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drawings/drawing4.xml" ContentType="application/vnd.openxmlformats-officedocument.drawing+xml"/>
  <Override PartName="/xl/charts/chart41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5.xml" ContentType="application/vnd.openxmlformats-officedocument.drawing+xml"/>
  <Override PartName="/xl/charts/chart42.xml" ContentType="application/vnd.openxmlformats-officedocument.drawingml.chart+xml"/>
  <Override PartName="/xl/drawings/drawing6.xml" ContentType="application/vnd.openxmlformats-officedocument.drawing+xml"/>
  <Override PartName="/xl/charts/chart43.xml" ContentType="application/vnd.openxmlformats-officedocument.drawingml.chart+xml"/>
  <Override PartName="/xl/drawings/drawing7.xml" ContentType="application/vnd.openxmlformats-officedocument.drawing+xml"/>
  <Override PartName="/xl/charts/chart44.xml" ContentType="application/vnd.openxmlformats-officedocument.drawingml.chart+xml"/>
  <Override PartName="/xl/drawings/drawing8.xml" ContentType="application/vnd.openxmlformats-officedocument.drawing+xml"/>
  <Override PartName="/xl/charts/chart45.xml" ContentType="application/vnd.openxmlformats-officedocument.drawingml.chart+xml"/>
  <Override PartName="/xl/drawings/drawing9.xml" ContentType="application/vnd.openxmlformats-officedocument.drawing+xml"/>
  <Override PartName="/xl/charts/chart46.xml" ContentType="application/vnd.openxmlformats-officedocument.drawingml.chart+xml"/>
  <Override PartName="/xl/drawings/drawing10.xml" ContentType="application/vnd.openxmlformats-officedocument.drawing+xml"/>
  <Override PartName="/xl/charts/chart47.xml" ContentType="application/vnd.openxmlformats-officedocument.drawingml.chart+xml"/>
  <Override PartName="/xl/drawings/drawing11.xml" ContentType="application/vnd.openxmlformats-officedocument.drawing+xml"/>
  <Override PartName="/xl/charts/chart48.xml" ContentType="application/vnd.openxmlformats-officedocument.drawingml.chart+xml"/>
  <Override PartName="/xl/drawings/drawing12.xml" ContentType="application/vnd.openxmlformats-officedocument.drawing+xml"/>
  <Override PartName="/xl/charts/chart49.xml" ContentType="application/vnd.openxmlformats-officedocument.drawingml.chart+xml"/>
  <Override PartName="/xl/drawings/drawing13.xml" ContentType="application/vnd.openxmlformats-officedocument.drawing+xml"/>
  <Override PartName="/xl/charts/chart50.xml" ContentType="application/vnd.openxmlformats-officedocument.drawingml.chart+xml"/>
  <Override PartName="/xl/drawings/drawing14.xml" ContentType="application/vnd.openxmlformats-officedocument.drawing+xml"/>
  <Override PartName="/xl/charts/chart51.xml" ContentType="application/vnd.openxmlformats-officedocument.drawingml.chart+xml"/>
  <Override PartName="/xl/drawings/drawing15.xml" ContentType="application/vnd.openxmlformats-officedocument.drawing+xml"/>
  <Override PartName="/xl/charts/chart52.xml" ContentType="application/vnd.openxmlformats-officedocument.drawingml.chart+xml"/>
  <Override PartName="/xl/drawings/drawing16.xml" ContentType="application/vnd.openxmlformats-officedocument.drawing+xml"/>
  <Override PartName="/xl/charts/chart53.xml" ContentType="application/vnd.openxmlformats-officedocument.drawingml.chart+xml"/>
  <Override PartName="/xl/drawings/drawing17.xml" ContentType="application/vnd.openxmlformats-officedocument.drawing+xml"/>
  <Override PartName="/xl/charts/chart54.xml" ContentType="application/vnd.openxmlformats-officedocument.drawingml.chart+xml"/>
  <Override PartName="/xl/drawings/drawing18.xml" ContentType="application/vnd.openxmlformats-officedocument.drawing+xml"/>
  <Override PartName="/xl/charts/chart55.xml" ContentType="application/vnd.openxmlformats-officedocument.drawingml.chart+xml"/>
  <Override PartName="/xl/drawings/drawing19.xml" ContentType="application/vnd.openxmlformats-officedocument.drawing+xml"/>
  <Override PartName="/xl/charts/chart56.xml" ContentType="application/vnd.openxmlformats-officedocument.drawingml.chart+xml"/>
  <Override PartName="/xl/drawings/drawing20.xml" ContentType="application/vnd.openxmlformats-officedocument.drawing+xml"/>
  <Override PartName="/xl/charts/chart57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1.xml" ContentType="application/vnd.openxmlformats-officedocument.drawing+xml"/>
  <Override PartName="/xl/charts/chart58.xml" ContentType="application/vnd.openxmlformats-officedocument.drawingml.chart+xml"/>
  <Override PartName="/xl/drawings/drawing22.xml" ContentType="application/vnd.openxmlformats-officedocument.drawing+xml"/>
  <Override PartName="/xl/charts/chart59.xml" ContentType="application/vnd.openxmlformats-officedocument.drawingml.chart+xml"/>
  <Override PartName="/xl/drawings/drawing23.xml" ContentType="application/vnd.openxmlformats-officedocument.drawing+xml"/>
  <Override PartName="/xl/charts/chart60.xml" ContentType="application/vnd.openxmlformats-officedocument.drawingml.chart+xml"/>
  <Override PartName="/xl/drawings/drawing24.xml" ContentType="application/vnd.openxmlformats-officedocument.drawing+xml"/>
  <Override PartName="/xl/charts/chart61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5.xml" ContentType="application/vnd.openxmlformats-officedocument.drawing+xml"/>
  <Override PartName="/xl/charts/chart62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63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/>
  <mc:AlternateContent xmlns:mc="http://schemas.openxmlformats.org/markup-compatibility/2006">
    <mc:Choice Requires="x15">
      <x15ac:absPath xmlns:x15ac="http://schemas.microsoft.com/office/spreadsheetml/2010/11/ac" url="https://migrationguide-my.sharepoint.com/personal/chetan_miguide_com_au/Documents/Da(2)/"/>
    </mc:Choice>
  </mc:AlternateContent>
  <xr:revisionPtr revIDLastSave="0" documentId="8_{5B482ACB-9C53-4C17-A93A-8B9354F81D0B}" xr6:coauthVersionLast="44" xr6:coauthVersionMax="44" xr10:uidLastSave="{00000000-0000-0000-0000-000000000000}"/>
  <bookViews>
    <workbookView xWindow="-98" yWindow="-98" windowWidth="21795" windowHeight="13096" tabRatio="1000" firstSheet="19" activeTab="44" xr2:uid="{00000000-000D-0000-FFFF-FFFF00000000}"/>
  </bookViews>
  <sheets>
    <sheet name="QtrSalesData" sheetId="7" r:id="rId1"/>
    <sheet name="Stores-Variable Description " sheetId="1" r:id="rId2"/>
    <sheet name="Q1" sheetId="57" r:id="rId3"/>
    <sheet name="Q2(Scatter Plot)" sheetId="54" r:id="rId4"/>
    <sheet name="Q2(Pivot table)" sheetId="10" r:id="rId5"/>
    <sheet name="Q2(Multicollinarity)" sheetId="11" r:id="rId6"/>
    <sheet name="Store_Data" sheetId="18" r:id="rId7"/>
    <sheet name="Q2.1" sheetId="58" r:id="rId8"/>
    <sheet name="Q2.2" sheetId="59" r:id="rId9"/>
    <sheet name="Q2.3" sheetId="60" r:id="rId10"/>
    <sheet name="Q2.4" sheetId="61" r:id="rId11"/>
    <sheet name="Q2.5" sheetId="62" r:id="rId12"/>
    <sheet name="Q2.6" sheetId="63" r:id="rId13"/>
    <sheet name="Q2.7" sheetId="64" r:id="rId14"/>
    <sheet name="Q2.8" sheetId="65" r:id="rId15"/>
    <sheet name="Q2.9" sheetId="66" r:id="rId16"/>
    <sheet name="Q3" sheetId="16" r:id="rId17"/>
    <sheet name="Q3-Inteaction - Binary Var" sheetId="20" r:id="rId18"/>
    <sheet name="Q4.1" sheetId="21" r:id="rId19"/>
    <sheet name="Q4.1(a)" sheetId="24" r:id="rId20"/>
    <sheet name="Q4.2" sheetId="25" r:id="rId21"/>
    <sheet name="Q4.2(a)" sheetId="26" r:id="rId22"/>
    <sheet name="Q4.3" sheetId="27" r:id="rId23"/>
    <sheet name="Q4.3(a)" sheetId="28" r:id="rId24"/>
    <sheet name="Q4.4" sheetId="29" r:id="rId25"/>
    <sheet name="Q4.4(a)" sheetId="31" r:id="rId26"/>
    <sheet name="Q4.5" sheetId="33" r:id="rId27"/>
    <sheet name="Q4.5(a)" sheetId="34" r:id="rId28"/>
    <sheet name="Q4.6" sheetId="36" r:id="rId29"/>
    <sheet name="Q4.6(a)" sheetId="35" r:id="rId30"/>
    <sheet name="4.7" sheetId="37" r:id="rId31"/>
    <sheet name="4.7(a)" sheetId="38" r:id="rId32"/>
    <sheet name="Q4.8" sheetId="39" r:id="rId33"/>
    <sheet name="Q4.8(a)" sheetId="40" r:id="rId34"/>
    <sheet name="4.9" sheetId="41" r:id="rId35"/>
    <sheet name="4.9(a)" sheetId="42" r:id="rId36"/>
    <sheet name="4.10" sheetId="43" r:id="rId37"/>
    <sheet name="4.10(a)" sheetId="44" r:id="rId38"/>
    <sheet name="Q4.11" sheetId="45" r:id="rId39"/>
    <sheet name="Q4.11(a)" sheetId="46" r:id="rId40"/>
    <sheet name="Q4.12" sheetId="47" r:id="rId41"/>
    <sheet name="Q4.12(a)" sheetId="48" r:id="rId42"/>
    <sheet name="Q5.1" sheetId="50" r:id="rId43"/>
    <sheet name="Q5.2" sheetId="51" r:id="rId44"/>
    <sheet name="Q6" sheetId="53" r:id="rId45"/>
    <sheet name="Sheet5" sheetId="70" r:id="rId46"/>
  </sheets>
  <externalReferences>
    <externalReference r:id="rId47"/>
    <externalReference r:id="rId48"/>
  </externalReferences>
  <definedNames>
    <definedName name="_xlcn.WorksheetConnection_Sheet3F1G1511" hidden="1">'Q2(Pivot table)'!$F$1:$G$151</definedName>
  </definedNames>
  <calcPr calcId="191029"/>
  <pivotCaches>
    <pivotCache cacheId="0" r:id="rId49"/>
    <pivotCache cacheId="1" r:id="rId50"/>
    <pivotCache cacheId="2" r:id="rId51"/>
    <pivotCache cacheId="13" r:id="rId52"/>
    <pivotCache cacheId="20" r:id="rId5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3!$F$1:$G$15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19" i="53" l="1"/>
  <c r="X3" i="50"/>
  <c r="AA26" i="48"/>
  <c r="AA27" i="48"/>
  <c r="AA28" i="48"/>
  <c r="AA29" i="48"/>
  <c r="AA30" i="48"/>
  <c r="AA25" i="48"/>
  <c r="AI13" i="50"/>
  <c r="AI14" i="50"/>
  <c r="AI12" i="50"/>
  <c r="AJ9" i="50"/>
  <c r="AH9" i="50"/>
  <c r="AH13" i="48"/>
  <c r="AH12" i="48"/>
  <c r="AH11" i="48"/>
  <c r="F21" i="57"/>
  <c r="D19" i="57"/>
  <c r="E19" i="57" s="1"/>
  <c r="D20" i="57"/>
  <c r="D21" i="57" l="1"/>
  <c r="L24" i="53" l="1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J20" i="53"/>
  <c r="J21" i="53"/>
  <c r="J22" i="53"/>
  <c r="M3" i="53"/>
  <c r="I4" i="53"/>
  <c r="I5" i="53"/>
  <c r="I6" i="53"/>
  <c r="I7" i="53"/>
  <c r="I8" i="53"/>
  <c r="I9" i="53"/>
  <c r="I10" i="53"/>
  <c r="I11" i="53"/>
  <c r="I12" i="53"/>
  <c r="I13" i="53"/>
  <c r="I14" i="53"/>
  <c r="I15" i="53"/>
  <c r="I16" i="53"/>
  <c r="I17" i="53"/>
  <c r="I18" i="53"/>
  <c r="I19" i="53"/>
  <c r="I20" i="53"/>
  <c r="I21" i="53"/>
  <c r="I22" i="53"/>
  <c r="I3" i="53"/>
  <c r="H4" i="53"/>
  <c r="H5" i="53"/>
  <c r="H6" i="53"/>
  <c r="H7" i="53"/>
  <c r="H8" i="53"/>
  <c r="H9" i="53"/>
  <c r="H10" i="53"/>
  <c r="H11" i="53"/>
  <c r="H12" i="53"/>
  <c r="H13" i="53"/>
  <c r="H14" i="53"/>
  <c r="H15" i="53"/>
  <c r="H16" i="53"/>
  <c r="H17" i="53"/>
  <c r="H18" i="53"/>
  <c r="H3" i="53"/>
  <c r="T9" i="53"/>
  <c r="S9" i="53"/>
  <c r="R9" i="53"/>
  <c r="Q9" i="53"/>
  <c r="P9" i="53"/>
  <c r="T8" i="53"/>
  <c r="Q8" i="53"/>
  <c r="R8" i="53"/>
  <c r="S8" i="53"/>
  <c r="P8" i="53"/>
  <c r="F6" i="53"/>
  <c r="F7" i="53"/>
  <c r="F8" i="53"/>
  <c r="F9" i="53"/>
  <c r="F10" i="53"/>
  <c r="F11" i="53"/>
  <c r="F12" i="53"/>
  <c r="F13" i="53"/>
  <c r="F14" i="53"/>
  <c r="F15" i="53"/>
  <c r="F16" i="53"/>
  <c r="F5" i="53"/>
  <c r="E6" i="53"/>
  <c r="E7" i="53"/>
  <c r="E8" i="53"/>
  <c r="E9" i="53"/>
  <c r="E10" i="53"/>
  <c r="E11" i="53"/>
  <c r="E12" i="53"/>
  <c r="E13" i="53"/>
  <c r="E14" i="53"/>
  <c r="E15" i="53"/>
  <c r="E16" i="53"/>
  <c r="E5" i="53"/>
  <c r="D6" i="53"/>
  <c r="D7" i="53"/>
  <c r="D8" i="53"/>
  <c r="D9" i="53"/>
  <c r="D10" i="53"/>
  <c r="D11" i="53"/>
  <c r="D12" i="53"/>
  <c r="D13" i="53"/>
  <c r="D14" i="53"/>
  <c r="D15" i="53"/>
  <c r="D16" i="53"/>
  <c r="D17" i="53"/>
  <c r="D5" i="53"/>
  <c r="M40" i="51" l="1"/>
  <c r="I40" i="51"/>
  <c r="E40" i="51"/>
  <c r="M39" i="51"/>
  <c r="I39" i="51"/>
  <c r="E39" i="51"/>
  <c r="M38" i="51"/>
  <c r="I38" i="51"/>
  <c r="E38" i="51"/>
  <c r="M37" i="51"/>
  <c r="I37" i="51"/>
  <c r="E37" i="51"/>
  <c r="M36" i="51"/>
  <c r="I36" i="51"/>
  <c r="E36" i="51"/>
  <c r="M35" i="51"/>
  <c r="I35" i="51"/>
  <c r="E35" i="51"/>
  <c r="M34" i="51"/>
  <c r="I34" i="51"/>
  <c r="E34" i="51"/>
  <c r="M33" i="51"/>
  <c r="I33" i="51"/>
  <c r="E33" i="51"/>
  <c r="M32" i="51"/>
  <c r="I32" i="51"/>
  <c r="E32" i="51"/>
  <c r="M31" i="51"/>
  <c r="I31" i="51"/>
  <c r="E31" i="51"/>
  <c r="M30" i="51"/>
  <c r="I30" i="51"/>
  <c r="E30" i="51"/>
  <c r="M29" i="51"/>
  <c r="I29" i="51"/>
  <c r="E29" i="51"/>
  <c r="M28" i="51"/>
  <c r="I28" i="51"/>
  <c r="E28" i="51"/>
  <c r="M27" i="51"/>
  <c r="I27" i="51"/>
  <c r="E27" i="51"/>
  <c r="M26" i="51"/>
  <c r="I26" i="51"/>
  <c r="E26" i="51"/>
  <c r="M23" i="51"/>
  <c r="I23" i="51"/>
  <c r="E23" i="51"/>
  <c r="M22" i="51"/>
  <c r="I22" i="51"/>
  <c r="E22" i="51"/>
  <c r="M21" i="51"/>
  <c r="I21" i="51"/>
  <c r="E21" i="51"/>
  <c r="M20" i="51"/>
  <c r="I20" i="51"/>
  <c r="E20" i="51"/>
  <c r="M19" i="51"/>
  <c r="I19" i="51"/>
  <c r="E19" i="51"/>
  <c r="M18" i="51"/>
  <c r="I18" i="51"/>
  <c r="E18" i="51"/>
  <c r="M17" i="51"/>
  <c r="I17" i="51"/>
  <c r="E17" i="51"/>
  <c r="M16" i="51"/>
  <c r="I16" i="51"/>
  <c r="E16" i="51"/>
  <c r="M15" i="51"/>
  <c r="I15" i="51"/>
  <c r="E15" i="51"/>
  <c r="M14" i="51"/>
  <c r="I14" i="51"/>
  <c r="E14" i="51"/>
  <c r="M13" i="51"/>
  <c r="I13" i="51"/>
  <c r="E13" i="51"/>
  <c r="M12" i="51"/>
  <c r="I12" i="51"/>
  <c r="E12" i="51"/>
  <c r="M11" i="51"/>
  <c r="I11" i="51"/>
  <c r="E11" i="51"/>
  <c r="M10" i="51"/>
  <c r="I10" i="51"/>
  <c r="E10" i="51"/>
  <c r="M9" i="51"/>
  <c r="I9" i="51"/>
  <c r="E9" i="51"/>
  <c r="AS142" i="50" l="1"/>
  <c r="AQ5" i="50"/>
  <c r="AS5" i="50" s="1"/>
  <c r="AR5" i="50"/>
  <c r="AQ6" i="50"/>
  <c r="AR6" i="50"/>
  <c r="AQ7" i="50"/>
  <c r="AS6" i="50" s="1"/>
  <c r="AR7" i="50"/>
  <c r="AQ8" i="50"/>
  <c r="AS7" i="50" s="1"/>
  <c r="AR8" i="50"/>
  <c r="AQ9" i="50"/>
  <c r="AS9" i="50" s="1"/>
  <c r="AR9" i="50"/>
  <c r="AQ10" i="50"/>
  <c r="AR10" i="50"/>
  <c r="AS10" i="50"/>
  <c r="AQ11" i="50"/>
  <c r="AR11" i="50"/>
  <c r="AQ12" i="50"/>
  <c r="AS11" i="50" s="1"/>
  <c r="AR12" i="50"/>
  <c r="AQ13" i="50"/>
  <c r="AS13" i="50" s="1"/>
  <c r="AR13" i="50"/>
  <c r="AQ14" i="50"/>
  <c r="AR14" i="50"/>
  <c r="AS14" i="50"/>
  <c r="AQ15" i="50"/>
  <c r="AR15" i="50"/>
  <c r="AQ16" i="50"/>
  <c r="AS15" i="50" s="1"/>
  <c r="AR16" i="50"/>
  <c r="AQ17" i="50"/>
  <c r="AS17" i="50" s="1"/>
  <c r="AR17" i="50"/>
  <c r="AQ18" i="50"/>
  <c r="AR18" i="50"/>
  <c r="AS18" i="50"/>
  <c r="AQ19" i="50"/>
  <c r="AR19" i="50"/>
  <c r="AQ20" i="50"/>
  <c r="AS19" i="50" s="1"/>
  <c r="AR20" i="50"/>
  <c r="AQ21" i="50"/>
  <c r="AS21" i="50" s="1"/>
  <c r="AR21" i="50"/>
  <c r="AQ22" i="50"/>
  <c r="AR22" i="50"/>
  <c r="AS22" i="50"/>
  <c r="AQ23" i="50"/>
  <c r="AR23" i="50"/>
  <c r="AQ24" i="50"/>
  <c r="AS23" i="50" s="1"/>
  <c r="AR24" i="50"/>
  <c r="AQ25" i="50"/>
  <c r="AS25" i="50" s="1"/>
  <c r="AR25" i="50"/>
  <c r="AQ26" i="50"/>
  <c r="AR26" i="50"/>
  <c r="AS26" i="50"/>
  <c r="AQ27" i="50"/>
  <c r="AR27" i="50"/>
  <c r="AQ28" i="50"/>
  <c r="AS27" i="50" s="1"/>
  <c r="AR28" i="50"/>
  <c r="AQ29" i="50"/>
  <c r="AS29" i="50" s="1"/>
  <c r="AR29" i="50"/>
  <c r="AQ30" i="50"/>
  <c r="AR30" i="50"/>
  <c r="AS30" i="50"/>
  <c r="AQ31" i="50"/>
  <c r="AR31" i="50"/>
  <c r="AQ32" i="50"/>
  <c r="AS31" i="50" s="1"/>
  <c r="AR32" i="50"/>
  <c r="AQ33" i="50"/>
  <c r="AS33" i="50" s="1"/>
  <c r="AR33" i="50"/>
  <c r="AQ34" i="50"/>
  <c r="AR34" i="50"/>
  <c r="AS34" i="50"/>
  <c r="AQ35" i="50"/>
  <c r="AR35" i="50"/>
  <c r="AQ36" i="50"/>
  <c r="AS35" i="50" s="1"/>
  <c r="AR36" i="50"/>
  <c r="AQ37" i="50"/>
  <c r="AS37" i="50" s="1"/>
  <c r="AR37" i="50"/>
  <c r="AQ38" i="50"/>
  <c r="AR38" i="50"/>
  <c r="AS38" i="50"/>
  <c r="AQ39" i="50"/>
  <c r="AR39" i="50"/>
  <c r="AQ40" i="50"/>
  <c r="AS39" i="50" s="1"/>
  <c r="AR40" i="50"/>
  <c r="AQ41" i="50"/>
  <c r="AS41" i="50" s="1"/>
  <c r="AR41" i="50"/>
  <c r="AQ42" i="50"/>
  <c r="AR42" i="50"/>
  <c r="AS42" i="50"/>
  <c r="AQ43" i="50"/>
  <c r="AR43" i="50"/>
  <c r="AQ44" i="50"/>
  <c r="AS43" i="50" s="1"/>
  <c r="AR44" i="50"/>
  <c r="AQ45" i="50"/>
  <c r="AS45" i="50" s="1"/>
  <c r="AR45" i="50"/>
  <c r="AQ46" i="50"/>
  <c r="AR46" i="50"/>
  <c r="AS46" i="50"/>
  <c r="AQ47" i="50"/>
  <c r="AR47" i="50"/>
  <c r="AQ48" i="50"/>
  <c r="AS47" i="50" s="1"/>
  <c r="AR48" i="50"/>
  <c r="AQ49" i="50"/>
  <c r="AS49" i="50" s="1"/>
  <c r="AR49" i="50"/>
  <c r="AQ50" i="50"/>
  <c r="AR50" i="50"/>
  <c r="AS50" i="50"/>
  <c r="AQ51" i="50"/>
  <c r="AR51" i="50"/>
  <c r="AQ52" i="50"/>
  <c r="AS51" i="50" s="1"/>
  <c r="AR52" i="50"/>
  <c r="AQ53" i="50"/>
  <c r="AS53" i="50" s="1"/>
  <c r="AR53" i="50"/>
  <c r="AQ54" i="50"/>
  <c r="AR54" i="50"/>
  <c r="AS54" i="50"/>
  <c r="AQ55" i="50"/>
  <c r="AR55" i="50"/>
  <c r="AQ56" i="50"/>
  <c r="AS55" i="50" s="1"/>
  <c r="AR56" i="50"/>
  <c r="AQ57" i="50"/>
  <c r="AS57" i="50" s="1"/>
  <c r="AR57" i="50"/>
  <c r="AQ58" i="50"/>
  <c r="AR58" i="50"/>
  <c r="AS58" i="50"/>
  <c r="AQ59" i="50"/>
  <c r="AR59" i="50"/>
  <c r="AQ60" i="50"/>
  <c r="AS59" i="50" s="1"/>
  <c r="AR60" i="50"/>
  <c r="AQ61" i="50"/>
  <c r="AS61" i="50" s="1"/>
  <c r="AR61" i="50"/>
  <c r="AQ62" i="50"/>
  <c r="AR62" i="50"/>
  <c r="AS62" i="50"/>
  <c r="AQ63" i="50"/>
  <c r="AR63" i="50"/>
  <c r="AQ64" i="50"/>
  <c r="AS63" i="50" s="1"/>
  <c r="AR64" i="50"/>
  <c r="AQ65" i="50"/>
  <c r="AS65" i="50" s="1"/>
  <c r="AR65" i="50"/>
  <c r="AQ66" i="50"/>
  <c r="AR66" i="50"/>
  <c r="AS66" i="50"/>
  <c r="AQ67" i="50"/>
  <c r="AR67" i="50"/>
  <c r="AQ68" i="50"/>
  <c r="AS67" i="50" s="1"/>
  <c r="AR68" i="50"/>
  <c r="AQ69" i="50"/>
  <c r="AS69" i="50" s="1"/>
  <c r="AR69" i="50"/>
  <c r="AQ70" i="50"/>
  <c r="AR70" i="50"/>
  <c r="AS70" i="50"/>
  <c r="AQ71" i="50"/>
  <c r="AR71" i="50"/>
  <c r="AQ72" i="50"/>
  <c r="AS71" i="50" s="1"/>
  <c r="AR72" i="50"/>
  <c r="AQ73" i="50"/>
  <c r="AS73" i="50" s="1"/>
  <c r="AR73" i="50"/>
  <c r="AQ74" i="50"/>
  <c r="AR74" i="50"/>
  <c r="AS74" i="50"/>
  <c r="AQ75" i="50"/>
  <c r="AR75" i="50"/>
  <c r="AQ76" i="50"/>
  <c r="AS75" i="50" s="1"/>
  <c r="AR76" i="50"/>
  <c r="AQ77" i="50"/>
  <c r="AS77" i="50" s="1"/>
  <c r="AR77" i="50"/>
  <c r="AQ78" i="50"/>
  <c r="AR78" i="50"/>
  <c r="AS78" i="50"/>
  <c r="AQ79" i="50"/>
  <c r="AR79" i="50"/>
  <c r="AQ80" i="50"/>
  <c r="AS79" i="50" s="1"/>
  <c r="AR80" i="50"/>
  <c r="AQ81" i="50"/>
  <c r="AS81" i="50" s="1"/>
  <c r="AR81" i="50"/>
  <c r="AQ82" i="50"/>
  <c r="AR82" i="50"/>
  <c r="AS82" i="50"/>
  <c r="AQ83" i="50"/>
  <c r="AR83" i="50"/>
  <c r="AQ84" i="50"/>
  <c r="AS83" i="50" s="1"/>
  <c r="AR84" i="50"/>
  <c r="AQ85" i="50"/>
  <c r="AS85" i="50" s="1"/>
  <c r="AR85" i="50"/>
  <c r="AQ86" i="50"/>
  <c r="AR86" i="50"/>
  <c r="AS86" i="50"/>
  <c r="AQ87" i="50"/>
  <c r="AR87" i="50"/>
  <c r="AQ88" i="50"/>
  <c r="AS87" i="50" s="1"/>
  <c r="AR88" i="50"/>
  <c r="AQ89" i="50"/>
  <c r="AS89" i="50" s="1"/>
  <c r="AR89" i="50"/>
  <c r="AQ90" i="50"/>
  <c r="AR90" i="50"/>
  <c r="AS90" i="50"/>
  <c r="AQ91" i="50"/>
  <c r="AR91" i="50"/>
  <c r="AQ92" i="50"/>
  <c r="AS91" i="50" s="1"/>
  <c r="AR92" i="50"/>
  <c r="AQ93" i="50"/>
  <c r="AS93" i="50" s="1"/>
  <c r="AR93" i="50"/>
  <c r="AQ94" i="50"/>
  <c r="AR94" i="50"/>
  <c r="AS94" i="50"/>
  <c r="AQ95" i="50"/>
  <c r="AR95" i="50"/>
  <c r="AQ96" i="50"/>
  <c r="AS95" i="50" s="1"/>
  <c r="AR96" i="50"/>
  <c r="AQ97" i="50"/>
  <c r="AS97" i="50" s="1"/>
  <c r="AR97" i="50"/>
  <c r="AQ98" i="50"/>
  <c r="AR98" i="50"/>
  <c r="AS98" i="50"/>
  <c r="AQ99" i="50"/>
  <c r="AR99" i="50"/>
  <c r="AQ100" i="50"/>
  <c r="AS99" i="50" s="1"/>
  <c r="AR100" i="50"/>
  <c r="AQ101" i="50"/>
  <c r="AS101" i="50" s="1"/>
  <c r="AR101" i="50"/>
  <c r="AQ102" i="50"/>
  <c r="AR102" i="50"/>
  <c r="AS102" i="50"/>
  <c r="AQ103" i="50"/>
  <c r="AR103" i="50"/>
  <c r="AQ104" i="50"/>
  <c r="AS103" i="50" s="1"/>
  <c r="AR104" i="50"/>
  <c r="AQ105" i="50"/>
  <c r="AS105" i="50" s="1"/>
  <c r="AR105" i="50"/>
  <c r="AQ106" i="50"/>
  <c r="AR106" i="50"/>
  <c r="AQ107" i="50"/>
  <c r="AS107" i="50" s="1"/>
  <c r="AR107" i="50"/>
  <c r="AQ108" i="50"/>
  <c r="AS108" i="50" s="1"/>
  <c r="AR108" i="50"/>
  <c r="AQ109" i="50"/>
  <c r="AR109" i="50"/>
  <c r="AQ110" i="50"/>
  <c r="AS109" i="50" s="1"/>
  <c r="AR110" i="50"/>
  <c r="AQ111" i="50"/>
  <c r="AS111" i="50" s="1"/>
  <c r="AR111" i="50"/>
  <c r="AQ112" i="50"/>
  <c r="AS112" i="50" s="1"/>
  <c r="AR112" i="50"/>
  <c r="AQ113" i="50"/>
  <c r="AR113" i="50"/>
  <c r="AS113" i="50" s="1"/>
  <c r="AQ114" i="50"/>
  <c r="AR114" i="50"/>
  <c r="AQ115" i="50"/>
  <c r="AS115" i="50" s="1"/>
  <c r="AR115" i="50"/>
  <c r="AQ116" i="50"/>
  <c r="AS116" i="50" s="1"/>
  <c r="AR116" i="50"/>
  <c r="AQ117" i="50"/>
  <c r="AR117" i="50"/>
  <c r="AS117" i="50" s="1"/>
  <c r="AQ118" i="50"/>
  <c r="AR118" i="50"/>
  <c r="AQ119" i="50"/>
  <c r="AS119" i="50" s="1"/>
  <c r="AR119" i="50"/>
  <c r="AQ120" i="50"/>
  <c r="AS120" i="50" s="1"/>
  <c r="AR120" i="50"/>
  <c r="AQ121" i="50"/>
  <c r="AR121" i="50"/>
  <c r="AS121" i="50" s="1"/>
  <c r="AQ122" i="50"/>
  <c r="AR122" i="50"/>
  <c r="AQ123" i="50"/>
  <c r="AS123" i="50" s="1"/>
  <c r="AR123" i="50"/>
  <c r="AQ124" i="50"/>
  <c r="AS124" i="50" s="1"/>
  <c r="AR124" i="50"/>
  <c r="AQ125" i="50"/>
  <c r="AR125" i="50"/>
  <c r="AS125" i="50"/>
  <c r="AQ126" i="50"/>
  <c r="AR126" i="50"/>
  <c r="AQ127" i="50"/>
  <c r="AS127" i="50" s="1"/>
  <c r="AR127" i="50"/>
  <c r="AQ128" i="50"/>
  <c r="AS128" i="50" s="1"/>
  <c r="AR128" i="50"/>
  <c r="AQ129" i="50"/>
  <c r="AR129" i="50"/>
  <c r="AS129" i="50"/>
  <c r="AQ130" i="50"/>
  <c r="AR130" i="50"/>
  <c r="AQ131" i="50"/>
  <c r="AS131" i="50" s="1"/>
  <c r="AR131" i="50"/>
  <c r="AQ132" i="50"/>
  <c r="AS132" i="50" s="1"/>
  <c r="AR132" i="50"/>
  <c r="AQ133" i="50"/>
  <c r="AR133" i="50"/>
  <c r="AS133" i="50"/>
  <c r="AQ134" i="50"/>
  <c r="AR134" i="50"/>
  <c r="AQ135" i="50"/>
  <c r="AS135" i="50" s="1"/>
  <c r="AR135" i="50"/>
  <c r="AQ136" i="50"/>
  <c r="AS136" i="50" s="1"/>
  <c r="AR136" i="50"/>
  <c r="AQ137" i="50"/>
  <c r="AR137" i="50"/>
  <c r="AS137" i="50"/>
  <c r="AQ138" i="50"/>
  <c r="AR138" i="50"/>
  <c r="AQ139" i="50"/>
  <c r="AS139" i="50" s="1"/>
  <c r="AR139" i="50"/>
  <c r="AQ140" i="50"/>
  <c r="AS140" i="50" s="1"/>
  <c r="AR140" i="50"/>
  <c r="AQ141" i="50"/>
  <c r="AR141" i="50"/>
  <c r="AS141" i="50"/>
  <c r="AS4" i="50"/>
  <c r="AR4" i="50"/>
  <c r="AQ4" i="50"/>
  <c r="AO6" i="50"/>
  <c r="AP6" i="50"/>
  <c r="AP7" i="50" s="1"/>
  <c r="AP8" i="50" s="1"/>
  <c r="AP9" i="50" s="1"/>
  <c r="AP10" i="50" s="1"/>
  <c r="AP11" i="50" s="1"/>
  <c r="AP12" i="50" s="1"/>
  <c r="AP13" i="50" s="1"/>
  <c r="AP14" i="50" s="1"/>
  <c r="AP15" i="50" s="1"/>
  <c r="AP16" i="50" s="1"/>
  <c r="AP17" i="50" s="1"/>
  <c r="AP18" i="50" s="1"/>
  <c r="AP19" i="50" s="1"/>
  <c r="AP20" i="50" s="1"/>
  <c r="AP21" i="50" s="1"/>
  <c r="AP22" i="50" s="1"/>
  <c r="AP23" i="50" s="1"/>
  <c r="AP24" i="50" s="1"/>
  <c r="AP25" i="50" s="1"/>
  <c r="AP26" i="50" s="1"/>
  <c r="AP27" i="50" s="1"/>
  <c r="AP28" i="50" s="1"/>
  <c r="AP29" i="50" s="1"/>
  <c r="AP30" i="50" s="1"/>
  <c r="AP31" i="50" s="1"/>
  <c r="AP32" i="50" s="1"/>
  <c r="AP33" i="50" s="1"/>
  <c r="AP34" i="50" s="1"/>
  <c r="AP35" i="50" s="1"/>
  <c r="AP36" i="50" s="1"/>
  <c r="AP37" i="50" s="1"/>
  <c r="AP38" i="50" s="1"/>
  <c r="AP39" i="50" s="1"/>
  <c r="AP40" i="50" s="1"/>
  <c r="AP41" i="50" s="1"/>
  <c r="AP42" i="50" s="1"/>
  <c r="AP43" i="50" s="1"/>
  <c r="AP44" i="50" s="1"/>
  <c r="AP45" i="50" s="1"/>
  <c r="AP46" i="50" s="1"/>
  <c r="AP47" i="50" s="1"/>
  <c r="AP48" i="50" s="1"/>
  <c r="AP49" i="50" s="1"/>
  <c r="AP50" i="50" s="1"/>
  <c r="AP51" i="50" s="1"/>
  <c r="AP52" i="50" s="1"/>
  <c r="AP53" i="50" s="1"/>
  <c r="AP54" i="50" s="1"/>
  <c r="AP55" i="50" s="1"/>
  <c r="AP56" i="50" s="1"/>
  <c r="AP57" i="50" s="1"/>
  <c r="AP58" i="50" s="1"/>
  <c r="AP59" i="50" s="1"/>
  <c r="AP60" i="50" s="1"/>
  <c r="AP61" i="50" s="1"/>
  <c r="AP62" i="50" s="1"/>
  <c r="AP63" i="50" s="1"/>
  <c r="AP64" i="50" s="1"/>
  <c r="AP65" i="50" s="1"/>
  <c r="AP66" i="50" s="1"/>
  <c r="AP67" i="50" s="1"/>
  <c r="AP68" i="50" s="1"/>
  <c r="AP69" i="50" s="1"/>
  <c r="AP70" i="50" s="1"/>
  <c r="AP71" i="50" s="1"/>
  <c r="AP72" i="50" s="1"/>
  <c r="AP73" i="50" s="1"/>
  <c r="AP74" i="50" s="1"/>
  <c r="AP75" i="50" s="1"/>
  <c r="AP76" i="50" s="1"/>
  <c r="AP77" i="50" s="1"/>
  <c r="AP78" i="50" s="1"/>
  <c r="AP79" i="50" s="1"/>
  <c r="AP80" i="50" s="1"/>
  <c r="AP81" i="50" s="1"/>
  <c r="AP82" i="50" s="1"/>
  <c r="AP83" i="50" s="1"/>
  <c r="AP84" i="50" s="1"/>
  <c r="AP85" i="50" s="1"/>
  <c r="AP86" i="50" s="1"/>
  <c r="AP87" i="50" s="1"/>
  <c r="AP88" i="50" s="1"/>
  <c r="AP89" i="50" s="1"/>
  <c r="AP90" i="50" s="1"/>
  <c r="AP91" i="50" s="1"/>
  <c r="AP92" i="50" s="1"/>
  <c r="AP93" i="50" s="1"/>
  <c r="AP94" i="50" s="1"/>
  <c r="AP95" i="50" s="1"/>
  <c r="AP96" i="50" s="1"/>
  <c r="AP97" i="50" s="1"/>
  <c r="AP98" i="50" s="1"/>
  <c r="AP99" i="50" s="1"/>
  <c r="AP100" i="50" s="1"/>
  <c r="AP101" i="50" s="1"/>
  <c r="AP102" i="50" s="1"/>
  <c r="AP103" i="50" s="1"/>
  <c r="AP104" i="50" s="1"/>
  <c r="AP105" i="50" s="1"/>
  <c r="AP106" i="50" s="1"/>
  <c r="AP107" i="50" s="1"/>
  <c r="AP108" i="50" s="1"/>
  <c r="AP109" i="50" s="1"/>
  <c r="AP110" i="50" s="1"/>
  <c r="AP111" i="50" s="1"/>
  <c r="AP112" i="50" s="1"/>
  <c r="AP113" i="50" s="1"/>
  <c r="AP114" i="50" s="1"/>
  <c r="AP115" i="50" s="1"/>
  <c r="AP116" i="50" s="1"/>
  <c r="AP117" i="50" s="1"/>
  <c r="AP118" i="50" s="1"/>
  <c r="AP119" i="50" s="1"/>
  <c r="AP120" i="50" s="1"/>
  <c r="AP121" i="50" s="1"/>
  <c r="AP122" i="50" s="1"/>
  <c r="AP123" i="50" s="1"/>
  <c r="AP124" i="50" s="1"/>
  <c r="AP125" i="50" s="1"/>
  <c r="AP126" i="50" s="1"/>
  <c r="AP127" i="50" s="1"/>
  <c r="AP128" i="50" s="1"/>
  <c r="AP129" i="50" s="1"/>
  <c r="AP130" i="50" s="1"/>
  <c r="AP131" i="50" s="1"/>
  <c r="AP132" i="50" s="1"/>
  <c r="AP133" i="50" s="1"/>
  <c r="AP134" i="50" s="1"/>
  <c r="AP135" i="50" s="1"/>
  <c r="AP136" i="50" s="1"/>
  <c r="AP137" i="50" s="1"/>
  <c r="AP138" i="50" s="1"/>
  <c r="AP139" i="50" s="1"/>
  <c r="AP140" i="50" s="1"/>
  <c r="AP141" i="50" s="1"/>
  <c r="AO7" i="50"/>
  <c r="AO8" i="50" s="1"/>
  <c r="AO9" i="50" s="1"/>
  <c r="AO10" i="50" s="1"/>
  <c r="AO11" i="50" s="1"/>
  <c r="AO12" i="50" s="1"/>
  <c r="AO13" i="50" s="1"/>
  <c r="AO14" i="50" s="1"/>
  <c r="AO15" i="50" s="1"/>
  <c r="AO16" i="50" s="1"/>
  <c r="AO17" i="50" s="1"/>
  <c r="AO18" i="50" s="1"/>
  <c r="AO19" i="50" s="1"/>
  <c r="AO20" i="50" s="1"/>
  <c r="AO21" i="50" s="1"/>
  <c r="AO22" i="50" s="1"/>
  <c r="AO23" i="50" s="1"/>
  <c r="AO24" i="50" s="1"/>
  <c r="AO25" i="50" s="1"/>
  <c r="AO26" i="50" s="1"/>
  <c r="AO27" i="50" s="1"/>
  <c r="AO28" i="50" s="1"/>
  <c r="AO29" i="50" s="1"/>
  <c r="AO30" i="50" s="1"/>
  <c r="AO31" i="50" s="1"/>
  <c r="AO32" i="50" s="1"/>
  <c r="AO33" i="50" s="1"/>
  <c r="AO34" i="50" s="1"/>
  <c r="AO35" i="50" s="1"/>
  <c r="AO36" i="50" s="1"/>
  <c r="AO37" i="50" s="1"/>
  <c r="AO38" i="50" s="1"/>
  <c r="AO39" i="50" s="1"/>
  <c r="AO40" i="50" s="1"/>
  <c r="AO41" i="50" s="1"/>
  <c r="AO42" i="50" s="1"/>
  <c r="AO43" i="50" s="1"/>
  <c r="AO44" i="50" s="1"/>
  <c r="AO45" i="50" s="1"/>
  <c r="AO46" i="50" s="1"/>
  <c r="AO47" i="50" s="1"/>
  <c r="AO48" i="50" s="1"/>
  <c r="AO49" i="50" s="1"/>
  <c r="AO50" i="50" s="1"/>
  <c r="AO51" i="50" s="1"/>
  <c r="AO52" i="50" s="1"/>
  <c r="AO53" i="50" s="1"/>
  <c r="AO54" i="50" s="1"/>
  <c r="AO55" i="50" s="1"/>
  <c r="AO56" i="50" s="1"/>
  <c r="AO57" i="50" s="1"/>
  <c r="AO58" i="50" s="1"/>
  <c r="AO59" i="50" s="1"/>
  <c r="AO60" i="50" s="1"/>
  <c r="AO61" i="50" s="1"/>
  <c r="AO62" i="50" s="1"/>
  <c r="AO63" i="50" s="1"/>
  <c r="AO64" i="50" s="1"/>
  <c r="AO65" i="50" s="1"/>
  <c r="AO66" i="50" s="1"/>
  <c r="AO67" i="50" s="1"/>
  <c r="AO68" i="50" s="1"/>
  <c r="AO69" i="50" s="1"/>
  <c r="AO70" i="50" s="1"/>
  <c r="AO71" i="50" s="1"/>
  <c r="AO72" i="50" s="1"/>
  <c r="AO73" i="50" s="1"/>
  <c r="AO74" i="50" s="1"/>
  <c r="AO75" i="50" s="1"/>
  <c r="AO76" i="50" s="1"/>
  <c r="AO77" i="50" s="1"/>
  <c r="AO78" i="50" s="1"/>
  <c r="AO79" i="50" s="1"/>
  <c r="AO80" i="50" s="1"/>
  <c r="AO81" i="50" s="1"/>
  <c r="AO82" i="50" s="1"/>
  <c r="AO83" i="50" s="1"/>
  <c r="AO84" i="50" s="1"/>
  <c r="AO85" i="50" s="1"/>
  <c r="AO86" i="50" s="1"/>
  <c r="AO87" i="50" s="1"/>
  <c r="AO88" i="50" s="1"/>
  <c r="AO89" i="50" s="1"/>
  <c r="AO90" i="50" s="1"/>
  <c r="AO91" i="50" s="1"/>
  <c r="AO92" i="50" s="1"/>
  <c r="AO93" i="50" s="1"/>
  <c r="AO94" i="50" s="1"/>
  <c r="AO95" i="50" s="1"/>
  <c r="AO96" i="50" s="1"/>
  <c r="AO97" i="50" s="1"/>
  <c r="AO98" i="50" s="1"/>
  <c r="AO99" i="50" s="1"/>
  <c r="AO100" i="50" s="1"/>
  <c r="AO101" i="50" s="1"/>
  <c r="AO102" i="50" s="1"/>
  <c r="AO103" i="50" s="1"/>
  <c r="AO104" i="50" s="1"/>
  <c r="AO105" i="50" s="1"/>
  <c r="AO106" i="50" s="1"/>
  <c r="AO107" i="50" s="1"/>
  <c r="AO108" i="50" s="1"/>
  <c r="AO109" i="50" s="1"/>
  <c r="AO110" i="50" s="1"/>
  <c r="AO111" i="50" s="1"/>
  <c r="AO112" i="50" s="1"/>
  <c r="AO113" i="50" s="1"/>
  <c r="AO114" i="50" s="1"/>
  <c r="AO115" i="50" s="1"/>
  <c r="AO116" i="50" s="1"/>
  <c r="AO117" i="50" s="1"/>
  <c r="AO118" i="50" s="1"/>
  <c r="AO119" i="50" s="1"/>
  <c r="AO120" i="50" s="1"/>
  <c r="AO121" i="50" s="1"/>
  <c r="AO122" i="50" s="1"/>
  <c r="AO123" i="50" s="1"/>
  <c r="AO124" i="50" s="1"/>
  <c r="AO125" i="50" s="1"/>
  <c r="AO126" i="50" s="1"/>
  <c r="AO127" i="50" s="1"/>
  <c r="AO128" i="50" s="1"/>
  <c r="AO129" i="50" s="1"/>
  <c r="AO130" i="50" s="1"/>
  <c r="AO131" i="50" s="1"/>
  <c r="AO132" i="50" s="1"/>
  <c r="AO133" i="50" s="1"/>
  <c r="AO134" i="50" s="1"/>
  <c r="AO135" i="50" s="1"/>
  <c r="AO136" i="50" s="1"/>
  <c r="AO137" i="50" s="1"/>
  <c r="AO138" i="50" s="1"/>
  <c r="AO139" i="50" s="1"/>
  <c r="AO140" i="50" s="1"/>
  <c r="AO141" i="50" s="1"/>
  <c r="AP5" i="50"/>
  <c r="AO5" i="50"/>
  <c r="AJ6" i="50"/>
  <c r="AI6" i="50"/>
  <c r="AH6" i="50"/>
  <c r="AI4" i="50"/>
  <c r="AI5" i="50" s="1"/>
  <c r="AI8" i="50" s="1"/>
  <c r="AH4" i="50"/>
  <c r="AA11" i="50" a="1"/>
  <c r="Z12" i="50" a="1"/>
  <c r="Z12" i="50" s="1"/>
  <c r="X19" i="50"/>
  <c r="X17" i="50"/>
  <c r="X7" i="50"/>
  <c r="L5" i="50"/>
  <c r="M5" i="50" s="1"/>
  <c r="L6" i="50"/>
  <c r="M6" i="50" s="1"/>
  <c r="L7" i="50"/>
  <c r="M7" i="50" s="1"/>
  <c r="L8" i="50"/>
  <c r="M8" i="50" s="1"/>
  <c r="L9" i="50"/>
  <c r="M9" i="50" s="1"/>
  <c r="L10" i="50"/>
  <c r="M10" i="50" s="1"/>
  <c r="L11" i="50"/>
  <c r="M11" i="50" s="1"/>
  <c r="L12" i="50"/>
  <c r="M12" i="50" s="1"/>
  <c r="L13" i="50"/>
  <c r="M13" i="50" s="1"/>
  <c r="L14" i="50"/>
  <c r="M14" i="50" s="1"/>
  <c r="L15" i="50"/>
  <c r="M15" i="50" s="1"/>
  <c r="L16" i="50"/>
  <c r="M16" i="50" s="1"/>
  <c r="L17" i="50"/>
  <c r="M17" i="50" s="1"/>
  <c r="L18" i="50"/>
  <c r="M18" i="50" s="1"/>
  <c r="L19" i="50"/>
  <c r="M19" i="50" s="1"/>
  <c r="L20" i="50"/>
  <c r="M20" i="50" s="1"/>
  <c r="L21" i="50"/>
  <c r="M21" i="50" s="1"/>
  <c r="L22" i="50"/>
  <c r="M22" i="50" s="1"/>
  <c r="L23" i="50"/>
  <c r="M23" i="50" s="1"/>
  <c r="L24" i="50"/>
  <c r="M24" i="50" s="1"/>
  <c r="L25" i="50"/>
  <c r="M25" i="50" s="1"/>
  <c r="L26" i="50"/>
  <c r="M26" i="50" s="1"/>
  <c r="L27" i="50"/>
  <c r="M27" i="50" s="1"/>
  <c r="L28" i="50"/>
  <c r="M28" i="50" s="1"/>
  <c r="L29" i="50"/>
  <c r="M29" i="50" s="1"/>
  <c r="L30" i="50"/>
  <c r="M30" i="50" s="1"/>
  <c r="L31" i="50"/>
  <c r="M31" i="50" s="1"/>
  <c r="L32" i="50"/>
  <c r="M32" i="50" s="1"/>
  <c r="L33" i="50"/>
  <c r="M33" i="50" s="1"/>
  <c r="L34" i="50"/>
  <c r="M34" i="50" s="1"/>
  <c r="L35" i="50"/>
  <c r="M35" i="50" s="1"/>
  <c r="L36" i="50"/>
  <c r="M36" i="50" s="1"/>
  <c r="L37" i="50"/>
  <c r="M37" i="50" s="1"/>
  <c r="L38" i="50"/>
  <c r="M38" i="50" s="1"/>
  <c r="L39" i="50"/>
  <c r="M39" i="50" s="1"/>
  <c r="L40" i="50"/>
  <c r="M40" i="50" s="1"/>
  <c r="L41" i="50"/>
  <c r="M41" i="50" s="1"/>
  <c r="L42" i="50"/>
  <c r="M42" i="50" s="1"/>
  <c r="L43" i="50"/>
  <c r="M43" i="50" s="1"/>
  <c r="L44" i="50"/>
  <c r="L45" i="50"/>
  <c r="L46" i="50"/>
  <c r="L47" i="50"/>
  <c r="M47" i="50" s="1"/>
  <c r="L48" i="50"/>
  <c r="M48" i="50" s="1"/>
  <c r="L49" i="50"/>
  <c r="M49" i="50" s="1"/>
  <c r="L50" i="50"/>
  <c r="M50" i="50" s="1"/>
  <c r="L51" i="50"/>
  <c r="M51" i="50" s="1"/>
  <c r="L52" i="50"/>
  <c r="M52" i="50" s="1"/>
  <c r="L53" i="50"/>
  <c r="M53" i="50" s="1"/>
  <c r="L54" i="50"/>
  <c r="M54" i="50" s="1"/>
  <c r="L55" i="50"/>
  <c r="M55" i="50" s="1"/>
  <c r="L56" i="50"/>
  <c r="M56" i="50" s="1"/>
  <c r="L57" i="50"/>
  <c r="M57" i="50" s="1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M84" i="50"/>
  <c r="L85" i="50"/>
  <c r="M85" i="50"/>
  <c r="L86" i="50"/>
  <c r="M86" i="50"/>
  <c r="L87" i="50"/>
  <c r="M87" i="50"/>
  <c r="L88" i="50"/>
  <c r="M88" i="50"/>
  <c r="L89" i="50"/>
  <c r="M89" i="50"/>
  <c r="L90" i="50"/>
  <c r="M90" i="50"/>
  <c r="L91" i="50"/>
  <c r="M91" i="50"/>
  <c r="L92" i="50"/>
  <c r="M92" i="50"/>
  <c r="L93" i="50"/>
  <c r="M93" i="50"/>
  <c r="L94" i="50"/>
  <c r="M94" i="50"/>
  <c r="L95" i="50"/>
  <c r="M95" i="50"/>
  <c r="L96" i="50"/>
  <c r="M96" i="50"/>
  <c r="L97" i="50"/>
  <c r="M97" i="50"/>
  <c r="L98" i="50"/>
  <c r="M98" i="50"/>
  <c r="L99" i="50"/>
  <c r="M99" i="50"/>
  <c r="L100" i="50"/>
  <c r="M100" i="50"/>
  <c r="L101" i="50"/>
  <c r="M101" i="50"/>
  <c r="L102" i="50"/>
  <c r="M102" i="50"/>
  <c r="L103" i="50"/>
  <c r="M103" i="50"/>
  <c r="L104" i="50"/>
  <c r="M104" i="50"/>
  <c r="L105" i="50"/>
  <c r="M105" i="50"/>
  <c r="L106" i="50"/>
  <c r="M106" i="50"/>
  <c r="L107" i="50"/>
  <c r="M107" i="50"/>
  <c r="L108" i="50"/>
  <c r="M108" i="50"/>
  <c r="L109" i="50"/>
  <c r="M109" i="50"/>
  <c r="L110" i="50"/>
  <c r="M110" i="50"/>
  <c r="L111" i="50"/>
  <c r="M111" i="50"/>
  <c r="L112" i="50"/>
  <c r="M112" i="50"/>
  <c r="L113" i="50"/>
  <c r="M113" i="50"/>
  <c r="L114" i="50"/>
  <c r="M114" i="50"/>
  <c r="L115" i="50"/>
  <c r="M115" i="50"/>
  <c r="L116" i="50"/>
  <c r="M116" i="50"/>
  <c r="L117" i="50"/>
  <c r="M117" i="50"/>
  <c r="L118" i="50"/>
  <c r="M118" i="50"/>
  <c r="L119" i="50"/>
  <c r="M119" i="50"/>
  <c r="L120" i="50"/>
  <c r="M120" i="50"/>
  <c r="L121" i="50"/>
  <c r="M121" i="50"/>
  <c r="L122" i="50"/>
  <c r="M122" i="50"/>
  <c r="L123" i="50"/>
  <c r="M123" i="50"/>
  <c r="L124" i="50"/>
  <c r="M124" i="50"/>
  <c r="L125" i="50"/>
  <c r="M125" i="50"/>
  <c r="L126" i="50"/>
  <c r="M126" i="50"/>
  <c r="L127" i="50"/>
  <c r="M127" i="50"/>
  <c r="L128" i="50"/>
  <c r="M128" i="50"/>
  <c r="L129" i="50"/>
  <c r="M129" i="50"/>
  <c r="L130" i="50"/>
  <c r="M130" i="50"/>
  <c r="L131" i="50"/>
  <c r="M131" i="50"/>
  <c r="L132" i="50"/>
  <c r="M132" i="50"/>
  <c r="L133" i="50"/>
  <c r="M133" i="50"/>
  <c r="L134" i="50"/>
  <c r="M134" i="50"/>
  <c r="L135" i="50"/>
  <c r="M135" i="50"/>
  <c r="L136" i="50"/>
  <c r="M136" i="50"/>
  <c r="L137" i="50"/>
  <c r="M137" i="50"/>
  <c r="L138" i="50"/>
  <c r="M138" i="50"/>
  <c r="L139" i="50"/>
  <c r="M139" i="50"/>
  <c r="L140" i="50"/>
  <c r="M140" i="50"/>
  <c r="M4" i="50"/>
  <c r="L4" i="50"/>
  <c r="L141" i="50" s="1"/>
  <c r="K141" i="50"/>
  <c r="J141" i="50"/>
  <c r="H3" i="50"/>
  <c r="I3" i="50"/>
  <c r="G3" i="50"/>
  <c r="AL5" i="50" a="1"/>
  <c r="AE4" i="50" a="1"/>
  <c r="U5" i="50" a="1"/>
  <c r="G4" i="50" a="1"/>
  <c r="AS104" i="50" l="1"/>
  <c r="AS100" i="50"/>
  <c r="AS96" i="50"/>
  <c r="AS92" i="50"/>
  <c r="AS88" i="50"/>
  <c r="AS84" i="50"/>
  <c r="AS80" i="50"/>
  <c r="AS76" i="50"/>
  <c r="AS72" i="50"/>
  <c r="AS68" i="50"/>
  <c r="AS64" i="50"/>
  <c r="AS60" i="50"/>
  <c r="AS56" i="50"/>
  <c r="AS52" i="50"/>
  <c r="AS48" i="50"/>
  <c r="AS44" i="50"/>
  <c r="AS40" i="50"/>
  <c r="AS36" i="50"/>
  <c r="AS32" i="50"/>
  <c r="AS28" i="50"/>
  <c r="AS24" i="50"/>
  <c r="AS20" i="50"/>
  <c r="AS16" i="50"/>
  <c r="AS12" i="50"/>
  <c r="AS8" i="50"/>
  <c r="AS138" i="50"/>
  <c r="AS134" i="50"/>
  <c r="AS130" i="50"/>
  <c r="AS126" i="50"/>
  <c r="AS122" i="50"/>
  <c r="AS118" i="50"/>
  <c r="AS114" i="50"/>
  <c r="AS110" i="50"/>
  <c r="AS106" i="50"/>
  <c r="AL6" i="50"/>
  <c r="AM7" i="50"/>
  <c r="AN8" i="50"/>
  <c r="AL10" i="50"/>
  <c r="AM11" i="50"/>
  <c r="AN12" i="50"/>
  <c r="AL14" i="50"/>
  <c r="AM15" i="50"/>
  <c r="AN16" i="50"/>
  <c r="AL18" i="50"/>
  <c r="AM19" i="50"/>
  <c r="AN20" i="50"/>
  <c r="AL22" i="50"/>
  <c r="AM23" i="50"/>
  <c r="AN24" i="50"/>
  <c r="AL26" i="50"/>
  <c r="AM27" i="50"/>
  <c r="AN28" i="50"/>
  <c r="AL30" i="50"/>
  <c r="AM31" i="50"/>
  <c r="AN32" i="50"/>
  <c r="AL34" i="50"/>
  <c r="AM35" i="50"/>
  <c r="AN36" i="50"/>
  <c r="AL38" i="50"/>
  <c r="AM39" i="50"/>
  <c r="AN40" i="50"/>
  <c r="AL42" i="50"/>
  <c r="AM43" i="50"/>
  <c r="AN44" i="50"/>
  <c r="AL46" i="50"/>
  <c r="AM47" i="50"/>
  <c r="AN48" i="50"/>
  <c r="AL50" i="50"/>
  <c r="AM51" i="50"/>
  <c r="AN52" i="50"/>
  <c r="AL54" i="50"/>
  <c r="AM55" i="50"/>
  <c r="AN56" i="50"/>
  <c r="AL58" i="50"/>
  <c r="AM59" i="50"/>
  <c r="AN60" i="50"/>
  <c r="AL62" i="50"/>
  <c r="AM63" i="50"/>
  <c r="AN64" i="50"/>
  <c r="AL66" i="50"/>
  <c r="AM67" i="50"/>
  <c r="AN68" i="50"/>
  <c r="AL70" i="50"/>
  <c r="AM71" i="50"/>
  <c r="AN72" i="50"/>
  <c r="AL74" i="50"/>
  <c r="AL5" i="50"/>
  <c r="AM6" i="50"/>
  <c r="AN7" i="50"/>
  <c r="AL9" i="50"/>
  <c r="AM10" i="50"/>
  <c r="AN11" i="50"/>
  <c r="AL13" i="50"/>
  <c r="AM14" i="50"/>
  <c r="AN15" i="50"/>
  <c r="AL17" i="50"/>
  <c r="AM18" i="50"/>
  <c r="AN19" i="50"/>
  <c r="AL21" i="50"/>
  <c r="AM22" i="50"/>
  <c r="AN23" i="50"/>
  <c r="AL25" i="50"/>
  <c r="AM26" i="50"/>
  <c r="AN27" i="50"/>
  <c r="AL29" i="50"/>
  <c r="AM30" i="50"/>
  <c r="AN31" i="50"/>
  <c r="AL33" i="50"/>
  <c r="AM34" i="50"/>
  <c r="AN35" i="50"/>
  <c r="AL37" i="50"/>
  <c r="AM38" i="50"/>
  <c r="AN39" i="50"/>
  <c r="AL41" i="50"/>
  <c r="AM42" i="50"/>
  <c r="AN43" i="50"/>
  <c r="AL45" i="50"/>
  <c r="AM46" i="50"/>
  <c r="AN47" i="50"/>
  <c r="AL49" i="50"/>
  <c r="AM50" i="50"/>
  <c r="AN51" i="50"/>
  <c r="AL53" i="50"/>
  <c r="AM54" i="50"/>
  <c r="AN55" i="50"/>
  <c r="AL57" i="50"/>
  <c r="AM58" i="50"/>
  <c r="AN59" i="50"/>
  <c r="AL61" i="50"/>
  <c r="AM62" i="50"/>
  <c r="AN63" i="50"/>
  <c r="AL65" i="50"/>
  <c r="AM66" i="50"/>
  <c r="AN67" i="50"/>
  <c r="AL69" i="50"/>
  <c r="AM70" i="50"/>
  <c r="AN71" i="50"/>
  <c r="AL73" i="50"/>
  <c r="AM74" i="50"/>
  <c r="AN75" i="50"/>
  <c r="AL77" i="50"/>
  <c r="AM78" i="50"/>
  <c r="AN79" i="50"/>
  <c r="AL81" i="50"/>
  <c r="AM82" i="50"/>
  <c r="AN83" i="50"/>
  <c r="AL85" i="50"/>
  <c r="AM86" i="50"/>
  <c r="AN87" i="50"/>
  <c r="AL89" i="50"/>
  <c r="AM90" i="50"/>
  <c r="AN91" i="50"/>
  <c r="AL93" i="50"/>
  <c r="AM94" i="50"/>
  <c r="AN95" i="50"/>
  <c r="AL97" i="50"/>
  <c r="AM98" i="50"/>
  <c r="AN99" i="50"/>
  <c r="AL101" i="50"/>
  <c r="AM102" i="50"/>
  <c r="AN103" i="50"/>
  <c r="AL105" i="50"/>
  <c r="AM106" i="50"/>
  <c r="AN107" i="50"/>
  <c r="AL109" i="50"/>
  <c r="AM110" i="50"/>
  <c r="AN111" i="50"/>
  <c r="AL113" i="50"/>
  <c r="AM114" i="50"/>
  <c r="AN115" i="50"/>
  <c r="AL117" i="50"/>
  <c r="AM5" i="50"/>
  <c r="AN6" i="50"/>
  <c r="AL8" i="50"/>
  <c r="AM9" i="50"/>
  <c r="AN10" i="50"/>
  <c r="AL12" i="50"/>
  <c r="AM13" i="50"/>
  <c r="AN14" i="50"/>
  <c r="AL16" i="50"/>
  <c r="AM17" i="50"/>
  <c r="AN18" i="50"/>
  <c r="AL20" i="50"/>
  <c r="AM21" i="50"/>
  <c r="AN22" i="50"/>
  <c r="AL24" i="50"/>
  <c r="AM25" i="50"/>
  <c r="AN26" i="50"/>
  <c r="AL28" i="50"/>
  <c r="AM29" i="50"/>
  <c r="AN30" i="50"/>
  <c r="AL32" i="50"/>
  <c r="AM33" i="50"/>
  <c r="AN34" i="50"/>
  <c r="AL36" i="50"/>
  <c r="AM37" i="50"/>
  <c r="AN38" i="50"/>
  <c r="AL40" i="50"/>
  <c r="AM41" i="50"/>
  <c r="AN42" i="50"/>
  <c r="AL44" i="50"/>
  <c r="AM45" i="50"/>
  <c r="AN46" i="50"/>
  <c r="AL48" i="50"/>
  <c r="AM49" i="50"/>
  <c r="AN50" i="50"/>
  <c r="AL52" i="50"/>
  <c r="AM53" i="50"/>
  <c r="AN54" i="50"/>
  <c r="AL56" i="50"/>
  <c r="AM57" i="50"/>
  <c r="AN58" i="50"/>
  <c r="AL60" i="50"/>
  <c r="AM61" i="50"/>
  <c r="AN62" i="50"/>
  <c r="AL64" i="50"/>
  <c r="AM65" i="50"/>
  <c r="AN66" i="50"/>
  <c r="AL68" i="50"/>
  <c r="AM69" i="50"/>
  <c r="AN70" i="50"/>
  <c r="AL72" i="50"/>
  <c r="AM73" i="50"/>
  <c r="AN74" i="50"/>
  <c r="AL76" i="50"/>
  <c r="AM77" i="50"/>
  <c r="AN78" i="50"/>
  <c r="AL80" i="50"/>
  <c r="AM81" i="50"/>
  <c r="AN82" i="50"/>
  <c r="AL84" i="50"/>
  <c r="AM85" i="50"/>
  <c r="AN86" i="50"/>
  <c r="AL88" i="50"/>
  <c r="AM89" i="50"/>
  <c r="AN90" i="50"/>
  <c r="AL92" i="50"/>
  <c r="AM93" i="50"/>
  <c r="AN94" i="50"/>
  <c r="AL96" i="50"/>
  <c r="AM97" i="50"/>
  <c r="AN98" i="50"/>
  <c r="AL100" i="50"/>
  <c r="AM101" i="50"/>
  <c r="AN102" i="50"/>
  <c r="AL104" i="50"/>
  <c r="AM105" i="50"/>
  <c r="AN5" i="50"/>
  <c r="AL7" i="50"/>
  <c r="AM8" i="50"/>
  <c r="AN9" i="50"/>
  <c r="AL11" i="50"/>
  <c r="AM12" i="50"/>
  <c r="AN13" i="50"/>
  <c r="AL15" i="50"/>
  <c r="AM16" i="50"/>
  <c r="AN17" i="50"/>
  <c r="AL19" i="50"/>
  <c r="AM20" i="50"/>
  <c r="AN21" i="50"/>
  <c r="AL23" i="50"/>
  <c r="AM24" i="50"/>
  <c r="AN25" i="50"/>
  <c r="AL27" i="50"/>
  <c r="AM28" i="50"/>
  <c r="AN29" i="50"/>
  <c r="AL31" i="50"/>
  <c r="AM32" i="50"/>
  <c r="AN33" i="50"/>
  <c r="AL35" i="50"/>
  <c r="AM36" i="50"/>
  <c r="AN37" i="50"/>
  <c r="AL39" i="50"/>
  <c r="AM40" i="50"/>
  <c r="AN41" i="50"/>
  <c r="AL43" i="50"/>
  <c r="AM44" i="50"/>
  <c r="AN45" i="50"/>
  <c r="AL47" i="50"/>
  <c r="AM48" i="50"/>
  <c r="AN49" i="50"/>
  <c r="AL51" i="50"/>
  <c r="AM52" i="50"/>
  <c r="AN53" i="50"/>
  <c r="AL55" i="50"/>
  <c r="AM56" i="50"/>
  <c r="AN57" i="50"/>
  <c r="AL59" i="50"/>
  <c r="AM60" i="50"/>
  <c r="AN61" i="50"/>
  <c r="AL63" i="50"/>
  <c r="AM64" i="50"/>
  <c r="AN65" i="50"/>
  <c r="AL67" i="50"/>
  <c r="AM68" i="50"/>
  <c r="AN69" i="50"/>
  <c r="AL71" i="50"/>
  <c r="AM72" i="50"/>
  <c r="AN73" i="50"/>
  <c r="AL75" i="50"/>
  <c r="AM76" i="50"/>
  <c r="AN77" i="50"/>
  <c r="AL79" i="50"/>
  <c r="AM80" i="50"/>
  <c r="AN81" i="50"/>
  <c r="AL83" i="50"/>
  <c r="AM84" i="50"/>
  <c r="AN85" i="50"/>
  <c r="AL87" i="50"/>
  <c r="AM88" i="50"/>
  <c r="AN89" i="50"/>
  <c r="AL91" i="50"/>
  <c r="AM92" i="50"/>
  <c r="AN93" i="50"/>
  <c r="AL95" i="50"/>
  <c r="AM96" i="50"/>
  <c r="AN97" i="50"/>
  <c r="AL99" i="50"/>
  <c r="AM100" i="50"/>
  <c r="AN101" i="50"/>
  <c r="AL103" i="50"/>
  <c r="AM104" i="50"/>
  <c r="AN105" i="50"/>
  <c r="AL107" i="50"/>
  <c r="AM108" i="50"/>
  <c r="AN109" i="50"/>
  <c r="AL111" i="50"/>
  <c r="AM112" i="50"/>
  <c r="AM75" i="50"/>
  <c r="AN80" i="50"/>
  <c r="AL86" i="50"/>
  <c r="AM91" i="50"/>
  <c r="AN96" i="50"/>
  <c r="AL102" i="50"/>
  <c r="AN106" i="50"/>
  <c r="AM109" i="50"/>
  <c r="AL112" i="50"/>
  <c r="AL114" i="50"/>
  <c r="AL116" i="50"/>
  <c r="AN117" i="50"/>
  <c r="AL119" i="50"/>
  <c r="AM120" i="50"/>
  <c r="AN121" i="50"/>
  <c r="AL123" i="50"/>
  <c r="AM124" i="50"/>
  <c r="AN125" i="50"/>
  <c r="AL127" i="50"/>
  <c r="AM128" i="50"/>
  <c r="AN129" i="50"/>
  <c r="AL131" i="50"/>
  <c r="AM132" i="50"/>
  <c r="AN133" i="50"/>
  <c r="AL135" i="50"/>
  <c r="AM136" i="50"/>
  <c r="AN137" i="50"/>
  <c r="AL139" i="50"/>
  <c r="AM140" i="50"/>
  <c r="AN141" i="50"/>
  <c r="AN76" i="50"/>
  <c r="AL82" i="50"/>
  <c r="AM87" i="50"/>
  <c r="AN92" i="50"/>
  <c r="AL98" i="50"/>
  <c r="AM103" i="50"/>
  <c r="AM107" i="50"/>
  <c r="AL110" i="50"/>
  <c r="AN112" i="50"/>
  <c r="AN114" i="50"/>
  <c r="AM116" i="50"/>
  <c r="AL118" i="50"/>
  <c r="AM119" i="50"/>
  <c r="AN120" i="50"/>
  <c r="AL122" i="50"/>
  <c r="AM123" i="50"/>
  <c r="AN124" i="50"/>
  <c r="AL126" i="50"/>
  <c r="AM127" i="50"/>
  <c r="AN128" i="50"/>
  <c r="AL130" i="50"/>
  <c r="AM131" i="50"/>
  <c r="AN132" i="50"/>
  <c r="AL134" i="50"/>
  <c r="AM135" i="50"/>
  <c r="AN136" i="50"/>
  <c r="AL138" i="50"/>
  <c r="AM139" i="50"/>
  <c r="AN140" i="50"/>
  <c r="AL78" i="50"/>
  <c r="AM83" i="50"/>
  <c r="AN88" i="50"/>
  <c r="AL94" i="50"/>
  <c r="AM99" i="50"/>
  <c r="AN104" i="50"/>
  <c r="AL108" i="50"/>
  <c r="AN110" i="50"/>
  <c r="AM113" i="50"/>
  <c r="AL115" i="50"/>
  <c r="AN116" i="50"/>
  <c r="AM118" i="50"/>
  <c r="AN119" i="50"/>
  <c r="AL121" i="50"/>
  <c r="AM122" i="50"/>
  <c r="AN123" i="50"/>
  <c r="AL125" i="50"/>
  <c r="AM126" i="50"/>
  <c r="AN127" i="50"/>
  <c r="AL129" i="50"/>
  <c r="AM130" i="50"/>
  <c r="AN131" i="50"/>
  <c r="AL133" i="50"/>
  <c r="AM134" i="50"/>
  <c r="AN135" i="50"/>
  <c r="AL137" i="50"/>
  <c r="AM138" i="50"/>
  <c r="AN139" i="50"/>
  <c r="AL141" i="50"/>
  <c r="AM79" i="50"/>
  <c r="AN84" i="50"/>
  <c r="AL90" i="50"/>
  <c r="AM95" i="50"/>
  <c r="AN100" i="50"/>
  <c r="AL106" i="50"/>
  <c r="AN108" i="50"/>
  <c r="AM111" i="50"/>
  <c r="AN113" i="50"/>
  <c r="AM115" i="50"/>
  <c r="AM117" i="50"/>
  <c r="AN118" i="50"/>
  <c r="AL120" i="50"/>
  <c r="AM121" i="50"/>
  <c r="AN122" i="50"/>
  <c r="AL124" i="50"/>
  <c r="AM125" i="50"/>
  <c r="AN126" i="50"/>
  <c r="AL128" i="50"/>
  <c r="AM129" i="50"/>
  <c r="AN130" i="50"/>
  <c r="AL132" i="50"/>
  <c r="AM133" i="50"/>
  <c r="AN134" i="50"/>
  <c r="AL136" i="50"/>
  <c r="AM137" i="50"/>
  <c r="AN138" i="50"/>
  <c r="AL140" i="50"/>
  <c r="AM141" i="50"/>
  <c r="AJ8" i="50"/>
  <c r="AH5" i="50"/>
  <c r="AJ5" i="50" s="1"/>
  <c r="AH8" i="50"/>
  <c r="AJ4" i="50"/>
  <c r="AE7" i="50"/>
  <c r="AE4" i="50"/>
  <c r="AE5" i="50"/>
  <c r="AE6" i="50"/>
  <c r="U8" i="50"/>
  <c r="AA14" i="50" s="1"/>
  <c r="U5" i="50"/>
  <c r="U6" i="50"/>
  <c r="U7" i="50"/>
  <c r="AA11" i="50"/>
  <c r="AA13" i="50"/>
  <c r="AA12" i="50"/>
  <c r="Z14" i="50"/>
  <c r="Z13" i="50"/>
  <c r="M83" i="50"/>
  <c r="M79" i="50"/>
  <c r="M81" i="50"/>
  <c r="M77" i="50"/>
  <c r="M75" i="50"/>
  <c r="M74" i="50"/>
  <c r="M73" i="50"/>
  <c r="M72" i="50"/>
  <c r="M71" i="50"/>
  <c r="M70" i="50"/>
  <c r="M69" i="50"/>
  <c r="M68" i="50"/>
  <c r="M67" i="50"/>
  <c r="M66" i="50"/>
  <c r="M65" i="50"/>
  <c r="M64" i="50"/>
  <c r="M63" i="50"/>
  <c r="M62" i="50"/>
  <c r="M61" i="50"/>
  <c r="M60" i="50"/>
  <c r="M59" i="50"/>
  <c r="M58" i="50"/>
  <c r="M82" i="50"/>
  <c r="M80" i="50"/>
  <c r="M78" i="50"/>
  <c r="M76" i="50"/>
  <c r="M46" i="50"/>
  <c r="M44" i="50"/>
  <c r="M45" i="50"/>
  <c r="G4" i="50"/>
  <c r="K4" i="50"/>
  <c r="J5" i="50"/>
  <c r="I6" i="50"/>
  <c r="H7" i="50"/>
  <c r="G8" i="50"/>
  <c r="K8" i="50"/>
  <c r="J9" i="50"/>
  <c r="I10" i="50"/>
  <c r="H11" i="50"/>
  <c r="G12" i="50"/>
  <c r="K12" i="50"/>
  <c r="J13" i="50"/>
  <c r="I14" i="50"/>
  <c r="H15" i="50"/>
  <c r="G16" i="50"/>
  <c r="K16" i="50"/>
  <c r="J17" i="50"/>
  <c r="I18" i="50"/>
  <c r="H19" i="50"/>
  <c r="G20" i="50"/>
  <c r="K20" i="50"/>
  <c r="J21" i="50"/>
  <c r="I22" i="50"/>
  <c r="H23" i="50"/>
  <c r="G24" i="50"/>
  <c r="K24" i="50"/>
  <c r="J25" i="50"/>
  <c r="I26" i="50"/>
  <c r="H27" i="50"/>
  <c r="G28" i="50"/>
  <c r="K28" i="50"/>
  <c r="J29" i="50"/>
  <c r="I30" i="50"/>
  <c r="H31" i="50"/>
  <c r="G32" i="50"/>
  <c r="K32" i="50"/>
  <c r="J33" i="50"/>
  <c r="I34" i="50"/>
  <c r="H35" i="50"/>
  <c r="G36" i="50"/>
  <c r="K36" i="50"/>
  <c r="J37" i="50"/>
  <c r="I38" i="50"/>
  <c r="H39" i="50"/>
  <c r="G40" i="50"/>
  <c r="K40" i="50"/>
  <c r="J41" i="50"/>
  <c r="I42" i="50"/>
  <c r="H43" i="50"/>
  <c r="G44" i="50"/>
  <c r="K44" i="50"/>
  <c r="J45" i="50"/>
  <c r="I46" i="50"/>
  <c r="H47" i="50"/>
  <c r="G48" i="50"/>
  <c r="K48" i="50"/>
  <c r="J49" i="50"/>
  <c r="I50" i="50"/>
  <c r="H51" i="50"/>
  <c r="G52" i="50"/>
  <c r="K52" i="50"/>
  <c r="J53" i="50"/>
  <c r="I54" i="50"/>
  <c r="H55" i="50"/>
  <c r="G56" i="50"/>
  <c r="K56" i="50"/>
  <c r="J57" i="50"/>
  <c r="I58" i="50"/>
  <c r="H59" i="50"/>
  <c r="G60" i="50"/>
  <c r="K60" i="50"/>
  <c r="J61" i="50"/>
  <c r="I62" i="50"/>
  <c r="H63" i="50"/>
  <c r="G64" i="50"/>
  <c r="K64" i="50"/>
  <c r="J65" i="50"/>
  <c r="I66" i="50"/>
  <c r="H67" i="50"/>
  <c r="G68" i="50"/>
  <c r="K68" i="50"/>
  <c r="J69" i="50"/>
  <c r="I70" i="50"/>
  <c r="H71" i="50"/>
  <c r="H4" i="50"/>
  <c r="G5" i="50"/>
  <c r="K5" i="50"/>
  <c r="J6" i="50"/>
  <c r="I7" i="50"/>
  <c r="H8" i="50"/>
  <c r="G9" i="50"/>
  <c r="K9" i="50"/>
  <c r="J10" i="50"/>
  <c r="I11" i="50"/>
  <c r="H12" i="50"/>
  <c r="G13" i="50"/>
  <c r="K13" i="50"/>
  <c r="J14" i="50"/>
  <c r="I15" i="50"/>
  <c r="H16" i="50"/>
  <c r="G17" i="50"/>
  <c r="K17" i="50"/>
  <c r="J18" i="50"/>
  <c r="I19" i="50"/>
  <c r="H20" i="50"/>
  <c r="G21" i="50"/>
  <c r="K21" i="50"/>
  <c r="J22" i="50"/>
  <c r="I23" i="50"/>
  <c r="H24" i="50"/>
  <c r="G25" i="50"/>
  <c r="K25" i="50"/>
  <c r="J26" i="50"/>
  <c r="I27" i="50"/>
  <c r="H28" i="50"/>
  <c r="G29" i="50"/>
  <c r="K29" i="50"/>
  <c r="J30" i="50"/>
  <c r="I31" i="50"/>
  <c r="H32" i="50"/>
  <c r="G33" i="50"/>
  <c r="K33" i="50"/>
  <c r="J34" i="50"/>
  <c r="I35" i="50"/>
  <c r="H36" i="50"/>
  <c r="G37" i="50"/>
  <c r="K37" i="50"/>
  <c r="J38" i="50"/>
  <c r="I39" i="50"/>
  <c r="H40" i="50"/>
  <c r="G41" i="50"/>
  <c r="K41" i="50"/>
  <c r="J42" i="50"/>
  <c r="I43" i="50"/>
  <c r="H44" i="50"/>
  <c r="G45" i="50"/>
  <c r="K45" i="50"/>
  <c r="J46" i="50"/>
  <c r="I47" i="50"/>
  <c r="H48" i="50"/>
  <c r="G49" i="50"/>
  <c r="K49" i="50"/>
  <c r="J50" i="50"/>
  <c r="I51" i="50"/>
  <c r="H52" i="50"/>
  <c r="G53" i="50"/>
  <c r="K53" i="50"/>
  <c r="J54" i="50"/>
  <c r="I55" i="50"/>
  <c r="H56" i="50"/>
  <c r="G57" i="50"/>
  <c r="K57" i="50"/>
  <c r="J58" i="50"/>
  <c r="I59" i="50"/>
  <c r="H60" i="50"/>
  <c r="G61" i="50"/>
  <c r="K61" i="50"/>
  <c r="J62" i="50"/>
  <c r="I63" i="50"/>
  <c r="H64" i="50"/>
  <c r="G65" i="50"/>
  <c r="K65" i="50"/>
  <c r="J66" i="50"/>
  <c r="I67" i="50"/>
  <c r="H68" i="50"/>
  <c r="G69" i="50"/>
  <c r="K69" i="50"/>
  <c r="J70" i="50"/>
  <c r="I71" i="50"/>
  <c r="I4" i="50"/>
  <c r="H5" i="50"/>
  <c r="G6" i="50"/>
  <c r="K6" i="50"/>
  <c r="J7" i="50"/>
  <c r="I8" i="50"/>
  <c r="H9" i="50"/>
  <c r="G10" i="50"/>
  <c r="K10" i="50"/>
  <c r="J11" i="50"/>
  <c r="I12" i="50"/>
  <c r="H13" i="50"/>
  <c r="G14" i="50"/>
  <c r="K14" i="50"/>
  <c r="J15" i="50"/>
  <c r="I16" i="50"/>
  <c r="H17" i="50"/>
  <c r="G18" i="50"/>
  <c r="K18" i="50"/>
  <c r="J19" i="50"/>
  <c r="I20" i="50"/>
  <c r="H21" i="50"/>
  <c r="G22" i="50"/>
  <c r="K22" i="50"/>
  <c r="J23" i="50"/>
  <c r="I24" i="50"/>
  <c r="H25" i="50"/>
  <c r="G26" i="50"/>
  <c r="K26" i="50"/>
  <c r="J27" i="50"/>
  <c r="I28" i="50"/>
  <c r="H29" i="50"/>
  <c r="G30" i="50"/>
  <c r="K30" i="50"/>
  <c r="J31" i="50"/>
  <c r="I32" i="50"/>
  <c r="H33" i="50"/>
  <c r="G34" i="50"/>
  <c r="K34" i="50"/>
  <c r="J35" i="50"/>
  <c r="I36" i="50"/>
  <c r="H37" i="50"/>
  <c r="G38" i="50"/>
  <c r="K38" i="50"/>
  <c r="J39" i="50"/>
  <c r="I40" i="50"/>
  <c r="H41" i="50"/>
  <c r="G42" i="50"/>
  <c r="K42" i="50"/>
  <c r="J43" i="50"/>
  <c r="I44" i="50"/>
  <c r="H45" i="50"/>
  <c r="G46" i="50"/>
  <c r="K46" i="50"/>
  <c r="J47" i="50"/>
  <c r="I48" i="50"/>
  <c r="H49" i="50"/>
  <c r="G50" i="50"/>
  <c r="K50" i="50"/>
  <c r="J51" i="50"/>
  <c r="I52" i="50"/>
  <c r="H53" i="50"/>
  <c r="G54" i="50"/>
  <c r="K54" i="50"/>
  <c r="J55" i="50"/>
  <c r="I56" i="50"/>
  <c r="H57" i="50"/>
  <c r="G58" i="50"/>
  <c r="K58" i="50"/>
  <c r="J59" i="50"/>
  <c r="I60" i="50"/>
  <c r="H61" i="50"/>
  <c r="G62" i="50"/>
  <c r="K62" i="50"/>
  <c r="J63" i="50"/>
  <c r="I64" i="50"/>
  <c r="H65" i="50"/>
  <c r="G66" i="50"/>
  <c r="K66" i="50"/>
  <c r="J67" i="50"/>
  <c r="I68" i="50"/>
  <c r="I5" i="50"/>
  <c r="J8" i="50"/>
  <c r="K11" i="50"/>
  <c r="G15" i="50"/>
  <c r="H18" i="50"/>
  <c r="I21" i="50"/>
  <c r="J24" i="50"/>
  <c r="K27" i="50"/>
  <c r="G31" i="50"/>
  <c r="H34" i="50"/>
  <c r="I37" i="50"/>
  <c r="J40" i="50"/>
  <c r="K43" i="50"/>
  <c r="G47" i="50"/>
  <c r="H50" i="50"/>
  <c r="I53" i="50"/>
  <c r="J56" i="50"/>
  <c r="K59" i="50"/>
  <c r="G63" i="50"/>
  <c r="H66" i="50"/>
  <c r="H69" i="50"/>
  <c r="K70" i="50"/>
  <c r="G72" i="50"/>
  <c r="K72" i="50"/>
  <c r="J73" i="50"/>
  <c r="I74" i="50"/>
  <c r="H75" i="50"/>
  <c r="G76" i="50"/>
  <c r="K76" i="50"/>
  <c r="J77" i="50"/>
  <c r="I78" i="50"/>
  <c r="H79" i="50"/>
  <c r="G80" i="50"/>
  <c r="K80" i="50"/>
  <c r="J81" i="50"/>
  <c r="I82" i="50"/>
  <c r="H83" i="50"/>
  <c r="G84" i="50"/>
  <c r="K84" i="50"/>
  <c r="J85" i="50"/>
  <c r="I86" i="50"/>
  <c r="H87" i="50"/>
  <c r="G88" i="50"/>
  <c r="K88" i="50"/>
  <c r="J89" i="50"/>
  <c r="I90" i="50"/>
  <c r="H91" i="50"/>
  <c r="G92" i="50"/>
  <c r="K92" i="50"/>
  <c r="J93" i="50"/>
  <c r="I94" i="50"/>
  <c r="H95" i="50"/>
  <c r="G96" i="50"/>
  <c r="K96" i="50"/>
  <c r="J97" i="50"/>
  <c r="I98" i="50"/>
  <c r="H99" i="50"/>
  <c r="G100" i="50"/>
  <c r="K100" i="50"/>
  <c r="J101" i="50"/>
  <c r="I102" i="50"/>
  <c r="H103" i="50"/>
  <c r="G104" i="50"/>
  <c r="K104" i="50"/>
  <c r="J105" i="50"/>
  <c r="I106" i="50"/>
  <c r="H107" i="50"/>
  <c r="G108" i="50"/>
  <c r="K108" i="50"/>
  <c r="J109" i="50"/>
  <c r="I110" i="50"/>
  <c r="H111" i="50"/>
  <c r="G112" i="50"/>
  <c r="K112" i="50"/>
  <c r="J113" i="50"/>
  <c r="I114" i="50"/>
  <c r="H115" i="50"/>
  <c r="G116" i="50"/>
  <c r="K116" i="50"/>
  <c r="J117" i="50"/>
  <c r="I118" i="50"/>
  <c r="H119" i="50"/>
  <c r="G120" i="50"/>
  <c r="K120" i="50"/>
  <c r="J121" i="50"/>
  <c r="H6" i="50"/>
  <c r="I9" i="50"/>
  <c r="J12" i="50"/>
  <c r="K15" i="50"/>
  <c r="G19" i="50"/>
  <c r="H22" i="50"/>
  <c r="I25" i="50"/>
  <c r="J28" i="50"/>
  <c r="K31" i="50"/>
  <c r="G35" i="50"/>
  <c r="H38" i="50"/>
  <c r="I41" i="50"/>
  <c r="J44" i="50"/>
  <c r="K47" i="50"/>
  <c r="G51" i="50"/>
  <c r="H54" i="50"/>
  <c r="I57" i="50"/>
  <c r="J60" i="50"/>
  <c r="K63" i="50"/>
  <c r="G67" i="50"/>
  <c r="I69" i="50"/>
  <c r="G71" i="50"/>
  <c r="H72" i="50"/>
  <c r="G73" i="50"/>
  <c r="K73" i="50"/>
  <c r="J74" i="50"/>
  <c r="I75" i="50"/>
  <c r="H76" i="50"/>
  <c r="G77" i="50"/>
  <c r="K77" i="50"/>
  <c r="J78" i="50"/>
  <c r="I79" i="50"/>
  <c r="H80" i="50"/>
  <c r="G81" i="50"/>
  <c r="K81" i="50"/>
  <c r="J82" i="50"/>
  <c r="I83" i="50"/>
  <c r="H84" i="50"/>
  <c r="G85" i="50"/>
  <c r="K85" i="50"/>
  <c r="J86" i="50"/>
  <c r="I87" i="50"/>
  <c r="H88" i="50"/>
  <c r="G89" i="50"/>
  <c r="K89" i="50"/>
  <c r="J90" i="50"/>
  <c r="I91" i="50"/>
  <c r="H92" i="50"/>
  <c r="G93" i="50"/>
  <c r="K93" i="50"/>
  <c r="J94" i="50"/>
  <c r="I95" i="50"/>
  <c r="H96" i="50"/>
  <c r="G97" i="50"/>
  <c r="K97" i="50"/>
  <c r="J98" i="50"/>
  <c r="I99" i="50"/>
  <c r="H100" i="50"/>
  <c r="G101" i="50"/>
  <c r="K101" i="50"/>
  <c r="J102" i="50"/>
  <c r="I103" i="50"/>
  <c r="H104" i="50"/>
  <c r="G105" i="50"/>
  <c r="K105" i="50"/>
  <c r="J106" i="50"/>
  <c r="I107" i="50"/>
  <c r="H108" i="50"/>
  <c r="G109" i="50"/>
  <c r="K109" i="50"/>
  <c r="J110" i="50"/>
  <c r="I111" i="50"/>
  <c r="H112" i="50"/>
  <c r="G113" i="50"/>
  <c r="K113" i="50"/>
  <c r="J114" i="50"/>
  <c r="I115" i="50"/>
  <c r="H116" i="50"/>
  <c r="G117" i="50"/>
  <c r="K117" i="50"/>
  <c r="J118" i="50"/>
  <c r="I119" i="50"/>
  <c r="H120" i="50"/>
  <c r="G121" i="50"/>
  <c r="K121" i="50"/>
  <c r="G7" i="50"/>
  <c r="H10" i="50"/>
  <c r="I13" i="50"/>
  <c r="J16" i="50"/>
  <c r="K19" i="50"/>
  <c r="G23" i="50"/>
  <c r="H26" i="50"/>
  <c r="I29" i="50"/>
  <c r="J32" i="50"/>
  <c r="K35" i="50"/>
  <c r="G39" i="50"/>
  <c r="H42" i="50"/>
  <c r="I45" i="50"/>
  <c r="J48" i="50"/>
  <c r="K51" i="50"/>
  <c r="G55" i="50"/>
  <c r="H58" i="50"/>
  <c r="I61" i="50"/>
  <c r="J64" i="50"/>
  <c r="K67" i="50"/>
  <c r="G70" i="50"/>
  <c r="J71" i="50"/>
  <c r="I72" i="50"/>
  <c r="H73" i="50"/>
  <c r="G74" i="50"/>
  <c r="K74" i="50"/>
  <c r="J75" i="50"/>
  <c r="I76" i="50"/>
  <c r="H77" i="50"/>
  <c r="G78" i="50"/>
  <c r="K78" i="50"/>
  <c r="J79" i="50"/>
  <c r="I80" i="50"/>
  <c r="H81" i="50"/>
  <c r="G82" i="50"/>
  <c r="K82" i="50"/>
  <c r="J83" i="50"/>
  <c r="I84" i="50"/>
  <c r="H85" i="50"/>
  <c r="G86" i="50"/>
  <c r="K86" i="50"/>
  <c r="J87" i="50"/>
  <c r="I88" i="50"/>
  <c r="H89" i="50"/>
  <c r="G90" i="50"/>
  <c r="K90" i="50"/>
  <c r="J91" i="50"/>
  <c r="I92" i="50"/>
  <c r="H93" i="50"/>
  <c r="G94" i="50"/>
  <c r="K94" i="50"/>
  <c r="J95" i="50"/>
  <c r="I96" i="50"/>
  <c r="H97" i="50"/>
  <c r="G98" i="50"/>
  <c r="K98" i="50"/>
  <c r="J99" i="50"/>
  <c r="I100" i="50"/>
  <c r="H101" i="50"/>
  <c r="G102" i="50"/>
  <c r="K102" i="50"/>
  <c r="J103" i="50"/>
  <c r="I104" i="50"/>
  <c r="H105" i="50"/>
  <c r="G106" i="50"/>
  <c r="K106" i="50"/>
  <c r="J107" i="50"/>
  <c r="I108" i="50"/>
  <c r="H109" i="50"/>
  <c r="G110" i="50"/>
  <c r="K110" i="50"/>
  <c r="J111" i="50"/>
  <c r="I112" i="50"/>
  <c r="H113" i="50"/>
  <c r="G114" i="50"/>
  <c r="K114" i="50"/>
  <c r="J115" i="50"/>
  <c r="I116" i="50"/>
  <c r="H117" i="50"/>
  <c r="G118" i="50"/>
  <c r="K118" i="50"/>
  <c r="J119" i="50"/>
  <c r="I120" i="50"/>
  <c r="J4" i="50"/>
  <c r="K55" i="50"/>
  <c r="K95" i="50"/>
  <c r="J125" i="50"/>
  <c r="J137" i="50"/>
  <c r="K7" i="50"/>
  <c r="J20" i="50"/>
  <c r="I33" i="50"/>
  <c r="H46" i="50"/>
  <c r="G59" i="50"/>
  <c r="H70" i="50"/>
  <c r="H74" i="50"/>
  <c r="I77" i="50"/>
  <c r="J80" i="50"/>
  <c r="K83" i="50"/>
  <c r="G87" i="50"/>
  <c r="H90" i="50"/>
  <c r="I93" i="50"/>
  <c r="J96" i="50"/>
  <c r="K99" i="50"/>
  <c r="G103" i="50"/>
  <c r="H106" i="50"/>
  <c r="I109" i="50"/>
  <c r="J112" i="50"/>
  <c r="K115" i="50"/>
  <c r="G119" i="50"/>
  <c r="I121" i="50"/>
  <c r="J122" i="50"/>
  <c r="I123" i="50"/>
  <c r="H124" i="50"/>
  <c r="G125" i="50"/>
  <c r="K125" i="50"/>
  <c r="J126" i="50"/>
  <c r="I127" i="50"/>
  <c r="H128" i="50"/>
  <c r="G129" i="50"/>
  <c r="K129" i="50"/>
  <c r="J130" i="50"/>
  <c r="I131" i="50"/>
  <c r="H132" i="50"/>
  <c r="G133" i="50"/>
  <c r="K133" i="50"/>
  <c r="J134" i="50"/>
  <c r="I135" i="50"/>
  <c r="H136" i="50"/>
  <c r="G137" i="50"/>
  <c r="K137" i="50"/>
  <c r="J138" i="50"/>
  <c r="I139" i="50"/>
  <c r="H140" i="50"/>
  <c r="G43" i="50"/>
  <c r="H86" i="50"/>
  <c r="G99" i="50"/>
  <c r="K111" i="50"/>
  <c r="H121" i="50"/>
  <c r="K124" i="50"/>
  <c r="G128" i="50"/>
  <c r="I130" i="50"/>
  <c r="K132" i="50"/>
  <c r="G136" i="50"/>
  <c r="H139" i="50"/>
  <c r="G11" i="50"/>
  <c r="K23" i="50"/>
  <c r="J36" i="50"/>
  <c r="I49" i="50"/>
  <c r="H62" i="50"/>
  <c r="K71" i="50"/>
  <c r="G75" i="50"/>
  <c r="H78" i="50"/>
  <c r="I81" i="50"/>
  <c r="J84" i="50"/>
  <c r="K87" i="50"/>
  <c r="G91" i="50"/>
  <c r="H94" i="50"/>
  <c r="I97" i="50"/>
  <c r="J100" i="50"/>
  <c r="K103" i="50"/>
  <c r="G107" i="50"/>
  <c r="H110" i="50"/>
  <c r="I113" i="50"/>
  <c r="J116" i="50"/>
  <c r="K119" i="50"/>
  <c r="G122" i="50"/>
  <c r="K122" i="50"/>
  <c r="J123" i="50"/>
  <c r="I124" i="50"/>
  <c r="H125" i="50"/>
  <c r="G126" i="50"/>
  <c r="K126" i="50"/>
  <c r="J127" i="50"/>
  <c r="I128" i="50"/>
  <c r="H129" i="50"/>
  <c r="G130" i="50"/>
  <c r="K130" i="50"/>
  <c r="J131" i="50"/>
  <c r="I132" i="50"/>
  <c r="H133" i="50"/>
  <c r="G134" i="50"/>
  <c r="K134" i="50"/>
  <c r="J135" i="50"/>
  <c r="I136" i="50"/>
  <c r="H137" i="50"/>
  <c r="G138" i="50"/>
  <c r="K138" i="50"/>
  <c r="J139" i="50"/>
  <c r="I140" i="50"/>
  <c r="I17" i="50"/>
  <c r="J68" i="50"/>
  <c r="J76" i="50"/>
  <c r="G83" i="50"/>
  <c r="I89" i="50"/>
  <c r="H102" i="50"/>
  <c r="J108" i="50"/>
  <c r="H118" i="50"/>
  <c r="H123" i="50"/>
  <c r="I126" i="50"/>
  <c r="K128" i="50"/>
  <c r="H131" i="50"/>
  <c r="J133" i="50"/>
  <c r="H135" i="50"/>
  <c r="I138" i="50"/>
  <c r="K140" i="50"/>
  <c r="H14" i="50"/>
  <c r="G27" i="50"/>
  <c r="K39" i="50"/>
  <c r="J52" i="50"/>
  <c r="I65" i="50"/>
  <c r="J72" i="50"/>
  <c r="K75" i="50"/>
  <c r="G79" i="50"/>
  <c r="H82" i="50"/>
  <c r="I85" i="50"/>
  <c r="J88" i="50"/>
  <c r="K91" i="50"/>
  <c r="G95" i="50"/>
  <c r="H98" i="50"/>
  <c r="I101" i="50"/>
  <c r="J104" i="50"/>
  <c r="K107" i="50"/>
  <c r="G111" i="50"/>
  <c r="H114" i="50"/>
  <c r="I117" i="50"/>
  <c r="J120" i="50"/>
  <c r="H122" i="50"/>
  <c r="G123" i="50"/>
  <c r="K123" i="50"/>
  <c r="J124" i="50"/>
  <c r="I125" i="50"/>
  <c r="H126" i="50"/>
  <c r="G127" i="50"/>
  <c r="K127" i="50"/>
  <c r="J128" i="50"/>
  <c r="I129" i="50"/>
  <c r="H130" i="50"/>
  <c r="G131" i="50"/>
  <c r="K131" i="50"/>
  <c r="J132" i="50"/>
  <c r="I133" i="50"/>
  <c r="H134" i="50"/>
  <c r="G135" i="50"/>
  <c r="K135" i="50"/>
  <c r="J136" i="50"/>
  <c r="I137" i="50"/>
  <c r="H138" i="50"/>
  <c r="G139" i="50"/>
  <c r="K139" i="50"/>
  <c r="J140" i="50"/>
  <c r="H30" i="50"/>
  <c r="I73" i="50"/>
  <c r="K79" i="50"/>
  <c r="J92" i="50"/>
  <c r="I105" i="50"/>
  <c r="G115" i="50"/>
  <c r="I122" i="50"/>
  <c r="G124" i="50"/>
  <c r="H127" i="50"/>
  <c r="J129" i="50"/>
  <c r="G132" i="50"/>
  <c r="I134" i="50"/>
  <c r="K136" i="50"/>
  <c r="G140" i="50"/>
  <c r="AE12" i="50" l="1"/>
  <c r="AE13" i="50"/>
  <c r="AE11" i="50"/>
  <c r="N9" i="50"/>
  <c r="N11" i="50"/>
  <c r="N13" i="50"/>
  <c r="N15" i="50"/>
  <c r="N17" i="50"/>
  <c r="N19" i="50"/>
  <c r="N21" i="50"/>
  <c r="N23" i="50"/>
  <c r="N25" i="50"/>
  <c r="N27" i="50"/>
  <c r="N29" i="50"/>
  <c r="N31" i="50"/>
  <c r="N33" i="50"/>
  <c r="N35" i="50"/>
  <c r="N37" i="50"/>
  <c r="N39" i="50"/>
  <c r="N41" i="50"/>
  <c r="N43" i="50"/>
  <c r="N45" i="50"/>
  <c r="N47" i="50"/>
  <c r="N49" i="50"/>
  <c r="N78" i="50"/>
  <c r="N80" i="50"/>
  <c r="N86" i="50"/>
  <c r="N90" i="50"/>
  <c r="N94" i="50"/>
  <c r="N98" i="50"/>
  <c r="N102" i="50"/>
  <c r="N106" i="50"/>
  <c r="N110" i="50"/>
  <c r="N116" i="50"/>
  <c r="N120" i="50"/>
  <c r="N128" i="50"/>
  <c r="N130" i="50"/>
  <c r="N134" i="50"/>
  <c r="N138" i="50"/>
  <c r="N4" i="50"/>
  <c r="N6" i="50"/>
  <c r="N8" i="50"/>
  <c r="N51" i="50"/>
  <c r="N53" i="50"/>
  <c r="N55" i="50"/>
  <c r="N57" i="50"/>
  <c r="N59" i="50"/>
  <c r="N61" i="50"/>
  <c r="N63" i="50"/>
  <c r="N65" i="50"/>
  <c r="N67" i="50"/>
  <c r="N69" i="50"/>
  <c r="N71" i="50"/>
  <c r="N73" i="50"/>
  <c r="N75" i="50"/>
  <c r="N82" i="50"/>
  <c r="N85" i="50"/>
  <c r="N89" i="50"/>
  <c r="N93" i="50"/>
  <c r="N97" i="50"/>
  <c r="N101" i="50"/>
  <c r="N105" i="50"/>
  <c r="N109" i="50"/>
  <c r="N115" i="50"/>
  <c r="N119" i="50"/>
  <c r="N125" i="50"/>
  <c r="N127" i="50"/>
  <c r="N133" i="50"/>
  <c r="N137" i="50"/>
  <c r="N139" i="50"/>
  <c r="N10" i="50"/>
  <c r="N12" i="50"/>
  <c r="N14" i="50"/>
  <c r="N16" i="50"/>
  <c r="N18" i="50"/>
  <c r="N20" i="50"/>
  <c r="N22" i="50"/>
  <c r="N24" i="50"/>
  <c r="N26" i="50"/>
  <c r="N28" i="50"/>
  <c r="N30" i="50"/>
  <c r="N32" i="50"/>
  <c r="N34" i="50"/>
  <c r="N36" i="50"/>
  <c r="N38" i="50"/>
  <c r="N40" i="50"/>
  <c r="N42" i="50"/>
  <c r="N44" i="50"/>
  <c r="N46" i="50"/>
  <c r="N48" i="50"/>
  <c r="N50" i="50"/>
  <c r="N77" i="50"/>
  <c r="Q77" i="50" s="1"/>
  <c r="N79" i="50"/>
  <c r="N84" i="50"/>
  <c r="N88" i="50"/>
  <c r="N92" i="50"/>
  <c r="N96" i="50"/>
  <c r="N100" i="50"/>
  <c r="N104" i="50"/>
  <c r="N108" i="50"/>
  <c r="N112" i="50"/>
  <c r="N113" i="50"/>
  <c r="N114" i="50"/>
  <c r="N118" i="50"/>
  <c r="N122" i="50"/>
  <c r="N123" i="50"/>
  <c r="N124" i="50"/>
  <c r="N126" i="50"/>
  <c r="N132" i="50"/>
  <c r="N136" i="50"/>
  <c r="N140" i="50"/>
  <c r="N5" i="50"/>
  <c r="N7" i="50"/>
  <c r="N52" i="50"/>
  <c r="N54" i="50"/>
  <c r="N56" i="50"/>
  <c r="N58" i="50"/>
  <c r="N60" i="50"/>
  <c r="N62" i="50"/>
  <c r="N64" i="50"/>
  <c r="N66" i="50"/>
  <c r="N68" i="50"/>
  <c r="N70" i="50"/>
  <c r="Q70" i="50" s="1"/>
  <c r="N72" i="50"/>
  <c r="Q72" i="50" s="1"/>
  <c r="N74" i="50"/>
  <c r="N76" i="50"/>
  <c r="N81" i="50"/>
  <c r="N83" i="50"/>
  <c r="Q83" i="50" s="1"/>
  <c r="N87" i="50"/>
  <c r="N91" i="50"/>
  <c r="N95" i="50"/>
  <c r="N99" i="50"/>
  <c r="N103" i="50"/>
  <c r="N107" i="50"/>
  <c r="N111" i="50"/>
  <c r="N117" i="50"/>
  <c r="N121" i="50"/>
  <c r="N129" i="50"/>
  <c r="N131" i="50"/>
  <c r="N135" i="50"/>
  <c r="Q62" i="50"/>
  <c r="Q81" i="50"/>
  <c r="AE14" i="50"/>
  <c r="Q129" i="50" l="1"/>
  <c r="O129" i="50"/>
  <c r="P129" i="50" s="1"/>
  <c r="S129" i="50" s="1"/>
  <c r="R129" i="50"/>
  <c r="O107" i="50"/>
  <c r="P107" i="50" s="1"/>
  <c r="S107" i="50" s="1"/>
  <c r="Q107" i="50"/>
  <c r="R107" i="50"/>
  <c r="O91" i="50"/>
  <c r="P91" i="50" s="1"/>
  <c r="S91" i="50" s="1"/>
  <c r="R91" i="50"/>
  <c r="Q91" i="50"/>
  <c r="R76" i="50"/>
  <c r="O76" i="50"/>
  <c r="P76" i="50" s="1"/>
  <c r="S76" i="50" s="1"/>
  <c r="Q76" i="50"/>
  <c r="R68" i="50"/>
  <c r="O68" i="50"/>
  <c r="P68" i="50" s="1"/>
  <c r="S68" i="50" s="1"/>
  <c r="R60" i="50"/>
  <c r="O60" i="50"/>
  <c r="P60" i="50" s="1"/>
  <c r="S60" i="50" s="1"/>
  <c r="R52" i="50"/>
  <c r="Q52" i="50"/>
  <c r="O52" i="50"/>
  <c r="P52" i="50" s="1"/>
  <c r="S52" i="50" s="1"/>
  <c r="Q136" i="50"/>
  <c r="O136" i="50"/>
  <c r="R136" i="50"/>
  <c r="R123" i="50"/>
  <c r="O123" i="50"/>
  <c r="Q123" i="50"/>
  <c r="R113" i="50"/>
  <c r="O113" i="50"/>
  <c r="Q113" i="50"/>
  <c r="Q100" i="50"/>
  <c r="O100" i="50"/>
  <c r="P100" i="50" s="1"/>
  <c r="S100" i="50" s="1"/>
  <c r="R100" i="50"/>
  <c r="Q84" i="50"/>
  <c r="O84" i="50"/>
  <c r="P84" i="50" s="1"/>
  <c r="S84" i="50" s="1"/>
  <c r="R84" i="50"/>
  <c r="R48" i="50"/>
  <c r="Q48" i="50"/>
  <c r="O48" i="50"/>
  <c r="P48" i="50" s="1"/>
  <c r="S48" i="50" s="1"/>
  <c r="R40" i="50"/>
  <c r="Q40" i="50"/>
  <c r="O40" i="50"/>
  <c r="P40" i="50" s="1"/>
  <c r="S40" i="50" s="1"/>
  <c r="R32" i="50"/>
  <c r="Q32" i="50"/>
  <c r="O32" i="50"/>
  <c r="R24" i="50"/>
  <c r="Q24" i="50"/>
  <c r="O24" i="50"/>
  <c r="P24" i="50" s="1"/>
  <c r="S24" i="50" s="1"/>
  <c r="R16" i="50"/>
  <c r="Q16" i="50"/>
  <c r="O16" i="50"/>
  <c r="Q139" i="50"/>
  <c r="R139" i="50"/>
  <c r="O139" i="50"/>
  <c r="Q125" i="50"/>
  <c r="O125" i="50"/>
  <c r="R125" i="50"/>
  <c r="O105" i="50"/>
  <c r="R105" i="50"/>
  <c r="Q105" i="50"/>
  <c r="O89" i="50"/>
  <c r="P89" i="50" s="1"/>
  <c r="S89" i="50" s="1"/>
  <c r="R89" i="50"/>
  <c r="Q89" i="50"/>
  <c r="R73" i="50"/>
  <c r="Q73" i="50"/>
  <c r="O73" i="50"/>
  <c r="P73" i="50" s="1"/>
  <c r="S73" i="50" s="1"/>
  <c r="R65" i="50"/>
  <c r="Q65" i="50"/>
  <c r="O65" i="50"/>
  <c r="P65" i="50" s="1"/>
  <c r="S65" i="50" s="1"/>
  <c r="R57" i="50"/>
  <c r="Q57" i="50"/>
  <c r="O57" i="50"/>
  <c r="P57" i="50" s="1"/>
  <c r="S57" i="50" s="1"/>
  <c r="R8" i="50"/>
  <c r="O8" i="50"/>
  <c r="P8" i="50" s="1"/>
  <c r="S8" i="50" s="1"/>
  <c r="Q8" i="50"/>
  <c r="R134" i="50"/>
  <c r="Q134" i="50"/>
  <c r="O134" i="50"/>
  <c r="O116" i="50"/>
  <c r="P116" i="50" s="1"/>
  <c r="S116" i="50" s="1"/>
  <c r="R116" i="50"/>
  <c r="Q116" i="50"/>
  <c r="Q98" i="50"/>
  <c r="R98" i="50"/>
  <c r="O98" i="50"/>
  <c r="P98" i="50" s="1"/>
  <c r="S98" i="50" s="1"/>
  <c r="R80" i="50"/>
  <c r="O80" i="50"/>
  <c r="Q80" i="50"/>
  <c r="R45" i="50"/>
  <c r="Q45" i="50"/>
  <c r="O45" i="50"/>
  <c r="P45" i="50" s="1"/>
  <c r="S45" i="50" s="1"/>
  <c r="R37" i="50"/>
  <c r="O37" i="50"/>
  <c r="P37" i="50" s="1"/>
  <c r="S37" i="50" s="1"/>
  <c r="Q37" i="50"/>
  <c r="R29" i="50"/>
  <c r="O29" i="50"/>
  <c r="P29" i="50" s="1"/>
  <c r="S29" i="50" s="1"/>
  <c r="Q29" i="50"/>
  <c r="R21" i="50"/>
  <c r="O21" i="50"/>
  <c r="P21" i="50" s="1"/>
  <c r="S21" i="50" s="1"/>
  <c r="Q21" i="50"/>
  <c r="R13" i="50"/>
  <c r="O13" i="50"/>
  <c r="Q13" i="50"/>
  <c r="R121" i="50"/>
  <c r="Q121" i="50"/>
  <c r="O121" i="50"/>
  <c r="O103" i="50"/>
  <c r="P103" i="50" s="1"/>
  <c r="S103" i="50" s="1"/>
  <c r="Q103" i="50"/>
  <c r="R103" i="50"/>
  <c r="O87" i="50"/>
  <c r="P87" i="50" s="1"/>
  <c r="S87" i="50" s="1"/>
  <c r="R87" i="50"/>
  <c r="Q87" i="50"/>
  <c r="R74" i="50"/>
  <c r="O74" i="50"/>
  <c r="R66" i="50"/>
  <c r="O66" i="50"/>
  <c r="R58" i="50"/>
  <c r="O58" i="50"/>
  <c r="R7" i="50"/>
  <c r="O7" i="50"/>
  <c r="Q7" i="50"/>
  <c r="R132" i="50"/>
  <c r="Q132" i="50"/>
  <c r="O132" i="50"/>
  <c r="P132" i="50" s="1"/>
  <c r="S132" i="50" s="1"/>
  <c r="R122" i="50"/>
  <c r="Q122" i="50"/>
  <c r="O122" i="50"/>
  <c r="P122" i="50" s="1"/>
  <c r="S122" i="50" s="1"/>
  <c r="O112" i="50"/>
  <c r="P112" i="50" s="1"/>
  <c r="S112" i="50" s="1"/>
  <c r="R112" i="50"/>
  <c r="Q112" i="50"/>
  <c r="Q96" i="50"/>
  <c r="O96" i="50"/>
  <c r="P96" i="50" s="1"/>
  <c r="S96" i="50" s="1"/>
  <c r="R96" i="50"/>
  <c r="R79" i="50"/>
  <c r="O79" i="50"/>
  <c r="R46" i="50"/>
  <c r="Q46" i="50"/>
  <c r="O46" i="50"/>
  <c r="P46" i="50" s="1"/>
  <c r="S46" i="50" s="1"/>
  <c r="R38" i="50"/>
  <c r="Q38" i="50"/>
  <c r="O38" i="50"/>
  <c r="P38" i="50" s="1"/>
  <c r="S38" i="50" s="1"/>
  <c r="R30" i="50"/>
  <c r="Q30" i="50"/>
  <c r="O30" i="50"/>
  <c r="P30" i="50" s="1"/>
  <c r="S30" i="50" s="1"/>
  <c r="R22" i="50"/>
  <c r="Q22" i="50"/>
  <c r="O22" i="50"/>
  <c r="P22" i="50" s="1"/>
  <c r="S22" i="50" s="1"/>
  <c r="R14" i="50"/>
  <c r="Q14" i="50"/>
  <c r="O14" i="50"/>
  <c r="P14" i="50" s="1"/>
  <c r="S14" i="50" s="1"/>
  <c r="R137" i="50"/>
  <c r="Q137" i="50"/>
  <c r="O137" i="50"/>
  <c r="R119" i="50"/>
  <c r="Q119" i="50"/>
  <c r="O119" i="50"/>
  <c r="O101" i="50"/>
  <c r="P101" i="50" s="1"/>
  <c r="S101" i="50" s="1"/>
  <c r="R101" i="50"/>
  <c r="Q101" i="50"/>
  <c r="O85" i="50"/>
  <c r="P85" i="50" s="1"/>
  <c r="S85" i="50" s="1"/>
  <c r="R85" i="50"/>
  <c r="Q85" i="50"/>
  <c r="R71" i="50"/>
  <c r="Q71" i="50"/>
  <c r="O71" i="50"/>
  <c r="P71" i="50" s="1"/>
  <c r="S71" i="50" s="1"/>
  <c r="R63" i="50"/>
  <c r="Q63" i="50"/>
  <c r="O63" i="50"/>
  <c r="P63" i="50" s="1"/>
  <c r="S63" i="50" s="1"/>
  <c r="R55" i="50"/>
  <c r="Q55" i="50"/>
  <c r="O55" i="50"/>
  <c r="R6" i="50"/>
  <c r="O6" i="50"/>
  <c r="P6" i="50" s="1"/>
  <c r="S6" i="50" s="1"/>
  <c r="Q6" i="50"/>
  <c r="Q130" i="50"/>
  <c r="O130" i="50"/>
  <c r="R130" i="50"/>
  <c r="O110" i="50"/>
  <c r="P110" i="50" s="1"/>
  <c r="S110" i="50" s="1"/>
  <c r="Q110" i="50"/>
  <c r="R110" i="50"/>
  <c r="Q94" i="50"/>
  <c r="R94" i="50"/>
  <c r="O94" i="50"/>
  <c r="R78" i="50"/>
  <c r="O78" i="50"/>
  <c r="P78" i="50" s="1"/>
  <c r="S78" i="50" s="1"/>
  <c r="Q78" i="50"/>
  <c r="R43" i="50"/>
  <c r="Q43" i="50"/>
  <c r="O43" i="50"/>
  <c r="P43" i="50" s="1"/>
  <c r="S43" i="50" s="1"/>
  <c r="R35" i="50"/>
  <c r="Q35" i="50"/>
  <c r="O35" i="50"/>
  <c r="P35" i="50" s="1"/>
  <c r="S35" i="50" s="1"/>
  <c r="R27" i="50"/>
  <c r="Q27" i="50"/>
  <c r="O27" i="50"/>
  <c r="P27" i="50" s="1"/>
  <c r="S27" i="50" s="1"/>
  <c r="R19" i="50"/>
  <c r="Q19" i="50"/>
  <c r="O19" i="50"/>
  <c r="P19" i="50" s="1"/>
  <c r="S19" i="50" s="1"/>
  <c r="R11" i="50"/>
  <c r="O11" i="50"/>
  <c r="P11" i="50" s="1"/>
  <c r="S11" i="50" s="1"/>
  <c r="Q11" i="50"/>
  <c r="Q79" i="50"/>
  <c r="Q74" i="50"/>
  <c r="R135" i="50"/>
  <c r="Q135" i="50"/>
  <c r="O135" i="50"/>
  <c r="P135" i="50" s="1"/>
  <c r="S135" i="50" s="1"/>
  <c r="O117" i="50"/>
  <c r="R117" i="50"/>
  <c r="Q117" i="50"/>
  <c r="O99" i="50"/>
  <c r="R99" i="50"/>
  <c r="Q99" i="50"/>
  <c r="R83" i="50"/>
  <c r="O83" i="50"/>
  <c r="R72" i="50"/>
  <c r="O72" i="50"/>
  <c r="R64" i="50"/>
  <c r="O64" i="50"/>
  <c r="R56" i="50"/>
  <c r="Q56" i="50"/>
  <c r="O56" i="50"/>
  <c r="P56" i="50" s="1"/>
  <c r="S56" i="50" s="1"/>
  <c r="R5" i="50"/>
  <c r="O5" i="50"/>
  <c r="Q5" i="50"/>
  <c r="R126" i="50"/>
  <c r="Q126" i="50"/>
  <c r="O126" i="50"/>
  <c r="R118" i="50"/>
  <c r="Q118" i="50"/>
  <c r="O118" i="50"/>
  <c r="P118" i="50" s="1"/>
  <c r="S118" i="50" s="1"/>
  <c r="O108" i="50"/>
  <c r="P108" i="50" s="1"/>
  <c r="S108" i="50" s="1"/>
  <c r="Q108" i="50"/>
  <c r="R108" i="50"/>
  <c r="Q92" i="50"/>
  <c r="O92" i="50"/>
  <c r="P92" i="50" s="1"/>
  <c r="S92" i="50" s="1"/>
  <c r="R92" i="50"/>
  <c r="R77" i="50"/>
  <c r="O77" i="50"/>
  <c r="R44" i="50"/>
  <c r="O44" i="50"/>
  <c r="P44" i="50" s="1"/>
  <c r="S44" i="50" s="1"/>
  <c r="R36" i="50"/>
  <c r="Q36" i="50"/>
  <c r="O36" i="50"/>
  <c r="P36" i="50" s="1"/>
  <c r="S36" i="50" s="1"/>
  <c r="R28" i="50"/>
  <c r="Q28" i="50"/>
  <c r="O28" i="50"/>
  <c r="P28" i="50" s="1"/>
  <c r="S28" i="50" s="1"/>
  <c r="R20" i="50"/>
  <c r="Q20" i="50"/>
  <c r="O20" i="50"/>
  <c r="P20" i="50" s="1"/>
  <c r="S20" i="50" s="1"/>
  <c r="R12" i="50"/>
  <c r="Q12" i="50"/>
  <c r="O12" i="50"/>
  <c r="P12" i="50" s="1"/>
  <c r="S12" i="50" s="1"/>
  <c r="Q133" i="50"/>
  <c r="O133" i="50"/>
  <c r="P133" i="50" s="1"/>
  <c r="S133" i="50" s="1"/>
  <c r="R133" i="50"/>
  <c r="O115" i="50"/>
  <c r="Q115" i="50"/>
  <c r="R115" i="50"/>
  <c r="O97" i="50"/>
  <c r="P97" i="50" s="1"/>
  <c r="S97" i="50" s="1"/>
  <c r="R97" i="50"/>
  <c r="Q97" i="50"/>
  <c r="R82" i="50"/>
  <c r="O82" i="50"/>
  <c r="P82" i="50" s="1"/>
  <c r="S82" i="50" s="1"/>
  <c r="Q82" i="50"/>
  <c r="R69" i="50"/>
  <c r="O69" i="50"/>
  <c r="P69" i="50" s="1"/>
  <c r="S69" i="50" s="1"/>
  <c r="Q69" i="50"/>
  <c r="R61" i="50"/>
  <c r="O61" i="50"/>
  <c r="P61" i="50" s="1"/>
  <c r="S61" i="50" s="1"/>
  <c r="Q61" i="50"/>
  <c r="R53" i="50"/>
  <c r="Q53" i="50"/>
  <c r="O53" i="50"/>
  <c r="P53" i="50" s="1"/>
  <c r="S53" i="50" s="1"/>
  <c r="O4" i="50"/>
  <c r="R4" i="50"/>
  <c r="Q4" i="50"/>
  <c r="R128" i="50"/>
  <c r="Q128" i="50"/>
  <c r="O128" i="50"/>
  <c r="O106" i="50"/>
  <c r="P106" i="50" s="1"/>
  <c r="S106" i="50" s="1"/>
  <c r="Q106" i="50"/>
  <c r="R106" i="50"/>
  <c r="Q90" i="50"/>
  <c r="R90" i="50"/>
  <c r="O90" i="50"/>
  <c r="P90" i="50" s="1"/>
  <c r="S90" i="50" s="1"/>
  <c r="R49" i="50"/>
  <c r="Q49" i="50"/>
  <c r="O49" i="50"/>
  <c r="R41" i="50"/>
  <c r="O41" i="50"/>
  <c r="P41" i="50" s="1"/>
  <c r="S41" i="50" s="1"/>
  <c r="Q41" i="50"/>
  <c r="R33" i="50"/>
  <c r="O33" i="50"/>
  <c r="P33" i="50" s="1"/>
  <c r="S33" i="50" s="1"/>
  <c r="Q33" i="50"/>
  <c r="R25" i="50"/>
  <c r="O25" i="50"/>
  <c r="Q25" i="50"/>
  <c r="R17" i="50"/>
  <c r="O17" i="50"/>
  <c r="P17" i="50" s="1"/>
  <c r="S17" i="50" s="1"/>
  <c r="Q17" i="50"/>
  <c r="R9" i="50"/>
  <c r="O9" i="50"/>
  <c r="P9" i="50" s="1"/>
  <c r="S9" i="50" s="1"/>
  <c r="Q9" i="50"/>
  <c r="Q68" i="50"/>
  <c r="Q66" i="50"/>
  <c r="Q64" i="50"/>
  <c r="Q131" i="50"/>
  <c r="R131" i="50"/>
  <c r="O131" i="50"/>
  <c r="P131" i="50" s="1"/>
  <c r="S131" i="50" s="1"/>
  <c r="O111" i="50"/>
  <c r="P111" i="50" s="1"/>
  <c r="S111" i="50" s="1"/>
  <c r="Q111" i="50"/>
  <c r="R111" i="50"/>
  <c r="O95" i="50"/>
  <c r="P95" i="50" s="1"/>
  <c r="S95" i="50" s="1"/>
  <c r="R95" i="50"/>
  <c r="Q95" i="50"/>
  <c r="R81" i="50"/>
  <c r="O81" i="50"/>
  <c r="R70" i="50"/>
  <c r="O70" i="50"/>
  <c r="P70" i="50" s="1"/>
  <c r="S70" i="50" s="1"/>
  <c r="R62" i="50"/>
  <c r="O62" i="50"/>
  <c r="P62" i="50" s="1"/>
  <c r="S62" i="50" s="1"/>
  <c r="R54" i="50"/>
  <c r="O54" i="50"/>
  <c r="P54" i="50" s="1"/>
  <c r="S54" i="50" s="1"/>
  <c r="Q54" i="50"/>
  <c r="Q140" i="50"/>
  <c r="O140" i="50"/>
  <c r="R140" i="50"/>
  <c r="O124" i="50"/>
  <c r="P124" i="50" s="1"/>
  <c r="S124" i="50" s="1"/>
  <c r="R124" i="50"/>
  <c r="Q124" i="50"/>
  <c r="R114" i="50"/>
  <c r="Q114" i="50"/>
  <c r="O114" i="50"/>
  <c r="O104" i="50"/>
  <c r="P104" i="50" s="1"/>
  <c r="S104" i="50" s="1"/>
  <c r="Q104" i="50"/>
  <c r="R104" i="50"/>
  <c r="Q88" i="50"/>
  <c r="O88" i="50"/>
  <c r="P88" i="50" s="1"/>
  <c r="S88" i="50" s="1"/>
  <c r="R88" i="50"/>
  <c r="R50" i="50"/>
  <c r="O50" i="50"/>
  <c r="Q50" i="50"/>
  <c r="R42" i="50"/>
  <c r="Q42" i="50"/>
  <c r="O42" i="50"/>
  <c r="P42" i="50" s="1"/>
  <c r="S42" i="50" s="1"/>
  <c r="R34" i="50"/>
  <c r="Q34" i="50"/>
  <c r="O34" i="50"/>
  <c r="P34" i="50" s="1"/>
  <c r="S34" i="50" s="1"/>
  <c r="R26" i="50"/>
  <c r="Q26" i="50"/>
  <c r="O26" i="50"/>
  <c r="P26" i="50" s="1"/>
  <c r="S26" i="50" s="1"/>
  <c r="R18" i="50"/>
  <c r="Q18" i="50"/>
  <c r="O18" i="50"/>
  <c r="R10" i="50"/>
  <c r="O10" i="50"/>
  <c r="P10" i="50" s="1"/>
  <c r="S10" i="50" s="1"/>
  <c r="Q10" i="50"/>
  <c r="R127" i="50"/>
  <c r="O127" i="50"/>
  <c r="Q127" i="50"/>
  <c r="O109" i="50"/>
  <c r="P109" i="50" s="1"/>
  <c r="S109" i="50" s="1"/>
  <c r="Q109" i="50"/>
  <c r="R109" i="50"/>
  <c r="O93" i="50"/>
  <c r="P93" i="50" s="1"/>
  <c r="S93" i="50" s="1"/>
  <c r="R93" i="50"/>
  <c r="Q93" i="50"/>
  <c r="R75" i="50"/>
  <c r="O75" i="50"/>
  <c r="P75" i="50" s="1"/>
  <c r="S75" i="50" s="1"/>
  <c r="Q75" i="50"/>
  <c r="R67" i="50"/>
  <c r="Q67" i="50"/>
  <c r="O67" i="50"/>
  <c r="R59" i="50"/>
  <c r="Q59" i="50"/>
  <c r="O59" i="50"/>
  <c r="R51" i="50"/>
  <c r="Q51" i="50"/>
  <c r="O51" i="50"/>
  <c r="P51" i="50" s="1"/>
  <c r="S51" i="50" s="1"/>
  <c r="R138" i="50"/>
  <c r="O138" i="50"/>
  <c r="Q138" i="50"/>
  <c r="O120" i="50"/>
  <c r="P120" i="50" s="1"/>
  <c r="S120" i="50" s="1"/>
  <c r="Q120" i="50"/>
  <c r="R120" i="50"/>
  <c r="O102" i="50"/>
  <c r="P102" i="50" s="1"/>
  <c r="S102" i="50" s="1"/>
  <c r="Q102" i="50"/>
  <c r="R102" i="50"/>
  <c r="Q86" i="50"/>
  <c r="R86" i="50"/>
  <c r="O86" i="50"/>
  <c r="Q47" i="50"/>
  <c r="R47" i="50"/>
  <c r="O47" i="50"/>
  <c r="P47" i="50" s="1"/>
  <c r="S47" i="50" s="1"/>
  <c r="R39" i="50"/>
  <c r="Q39" i="50"/>
  <c r="O39" i="50"/>
  <c r="R31" i="50"/>
  <c r="Q31" i="50"/>
  <c r="O31" i="50"/>
  <c r="P31" i="50" s="1"/>
  <c r="S31" i="50" s="1"/>
  <c r="R23" i="50"/>
  <c r="Q23" i="50"/>
  <c r="O23" i="50"/>
  <c r="P23" i="50" s="1"/>
  <c r="S23" i="50" s="1"/>
  <c r="R15" i="50"/>
  <c r="Q15" i="50"/>
  <c r="O15" i="50"/>
  <c r="P15" i="50" s="1"/>
  <c r="S15" i="50" s="1"/>
  <c r="Q60" i="50"/>
  <c r="Q58" i="50"/>
  <c r="Q44" i="50"/>
  <c r="P39" i="50" l="1"/>
  <c r="S39" i="50" s="1"/>
  <c r="P59" i="50"/>
  <c r="S59" i="50" s="1"/>
  <c r="P127" i="50"/>
  <c r="S127" i="50" s="1"/>
  <c r="P128" i="50"/>
  <c r="S128" i="50" s="1"/>
  <c r="R141" i="50"/>
  <c r="P126" i="50"/>
  <c r="S126" i="50"/>
  <c r="O141" i="50"/>
  <c r="P5" i="50"/>
  <c r="S5" i="50" s="1"/>
  <c r="P117" i="50"/>
  <c r="S117" i="50"/>
  <c r="P94" i="50"/>
  <c r="S94" i="50"/>
  <c r="P55" i="50"/>
  <c r="S55" i="50" s="1"/>
  <c r="P79" i="50"/>
  <c r="S79" i="50"/>
  <c r="P80" i="50"/>
  <c r="S80" i="50"/>
  <c r="P134" i="50"/>
  <c r="S134" i="50"/>
  <c r="P105" i="50"/>
  <c r="S105" i="50"/>
  <c r="P139" i="50"/>
  <c r="S139" i="50"/>
  <c r="P123" i="50"/>
  <c r="S123" i="50"/>
  <c r="P86" i="50"/>
  <c r="S86" i="50" s="1"/>
  <c r="P18" i="50"/>
  <c r="S18" i="50"/>
  <c r="P140" i="50"/>
  <c r="S140" i="50"/>
  <c r="P4" i="50"/>
  <c r="S4" i="50"/>
  <c r="P77" i="50"/>
  <c r="S77" i="50"/>
  <c r="P64" i="50"/>
  <c r="S64" i="50"/>
  <c r="P83" i="50"/>
  <c r="S83" i="50"/>
  <c r="P99" i="50"/>
  <c r="S99" i="50"/>
  <c r="P58" i="50"/>
  <c r="S58" i="50"/>
  <c r="P74" i="50"/>
  <c r="S74" i="50"/>
  <c r="P121" i="50"/>
  <c r="S121" i="50"/>
  <c r="P13" i="50"/>
  <c r="S13" i="50"/>
  <c r="P32" i="50"/>
  <c r="S32" i="50" s="1"/>
  <c r="P113" i="50"/>
  <c r="S113" i="50"/>
  <c r="P50" i="50"/>
  <c r="S50" i="50"/>
  <c r="P114" i="50"/>
  <c r="S114" i="50"/>
  <c r="P81" i="50"/>
  <c r="S81" i="50"/>
  <c r="P137" i="50"/>
  <c r="S137" i="50"/>
  <c r="P125" i="50"/>
  <c r="S125" i="50"/>
  <c r="P138" i="50"/>
  <c r="S138" i="50"/>
  <c r="P67" i="50"/>
  <c r="S67" i="50"/>
  <c r="P25" i="50"/>
  <c r="S25" i="50"/>
  <c r="P49" i="50"/>
  <c r="S49" i="50" s="1"/>
  <c r="Q141" i="50"/>
  <c r="X4" i="50" s="1"/>
  <c r="P115" i="50"/>
  <c r="S115" i="50" s="1"/>
  <c r="P72" i="50"/>
  <c r="S72" i="50" s="1"/>
  <c r="P130" i="50"/>
  <c r="S130" i="50" s="1"/>
  <c r="P119" i="50"/>
  <c r="S119" i="50" s="1"/>
  <c r="S7" i="50"/>
  <c r="P7" i="50"/>
  <c r="P66" i="50"/>
  <c r="S66" i="50" s="1"/>
  <c r="P16" i="50"/>
  <c r="S16" i="50" s="1"/>
  <c r="P136" i="50"/>
  <c r="S136" i="50" s="1"/>
  <c r="BA155" i="47"/>
  <c r="AY5" i="47"/>
  <c r="AZ5" i="47"/>
  <c r="BA5" i="47"/>
  <c r="AY6" i="47"/>
  <c r="AZ6" i="47"/>
  <c r="AY7" i="47"/>
  <c r="BA7" i="47" s="1"/>
  <c r="AZ7" i="47"/>
  <c r="AY8" i="47"/>
  <c r="BA8" i="47" s="1"/>
  <c r="AZ8" i="47"/>
  <c r="AY9" i="47"/>
  <c r="AZ9" i="47"/>
  <c r="BA9" i="47"/>
  <c r="AY10" i="47"/>
  <c r="AZ10" i="47"/>
  <c r="AY11" i="47"/>
  <c r="BA11" i="47" s="1"/>
  <c r="AZ11" i="47"/>
  <c r="AY12" i="47"/>
  <c r="BA12" i="47" s="1"/>
  <c r="AZ12" i="47"/>
  <c r="AY13" i="47"/>
  <c r="AZ13" i="47"/>
  <c r="BA13" i="47"/>
  <c r="AY14" i="47"/>
  <c r="AZ14" i="47"/>
  <c r="AY15" i="47"/>
  <c r="BA15" i="47" s="1"/>
  <c r="AZ15" i="47"/>
  <c r="AY16" i="47"/>
  <c r="BA16" i="47" s="1"/>
  <c r="AZ16" i="47"/>
  <c r="AY17" i="47"/>
  <c r="AZ17" i="47"/>
  <c r="BA17" i="47"/>
  <c r="AY18" i="47"/>
  <c r="AZ18" i="47"/>
  <c r="AY19" i="47"/>
  <c r="BA19" i="47" s="1"/>
  <c r="AZ19" i="47"/>
  <c r="AY20" i="47"/>
  <c r="BA20" i="47" s="1"/>
  <c r="AZ20" i="47"/>
  <c r="AY21" i="47"/>
  <c r="AZ21" i="47"/>
  <c r="BA21" i="47"/>
  <c r="AY22" i="47"/>
  <c r="AZ22" i="47"/>
  <c r="AY23" i="47"/>
  <c r="BA23" i="47" s="1"/>
  <c r="AZ23" i="47"/>
  <c r="AY24" i="47"/>
  <c r="BA24" i="47" s="1"/>
  <c r="AZ24" i="47"/>
  <c r="AY25" i="47"/>
  <c r="AZ25" i="47"/>
  <c r="BA25" i="47"/>
  <c r="AY26" i="47"/>
  <c r="AZ26" i="47"/>
  <c r="AY27" i="47"/>
  <c r="BA27" i="47" s="1"/>
  <c r="AZ27" i="47"/>
  <c r="AY28" i="47"/>
  <c r="BA28" i="47" s="1"/>
  <c r="AZ28" i="47"/>
  <c r="AY29" i="47"/>
  <c r="AZ29" i="47"/>
  <c r="BA29" i="47"/>
  <c r="AY30" i="47"/>
  <c r="AZ30" i="47"/>
  <c r="AY31" i="47"/>
  <c r="BA31" i="47" s="1"/>
  <c r="AZ31" i="47"/>
  <c r="AY32" i="47"/>
  <c r="BA32" i="47" s="1"/>
  <c r="AZ32" i="47"/>
  <c r="AY33" i="47"/>
  <c r="AZ33" i="47"/>
  <c r="BA33" i="47"/>
  <c r="AY34" i="47"/>
  <c r="AZ34" i="47"/>
  <c r="AY35" i="47"/>
  <c r="BA35" i="47" s="1"/>
  <c r="AZ35" i="47"/>
  <c r="AY36" i="47"/>
  <c r="BA36" i="47" s="1"/>
  <c r="AZ36" i="47"/>
  <c r="AY37" i="47"/>
  <c r="AZ37" i="47"/>
  <c r="BA37" i="47"/>
  <c r="AY38" i="47"/>
  <c r="AZ38" i="47"/>
  <c r="AY39" i="47"/>
  <c r="BA39" i="47" s="1"/>
  <c r="AZ39" i="47"/>
  <c r="AY40" i="47"/>
  <c r="BA40" i="47" s="1"/>
  <c r="AZ40" i="47"/>
  <c r="AY41" i="47"/>
  <c r="AZ41" i="47"/>
  <c r="BA41" i="47"/>
  <c r="AY42" i="47"/>
  <c r="AZ42" i="47"/>
  <c r="AY43" i="47"/>
  <c r="BA43" i="47" s="1"/>
  <c r="AZ43" i="47"/>
  <c r="AY44" i="47"/>
  <c r="BA44" i="47" s="1"/>
  <c r="AZ44" i="47"/>
  <c r="AY45" i="47"/>
  <c r="AZ45" i="47"/>
  <c r="BA45" i="47"/>
  <c r="AY46" i="47"/>
  <c r="AZ46" i="47"/>
  <c r="AY47" i="47"/>
  <c r="BA47" i="47" s="1"/>
  <c r="AZ47" i="47"/>
  <c r="AY48" i="47"/>
  <c r="BA48" i="47" s="1"/>
  <c r="AZ48" i="47"/>
  <c r="AY49" i="47"/>
  <c r="AZ49" i="47"/>
  <c r="BA49" i="47"/>
  <c r="AY50" i="47"/>
  <c r="AZ50" i="47"/>
  <c r="AY51" i="47"/>
  <c r="BA51" i="47" s="1"/>
  <c r="AZ51" i="47"/>
  <c r="AY52" i="47"/>
  <c r="BA52" i="47" s="1"/>
  <c r="AZ52" i="47"/>
  <c r="AY53" i="47"/>
  <c r="AZ53" i="47"/>
  <c r="BA53" i="47"/>
  <c r="AY54" i="47"/>
  <c r="AZ54" i="47"/>
  <c r="AY55" i="47"/>
  <c r="BA55" i="47" s="1"/>
  <c r="AZ55" i="47"/>
  <c r="AY56" i="47"/>
  <c r="BA56" i="47" s="1"/>
  <c r="AZ56" i="47"/>
  <c r="AY57" i="47"/>
  <c r="AZ57" i="47"/>
  <c r="BA57" i="47"/>
  <c r="AY58" i="47"/>
  <c r="AZ58" i="47"/>
  <c r="AY59" i="47"/>
  <c r="BA59" i="47" s="1"/>
  <c r="AZ59" i="47"/>
  <c r="AY60" i="47"/>
  <c r="BA60" i="47" s="1"/>
  <c r="AZ60" i="47"/>
  <c r="AY61" i="47"/>
  <c r="AZ61" i="47"/>
  <c r="BA61" i="47"/>
  <c r="AY62" i="47"/>
  <c r="AZ62" i="47"/>
  <c r="AY63" i="47"/>
  <c r="BA63" i="47" s="1"/>
  <c r="AZ63" i="47"/>
  <c r="AY64" i="47"/>
  <c r="BA64" i="47" s="1"/>
  <c r="AZ64" i="47"/>
  <c r="AY65" i="47"/>
  <c r="AZ65" i="47"/>
  <c r="BA65" i="47"/>
  <c r="AY66" i="47"/>
  <c r="AZ66" i="47"/>
  <c r="AY67" i="47"/>
  <c r="BA67" i="47" s="1"/>
  <c r="AZ67" i="47"/>
  <c r="AY68" i="47"/>
  <c r="BA68" i="47" s="1"/>
  <c r="AZ68" i="47"/>
  <c r="AY69" i="47"/>
  <c r="AZ69" i="47"/>
  <c r="BA69" i="47"/>
  <c r="AY70" i="47"/>
  <c r="AZ70" i="47"/>
  <c r="AY71" i="47"/>
  <c r="BA71" i="47" s="1"/>
  <c r="AZ71" i="47"/>
  <c r="AY72" i="47"/>
  <c r="BA72" i="47" s="1"/>
  <c r="AZ72" i="47"/>
  <c r="AY73" i="47"/>
  <c r="AZ73" i="47"/>
  <c r="BA73" i="47"/>
  <c r="AY74" i="47"/>
  <c r="AZ74" i="47"/>
  <c r="AY75" i="47"/>
  <c r="BA75" i="47" s="1"/>
  <c r="AZ75" i="47"/>
  <c r="AY76" i="47"/>
  <c r="BA76" i="47" s="1"/>
  <c r="AZ76" i="47"/>
  <c r="AY77" i="47"/>
  <c r="AZ77" i="47"/>
  <c r="BA77" i="47"/>
  <c r="AY78" i="47"/>
  <c r="AZ78" i="47"/>
  <c r="AY79" i="47"/>
  <c r="BA79" i="47" s="1"/>
  <c r="AZ79" i="47"/>
  <c r="AY80" i="47"/>
  <c r="BA80" i="47" s="1"/>
  <c r="AZ80" i="47"/>
  <c r="AY81" i="47"/>
  <c r="AZ81" i="47"/>
  <c r="BA81" i="47"/>
  <c r="AY82" i="47"/>
  <c r="AZ82" i="47"/>
  <c r="AY83" i="47"/>
  <c r="BA83" i="47" s="1"/>
  <c r="AZ83" i="47"/>
  <c r="AY84" i="47"/>
  <c r="BA84" i="47" s="1"/>
  <c r="AZ84" i="47"/>
  <c r="AY85" i="47"/>
  <c r="AZ85" i="47"/>
  <c r="BA85" i="47"/>
  <c r="AY86" i="47"/>
  <c r="AZ86" i="47"/>
  <c r="AY87" i="47"/>
  <c r="BA87" i="47" s="1"/>
  <c r="AZ87" i="47"/>
  <c r="AY88" i="47"/>
  <c r="BA88" i="47" s="1"/>
  <c r="AZ88" i="47"/>
  <c r="AY89" i="47"/>
  <c r="AZ89" i="47"/>
  <c r="BA89" i="47"/>
  <c r="AY90" i="47"/>
  <c r="AZ90" i="47"/>
  <c r="AY91" i="47"/>
  <c r="BA91" i="47" s="1"/>
  <c r="AZ91" i="47"/>
  <c r="AY92" i="47"/>
  <c r="BA92" i="47" s="1"/>
  <c r="AZ92" i="47"/>
  <c r="AY93" i="47"/>
  <c r="AZ93" i="47"/>
  <c r="BA93" i="47"/>
  <c r="AY94" i="47"/>
  <c r="AZ94" i="47"/>
  <c r="AY95" i="47"/>
  <c r="BA95" i="47" s="1"/>
  <c r="AZ95" i="47"/>
  <c r="AY96" i="47"/>
  <c r="BA96" i="47" s="1"/>
  <c r="AZ96" i="47"/>
  <c r="AY97" i="47"/>
  <c r="AZ97" i="47"/>
  <c r="BA97" i="47"/>
  <c r="AY98" i="47"/>
  <c r="AZ98" i="47"/>
  <c r="AY99" i="47"/>
  <c r="BA99" i="47" s="1"/>
  <c r="AZ99" i="47"/>
  <c r="AY100" i="47"/>
  <c r="BA100" i="47" s="1"/>
  <c r="AZ100" i="47"/>
  <c r="AY101" i="47"/>
  <c r="AZ101" i="47"/>
  <c r="BA101" i="47"/>
  <c r="AY102" i="47"/>
  <c r="AZ102" i="47"/>
  <c r="AY103" i="47"/>
  <c r="BA103" i="47" s="1"/>
  <c r="AZ103" i="47"/>
  <c r="AY104" i="47"/>
  <c r="BA104" i="47" s="1"/>
  <c r="AZ104" i="47"/>
  <c r="AY105" i="47"/>
  <c r="AZ105" i="47"/>
  <c r="BA105" i="47"/>
  <c r="AY106" i="47"/>
  <c r="AZ106" i="47"/>
  <c r="AY107" i="47"/>
  <c r="BA107" i="47" s="1"/>
  <c r="AZ107" i="47"/>
  <c r="AY108" i="47"/>
  <c r="BA108" i="47" s="1"/>
  <c r="AZ108" i="47"/>
  <c r="AY109" i="47"/>
  <c r="AZ109" i="47"/>
  <c r="BA109" i="47"/>
  <c r="AY110" i="47"/>
  <c r="AZ110" i="47"/>
  <c r="AY111" i="47"/>
  <c r="BA111" i="47" s="1"/>
  <c r="AZ111" i="47"/>
  <c r="AY112" i="47"/>
  <c r="BA112" i="47" s="1"/>
  <c r="AZ112" i="47"/>
  <c r="AY113" i="47"/>
  <c r="AZ113" i="47"/>
  <c r="BA113" i="47"/>
  <c r="AY114" i="47"/>
  <c r="AZ114" i="47"/>
  <c r="AY115" i="47"/>
  <c r="BA115" i="47" s="1"/>
  <c r="AZ115" i="47"/>
  <c r="AY116" i="47"/>
  <c r="BA116" i="47" s="1"/>
  <c r="AZ116" i="47"/>
  <c r="AY117" i="47"/>
  <c r="AZ117" i="47"/>
  <c r="BA117" i="47"/>
  <c r="AY118" i="47"/>
  <c r="AZ118" i="47"/>
  <c r="AY119" i="47"/>
  <c r="BA119" i="47" s="1"/>
  <c r="AZ119" i="47"/>
  <c r="AY120" i="47"/>
  <c r="BA120" i="47" s="1"/>
  <c r="AZ120" i="47"/>
  <c r="AY121" i="47"/>
  <c r="AZ121" i="47"/>
  <c r="BA121" i="47"/>
  <c r="AY122" i="47"/>
  <c r="AZ122" i="47"/>
  <c r="AY123" i="47"/>
  <c r="BA123" i="47" s="1"/>
  <c r="AZ123" i="47"/>
  <c r="AY124" i="47"/>
  <c r="BA124" i="47" s="1"/>
  <c r="AZ124" i="47"/>
  <c r="AY125" i="47"/>
  <c r="AZ125" i="47"/>
  <c r="BA125" i="47"/>
  <c r="AY126" i="47"/>
  <c r="AZ126" i="47"/>
  <c r="AY127" i="47"/>
  <c r="BA127" i="47" s="1"/>
  <c r="AZ127" i="47"/>
  <c r="AY128" i="47"/>
  <c r="BA128" i="47" s="1"/>
  <c r="AZ128" i="47"/>
  <c r="AY129" i="47"/>
  <c r="AZ129" i="47"/>
  <c r="BA129" i="47"/>
  <c r="AY130" i="47"/>
  <c r="AZ130" i="47"/>
  <c r="AY131" i="47"/>
  <c r="BA131" i="47" s="1"/>
  <c r="AZ131" i="47"/>
  <c r="AY132" i="47"/>
  <c r="BA132" i="47" s="1"/>
  <c r="AZ132" i="47"/>
  <c r="AY133" i="47"/>
  <c r="AZ133" i="47"/>
  <c r="BA133" i="47"/>
  <c r="AY134" i="47"/>
  <c r="AZ134" i="47"/>
  <c r="AY135" i="47"/>
  <c r="BA135" i="47" s="1"/>
  <c r="AZ135" i="47"/>
  <c r="AY136" i="47"/>
  <c r="BA136" i="47" s="1"/>
  <c r="AZ136" i="47"/>
  <c r="AY137" i="47"/>
  <c r="AZ137" i="47"/>
  <c r="BA137" i="47"/>
  <c r="AY138" i="47"/>
  <c r="AZ138" i="47"/>
  <c r="AY139" i="47"/>
  <c r="BA139" i="47" s="1"/>
  <c r="AZ139" i="47"/>
  <c r="AY140" i="47"/>
  <c r="BA140" i="47" s="1"/>
  <c r="AZ140" i="47"/>
  <c r="AY141" i="47"/>
  <c r="AZ141" i="47"/>
  <c r="BA141" i="47"/>
  <c r="AY142" i="47"/>
  <c r="AZ142" i="47"/>
  <c r="AY143" i="47"/>
  <c r="BA143" i="47" s="1"/>
  <c r="AZ143" i="47"/>
  <c r="AY144" i="47"/>
  <c r="BA144" i="47" s="1"/>
  <c r="AZ144" i="47"/>
  <c r="AY145" i="47"/>
  <c r="AZ145" i="47"/>
  <c r="BA145" i="47"/>
  <c r="AY146" i="47"/>
  <c r="AZ146" i="47"/>
  <c r="AY147" i="47"/>
  <c r="BA147" i="47" s="1"/>
  <c r="AZ147" i="47"/>
  <c r="AY148" i="47"/>
  <c r="BA148" i="47" s="1"/>
  <c r="AZ148" i="47"/>
  <c r="AY149" i="47"/>
  <c r="AZ149" i="47"/>
  <c r="BA149" i="47"/>
  <c r="AY150" i="47"/>
  <c r="AZ150" i="47"/>
  <c r="AY151" i="47"/>
  <c r="BA151" i="47" s="1"/>
  <c r="AZ151" i="47"/>
  <c r="AY152" i="47"/>
  <c r="BA152" i="47" s="1"/>
  <c r="AZ152" i="47"/>
  <c r="AY153" i="47"/>
  <c r="AZ153" i="47"/>
  <c r="BA153" i="47"/>
  <c r="AY154" i="47"/>
  <c r="AZ154" i="47"/>
  <c r="BA154" i="47"/>
  <c r="BA4" i="47"/>
  <c r="AZ4" i="47"/>
  <c r="AY4" i="47"/>
  <c r="AW6" i="47"/>
  <c r="AX6" i="47"/>
  <c r="AW7" i="47"/>
  <c r="AW8" i="47" s="1"/>
  <c r="AW9" i="47" s="1"/>
  <c r="AW10" i="47" s="1"/>
  <c r="AW11" i="47" s="1"/>
  <c r="AW12" i="47" s="1"/>
  <c r="AW13" i="47" s="1"/>
  <c r="AW14" i="47" s="1"/>
  <c r="AW15" i="47" s="1"/>
  <c r="AW16" i="47" s="1"/>
  <c r="AW17" i="47" s="1"/>
  <c r="AW18" i="47" s="1"/>
  <c r="AW19" i="47" s="1"/>
  <c r="AW20" i="47" s="1"/>
  <c r="AW21" i="47" s="1"/>
  <c r="AW22" i="47" s="1"/>
  <c r="AW23" i="47" s="1"/>
  <c r="AW24" i="47" s="1"/>
  <c r="AW25" i="47" s="1"/>
  <c r="AW26" i="47" s="1"/>
  <c r="AW27" i="47" s="1"/>
  <c r="AW28" i="47" s="1"/>
  <c r="AW29" i="47" s="1"/>
  <c r="AW30" i="47" s="1"/>
  <c r="AW31" i="47" s="1"/>
  <c r="AW32" i="47" s="1"/>
  <c r="AW33" i="47" s="1"/>
  <c r="AW34" i="47" s="1"/>
  <c r="AW35" i="47" s="1"/>
  <c r="AW36" i="47" s="1"/>
  <c r="AW37" i="47" s="1"/>
  <c r="AW38" i="47" s="1"/>
  <c r="AW39" i="47" s="1"/>
  <c r="AW40" i="47" s="1"/>
  <c r="AW41" i="47" s="1"/>
  <c r="AW42" i="47" s="1"/>
  <c r="AW43" i="47" s="1"/>
  <c r="AW44" i="47" s="1"/>
  <c r="AW45" i="47" s="1"/>
  <c r="AW46" i="47" s="1"/>
  <c r="AW47" i="47" s="1"/>
  <c r="AW48" i="47" s="1"/>
  <c r="AW49" i="47" s="1"/>
  <c r="AW50" i="47" s="1"/>
  <c r="AW51" i="47" s="1"/>
  <c r="AW52" i="47" s="1"/>
  <c r="AW53" i="47" s="1"/>
  <c r="AW54" i="47" s="1"/>
  <c r="AW55" i="47" s="1"/>
  <c r="AW56" i="47" s="1"/>
  <c r="AW57" i="47" s="1"/>
  <c r="AW58" i="47" s="1"/>
  <c r="AW59" i="47" s="1"/>
  <c r="AW60" i="47" s="1"/>
  <c r="AW61" i="47" s="1"/>
  <c r="AW62" i="47" s="1"/>
  <c r="AW63" i="47" s="1"/>
  <c r="AW64" i="47" s="1"/>
  <c r="AW65" i="47" s="1"/>
  <c r="AW66" i="47" s="1"/>
  <c r="AW67" i="47" s="1"/>
  <c r="AW68" i="47" s="1"/>
  <c r="AW69" i="47" s="1"/>
  <c r="AW70" i="47" s="1"/>
  <c r="AW71" i="47" s="1"/>
  <c r="AW72" i="47" s="1"/>
  <c r="AW73" i="47" s="1"/>
  <c r="AW74" i="47" s="1"/>
  <c r="AW75" i="47" s="1"/>
  <c r="AW76" i="47" s="1"/>
  <c r="AW77" i="47" s="1"/>
  <c r="AW78" i="47" s="1"/>
  <c r="AW79" i="47" s="1"/>
  <c r="AW80" i="47" s="1"/>
  <c r="AW81" i="47" s="1"/>
  <c r="AW82" i="47" s="1"/>
  <c r="AW83" i="47" s="1"/>
  <c r="AW84" i="47" s="1"/>
  <c r="AW85" i="47" s="1"/>
  <c r="AW86" i="47" s="1"/>
  <c r="AW87" i="47" s="1"/>
  <c r="AW88" i="47" s="1"/>
  <c r="AW89" i="47" s="1"/>
  <c r="AW90" i="47" s="1"/>
  <c r="AW91" i="47" s="1"/>
  <c r="AW92" i="47" s="1"/>
  <c r="AW93" i="47" s="1"/>
  <c r="AW94" i="47" s="1"/>
  <c r="AW95" i="47" s="1"/>
  <c r="AW96" i="47" s="1"/>
  <c r="AW97" i="47" s="1"/>
  <c r="AW98" i="47" s="1"/>
  <c r="AW99" i="47" s="1"/>
  <c r="AW100" i="47" s="1"/>
  <c r="AW101" i="47" s="1"/>
  <c r="AW102" i="47" s="1"/>
  <c r="AW103" i="47" s="1"/>
  <c r="AW104" i="47" s="1"/>
  <c r="AW105" i="47" s="1"/>
  <c r="AW106" i="47" s="1"/>
  <c r="AW107" i="47" s="1"/>
  <c r="AW108" i="47" s="1"/>
  <c r="AW109" i="47" s="1"/>
  <c r="AW110" i="47" s="1"/>
  <c r="AW111" i="47" s="1"/>
  <c r="AW112" i="47" s="1"/>
  <c r="AW113" i="47" s="1"/>
  <c r="AW114" i="47" s="1"/>
  <c r="AW115" i="47" s="1"/>
  <c r="AW116" i="47" s="1"/>
  <c r="AW117" i="47" s="1"/>
  <c r="AW118" i="47" s="1"/>
  <c r="AW119" i="47" s="1"/>
  <c r="AW120" i="47" s="1"/>
  <c r="AW121" i="47" s="1"/>
  <c r="AW122" i="47" s="1"/>
  <c r="AW123" i="47" s="1"/>
  <c r="AW124" i="47" s="1"/>
  <c r="AW125" i="47" s="1"/>
  <c r="AW126" i="47" s="1"/>
  <c r="AW127" i="47" s="1"/>
  <c r="AW128" i="47" s="1"/>
  <c r="AW129" i="47" s="1"/>
  <c r="AW130" i="47" s="1"/>
  <c r="AW131" i="47" s="1"/>
  <c r="AW132" i="47" s="1"/>
  <c r="AW133" i="47" s="1"/>
  <c r="AW134" i="47" s="1"/>
  <c r="AW135" i="47" s="1"/>
  <c r="AW136" i="47" s="1"/>
  <c r="AW137" i="47" s="1"/>
  <c r="AW138" i="47" s="1"/>
  <c r="AW139" i="47" s="1"/>
  <c r="AW140" i="47" s="1"/>
  <c r="AW141" i="47" s="1"/>
  <c r="AW142" i="47" s="1"/>
  <c r="AW143" i="47" s="1"/>
  <c r="AW144" i="47" s="1"/>
  <c r="AW145" i="47" s="1"/>
  <c r="AW146" i="47" s="1"/>
  <c r="AW147" i="47" s="1"/>
  <c r="AW148" i="47" s="1"/>
  <c r="AW149" i="47" s="1"/>
  <c r="AW150" i="47" s="1"/>
  <c r="AW151" i="47" s="1"/>
  <c r="AW152" i="47" s="1"/>
  <c r="AW153" i="47" s="1"/>
  <c r="AW154" i="47" s="1"/>
  <c r="AX7" i="47"/>
  <c r="AX8" i="47" s="1"/>
  <c r="AX9" i="47" s="1"/>
  <c r="AX10" i="47" s="1"/>
  <c r="AX11" i="47" s="1"/>
  <c r="AX12" i="47" s="1"/>
  <c r="AX13" i="47" s="1"/>
  <c r="AX14" i="47" s="1"/>
  <c r="AX15" i="47" s="1"/>
  <c r="AX16" i="47" s="1"/>
  <c r="AX17" i="47" s="1"/>
  <c r="AX18" i="47" s="1"/>
  <c r="AX19" i="47" s="1"/>
  <c r="AX20" i="47" s="1"/>
  <c r="AX21" i="47" s="1"/>
  <c r="AX22" i="47" s="1"/>
  <c r="AX23" i="47" s="1"/>
  <c r="AX24" i="47" s="1"/>
  <c r="AX25" i="47" s="1"/>
  <c r="AX26" i="47" s="1"/>
  <c r="AX27" i="47" s="1"/>
  <c r="AX28" i="47" s="1"/>
  <c r="AX29" i="47" s="1"/>
  <c r="AX30" i="47" s="1"/>
  <c r="AX31" i="47" s="1"/>
  <c r="AX32" i="47" s="1"/>
  <c r="AX33" i="47" s="1"/>
  <c r="AX34" i="47" s="1"/>
  <c r="AX35" i="47" s="1"/>
  <c r="AX36" i="47" s="1"/>
  <c r="AX37" i="47" s="1"/>
  <c r="AX38" i="47" s="1"/>
  <c r="AX39" i="47" s="1"/>
  <c r="AX40" i="47" s="1"/>
  <c r="AX41" i="47" s="1"/>
  <c r="AX42" i="47" s="1"/>
  <c r="AX43" i="47" s="1"/>
  <c r="AX44" i="47" s="1"/>
  <c r="AX45" i="47" s="1"/>
  <c r="AX46" i="47" s="1"/>
  <c r="AX47" i="47" s="1"/>
  <c r="AX48" i="47" s="1"/>
  <c r="AX49" i="47" s="1"/>
  <c r="AX50" i="47" s="1"/>
  <c r="AX51" i="47" s="1"/>
  <c r="AX52" i="47" s="1"/>
  <c r="AX53" i="47" s="1"/>
  <c r="AX54" i="47" s="1"/>
  <c r="AX55" i="47" s="1"/>
  <c r="AX56" i="47" s="1"/>
  <c r="AX57" i="47" s="1"/>
  <c r="AX58" i="47" s="1"/>
  <c r="AX59" i="47" s="1"/>
  <c r="AX60" i="47" s="1"/>
  <c r="AX61" i="47" s="1"/>
  <c r="AX62" i="47" s="1"/>
  <c r="AX63" i="47" s="1"/>
  <c r="AX64" i="47" s="1"/>
  <c r="AX65" i="47" s="1"/>
  <c r="AX66" i="47" s="1"/>
  <c r="AX67" i="47" s="1"/>
  <c r="AX68" i="47" s="1"/>
  <c r="AX69" i="47" s="1"/>
  <c r="AX70" i="47" s="1"/>
  <c r="AX71" i="47" s="1"/>
  <c r="AX72" i="47" s="1"/>
  <c r="AX73" i="47" s="1"/>
  <c r="AX74" i="47" s="1"/>
  <c r="AX75" i="47" s="1"/>
  <c r="AX76" i="47" s="1"/>
  <c r="AX77" i="47" s="1"/>
  <c r="AX78" i="47" s="1"/>
  <c r="AX79" i="47" s="1"/>
  <c r="AX80" i="47" s="1"/>
  <c r="AX81" i="47" s="1"/>
  <c r="AX82" i="47" s="1"/>
  <c r="AX83" i="47" s="1"/>
  <c r="AX84" i="47" s="1"/>
  <c r="AX85" i="47" s="1"/>
  <c r="AX86" i="47" s="1"/>
  <c r="AX87" i="47" s="1"/>
  <c r="AX88" i="47" s="1"/>
  <c r="AX89" i="47" s="1"/>
  <c r="AX90" i="47" s="1"/>
  <c r="AX91" i="47" s="1"/>
  <c r="AX92" i="47" s="1"/>
  <c r="AX93" i="47" s="1"/>
  <c r="AX94" i="47" s="1"/>
  <c r="AX95" i="47" s="1"/>
  <c r="AX96" i="47" s="1"/>
  <c r="AX97" i="47" s="1"/>
  <c r="AX98" i="47" s="1"/>
  <c r="AX99" i="47" s="1"/>
  <c r="AX100" i="47" s="1"/>
  <c r="AX101" i="47" s="1"/>
  <c r="AX102" i="47" s="1"/>
  <c r="AX103" i="47" s="1"/>
  <c r="AX104" i="47" s="1"/>
  <c r="AX105" i="47" s="1"/>
  <c r="AX106" i="47" s="1"/>
  <c r="AX107" i="47" s="1"/>
  <c r="AX108" i="47" s="1"/>
  <c r="AX109" i="47" s="1"/>
  <c r="AX110" i="47" s="1"/>
  <c r="AX111" i="47" s="1"/>
  <c r="AX112" i="47" s="1"/>
  <c r="AX113" i="47" s="1"/>
  <c r="AX114" i="47" s="1"/>
  <c r="AX115" i="47" s="1"/>
  <c r="AX116" i="47" s="1"/>
  <c r="AX117" i="47" s="1"/>
  <c r="AX118" i="47" s="1"/>
  <c r="AX119" i="47" s="1"/>
  <c r="AX120" i="47" s="1"/>
  <c r="AX121" i="47" s="1"/>
  <c r="AX122" i="47" s="1"/>
  <c r="AX123" i="47" s="1"/>
  <c r="AX124" i="47" s="1"/>
  <c r="AX125" i="47" s="1"/>
  <c r="AX126" i="47" s="1"/>
  <c r="AX127" i="47" s="1"/>
  <c r="AX128" i="47" s="1"/>
  <c r="AX129" i="47" s="1"/>
  <c r="AX130" i="47" s="1"/>
  <c r="AX131" i="47" s="1"/>
  <c r="AX132" i="47" s="1"/>
  <c r="AX133" i="47" s="1"/>
  <c r="AX134" i="47" s="1"/>
  <c r="AX135" i="47" s="1"/>
  <c r="AX136" i="47" s="1"/>
  <c r="AX137" i="47" s="1"/>
  <c r="AX138" i="47" s="1"/>
  <c r="AX139" i="47" s="1"/>
  <c r="AX140" i="47" s="1"/>
  <c r="AX141" i="47" s="1"/>
  <c r="AX142" i="47" s="1"/>
  <c r="AX143" i="47" s="1"/>
  <c r="AX144" i="47" s="1"/>
  <c r="AX145" i="47" s="1"/>
  <c r="AX146" i="47" s="1"/>
  <c r="AX147" i="47" s="1"/>
  <c r="AX148" i="47" s="1"/>
  <c r="AX149" i="47" s="1"/>
  <c r="AX150" i="47" s="1"/>
  <c r="AX151" i="47" s="1"/>
  <c r="AX152" i="47" s="1"/>
  <c r="AX153" i="47" s="1"/>
  <c r="AX154" i="47" s="1"/>
  <c r="AX5" i="47"/>
  <c r="AW5" i="47"/>
  <c r="AP8" i="47"/>
  <c r="AR6" i="47"/>
  <c r="AQ6" i="47"/>
  <c r="AP6" i="47"/>
  <c r="AQ4" i="47"/>
  <c r="AQ5" i="47" s="1"/>
  <c r="AQ8" i="47" s="1"/>
  <c r="AP4" i="47"/>
  <c r="AR8" i="47" s="1"/>
  <c r="J157" i="47" a="1"/>
  <c r="I158" i="47" a="1"/>
  <c r="I159" i="47" s="1"/>
  <c r="I158" i="47"/>
  <c r="I161" i="47"/>
  <c r="I162" i="47"/>
  <c r="AC19" i="47"/>
  <c r="AC17" i="47"/>
  <c r="AC7" i="47"/>
  <c r="AC3" i="47"/>
  <c r="Q5" i="47"/>
  <c r="R5" i="47"/>
  <c r="Q6" i="47"/>
  <c r="R6" i="47"/>
  <c r="Q7" i="47"/>
  <c r="R7" i="47"/>
  <c r="Q8" i="47"/>
  <c r="R8" i="47"/>
  <c r="Q9" i="47"/>
  <c r="R9" i="47"/>
  <c r="Q10" i="47"/>
  <c r="R10" i="47"/>
  <c r="Q11" i="47"/>
  <c r="R11" i="47"/>
  <c r="Q12" i="47"/>
  <c r="R12" i="47"/>
  <c r="Q13" i="47"/>
  <c r="R13" i="47"/>
  <c r="Q14" i="47"/>
  <c r="R14" i="47"/>
  <c r="Q15" i="47"/>
  <c r="R15" i="47"/>
  <c r="Q16" i="47"/>
  <c r="R16" i="47"/>
  <c r="Q17" i="47"/>
  <c r="R17" i="47"/>
  <c r="Q18" i="47"/>
  <c r="R18" i="47"/>
  <c r="Q19" i="47"/>
  <c r="R19" i="47"/>
  <c r="Q20" i="47"/>
  <c r="R20" i="47"/>
  <c r="Q21" i="47"/>
  <c r="R21" i="47"/>
  <c r="Q22" i="47"/>
  <c r="R22" i="47"/>
  <c r="Q23" i="47"/>
  <c r="R23" i="47"/>
  <c r="Q24" i="47"/>
  <c r="R24" i="47"/>
  <c r="Q25" i="47"/>
  <c r="R25" i="47"/>
  <c r="Q26" i="47"/>
  <c r="R26" i="47"/>
  <c r="Q27" i="47"/>
  <c r="R27" i="47"/>
  <c r="Q28" i="47"/>
  <c r="R28" i="47"/>
  <c r="Q29" i="47"/>
  <c r="R29" i="47"/>
  <c r="Q30" i="47"/>
  <c r="R30" i="47"/>
  <c r="Q31" i="47"/>
  <c r="R31" i="47"/>
  <c r="Q32" i="47"/>
  <c r="R32" i="47"/>
  <c r="Q33" i="47"/>
  <c r="R33" i="47"/>
  <c r="Q34" i="47"/>
  <c r="R34" i="47"/>
  <c r="Q35" i="47"/>
  <c r="R35" i="47"/>
  <c r="Q36" i="47"/>
  <c r="R36" i="47"/>
  <c r="Q37" i="47"/>
  <c r="R37" i="47"/>
  <c r="Q38" i="47"/>
  <c r="R38" i="47"/>
  <c r="Q39" i="47"/>
  <c r="R39" i="47"/>
  <c r="Q40" i="47"/>
  <c r="R40" i="47"/>
  <c r="Q41" i="47"/>
  <c r="R41" i="47"/>
  <c r="Q42" i="47"/>
  <c r="R42" i="47"/>
  <c r="Q43" i="47"/>
  <c r="R43" i="47"/>
  <c r="Q44" i="47"/>
  <c r="R44" i="47"/>
  <c r="Q45" i="47"/>
  <c r="R45" i="47"/>
  <c r="Q46" i="47"/>
  <c r="R46" i="47"/>
  <c r="Q47" i="47"/>
  <c r="R47" i="47"/>
  <c r="Q48" i="47"/>
  <c r="R48" i="47"/>
  <c r="Q49" i="47"/>
  <c r="R49" i="47"/>
  <c r="Q50" i="47"/>
  <c r="R50" i="47"/>
  <c r="Q51" i="47"/>
  <c r="R51" i="47"/>
  <c r="Q52" i="47"/>
  <c r="R52" i="47"/>
  <c r="Q53" i="47"/>
  <c r="R53" i="47"/>
  <c r="Q54" i="47"/>
  <c r="R54" i="47"/>
  <c r="Q55" i="47"/>
  <c r="R55" i="47"/>
  <c r="Q56" i="47"/>
  <c r="R56" i="47"/>
  <c r="Q57" i="47"/>
  <c r="R57" i="47"/>
  <c r="Q58" i="47"/>
  <c r="R58" i="47"/>
  <c r="Q59" i="47"/>
  <c r="R59" i="47"/>
  <c r="Q60" i="47"/>
  <c r="R60" i="47"/>
  <c r="Q61" i="47"/>
  <c r="R61" i="47"/>
  <c r="Q62" i="47"/>
  <c r="R62" i="47"/>
  <c r="Q63" i="47"/>
  <c r="R63" i="47"/>
  <c r="Q64" i="47"/>
  <c r="R64" i="47"/>
  <c r="Q65" i="47"/>
  <c r="R65" i="47"/>
  <c r="Q66" i="47"/>
  <c r="R66" i="47"/>
  <c r="Q67" i="47"/>
  <c r="R67" i="47"/>
  <c r="Q68" i="47"/>
  <c r="R68" i="47"/>
  <c r="Q69" i="47"/>
  <c r="R69" i="47"/>
  <c r="Q70" i="47"/>
  <c r="R70" i="47"/>
  <c r="Q71" i="47"/>
  <c r="R71" i="47"/>
  <c r="Q72" i="47"/>
  <c r="R72" i="47"/>
  <c r="Q73" i="47"/>
  <c r="R73" i="47"/>
  <c r="Q74" i="47"/>
  <c r="R74" i="47"/>
  <c r="Q75" i="47"/>
  <c r="R75" i="47"/>
  <c r="Q76" i="47"/>
  <c r="R76" i="47"/>
  <c r="Q77" i="47"/>
  <c r="R77" i="47"/>
  <c r="Q78" i="47"/>
  <c r="R78" i="47"/>
  <c r="Q79" i="47"/>
  <c r="R79" i="47"/>
  <c r="Q80" i="47"/>
  <c r="R80" i="47"/>
  <c r="Q81" i="47"/>
  <c r="R81" i="47"/>
  <c r="Q82" i="47"/>
  <c r="R82" i="47"/>
  <c r="Q83" i="47"/>
  <c r="R83" i="47"/>
  <c r="Q84" i="47"/>
  <c r="R84" i="47"/>
  <c r="Q85" i="47"/>
  <c r="R85" i="47"/>
  <c r="Q86" i="47"/>
  <c r="R86" i="47"/>
  <c r="Q87" i="47"/>
  <c r="R87" i="47"/>
  <c r="Q88" i="47"/>
  <c r="R88" i="47"/>
  <c r="Q89" i="47"/>
  <c r="R89" i="47"/>
  <c r="Q90" i="47"/>
  <c r="Q91" i="47"/>
  <c r="Q92" i="47"/>
  <c r="Q93" i="47"/>
  <c r="Q94" i="47"/>
  <c r="Q95" i="47"/>
  <c r="Q96" i="47"/>
  <c r="Q97" i="47"/>
  <c r="Q98" i="47"/>
  <c r="Q99" i="47"/>
  <c r="Q100" i="47"/>
  <c r="R100" i="47" s="1"/>
  <c r="Q101" i="47"/>
  <c r="Q102" i="47"/>
  <c r="R102" i="47" s="1"/>
  <c r="Q103" i="47"/>
  <c r="R103" i="47"/>
  <c r="Q104" i="47"/>
  <c r="R104" i="47"/>
  <c r="Q105" i="47"/>
  <c r="R105" i="47"/>
  <c r="Q106" i="47"/>
  <c r="R106" i="47"/>
  <c r="Q107" i="47"/>
  <c r="R107" i="47"/>
  <c r="Q108" i="47"/>
  <c r="R108" i="47"/>
  <c r="Q109" i="47"/>
  <c r="R109" i="47"/>
  <c r="Q110" i="47"/>
  <c r="R110" i="47"/>
  <c r="Q111" i="47"/>
  <c r="R111" i="47"/>
  <c r="Q112" i="47"/>
  <c r="R112" i="47"/>
  <c r="Q113" i="47"/>
  <c r="R113" i="47"/>
  <c r="Q114" i="47"/>
  <c r="R114" i="47"/>
  <c r="Q115" i="47"/>
  <c r="R115" i="47"/>
  <c r="Q116" i="47"/>
  <c r="R116" i="47"/>
  <c r="Q117" i="47"/>
  <c r="R117" i="47"/>
  <c r="Q118" i="47"/>
  <c r="R118" i="47"/>
  <c r="Q119" i="47"/>
  <c r="R119" i="47"/>
  <c r="Q120" i="47"/>
  <c r="R120" i="47"/>
  <c r="Q121" i="47"/>
  <c r="R121" i="47"/>
  <c r="Q122" i="47"/>
  <c r="R122" i="47"/>
  <c r="Q123" i="47"/>
  <c r="R123" i="47"/>
  <c r="Q124" i="47"/>
  <c r="R124" i="47"/>
  <c r="Q125" i="47"/>
  <c r="R125" i="47"/>
  <c r="Q126" i="47"/>
  <c r="R126" i="47"/>
  <c r="Q127" i="47"/>
  <c r="R127" i="47"/>
  <c r="Q128" i="47"/>
  <c r="R128" i="47"/>
  <c r="Q129" i="47"/>
  <c r="R129" i="47"/>
  <c r="Q130" i="47"/>
  <c r="R130" i="47"/>
  <c r="Q131" i="47"/>
  <c r="R131" i="47"/>
  <c r="Q132" i="47"/>
  <c r="R132" i="47"/>
  <c r="Q133" i="47"/>
  <c r="R133" i="47"/>
  <c r="Q134" i="47"/>
  <c r="R134" i="47"/>
  <c r="Q135" i="47"/>
  <c r="R135" i="47"/>
  <c r="Q136" i="47"/>
  <c r="R136" i="47"/>
  <c r="Q137" i="47"/>
  <c r="R137" i="47"/>
  <c r="Q138" i="47"/>
  <c r="R138" i="47"/>
  <c r="Q139" i="47"/>
  <c r="R139" i="47"/>
  <c r="Q140" i="47"/>
  <c r="R140" i="47"/>
  <c r="Q141" i="47"/>
  <c r="R141" i="47"/>
  <c r="Q142" i="47"/>
  <c r="R142" i="47"/>
  <c r="Q143" i="47"/>
  <c r="R143" i="47"/>
  <c r="Q144" i="47"/>
  <c r="R144" i="47"/>
  <c r="Q145" i="47"/>
  <c r="R145" i="47"/>
  <c r="Q146" i="47"/>
  <c r="R146" i="47"/>
  <c r="Q147" i="47"/>
  <c r="R147" i="47"/>
  <c r="Q148" i="47"/>
  <c r="R148" i="47"/>
  <c r="Q149" i="47"/>
  <c r="R149" i="47"/>
  <c r="Q150" i="47"/>
  <c r="R150" i="47"/>
  <c r="Q151" i="47"/>
  <c r="R151" i="47"/>
  <c r="Q152" i="47"/>
  <c r="R152" i="47"/>
  <c r="Q153" i="47"/>
  <c r="R153" i="47"/>
  <c r="R4" i="47"/>
  <c r="Q4" i="47"/>
  <c r="P154" i="47"/>
  <c r="O154" i="47"/>
  <c r="J3" i="47"/>
  <c r="K3" i="47"/>
  <c r="L3" i="47"/>
  <c r="M3" i="47"/>
  <c r="N3" i="47"/>
  <c r="I3" i="47"/>
  <c r="BD155" i="45"/>
  <c r="BB5" i="45"/>
  <c r="BC5" i="45"/>
  <c r="BB6" i="45"/>
  <c r="BD5" i="45" s="1"/>
  <c r="BC6" i="45"/>
  <c r="BD6" i="45"/>
  <c r="BB7" i="45"/>
  <c r="BD7" i="45" s="1"/>
  <c r="BC7" i="45"/>
  <c r="BB8" i="45"/>
  <c r="BD8" i="45" s="1"/>
  <c r="BC8" i="45"/>
  <c r="BB9" i="45"/>
  <c r="BC9" i="45"/>
  <c r="BB10" i="45"/>
  <c r="BD9" i="45" s="1"/>
  <c r="BC10" i="45"/>
  <c r="BD10" i="45"/>
  <c r="BB11" i="45"/>
  <c r="BD11" i="45" s="1"/>
  <c r="BC11" i="45"/>
  <c r="BB12" i="45"/>
  <c r="BD12" i="45" s="1"/>
  <c r="BC12" i="45"/>
  <c r="BB13" i="45"/>
  <c r="BC13" i="45"/>
  <c r="BB14" i="45"/>
  <c r="BD13" i="45" s="1"/>
  <c r="BC14" i="45"/>
  <c r="BD14" i="45"/>
  <c r="BB15" i="45"/>
  <c r="BD15" i="45" s="1"/>
  <c r="BC15" i="45"/>
  <c r="BB16" i="45"/>
  <c r="BD16" i="45" s="1"/>
  <c r="BC16" i="45"/>
  <c r="BB17" i="45"/>
  <c r="BC17" i="45"/>
  <c r="BB18" i="45"/>
  <c r="BD17" i="45" s="1"/>
  <c r="BC18" i="45"/>
  <c r="BD18" i="45"/>
  <c r="BB19" i="45"/>
  <c r="BD19" i="45" s="1"/>
  <c r="BC19" i="45"/>
  <c r="BB20" i="45"/>
  <c r="BD20" i="45" s="1"/>
  <c r="BC20" i="45"/>
  <c r="BB21" i="45"/>
  <c r="BC21" i="45"/>
  <c r="BB22" i="45"/>
  <c r="BD21" i="45" s="1"/>
  <c r="BC22" i="45"/>
  <c r="BD22" i="45"/>
  <c r="BB23" i="45"/>
  <c r="BD23" i="45" s="1"/>
  <c r="BC23" i="45"/>
  <c r="BB24" i="45"/>
  <c r="BD24" i="45" s="1"/>
  <c r="BC24" i="45"/>
  <c r="BB25" i="45"/>
  <c r="BC25" i="45"/>
  <c r="BB26" i="45"/>
  <c r="BD25" i="45" s="1"/>
  <c r="BC26" i="45"/>
  <c r="BD26" i="45"/>
  <c r="BB27" i="45"/>
  <c r="BD27" i="45" s="1"/>
  <c r="BC27" i="45"/>
  <c r="BB28" i="45"/>
  <c r="BD28" i="45" s="1"/>
  <c r="BC28" i="45"/>
  <c r="BB29" i="45"/>
  <c r="BC29" i="45"/>
  <c r="BB30" i="45"/>
  <c r="BD29" i="45" s="1"/>
  <c r="BC30" i="45"/>
  <c r="BD30" i="45"/>
  <c r="BB31" i="45"/>
  <c r="BD31" i="45" s="1"/>
  <c r="BC31" i="45"/>
  <c r="BB32" i="45"/>
  <c r="BD32" i="45" s="1"/>
  <c r="BC32" i="45"/>
  <c r="BB33" i="45"/>
  <c r="BC33" i="45"/>
  <c r="BB34" i="45"/>
  <c r="BD33" i="45" s="1"/>
  <c r="BC34" i="45"/>
  <c r="BD34" i="45"/>
  <c r="BB35" i="45"/>
  <c r="BD35" i="45" s="1"/>
  <c r="BC35" i="45"/>
  <c r="BB36" i="45"/>
  <c r="BD36" i="45" s="1"/>
  <c r="BC36" i="45"/>
  <c r="BB37" i="45"/>
  <c r="BC37" i="45"/>
  <c r="BB38" i="45"/>
  <c r="BD37" i="45" s="1"/>
  <c r="BC38" i="45"/>
  <c r="BD38" i="45"/>
  <c r="BB39" i="45"/>
  <c r="BD39" i="45" s="1"/>
  <c r="BC39" i="45"/>
  <c r="BB40" i="45"/>
  <c r="BD40" i="45" s="1"/>
  <c r="BC40" i="45"/>
  <c r="BB41" i="45"/>
  <c r="BC41" i="45"/>
  <c r="BB42" i="45"/>
  <c r="BD41" i="45" s="1"/>
  <c r="BC42" i="45"/>
  <c r="BD42" i="45"/>
  <c r="BB43" i="45"/>
  <c r="BD43" i="45" s="1"/>
  <c r="BC43" i="45"/>
  <c r="BB44" i="45"/>
  <c r="BD44" i="45" s="1"/>
  <c r="BC44" i="45"/>
  <c r="BB45" i="45"/>
  <c r="BC45" i="45"/>
  <c r="BB46" i="45"/>
  <c r="BD45" i="45" s="1"/>
  <c r="BC46" i="45"/>
  <c r="BD46" i="45"/>
  <c r="BB47" i="45"/>
  <c r="BD47" i="45" s="1"/>
  <c r="BC47" i="45"/>
  <c r="BB48" i="45"/>
  <c r="BD48" i="45" s="1"/>
  <c r="BC48" i="45"/>
  <c r="BB49" i="45"/>
  <c r="BC49" i="45"/>
  <c r="BB50" i="45"/>
  <c r="BD49" i="45" s="1"/>
  <c r="BC50" i="45"/>
  <c r="BD50" i="45"/>
  <c r="BB51" i="45"/>
  <c r="BD51" i="45" s="1"/>
  <c r="BC51" i="45"/>
  <c r="BB52" i="45"/>
  <c r="BD52" i="45" s="1"/>
  <c r="BC52" i="45"/>
  <c r="BB53" i="45"/>
  <c r="BC53" i="45"/>
  <c r="BB54" i="45"/>
  <c r="BD53" i="45" s="1"/>
  <c r="BC54" i="45"/>
  <c r="BD54" i="45"/>
  <c r="BB55" i="45"/>
  <c r="BD55" i="45" s="1"/>
  <c r="BC55" i="45"/>
  <c r="BB56" i="45"/>
  <c r="BD56" i="45" s="1"/>
  <c r="BC56" i="45"/>
  <c r="BB57" i="45"/>
  <c r="BC57" i="45"/>
  <c r="BB58" i="45"/>
  <c r="BD57" i="45" s="1"/>
  <c r="BC58" i="45"/>
  <c r="BD58" i="45"/>
  <c r="BB59" i="45"/>
  <c r="BD59" i="45" s="1"/>
  <c r="BC59" i="45"/>
  <c r="BB60" i="45"/>
  <c r="BD60" i="45" s="1"/>
  <c r="BC60" i="45"/>
  <c r="BB61" i="45"/>
  <c r="BC61" i="45"/>
  <c r="BB62" i="45"/>
  <c r="BD61" i="45" s="1"/>
  <c r="BC62" i="45"/>
  <c r="BD62" i="45"/>
  <c r="BB63" i="45"/>
  <c r="BD63" i="45" s="1"/>
  <c r="BC63" i="45"/>
  <c r="BB64" i="45"/>
  <c r="BD64" i="45" s="1"/>
  <c r="BC64" i="45"/>
  <c r="BB65" i="45"/>
  <c r="BC65" i="45"/>
  <c r="BB66" i="45"/>
  <c r="BD65" i="45" s="1"/>
  <c r="BC66" i="45"/>
  <c r="BD66" i="45"/>
  <c r="BB67" i="45"/>
  <c r="BD67" i="45" s="1"/>
  <c r="BC67" i="45"/>
  <c r="BB68" i="45"/>
  <c r="BD68" i="45" s="1"/>
  <c r="BC68" i="45"/>
  <c r="BB69" i="45"/>
  <c r="BC69" i="45"/>
  <c r="BB70" i="45"/>
  <c r="BD69" i="45" s="1"/>
  <c r="BC70" i="45"/>
  <c r="BD70" i="45"/>
  <c r="BB71" i="45"/>
  <c r="BD71" i="45" s="1"/>
  <c r="BC71" i="45"/>
  <c r="BB72" i="45"/>
  <c r="BD72" i="45" s="1"/>
  <c r="BC72" i="45"/>
  <c r="BB73" i="45"/>
  <c r="BC73" i="45"/>
  <c r="BB74" i="45"/>
  <c r="BD73" i="45" s="1"/>
  <c r="BC74" i="45"/>
  <c r="BD74" i="45"/>
  <c r="BB75" i="45"/>
  <c r="BD75" i="45" s="1"/>
  <c r="BC75" i="45"/>
  <c r="BB76" i="45"/>
  <c r="BD76" i="45" s="1"/>
  <c r="BC76" i="45"/>
  <c r="BB77" i="45"/>
  <c r="BC77" i="45"/>
  <c r="BB78" i="45"/>
  <c r="BD77" i="45" s="1"/>
  <c r="BC78" i="45"/>
  <c r="BD78" i="45"/>
  <c r="BB79" i="45"/>
  <c r="BD79" i="45" s="1"/>
  <c r="BC79" i="45"/>
  <c r="BB80" i="45"/>
  <c r="BD80" i="45" s="1"/>
  <c r="BC80" i="45"/>
  <c r="BB81" i="45"/>
  <c r="BC81" i="45"/>
  <c r="BB82" i="45"/>
  <c r="BD81" i="45" s="1"/>
  <c r="BC82" i="45"/>
  <c r="BD82" i="45"/>
  <c r="BB83" i="45"/>
  <c r="BD83" i="45" s="1"/>
  <c r="BC83" i="45"/>
  <c r="BB84" i="45"/>
  <c r="BD84" i="45" s="1"/>
  <c r="BC84" i="45"/>
  <c r="BB85" i="45"/>
  <c r="BC85" i="45"/>
  <c r="BB86" i="45"/>
  <c r="BD85" i="45" s="1"/>
  <c r="BC86" i="45"/>
  <c r="BD86" i="45"/>
  <c r="BB87" i="45"/>
  <c r="BD87" i="45" s="1"/>
  <c r="BC87" i="45"/>
  <c r="BB88" i="45"/>
  <c r="BD88" i="45" s="1"/>
  <c r="BC88" i="45"/>
  <c r="BB89" i="45"/>
  <c r="BC89" i="45"/>
  <c r="BD89" i="45" s="1"/>
  <c r="BB90" i="45"/>
  <c r="BC90" i="45"/>
  <c r="BD90" i="45"/>
  <c r="BB91" i="45"/>
  <c r="BD91" i="45" s="1"/>
  <c r="BC91" i="45"/>
  <c r="BB92" i="45"/>
  <c r="BD92" i="45" s="1"/>
  <c r="BC92" i="45"/>
  <c r="BB93" i="45"/>
  <c r="BC93" i="45"/>
  <c r="BD93" i="45" s="1"/>
  <c r="BB94" i="45"/>
  <c r="BC94" i="45"/>
  <c r="BD94" i="45"/>
  <c r="BB95" i="45"/>
  <c r="BD95" i="45" s="1"/>
  <c r="BC95" i="45"/>
  <c r="BB96" i="45"/>
  <c r="BD96" i="45" s="1"/>
  <c r="BC96" i="45"/>
  <c r="BB97" i="45"/>
  <c r="BC97" i="45"/>
  <c r="BD97" i="45" s="1"/>
  <c r="BB98" i="45"/>
  <c r="BC98" i="45"/>
  <c r="BD98" i="45"/>
  <c r="BB99" i="45"/>
  <c r="BD99" i="45" s="1"/>
  <c r="BC99" i="45"/>
  <c r="BB100" i="45"/>
  <c r="BD100" i="45" s="1"/>
  <c r="BC100" i="45"/>
  <c r="BB101" i="45"/>
  <c r="BC101" i="45"/>
  <c r="BD101" i="45" s="1"/>
  <c r="BB102" i="45"/>
  <c r="BC102" i="45"/>
  <c r="BD102" i="45"/>
  <c r="BB103" i="45"/>
  <c r="BD103" i="45" s="1"/>
  <c r="BC103" i="45"/>
  <c r="BB104" i="45"/>
  <c r="BD104" i="45" s="1"/>
  <c r="BC104" i="45"/>
  <c r="BB105" i="45"/>
  <c r="BC105" i="45"/>
  <c r="BD105" i="45" s="1"/>
  <c r="BB106" i="45"/>
  <c r="BC106" i="45"/>
  <c r="BD106" i="45"/>
  <c r="BB107" i="45"/>
  <c r="BD107" i="45" s="1"/>
  <c r="BC107" i="45"/>
  <c r="BB108" i="45"/>
  <c r="BD108" i="45" s="1"/>
  <c r="BC108" i="45"/>
  <c r="BB109" i="45"/>
  <c r="BC109" i="45"/>
  <c r="BD109" i="45" s="1"/>
  <c r="BB110" i="45"/>
  <c r="BC110" i="45"/>
  <c r="BD110" i="45"/>
  <c r="BB111" i="45"/>
  <c r="BD111" i="45" s="1"/>
  <c r="BC111" i="45"/>
  <c r="BB112" i="45"/>
  <c r="BD112" i="45" s="1"/>
  <c r="BC112" i="45"/>
  <c r="BB113" i="45"/>
  <c r="BC113" i="45"/>
  <c r="BD113" i="45" s="1"/>
  <c r="BB114" i="45"/>
  <c r="BC114" i="45"/>
  <c r="BD114" i="45"/>
  <c r="BB115" i="45"/>
  <c r="BD115" i="45" s="1"/>
  <c r="BC115" i="45"/>
  <c r="BB116" i="45"/>
  <c r="BD116" i="45" s="1"/>
  <c r="BC116" i="45"/>
  <c r="BB117" i="45"/>
  <c r="BC117" i="45"/>
  <c r="BD117" i="45" s="1"/>
  <c r="BB118" i="45"/>
  <c r="BC118" i="45"/>
  <c r="BD118" i="45"/>
  <c r="BB119" i="45"/>
  <c r="BD119" i="45" s="1"/>
  <c r="BC119" i="45"/>
  <c r="BB120" i="45"/>
  <c r="BD120" i="45" s="1"/>
  <c r="BC120" i="45"/>
  <c r="BB121" i="45"/>
  <c r="BC121" i="45"/>
  <c r="BD121" i="45" s="1"/>
  <c r="BB122" i="45"/>
  <c r="BC122" i="45"/>
  <c r="BD122" i="45"/>
  <c r="BB123" i="45"/>
  <c r="BD123" i="45" s="1"/>
  <c r="BC123" i="45"/>
  <c r="BB124" i="45"/>
  <c r="BD124" i="45" s="1"/>
  <c r="BC124" i="45"/>
  <c r="BB125" i="45"/>
  <c r="BC125" i="45"/>
  <c r="BD125" i="45" s="1"/>
  <c r="BB126" i="45"/>
  <c r="BC126" i="45"/>
  <c r="BD126" i="45"/>
  <c r="BB127" i="45"/>
  <c r="BD127" i="45" s="1"/>
  <c r="BC127" i="45"/>
  <c r="BB128" i="45"/>
  <c r="BD128" i="45" s="1"/>
  <c r="BC128" i="45"/>
  <c r="BB129" i="45"/>
  <c r="BC129" i="45"/>
  <c r="BD129" i="45" s="1"/>
  <c r="BB130" i="45"/>
  <c r="BC130" i="45"/>
  <c r="BD130" i="45"/>
  <c r="BB131" i="45"/>
  <c r="BD131" i="45" s="1"/>
  <c r="BC131" i="45"/>
  <c r="BB132" i="45"/>
  <c r="BD132" i="45" s="1"/>
  <c r="BC132" i="45"/>
  <c r="BB133" i="45"/>
  <c r="BC133" i="45"/>
  <c r="BD133" i="45" s="1"/>
  <c r="BB134" i="45"/>
  <c r="BC134" i="45"/>
  <c r="BD134" i="45"/>
  <c r="BB135" i="45"/>
  <c r="BD135" i="45" s="1"/>
  <c r="BC135" i="45"/>
  <c r="BB136" i="45"/>
  <c r="BD136" i="45" s="1"/>
  <c r="BC136" i="45"/>
  <c r="BB137" i="45"/>
  <c r="BC137" i="45"/>
  <c r="BD137" i="45" s="1"/>
  <c r="BB138" i="45"/>
  <c r="BC138" i="45"/>
  <c r="BD138" i="45"/>
  <c r="BB139" i="45"/>
  <c r="BD139" i="45" s="1"/>
  <c r="BC139" i="45"/>
  <c r="BB140" i="45"/>
  <c r="BD140" i="45" s="1"/>
  <c r="BC140" i="45"/>
  <c r="BB141" i="45"/>
  <c r="BC141" i="45"/>
  <c r="BD141" i="45" s="1"/>
  <c r="BB142" i="45"/>
  <c r="BC142" i="45"/>
  <c r="BD142" i="45"/>
  <c r="BB143" i="45"/>
  <c r="BD143" i="45" s="1"/>
  <c r="BC143" i="45"/>
  <c r="BB144" i="45"/>
  <c r="BD144" i="45" s="1"/>
  <c r="BC144" i="45"/>
  <c r="BB145" i="45"/>
  <c r="BC145" i="45"/>
  <c r="BD145" i="45" s="1"/>
  <c r="BB146" i="45"/>
  <c r="BC146" i="45"/>
  <c r="BD146" i="45"/>
  <c r="BB147" i="45"/>
  <c r="BD147" i="45" s="1"/>
  <c r="BC147" i="45"/>
  <c r="BB148" i="45"/>
  <c r="BD148" i="45" s="1"/>
  <c r="BC148" i="45"/>
  <c r="BB149" i="45"/>
  <c r="BC149" i="45"/>
  <c r="BD149" i="45" s="1"/>
  <c r="BB150" i="45"/>
  <c r="BC150" i="45"/>
  <c r="BD150" i="45"/>
  <c r="BB151" i="45"/>
  <c r="BD151" i="45" s="1"/>
  <c r="BC151" i="45"/>
  <c r="BB152" i="45"/>
  <c r="BD152" i="45" s="1"/>
  <c r="BC152" i="45"/>
  <c r="BB153" i="45"/>
  <c r="BC153" i="45"/>
  <c r="BD153" i="45" s="1"/>
  <c r="BB154" i="45"/>
  <c r="BC154" i="45"/>
  <c r="BD154" i="45"/>
  <c r="BD4" i="45"/>
  <c r="BC4" i="45"/>
  <c r="BB4" i="45"/>
  <c r="AZ6" i="45"/>
  <c r="BA6" i="45"/>
  <c r="BA7" i="45" s="1"/>
  <c r="BA8" i="45" s="1"/>
  <c r="BA9" i="45" s="1"/>
  <c r="BA10" i="45" s="1"/>
  <c r="BA11" i="45" s="1"/>
  <c r="BA12" i="45" s="1"/>
  <c r="BA13" i="45" s="1"/>
  <c r="BA14" i="45" s="1"/>
  <c r="BA15" i="45" s="1"/>
  <c r="BA16" i="45" s="1"/>
  <c r="BA17" i="45" s="1"/>
  <c r="BA18" i="45" s="1"/>
  <c r="BA19" i="45" s="1"/>
  <c r="BA20" i="45" s="1"/>
  <c r="BA21" i="45" s="1"/>
  <c r="BA22" i="45" s="1"/>
  <c r="BA23" i="45" s="1"/>
  <c r="BA24" i="45" s="1"/>
  <c r="BA25" i="45" s="1"/>
  <c r="BA26" i="45" s="1"/>
  <c r="BA27" i="45" s="1"/>
  <c r="BA28" i="45" s="1"/>
  <c r="BA29" i="45" s="1"/>
  <c r="BA30" i="45" s="1"/>
  <c r="BA31" i="45" s="1"/>
  <c r="BA32" i="45" s="1"/>
  <c r="BA33" i="45" s="1"/>
  <c r="BA34" i="45" s="1"/>
  <c r="BA35" i="45" s="1"/>
  <c r="BA36" i="45" s="1"/>
  <c r="BA37" i="45" s="1"/>
  <c r="BA38" i="45" s="1"/>
  <c r="BA39" i="45" s="1"/>
  <c r="BA40" i="45" s="1"/>
  <c r="BA41" i="45" s="1"/>
  <c r="BA42" i="45" s="1"/>
  <c r="BA43" i="45" s="1"/>
  <c r="BA44" i="45" s="1"/>
  <c r="BA45" i="45" s="1"/>
  <c r="BA46" i="45" s="1"/>
  <c r="BA47" i="45" s="1"/>
  <c r="BA48" i="45" s="1"/>
  <c r="BA49" i="45" s="1"/>
  <c r="BA50" i="45" s="1"/>
  <c r="BA51" i="45" s="1"/>
  <c r="BA52" i="45" s="1"/>
  <c r="BA53" i="45" s="1"/>
  <c r="BA54" i="45" s="1"/>
  <c r="BA55" i="45" s="1"/>
  <c r="BA56" i="45" s="1"/>
  <c r="BA57" i="45" s="1"/>
  <c r="BA58" i="45" s="1"/>
  <c r="BA59" i="45" s="1"/>
  <c r="BA60" i="45" s="1"/>
  <c r="BA61" i="45" s="1"/>
  <c r="BA62" i="45" s="1"/>
  <c r="BA63" i="45" s="1"/>
  <c r="BA64" i="45" s="1"/>
  <c r="BA65" i="45" s="1"/>
  <c r="BA66" i="45" s="1"/>
  <c r="BA67" i="45" s="1"/>
  <c r="BA68" i="45" s="1"/>
  <c r="BA69" i="45" s="1"/>
  <c r="BA70" i="45" s="1"/>
  <c r="BA71" i="45" s="1"/>
  <c r="BA72" i="45" s="1"/>
  <c r="BA73" i="45" s="1"/>
  <c r="BA74" i="45" s="1"/>
  <c r="BA75" i="45" s="1"/>
  <c r="BA76" i="45" s="1"/>
  <c r="BA77" i="45" s="1"/>
  <c r="BA78" i="45" s="1"/>
  <c r="BA79" i="45" s="1"/>
  <c r="BA80" i="45" s="1"/>
  <c r="BA81" i="45" s="1"/>
  <c r="BA82" i="45" s="1"/>
  <c r="BA83" i="45" s="1"/>
  <c r="BA84" i="45" s="1"/>
  <c r="BA85" i="45" s="1"/>
  <c r="BA86" i="45" s="1"/>
  <c r="BA87" i="45" s="1"/>
  <c r="BA88" i="45" s="1"/>
  <c r="BA89" i="45" s="1"/>
  <c r="BA90" i="45" s="1"/>
  <c r="BA91" i="45" s="1"/>
  <c r="BA92" i="45" s="1"/>
  <c r="BA93" i="45" s="1"/>
  <c r="BA94" i="45" s="1"/>
  <c r="BA95" i="45" s="1"/>
  <c r="BA96" i="45" s="1"/>
  <c r="BA97" i="45" s="1"/>
  <c r="BA98" i="45" s="1"/>
  <c r="BA99" i="45" s="1"/>
  <c r="BA100" i="45" s="1"/>
  <c r="BA101" i="45" s="1"/>
  <c r="BA102" i="45" s="1"/>
  <c r="BA103" i="45" s="1"/>
  <c r="BA104" i="45" s="1"/>
  <c r="BA105" i="45" s="1"/>
  <c r="BA106" i="45" s="1"/>
  <c r="BA107" i="45" s="1"/>
  <c r="BA108" i="45" s="1"/>
  <c r="BA109" i="45" s="1"/>
  <c r="BA110" i="45" s="1"/>
  <c r="BA111" i="45" s="1"/>
  <c r="BA112" i="45" s="1"/>
  <c r="BA113" i="45" s="1"/>
  <c r="BA114" i="45" s="1"/>
  <c r="BA115" i="45" s="1"/>
  <c r="BA116" i="45" s="1"/>
  <c r="BA117" i="45" s="1"/>
  <c r="BA118" i="45" s="1"/>
  <c r="BA119" i="45" s="1"/>
  <c r="BA120" i="45" s="1"/>
  <c r="BA121" i="45" s="1"/>
  <c r="BA122" i="45" s="1"/>
  <c r="BA123" i="45" s="1"/>
  <c r="BA124" i="45" s="1"/>
  <c r="BA125" i="45" s="1"/>
  <c r="BA126" i="45" s="1"/>
  <c r="BA127" i="45" s="1"/>
  <c r="BA128" i="45" s="1"/>
  <c r="BA129" i="45" s="1"/>
  <c r="BA130" i="45" s="1"/>
  <c r="BA131" i="45" s="1"/>
  <c r="BA132" i="45" s="1"/>
  <c r="BA133" i="45" s="1"/>
  <c r="BA134" i="45" s="1"/>
  <c r="BA135" i="45" s="1"/>
  <c r="BA136" i="45" s="1"/>
  <c r="BA137" i="45" s="1"/>
  <c r="BA138" i="45" s="1"/>
  <c r="BA139" i="45" s="1"/>
  <c r="BA140" i="45" s="1"/>
  <c r="BA141" i="45" s="1"/>
  <c r="BA142" i="45" s="1"/>
  <c r="BA143" i="45" s="1"/>
  <c r="BA144" i="45" s="1"/>
  <c r="BA145" i="45" s="1"/>
  <c r="BA146" i="45" s="1"/>
  <c r="BA147" i="45" s="1"/>
  <c r="BA148" i="45" s="1"/>
  <c r="BA149" i="45" s="1"/>
  <c r="BA150" i="45" s="1"/>
  <c r="BA151" i="45" s="1"/>
  <c r="BA152" i="45" s="1"/>
  <c r="BA153" i="45" s="1"/>
  <c r="BA154" i="45" s="1"/>
  <c r="AZ7" i="45"/>
  <c r="AZ8" i="45" s="1"/>
  <c r="AZ9" i="45" s="1"/>
  <c r="AZ10" i="45" s="1"/>
  <c r="AZ11" i="45" s="1"/>
  <c r="AZ12" i="45" s="1"/>
  <c r="AZ13" i="45" s="1"/>
  <c r="AZ14" i="45" s="1"/>
  <c r="AZ15" i="45" s="1"/>
  <c r="AZ16" i="45" s="1"/>
  <c r="AZ17" i="45" s="1"/>
  <c r="AZ18" i="45" s="1"/>
  <c r="AZ19" i="45" s="1"/>
  <c r="AZ20" i="45" s="1"/>
  <c r="AZ21" i="45" s="1"/>
  <c r="AZ22" i="45" s="1"/>
  <c r="AZ23" i="45" s="1"/>
  <c r="AZ24" i="45" s="1"/>
  <c r="AZ25" i="45" s="1"/>
  <c r="AZ26" i="45" s="1"/>
  <c r="AZ27" i="45" s="1"/>
  <c r="AZ28" i="45" s="1"/>
  <c r="AZ29" i="45" s="1"/>
  <c r="AZ30" i="45" s="1"/>
  <c r="AZ31" i="45" s="1"/>
  <c r="AZ32" i="45" s="1"/>
  <c r="AZ33" i="45" s="1"/>
  <c r="AZ34" i="45" s="1"/>
  <c r="AZ35" i="45" s="1"/>
  <c r="AZ36" i="45" s="1"/>
  <c r="AZ37" i="45" s="1"/>
  <c r="AZ38" i="45" s="1"/>
  <c r="AZ39" i="45" s="1"/>
  <c r="AZ40" i="45" s="1"/>
  <c r="AZ41" i="45" s="1"/>
  <c r="AZ42" i="45" s="1"/>
  <c r="AZ43" i="45" s="1"/>
  <c r="AZ44" i="45" s="1"/>
  <c r="AZ45" i="45" s="1"/>
  <c r="AZ46" i="45" s="1"/>
  <c r="AZ47" i="45" s="1"/>
  <c r="AZ48" i="45" s="1"/>
  <c r="AZ49" i="45" s="1"/>
  <c r="AZ50" i="45" s="1"/>
  <c r="AZ51" i="45" s="1"/>
  <c r="AZ52" i="45" s="1"/>
  <c r="AZ53" i="45" s="1"/>
  <c r="AZ54" i="45" s="1"/>
  <c r="AZ55" i="45" s="1"/>
  <c r="AZ56" i="45" s="1"/>
  <c r="AZ57" i="45" s="1"/>
  <c r="AZ58" i="45" s="1"/>
  <c r="AZ59" i="45" s="1"/>
  <c r="AZ60" i="45" s="1"/>
  <c r="AZ61" i="45" s="1"/>
  <c r="AZ62" i="45" s="1"/>
  <c r="AZ63" i="45" s="1"/>
  <c r="AZ64" i="45" s="1"/>
  <c r="AZ65" i="45" s="1"/>
  <c r="AZ66" i="45" s="1"/>
  <c r="AZ67" i="45" s="1"/>
  <c r="AZ68" i="45" s="1"/>
  <c r="AZ69" i="45" s="1"/>
  <c r="AZ70" i="45" s="1"/>
  <c r="AZ71" i="45" s="1"/>
  <c r="AZ72" i="45" s="1"/>
  <c r="AZ73" i="45" s="1"/>
  <c r="AZ74" i="45" s="1"/>
  <c r="AZ75" i="45" s="1"/>
  <c r="AZ76" i="45" s="1"/>
  <c r="AZ77" i="45" s="1"/>
  <c r="AZ78" i="45" s="1"/>
  <c r="AZ79" i="45" s="1"/>
  <c r="AZ80" i="45" s="1"/>
  <c r="AZ81" i="45" s="1"/>
  <c r="AZ82" i="45" s="1"/>
  <c r="AZ83" i="45" s="1"/>
  <c r="AZ84" i="45" s="1"/>
  <c r="AZ85" i="45" s="1"/>
  <c r="AZ86" i="45" s="1"/>
  <c r="AZ87" i="45" s="1"/>
  <c r="AZ88" i="45" s="1"/>
  <c r="AZ89" i="45" s="1"/>
  <c r="AZ90" i="45" s="1"/>
  <c r="AZ91" i="45" s="1"/>
  <c r="AZ92" i="45" s="1"/>
  <c r="AZ93" i="45" s="1"/>
  <c r="AZ94" i="45" s="1"/>
  <c r="AZ95" i="45" s="1"/>
  <c r="AZ96" i="45" s="1"/>
  <c r="AZ97" i="45" s="1"/>
  <c r="AZ98" i="45" s="1"/>
  <c r="AZ99" i="45" s="1"/>
  <c r="AZ100" i="45" s="1"/>
  <c r="AZ101" i="45" s="1"/>
  <c r="AZ102" i="45" s="1"/>
  <c r="AZ103" i="45" s="1"/>
  <c r="AZ104" i="45" s="1"/>
  <c r="AZ105" i="45" s="1"/>
  <c r="AZ106" i="45" s="1"/>
  <c r="AZ107" i="45" s="1"/>
  <c r="AZ108" i="45" s="1"/>
  <c r="AZ109" i="45" s="1"/>
  <c r="AZ110" i="45" s="1"/>
  <c r="AZ111" i="45" s="1"/>
  <c r="AZ112" i="45" s="1"/>
  <c r="AZ113" i="45" s="1"/>
  <c r="AZ114" i="45" s="1"/>
  <c r="AZ115" i="45" s="1"/>
  <c r="AZ116" i="45" s="1"/>
  <c r="AZ117" i="45" s="1"/>
  <c r="AZ118" i="45" s="1"/>
  <c r="AZ119" i="45" s="1"/>
  <c r="AZ120" i="45" s="1"/>
  <c r="AZ121" i="45" s="1"/>
  <c r="AZ122" i="45" s="1"/>
  <c r="AZ123" i="45" s="1"/>
  <c r="AZ124" i="45" s="1"/>
  <c r="AZ125" i="45" s="1"/>
  <c r="AZ126" i="45" s="1"/>
  <c r="AZ127" i="45" s="1"/>
  <c r="AZ128" i="45" s="1"/>
  <c r="AZ129" i="45" s="1"/>
  <c r="AZ130" i="45" s="1"/>
  <c r="AZ131" i="45" s="1"/>
  <c r="AZ132" i="45" s="1"/>
  <c r="AZ133" i="45" s="1"/>
  <c r="AZ134" i="45" s="1"/>
  <c r="AZ135" i="45" s="1"/>
  <c r="AZ136" i="45" s="1"/>
  <c r="AZ137" i="45" s="1"/>
  <c r="AZ138" i="45" s="1"/>
  <c r="AZ139" i="45" s="1"/>
  <c r="AZ140" i="45" s="1"/>
  <c r="AZ141" i="45" s="1"/>
  <c r="AZ142" i="45" s="1"/>
  <c r="AZ143" i="45" s="1"/>
  <c r="AZ144" i="45" s="1"/>
  <c r="AZ145" i="45" s="1"/>
  <c r="AZ146" i="45" s="1"/>
  <c r="AZ147" i="45" s="1"/>
  <c r="AZ148" i="45" s="1"/>
  <c r="AZ149" i="45" s="1"/>
  <c r="AZ150" i="45" s="1"/>
  <c r="AZ151" i="45" s="1"/>
  <c r="AZ152" i="45" s="1"/>
  <c r="AZ153" i="45" s="1"/>
  <c r="AZ154" i="45" s="1"/>
  <c r="BA5" i="45"/>
  <c r="AZ5" i="45"/>
  <c r="AU6" i="45"/>
  <c r="AT6" i="45"/>
  <c r="AS6" i="45"/>
  <c r="AT4" i="45"/>
  <c r="AT5" i="45" s="1"/>
  <c r="AT8" i="45" s="1"/>
  <c r="AS4" i="45"/>
  <c r="K157" i="45" a="1"/>
  <c r="J158" i="45" a="1"/>
  <c r="J158" i="45" s="1"/>
  <c r="J160" i="45"/>
  <c r="J161" i="45"/>
  <c r="J164" i="45"/>
  <c r="AE19" i="45"/>
  <c r="AE17" i="45"/>
  <c r="AE7" i="45"/>
  <c r="AE3" i="45"/>
  <c r="S5" i="45"/>
  <c r="S6" i="45"/>
  <c r="S7" i="45"/>
  <c r="S8" i="45"/>
  <c r="S9" i="45"/>
  <c r="S10" i="45"/>
  <c r="S11" i="45"/>
  <c r="S12" i="45"/>
  <c r="S13" i="45"/>
  <c r="S14" i="45"/>
  <c r="S15" i="45"/>
  <c r="S16" i="45"/>
  <c r="S17" i="45"/>
  <c r="S18" i="45"/>
  <c r="S19" i="45"/>
  <c r="S20" i="45"/>
  <c r="S21" i="45"/>
  <c r="S22" i="45"/>
  <c r="S23" i="45"/>
  <c r="S24" i="45"/>
  <c r="S25" i="45"/>
  <c r="S26" i="45"/>
  <c r="S27" i="45"/>
  <c r="S28" i="45"/>
  <c r="S29" i="45"/>
  <c r="S30" i="45"/>
  <c r="S31" i="45"/>
  <c r="S32" i="45"/>
  <c r="S33" i="45"/>
  <c r="S34" i="45"/>
  <c r="S35" i="45"/>
  <c r="S36" i="45"/>
  <c r="S37" i="45"/>
  <c r="S38" i="45"/>
  <c r="S39" i="45"/>
  <c r="S40" i="45"/>
  <c r="S41" i="45"/>
  <c r="S42" i="45"/>
  <c r="S43" i="45"/>
  <c r="S44" i="45"/>
  <c r="S45" i="45"/>
  <c r="S46" i="45"/>
  <c r="S47" i="45"/>
  <c r="S48" i="45"/>
  <c r="S49" i="45"/>
  <c r="T49" i="45"/>
  <c r="S50" i="45"/>
  <c r="S51" i="45"/>
  <c r="T51" i="45"/>
  <c r="S52" i="45"/>
  <c r="S53" i="45"/>
  <c r="T53" i="45"/>
  <c r="S54" i="45"/>
  <c r="S55" i="45"/>
  <c r="T55" i="45"/>
  <c r="S56" i="45"/>
  <c r="S57" i="45"/>
  <c r="T57" i="45"/>
  <c r="S58" i="45"/>
  <c r="S59" i="45"/>
  <c r="T59" i="45"/>
  <c r="S60" i="45"/>
  <c r="S61" i="45"/>
  <c r="T61" i="45"/>
  <c r="S62" i="45"/>
  <c r="S63" i="45"/>
  <c r="T63" i="45"/>
  <c r="S64" i="45"/>
  <c r="S65" i="45"/>
  <c r="T65" i="45"/>
  <c r="S66" i="45"/>
  <c r="S67" i="45"/>
  <c r="T67" i="45"/>
  <c r="S68" i="45"/>
  <c r="S69" i="45"/>
  <c r="T69" i="45"/>
  <c r="S70" i="45"/>
  <c r="S71" i="45"/>
  <c r="T71" i="45"/>
  <c r="S72" i="45"/>
  <c r="S73" i="45"/>
  <c r="S74" i="45"/>
  <c r="S75" i="45"/>
  <c r="S76" i="45"/>
  <c r="S77" i="45"/>
  <c r="S78" i="45"/>
  <c r="S79" i="45"/>
  <c r="S80" i="45"/>
  <c r="S81" i="45"/>
  <c r="T81" i="45"/>
  <c r="S82" i="45"/>
  <c r="T82" i="45"/>
  <c r="S83" i="45"/>
  <c r="T83" i="45"/>
  <c r="S84" i="45"/>
  <c r="T84" i="45"/>
  <c r="S85" i="45"/>
  <c r="T85" i="45"/>
  <c r="S86" i="45"/>
  <c r="T86" i="45"/>
  <c r="S87" i="45"/>
  <c r="T87" i="45"/>
  <c r="S88" i="45"/>
  <c r="T88" i="45"/>
  <c r="S89" i="45"/>
  <c r="T89" i="45"/>
  <c r="S90" i="45"/>
  <c r="T90" i="45"/>
  <c r="S91" i="45"/>
  <c r="T91" i="45"/>
  <c r="S92" i="45"/>
  <c r="T92" i="45"/>
  <c r="S93" i="45"/>
  <c r="T93" i="45"/>
  <c r="S94" i="45"/>
  <c r="T94" i="45"/>
  <c r="S95" i="45"/>
  <c r="T95" i="45"/>
  <c r="S96" i="45"/>
  <c r="T96" i="45"/>
  <c r="S97" i="45"/>
  <c r="T97" i="45"/>
  <c r="S98" i="45"/>
  <c r="T98" i="45"/>
  <c r="S99" i="45"/>
  <c r="T99" i="45"/>
  <c r="S100" i="45"/>
  <c r="T100" i="45"/>
  <c r="S101" i="45"/>
  <c r="T101" i="45"/>
  <c r="S102" i="45"/>
  <c r="T102" i="45"/>
  <c r="S103" i="45"/>
  <c r="T103" i="45"/>
  <c r="S104" i="45"/>
  <c r="T104" i="45"/>
  <c r="S105" i="45"/>
  <c r="T105" i="45"/>
  <c r="S106" i="45"/>
  <c r="T106" i="45"/>
  <c r="S107" i="45"/>
  <c r="T107" i="45"/>
  <c r="S108" i="45"/>
  <c r="T108" i="45"/>
  <c r="S109" i="45"/>
  <c r="T109" i="45"/>
  <c r="S110" i="45"/>
  <c r="T110" i="45"/>
  <c r="S111" i="45"/>
  <c r="T111" i="45"/>
  <c r="S112" i="45"/>
  <c r="T112" i="45"/>
  <c r="S113" i="45"/>
  <c r="T113" i="45"/>
  <c r="S114" i="45"/>
  <c r="T114" i="45"/>
  <c r="S115" i="45"/>
  <c r="T115" i="45"/>
  <c r="S116" i="45"/>
  <c r="T116" i="45"/>
  <c r="S117" i="45"/>
  <c r="T117" i="45"/>
  <c r="S118" i="45"/>
  <c r="T118" i="45"/>
  <c r="S119" i="45"/>
  <c r="T119" i="45"/>
  <c r="S120" i="45"/>
  <c r="T120" i="45"/>
  <c r="S121" i="45"/>
  <c r="T121" i="45"/>
  <c r="S122" i="45"/>
  <c r="T122" i="45"/>
  <c r="S123" i="45"/>
  <c r="T123" i="45"/>
  <c r="S124" i="45"/>
  <c r="T124" i="45"/>
  <c r="S125" i="45"/>
  <c r="T125" i="45"/>
  <c r="S126" i="45"/>
  <c r="T126" i="45"/>
  <c r="S127" i="45"/>
  <c r="T127" i="45"/>
  <c r="S128" i="45"/>
  <c r="T128" i="45"/>
  <c r="S129" i="45"/>
  <c r="T129" i="45"/>
  <c r="S130" i="45"/>
  <c r="T130" i="45"/>
  <c r="S131" i="45"/>
  <c r="T131" i="45"/>
  <c r="S132" i="45"/>
  <c r="T132" i="45"/>
  <c r="S133" i="45"/>
  <c r="T133" i="45"/>
  <c r="S134" i="45"/>
  <c r="T134" i="45"/>
  <c r="S135" i="45"/>
  <c r="T135" i="45"/>
  <c r="S136" i="45"/>
  <c r="T136" i="45"/>
  <c r="S137" i="45"/>
  <c r="T137" i="45"/>
  <c r="S138" i="45"/>
  <c r="T138" i="45"/>
  <c r="S139" i="45"/>
  <c r="T139" i="45"/>
  <c r="S140" i="45"/>
  <c r="T140" i="45"/>
  <c r="S141" i="45"/>
  <c r="T141" i="45"/>
  <c r="S142" i="45"/>
  <c r="T142" i="45"/>
  <c r="S143" i="45"/>
  <c r="T143" i="45"/>
  <c r="S144" i="45"/>
  <c r="T144" i="45"/>
  <c r="S145" i="45"/>
  <c r="T145" i="45"/>
  <c r="S146" i="45"/>
  <c r="T146" i="45"/>
  <c r="S147" i="45"/>
  <c r="T147" i="45"/>
  <c r="S148" i="45"/>
  <c r="T148" i="45"/>
  <c r="S149" i="45"/>
  <c r="T149" i="45"/>
  <c r="S150" i="45"/>
  <c r="T150" i="45"/>
  <c r="S151" i="45"/>
  <c r="T151" i="45"/>
  <c r="S152" i="45"/>
  <c r="T152" i="45"/>
  <c r="S153" i="45"/>
  <c r="T153" i="45"/>
  <c r="T4" i="45"/>
  <c r="S4" i="45"/>
  <c r="R154" i="45"/>
  <c r="S154" i="45"/>
  <c r="Q154" i="45"/>
  <c r="K3" i="45"/>
  <c r="L3" i="45"/>
  <c r="M3" i="45"/>
  <c r="N3" i="45"/>
  <c r="O3" i="45"/>
  <c r="P3" i="45"/>
  <c r="J3" i="45"/>
  <c r="BG157" i="43"/>
  <c r="BE7" i="43"/>
  <c r="BF7" i="43"/>
  <c r="BG7" i="43"/>
  <c r="BE8" i="43"/>
  <c r="BG8" i="43" s="1"/>
  <c r="BF8" i="43"/>
  <c r="BE9" i="43"/>
  <c r="BG9" i="43" s="1"/>
  <c r="BF9" i="43"/>
  <c r="BE10" i="43"/>
  <c r="BF10" i="43"/>
  <c r="BG10" i="43" s="1"/>
  <c r="BE11" i="43"/>
  <c r="BF11" i="43"/>
  <c r="BG11" i="43"/>
  <c r="BE12" i="43"/>
  <c r="BG12" i="43" s="1"/>
  <c r="BF12" i="43"/>
  <c r="BE13" i="43"/>
  <c r="BG13" i="43" s="1"/>
  <c r="BF13" i="43"/>
  <c r="BE14" i="43"/>
  <c r="BF14" i="43"/>
  <c r="BG14" i="43" s="1"/>
  <c r="BE15" i="43"/>
  <c r="BF15" i="43"/>
  <c r="BG15" i="43"/>
  <c r="BE16" i="43"/>
  <c r="BG16" i="43" s="1"/>
  <c r="BF16" i="43"/>
  <c r="BE17" i="43"/>
  <c r="BG17" i="43" s="1"/>
  <c r="BF17" i="43"/>
  <c r="BE18" i="43"/>
  <c r="BF18" i="43"/>
  <c r="BG18" i="43" s="1"/>
  <c r="BE19" i="43"/>
  <c r="BF19" i="43"/>
  <c r="BG19" i="43"/>
  <c r="BE20" i="43"/>
  <c r="BG20" i="43" s="1"/>
  <c r="BF20" i="43"/>
  <c r="BE21" i="43"/>
  <c r="BG21" i="43" s="1"/>
  <c r="BF21" i="43"/>
  <c r="BE22" i="43"/>
  <c r="BF22" i="43"/>
  <c r="BG22" i="43" s="1"/>
  <c r="BE23" i="43"/>
  <c r="BF23" i="43"/>
  <c r="BG23" i="43"/>
  <c r="BE24" i="43"/>
  <c r="BG24" i="43" s="1"/>
  <c r="BF24" i="43"/>
  <c r="BE25" i="43"/>
  <c r="BG25" i="43" s="1"/>
  <c r="BF25" i="43"/>
  <c r="BE26" i="43"/>
  <c r="BF26" i="43"/>
  <c r="BG26" i="43" s="1"/>
  <c r="BE27" i="43"/>
  <c r="BF27" i="43"/>
  <c r="BG27" i="43"/>
  <c r="BE28" i="43"/>
  <c r="BG28" i="43" s="1"/>
  <c r="BF28" i="43"/>
  <c r="BE29" i="43"/>
  <c r="BG29" i="43" s="1"/>
  <c r="BF29" i="43"/>
  <c r="BE30" i="43"/>
  <c r="BF30" i="43"/>
  <c r="BG30" i="43" s="1"/>
  <c r="BE31" i="43"/>
  <c r="BF31" i="43"/>
  <c r="BG31" i="43"/>
  <c r="BE32" i="43"/>
  <c r="BG32" i="43" s="1"/>
  <c r="BF32" i="43"/>
  <c r="BE33" i="43"/>
  <c r="BG33" i="43" s="1"/>
  <c r="BF33" i="43"/>
  <c r="BE34" i="43"/>
  <c r="BF34" i="43"/>
  <c r="BG34" i="43" s="1"/>
  <c r="BE35" i="43"/>
  <c r="BF35" i="43"/>
  <c r="BG35" i="43"/>
  <c r="BE36" i="43"/>
  <c r="BG36" i="43" s="1"/>
  <c r="BF36" i="43"/>
  <c r="BE37" i="43"/>
  <c r="BG37" i="43" s="1"/>
  <c r="BF37" i="43"/>
  <c r="BE38" i="43"/>
  <c r="BF38" i="43"/>
  <c r="BG38" i="43" s="1"/>
  <c r="BE39" i="43"/>
  <c r="BF39" i="43"/>
  <c r="BG39" i="43"/>
  <c r="BE40" i="43"/>
  <c r="BG40" i="43" s="1"/>
  <c r="BF40" i="43"/>
  <c r="BE41" i="43"/>
  <c r="BG41" i="43" s="1"/>
  <c r="BF41" i="43"/>
  <c r="BE42" i="43"/>
  <c r="BF42" i="43"/>
  <c r="BG42" i="43" s="1"/>
  <c r="BE43" i="43"/>
  <c r="BF43" i="43"/>
  <c r="BG43" i="43"/>
  <c r="BE44" i="43"/>
  <c r="BG44" i="43" s="1"/>
  <c r="BF44" i="43"/>
  <c r="BE45" i="43"/>
  <c r="BG45" i="43" s="1"/>
  <c r="BF45" i="43"/>
  <c r="BE46" i="43"/>
  <c r="BF46" i="43"/>
  <c r="BG46" i="43" s="1"/>
  <c r="BE47" i="43"/>
  <c r="BF47" i="43"/>
  <c r="BG47" i="43"/>
  <c r="BE48" i="43"/>
  <c r="BG48" i="43" s="1"/>
  <c r="BF48" i="43"/>
  <c r="BE49" i="43"/>
  <c r="BG49" i="43" s="1"/>
  <c r="BF49" i="43"/>
  <c r="BE50" i="43"/>
  <c r="BF50" i="43"/>
  <c r="BG50" i="43" s="1"/>
  <c r="BE51" i="43"/>
  <c r="BF51" i="43"/>
  <c r="BG51" i="43"/>
  <c r="BE52" i="43"/>
  <c r="BG52" i="43" s="1"/>
  <c r="BF52" i="43"/>
  <c r="BE53" i="43"/>
  <c r="BG53" i="43" s="1"/>
  <c r="BF53" i="43"/>
  <c r="BE54" i="43"/>
  <c r="BF54" i="43"/>
  <c r="BG54" i="43" s="1"/>
  <c r="BE55" i="43"/>
  <c r="BF55" i="43"/>
  <c r="BG55" i="43"/>
  <c r="BE56" i="43"/>
  <c r="BG56" i="43" s="1"/>
  <c r="BF56" i="43"/>
  <c r="BE57" i="43"/>
  <c r="BG57" i="43" s="1"/>
  <c r="BF57" i="43"/>
  <c r="BE58" i="43"/>
  <c r="BF58" i="43"/>
  <c r="BG58" i="43" s="1"/>
  <c r="BE59" i="43"/>
  <c r="BF59" i="43"/>
  <c r="BG59" i="43"/>
  <c r="BE60" i="43"/>
  <c r="BG60" i="43" s="1"/>
  <c r="BF60" i="43"/>
  <c r="BE61" i="43"/>
  <c r="BG61" i="43" s="1"/>
  <c r="BF61" i="43"/>
  <c r="BE62" i="43"/>
  <c r="BF62" i="43"/>
  <c r="BG62" i="43" s="1"/>
  <c r="BE63" i="43"/>
  <c r="BF63" i="43"/>
  <c r="BG63" i="43"/>
  <c r="BE64" i="43"/>
  <c r="BG64" i="43" s="1"/>
  <c r="BF64" i="43"/>
  <c r="BE65" i="43"/>
  <c r="BG65" i="43" s="1"/>
  <c r="BF65" i="43"/>
  <c r="BE66" i="43"/>
  <c r="BF66" i="43"/>
  <c r="BG66" i="43" s="1"/>
  <c r="BE67" i="43"/>
  <c r="BF67" i="43"/>
  <c r="BG67" i="43"/>
  <c r="BE68" i="43"/>
  <c r="BG68" i="43" s="1"/>
  <c r="BF68" i="43"/>
  <c r="BE69" i="43"/>
  <c r="BG69" i="43" s="1"/>
  <c r="BF69" i="43"/>
  <c r="BE70" i="43"/>
  <c r="BF70" i="43"/>
  <c r="BG70" i="43" s="1"/>
  <c r="BE71" i="43"/>
  <c r="BF71" i="43"/>
  <c r="BG71" i="43"/>
  <c r="BE72" i="43"/>
  <c r="BG72" i="43" s="1"/>
  <c r="BF72" i="43"/>
  <c r="BE73" i="43"/>
  <c r="BG73" i="43" s="1"/>
  <c r="BF73" i="43"/>
  <c r="BE74" i="43"/>
  <c r="BF74" i="43"/>
  <c r="BG74" i="43" s="1"/>
  <c r="BE75" i="43"/>
  <c r="BF75" i="43"/>
  <c r="BG75" i="43"/>
  <c r="BE76" i="43"/>
  <c r="BG76" i="43" s="1"/>
  <c r="BF76" i="43"/>
  <c r="BE77" i="43"/>
  <c r="BG77" i="43" s="1"/>
  <c r="BF77" i="43"/>
  <c r="BE78" i="43"/>
  <c r="BF78" i="43"/>
  <c r="BG78" i="43" s="1"/>
  <c r="BE79" i="43"/>
  <c r="BF79" i="43"/>
  <c r="BG79" i="43"/>
  <c r="BE80" i="43"/>
  <c r="BG80" i="43" s="1"/>
  <c r="BF80" i="43"/>
  <c r="BE81" i="43"/>
  <c r="BG81" i="43" s="1"/>
  <c r="BF81" i="43"/>
  <c r="BE82" i="43"/>
  <c r="BF82" i="43"/>
  <c r="BG82" i="43" s="1"/>
  <c r="BE83" i="43"/>
  <c r="BF83" i="43"/>
  <c r="BG83" i="43"/>
  <c r="BE84" i="43"/>
  <c r="BG84" i="43" s="1"/>
  <c r="BF84" i="43"/>
  <c r="BE85" i="43"/>
  <c r="BG85" i="43" s="1"/>
  <c r="BF85" i="43"/>
  <c r="BE86" i="43"/>
  <c r="BF86" i="43"/>
  <c r="BG86" i="43" s="1"/>
  <c r="BE87" i="43"/>
  <c r="BF87" i="43"/>
  <c r="BG87" i="43"/>
  <c r="BE88" i="43"/>
  <c r="BG88" i="43" s="1"/>
  <c r="BF88" i="43"/>
  <c r="BE89" i="43"/>
  <c r="BG89" i="43" s="1"/>
  <c r="BF89" i="43"/>
  <c r="BE90" i="43"/>
  <c r="BF90" i="43"/>
  <c r="BG90" i="43" s="1"/>
  <c r="BE91" i="43"/>
  <c r="BF91" i="43"/>
  <c r="BG91" i="43"/>
  <c r="BE92" i="43"/>
  <c r="BG92" i="43" s="1"/>
  <c r="BF92" i="43"/>
  <c r="BE93" i="43"/>
  <c r="BG93" i="43" s="1"/>
  <c r="BF93" i="43"/>
  <c r="BE94" i="43"/>
  <c r="BF94" i="43"/>
  <c r="BG94" i="43" s="1"/>
  <c r="BE95" i="43"/>
  <c r="BF95" i="43"/>
  <c r="BG95" i="43"/>
  <c r="BE96" i="43"/>
  <c r="BG96" i="43" s="1"/>
  <c r="BF96" i="43"/>
  <c r="BE97" i="43"/>
  <c r="BG97" i="43" s="1"/>
  <c r="BF97" i="43"/>
  <c r="BE98" i="43"/>
  <c r="BF98" i="43"/>
  <c r="BG98" i="43" s="1"/>
  <c r="BE99" i="43"/>
  <c r="BF99" i="43"/>
  <c r="BG99" i="43"/>
  <c r="BE100" i="43"/>
  <c r="BG100" i="43" s="1"/>
  <c r="BF100" i="43"/>
  <c r="BE101" i="43"/>
  <c r="BG101" i="43" s="1"/>
  <c r="BF101" i="43"/>
  <c r="BE102" i="43"/>
  <c r="BF102" i="43"/>
  <c r="BG102" i="43" s="1"/>
  <c r="BE103" i="43"/>
  <c r="BF103" i="43"/>
  <c r="BG103" i="43"/>
  <c r="BE104" i="43"/>
  <c r="BG104" i="43" s="1"/>
  <c r="BF104" i="43"/>
  <c r="BE105" i="43"/>
  <c r="BG105" i="43" s="1"/>
  <c r="BF105" i="43"/>
  <c r="BE106" i="43"/>
  <c r="BF106" i="43"/>
  <c r="BG106" i="43" s="1"/>
  <c r="BE107" i="43"/>
  <c r="BF107" i="43"/>
  <c r="BG107" i="43"/>
  <c r="BE108" i="43"/>
  <c r="BG108" i="43" s="1"/>
  <c r="BF108" i="43"/>
  <c r="BE109" i="43"/>
  <c r="BG109" i="43" s="1"/>
  <c r="BF109" i="43"/>
  <c r="BE110" i="43"/>
  <c r="BF110" i="43"/>
  <c r="BG110" i="43" s="1"/>
  <c r="BE111" i="43"/>
  <c r="BF111" i="43"/>
  <c r="BG111" i="43"/>
  <c r="BE112" i="43"/>
  <c r="BG112" i="43" s="1"/>
  <c r="BF112" i="43"/>
  <c r="BE113" i="43"/>
  <c r="BG113" i="43" s="1"/>
  <c r="BF113" i="43"/>
  <c r="BE114" i="43"/>
  <c r="BF114" i="43"/>
  <c r="BG114" i="43" s="1"/>
  <c r="BE115" i="43"/>
  <c r="BF115" i="43"/>
  <c r="BG115" i="43"/>
  <c r="BE116" i="43"/>
  <c r="BG116" i="43" s="1"/>
  <c r="BF116" i="43"/>
  <c r="BE117" i="43"/>
  <c r="BG117" i="43" s="1"/>
  <c r="BF117" i="43"/>
  <c r="BE118" i="43"/>
  <c r="BF118" i="43"/>
  <c r="BG118" i="43" s="1"/>
  <c r="BE119" i="43"/>
  <c r="BF119" i="43"/>
  <c r="BG119" i="43"/>
  <c r="BE120" i="43"/>
  <c r="BG120" i="43" s="1"/>
  <c r="BF120" i="43"/>
  <c r="BE121" i="43"/>
  <c r="BG121" i="43" s="1"/>
  <c r="BF121" i="43"/>
  <c r="BE122" i="43"/>
  <c r="BF122" i="43"/>
  <c r="BG122" i="43" s="1"/>
  <c r="BE123" i="43"/>
  <c r="BF123" i="43"/>
  <c r="BG123" i="43"/>
  <c r="BE124" i="43"/>
  <c r="BG124" i="43" s="1"/>
  <c r="BF124" i="43"/>
  <c r="BE125" i="43"/>
  <c r="BG125" i="43" s="1"/>
  <c r="BF125" i="43"/>
  <c r="BE126" i="43"/>
  <c r="BF126" i="43"/>
  <c r="BG126" i="43" s="1"/>
  <c r="BE127" i="43"/>
  <c r="BF127" i="43"/>
  <c r="BG127" i="43"/>
  <c r="BE128" i="43"/>
  <c r="BG128" i="43" s="1"/>
  <c r="BF128" i="43"/>
  <c r="BE129" i="43"/>
  <c r="BG129" i="43" s="1"/>
  <c r="BF129" i="43"/>
  <c r="BE130" i="43"/>
  <c r="BF130" i="43"/>
  <c r="BG130" i="43" s="1"/>
  <c r="BE131" i="43"/>
  <c r="BF131" i="43"/>
  <c r="BG131" i="43"/>
  <c r="BE132" i="43"/>
  <c r="BG132" i="43" s="1"/>
  <c r="BF132" i="43"/>
  <c r="BE133" i="43"/>
  <c r="BG133" i="43" s="1"/>
  <c r="BF133" i="43"/>
  <c r="BE134" i="43"/>
  <c r="BF134" i="43"/>
  <c r="BG134" i="43" s="1"/>
  <c r="BE135" i="43"/>
  <c r="BF135" i="43"/>
  <c r="BG135" i="43"/>
  <c r="BE136" i="43"/>
  <c r="BG136" i="43" s="1"/>
  <c r="BF136" i="43"/>
  <c r="BE137" i="43"/>
  <c r="BG137" i="43" s="1"/>
  <c r="BF137" i="43"/>
  <c r="BE138" i="43"/>
  <c r="BF138" i="43"/>
  <c r="BG138" i="43" s="1"/>
  <c r="BE139" i="43"/>
  <c r="BF139" i="43"/>
  <c r="BG139" i="43"/>
  <c r="BE140" i="43"/>
  <c r="BG140" i="43" s="1"/>
  <c r="BF140" i="43"/>
  <c r="BE141" i="43"/>
  <c r="BG141" i="43" s="1"/>
  <c r="BF141" i="43"/>
  <c r="BE142" i="43"/>
  <c r="BF142" i="43"/>
  <c r="BG142" i="43" s="1"/>
  <c r="BE143" i="43"/>
  <c r="BF143" i="43"/>
  <c r="BG143" i="43"/>
  <c r="BE144" i="43"/>
  <c r="BG144" i="43" s="1"/>
  <c r="BF144" i="43"/>
  <c r="BE145" i="43"/>
  <c r="BG145" i="43" s="1"/>
  <c r="BF145" i="43"/>
  <c r="BE146" i="43"/>
  <c r="BF146" i="43"/>
  <c r="BG146" i="43" s="1"/>
  <c r="BE147" i="43"/>
  <c r="BF147" i="43"/>
  <c r="BG147" i="43"/>
  <c r="BE148" i="43"/>
  <c r="BG148" i="43" s="1"/>
  <c r="BF148" i="43"/>
  <c r="BE149" i="43"/>
  <c r="BG149" i="43" s="1"/>
  <c r="BF149" i="43"/>
  <c r="BE150" i="43"/>
  <c r="BF150" i="43"/>
  <c r="BG150" i="43" s="1"/>
  <c r="BE151" i="43"/>
  <c r="BF151" i="43"/>
  <c r="BG151" i="43"/>
  <c r="BE152" i="43"/>
  <c r="BG152" i="43" s="1"/>
  <c r="BF152" i="43"/>
  <c r="BE153" i="43"/>
  <c r="BG153" i="43" s="1"/>
  <c r="BF153" i="43"/>
  <c r="BE154" i="43"/>
  <c r="BF154" i="43"/>
  <c r="BG154" i="43" s="1"/>
  <c r="BE155" i="43"/>
  <c r="BF155" i="43"/>
  <c r="BG155" i="43"/>
  <c r="BE156" i="43"/>
  <c r="BG156" i="43" s="1"/>
  <c r="BF156" i="43"/>
  <c r="BG6" i="43"/>
  <c r="BF6" i="43"/>
  <c r="BE6" i="43"/>
  <c r="BC8" i="43"/>
  <c r="BD8" i="43"/>
  <c r="BC9" i="43"/>
  <c r="BC10" i="43" s="1"/>
  <c r="BC11" i="43" s="1"/>
  <c r="BC12" i="43" s="1"/>
  <c r="BC13" i="43" s="1"/>
  <c r="BC14" i="43" s="1"/>
  <c r="BC15" i="43" s="1"/>
  <c r="BC16" i="43" s="1"/>
  <c r="BC17" i="43" s="1"/>
  <c r="BC18" i="43" s="1"/>
  <c r="BC19" i="43" s="1"/>
  <c r="BC20" i="43" s="1"/>
  <c r="BC21" i="43" s="1"/>
  <c r="BC22" i="43" s="1"/>
  <c r="BC23" i="43" s="1"/>
  <c r="BC24" i="43" s="1"/>
  <c r="BC25" i="43" s="1"/>
  <c r="BC26" i="43" s="1"/>
  <c r="BC27" i="43" s="1"/>
  <c r="BC28" i="43" s="1"/>
  <c r="BC29" i="43" s="1"/>
  <c r="BC30" i="43" s="1"/>
  <c r="BC31" i="43" s="1"/>
  <c r="BC32" i="43" s="1"/>
  <c r="BC33" i="43" s="1"/>
  <c r="BC34" i="43" s="1"/>
  <c r="BC35" i="43" s="1"/>
  <c r="BC36" i="43" s="1"/>
  <c r="BC37" i="43" s="1"/>
  <c r="BC38" i="43" s="1"/>
  <c r="BC39" i="43" s="1"/>
  <c r="BC40" i="43" s="1"/>
  <c r="BC41" i="43" s="1"/>
  <c r="BC42" i="43" s="1"/>
  <c r="BC43" i="43" s="1"/>
  <c r="BC44" i="43" s="1"/>
  <c r="BC45" i="43" s="1"/>
  <c r="BC46" i="43" s="1"/>
  <c r="BC47" i="43" s="1"/>
  <c r="BC48" i="43" s="1"/>
  <c r="BC49" i="43" s="1"/>
  <c r="BC50" i="43" s="1"/>
  <c r="BC51" i="43" s="1"/>
  <c r="BC52" i="43" s="1"/>
  <c r="BC53" i="43" s="1"/>
  <c r="BC54" i="43" s="1"/>
  <c r="BC55" i="43" s="1"/>
  <c r="BC56" i="43" s="1"/>
  <c r="BC57" i="43" s="1"/>
  <c r="BC58" i="43" s="1"/>
  <c r="BC59" i="43" s="1"/>
  <c r="BC60" i="43" s="1"/>
  <c r="BC61" i="43" s="1"/>
  <c r="BC62" i="43" s="1"/>
  <c r="BC63" i="43" s="1"/>
  <c r="BC64" i="43" s="1"/>
  <c r="BC65" i="43" s="1"/>
  <c r="BC66" i="43" s="1"/>
  <c r="BC67" i="43" s="1"/>
  <c r="BC68" i="43" s="1"/>
  <c r="BC69" i="43" s="1"/>
  <c r="BC70" i="43" s="1"/>
  <c r="BC71" i="43" s="1"/>
  <c r="BC72" i="43" s="1"/>
  <c r="BC73" i="43" s="1"/>
  <c r="BC74" i="43" s="1"/>
  <c r="BC75" i="43" s="1"/>
  <c r="BC76" i="43" s="1"/>
  <c r="BC77" i="43" s="1"/>
  <c r="BC78" i="43" s="1"/>
  <c r="BC79" i="43" s="1"/>
  <c r="BC80" i="43" s="1"/>
  <c r="BC81" i="43" s="1"/>
  <c r="BC82" i="43" s="1"/>
  <c r="BC83" i="43" s="1"/>
  <c r="BC84" i="43" s="1"/>
  <c r="BC85" i="43" s="1"/>
  <c r="BC86" i="43" s="1"/>
  <c r="BC87" i="43" s="1"/>
  <c r="BC88" i="43" s="1"/>
  <c r="BC89" i="43" s="1"/>
  <c r="BC90" i="43" s="1"/>
  <c r="BC91" i="43" s="1"/>
  <c r="BC92" i="43" s="1"/>
  <c r="BC93" i="43" s="1"/>
  <c r="BC94" i="43" s="1"/>
  <c r="BC95" i="43" s="1"/>
  <c r="BC96" i="43" s="1"/>
  <c r="BC97" i="43" s="1"/>
  <c r="BC98" i="43" s="1"/>
  <c r="BC99" i="43" s="1"/>
  <c r="BC100" i="43" s="1"/>
  <c r="BC101" i="43" s="1"/>
  <c r="BC102" i="43" s="1"/>
  <c r="BC103" i="43" s="1"/>
  <c r="BC104" i="43" s="1"/>
  <c r="BC105" i="43" s="1"/>
  <c r="BC106" i="43" s="1"/>
  <c r="BC107" i="43" s="1"/>
  <c r="BC108" i="43" s="1"/>
  <c r="BC109" i="43" s="1"/>
  <c r="BC110" i="43" s="1"/>
  <c r="BC111" i="43" s="1"/>
  <c r="BC112" i="43" s="1"/>
  <c r="BC113" i="43" s="1"/>
  <c r="BC114" i="43" s="1"/>
  <c r="BC115" i="43" s="1"/>
  <c r="BC116" i="43" s="1"/>
  <c r="BC117" i="43" s="1"/>
  <c r="BC118" i="43" s="1"/>
  <c r="BC119" i="43" s="1"/>
  <c r="BC120" i="43" s="1"/>
  <c r="BC121" i="43" s="1"/>
  <c r="BC122" i="43" s="1"/>
  <c r="BC123" i="43" s="1"/>
  <c r="BC124" i="43" s="1"/>
  <c r="BC125" i="43" s="1"/>
  <c r="BC126" i="43" s="1"/>
  <c r="BC127" i="43" s="1"/>
  <c r="BC128" i="43" s="1"/>
  <c r="BC129" i="43" s="1"/>
  <c r="BC130" i="43" s="1"/>
  <c r="BC131" i="43" s="1"/>
  <c r="BC132" i="43" s="1"/>
  <c r="BC133" i="43" s="1"/>
  <c r="BC134" i="43" s="1"/>
  <c r="BC135" i="43" s="1"/>
  <c r="BC136" i="43" s="1"/>
  <c r="BC137" i="43" s="1"/>
  <c r="BC138" i="43" s="1"/>
  <c r="BC139" i="43" s="1"/>
  <c r="BC140" i="43" s="1"/>
  <c r="BC141" i="43" s="1"/>
  <c r="BC142" i="43" s="1"/>
  <c r="BC143" i="43" s="1"/>
  <c r="BC144" i="43" s="1"/>
  <c r="BC145" i="43" s="1"/>
  <c r="BC146" i="43" s="1"/>
  <c r="BC147" i="43" s="1"/>
  <c r="BC148" i="43" s="1"/>
  <c r="BC149" i="43" s="1"/>
  <c r="BC150" i="43" s="1"/>
  <c r="BC151" i="43" s="1"/>
  <c r="BC152" i="43" s="1"/>
  <c r="BC153" i="43" s="1"/>
  <c r="BC154" i="43" s="1"/>
  <c r="BC155" i="43" s="1"/>
  <c r="BC156" i="43" s="1"/>
  <c r="BD9" i="43"/>
  <c r="BD10" i="43" s="1"/>
  <c r="BD11" i="43" s="1"/>
  <c r="BD12" i="43" s="1"/>
  <c r="BD13" i="43" s="1"/>
  <c r="BD14" i="43" s="1"/>
  <c r="BD15" i="43" s="1"/>
  <c r="BD16" i="43" s="1"/>
  <c r="BD17" i="43" s="1"/>
  <c r="BD18" i="43" s="1"/>
  <c r="BD19" i="43" s="1"/>
  <c r="BD20" i="43" s="1"/>
  <c r="BD21" i="43" s="1"/>
  <c r="BD22" i="43" s="1"/>
  <c r="BD23" i="43" s="1"/>
  <c r="BD24" i="43" s="1"/>
  <c r="BD25" i="43" s="1"/>
  <c r="BD26" i="43" s="1"/>
  <c r="BD27" i="43" s="1"/>
  <c r="BD28" i="43" s="1"/>
  <c r="BD29" i="43" s="1"/>
  <c r="BD30" i="43" s="1"/>
  <c r="BD31" i="43" s="1"/>
  <c r="BD32" i="43" s="1"/>
  <c r="BD33" i="43" s="1"/>
  <c r="BD34" i="43" s="1"/>
  <c r="BD35" i="43" s="1"/>
  <c r="BD36" i="43" s="1"/>
  <c r="BD37" i="43" s="1"/>
  <c r="BD38" i="43" s="1"/>
  <c r="BD39" i="43" s="1"/>
  <c r="BD40" i="43" s="1"/>
  <c r="BD41" i="43" s="1"/>
  <c r="BD42" i="43" s="1"/>
  <c r="BD43" i="43" s="1"/>
  <c r="BD44" i="43" s="1"/>
  <c r="BD45" i="43" s="1"/>
  <c r="BD46" i="43" s="1"/>
  <c r="BD47" i="43" s="1"/>
  <c r="BD48" i="43" s="1"/>
  <c r="BD49" i="43" s="1"/>
  <c r="BD50" i="43" s="1"/>
  <c r="BD51" i="43" s="1"/>
  <c r="BD52" i="43" s="1"/>
  <c r="BD53" i="43" s="1"/>
  <c r="BD54" i="43" s="1"/>
  <c r="BD55" i="43" s="1"/>
  <c r="BD56" i="43" s="1"/>
  <c r="BD57" i="43" s="1"/>
  <c r="BD58" i="43" s="1"/>
  <c r="BD59" i="43" s="1"/>
  <c r="BD60" i="43" s="1"/>
  <c r="BD61" i="43" s="1"/>
  <c r="BD62" i="43" s="1"/>
  <c r="BD63" i="43" s="1"/>
  <c r="BD64" i="43" s="1"/>
  <c r="BD65" i="43" s="1"/>
  <c r="BD66" i="43" s="1"/>
  <c r="BD67" i="43" s="1"/>
  <c r="BD68" i="43" s="1"/>
  <c r="BD69" i="43" s="1"/>
  <c r="BD70" i="43" s="1"/>
  <c r="BD71" i="43" s="1"/>
  <c r="BD72" i="43" s="1"/>
  <c r="BD73" i="43" s="1"/>
  <c r="BD74" i="43" s="1"/>
  <c r="BD75" i="43" s="1"/>
  <c r="BD76" i="43" s="1"/>
  <c r="BD77" i="43" s="1"/>
  <c r="BD78" i="43" s="1"/>
  <c r="BD79" i="43" s="1"/>
  <c r="BD80" i="43" s="1"/>
  <c r="BD81" i="43" s="1"/>
  <c r="BD82" i="43" s="1"/>
  <c r="BD83" i="43" s="1"/>
  <c r="BD84" i="43" s="1"/>
  <c r="BD85" i="43" s="1"/>
  <c r="BD86" i="43" s="1"/>
  <c r="BD87" i="43" s="1"/>
  <c r="BD88" i="43" s="1"/>
  <c r="BD89" i="43" s="1"/>
  <c r="BD90" i="43" s="1"/>
  <c r="BD91" i="43" s="1"/>
  <c r="BD92" i="43" s="1"/>
  <c r="BD93" i="43" s="1"/>
  <c r="BD94" i="43" s="1"/>
  <c r="BD95" i="43" s="1"/>
  <c r="BD96" i="43" s="1"/>
  <c r="BD97" i="43" s="1"/>
  <c r="BD98" i="43" s="1"/>
  <c r="BD99" i="43" s="1"/>
  <c r="BD100" i="43" s="1"/>
  <c r="BD101" i="43" s="1"/>
  <c r="BD102" i="43" s="1"/>
  <c r="BD103" i="43" s="1"/>
  <c r="BD104" i="43" s="1"/>
  <c r="BD105" i="43" s="1"/>
  <c r="BD106" i="43" s="1"/>
  <c r="BD107" i="43" s="1"/>
  <c r="BD108" i="43" s="1"/>
  <c r="BD109" i="43" s="1"/>
  <c r="BD110" i="43" s="1"/>
  <c r="BD111" i="43" s="1"/>
  <c r="BD112" i="43" s="1"/>
  <c r="BD113" i="43" s="1"/>
  <c r="BD114" i="43" s="1"/>
  <c r="BD115" i="43" s="1"/>
  <c r="BD116" i="43" s="1"/>
  <c r="BD117" i="43" s="1"/>
  <c r="BD118" i="43" s="1"/>
  <c r="BD119" i="43" s="1"/>
  <c r="BD120" i="43" s="1"/>
  <c r="BD121" i="43" s="1"/>
  <c r="BD122" i="43" s="1"/>
  <c r="BD123" i="43" s="1"/>
  <c r="BD124" i="43" s="1"/>
  <c r="BD125" i="43" s="1"/>
  <c r="BD126" i="43" s="1"/>
  <c r="BD127" i="43" s="1"/>
  <c r="BD128" i="43" s="1"/>
  <c r="BD129" i="43" s="1"/>
  <c r="BD130" i="43" s="1"/>
  <c r="BD131" i="43" s="1"/>
  <c r="BD132" i="43" s="1"/>
  <c r="BD133" i="43" s="1"/>
  <c r="BD134" i="43" s="1"/>
  <c r="BD135" i="43" s="1"/>
  <c r="BD136" i="43" s="1"/>
  <c r="BD137" i="43" s="1"/>
  <c r="BD138" i="43" s="1"/>
  <c r="BD139" i="43" s="1"/>
  <c r="BD140" i="43" s="1"/>
  <c r="BD141" i="43" s="1"/>
  <c r="BD142" i="43" s="1"/>
  <c r="BD143" i="43" s="1"/>
  <c r="BD144" i="43" s="1"/>
  <c r="BD145" i="43" s="1"/>
  <c r="BD146" i="43" s="1"/>
  <c r="BD147" i="43" s="1"/>
  <c r="BD148" i="43" s="1"/>
  <c r="BD149" i="43" s="1"/>
  <c r="BD150" i="43" s="1"/>
  <c r="BD151" i="43" s="1"/>
  <c r="BD152" i="43" s="1"/>
  <c r="BD153" i="43" s="1"/>
  <c r="BD154" i="43" s="1"/>
  <c r="BD155" i="43" s="1"/>
  <c r="BD156" i="43" s="1"/>
  <c r="BD7" i="43"/>
  <c r="BC7" i="43"/>
  <c r="AX8" i="43"/>
  <c r="AW8" i="43"/>
  <c r="AV8" i="43"/>
  <c r="AW6" i="43"/>
  <c r="AW7" i="43" s="1"/>
  <c r="AW10" i="43" s="1"/>
  <c r="AV6" i="43"/>
  <c r="L159" i="43" a="1"/>
  <c r="K160" i="43" a="1"/>
  <c r="K160" i="43" s="1"/>
  <c r="K163" i="43"/>
  <c r="K167" i="43"/>
  <c r="AG21" i="43"/>
  <c r="AG19" i="43"/>
  <c r="AG9" i="43"/>
  <c r="AG5" i="43"/>
  <c r="U7" i="43"/>
  <c r="V7" i="43" s="1"/>
  <c r="U8" i="43"/>
  <c r="V8" i="43" s="1"/>
  <c r="U9" i="43"/>
  <c r="V9" i="43" s="1"/>
  <c r="U10" i="43"/>
  <c r="V10" i="43" s="1"/>
  <c r="U11" i="43"/>
  <c r="V11" i="43" s="1"/>
  <c r="U12" i="43"/>
  <c r="V12" i="43" s="1"/>
  <c r="U13" i="43"/>
  <c r="V13" i="43" s="1"/>
  <c r="U14" i="43"/>
  <c r="V14" i="43" s="1"/>
  <c r="U15" i="43"/>
  <c r="V15" i="43" s="1"/>
  <c r="U16" i="43"/>
  <c r="V16" i="43" s="1"/>
  <c r="U17" i="43"/>
  <c r="V17" i="43" s="1"/>
  <c r="U18" i="43"/>
  <c r="V18" i="43" s="1"/>
  <c r="U19" i="43"/>
  <c r="V19" i="43" s="1"/>
  <c r="U20" i="43"/>
  <c r="V20" i="43" s="1"/>
  <c r="U21" i="43"/>
  <c r="V21" i="43" s="1"/>
  <c r="U22" i="43"/>
  <c r="V22" i="43" s="1"/>
  <c r="U23" i="43"/>
  <c r="V23" i="43" s="1"/>
  <c r="U24" i="43"/>
  <c r="V24" i="43" s="1"/>
  <c r="U25" i="43"/>
  <c r="V25" i="43" s="1"/>
  <c r="U26" i="43"/>
  <c r="V26" i="43" s="1"/>
  <c r="U27" i="43"/>
  <c r="V27" i="43" s="1"/>
  <c r="U28" i="43"/>
  <c r="V28" i="43" s="1"/>
  <c r="U29" i="43"/>
  <c r="V29" i="43" s="1"/>
  <c r="U30" i="43"/>
  <c r="V30" i="43" s="1"/>
  <c r="U31" i="43"/>
  <c r="V31" i="43" s="1"/>
  <c r="U32" i="43"/>
  <c r="U33" i="43"/>
  <c r="U34" i="43"/>
  <c r="U35" i="43"/>
  <c r="U36" i="43"/>
  <c r="U37" i="43"/>
  <c r="U38" i="43"/>
  <c r="U39" i="43"/>
  <c r="U40" i="43"/>
  <c r="U41" i="43"/>
  <c r="U42" i="43"/>
  <c r="U43" i="43"/>
  <c r="U44" i="43"/>
  <c r="U45" i="43"/>
  <c r="U46" i="43"/>
  <c r="U47" i="43"/>
  <c r="U48" i="43"/>
  <c r="U49" i="43"/>
  <c r="V49" i="43" s="1"/>
  <c r="U50" i="43"/>
  <c r="U51" i="43"/>
  <c r="U52" i="43"/>
  <c r="U53" i="43"/>
  <c r="U54" i="43"/>
  <c r="U55" i="43"/>
  <c r="U56" i="43"/>
  <c r="U57" i="43"/>
  <c r="U58" i="43"/>
  <c r="U59" i="43"/>
  <c r="U60" i="43"/>
  <c r="U61" i="43"/>
  <c r="U62" i="43"/>
  <c r="U63" i="43"/>
  <c r="U64" i="43"/>
  <c r="U65" i="43"/>
  <c r="U66" i="43"/>
  <c r="U67" i="43"/>
  <c r="U68" i="43"/>
  <c r="U69" i="43"/>
  <c r="U70" i="43"/>
  <c r="U71" i="43"/>
  <c r="U72" i="43"/>
  <c r="U73" i="43"/>
  <c r="U74" i="43"/>
  <c r="U75" i="43"/>
  <c r="U76" i="43"/>
  <c r="U77" i="43"/>
  <c r="U78" i="43"/>
  <c r="U79" i="43"/>
  <c r="U80" i="43"/>
  <c r="U81" i="43"/>
  <c r="U82" i="43"/>
  <c r="U83" i="43"/>
  <c r="U84" i="43"/>
  <c r="U85" i="43"/>
  <c r="U86" i="43"/>
  <c r="U87" i="43"/>
  <c r="U88" i="43"/>
  <c r="U89" i="43"/>
  <c r="U90" i="43"/>
  <c r="U91" i="43"/>
  <c r="U92" i="43"/>
  <c r="U93" i="43"/>
  <c r="U94" i="43"/>
  <c r="U95" i="43"/>
  <c r="U96" i="43"/>
  <c r="U97" i="43"/>
  <c r="U98" i="43"/>
  <c r="U99" i="43"/>
  <c r="U100" i="43"/>
  <c r="U101" i="43"/>
  <c r="U102" i="43"/>
  <c r="U103" i="43"/>
  <c r="U104" i="43"/>
  <c r="U105" i="43"/>
  <c r="U106" i="43"/>
  <c r="U107" i="43"/>
  <c r="U108" i="43"/>
  <c r="U109" i="43"/>
  <c r="U110" i="43"/>
  <c r="U111" i="43"/>
  <c r="U112" i="43"/>
  <c r="V112" i="43" s="1"/>
  <c r="U113" i="43"/>
  <c r="U114" i="43"/>
  <c r="V114" i="43" s="1"/>
  <c r="U115" i="43"/>
  <c r="U116" i="43"/>
  <c r="V116" i="43" s="1"/>
  <c r="U117" i="43"/>
  <c r="U118" i="43"/>
  <c r="V118" i="43" s="1"/>
  <c r="U119" i="43"/>
  <c r="U120" i="43"/>
  <c r="V120" i="43" s="1"/>
  <c r="U121" i="43"/>
  <c r="U122" i="43"/>
  <c r="V122" i="43" s="1"/>
  <c r="U123" i="43"/>
  <c r="U124" i="43"/>
  <c r="V124" i="43" s="1"/>
  <c r="U125" i="43"/>
  <c r="U126" i="43"/>
  <c r="V126" i="43" s="1"/>
  <c r="U127" i="43"/>
  <c r="U128" i="43"/>
  <c r="V128" i="43" s="1"/>
  <c r="U129" i="43"/>
  <c r="U130" i="43"/>
  <c r="V130" i="43" s="1"/>
  <c r="U131" i="43"/>
  <c r="V131" i="43"/>
  <c r="U132" i="43"/>
  <c r="V132" i="43"/>
  <c r="U133" i="43"/>
  <c r="V133" i="43"/>
  <c r="U134" i="43"/>
  <c r="V134" i="43"/>
  <c r="U135" i="43"/>
  <c r="V135" i="43"/>
  <c r="U136" i="43"/>
  <c r="V136" i="43"/>
  <c r="U137" i="43"/>
  <c r="V137" i="43"/>
  <c r="U138" i="43"/>
  <c r="V138" i="43"/>
  <c r="U139" i="43"/>
  <c r="V139" i="43"/>
  <c r="U140" i="43"/>
  <c r="V140" i="43"/>
  <c r="U141" i="43"/>
  <c r="V141" i="43"/>
  <c r="U142" i="43"/>
  <c r="V142" i="43"/>
  <c r="U143" i="43"/>
  <c r="V143" i="43"/>
  <c r="U144" i="43"/>
  <c r="V144" i="43"/>
  <c r="U145" i="43"/>
  <c r="V145" i="43"/>
  <c r="U146" i="43"/>
  <c r="V146" i="43"/>
  <c r="U147" i="43"/>
  <c r="V147" i="43"/>
  <c r="U148" i="43"/>
  <c r="V148" i="43"/>
  <c r="U149" i="43"/>
  <c r="V149" i="43"/>
  <c r="U150" i="43"/>
  <c r="V150" i="43"/>
  <c r="U151" i="43"/>
  <c r="V151" i="43"/>
  <c r="U152" i="43"/>
  <c r="V152" i="43"/>
  <c r="U153" i="43"/>
  <c r="V153" i="43"/>
  <c r="U154" i="43"/>
  <c r="V154" i="43"/>
  <c r="U155" i="43"/>
  <c r="V155" i="43"/>
  <c r="V6" i="43"/>
  <c r="U6" i="43"/>
  <c r="T156" i="43"/>
  <c r="U156" i="43"/>
  <c r="S156" i="43"/>
  <c r="L5" i="43"/>
  <c r="M5" i="43"/>
  <c r="N5" i="43"/>
  <c r="O5" i="43"/>
  <c r="P5" i="43"/>
  <c r="Q5" i="43"/>
  <c r="R5" i="43"/>
  <c r="K5" i="43"/>
  <c r="BN155" i="41"/>
  <c r="BL5" i="41"/>
  <c r="BM5" i="41"/>
  <c r="BL6" i="41"/>
  <c r="BN6" i="41" s="1"/>
  <c r="BM6" i="41"/>
  <c r="BL7" i="41"/>
  <c r="BN7" i="41" s="1"/>
  <c r="BM7" i="41"/>
  <c r="BL8" i="41"/>
  <c r="BM8" i="41"/>
  <c r="BN8" i="41"/>
  <c r="BL9" i="41"/>
  <c r="BM9" i="41"/>
  <c r="BL10" i="41"/>
  <c r="BN10" i="41" s="1"/>
  <c r="BM10" i="41"/>
  <c r="BL11" i="41"/>
  <c r="BN11" i="41" s="1"/>
  <c r="BM11" i="41"/>
  <c r="BL12" i="41"/>
  <c r="BM12" i="41"/>
  <c r="BN12" i="41"/>
  <c r="BL13" i="41"/>
  <c r="BM13" i="41"/>
  <c r="BL14" i="41"/>
  <c r="BN14" i="41" s="1"/>
  <c r="BM14" i="41"/>
  <c r="BL15" i="41"/>
  <c r="BN15" i="41" s="1"/>
  <c r="BM15" i="41"/>
  <c r="BL16" i="41"/>
  <c r="BM16" i="41"/>
  <c r="BN16" i="41"/>
  <c r="BL17" i="41"/>
  <c r="BM17" i="41"/>
  <c r="BL18" i="41"/>
  <c r="BN18" i="41" s="1"/>
  <c r="BM18" i="41"/>
  <c r="BL19" i="41"/>
  <c r="BN19" i="41" s="1"/>
  <c r="BM19" i="41"/>
  <c r="BL20" i="41"/>
  <c r="BM20" i="41"/>
  <c r="BN20" i="41"/>
  <c r="BL21" i="41"/>
  <c r="BM21" i="41"/>
  <c r="BL22" i="41"/>
  <c r="BN22" i="41" s="1"/>
  <c r="BM22" i="41"/>
  <c r="BL23" i="41"/>
  <c r="BN23" i="41" s="1"/>
  <c r="BM23" i="41"/>
  <c r="BL24" i="41"/>
  <c r="BM24" i="41"/>
  <c r="BN24" i="41"/>
  <c r="BL25" i="41"/>
  <c r="BM25" i="41"/>
  <c r="BL26" i="41"/>
  <c r="BN26" i="41" s="1"/>
  <c r="BM26" i="41"/>
  <c r="BL27" i="41"/>
  <c r="BN27" i="41" s="1"/>
  <c r="BM27" i="41"/>
  <c r="BL28" i="41"/>
  <c r="BM28" i="41"/>
  <c r="BN28" i="41"/>
  <c r="BL29" i="41"/>
  <c r="BM29" i="41"/>
  <c r="BL30" i="41"/>
  <c r="BN30" i="41" s="1"/>
  <c r="BM30" i="41"/>
  <c r="BL31" i="41"/>
  <c r="BN31" i="41" s="1"/>
  <c r="BM31" i="41"/>
  <c r="BL32" i="41"/>
  <c r="BM32" i="41"/>
  <c r="BN32" i="41"/>
  <c r="BL33" i="41"/>
  <c r="BM33" i="41"/>
  <c r="BL34" i="41"/>
  <c r="BN34" i="41" s="1"/>
  <c r="BM34" i="41"/>
  <c r="BL35" i="41"/>
  <c r="BN35" i="41" s="1"/>
  <c r="BM35" i="41"/>
  <c r="BL36" i="41"/>
  <c r="BM36" i="41"/>
  <c r="BN36" i="41"/>
  <c r="BL37" i="41"/>
  <c r="BM37" i="41"/>
  <c r="BL38" i="41"/>
  <c r="BN38" i="41" s="1"/>
  <c r="BM38" i="41"/>
  <c r="BL39" i="41"/>
  <c r="BN39" i="41" s="1"/>
  <c r="BM39" i="41"/>
  <c r="BL40" i="41"/>
  <c r="BM40" i="41"/>
  <c r="BN40" i="41"/>
  <c r="BL41" i="41"/>
  <c r="BM41" i="41"/>
  <c r="BL42" i="41"/>
  <c r="BN42" i="41" s="1"/>
  <c r="BM42" i="41"/>
  <c r="BL43" i="41"/>
  <c r="BN43" i="41" s="1"/>
  <c r="BM43" i="41"/>
  <c r="BL44" i="41"/>
  <c r="BM44" i="41"/>
  <c r="BN44" i="41"/>
  <c r="BL45" i="41"/>
  <c r="BM45" i="41"/>
  <c r="BL46" i="41"/>
  <c r="BN46" i="41" s="1"/>
  <c r="BM46" i="41"/>
  <c r="BL47" i="41"/>
  <c r="BN47" i="41" s="1"/>
  <c r="BM47" i="41"/>
  <c r="BL48" i="41"/>
  <c r="BM48" i="41"/>
  <c r="BN48" i="41"/>
  <c r="BL49" i="41"/>
  <c r="BM49" i="41"/>
  <c r="BL50" i="41"/>
  <c r="BN50" i="41" s="1"/>
  <c r="BM50" i="41"/>
  <c r="BL51" i="41"/>
  <c r="BN51" i="41" s="1"/>
  <c r="BM51" i="41"/>
  <c r="BL52" i="41"/>
  <c r="BM52" i="41"/>
  <c r="BN52" i="41"/>
  <c r="BL53" i="41"/>
  <c r="BM53" i="41"/>
  <c r="BL54" i="41"/>
  <c r="BN54" i="41" s="1"/>
  <c r="BM54" i="41"/>
  <c r="BL55" i="41"/>
  <c r="BN55" i="41" s="1"/>
  <c r="BM55" i="41"/>
  <c r="BL56" i="41"/>
  <c r="BM56" i="41"/>
  <c r="BN56" i="41"/>
  <c r="BL57" i="41"/>
  <c r="BM57" i="41"/>
  <c r="BL58" i="41"/>
  <c r="BN58" i="41" s="1"/>
  <c r="BM58" i="41"/>
  <c r="BL59" i="41"/>
  <c r="BN59" i="41" s="1"/>
  <c r="BM59" i="41"/>
  <c r="BL60" i="41"/>
  <c r="BM60" i="41"/>
  <c r="BN60" i="41"/>
  <c r="BL61" i="41"/>
  <c r="BM61" i="41"/>
  <c r="BL62" i="41"/>
  <c r="BN62" i="41" s="1"/>
  <c r="BM62" i="41"/>
  <c r="BL63" i="41"/>
  <c r="BN63" i="41" s="1"/>
  <c r="BM63" i="41"/>
  <c r="BL64" i="41"/>
  <c r="BM64" i="41"/>
  <c r="BN64" i="41"/>
  <c r="BL65" i="41"/>
  <c r="BM65" i="41"/>
  <c r="BL66" i="41"/>
  <c r="BN66" i="41" s="1"/>
  <c r="BM66" i="41"/>
  <c r="BL67" i="41"/>
  <c r="BN67" i="41" s="1"/>
  <c r="BM67" i="41"/>
  <c r="BL68" i="41"/>
  <c r="BM68" i="41"/>
  <c r="BN68" i="41"/>
  <c r="BL69" i="41"/>
  <c r="BM69" i="41"/>
  <c r="BL70" i="41"/>
  <c r="BN70" i="41" s="1"/>
  <c r="BM70" i="41"/>
  <c r="BL71" i="41"/>
  <c r="BN71" i="41" s="1"/>
  <c r="BM71" i="41"/>
  <c r="BL72" i="41"/>
  <c r="BM72" i="41"/>
  <c r="BN72" i="41"/>
  <c r="BL73" i="41"/>
  <c r="BM73" i="41"/>
  <c r="BL74" i="41"/>
  <c r="BN74" i="41" s="1"/>
  <c r="BM74" i="41"/>
  <c r="BL75" i="41"/>
  <c r="BM75" i="41"/>
  <c r="BL76" i="41"/>
  <c r="BN75" i="41" s="1"/>
  <c r="BM76" i="41"/>
  <c r="BN76" i="41"/>
  <c r="BL77" i="41"/>
  <c r="BN77" i="41" s="1"/>
  <c r="BM77" i="41"/>
  <c r="BL78" i="41"/>
  <c r="BN78" i="41" s="1"/>
  <c r="BM78" i="41"/>
  <c r="BL79" i="41"/>
  <c r="BM79" i="41"/>
  <c r="BL80" i="41"/>
  <c r="BN79" i="41" s="1"/>
  <c r="BM80" i="41"/>
  <c r="BN80" i="41"/>
  <c r="BL81" i="41"/>
  <c r="BN81" i="41" s="1"/>
  <c r="BM81" i="41"/>
  <c r="BL82" i="41"/>
  <c r="BN82" i="41" s="1"/>
  <c r="BM82" i="41"/>
  <c r="BL83" i="41"/>
  <c r="BM83" i="41"/>
  <c r="BN83" i="41" s="1"/>
  <c r="BL84" i="41"/>
  <c r="BM84" i="41"/>
  <c r="BN84" i="41"/>
  <c r="BL85" i="41"/>
  <c r="BN85" i="41" s="1"/>
  <c r="BM85" i="41"/>
  <c r="BL86" i="41"/>
  <c r="BN86" i="41" s="1"/>
  <c r="BM86" i="41"/>
  <c r="BL87" i="41"/>
  <c r="BM87" i="41"/>
  <c r="BN87" i="41" s="1"/>
  <c r="BL88" i="41"/>
  <c r="BM88" i="41"/>
  <c r="BN88" i="41"/>
  <c r="BL89" i="41"/>
  <c r="BN89" i="41" s="1"/>
  <c r="BM89" i="41"/>
  <c r="BL90" i="41"/>
  <c r="BN90" i="41" s="1"/>
  <c r="BM90" i="41"/>
  <c r="BL91" i="41"/>
  <c r="BM91" i="41"/>
  <c r="BN91" i="41" s="1"/>
  <c r="BL92" i="41"/>
  <c r="BM92" i="41"/>
  <c r="BL93" i="41"/>
  <c r="BN93" i="41" s="1"/>
  <c r="BM93" i="41"/>
  <c r="BL94" i="41"/>
  <c r="BN94" i="41" s="1"/>
  <c r="BM94" i="41"/>
  <c r="BL95" i="41"/>
  <c r="BM95" i="41"/>
  <c r="BN95" i="41" s="1"/>
  <c r="BL96" i="41"/>
  <c r="BM96" i="41"/>
  <c r="BN96" i="41"/>
  <c r="BL97" i="41"/>
  <c r="BN97" i="41" s="1"/>
  <c r="BM97" i="41"/>
  <c r="BL98" i="41"/>
  <c r="BN98" i="41" s="1"/>
  <c r="BM98" i="41"/>
  <c r="BL99" i="41"/>
  <c r="BM99" i="41"/>
  <c r="BN99" i="41" s="1"/>
  <c r="BL100" i="41"/>
  <c r="BM100" i="41"/>
  <c r="BN100" i="41"/>
  <c r="BL101" i="41"/>
  <c r="BN101" i="41" s="1"/>
  <c r="BM101" i="41"/>
  <c r="BL102" i="41"/>
  <c r="BN102" i="41" s="1"/>
  <c r="BM102" i="41"/>
  <c r="BL103" i="41"/>
  <c r="BM103" i="41"/>
  <c r="BN103" i="41" s="1"/>
  <c r="BL104" i="41"/>
  <c r="BM104" i="41"/>
  <c r="BN104" i="41"/>
  <c r="BL105" i="41"/>
  <c r="BN105" i="41" s="1"/>
  <c r="BM105" i="41"/>
  <c r="BL106" i="41"/>
  <c r="BN106" i="41" s="1"/>
  <c r="BM106" i="41"/>
  <c r="BL107" i="41"/>
  <c r="BM107" i="41"/>
  <c r="BL108" i="41"/>
  <c r="BN107" i="41" s="1"/>
  <c r="BM108" i="41"/>
  <c r="BN108" i="41"/>
  <c r="BL109" i="41"/>
  <c r="BN109" i="41" s="1"/>
  <c r="BM109" i="41"/>
  <c r="BL110" i="41"/>
  <c r="BN110" i="41" s="1"/>
  <c r="BM110" i="41"/>
  <c r="BL111" i="41"/>
  <c r="BM111" i="41"/>
  <c r="BN111" i="41" s="1"/>
  <c r="BL112" i="41"/>
  <c r="BM112" i="41"/>
  <c r="BN112" i="41"/>
  <c r="BL113" i="41"/>
  <c r="BN113" i="41" s="1"/>
  <c r="BM113" i="41"/>
  <c r="BL114" i="41"/>
  <c r="BN114" i="41" s="1"/>
  <c r="BM114" i="41"/>
  <c r="BL115" i="41"/>
  <c r="BM115" i="41"/>
  <c r="BN115" i="41" s="1"/>
  <c r="BL116" i="41"/>
  <c r="BM116" i="41"/>
  <c r="BL117" i="41"/>
  <c r="BN117" i="41" s="1"/>
  <c r="BM117" i="41"/>
  <c r="BL118" i="41"/>
  <c r="BN118" i="41" s="1"/>
  <c r="BM118" i="41"/>
  <c r="BL119" i="41"/>
  <c r="BM119" i="41"/>
  <c r="BN119" i="41" s="1"/>
  <c r="BL120" i="41"/>
  <c r="BM120" i="41"/>
  <c r="BL121" i="41"/>
  <c r="BN121" i="41" s="1"/>
  <c r="BM121" i="41"/>
  <c r="BL122" i="41"/>
  <c r="BN122" i="41" s="1"/>
  <c r="BM122" i="41"/>
  <c r="BL123" i="41"/>
  <c r="BM123" i="41"/>
  <c r="BL124" i="41"/>
  <c r="BN123" i="41" s="1"/>
  <c r="BM124" i="41"/>
  <c r="BL125" i="41"/>
  <c r="BN125" i="41" s="1"/>
  <c r="BM125" i="41"/>
  <c r="BL126" i="41"/>
  <c r="BN126" i="41" s="1"/>
  <c r="BM126" i="41"/>
  <c r="BL127" i="41"/>
  <c r="BM127" i="41"/>
  <c r="BN127" i="41"/>
  <c r="BL128" i="41"/>
  <c r="BM128" i="41"/>
  <c r="BL129" i="41"/>
  <c r="BN129" i="41" s="1"/>
  <c r="BM129" i="41"/>
  <c r="BL130" i="41"/>
  <c r="BN130" i="41" s="1"/>
  <c r="BM130" i="41"/>
  <c r="BL131" i="41"/>
  <c r="BM131" i="41"/>
  <c r="BN131" i="41"/>
  <c r="BL132" i="41"/>
  <c r="BM132" i="41"/>
  <c r="BL133" i="41"/>
  <c r="BN133" i="41" s="1"/>
  <c r="BM133" i="41"/>
  <c r="BL134" i="41"/>
  <c r="BM134" i="41"/>
  <c r="BN134" i="41" s="1"/>
  <c r="BL135" i="41"/>
  <c r="BM135" i="41"/>
  <c r="BL136" i="41"/>
  <c r="BN135" i="41" s="1"/>
  <c r="BM136" i="41"/>
  <c r="BL137" i="41"/>
  <c r="BN137" i="41" s="1"/>
  <c r="BM137" i="41"/>
  <c r="BL138" i="41"/>
  <c r="BM138" i="41"/>
  <c r="BN138" i="41"/>
  <c r="BL139" i="41"/>
  <c r="BM139" i="41"/>
  <c r="BL140" i="41"/>
  <c r="BN139" i="41" s="1"/>
  <c r="BM140" i="41"/>
  <c r="BL141" i="41"/>
  <c r="BN141" i="41" s="1"/>
  <c r="BM141" i="41"/>
  <c r="BL142" i="41"/>
  <c r="BM142" i="41"/>
  <c r="BN142" i="41"/>
  <c r="BL143" i="41"/>
  <c r="BM143" i="41"/>
  <c r="BL144" i="41"/>
  <c r="BN143" i="41" s="1"/>
  <c r="BM144" i="41"/>
  <c r="BL145" i="41"/>
  <c r="BN145" i="41" s="1"/>
  <c r="BM145" i="41"/>
  <c r="BL146" i="41"/>
  <c r="BM146" i="41"/>
  <c r="BN146" i="41"/>
  <c r="BL147" i="41"/>
  <c r="BM147" i="41"/>
  <c r="BL148" i="41"/>
  <c r="BN147" i="41" s="1"/>
  <c r="BM148" i="41"/>
  <c r="BL149" i="41"/>
  <c r="BN149" i="41" s="1"/>
  <c r="BM149" i="41"/>
  <c r="BL150" i="41"/>
  <c r="BM150" i="41"/>
  <c r="BN150" i="41"/>
  <c r="BL151" i="41"/>
  <c r="BM151" i="41"/>
  <c r="BL152" i="41"/>
  <c r="BN151" i="41" s="1"/>
  <c r="BM152" i="41"/>
  <c r="BL153" i="41"/>
  <c r="BN153" i="41" s="1"/>
  <c r="BM153" i="41"/>
  <c r="BL154" i="41"/>
  <c r="BM154" i="41"/>
  <c r="BN154" i="41"/>
  <c r="BN4" i="41"/>
  <c r="BM4" i="41"/>
  <c r="BL4" i="41"/>
  <c r="BJ6" i="41"/>
  <c r="BK6" i="41"/>
  <c r="BJ7" i="41"/>
  <c r="BJ8" i="41" s="1"/>
  <c r="BJ9" i="41" s="1"/>
  <c r="BJ10" i="41" s="1"/>
  <c r="BJ11" i="41" s="1"/>
  <c r="BJ12" i="41" s="1"/>
  <c r="BJ13" i="41" s="1"/>
  <c r="BJ14" i="41" s="1"/>
  <c r="BJ15" i="41" s="1"/>
  <c r="BJ16" i="41" s="1"/>
  <c r="BJ17" i="41" s="1"/>
  <c r="BJ18" i="41" s="1"/>
  <c r="BJ19" i="41" s="1"/>
  <c r="BJ20" i="41" s="1"/>
  <c r="BJ21" i="41" s="1"/>
  <c r="BJ22" i="41" s="1"/>
  <c r="BJ23" i="41" s="1"/>
  <c r="BJ24" i="41" s="1"/>
  <c r="BJ25" i="41" s="1"/>
  <c r="BJ26" i="41" s="1"/>
  <c r="BJ27" i="41" s="1"/>
  <c r="BJ28" i="41" s="1"/>
  <c r="BJ29" i="41" s="1"/>
  <c r="BJ30" i="41" s="1"/>
  <c r="BJ31" i="41" s="1"/>
  <c r="BJ32" i="41" s="1"/>
  <c r="BJ33" i="41" s="1"/>
  <c r="BJ34" i="41" s="1"/>
  <c r="BJ35" i="41" s="1"/>
  <c r="BJ36" i="41" s="1"/>
  <c r="BJ37" i="41" s="1"/>
  <c r="BJ38" i="41" s="1"/>
  <c r="BJ39" i="41" s="1"/>
  <c r="BJ40" i="41" s="1"/>
  <c r="BJ41" i="41" s="1"/>
  <c r="BJ42" i="41" s="1"/>
  <c r="BJ43" i="41" s="1"/>
  <c r="BJ44" i="41" s="1"/>
  <c r="BJ45" i="41" s="1"/>
  <c r="BJ46" i="41" s="1"/>
  <c r="BJ47" i="41" s="1"/>
  <c r="BJ48" i="41" s="1"/>
  <c r="BJ49" i="41" s="1"/>
  <c r="BJ50" i="41" s="1"/>
  <c r="BJ51" i="41" s="1"/>
  <c r="BJ52" i="41" s="1"/>
  <c r="BJ53" i="41" s="1"/>
  <c r="BJ54" i="41" s="1"/>
  <c r="BJ55" i="41" s="1"/>
  <c r="BJ56" i="41" s="1"/>
  <c r="BJ57" i="41" s="1"/>
  <c r="BJ58" i="41" s="1"/>
  <c r="BJ59" i="41" s="1"/>
  <c r="BJ60" i="41" s="1"/>
  <c r="BJ61" i="41" s="1"/>
  <c r="BJ62" i="41" s="1"/>
  <c r="BJ63" i="41" s="1"/>
  <c r="BJ64" i="41" s="1"/>
  <c r="BJ65" i="41" s="1"/>
  <c r="BJ66" i="41" s="1"/>
  <c r="BJ67" i="41" s="1"/>
  <c r="BJ68" i="41" s="1"/>
  <c r="BJ69" i="41" s="1"/>
  <c r="BJ70" i="41" s="1"/>
  <c r="BJ71" i="41" s="1"/>
  <c r="BJ72" i="41" s="1"/>
  <c r="BJ73" i="41" s="1"/>
  <c r="BJ74" i="41" s="1"/>
  <c r="BJ75" i="41" s="1"/>
  <c r="BJ76" i="41" s="1"/>
  <c r="BJ77" i="41" s="1"/>
  <c r="BJ78" i="41" s="1"/>
  <c r="BJ79" i="41" s="1"/>
  <c r="BJ80" i="41" s="1"/>
  <c r="BJ81" i="41" s="1"/>
  <c r="BJ82" i="41" s="1"/>
  <c r="BJ83" i="41" s="1"/>
  <c r="BJ84" i="41" s="1"/>
  <c r="BJ85" i="41" s="1"/>
  <c r="BJ86" i="41" s="1"/>
  <c r="BJ87" i="41" s="1"/>
  <c r="BJ88" i="41" s="1"/>
  <c r="BJ89" i="41" s="1"/>
  <c r="BJ90" i="41" s="1"/>
  <c r="BJ91" i="41" s="1"/>
  <c r="BJ92" i="41" s="1"/>
  <c r="BJ93" i="41" s="1"/>
  <c r="BJ94" i="41" s="1"/>
  <c r="BJ95" i="41" s="1"/>
  <c r="BJ96" i="41" s="1"/>
  <c r="BJ97" i="41" s="1"/>
  <c r="BJ98" i="41" s="1"/>
  <c r="BJ99" i="41" s="1"/>
  <c r="BJ100" i="41" s="1"/>
  <c r="BJ101" i="41" s="1"/>
  <c r="BJ102" i="41" s="1"/>
  <c r="BJ103" i="41" s="1"/>
  <c r="BJ104" i="41" s="1"/>
  <c r="BJ105" i="41" s="1"/>
  <c r="BJ106" i="41" s="1"/>
  <c r="BJ107" i="41" s="1"/>
  <c r="BJ108" i="41" s="1"/>
  <c r="BJ109" i="41" s="1"/>
  <c r="BJ110" i="41" s="1"/>
  <c r="BJ111" i="41" s="1"/>
  <c r="BJ112" i="41" s="1"/>
  <c r="BJ113" i="41" s="1"/>
  <c r="BJ114" i="41" s="1"/>
  <c r="BJ115" i="41" s="1"/>
  <c r="BJ116" i="41" s="1"/>
  <c r="BJ117" i="41" s="1"/>
  <c r="BJ118" i="41" s="1"/>
  <c r="BJ119" i="41" s="1"/>
  <c r="BJ120" i="41" s="1"/>
  <c r="BJ121" i="41" s="1"/>
  <c r="BJ122" i="41" s="1"/>
  <c r="BJ123" i="41" s="1"/>
  <c r="BJ124" i="41" s="1"/>
  <c r="BJ125" i="41" s="1"/>
  <c r="BJ126" i="41" s="1"/>
  <c r="BJ127" i="41" s="1"/>
  <c r="BJ128" i="41" s="1"/>
  <c r="BJ129" i="41" s="1"/>
  <c r="BJ130" i="41" s="1"/>
  <c r="BJ131" i="41" s="1"/>
  <c r="BJ132" i="41" s="1"/>
  <c r="BJ133" i="41" s="1"/>
  <c r="BJ134" i="41" s="1"/>
  <c r="BJ135" i="41" s="1"/>
  <c r="BJ136" i="41" s="1"/>
  <c r="BJ137" i="41" s="1"/>
  <c r="BJ138" i="41" s="1"/>
  <c r="BJ139" i="41" s="1"/>
  <c r="BJ140" i="41" s="1"/>
  <c r="BJ141" i="41" s="1"/>
  <c r="BJ142" i="41" s="1"/>
  <c r="BJ143" i="41" s="1"/>
  <c r="BJ144" i="41" s="1"/>
  <c r="BJ145" i="41" s="1"/>
  <c r="BJ146" i="41" s="1"/>
  <c r="BJ147" i="41" s="1"/>
  <c r="BJ148" i="41" s="1"/>
  <c r="BJ149" i="41" s="1"/>
  <c r="BJ150" i="41" s="1"/>
  <c r="BJ151" i="41" s="1"/>
  <c r="BJ152" i="41" s="1"/>
  <c r="BJ153" i="41" s="1"/>
  <c r="BJ154" i="41" s="1"/>
  <c r="BK7" i="41"/>
  <c r="BK8" i="41" s="1"/>
  <c r="BK9" i="41" s="1"/>
  <c r="BK10" i="41" s="1"/>
  <c r="BK11" i="41" s="1"/>
  <c r="BK12" i="41" s="1"/>
  <c r="BK13" i="41" s="1"/>
  <c r="BK14" i="41" s="1"/>
  <c r="BK15" i="41" s="1"/>
  <c r="BK16" i="41" s="1"/>
  <c r="BK17" i="41" s="1"/>
  <c r="BK18" i="41" s="1"/>
  <c r="BK19" i="41" s="1"/>
  <c r="BK20" i="41" s="1"/>
  <c r="BK21" i="41" s="1"/>
  <c r="BK22" i="41" s="1"/>
  <c r="BK23" i="41" s="1"/>
  <c r="BK24" i="41" s="1"/>
  <c r="BK25" i="41" s="1"/>
  <c r="BK26" i="41" s="1"/>
  <c r="BK27" i="41" s="1"/>
  <c r="BK28" i="41" s="1"/>
  <c r="BK29" i="41" s="1"/>
  <c r="BK30" i="41" s="1"/>
  <c r="BK31" i="41" s="1"/>
  <c r="BK32" i="41" s="1"/>
  <c r="BK33" i="41" s="1"/>
  <c r="BK34" i="41" s="1"/>
  <c r="BK35" i="41" s="1"/>
  <c r="BK36" i="41" s="1"/>
  <c r="BK37" i="41" s="1"/>
  <c r="BK38" i="41" s="1"/>
  <c r="BK39" i="41" s="1"/>
  <c r="BK40" i="41" s="1"/>
  <c r="BK41" i="41" s="1"/>
  <c r="BK42" i="41" s="1"/>
  <c r="BK43" i="41" s="1"/>
  <c r="BK44" i="41" s="1"/>
  <c r="BK45" i="41" s="1"/>
  <c r="BK46" i="41" s="1"/>
  <c r="BK47" i="41" s="1"/>
  <c r="BK48" i="41" s="1"/>
  <c r="BK49" i="41" s="1"/>
  <c r="BK50" i="41" s="1"/>
  <c r="BK51" i="41" s="1"/>
  <c r="BK52" i="41" s="1"/>
  <c r="BK53" i="41" s="1"/>
  <c r="BK54" i="41" s="1"/>
  <c r="BK55" i="41" s="1"/>
  <c r="BK56" i="41" s="1"/>
  <c r="BK57" i="41" s="1"/>
  <c r="BK58" i="41" s="1"/>
  <c r="BK59" i="41" s="1"/>
  <c r="BK60" i="41" s="1"/>
  <c r="BK61" i="41" s="1"/>
  <c r="BK62" i="41" s="1"/>
  <c r="BK63" i="41" s="1"/>
  <c r="BK64" i="41" s="1"/>
  <c r="BK65" i="41" s="1"/>
  <c r="BK66" i="41" s="1"/>
  <c r="BK67" i="41" s="1"/>
  <c r="BK68" i="41" s="1"/>
  <c r="BK69" i="41" s="1"/>
  <c r="BK70" i="41" s="1"/>
  <c r="BK71" i="41" s="1"/>
  <c r="BK72" i="41" s="1"/>
  <c r="BK73" i="41" s="1"/>
  <c r="BK74" i="41" s="1"/>
  <c r="BK75" i="41" s="1"/>
  <c r="BK76" i="41" s="1"/>
  <c r="BK77" i="41" s="1"/>
  <c r="BK78" i="41" s="1"/>
  <c r="BK79" i="41" s="1"/>
  <c r="BK80" i="41" s="1"/>
  <c r="BK81" i="41" s="1"/>
  <c r="BK82" i="41" s="1"/>
  <c r="BK83" i="41" s="1"/>
  <c r="BK84" i="41" s="1"/>
  <c r="BK85" i="41" s="1"/>
  <c r="BK86" i="41" s="1"/>
  <c r="BK87" i="41" s="1"/>
  <c r="BK88" i="41" s="1"/>
  <c r="BK89" i="41" s="1"/>
  <c r="BK90" i="41" s="1"/>
  <c r="BK91" i="41" s="1"/>
  <c r="BK92" i="41" s="1"/>
  <c r="BK93" i="41" s="1"/>
  <c r="BK94" i="41" s="1"/>
  <c r="BK95" i="41" s="1"/>
  <c r="BK96" i="41" s="1"/>
  <c r="BK97" i="41" s="1"/>
  <c r="BK98" i="41" s="1"/>
  <c r="BK99" i="41" s="1"/>
  <c r="BK100" i="41" s="1"/>
  <c r="BK101" i="41" s="1"/>
  <c r="BK102" i="41" s="1"/>
  <c r="BK103" i="41" s="1"/>
  <c r="BK104" i="41" s="1"/>
  <c r="BK105" i="41" s="1"/>
  <c r="BK106" i="41" s="1"/>
  <c r="BK107" i="41" s="1"/>
  <c r="BK108" i="41" s="1"/>
  <c r="BK109" i="41" s="1"/>
  <c r="BK110" i="41" s="1"/>
  <c r="BK111" i="41" s="1"/>
  <c r="BK112" i="41" s="1"/>
  <c r="BK113" i="41" s="1"/>
  <c r="BK114" i="41" s="1"/>
  <c r="BK115" i="41" s="1"/>
  <c r="BK116" i="41" s="1"/>
  <c r="BK117" i="41" s="1"/>
  <c r="BK118" i="41" s="1"/>
  <c r="BK119" i="41" s="1"/>
  <c r="BK120" i="41" s="1"/>
  <c r="BK121" i="41" s="1"/>
  <c r="BK122" i="41" s="1"/>
  <c r="BK123" i="41" s="1"/>
  <c r="BK124" i="41" s="1"/>
  <c r="BK125" i="41" s="1"/>
  <c r="BK126" i="41" s="1"/>
  <c r="BK127" i="41" s="1"/>
  <c r="BK128" i="41" s="1"/>
  <c r="BK129" i="41" s="1"/>
  <c r="BK130" i="41" s="1"/>
  <c r="BK131" i="41" s="1"/>
  <c r="BK132" i="41" s="1"/>
  <c r="BK133" i="41" s="1"/>
  <c r="BK134" i="41" s="1"/>
  <c r="BK135" i="41" s="1"/>
  <c r="BK136" i="41" s="1"/>
  <c r="BK137" i="41" s="1"/>
  <c r="BK138" i="41" s="1"/>
  <c r="BK139" i="41" s="1"/>
  <c r="BK140" i="41" s="1"/>
  <c r="BK141" i="41" s="1"/>
  <c r="BK142" i="41" s="1"/>
  <c r="BK143" i="41" s="1"/>
  <c r="BK144" i="41" s="1"/>
  <c r="BK145" i="41" s="1"/>
  <c r="BK146" i="41" s="1"/>
  <c r="BK147" i="41" s="1"/>
  <c r="BK148" i="41" s="1"/>
  <c r="BK149" i="41" s="1"/>
  <c r="BK150" i="41" s="1"/>
  <c r="BK151" i="41" s="1"/>
  <c r="BK152" i="41" s="1"/>
  <c r="BK153" i="41" s="1"/>
  <c r="BK154" i="41" s="1"/>
  <c r="BK5" i="41"/>
  <c r="BJ5" i="41"/>
  <c r="BC8" i="41"/>
  <c r="BE6" i="41"/>
  <c r="BD6" i="41"/>
  <c r="BC6" i="41"/>
  <c r="BD4" i="41"/>
  <c r="BD5" i="41" s="1"/>
  <c r="BD8" i="41" s="1"/>
  <c r="BC4" i="41"/>
  <c r="BE8" i="41" s="1"/>
  <c r="O157" i="41" a="1"/>
  <c r="N158" i="41" a="1"/>
  <c r="N159" i="41" s="1"/>
  <c r="N158" i="41"/>
  <c r="N161" i="41"/>
  <c r="N162" i="41"/>
  <c r="N165" i="41"/>
  <c r="N166" i="41"/>
  <c r="AL19" i="41"/>
  <c r="AL17" i="41"/>
  <c r="AL7" i="41"/>
  <c r="AL3" i="41"/>
  <c r="Z5" i="41"/>
  <c r="Z6" i="41"/>
  <c r="AA6" i="41"/>
  <c r="Z7" i="41"/>
  <c r="Z8" i="41"/>
  <c r="AA8" i="41"/>
  <c r="Z9" i="41"/>
  <c r="Z10" i="41"/>
  <c r="AA10" i="41" s="1"/>
  <c r="Z11" i="41"/>
  <c r="Z12" i="41"/>
  <c r="AA12" i="41" s="1"/>
  <c r="Z13" i="41"/>
  <c r="Z14" i="41"/>
  <c r="AA14" i="41" s="1"/>
  <c r="Z15" i="41"/>
  <c r="Z16" i="41"/>
  <c r="AA16" i="41" s="1"/>
  <c r="Z17" i="41"/>
  <c r="Z18" i="41"/>
  <c r="AA18" i="41" s="1"/>
  <c r="Z19" i="41"/>
  <c r="Z20" i="41"/>
  <c r="AA20" i="41" s="1"/>
  <c r="Z21" i="41"/>
  <c r="Z22" i="41"/>
  <c r="AA22" i="41" s="1"/>
  <c r="Z23" i="41"/>
  <c r="Z24" i="41"/>
  <c r="AA24" i="41" s="1"/>
  <c r="Z25" i="41"/>
  <c r="Z26" i="41"/>
  <c r="AA26" i="41" s="1"/>
  <c r="Z27" i="41"/>
  <c r="Z28" i="41"/>
  <c r="AA28" i="41" s="1"/>
  <c r="Z29" i="41"/>
  <c r="Z30" i="41"/>
  <c r="AA30" i="41" s="1"/>
  <c r="Z31" i="41"/>
  <c r="Z32" i="41"/>
  <c r="AA32" i="41" s="1"/>
  <c r="Z33" i="41"/>
  <c r="Z34" i="41"/>
  <c r="AA34" i="41" s="1"/>
  <c r="Z35" i="41"/>
  <c r="Z36" i="41"/>
  <c r="AA36" i="41" s="1"/>
  <c r="Z37" i="41"/>
  <c r="Z38" i="41"/>
  <c r="AA38" i="41" s="1"/>
  <c r="Z39" i="41"/>
  <c r="Z40" i="41"/>
  <c r="AA40" i="41" s="1"/>
  <c r="Z41" i="41"/>
  <c r="Z42" i="41"/>
  <c r="AA42" i="41" s="1"/>
  <c r="Z43" i="41"/>
  <c r="Z44" i="41"/>
  <c r="AA44" i="41" s="1"/>
  <c r="Z45" i="41"/>
  <c r="Z46" i="41"/>
  <c r="AA46" i="41" s="1"/>
  <c r="Z47" i="41"/>
  <c r="Z48" i="41"/>
  <c r="AA48" i="41"/>
  <c r="Z49" i="41"/>
  <c r="AA49" i="41"/>
  <c r="Z50" i="41"/>
  <c r="AA50" i="41"/>
  <c r="Z51" i="41"/>
  <c r="AA51" i="41"/>
  <c r="Z52" i="41"/>
  <c r="AA52" i="41"/>
  <c r="Z53" i="41"/>
  <c r="AA53" i="41"/>
  <c r="Z54" i="41"/>
  <c r="AA54" i="41"/>
  <c r="Z55" i="41"/>
  <c r="AA55" i="41"/>
  <c r="Z56" i="41"/>
  <c r="AA56" i="41"/>
  <c r="Z57" i="41"/>
  <c r="AA57" i="41"/>
  <c r="Z58" i="41"/>
  <c r="AA58" i="41"/>
  <c r="Z59" i="41"/>
  <c r="AA59" i="41"/>
  <c r="Z60" i="41"/>
  <c r="AA60" i="41"/>
  <c r="Z61" i="41"/>
  <c r="AA61" i="41"/>
  <c r="Z62" i="41"/>
  <c r="AA62" i="41"/>
  <c r="Z63" i="41"/>
  <c r="AA63" i="41"/>
  <c r="Z64" i="41"/>
  <c r="AA64" i="41"/>
  <c r="Z65" i="41"/>
  <c r="AA65" i="41"/>
  <c r="Z66" i="41"/>
  <c r="AA66" i="41"/>
  <c r="Z67" i="41"/>
  <c r="AA67" i="41"/>
  <c r="Z68" i="41"/>
  <c r="AA68" i="41"/>
  <c r="Z69" i="41"/>
  <c r="AA69" i="41"/>
  <c r="Z70" i="41"/>
  <c r="AA70" i="41"/>
  <c r="Z71" i="41"/>
  <c r="AA71" i="41"/>
  <c r="Z72" i="41"/>
  <c r="AA72" i="41"/>
  <c r="Z73" i="41"/>
  <c r="AA73" i="41"/>
  <c r="Z74" i="41"/>
  <c r="AA74" i="41"/>
  <c r="Z75" i="41"/>
  <c r="AA75" i="41"/>
  <c r="Z76" i="41"/>
  <c r="AA76" i="41"/>
  <c r="Z77" i="41"/>
  <c r="AA77" i="41"/>
  <c r="Z78" i="41"/>
  <c r="AA78" i="41"/>
  <c r="Z79" i="41"/>
  <c r="AA79" i="41"/>
  <c r="Z80" i="41"/>
  <c r="AA80" i="41"/>
  <c r="Z81" i="41"/>
  <c r="AA81" i="41"/>
  <c r="Z82" i="41"/>
  <c r="AA82" i="41"/>
  <c r="Z83" i="41"/>
  <c r="AA83" i="41"/>
  <c r="Z84" i="41"/>
  <c r="AA84" i="41"/>
  <c r="Z85" i="41"/>
  <c r="AA85" i="41"/>
  <c r="Z86" i="41"/>
  <c r="AA86" i="41"/>
  <c r="Z87" i="41"/>
  <c r="AA87" i="41"/>
  <c r="Z88" i="41"/>
  <c r="AA88" i="41"/>
  <c r="Z89" i="41"/>
  <c r="AA89" i="41"/>
  <c r="Z90" i="41"/>
  <c r="AA90" i="41"/>
  <c r="Z91" i="41"/>
  <c r="AA91" i="41"/>
  <c r="Z92" i="41"/>
  <c r="AA92" i="41"/>
  <c r="Z93" i="41"/>
  <c r="AA93" i="41"/>
  <c r="Z94" i="41"/>
  <c r="AA94" i="41"/>
  <c r="Z95" i="41"/>
  <c r="AA95" i="41"/>
  <c r="Z96" i="41"/>
  <c r="AA96" i="41"/>
  <c r="Z97" i="41"/>
  <c r="AA97" i="41"/>
  <c r="Z98" i="41"/>
  <c r="AA98" i="41"/>
  <c r="Z99" i="41"/>
  <c r="AA99" i="41"/>
  <c r="Z100" i="41"/>
  <c r="AA100" i="41"/>
  <c r="Z101" i="41"/>
  <c r="AA101" i="41"/>
  <c r="Z102" i="41"/>
  <c r="AA102" i="41"/>
  <c r="Z103" i="41"/>
  <c r="AA103" i="41"/>
  <c r="Z104" i="41"/>
  <c r="AA104" i="41"/>
  <c r="Z105" i="41"/>
  <c r="AA105" i="41"/>
  <c r="Z106" i="41"/>
  <c r="AA106" i="41"/>
  <c r="Z107" i="41"/>
  <c r="AA107" i="41"/>
  <c r="Z108" i="41"/>
  <c r="AA108" i="41"/>
  <c r="Z109" i="41"/>
  <c r="AA109" i="41"/>
  <c r="Z110" i="41"/>
  <c r="AA110" i="41"/>
  <c r="Z111" i="41"/>
  <c r="AA111" i="41"/>
  <c r="Z112" i="41"/>
  <c r="AA112" i="41"/>
  <c r="Z113" i="41"/>
  <c r="AA113" i="41"/>
  <c r="Z114" i="41"/>
  <c r="AA114" i="41"/>
  <c r="Z115" i="41"/>
  <c r="AA115" i="41"/>
  <c r="Z116" i="41"/>
  <c r="AA116" i="41"/>
  <c r="Z117" i="41"/>
  <c r="AA117" i="41"/>
  <c r="Z118" i="41"/>
  <c r="AA118" i="41"/>
  <c r="Z119" i="41"/>
  <c r="AA119" i="41"/>
  <c r="Z120" i="41"/>
  <c r="AA120" i="41"/>
  <c r="Z121" i="41"/>
  <c r="AA121" i="41"/>
  <c r="Z122" i="41"/>
  <c r="AA122" i="41"/>
  <c r="Z123" i="41"/>
  <c r="AA123" i="41"/>
  <c r="Z124" i="41"/>
  <c r="AA124" i="41"/>
  <c r="Z125" i="41"/>
  <c r="AA125" i="41"/>
  <c r="Z126" i="41"/>
  <c r="AA126" i="41"/>
  <c r="Z127" i="41"/>
  <c r="AA127" i="41"/>
  <c r="Z128" i="41"/>
  <c r="AA128" i="41"/>
  <c r="Z129" i="41"/>
  <c r="AA129" i="41"/>
  <c r="Z130" i="41"/>
  <c r="AA130" i="41"/>
  <c r="Z131" i="41"/>
  <c r="AA131" i="41"/>
  <c r="Z132" i="41"/>
  <c r="AA132" i="41"/>
  <c r="Z133" i="41"/>
  <c r="AA133" i="41"/>
  <c r="Z134" i="41"/>
  <c r="AA134" i="41"/>
  <c r="Z135" i="41"/>
  <c r="AA135" i="41"/>
  <c r="Z136" i="41"/>
  <c r="AA136" i="41"/>
  <c r="Z137" i="41"/>
  <c r="AA137" i="41"/>
  <c r="Z138" i="41"/>
  <c r="AA138" i="41"/>
  <c r="Z139" i="41"/>
  <c r="AA139" i="41"/>
  <c r="Z140" i="41"/>
  <c r="AA140" i="41"/>
  <c r="Z141" i="41"/>
  <c r="AA141" i="41"/>
  <c r="Z142" i="41"/>
  <c r="AA142" i="41"/>
  <c r="Z143" i="41"/>
  <c r="AA143" i="41"/>
  <c r="Z144" i="41"/>
  <c r="AA144" i="41"/>
  <c r="Z145" i="41"/>
  <c r="AA145" i="41"/>
  <c r="Z146" i="41"/>
  <c r="AA146" i="41"/>
  <c r="Z147" i="41"/>
  <c r="AA147" i="41"/>
  <c r="Z148" i="41"/>
  <c r="AA148" i="41"/>
  <c r="Z149" i="41"/>
  <c r="AA149" i="41"/>
  <c r="Z150" i="41"/>
  <c r="AA150" i="41"/>
  <c r="Z151" i="41"/>
  <c r="AA151" i="41"/>
  <c r="Z152" i="41"/>
  <c r="AA152" i="41"/>
  <c r="Z153" i="41"/>
  <c r="AA153" i="41"/>
  <c r="AA4" i="41"/>
  <c r="Z4" i="41"/>
  <c r="Z154" i="41" s="1"/>
  <c r="Y154" i="41"/>
  <c r="X154" i="41"/>
  <c r="O3" i="41"/>
  <c r="P3" i="41"/>
  <c r="Q3" i="41"/>
  <c r="R3" i="41"/>
  <c r="S3" i="41"/>
  <c r="T3" i="41"/>
  <c r="U3" i="41"/>
  <c r="V3" i="41"/>
  <c r="W3" i="41"/>
  <c r="N3" i="41"/>
  <c r="BQ155" i="39"/>
  <c r="BO5" i="39"/>
  <c r="BQ5" i="39" s="1"/>
  <c r="BP5" i="39"/>
  <c r="BO6" i="39"/>
  <c r="BP6" i="39"/>
  <c r="BQ6" i="39"/>
  <c r="BO7" i="39"/>
  <c r="BQ7" i="39" s="1"/>
  <c r="BP7" i="39"/>
  <c r="BO8" i="39"/>
  <c r="BQ8" i="39" s="1"/>
  <c r="BP8" i="39"/>
  <c r="BO9" i="39"/>
  <c r="BP9" i="39"/>
  <c r="BO10" i="39"/>
  <c r="BQ9" i="39" s="1"/>
  <c r="BP10" i="39"/>
  <c r="BQ10" i="39"/>
  <c r="BO11" i="39"/>
  <c r="BQ11" i="39" s="1"/>
  <c r="BP11" i="39"/>
  <c r="BO12" i="39"/>
  <c r="BQ12" i="39" s="1"/>
  <c r="BP12" i="39"/>
  <c r="BO13" i="39"/>
  <c r="BP13" i="39"/>
  <c r="BO14" i="39"/>
  <c r="BQ13" i="39" s="1"/>
  <c r="BP14" i="39"/>
  <c r="BQ14" i="39"/>
  <c r="BO15" i="39"/>
  <c r="BQ15" i="39" s="1"/>
  <c r="BP15" i="39"/>
  <c r="BO16" i="39"/>
  <c r="BQ16" i="39" s="1"/>
  <c r="BP16" i="39"/>
  <c r="BO17" i="39"/>
  <c r="BP17" i="39"/>
  <c r="BO18" i="39"/>
  <c r="BQ17" i="39" s="1"/>
  <c r="BP18" i="39"/>
  <c r="BQ18" i="39"/>
  <c r="BO19" i="39"/>
  <c r="BQ19" i="39" s="1"/>
  <c r="BP19" i="39"/>
  <c r="BO20" i="39"/>
  <c r="BQ20" i="39" s="1"/>
  <c r="BP20" i="39"/>
  <c r="BO21" i="39"/>
  <c r="BP21" i="39"/>
  <c r="BO22" i="39"/>
  <c r="BQ21" i="39" s="1"/>
  <c r="BP22" i="39"/>
  <c r="BQ22" i="39"/>
  <c r="BO23" i="39"/>
  <c r="BQ23" i="39" s="1"/>
  <c r="BP23" i="39"/>
  <c r="BO24" i="39"/>
  <c r="BQ24" i="39" s="1"/>
  <c r="BP24" i="39"/>
  <c r="BO25" i="39"/>
  <c r="BP25" i="39"/>
  <c r="BO26" i="39"/>
  <c r="BQ25" i="39" s="1"/>
  <c r="BP26" i="39"/>
  <c r="BQ26" i="39"/>
  <c r="BO27" i="39"/>
  <c r="BQ27" i="39" s="1"/>
  <c r="BP27" i="39"/>
  <c r="BO28" i="39"/>
  <c r="BQ28" i="39" s="1"/>
  <c r="BP28" i="39"/>
  <c r="BO29" i="39"/>
  <c r="BP29" i="39"/>
  <c r="BO30" i="39"/>
  <c r="BQ29" i="39" s="1"/>
  <c r="BP30" i="39"/>
  <c r="BQ30" i="39"/>
  <c r="BO31" i="39"/>
  <c r="BQ31" i="39" s="1"/>
  <c r="BP31" i="39"/>
  <c r="BO32" i="39"/>
  <c r="BQ32" i="39" s="1"/>
  <c r="BP32" i="39"/>
  <c r="BO33" i="39"/>
  <c r="BP33" i="39"/>
  <c r="BO34" i="39"/>
  <c r="BQ33" i="39" s="1"/>
  <c r="BP34" i="39"/>
  <c r="BQ34" i="39"/>
  <c r="BO35" i="39"/>
  <c r="BQ35" i="39" s="1"/>
  <c r="BP35" i="39"/>
  <c r="BO36" i="39"/>
  <c r="BQ36" i="39" s="1"/>
  <c r="BP36" i="39"/>
  <c r="BO37" i="39"/>
  <c r="BP37" i="39"/>
  <c r="BO38" i="39"/>
  <c r="BQ37" i="39" s="1"/>
  <c r="BP38" i="39"/>
  <c r="BQ38" i="39"/>
  <c r="BO39" i="39"/>
  <c r="BQ39" i="39" s="1"/>
  <c r="BP39" i="39"/>
  <c r="BO40" i="39"/>
  <c r="BQ40" i="39" s="1"/>
  <c r="BP40" i="39"/>
  <c r="BO41" i="39"/>
  <c r="BP41" i="39"/>
  <c r="BO42" i="39"/>
  <c r="BQ41" i="39" s="1"/>
  <c r="BP42" i="39"/>
  <c r="BQ42" i="39"/>
  <c r="BO43" i="39"/>
  <c r="BQ43" i="39" s="1"/>
  <c r="BP43" i="39"/>
  <c r="BO44" i="39"/>
  <c r="BQ44" i="39" s="1"/>
  <c r="BP44" i="39"/>
  <c r="BO45" i="39"/>
  <c r="BP45" i="39"/>
  <c r="BO46" i="39"/>
  <c r="BQ45" i="39" s="1"/>
  <c r="BP46" i="39"/>
  <c r="BQ46" i="39"/>
  <c r="BO47" i="39"/>
  <c r="BQ47" i="39" s="1"/>
  <c r="BP47" i="39"/>
  <c r="BO48" i="39"/>
  <c r="BQ48" i="39" s="1"/>
  <c r="BP48" i="39"/>
  <c r="BO49" i="39"/>
  <c r="BP49" i="39"/>
  <c r="BO50" i="39"/>
  <c r="BQ49" i="39" s="1"/>
  <c r="BP50" i="39"/>
  <c r="BQ50" i="39"/>
  <c r="BO51" i="39"/>
  <c r="BQ51" i="39" s="1"/>
  <c r="BP51" i="39"/>
  <c r="BO52" i="39"/>
  <c r="BQ52" i="39" s="1"/>
  <c r="BP52" i="39"/>
  <c r="BO53" i="39"/>
  <c r="BP53" i="39"/>
  <c r="BQ53" i="39" s="1"/>
  <c r="BO54" i="39"/>
  <c r="BP54" i="39"/>
  <c r="BQ54" i="39"/>
  <c r="BO55" i="39"/>
  <c r="BQ55" i="39" s="1"/>
  <c r="BP55" i="39"/>
  <c r="BO56" i="39"/>
  <c r="BQ56" i="39" s="1"/>
  <c r="BP56" i="39"/>
  <c r="BO57" i="39"/>
  <c r="BP57" i="39"/>
  <c r="BQ57" i="39" s="1"/>
  <c r="BO58" i="39"/>
  <c r="BP58" i="39"/>
  <c r="BQ58" i="39"/>
  <c r="BO59" i="39"/>
  <c r="BQ59" i="39" s="1"/>
  <c r="BP59" i="39"/>
  <c r="BO60" i="39"/>
  <c r="BQ60" i="39" s="1"/>
  <c r="BP60" i="39"/>
  <c r="BO61" i="39"/>
  <c r="BP61" i="39"/>
  <c r="BQ61" i="39" s="1"/>
  <c r="BO62" i="39"/>
  <c r="BP62" i="39"/>
  <c r="BQ62" i="39"/>
  <c r="BO63" i="39"/>
  <c r="BQ63" i="39" s="1"/>
  <c r="BP63" i="39"/>
  <c r="BO64" i="39"/>
  <c r="BQ64" i="39" s="1"/>
  <c r="BP64" i="39"/>
  <c r="BO65" i="39"/>
  <c r="BP65" i="39"/>
  <c r="BQ65" i="39" s="1"/>
  <c r="BO66" i="39"/>
  <c r="BP66" i="39"/>
  <c r="BQ66" i="39"/>
  <c r="BO67" i="39"/>
  <c r="BQ67" i="39" s="1"/>
  <c r="BP67" i="39"/>
  <c r="BO68" i="39"/>
  <c r="BQ68" i="39" s="1"/>
  <c r="BP68" i="39"/>
  <c r="BO69" i="39"/>
  <c r="BP69" i="39"/>
  <c r="BQ69" i="39" s="1"/>
  <c r="BO70" i="39"/>
  <c r="BP70" i="39"/>
  <c r="BQ70" i="39"/>
  <c r="BO71" i="39"/>
  <c r="BQ71" i="39" s="1"/>
  <c r="BP71" i="39"/>
  <c r="BO72" i="39"/>
  <c r="BQ72" i="39" s="1"/>
  <c r="BP72" i="39"/>
  <c r="BO73" i="39"/>
  <c r="BP73" i="39"/>
  <c r="BQ73" i="39" s="1"/>
  <c r="BO74" i="39"/>
  <c r="BP74" i="39"/>
  <c r="BQ74" i="39"/>
  <c r="BO75" i="39"/>
  <c r="BQ75" i="39" s="1"/>
  <c r="BP75" i="39"/>
  <c r="BO76" i="39"/>
  <c r="BQ76" i="39" s="1"/>
  <c r="BP76" i="39"/>
  <c r="BO77" i="39"/>
  <c r="BP77" i="39"/>
  <c r="BQ77" i="39" s="1"/>
  <c r="BO78" i="39"/>
  <c r="BP78" i="39"/>
  <c r="BQ78" i="39"/>
  <c r="BO79" i="39"/>
  <c r="BQ79" i="39" s="1"/>
  <c r="BP79" i="39"/>
  <c r="BO80" i="39"/>
  <c r="BQ80" i="39" s="1"/>
  <c r="BP80" i="39"/>
  <c r="BO81" i="39"/>
  <c r="BP81" i="39"/>
  <c r="BQ81" i="39" s="1"/>
  <c r="BO82" i="39"/>
  <c r="BP82" i="39"/>
  <c r="BQ82" i="39"/>
  <c r="BO83" i="39"/>
  <c r="BQ83" i="39" s="1"/>
  <c r="BP83" i="39"/>
  <c r="BO84" i="39"/>
  <c r="BQ84" i="39" s="1"/>
  <c r="BP84" i="39"/>
  <c r="BO85" i="39"/>
  <c r="BP85" i="39"/>
  <c r="BQ85" i="39" s="1"/>
  <c r="BO86" i="39"/>
  <c r="BP86" i="39"/>
  <c r="BQ86" i="39"/>
  <c r="BO87" i="39"/>
  <c r="BQ87" i="39" s="1"/>
  <c r="BP87" i="39"/>
  <c r="BO88" i="39"/>
  <c r="BQ88" i="39" s="1"/>
  <c r="BP88" i="39"/>
  <c r="BO89" i="39"/>
  <c r="BP89" i="39"/>
  <c r="BQ89" i="39" s="1"/>
  <c r="BO90" i="39"/>
  <c r="BP90" i="39"/>
  <c r="BQ90" i="39"/>
  <c r="BO91" i="39"/>
  <c r="BQ91" i="39" s="1"/>
  <c r="BP91" i="39"/>
  <c r="BO92" i="39"/>
  <c r="BQ92" i="39" s="1"/>
  <c r="BP92" i="39"/>
  <c r="BO93" i="39"/>
  <c r="BP93" i="39"/>
  <c r="BQ93" i="39" s="1"/>
  <c r="BO94" i="39"/>
  <c r="BP94" i="39"/>
  <c r="BQ94" i="39"/>
  <c r="BO95" i="39"/>
  <c r="BQ95" i="39" s="1"/>
  <c r="BP95" i="39"/>
  <c r="BO96" i="39"/>
  <c r="BQ96" i="39" s="1"/>
  <c r="BP96" i="39"/>
  <c r="BO97" i="39"/>
  <c r="BP97" i="39"/>
  <c r="BQ97" i="39" s="1"/>
  <c r="BO98" i="39"/>
  <c r="BP98" i="39"/>
  <c r="BQ98" i="39"/>
  <c r="BO99" i="39"/>
  <c r="BQ99" i="39" s="1"/>
  <c r="BP99" i="39"/>
  <c r="BO100" i="39"/>
  <c r="BQ100" i="39" s="1"/>
  <c r="BP100" i="39"/>
  <c r="BO101" i="39"/>
  <c r="BP101" i="39"/>
  <c r="BQ101" i="39" s="1"/>
  <c r="BO102" i="39"/>
  <c r="BP102" i="39"/>
  <c r="BQ102" i="39"/>
  <c r="BO103" i="39"/>
  <c r="BQ103" i="39" s="1"/>
  <c r="BP103" i="39"/>
  <c r="BO104" i="39"/>
  <c r="BQ104" i="39" s="1"/>
  <c r="BP104" i="39"/>
  <c r="BO105" i="39"/>
  <c r="BP105" i="39"/>
  <c r="BQ105" i="39" s="1"/>
  <c r="BO106" i="39"/>
  <c r="BP106" i="39"/>
  <c r="BQ106" i="39"/>
  <c r="BO107" i="39"/>
  <c r="BQ107" i="39" s="1"/>
  <c r="BP107" i="39"/>
  <c r="BO108" i="39"/>
  <c r="BQ108" i="39" s="1"/>
  <c r="BP108" i="39"/>
  <c r="BO109" i="39"/>
  <c r="BP109" i="39"/>
  <c r="BQ109" i="39" s="1"/>
  <c r="BO110" i="39"/>
  <c r="BP110" i="39"/>
  <c r="BQ110" i="39"/>
  <c r="BO111" i="39"/>
  <c r="BQ111" i="39" s="1"/>
  <c r="BP111" i="39"/>
  <c r="BO112" i="39"/>
  <c r="BQ112" i="39" s="1"/>
  <c r="BP112" i="39"/>
  <c r="BO113" i="39"/>
  <c r="BP113" i="39"/>
  <c r="BQ113" i="39" s="1"/>
  <c r="BO114" i="39"/>
  <c r="BP114" i="39"/>
  <c r="BQ114" i="39"/>
  <c r="BO115" i="39"/>
  <c r="BQ115" i="39" s="1"/>
  <c r="BP115" i="39"/>
  <c r="BO116" i="39"/>
  <c r="BQ116" i="39" s="1"/>
  <c r="BP116" i="39"/>
  <c r="BO117" i="39"/>
  <c r="BP117" i="39"/>
  <c r="BQ117" i="39" s="1"/>
  <c r="BO118" i="39"/>
  <c r="BP118" i="39"/>
  <c r="BQ118" i="39"/>
  <c r="BO119" i="39"/>
  <c r="BQ119" i="39" s="1"/>
  <c r="BP119" i="39"/>
  <c r="BO120" i="39"/>
  <c r="BQ120" i="39" s="1"/>
  <c r="BP120" i="39"/>
  <c r="BO121" i="39"/>
  <c r="BP121" i="39"/>
  <c r="BQ121" i="39" s="1"/>
  <c r="BO122" i="39"/>
  <c r="BP122" i="39"/>
  <c r="BQ122" i="39"/>
  <c r="BO123" i="39"/>
  <c r="BQ123" i="39" s="1"/>
  <c r="BP123" i="39"/>
  <c r="BO124" i="39"/>
  <c r="BQ124" i="39" s="1"/>
  <c r="BP124" i="39"/>
  <c r="BO125" i="39"/>
  <c r="BP125" i="39"/>
  <c r="BQ125" i="39" s="1"/>
  <c r="BO126" i="39"/>
  <c r="BP126" i="39"/>
  <c r="BQ126" i="39"/>
  <c r="BO127" i="39"/>
  <c r="BQ127" i="39" s="1"/>
  <c r="BP127" i="39"/>
  <c r="BO128" i="39"/>
  <c r="BQ128" i="39" s="1"/>
  <c r="BP128" i="39"/>
  <c r="BO129" i="39"/>
  <c r="BP129" i="39"/>
  <c r="BQ129" i="39" s="1"/>
  <c r="BO130" i="39"/>
  <c r="BP130" i="39"/>
  <c r="BQ130" i="39"/>
  <c r="BO131" i="39"/>
  <c r="BQ131" i="39" s="1"/>
  <c r="BP131" i="39"/>
  <c r="BO132" i="39"/>
  <c r="BQ132" i="39" s="1"/>
  <c r="BP132" i="39"/>
  <c r="BO133" i="39"/>
  <c r="BP133" i="39"/>
  <c r="BQ133" i="39" s="1"/>
  <c r="BO134" i="39"/>
  <c r="BP134" i="39"/>
  <c r="BQ134" i="39"/>
  <c r="BO135" i="39"/>
  <c r="BQ135" i="39" s="1"/>
  <c r="BP135" i="39"/>
  <c r="BO136" i="39"/>
  <c r="BQ136" i="39" s="1"/>
  <c r="BP136" i="39"/>
  <c r="BO137" i="39"/>
  <c r="BP137" i="39"/>
  <c r="BQ137" i="39" s="1"/>
  <c r="BO138" i="39"/>
  <c r="BP138" i="39"/>
  <c r="BQ138" i="39"/>
  <c r="BO139" i="39"/>
  <c r="BQ139" i="39" s="1"/>
  <c r="BP139" i="39"/>
  <c r="BO140" i="39"/>
  <c r="BQ140" i="39" s="1"/>
  <c r="BP140" i="39"/>
  <c r="BO141" i="39"/>
  <c r="BP141" i="39"/>
  <c r="BQ141" i="39" s="1"/>
  <c r="BO142" i="39"/>
  <c r="BP142" i="39"/>
  <c r="BQ142" i="39"/>
  <c r="BO143" i="39"/>
  <c r="BQ143" i="39" s="1"/>
  <c r="BP143" i="39"/>
  <c r="BO144" i="39"/>
  <c r="BQ144" i="39" s="1"/>
  <c r="BP144" i="39"/>
  <c r="BO145" i="39"/>
  <c r="BP145" i="39"/>
  <c r="BQ145" i="39" s="1"/>
  <c r="BO146" i="39"/>
  <c r="BP146" i="39"/>
  <c r="BQ146" i="39"/>
  <c r="BO147" i="39"/>
  <c r="BQ147" i="39" s="1"/>
  <c r="BP147" i="39"/>
  <c r="BO148" i="39"/>
  <c r="BQ148" i="39" s="1"/>
  <c r="BP148" i="39"/>
  <c r="BO149" i="39"/>
  <c r="BP149" i="39"/>
  <c r="BQ149" i="39" s="1"/>
  <c r="BO150" i="39"/>
  <c r="BP150" i="39"/>
  <c r="BQ150" i="39"/>
  <c r="BO151" i="39"/>
  <c r="BQ151" i="39" s="1"/>
  <c r="BP151" i="39"/>
  <c r="BO152" i="39"/>
  <c r="BQ152" i="39" s="1"/>
  <c r="BP152" i="39"/>
  <c r="BO153" i="39"/>
  <c r="BP153" i="39"/>
  <c r="BQ153" i="39" s="1"/>
  <c r="BO154" i="39"/>
  <c r="BP154" i="39"/>
  <c r="BQ154" i="39"/>
  <c r="BQ4" i="39"/>
  <c r="BP4" i="39"/>
  <c r="BO4" i="39"/>
  <c r="BM6" i="39"/>
  <c r="BN6" i="39"/>
  <c r="BN7" i="39" s="1"/>
  <c r="BN8" i="39" s="1"/>
  <c r="BN9" i="39" s="1"/>
  <c r="BN10" i="39" s="1"/>
  <c r="BN11" i="39" s="1"/>
  <c r="BN12" i="39" s="1"/>
  <c r="BN13" i="39" s="1"/>
  <c r="BN14" i="39" s="1"/>
  <c r="BN15" i="39" s="1"/>
  <c r="BN16" i="39" s="1"/>
  <c r="BN17" i="39" s="1"/>
  <c r="BN18" i="39" s="1"/>
  <c r="BN19" i="39" s="1"/>
  <c r="BN20" i="39" s="1"/>
  <c r="BN21" i="39" s="1"/>
  <c r="BN22" i="39" s="1"/>
  <c r="BN23" i="39" s="1"/>
  <c r="BN24" i="39" s="1"/>
  <c r="BN25" i="39" s="1"/>
  <c r="BN26" i="39" s="1"/>
  <c r="BN27" i="39" s="1"/>
  <c r="BN28" i="39" s="1"/>
  <c r="BN29" i="39" s="1"/>
  <c r="BN30" i="39" s="1"/>
  <c r="BN31" i="39" s="1"/>
  <c r="BN32" i="39" s="1"/>
  <c r="BN33" i="39" s="1"/>
  <c r="BN34" i="39" s="1"/>
  <c r="BN35" i="39" s="1"/>
  <c r="BN36" i="39" s="1"/>
  <c r="BN37" i="39" s="1"/>
  <c r="BN38" i="39" s="1"/>
  <c r="BN39" i="39" s="1"/>
  <c r="BN40" i="39" s="1"/>
  <c r="BN41" i="39" s="1"/>
  <c r="BN42" i="39" s="1"/>
  <c r="BN43" i="39" s="1"/>
  <c r="BN44" i="39" s="1"/>
  <c r="BN45" i="39" s="1"/>
  <c r="BN46" i="39" s="1"/>
  <c r="BN47" i="39" s="1"/>
  <c r="BN48" i="39" s="1"/>
  <c r="BN49" i="39" s="1"/>
  <c r="BN50" i="39" s="1"/>
  <c r="BN51" i="39" s="1"/>
  <c r="BN52" i="39" s="1"/>
  <c r="BN53" i="39" s="1"/>
  <c r="BN54" i="39" s="1"/>
  <c r="BN55" i="39" s="1"/>
  <c r="BN56" i="39" s="1"/>
  <c r="BN57" i="39" s="1"/>
  <c r="BN58" i="39" s="1"/>
  <c r="BN59" i="39" s="1"/>
  <c r="BN60" i="39" s="1"/>
  <c r="BN61" i="39" s="1"/>
  <c r="BN62" i="39" s="1"/>
  <c r="BN63" i="39" s="1"/>
  <c r="BN64" i="39" s="1"/>
  <c r="BN65" i="39" s="1"/>
  <c r="BN66" i="39" s="1"/>
  <c r="BN67" i="39" s="1"/>
  <c r="BN68" i="39" s="1"/>
  <c r="BN69" i="39" s="1"/>
  <c r="BN70" i="39" s="1"/>
  <c r="BN71" i="39" s="1"/>
  <c r="BN72" i="39" s="1"/>
  <c r="BN73" i="39" s="1"/>
  <c r="BN74" i="39" s="1"/>
  <c r="BN75" i="39" s="1"/>
  <c r="BN76" i="39" s="1"/>
  <c r="BN77" i="39" s="1"/>
  <c r="BN78" i="39" s="1"/>
  <c r="BN79" i="39" s="1"/>
  <c r="BN80" i="39" s="1"/>
  <c r="BN81" i="39" s="1"/>
  <c r="BN82" i="39" s="1"/>
  <c r="BN83" i="39" s="1"/>
  <c r="BN84" i="39" s="1"/>
  <c r="BN85" i="39" s="1"/>
  <c r="BN86" i="39" s="1"/>
  <c r="BN87" i="39" s="1"/>
  <c r="BN88" i="39" s="1"/>
  <c r="BN89" i="39" s="1"/>
  <c r="BN90" i="39" s="1"/>
  <c r="BN91" i="39" s="1"/>
  <c r="BN92" i="39" s="1"/>
  <c r="BN93" i="39" s="1"/>
  <c r="BN94" i="39" s="1"/>
  <c r="BN95" i="39" s="1"/>
  <c r="BN96" i="39" s="1"/>
  <c r="BN97" i="39" s="1"/>
  <c r="BN98" i="39" s="1"/>
  <c r="BN99" i="39" s="1"/>
  <c r="BN100" i="39" s="1"/>
  <c r="BN101" i="39" s="1"/>
  <c r="BN102" i="39" s="1"/>
  <c r="BN103" i="39" s="1"/>
  <c r="BN104" i="39" s="1"/>
  <c r="BN105" i="39" s="1"/>
  <c r="BN106" i="39" s="1"/>
  <c r="BN107" i="39" s="1"/>
  <c r="BN108" i="39" s="1"/>
  <c r="BN109" i="39" s="1"/>
  <c r="BN110" i="39" s="1"/>
  <c r="BN111" i="39" s="1"/>
  <c r="BN112" i="39" s="1"/>
  <c r="BN113" i="39" s="1"/>
  <c r="BN114" i="39" s="1"/>
  <c r="BN115" i="39" s="1"/>
  <c r="BN116" i="39" s="1"/>
  <c r="BN117" i="39" s="1"/>
  <c r="BN118" i="39" s="1"/>
  <c r="BN119" i="39" s="1"/>
  <c r="BN120" i="39" s="1"/>
  <c r="BN121" i="39" s="1"/>
  <c r="BN122" i="39" s="1"/>
  <c r="BN123" i="39" s="1"/>
  <c r="BN124" i="39" s="1"/>
  <c r="BN125" i="39" s="1"/>
  <c r="BN126" i="39" s="1"/>
  <c r="BN127" i="39" s="1"/>
  <c r="BN128" i="39" s="1"/>
  <c r="BN129" i="39" s="1"/>
  <c r="BN130" i="39" s="1"/>
  <c r="BN131" i="39" s="1"/>
  <c r="BN132" i="39" s="1"/>
  <c r="BN133" i="39" s="1"/>
  <c r="BN134" i="39" s="1"/>
  <c r="BN135" i="39" s="1"/>
  <c r="BN136" i="39" s="1"/>
  <c r="BN137" i="39" s="1"/>
  <c r="BN138" i="39" s="1"/>
  <c r="BN139" i="39" s="1"/>
  <c r="BN140" i="39" s="1"/>
  <c r="BN141" i="39" s="1"/>
  <c r="BN142" i="39" s="1"/>
  <c r="BN143" i="39" s="1"/>
  <c r="BN144" i="39" s="1"/>
  <c r="BN145" i="39" s="1"/>
  <c r="BN146" i="39" s="1"/>
  <c r="BN147" i="39" s="1"/>
  <c r="BN148" i="39" s="1"/>
  <c r="BN149" i="39" s="1"/>
  <c r="BN150" i="39" s="1"/>
  <c r="BN151" i="39" s="1"/>
  <c r="BN152" i="39" s="1"/>
  <c r="BN153" i="39" s="1"/>
  <c r="BN154" i="39" s="1"/>
  <c r="BM7" i="39"/>
  <c r="BM8" i="39" s="1"/>
  <c r="BM9" i="39" s="1"/>
  <c r="BM10" i="39" s="1"/>
  <c r="BM11" i="39" s="1"/>
  <c r="BM12" i="39" s="1"/>
  <c r="BM13" i="39" s="1"/>
  <c r="BM14" i="39" s="1"/>
  <c r="BM15" i="39" s="1"/>
  <c r="BM16" i="39" s="1"/>
  <c r="BM17" i="39" s="1"/>
  <c r="BM18" i="39" s="1"/>
  <c r="BM19" i="39" s="1"/>
  <c r="BM20" i="39" s="1"/>
  <c r="BM21" i="39" s="1"/>
  <c r="BM22" i="39" s="1"/>
  <c r="BM23" i="39" s="1"/>
  <c r="BM24" i="39" s="1"/>
  <c r="BM25" i="39" s="1"/>
  <c r="BM26" i="39" s="1"/>
  <c r="BM27" i="39" s="1"/>
  <c r="BM28" i="39" s="1"/>
  <c r="BM29" i="39" s="1"/>
  <c r="BM30" i="39" s="1"/>
  <c r="BM31" i="39" s="1"/>
  <c r="BM32" i="39" s="1"/>
  <c r="BM33" i="39" s="1"/>
  <c r="BM34" i="39" s="1"/>
  <c r="BM35" i="39" s="1"/>
  <c r="BM36" i="39" s="1"/>
  <c r="BM37" i="39" s="1"/>
  <c r="BM38" i="39" s="1"/>
  <c r="BM39" i="39" s="1"/>
  <c r="BM40" i="39" s="1"/>
  <c r="BM41" i="39" s="1"/>
  <c r="BM42" i="39" s="1"/>
  <c r="BM43" i="39" s="1"/>
  <c r="BM44" i="39" s="1"/>
  <c r="BM45" i="39" s="1"/>
  <c r="BM46" i="39" s="1"/>
  <c r="BM47" i="39" s="1"/>
  <c r="BM48" i="39" s="1"/>
  <c r="BM49" i="39" s="1"/>
  <c r="BM50" i="39" s="1"/>
  <c r="BM51" i="39" s="1"/>
  <c r="BM52" i="39" s="1"/>
  <c r="BM53" i="39" s="1"/>
  <c r="BM54" i="39" s="1"/>
  <c r="BM55" i="39" s="1"/>
  <c r="BM56" i="39" s="1"/>
  <c r="BM57" i="39" s="1"/>
  <c r="BM58" i="39" s="1"/>
  <c r="BM59" i="39" s="1"/>
  <c r="BM60" i="39" s="1"/>
  <c r="BM61" i="39" s="1"/>
  <c r="BM62" i="39" s="1"/>
  <c r="BM63" i="39" s="1"/>
  <c r="BM64" i="39" s="1"/>
  <c r="BM65" i="39" s="1"/>
  <c r="BM66" i="39" s="1"/>
  <c r="BM67" i="39" s="1"/>
  <c r="BM68" i="39" s="1"/>
  <c r="BM69" i="39" s="1"/>
  <c r="BM70" i="39" s="1"/>
  <c r="BM71" i="39" s="1"/>
  <c r="BM72" i="39" s="1"/>
  <c r="BM73" i="39" s="1"/>
  <c r="BM74" i="39" s="1"/>
  <c r="BM75" i="39" s="1"/>
  <c r="BM76" i="39" s="1"/>
  <c r="BM77" i="39" s="1"/>
  <c r="BM78" i="39" s="1"/>
  <c r="BM79" i="39" s="1"/>
  <c r="BM80" i="39" s="1"/>
  <c r="BM81" i="39" s="1"/>
  <c r="BM82" i="39" s="1"/>
  <c r="BM83" i="39" s="1"/>
  <c r="BM84" i="39" s="1"/>
  <c r="BM85" i="39" s="1"/>
  <c r="BM86" i="39" s="1"/>
  <c r="BM87" i="39" s="1"/>
  <c r="BM88" i="39" s="1"/>
  <c r="BM89" i="39" s="1"/>
  <c r="BM90" i="39" s="1"/>
  <c r="BM91" i="39" s="1"/>
  <c r="BM92" i="39" s="1"/>
  <c r="BM93" i="39" s="1"/>
  <c r="BM94" i="39" s="1"/>
  <c r="BM95" i="39" s="1"/>
  <c r="BM96" i="39" s="1"/>
  <c r="BM97" i="39" s="1"/>
  <c r="BM98" i="39" s="1"/>
  <c r="BM99" i="39" s="1"/>
  <c r="BM100" i="39" s="1"/>
  <c r="BM101" i="39" s="1"/>
  <c r="BM102" i="39" s="1"/>
  <c r="BM103" i="39" s="1"/>
  <c r="BM104" i="39" s="1"/>
  <c r="BM105" i="39" s="1"/>
  <c r="BM106" i="39" s="1"/>
  <c r="BM107" i="39" s="1"/>
  <c r="BM108" i="39" s="1"/>
  <c r="BM109" i="39" s="1"/>
  <c r="BM110" i="39" s="1"/>
  <c r="BM111" i="39" s="1"/>
  <c r="BM112" i="39" s="1"/>
  <c r="BM113" i="39" s="1"/>
  <c r="BM114" i="39" s="1"/>
  <c r="BM115" i="39" s="1"/>
  <c r="BM116" i="39" s="1"/>
  <c r="BM117" i="39" s="1"/>
  <c r="BM118" i="39" s="1"/>
  <c r="BM119" i="39" s="1"/>
  <c r="BM120" i="39" s="1"/>
  <c r="BM121" i="39" s="1"/>
  <c r="BM122" i="39" s="1"/>
  <c r="BM123" i="39" s="1"/>
  <c r="BM124" i="39" s="1"/>
  <c r="BM125" i="39" s="1"/>
  <c r="BM126" i="39" s="1"/>
  <c r="BM127" i="39" s="1"/>
  <c r="BM128" i="39" s="1"/>
  <c r="BM129" i="39" s="1"/>
  <c r="BM130" i="39" s="1"/>
  <c r="BM131" i="39" s="1"/>
  <c r="BM132" i="39" s="1"/>
  <c r="BM133" i="39" s="1"/>
  <c r="BM134" i="39" s="1"/>
  <c r="BM135" i="39" s="1"/>
  <c r="BM136" i="39" s="1"/>
  <c r="BM137" i="39" s="1"/>
  <c r="BM138" i="39" s="1"/>
  <c r="BM139" i="39" s="1"/>
  <c r="BM140" i="39" s="1"/>
  <c r="BM141" i="39" s="1"/>
  <c r="BM142" i="39" s="1"/>
  <c r="BM143" i="39" s="1"/>
  <c r="BM144" i="39" s="1"/>
  <c r="BM145" i="39" s="1"/>
  <c r="BM146" i="39" s="1"/>
  <c r="BM147" i="39" s="1"/>
  <c r="BM148" i="39" s="1"/>
  <c r="BM149" i="39" s="1"/>
  <c r="BM150" i="39" s="1"/>
  <c r="BM151" i="39" s="1"/>
  <c r="BM152" i="39" s="1"/>
  <c r="BM153" i="39" s="1"/>
  <c r="BM154" i="39" s="1"/>
  <c r="BN5" i="39"/>
  <c r="BM5" i="39"/>
  <c r="BH6" i="39"/>
  <c r="BG6" i="39"/>
  <c r="BF6" i="39"/>
  <c r="BG4" i="39"/>
  <c r="BG5" i="39" s="1"/>
  <c r="BG8" i="39" s="1"/>
  <c r="BF4" i="39"/>
  <c r="P157" i="39" a="1"/>
  <c r="O158" i="39" a="1"/>
  <c r="O159" i="39" s="1"/>
  <c r="O158" i="39"/>
  <c r="O161" i="39"/>
  <c r="O162" i="39"/>
  <c r="O165" i="39"/>
  <c r="O166" i="39"/>
  <c r="AN19" i="39"/>
  <c r="AN17" i="39"/>
  <c r="AN7" i="39"/>
  <c r="AN3" i="39"/>
  <c r="AB5" i="39"/>
  <c r="AC5" i="39"/>
  <c r="AB6" i="39"/>
  <c r="AC6" i="39"/>
  <c r="AB7" i="39"/>
  <c r="AC7" i="39"/>
  <c r="AB8" i="39"/>
  <c r="AC8" i="39"/>
  <c r="AB9" i="39"/>
  <c r="AC9" i="39"/>
  <c r="AB10" i="39"/>
  <c r="AC10" i="39" s="1"/>
  <c r="AB11" i="39"/>
  <c r="AC11" i="39"/>
  <c r="AB12" i="39"/>
  <c r="AC12" i="39" s="1"/>
  <c r="AB13" i="39"/>
  <c r="AC13" i="39"/>
  <c r="AB14" i="39"/>
  <c r="AC14" i="39" s="1"/>
  <c r="AB15" i="39"/>
  <c r="AC15" i="39"/>
  <c r="AB16" i="39"/>
  <c r="AC16" i="39" s="1"/>
  <c r="AB17" i="39"/>
  <c r="AC17" i="39"/>
  <c r="AB18" i="39"/>
  <c r="AC18" i="39" s="1"/>
  <c r="AB19" i="39"/>
  <c r="AC19" i="39"/>
  <c r="AB20" i="39"/>
  <c r="AC20" i="39" s="1"/>
  <c r="AB21" i="39"/>
  <c r="AC21" i="39"/>
  <c r="AB22" i="39"/>
  <c r="AC22" i="39" s="1"/>
  <c r="AB23" i="39"/>
  <c r="AC23" i="39"/>
  <c r="AB24" i="39"/>
  <c r="AC24" i="39" s="1"/>
  <c r="AB25" i="39"/>
  <c r="AC25" i="39"/>
  <c r="AB26" i="39"/>
  <c r="AC26" i="39" s="1"/>
  <c r="AB27" i="39"/>
  <c r="AC27" i="39"/>
  <c r="AB28" i="39"/>
  <c r="AC28" i="39" s="1"/>
  <c r="AB29" i="39"/>
  <c r="AC29" i="39"/>
  <c r="AB30" i="39"/>
  <c r="AC30" i="39" s="1"/>
  <c r="AB31" i="39"/>
  <c r="AC31" i="39"/>
  <c r="AB32" i="39"/>
  <c r="AC32" i="39" s="1"/>
  <c r="AB33" i="39"/>
  <c r="AC33" i="39"/>
  <c r="AB34" i="39"/>
  <c r="AC34" i="39" s="1"/>
  <c r="AB35" i="39"/>
  <c r="AC35" i="39"/>
  <c r="AB36" i="39"/>
  <c r="AC36" i="39" s="1"/>
  <c r="AB37" i="39"/>
  <c r="AC37" i="39"/>
  <c r="AB38" i="39"/>
  <c r="AC38" i="39" s="1"/>
  <c r="AB39" i="39"/>
  <c r="AC39" i="39"/>
  <c r="AB40" i="39"/>
  <c r="AC40" i="39" s="1"/>
  <c r="AB41" i="39"/>
  <c r="AC41" i="39"/>
  <c r="AB42" i="39"/>
  <c r="AC42" i="39" s="1"/>
  <c r="AB43" i="39"/>
  <c r="AC43" i="39"/>
  <c r="AB44" i="39"/>
  <c r="AC44" i="39" s="1"/>
  <c r="AB45" i="39"/>
  <c r="AC45" i="39"/>
  <c r="AB46" i="39"/>
  <c r="AC46" i="39" s="1"/>
  <c r="AB47" i="39"/>
  <c r="AC47" i="39"/>
  <c r="AB48" i="39"/>
  <c r="AC48" i="39"/>
  <c r="AB49" i="39"/>
  <c r="AC49" i="39"/>
  <c r="AB50" i="39"/>
  <c r="AC50" i="39"/>
  <c r="AB51" i="39"/>
  <c r="AC51" i="39"/>
  <c r="AB52" i="39"/>
  <c r="AC52" i="39"/>
  <c r="AB53" i="39"/>
  <c r="AC53" i="39"/>
  <c r="AB54" i="39"/>
  <c r="AC54" i="39"/>
  <c r="AB55" i="39"/>
  <c r="AC55" i="39"/>
  <c r="AB56" i="39"/>
  <c r="AC56" i="39"/>
  <c r="AB57" i="39"/>
  <c r="AC57" i="39"/>
  <c r="AB58" i="39"/>
  <c r="AC58" i="39"/>
  <c r="AB59" i="39"/>
  <c r="AC59" i="39"/>
  <c r="AB60" i="39"/>
  <c r="AC60" i="39"/>
  <c r="AB61" i="39"/>
  <c r="AC61" i="39"/>
  <c r="AB62" i="39"/>
  <c r="AC62" i="39"/>
  <c r="AB63" i="39"/>
  <c r="AC63" i="39"/>
  <c r="AB64" i="39"/>
  <c r="AC64" i="39"/>
  <c r="AB65" i="39"/>
  <c r="AC65" i="39"/>
  <c r="AB66" i="39"/>
  <c r="AC66" i="39"/>
  <c r="AB67" i="39"/>
  <c r="AC67" i="39"/>
  <c r="AB68" i="39"/>
  <c r="AC68" i="39"/>
  <c r="AB69" i="39"/>
  <c r="AC69" i="39"/>
  <c r="AB70" i="39"/>
  <c r="AC70" i="39"/>
  <c r="AB71" i="39"/>
  <c r="AC71" i="39"/>
  <c r="AB72" i="39"/>
  <c r="AC72" i="39"/>
  <c r="AB73" i="39"/>
  <c r="AC73" i="39"/>
  <c r="AB74" i="39"/>
  <c r="AC74" i="39"/>
  <c r="AB75" i="39"/>
  <c r="AC75" i="39"/>
  <c r="AB76" i="39"/>
  <c r="AC76" i="39"/>
  <c r="AB77" i="39"/>
  <c r="AC77" i="39"/>
  <c r="AB78" i="39"/>
  <c r="AC78" i="39"/>
  <c r="AB79" i="39"/>
  <c r="AC79" i="39"/>
  <c r="AB80" i="39"/>
  <c r="AC80" i="39"/>
  <c r="AB81" i="39"/>
  <c r="AC81" i="39"/>
  <c r="AB82" i="39"/>
  <c r="AC82" i="39"/>
  <c r="AB83" i="39"/>
  <c r="AC83" i="39"/>
  <c r="AB84" i="39"/>
  <c r="AC84" i="39"/>
  <c r="AB85" i="39"/>
  <c r="AC85" i="39"/>
  <c r="AB86" i="39"/>
  <c r="AC86" i="39"/>
  <c r="AB87" i="39"/>
  <c r="AC87" i="39"/>
  <c r="AB88" i="39"/>
  <c r="AC88" i="39"/>
  <c r="AB89" i="39"/>
  <c r="AC89" i="39"/>
  <c r="AB90" i="39"/>
  <c r="AC90" i="39"/>
  <c r="AB91" i="39"/>
  <c r="AC91" i="39"/>
  <c r="AB92" i="39"/>
  <c r="AC92" i="39"/>
  <c r="AB93" i="39"/>
  <c r="AC93" i="39"/>
  <c r="AB94" i="39"/>
  <c r="AC94" i="39"/>
  <c r="AB95" i="39"/>
  <c r="AC95" i="39"/>
  <c r="AB96" i="39"/>
  <c r="AC96" i="39"/>
  <c r="AB97" i="39"/>
  <c r="AC97" i="39"/>
  <c r="AB98" i="39"/>
  <c r="AC98" i="39"/>
  <c r="AB99" i="39"/>
  <c r="AC99" i="39"/>
  <c r="AB100" i="39"/>
  <c r="AC100" i="39"/>
  <c r="AB101" i="39"/>
  <c r="AC101" i="39"/>
  <c r="AB102" i="39"/>
  <c r="AC102" i="39"/>
  <c r="AB103" i="39"/>
  <c r="AC103" i="39"/>
  <c r="AB104" i="39"/>
  <c r="AC104" i="39"/>
  <c r="AB105" i="39"/>
  <c r="AC105" i="39"/>
  <c r="AB106" i="39"/>
  <c r="AC106" i="39"/>
  <c r="AB107" i="39"/>
  <c r="AC107" i="39"/>
  <c r="AB108" i="39"/>
  <c r="AC108" i="39"/>
  <c r="AB109" i="39"/>
  <c r="AC109" i="39"/>
  <c r="AB110" i="39"/>
  <c r="AC110" i="39"/>
  <c r="AB111" i="39"/>
  <c r="AC111" i="39"/>
  <c r="AB112" i="39"/>
  <c r="AC112" i="39"/>
  <c r="AB113" i="39"/>
  <c r="AC113" i="39"/>
  <c r="AB114" i="39"/>
  <c r="AC114" i="39"/>
  <c r="AB115" i="39"/>
  <c r="AC115" i="39"/>
  <c r="AB116" i="39"/>
  <c r="AC116" i="39"/>
  <c r="AB117" i="39"/>
  <c r="AC117" i="39"/>
  <c r="AB118" i="39"/>
  <c r="AC118" i="39"/>
  <c r="AB119" i="39"/>
  <c r="AC119" i="39"/>
  <c r="AB120" i="39"/>
  <c r="AC120" i="39"/>
  <c r="AB121" i="39"/>
  <c r="AC121" i="39"/>
  <c r="AB122" i="39"/>
  <c r="AC122" i="39"/>
  <c r="AB123" i="39"/>
  <c r="AC123" i="39"/>
  <c r="AB124" i="39"/>
  <c r="AC124" i="39"/>
  <c r="AB125" i="39"/>
  <c r="AC125" i="39"/>
  <c r="AB126" i="39"/>
  <c r="AC126" i="39"/>
  <c r="AB127" i="39"/>
  <c r="AC127" i="39"/>
  <c r="AB128" i="39"/>
  <c r="AC128" i="39"/>
  <c r="AB129" i="39"/>
  <c r="AC129" i="39"/>
  <c r="AB130" i="39"/>
  <c r="AC130" i="39"/>
  <c r="AB131" i="39"/>
  <c r="AC131" i="39"/>
  <c r="AB132" i="39"/>
  <c r="AC132" i="39"/>
  <c r="AB133" i="39"/>
  <c r="AC133" i="39"/>
  <c r="AB134" i="39"/>
  <c r="AC134" i="39"/>
  <c r="AB135" i="39"/>
  <c r="AC135" i="39"/>
  <c r="AB136" i="39"/>
  <c r="AC136" i="39"/>
  <c r="AB137" i="39"/>
  <c r="AC137" i="39"/>
  <c r="AB138" i="39"/>
  <c r="AC138" i="39"/>
  <c r="AB139" i="39"/>
  <c r="AC139" i="39"/>
  <c r="AB140" i="39"/>
  <c r="AC140" i="39"/>
  <c r="AB141" i="39"/>
  <c r="AC141" i="39"/>
  <c r="AB142" i="39"/>
  <c r="AC142" i="39"/>
  <c r="AB143" i="39"/>
  <c r="AC143" i="39"/>
  <c r="AB144" i="39"/>
  <c r="AC144" i="39"/>
  <c r="AB145" i="39"/>
  <c r="AC145" i="39"/>
  <c r="AB146" i="39"/>
  <c r="AC146" i="39"/>
  <c r="AB147" i="39"/>
  <c r="AC147" i="39"/>
  <c r="AB148" i="39"/>
  <c r="AC148" i="39"/>
  <c r="AB149" i="39"/>
  <c r="AC149" i="39"/>
  <c r="AB150" i="39"/>
  <c r="AC150" i="39"/>
  <c r="AB151" i="39"/>
  <c r="AC151" i="39"/>
  <c r="AB152" i="39"/>
  <c r="AC152" i="39"/>
  <c r="AB153" i="39"/>
  <c r="AC153" i="39"/>
  <c r="AC4" i="39"/>
  <c r="AB4" i="39"/>
  <c r="AA154" i="39"/>
  <c r="AB154" i="39"/>
  <c r="Z154" i="39"/>
  <c r="P3" i="39"/>
  <c r="Q3" i="39"/>
  <c r="R3" i="39"/>
  <c r="S3" i="39"/>
  <c r="T3" i="39"/>
  <c r="U3" i="39"/>
  <c r="V3" i="39"/>
  <c r="W3" i="39"/>
  <c r="X3" i="39"/>
  <c r="Y3" i="39"/>
  <c r="O3" i="39"/>
  <c r="BT155" i="37"/>
  <c r="BR5" i="37"/>
  <c r="BS5" i="37"/>
  <c r="BT5" i="37"/>
  <c r="BR6" i="37"/>
  <c r="BT6" i="37" s="1"/>
  <c r="BS6" i="37"/>
  <c r="BR7" i="37"/>
  <c r="BT7" i="37" s="1"/>
  <c r="BS7" i="37"/>
  <c r="BR8" i="37"/>
  <c r="BS8" i="37"/>
  <c r="BT8" i="37" s="1"/>
  <c r="BR9" i="37"/>
  <c r="BS9" i="37"/>
  <c r="BT9" i="37"/>
  <c r="BR10" i="37"/>
  <c r="BT10" i="37" s="1"/>
  <c r="BS10" i="37"/>
  <c r="BR11" i="37"/>
  <c r="BT11" i="37" s="1"/>
  <c r="BS11" i="37"/>
  <c r="BR12" i="37"/>
  <c r="BS12" i="37"/>
  <c r="BT12" i="37" s="1"/>
  <c r="BR13" i="37"/>
  <c r="BS13" i="37"/>
  <c r="BT13" i="37"/>
  <c r="BR14" i="37"/>
  <c r="BT14" i="37" s="1"/>
  <c r="BS14" i="37"/>
  <c r="BR15" i="37"/>
  <c r="BT15" i="37" s="1"/>
  <c r="BS15" i="37"/>
  <c r="BR16" i="37"/>
  <c r="BS16" i="37"/>
  <c r="BT16" i="37" s="1"/>
  <c r="BR17" i="37"/>
  <c r="BS17" i="37"/>
  <c r="BT17" i="37"/>
  <c r="BR18" i="37"/>
  <c r="BT18" i="37" s="1"/>
  <c r="BS18" i="37"/>
  <c r="BR19" i="37"/>
  <c r="BT19" i="37" s="1"/>
  <c r="BS19" i="37"/>
  <c r="BR20" i="37"/>
  <c r="BS20" i="37"/>
  <c r="BT20" i="37" s="1"/>
  <c r="BR21" i="37"/>
  <c r="BS21" i="37"/>
  <c r="BT21" i="37"/>
  <c r="BR22" i="37"/>
  <c r="BT22" i="37" s="1"/>
  <c r="BS22" i="37"/>
  <c r="BR23" i="37"/>
  <c r="BT23" i="37" s="1"/>
  <c r="BS23" i="37"/>
  <c r="BR24" i="37"/>
  <c r="BS24" i="37"/>
  <c r="BT24" i="37" s="1"/>
  <c r="BR25" i="37"/>
  <c r="BS25" i="37"/>
  <c r="BT25" i="37"/>
  <c r="BR26" i="37"/>
  <c r="BT26" i="37" s="1"/>
  <c r="BS26" i="37"/>
  <c r="BR27" i="37"/>
  <c r="BT27" i="37" s="1"/>
  <c r="BS27" i="37"/>
  <c r="BR28" i="37"/>
  <c r="BS28" i="37"/>
  <c r="BT28" i="37" s="1"/>
  <c r="BR29" i="37"/>
  <c r="BS29" i="37"/>
  <c r="BT29" i="37"/>
  <c r="BR30" i="37"/>
  <c r="BT30" i="37" s="1"/>
  <c r="BS30" i="37"/>
  <c r="BR31" i="37"/>
  <c r="BT31" i="37" s="1"/>
  <c r="BS31" i="37"/>
  <c r="BR32" i="37"/>
  <c r="BS32" i="37"/>
  <c r="BT32" i="37" s="1"/>
  <c r="BR33" i="37"/>
  <c r="BS33" i="37"/>
  <c r="BT33" i="37"/>
  <c r="BR34" i="37"/>
  <c r="BT34" i="37" s="1"/>
  <c r="BS34" i="37"/>
  <c r="BR35" i="37"/>
  <c r="BT35" i="37" s="1"/>
  <c r="BS35" i="37"/>
  <c r="BR36" i="37"/>
  <c r="BS36" i="37"/>
  <c r="BT36" i="37" s="1"/>
  <c r="BR37" i="37"/>
  <c r="BS37" i="37"/>
  <c r="BT37" i="37"/>
  <c r="BR38" i="37"/>
  <c r="BT38" i="37" s="1"/>
  <c r="BS38" i="37"/>
  <c r="BR39" i="37"/>
  <c r="BT39" i="37" s="1"/>
  <c r="BS39" i="37"/>
  <c r="BR40" i="37"/>
  <c r="BS40" i="37"/>
  <c r="BT40" i="37" s="1"/>
  <c r="BR41" i="37"/>
  <c r="BS41" i="37"/>
  <c r="BT41" i="37"/>
  <c r="BR42" i="37"/>
  <c r="BT42" i="37" s="1"/>
  <c r="BS42" i="37"/>
  <c r="BR43" i="37"/>
  <c r="BT43" i="37" s="1"/>
  <c r="BS43" i="37"/>
  <c r="BR44" i="37"/>
  <c r="BS44" i="37"/>
  <c r="BT44" i="37" s="1"/>
  <c r="BR45" i="37"/>
  <c r="BS45" i="37"/>
  <c r="BT45" i="37"/>
  <c r="BR46" i="37"/>
  <c r="BT46" i="37" s="1"/>
  <c r="BS46" i="37"/>
  <c r="BR47" i="37"/>
  <c r="BT47" i="37" s="1"/>
  <c r="BS47" i="37"/>
  <c r="BR48" i="37"/>
  <c r="BS48" i="37"/>
  <c r="BT48" i="37" s="1"/>
  <c r="BR49" i="37"/>
  <c r="BS49" i="37"/>
  <c r="BT49" i="37"/>
  <c r="BR50" i="37"/>
  <c r="BT50" i="37" s="1"/>
  <c r="BS50" i="37"/>
  <c r="BR51" i="37"/>
  <c r="BT51" i="37" s="1"/>
  <c r="BS51" i="37"/>
  <c r="BR52" i="37"/>
  <c r="BS52" i="37"/>
  <c r="BT52" i="37" s="1"/>
  <c r="BR53" i="37"/>
  <c r="BS53" i="37"/>
  <c r="BT53" i="37"/>
  <c r="BR54" i="37"/>
  <c r="BT54" i="37" s="1"/>
  <c r="BS54" i="37"/>
  <c r="BR55" i="37"/>
  <c r="BT55" i="37" s="1"/>
  <c r="BS55" i="37"/>
  <c r="BR56" i="37"/>
  <c r="BS56" i="37"/>
  <c r="BT56" i="37" s="1"/>
  <c r="BR57" i="37"/>
  <c r="BS57" i="37"/>
  <c r="BT57" i="37"/>
  <c r="BR58" i="37"/>
  <c r="BT58" i="37" s="1"/>
  <c r="BS58" i="37"/>
  <c r="BR59" i="37"/>
  <c r="BT59" i="37" s="1"/>
  <c r="BS59" i="37"/>
  <c r="BR60" i="37"/>
  <c r="BS60" i="37"/>
  <c r="BT60" i="37" s="1"/>
  <c r="BR61" i="37"/>
  <c r="BS61" i="37"/>
  <c r="BT61" i="37"/>
  <c r="BR62" i="37"/>
  <c r="BT62" i="37" s="1"/>
  <c r="BS62" i="37"/>
  <c r="BR63" i="37"/>
  <c r="BT63" i="37" s="1"/>
  <c r="BS63" i="37"/>
  <c r="BR64" i="37"/>
  <c r="BS64" i="37"/>
  <c r="BT64" i="37" s="1"/>
  <c r="BR65" i="37"/>
  <c r="BS65" i="37"/>
  <c r="BT65" i="37"/>
  <c r="BR66" i="37"/>
  <c r="BT66" i="37" s="1"/>
  <c r="BS66" i="37"/>
  <c r="BR67" i="37"/>
  <c r="BT67" i="37" s="1"/>
  <c r="BS67" i="37"/>
  <c r="BR68" i="37"/>
  <c r="BS68" i="37"/>
  <c r="BT68" i="37" s="1"/>
  <c r="BR69" i="37"/>
  <c r="BS69" i="37"/>
  <c r="BT69" i="37"/>
  <c r="BR70" i="37"/>
  <c r="BT70" i="37" s="1"/>
  <c r="BS70" i="37"/>
  <c r="BR71" i="37"/>
  <c r="BT71" i="37" s="1"/>
  <c r="BS71" i="37"/>
  <c r="BR72" i="37"/>
  <c r="BS72" i="37"/>
  <c r="BT72" i="37" s="1"/>
  <c r="BR73" i="37"/>
  <c r="BS73" i="37"/>
  <c r="BT73" i="37"/>
  <c r="BR74" i="37"/>
  <c r="BT74" i="37" s="1"/>
  <c r="BS74" i="37"/>
  <c r="BR75" i="37"/>
  <c r="BT75" i="37" s="1"/>
  <c r="BS75" i="37"/>
  <c r="BR76" i="37"/>
  <c r="BS76" i="37"/>
  <c r="BT76" i="37" s="1"/>
  <c r="BR77" i="37"/>
  <c r="BS77" i="37"/>
  <c r="BT77" i="37"/>
  <c r="BR78" i="37"/>
  <c r="BT78" i="37" s="1"/>
  <c r="BS78" i="37"/>
  <c r="BR79" i="37"/>
  <c r="BT79" i="37" s="1"/>
  <c r="BS79" i="37"/>
  <c r="BR80" i="37"/>
  <c r="BS80" i="37"/>
  <c r="BT80" i="37" s="1"/>
  <c r="BR81" i="37"/>
  <c r="BS81" i="37"/>
  <c r="BT81" i="37"/>
  <c r="BR82" i="37"/>
  <c r="BT82" i="37" s="1"/>
  <c r="BS82" i="37"/>
  <c r="BR83" i="37"/>
  <c r="BT83" i="37" s="1"/>
  <c r="BS83" i="37"/>
  <c r="BR84" i="37"/>
  <c r="BS84" i="37"/>
  <c r="BT84" i="37" s="1"/>
  <c r="BR85" i="37"/>
  <c r="BS85" i="37"/>
  <c r="BT85" i="37"/>
  <c r="BR86" i="37"/>
  <c r="BT86" i="37" s="1"/>
  <c r="BS86" i="37"/>
  <c r="BR87" i="37"/>
  <c r="BT87" i="37" s="1"/>
  <c r="BS87" i="37"/>
  <c r="BR88" i="37"/>
  <c r="BS88" i="37"/>
  <c r="BT88" i="37" s="1"/>
  <c r="BR89" i="37"/>
  <c r="BS89" i="37"/>
  <c r="BT89" i="37"/>
  <c r="BR90" i="37"/>
  <c r="BT90" i="37" s="1"/>
  <c r="BS90" i="37"/>
  <c r="BR91" i="37"/>
  <c r="BT91" i="37" s="1"/>
  <c r="BS91" i="37"/>
  <c r="BR92" i="37"/>
  <c r="BS92" i="37"/>
  <c r="BT92" i="37" s="1"/>
  <c r="BR93" i="37"/>
  <c r="BS93" i="37"/>
  <c r="BT93" i="37"/>
  <c r="BR94" i="37"/>
  <c r="BT94" i="37" s="1"/>
  <c r="BS94" i="37"/>
  <c r="BR95" i="37"/>
  <c r="BT95" i="37" s="1"/>
  <c r="BS95" i="37"/>
  <c r="BR96" i="37"/>
  <c r="BS96" i="37"/>
  <c r="BT96" i="37" s="1"/>
  <c r="BR97" i="37"/>
  <c r="BS97" i="37"/>
  <c r="BT97" i="37"/>
  <c r="BR98" i="37"/>
  <c r="BT98" i="37" s="1"/>
  <c r="BS98" i="37"/>
  <c r="BR99" i="37"/>
  <c r="BT99" i="37" s="1"/>
  <c r="BS99" i="37"/>
  <c r="BR100" i="37"/>
  <c r="BS100" i="37"/>
  <c r="BT100" i="37" s="1"/>
  <c r="BR101" i="37"/>
  <c r="BS101" i="37"/>
  <c r="BT101" i="37"/>
  <c r="BR102" i="37"/>
  <c r="BT102" i="37" s="1"/>
  <c r="BS102" i="37"/>
  <c r="BR103" i="37"/>
  <c r="BT103" i="37" s="1"/>
  <c r="BS103" i="37"/>
  <c r="BR104" i="37"/>
  <c r="BS104" i="37"/>
  <c r="BT104" i="37" s="1"/>
  <c r="BR105" i="37"/>
  <c r="BS105" i="37"/>
  <c r="BT105" i="37"/>
  <c r="BR106" i="37"/>
  <c r="BT106" i="37" s="1"/>
  <c r="BS106" i="37"/>
  <c r="BR107" i="37"/>
  <c r="BT107" i="37" s="1"/>
  <c r="BS107" i="37"/>
  <c r="BR108" i="37"/>
  <c r="BS108" i="37"/>
  <c r="BT108" i="37" s="1"/>
  <c r="BR109" i="37"/>
  <c r="BS109" i="37"/>
  <c r="BT109" i="37"/>
  <c r="BR110" i="37"/>
  <c r="BT110" i="37" s="1"/>
  <c r="BS110" i="37"/>
  <c r="BR111" i="37"/>
  <c r="BT111" i="37" s="1"/>
  <c r="BS111" i="37"/>
  <c r="BR112" i="37"/>
  <c r="BS112" i="37"/>
  <c r="BT112" i="37" s="1"/>
  <c r="BR113" i="37"/>
  <c r="BS113" i="37"/>
  <c r="BT113" i="37"/>
  <c r="BR114" i="37"/>
  <c r="BT114" i="37" s="1"/>
  <c r="BS114" i="37"/>
  <c r="BR115" i="37"/>
  <c r="BT115" i="37" s="1"/>
  <c r="BS115" i="37"/>
  <c r="BR116" i="37"/>
  <c r="BS116" i="37"/>
  <c r="BT116" i="37" s="1"/>
  <c r="BR117" i="37"/>
  <c r="BS117" i="37"/>
  <c r="BT117" i="37"/>
  <c r="BR118" i="37"/>
  <c r="BT118" i="37" s="1"/>
  <c r="BS118" i="37"/>
  <c r="BR119" i="37"/>
  <c r="BT119" i="37" s="1"/>
  <c r="BS119" i="37"/>
  <c r="BR120" i="37"/>
  <c r="BS120" i="37"/>
  <c r="BT120" i="37" s="1"/>
  <c r="BR121" i="37"/>
  <c r="BS121" i="37"/>
  <c r="BT121" i="37"/>
  <c r="BR122" i="37"/>
  <c r="BT122" i="37" s="1"/>
  <c r="BS122" i="37"/>
  <c r="BR123" i="37"/>
  <c r="BT123" i="37" s="1"/>
  <c r="BS123" i="37"/>
  <c r="BR124" i="37"/>
  <c r="BS124" i="37"/>
  <c r="BT124" i="37" s="1"/>
  <c r="BR125" i="37"/>
  <c r="BS125" i="37"/>
  <c r="BT125" i="37"/>
  <c r="BR126" i="37"/>
  <c r="BT126" i="37" s="1"/>
  <c r="BS126" i="37"/>
  <c r="BR127" i="37"/>
  <c r="BT127" i="37" s="1"/>
  <c r="BS127" i="37"/>
  <c r="BR128" i="37"/>
  <c r="BS128" i="37"/>
  <c r="BT128" i="37" s="1"/>
  <c r="BR129" i="37"/>
  <c r="BS129" i="37"/>
  <c r="BT129" i="37"/>
  <c r="BR130" i="37"/>
  <c r="BT130" i="37" s="1"/>
  <c r="BS130" i="37"/>
  <c r="BR131" i="37"/>
  <c r="BT131" i="37" s="1"/>
  <c r="BS131" i="37"/>
  <c r="BR132" i="37"/>
  <c r="BS132" i="37"/>
  <c r="BT132" i="37" s="1"/>
  <c r="BR133" i="37"/>
  <c r="BS133" i="37"/>
  <c r="BT133" i="37"/>
  <c r="BR134" i="37"/>
  <c r="BT134" i="37" s="1"/>
  <c r="BS134" i="37"/>
  <c r="BR135" i="37"/>
  <c r="BT135" i="37" s="1"/>
  <c r="BS135" i="37"/>
  <c r="BR136" i="37"/>
  <c r="BS136" i="37"/>
  <c r="BT136" i="37" s="1"/>
  <c r="BR137" i="37"/>
  <c r="BS137" i="37"/>
  <c r="BT137" i="37"/>
  <c r="BR138" i="37"/>
  <c r="BT138" i="37" s="1"/>
  <c r="BS138" i="37"/>
  <c r="BR139" i="37"/>
  <c r="BT139" i="37" s="1"/>
  <c r="BS139" i="37"/>
  <c r="BR140" i="37"/>
  <c r="BS140" i="37"/>
  <c r="BT140" i="37" s="1"/>
  <c r="BR141" i="37"/>
  <c r="BS141" i="37"/>
  <c r="BT141" i="37"/>
  <c r="BR142" i="37"/>
  <c r="BT142" i="37" s="1"/>
  <c r="BS142" i="37"/>
  <c r="BR143" i="37"/>
  <c r="BT143" i="37" s="1"/>
  <c r="BS143" i="37"/>
  <c r="BR144" i="37"/>
  <c r="BS144" i="37"/>
  <c r="BT144" i="37" s="1"/>
  <c r="BR145" i="37"/>
  <c r="BS145" i="37"/>
  <c r="BT145" i="37"/>
  <c r="BR146" i="37"/>
  <c r="BT146" i="37" s="1"/>
  <c r="BS146" i="37"/>
  <c r="BR147" i="37"/>
  <c r="BT147" i="37" s="1"/>
  <c r="BS147" i="37"/>
  <c r="BR148" i="37"/>
  <c r="BS148" i="37"/>
  <c r="BT148" i="37" s="1"/>
  <c r="BR149" i="37"/>
  <c r="BS149" i="37"/>
  <c r="BT149" i="37"/>
  <c r="BR150" i="37"/>
  <c r="BT150" i="37" s="1"/>
  <c r="BS150" i="37"/>
  <c r="BR151" i="37"/>
  <c r="BT151" i="37" s="1"/>
  <c r="BS151" i="37"/>
  <c r="BR152" i="37"/>
  <c r="BS152" i="37"/>
  <c r="BT152" i="37" s="1"/>
  <c r="BR153" i="37"/>
  <c r="BS153" i="37"/>
  <c r="BT153" i="37"/>
  <c r="BR154" i="37"/>
  <c r="BT154" i="37" s="1"/>
  <c r="BS154" i="37"/>
  <c r="BT4" i="37"/>
  <c r="BS4" i="37"/>
  <c r="BR4" i="37"/>
  <c r="BP6" i="37"/>
  <c r="BQ6" i="37"/>
  <c r="BP7" i="37"/>
  <c r="BP8" i="37" s="1"/>
  <c r="BP9" i="37" s="1"/>
  <c r="BP10" i="37" s="1"/>
  <c r="BP11" i="37" s="1"/>
  <c r="BP12" i="37" s="1"/>
  <c r="BP13" i="37" s="1"/>
  <c r="BP14" i="37" s="1"/>
  <c r="BP15" i="37" s="1"/>
  <c r="BP16" i="37" s="1"/>
  <c r="BP17" i="37" s="1"/>
  <c r="BP18" i="37" s="1"/>
  <c r="BP19" i="37" s="1"/>
  <c r="BP20" i="37" s="1"/>
  <c r="BP21" i="37" s="1"/>
  <c r="BP22" i="37" s="1"/>
  <c r="BP23" i="37" s="1"/>
  <c r="BP24" i="37" s="1"/>
  <c r="BP25" i="37" s="1"/>
  <c r="BP26" i="37" s="1"/>
  <c r="BP27" i="37" s="1"/>
  <c r="BP28" i="37" s="1"/>
  <c r="BP29" i="37" s="1"/>
  <c r="BP30" i="37" s="1"/>
  <c r="BP31" i="37" s="1"/>
  <c r="BP32" i="37" s="1"/>
  <c r="BP33" i="37" s="1"/>
  <c r="BP34" i="37" s="1"/>
  <c r="BP35" i="37" s="1"/>
  <c r="BP36" i="37" s="1"/>
  <c r="BP37" i="37" s="1"/>
  <c r="BP38" i="37" s="1"/>
  <c r="BP39" i="37" s="1"/>
  <c r="BP40" i="37" s="1"/>
  <c r="BP41" i="37" s="1"/>
  <c r="BP42" i="37" s="1"/>
  <c r="BP43" i="37" s="1"/>
  <c r="BP44" i="37" s="1"/>
  <c r="BP45" i="37" s="1"/>
  <c r="BP46" i="37" s="1"/>
  <c r="BP47" i="37" s="1"/>
  <c r="BP48" i="37" s="1"/>
  <c r="BP49" i="37" s="1"/>
  <c r="BP50" i="37" s="1"/>
  <c r="BP51" i="37" s="1"/>
  <c r="BP52" i="37" s="1"/>
  <c r="BP53" i="37" s="1"/>
  <c r="BP54" i="37" s="1"/>
  <c r="BP55" i="37" s="1"/>
  <c r="BP56" i="37" s="1"/>
  <c r="BP57" i="37" s="1"/>
  <c r="BP58" i="37" s="1"/>
  <c r="BP59" i="37" s="1"/>
  <c r="BP60" i="37" s="1"/>
  <c r="BP61" i="37" s="1"/>
  <c r="BP62" i="37" s="1"/>
  <c r="BP63" i="37" s="1"/>
  <c r="BP64" i="37" s="1"/>
  <c r="BP65" i="37" s="1"/>
  <c r="BP66" i="37" s="1"/>
  <c r="BP67" i="37" s="1"/>
  <c r="BP68" i="37" s="1"/>
  <c r="BP69" i="37" s="1"/>
  <c r="BP70" i="37" s="1"/>
  <c r="BP71" i="37" s="1"/>
  <c r="BP72" i="37" s="1"/>
  <c r="BP73" i="37" s="1"/>
  <c r="BP74" i="37" s="1"/>
  <c r="BP75" i="37" s="1"/>
  <c r="BP76" i="37" s="1"/>
  <c r="BP77" i="37" s="1"/>
  <c r="BP78" i="37" s="1"/>
  <c r="BP79" i="37" s="1"/>
  <c r="BP80" i="37" s="1"/>
  <c r="BP81" i="37" s="1"/>
  <c r="BP82" i="37" s="1"/>
  <c r="BP83" i="37" s="1"/>
  <c r="BP84" i="37" s="1"/>
  <c r="BP85" i="37" s="1"/>
  <c r="BP86" i="37" s="1"/>
  <c r="BP87" i="37" s="1"/>
  <c r="BP88" i="37" s="1"/>
  <c r="BP89" i="37" s="1"/>
  <c r="BP90" i="37" s="1"/>
  <c r="BP91" i="37" s="1"/>
  <c r="BP92" i="37" s="1"/>
  <c r="BP93" i="37" s="1"/>
  <c r="BP94" i="37" s="1"/>
  <c r="BP95" i="37" s="1"/>
  <c r="BP96" i="37" s="1"/>
  <c r="BP97" i="37" s="1"/>
  <c r="BP98" i="37" s="1"/>
  <c r="BP99" i="37" s="1"/>
  <c r="BP100" i="37" s="1"/>
  <c r="BP101" i="37" s="1"/>
  <c r="BP102" i="37" s="1"/>
  <c r="BP103" i="37" s="1"/>
  <c r="BP104" i="37" s="1"/>
  <c r="BP105" i="37" s="1"/>
  <c r="BP106" i="37" s="1"/>
  <c r="BP107" i="37" s="1"/>
  <c r="BP108" i="37" s="1"/>
  <c r="BP109" i="37" s="1"/>
  <c r="BP110" i="37" s="1"/>
  <c r="BP111" i="37" s="1"/>
  <c r="BP112" i="37" s="1"/>
  <c r="BP113" i="37" s="1"/>
  <c r="BP114" i="37" s="1"/>
  <c r="BP115" i="37" s="1"/>
  <c r="BP116" i="37" s="1"/>
  <c r="BP117" i="37" s="1"/>
  <c r="BP118" i="37" s="1"/>
  <c r="BP119" i="37" s="1"/>
  <c r="BP120" i="37" s="1"/>
  <c r="BP121" i="37" s="1"/>
  <c r="BP122" i="37" s="1"/>
  <c r="BP123" i="37" s="1"/>
  <c r="BP124" i="37" s="1"/>
  <c r="BP125" i="37" s="1"/>
  <c r="BP126" i="37" s="1"/>
  <c r="BP127" i="37" s="1"/>
  <c r="BP128" i="37" s="1"/>
  <c r="BP129" i="37" s="1"/>
  <c r="BP130" i="37" s="1"/>
  <c r="BP131" i="37" s="1"/>
  <c r="BP132" i="37" s="1"/>
  <c r="BP133" i="37" s="1"/>
  <c r="BP134" i="37" s="1"/>
  <c r="BP135" i="37" s="1"/>
  <c r="BP136" i="37" s="1"/>
  <c r="BP137" i="37" s="1"/>
  <c r="BP138" i="37" s="1"/>
  <c r="BP139" i="37" s="1"/>
  <c r="BP140" i="37" s="1"/>
  <c r="BP141" i="37" s="1"/>
  <c r="BP142" i="37" s="1"/>
  <c r="BP143" i="37" s="1"/>
  <c r="BP144" i="37" s="1"/>
  <c r="BP145" i="37" s="1"/>
  <c r="BP146" i="37" s="1"/>
  <c r="BP147" i="37" s="1"/>
  <c r="BP148" i="37" s="1"/>
  <c r="BP149" i="37" s="1"/>
  <c r="BP150" i="37" s="1"/>
  <c r="BP151" i="37" s="1"/>
  <c r="BP152" i="37" s="1"/>
  <c r="BP153" i="37" s="1"/>
  <c r="BP154" i="37" s="1"/>
  <c r="BQ7" i="37"/>
  <c r="BQ8" i="37" s="1"/>
  <c r="BQ9" i="37" s="1"/>
  <c r="BQ10" i="37" s="1"/>
  <c r="BQ11" i="37" s="1"/>
  <c r="BQ12" i="37" s="1"/>
  <c r="BQ13" i="37" s="1"/>
  <c r="BQ14" i="37" s="1"/>
  <c r="BQ15" i="37" s="1"/>
  <c r="BQ16" i="37" s="1"/>
  <c r="BQ17" i="37" s="1"/>
  <c r="BQ18" i="37" s="1"/>
  <c r="BQ19" i="37" s="1"/>
  <c r="BQ20" i="37" s="1"/>
  <c r="BQ21" i="37" s="1"/>
  <c r="BQ22" i="37" s="1"/>
  <c r="BQ23" i="37" s="1"/>
  <c r="BQ24" i="37" s="1"/>
  <c r="BQ25" i="37" s="1"/>
  <c r="BQ26" i="37" s="1"/>
  <c r="BQ27" i="37" s="1"/>
  <c r="BQ28" i="37" s="1"/>
  <c r="BQ29" i="37" s="1"/>
  <c r="BQ30" i="37" s="1"/>
  <c r="BQ31" i="37" s="1"/>
  <c r="BQ32" i="37" s="1"/>
  <c r="BQ33" i="37" s="1"/>
  <c r="BQ34" i="37" s="1"/>
  <c r="BQ35" i="37" s="1"/>
  <c r="BQ36" i="37" s="1"/>
  <c r="BQ37" i="37" s="1"/>
  <c r="BQ38" i="37" s="1"/>
  <c r="BQ39" i="37" s="1"/>
  <c r="BQ40" i="37" s="1"/>
  <c r="BQ41" i="37" s="1"/>
  <c r="BQ42" i="37" s="1"/>
  <c r="BQ43" i="37" s="1"/>
  <c r="BQ44" i="37" s="1"/>
  <c r="BQ45" i="37" s="1"/>
  <c r="BQ46" i="37" s="1"/>
  <c r="BQ47" i="37" s="1"/>
  <c r="BQ48" i="37" s="1"/>
  <c r="BQ49" i="37" s="1"/>
  <c r="BQ50" i="37" s="1"/>
  <c r="BQ51" i="37" s="1"/>
  <c r="BQ52" i="37" s="1"/>
  <c r="BQ53" i="37" s="1"/>
  <c r="BQ54" i="37" s="1"/>
  <c r="BQ55" i="37" s="1"/>
  <c r="BQ56" i="37" s="1"/>
  <c r="BQ57" i="37" s="1"/>
  <c r="BQ58" i="37" s="1"/>
  <c r="BQ59" i="37" s="1"/>
  <c r="BQ60" i="37" s="1"/>
  <c r="BQ61" i="37" s="1"/>
  <c r="BQ62" i="37" s="1"/>
  <c r="BQ63" i="37" s="1"/>
  <c r="BQ64" i="37" s="1"/>
  <c r="BQ65" i="37" s="1"/>
  <c r="BQ66" i="37" s="1"/>
  <c r="BQ67" i="37" s="1"/>
  <c r="BQ68" i="37" s="1"/>
  <c r="BQ69" i="37" s="1"/>
  <c r="BQ70" i="37" s="1"/>
  <c r="BQ71" i="37" s="1"/>
  <c r="BQ72" i="37" s="1"/>
  <c r="BQ73" i="37" s="1"/>
  <c r="BQ74" i="37" s="1"/>
  <c r="BQ75" i="37" s="1"/>
  <c r="BQ76" i="37" s="1"/>
  <c r="BQ77" i="37" s="1"/>
  <c r="BQ78" i="37" s="1"/>
  <c r="BQ79" i="37" s="1"/>
  <c r="BQ80" i="37" s="1"/>
  <c r="BQ81" i="37" s="1"/>
  <c r="BQ82" i="37" s="1"/>
  <c r="BQ83" i="37" s="1"/>
  <c r="BQ84" i="37" s="1"/>
  <c r="BQ85" i="37" s="1"/>
  <c r="BQ86" i="37" s="1"/>
  <c r="BQ87" i="37" s="1"/>
  <c r="BQ88" i="37" s="1"/>
  <c r="BQ89" i="37" s="1"/>
  <c r="BQ90" i="37" s="1"/>
  <c r="BQ91" i="37" s="1"/>
  <c r="BQ92" i="37" s="1"/>
  <c r="BQ93" i="37" s="1"/>
  <c r="BQ94" i="37" s="1"/>
  <c r="BQ95" i="37" s="1"/>
  <c r="BQ96" i="37" s="1"/>
  <c r="BQ97" i="37" s="1"/>
  <c r="BQ98" i="37" s="1"/>
  <c r="BQ99" i="37" s="1"/>
  <c r="BQ100" i="37" s="1"/>
  <c r="BQ101" i="37" s="1"/>
  <c r="BQ102" i="37" s="1"/>
  <c r="BQ103" i="37" s="1"/>
  <c r="BQ104" i="37" s="1"/>
  <c r="BQ105" i="37" s="1"/>
  <c r="BQ106" i="37" s="1"/>
  <c r="BQ107" i="37" s="1"/>
  <c r="BQ108" i="37" s="1"/>
  <c r="BQ109" i="37" s="1"/>
  <c r="BQ110" i="37" s="1"/>
  <c r="BQ111" i="37" s="1"/>
  <c r="BQ112" i="37" s="1"/>
  <c r="BQ113" i="37" s="1"/>
  <c r="BQ114" i="37" s="1"/>
  <c r="BQ115" i="37" s="1"/>
  <c r="BQ116" i="37" s="1"/>
  <c r="BQ117" i="37" s="1"/>
  <c r="BQ118" i="37" s="1"/>
  <c r="BQ119" i="37" s="1"/>
  <c r="BQ120" i="37" s="1"/>
  <c r="BQ121" i="37" s="1"/>
  <c r="BQ122" i="37" s="1"/>
  <c r="BQ123" i="37" s="1"/>
  <c r="BQ124" i="37" s="1"/>
  <c r="BQ125" i="37" s="1"/>
  <c r="BQ126" i="37" s="1"/>
  <c r="BQ127" i="37" s="1"/>
  <c r="BQ128" i="37" s="1"/>
  <c r="BQ129" i="37" s="1"/>
  <c r="BQ130" i="37" s="1"/>
  <c r="BQ131" i="37" s="1"/>
  <c r="BQ132" i="37" s="1"/>
  <c r="BQ133" i="37" s="1"/>
  <c r="BQ134" i="37" s="1"/>
  <c r="BQ135" i="37" s="1"/>
  <c r="BQ136" i="37" s="1"/>
  <c r="BQ137" i="37" s="1"/>
  <c r="BQ138" i="37" s="1"/>
  <c r="BQ139" i="37" s="1"/>
  <c r="BQ140" i="37" s="1"/>
  <c r="BQ141" i="37" s="1"/>
  <c r="BQ142" i="37" s="1"/>
  <c r="BQ143" i="37" s="1"/>
  <c r="BQ144" i="37" s="1"/>
  <c r="BQ145" i="37" s="1"/>
  <c r="BQ146" i="37" s="1"/>
  <c r="BQ147" i="37" s="1"/>
  <c r="BQ148" i="37" s="1"/>
  <c r="BQ149" i="37" s="1"/>
  <c r="BQ150" i="37" s="1"/>
  <c r="BQ151" i="37" s="1"/>
  <c r="BQ152" i="37" s="1"/>
  <c r="BQ153" i="37" s="1"/>
  <c r="BQ154" i="37" s="1"/>
  <c r="BQ5" i="37"/>
  <c r="BP5" i="37"/>
  <c r="BK6" i="37"/>
  <c r="BJ6" i="37"/>
  <c r="BI6" i="37"/>
  <c r="BJ4" i="37"/>
  <c r="BJ5" i="37" s="1"/>
  <c r="BJ8" i="37" s="1"/>
  <c r="BI4" i="37"/>
  <c r="Q157" i="37" a="1"/>
  <c r="P158" i="37" a="1"/>
  <c r="P158" i="37" s="1"/>
  <c r="P161" i="37"/>
  <c r="P165" i="37"/>
  <c r="P169" i="37"/>
  <c r="AP19" i="37"/>
  <c r="AP17" i="37"/>
  <c r="AP7" i="37"/>
  <c r="AP3" i="37"/>
  <c r="AD5" i="37"/>
  <c r="AE5" i="37" s="1"/>
  <c r="AD6" i="37"/>
  <c r="AE6" i="37" s="1"/>
  <c r="AD7" i="37"/>
  <c r="AE7" i="37" s="1"/>
  <c r="AD8" i="37"/>
  <c r="AE8" i="37" s="1"/>
  <c r="AD9" i="37"/>
  <c r="AE9" i="37" s="1"/>
  <c r="AD10" i="37"/>
  <c r="AE10" i="37" s="1"/>
  <c r="AD11" i="37"/>
  <c r="AE11" i="37" s="1"/>
  <c r="AD12" i="37"/>
  <c r="AE12" i="37" s="1"/>
  <c r="AD13" i="37"/>
  <c r="AE13" i="37" s="1"/>
  <c r="AD14" i="37"/>
  <c r="AE14" i="37" s="1"/>
  <c r="AD15" i="37"/>
  <c r="AE15" i="37" s="1"/>
  <c r="AD16" i="37"/>
  <c r="AE16" i="37" s="1"/>
  <c r="AD17" i="37"/>
  <c r="AE17" i="37" s="1"/>
  <c r="AD18" i="37"/>
  <c r="AE18" i="37" s="1"/>
  <c r="AD19" i="37"/>
  <c r="AE19" i="37" s="1"/>
  <c r="AD20" i="37"/>
  <c r="AE20" i="37" s="1"/>
  <c r="AD21" i="37"/>
  <c r="AE21" i="37" s="1"/>
  <c r="AD22" i="37"/>
  <c r="AE22" i="37" s="1"/>
  <c r="AD23" i="37"/>
  <c r="AE23" i="37" s="1"/>
  <c r="AD24" i="37"/>
  <c r="AE24" i="37" s="1"/>
  <c r="AD25" i="37"/>
  <c r="AE25" i="37" s="1"/>
  <c r="AD26" i="37"/>
  <c r="AE26" i="37" s="1"/>
  <c r="AD27" i="37"/>
  <c r="AE27" i="37" s="1"/>
  <c r="AD28" i="37"/>
  <c r="AE28" i="37" s="1"/>
  <c r="AD29" i="37"/>
  <c r="AE29" i="37" s="1"/>
  <c r="AD30" i="37"/>
  <c r="AE30" i="37" s="1"/>
  <c r="AD31" i="37"/>
  <c r="AD32" i="37"/>
  <c r="AD33" i="37"/>
  <c r="AD34" i="37"/>
  <c r="AD35" i="37"/>
  <c r="AD36" i="37"/>
  <c r="AD37" i="37"/>
  <c r="AD38" i="37"/>
  <c r="AD39" i="37"/>
  <c r="AD40" i="37"/>
  <c r="AD41" i="37"/>
  <c r="AD42" i="37"/>
  <c r="AD43" i="37"/>
  <c r="AD44" i="37"/>
  <c r="AD45" i="37"/>
  <c r="AD46" i="37"/>
  <c r="AD47" i="37"/>
  <c r="AE47" i="37" s="1"/>
  <c r="AD48" i="37"/>
  <c r="AE48" i="37" s="1"/>
  <c r="AD49" i="37"/>
  <c r="AE49" i="37" s="1"/>
  <c r="AD50" i="37"/>
  <c r="AD51" i="37"/>
  <c r="AD52" i="37"/>
  <c r="AD53" i="37"/>
  <c r="AD54" i="37"/>
  <c r="AD55" i="37"/>
  <c r="AD56" i="37"/>
  <c r="AD57" i="37"/>
  <c r="AD58" i="37"/>
  <c r="AD59" i="37"/>
  <c r="AD60" i="37"/>
  <c r="AD61" i="37"/>
  <c r="AD62" i="37"/>
  <c r="AD63" i="37"/>
  <c r="AD64" i="37"/>
  <c r="AD65" i="37"/>
  <c r="AD66" i="37"/>
  <c r="AD67" i="37"/>
  <c r="AD68" i="37"/>
  <c r="AD69" i="37"/>
  <c r="AD70" i="37"/>
  <c r="AD71" i="37"/>
  <c r="AD72" i="37"/>
  <c r="AD73" i="37"/>
  <c r="AD74" i="37"/>
  <c r="AD75" i="37"/>
  <c r="AD76" i="37"/>
  <c r="AD77" i="37"/>
  <c r="AD78" i="37"/>
  <c r="AD79" i="37"/>
  <c r="AD80" i="37"/>
  <c r="AD81" i="37"/>
  <c r="AE81" i="37"/>
  <c r="AD82" i="37"/>
  <c r="AE82" i="37"/>
  <c r="AD83" i="37"/>
  <c r="AE83" i="37"/>
  <c r="AD84" i="37"/>
  <c r="AE84" i="37"/>
  <c r="AD85" i="37"/>
  <c r="AE85" i="37"/>
  <c r="AD86" i="37"/>
  <c r="AE86" i="37"/>
  <c r="AD87" i="37"/>
  <c r="AE87" i="37"/>
  <c r="AD88" i="37"/>
  <c r="AE88" i="37"/>
  <c r="AD89" i="37"/>
  <c r="AE89" i="37"/>
  <c r="AD90" i="37"/>
  <c r="AE90" i="37"/>
  <c r="AD91" i="37"/>
  <c r="AE91" i="37"/>
  <c r="AD92" i="37"/>
  <c r="AE92" i="37"/>
  <c r="AD93" i="37"/>
  <c r="AE93" i="37"/>
  <c r="AD94" i="37"/>
  <c r="AE94" i="37"/>
  <c r="AD95" i="37"/>
  <c r="AE95" i="37"/>
  <c r="AD96" i="37"/>
  <c r="AE96" i="37"/>
  <c r="AD97" i="37"/>
  <c r="AE97" i="37"/>
  <c r="AD98" i="37"/>
  <c r="AE98" i="37"/>
  <c r="AD99" i="37"/>
  <c r="AE99" i="37"/>
  <c r="AD100" i="37"/>
  <c r="AE100" i="37"/>
  <c r="AD101" i="37"/>
  <c r="AE101" i="37"/>
  <c r="AD102" i="37"/>
  <c r="AE102" i="37"/>
  <c r="AD103" i="37"/>
  <c r="AE103" i="37"/>
  <c r="AD104" i="37"/>
  <c r="AE104" i="37"/>
  <c r="AD105" i="37"/>
  <c r="AE105" i="37"/>
  <c r="AD106" i="37"/>
  <c r="AE106" i="37"/>
  <c r="AD107" i="37"/>
  <c r="AE107" i="37"/>
  <c r="AD108" i="37"/>
  <c r="AE108" i="37"/>
  <c r="AD109" i="37"/>
  <c r="AE109" i="37"/>
  <c r="AD110" i="37"/>
  <c r="AE110" i="37"/>
  <c r="AD111" i="37"/>
  <c r="AE111" i="37"/>
  <c r="AD112" i="37"/>
  <c r="AE112" i="37"/>
  <c r="AD113" i="37"/>
  <c r="AE113" i="37"/>
  <c r="AD114" i="37"/>
  <c r="AE114" i="37"/>
  <c r="AD115" i="37"/>
  <c r="AE115" i="37"/>
  <c r="AD116" i="37"/>
  <c r="AE116" i="37"/>
  <c r="AD117" i="37"/>
  <c r="AE117" i="37"/>
  <c r="AD118" i="37"/>
  <c r="AE118" i="37"/>
  <c r="AD119" i="37"/>
  <c r="AE119" i="37"/>
  <c r="AD120" i="37"/>
  <c r="AE120" i="37"/>
  <c r="AD121" i="37"/>
  <c r="AE121" i="37"/>
  <c r="AD122" i="37"/>
  <c r="AE122" i="37"/>
  <c r="AD123" i="37"/>
  <c r="AE123" i="37"/>
  <c r="AD124" i="37"/>
  <c r="AE124" i="37"/>
  <c r="AD125" i="37"/>
  <c r="AE125" i="37"/>
  <c r="AD126" i="37"/>
  <c r="AE126" i="37"/>
  <c r="AD127" i="37"/>
  <c r="AE127" i="37"/>
  <c r="AD128" i="37"/>
  <c r="AE128" i="37"/>
  <c r="AD129" i="37"/>
  <c r="AE129" i="37"/>
  <c r="AD130" i="37"/>
  <c r="AE130" i="37"/>
  <c r="AD131" i="37"/>
  <c r="AE131" i="37"/>
  <c r="AD132" i="37"/>
  <c r="AE132" i="37"/>
  <c r="AD133" i="37"/>
  <c r="AE133" i="37"/>
  <c r="AD134" i="37"/>
  <c r="AE134" i="37"/>
  <c r="AD135" i="37"/>
  <c r="AE135" i="37"/>
  <c r="AD136" i="37"/>
  <c r="AE136" i="37"/>
  <c r="AD137" i="37"/>
  <c r="AE137" i="37"/>
  <c r="AD138" i="37"/>
  <c r="AE138" i="37"/>
  <c r="AD139" i="37"/>
  <c r="AE139" i="37"/>
  <c r="AD140" i="37"/>
  <c r="AE140" i="37"/>
  <c r="AD141" i="37"/>
  <c r="AE141" i="37"/>
  <c r="AD142" i="37"/>
  <c r="AE142" i="37"/>
  <c r="AD143" i="37"/>
  <c r="AE143" i="37"/>
  <c r="AD144" i="37"/>
  <c r="AE144" i="37"/>
  <c r="AD145" i="37"/>
  <c r="AE145" i="37"/>
  <c r="AD146" i="37"/>
  <c r="AE146" i="37"/>
  <c r="AD147" i="37"/>
  <c r="AE147" i="37"/>
  <c r="AD148" i="37"/>
  <c r="AE148" i="37"/>
  <c r="AD149" i="37"/>
  <c r="AE149" i="37"/>
  <c r="AD150" i="37"/>
  <c r="AE150" i="37"/>
  <c r="AD151" i="37"/>
  <c r="AE151" i="37"/>
  <c r="AD152" i="37"/>
  <c r="AE152" i="37"/>
  <c r="AD153" i="37"/>
  <c r="AE153" i="37"/>
  <c r="AE4" i="37"/>
  <c r="AD4" i="37"/>
  <c r="AC154" i="37"/>
  <c r="AD154" i="37"/>
  <c r="AB154" i="37"/>
  <c r="Q3" i="37"/>
  <c r="R3" i="37"/>
  <c r="S3" i="37"/>
  <c r="T3" i="37"/>
  <c r="U3" i="37"/>
  <c r="V3" i="37"/>
  <c r="W3" i="37"/>
  <c r="X3" i="37"/>
  <c r="Y3" i="37"/>
  <c r="Z3" i="37"/>
  <c r="AA3" i="37"/>
  <c r="P3" i="37"/>
  <c r="BW155" i="36"/>
  <c r="BU5" i="36"/>
  <c r="BW5" i="36" s="1"/>
  <c r="BV5" i="36"/>
  <c r="BU6" i="36"/>
  <c r="BW6" i="36" s="1"/>
  <c r="BV6" i="36"/>
  <c r="BU7" i="36"/>
  <c r="BV7" i="36"/>
  <c r="BW7" i="36"/>
  <c r="BU8" i="36"/>
  <c r="BV8" i="36"/>
  <c r="BU9" i="36"/>
  <c r="BW9" i="36" s="1"/>
  <c r="BV9" i="36"/>
  <c r="BU10" i="36"/>
  <c r="BW10" i="36" s="1"/>
  <c r="BV10" i="36"/>
  <c r="BU11" i="36"/>
  <c r="BV11" i="36"/>
  <c r="BW11" i="36"/>
  <c r="BU12" i="36"/>
  <c r="BV12" i="36"/>
  <c r="BU13" i="36"/>
  <c r="BW13" i="36" s="1"/>
  <c r="BV13" i="36"/>
  <c r="BU14" i="36"/>
  <c r="BW14" i="36" s="1"/>
  <c r="BV14" i="36"/>
  <c r="BU15" i="36"/>
  <c r="BV15" i="36"/>
  <c r="BW15" i="36"/>
  <c r="BU16" i="36"/>
  <c r="BV16" i="36"/>
  <c r="BU17" i="36"/>
  <c r="BW17" i="36" s="1"/>
  <c r="BV17" i="36"/>
  <c r="BU18" i="36"/>
  <c r="BW18" i="36" s="1"/>
  <c r="BV18" i="36"/>
  <c r="BU19" i="36"/>
  <c r="BV19" i="36"/>
  <c r="BW19" i="36"/>
  <c r="BU20" i="36"/>
  <c r="BV20" i="36"/>
  <c r="BU21" i="36"/>
  <c r="BW21" i="36" s="1"/>
  <c r="BV21" i="36"/>
  <c r="BU22" i="36"/>
  <c r="BW22" i="36" s="1"/>
  <c r="BV22" i="36"/>
  <c r="BU23" i="36"/>
  <c r="BV23" i="36"/>
  <c r="BW23" i="36"/>
  <c r="BU24" i="36"/>
  <c r="BV24" i="36"/>
  <c r="BU25" i="36"/>
  <c r="BW25" i="36" s="1"/>
  <c r="BV25" i="36"/>
  <c r="BU26" i="36"/>
  <c r="BW26" i="36" s="1"/>
  <c r="BV26" i="36"/>
  <c r="BU27" i="36"/>
  <c r="BV27" i="36"/>
  <c r="BW27" i="36"/>
  <c r="BU28" i="36"/>
  <c r="BV28" i="36"/>
  <c r="BU29" i="36"/>
  <c r="BW29" i="36" s="1"/>
  <c r="BV29" i="36"/>
  <c r="BU30" i="36"/>
  <c r="BW30" i="36" s="1"/>
  <c r="BV30" i="36"/>
  <c r="BU31" i="36"/>
  <c r="BV31" i="36"/>
  <c r="BW31" i="36"/>
  <c r="BU32" i="36"/>
  <c r="BV32" i="36"/>
  <c r="BU33" i="36"/>
  <c r="BW33" i="36" s="1"/>
  <c r="BV33" i="36"/>
  <c r="BU34" i="36"/>
  <c r="BW34" i="36" s="1"/>
  <c r="BV34" i="36"/>
  <c r="BU35" i="36"/>
  <c r="BV35" i="36"/>
  <c r="BW35" i="36"/>
  <c r="BU36" i="36"/>
  <c r="BV36" i="36"/>
  <c r="BU37" i="36"/>
  <c r="BW37" i="36" s="1"/>
  <c r="BV37" i="36"/>
  <c r="BU38" i="36"/>
  <c r="BW38" i="36" s="1"/>
  <c r="BV38" i="36"/>
  <c r="BU39" i="36"/>
  <c r="BV39" i="36"/>
  <c r="BW39" i="36"/>
  <c r="BU40" i="36"/>
  <c r="BV40" i="36"/>
  <c r="BU41" i="36"/>
  <c r="BW41" i="36" s="1"/>
  <c r="BV41" i="36"/>
  <c r="BU42" i="36"/>
  <c r="BW42" i="36" s="1"/>
  <c r="BV42" i="36"/>
  <c r="BU43" i="36"/>
  <c r="BV43" i="36"/>
  <c r="BW43" i="36"/>
  <c r="BU44" i="36"/>
  <c r="BV44" i="36"/>
  <c r="BU45" i="36"/>
  <c r="BW45" i="36" s="1"/>
  <c r="BV45" i="36"/>
  <c r="BU46" i="36"/>
  <c r="BW46" i="36" s="1"/>
  <c r="BV46" i="36"/>
  <c r="BU47" i="36"/>
  <c r="BV47" i="36"/>
  <c r="BW47" i="36"/>
  <c r="BU48" i="36"/>
  <c r="BV48" i="36"/>
  <c r="BU49" i="36"/>
  <c r="BW49" i="36" s="1"/>
  <c r="BV49" i="36"/>
  <c r="BU50" i="36"/>
  <c r="BW50" i="36" s="1"/>
  <c r="BV50" i="36"/>
  <c r="BU51" i="36"/>
  <c r="BV51" i="36"/>
  <c r="BW51" i="36"/>
  <c r="BU52" i="36"/>
  <c r="BV52" i="36"/>
  <c r="BU53" i="36"/>
  <c r="BW53" i="36" s="1"/>
  <c r="BV53" i="36"/>
  <c r="BU54" i="36"/>
  <c r="BW54" i="36" s="1"/>
  <c r="BV54" i="36"/>
  <c r="BU55" i="36"/>
  <c r="BV55" i="36"/>
  <c r="BW55" i="36"/>
  <c r="BU56" i="36"/>
  <c r="BV56" i="36"/>
  <c r="BU57" i="36"/>
  <c r="BW57" i="36" s="1"/>
  <c r="BV57" i="36"/>
  <c r="BU58" i="36"/>
  <c r="BW58" i="36" s="1"/>
  <c r="BV58" i="36"/>
  <c r="BU59" i="36"/>
  <c r="BV59" i="36"/>
  <c r="BW59" i="36"/>
  <c r="BU60" i="36"/>
  <c r="BV60" i="36"/>
  <c r="BU61" i="36"/>
  <c r="BW61" i="36" s="1"/>
  <c r="BV61" i="36"/>
  <c r="BU62" i="36"/>
  <c r="BW62" i="36" s="1"/>
  <c r="BV62" i="36"/>
  <c r="BU63" i="36"/>
  <c r="BV63" i="36"/>
  <c r="BW63" i="36"/>
  <c r="BU64" i="36"/>
  <c r="BV64" i="36"/>
  <c r="BU65" i="36"/>
  <c r="BW65" i="36" s="1"/>
  <c r="BV65" i="36"/>
  <c r="BU66" i="36"/>
  <c r="BW66" i="36" s="1"/>
  <c r="BV66" i="36"/>
  <c r="BU67" i="36"/>
  <c r="BV67" i="36"/>
  <c r="BW67" i="36"/>
  <c r="BU68" i="36"/>
  <c r="BV68" i="36"/>
  <c r="BU69" i="36"/>
  <c r="BW69" i="36" s="1"/>
  <c r="BV69" i="36"/>
  <c r="BU70" i="36"/>
  <c r="BW70" i="36" s="1"/>
  <c r="BV70" i="36"/>
  <c r="BU71" i="36"/>
  <c r="BV71" i="36"/>
  <c r="BW71" i="36"/>
  <c r="BU72" i="36"/>
  <c r="BV72" i="36"/>
  <c r="BU73" i="36"/>
  <c r="BW73" i="36" s="1"/>
  <c r="BV73" i="36"/>
  <c r="BU74" i="36"/>
  <c r="BW74" i="36" s="1"/>
  <c r="BV74" i="36"/>
  <c r="BU75" i="36"/>
  <c r="BV75" i="36"/>
  <c r="BW75" i="36"/>
  <c r="BU76" i="36"/>
  <c r="BV76" i="36"/>
  <c r="BU77" i="36"/>
  <c r="BW77" i="36" s="1"/>
  <c r="BV77" i="36"/>
  <c r="BU78" i="36"/>
  <c r="BW78" i="36" s="1"/>
  <c r="BV78" i="36"/>
  <c r="BU79" i="36"/>
  <c r="BV79" i="36"/>
  <c r="BW79" i="36"/>
  <c r="BU80" i="36"/>
  <c r="BV80" i="36"/>
  <c r="BU81" i="36"/>
  <c r="BW81" i="36" s="1"/>
  <c r="BV81" i="36"/>
  <c r="BU82" i="36"/>
  <c r="BW82" i="36" s="1"/>
  <c r="BV82" i="36"/>
  <c r="BU83" i="36"/>
  <c r="BV83" i="36"/>
  <c r="BW83" i="36"/>
  <c r="BU84" i="36"/>
  <c r="BV84" i="36"/>
  <c r="BU85" i="36"/>
  <c r="BW85" i="36" s="1"/>
  <c r="BV85" i="36"/>
  <c r="BU86" i="36"/>
  <c r="BW86" i="36" s="1"/>
  <c r="BV86" i="36"/>
  <c r="BU87" i="36"/>
  <c r="BV87" i="36"/>
  <c r="BW87" i="36"/>
  <c r="BU88" i="36"/>
  <c r="BV88" i="36"/>
  <c r="BU89" i="36"/>
  <c r="BW89" i="36" s="1"/>
  <c r="BV89" i="36"/>
  <c r="BU90" i="36"/>
  <c r="BW90" i="36" s="1"/>
  <c r="BV90" i="36"/>
  <c r="BU91" i="36"/>
  <c r="BV91" i="36"/>
  <c r="BW91" i="36"/>
  <c r="BU92" i="36"/>
  <c r="BV92" i="36"/>
  <c r="BU93" i="36"/>
  <c r="BW93" i="36" s="1"/>
  <c r="BV93" i="36"/>
  <c r="BU94" i="36"/>
  <c r="BW94" i="36" s="1"/>
  <c r="BV94" i="36"/>
  <c r="BU95" i="36"/>
  <c r="BV95" i="36"/>
  <c r="BW95" i="36"/>
  <c r="BU96" i="36"/>
  <c r="BV96" i="36"/>
  <c r="BU97" i="36"/>
  <c r="BW97" i="36" s="1"/>
  <c r="BV97" i="36"/>
  <c r="BU98" i="36"/>
  <c r="BW98" i="36" s="1"/>
  <c r="BV98" i="36"/>
  <c r="BU99" i="36"/>
  <c r="BV99" i="36"/>
  <c r="BW99" i="36"/>
  <c r="BU100" i="36"/>
  <c r="BV100" i="36"/>
  <c r="BU101" i="36"/>
  <c r="BW101" i="36" s="1"/>
  <c r="BV101" i="36"/>
  <c r="BU102" i="36"/>
  <c r="BW102" i="36" s="1"/>
  <c r="BV102" i="36"/>
  <c r="BU103" i="36"/>
  <c r="BV103" i="36"/>
  <c r="BW103" i="36"/>
  <c r="BU104" i="36"/>
  <c r="BV104" i="36"/>
  <c r="BU105" i="36"/>
  <c r="BW105" i="36" s="1"/>
  <c r="BV105" i="36"/>
  <c r="BU106" i="36"/>
  <c r="BW106" i="36" s="1"/>
  <c r="BV106" i="36"/>
  <c r="BU107" i="36"/>
  <c r="BV107" i="36"/>
  <c r="BW107" i="36"/>
  <c r="BU108" i="36"/>
  <c r="BV108" i="36"/>
  <c r="BU109" i="36"/>
  <c r="BW109" i="36" s="1"/>
  <c r="BV109" i="36"/>
  <c r="BU110" i="36"/>
  <c r="BW110" i="36" s="1"/>
  <c r="BV110" i="36"/>
  <c r="BU111" i="36"/>
  <c r="BV111" i="36"/>
  <c r="BW111" i="36"/>
  <c r="BU112" i="36"/>
  <c r="BV112" i="36"/>
  <c r="BU113" i="36"/>
  <c r="BW113" i="36" s="1"/>
  <c r="BV113" i="36"/>
  <c r="BU114" i="36"/>
  <c r="BW114" i="36" s="1"/>
  <c r="BV114" i="36"/>
  <c r="BU115" i="36"/>
  <c r="BV115" i="36"/>
  <c r="BW115" i="36"/>
  <c r="BU116" i="36"/>
  <c r="BV116" i="36"/>
  <c r="BU117" i="36"/>
  <c r="BW117" i="36" s="1"/>
  <c r="BV117" i="36"/>
  <c r="BU118" i="36"/>
  <c r="BW118" i="36" s="1"/>
  <c r="BV118" i="36"/>
  <c r="BU119" i="36"/>
  <c r="BV119" i="36"/>
  <c r="BW119" i="36"/>
  <c r="BU120" i="36"/>
  <c r="BV120" i="36"/>
  <c r="BU121" i="36"/>
  <c r="BW121" i="36" s="1"/>
  <c r="BV121" i="36"/>
  <c r="BU122" i="36"/>
  <c r="BW122" i="36" s="1"/>
  <c r="BV122" i="36"/>
  <c r="BU123" i="36"/>
  <c r="BV123" i="36"/>
  <c r="BW123" i="36"/>
  <c r="BU124" i="36"/>
  <c r="BV124" i="36"/>
  <c r="BU125" i="36"/>
  <c r="BW125" i="36" s="1"/>
  <c r="BV125" i="36"/>
  <c r="BU126" i="36"/>
  <c r="BW126" i="36" s="1"/>
  <c r="BV126" i="36"/>
  <c r="BU127" i="36"/>
  <c r="BV127" i="36"/>
  <c r="BW127" i="36"/>
  <c r="BU128" i="36"/>
  <c r="BV128" i="36"/>
  <c r="BU129" i="36"/>
  <c r="BW129" i="36" s="1"/>
  <c r="BV129" i="36"/>
  <c r="BU130" i="36"/>
  <c r="BW130" i="36" s="1"/>
  <c r="BV130" i="36"/>
  <c r="BU131" i="36"/>
  <c r="BV131" i="36"/>
  <c r="BW131" i="36"/>
  <c r="BU132" i="36"/>
  <c r="BV132" i="36"/>
  <c r="BU133" i="36"/>
  <c r="BW133" i="36" s="1"/>
  <c r="BV133" i="36"/>
  <c r="BU134" i="36"/>
  <c r="BW134" i="36" s="1"/>
  <c r="BV134" i="36"/>
  <c r="BU135" i="36"/>
  <c r="BV135" i="36"/>
  <c r="BW135" i="36"/>
  <c r="BU136" i="36"/>
  <c r="BV136" i="36"/>
  <c r="BU137" i="36"/>
  <c r="BW137" i="36" s="1"/>
  <c r="BV137" i="36"/>
  <c r="BU138" i="36"/>
  <c r="BW138" i="36" s="1"/>
  <c r="BV138" i="36"/>
  <c r="BU139" i="36"/>
  <c r="BV139" i="36"/>
  <c r="BW139" i="36"/>
  <c r="BU140" i="36"/>
  <c r="BV140" i="36"/>
  <c r="BU141" i="36"/>
  <c r="BW141" i="36" s="1"/>
  <c r="BV141" i="36"/>
  <c r="BU142" i="36"/>
  <c r="BW142" i="36" s="1"/>
  <c r="BV142" i="36"/>
  <c r="BU143" i="36"/>
  <c r="BV143" i="36"/>
  <c r="BW143" i="36"/>
  <c r="BU144" i="36"/>
  <c r="BV144" i="36"/>
  <c r="BU145" i="36"/>
  <c r="BW145" i="36" s="1"/>
  <c r="BV145" i="36"/>
  <c r="BU146" i="36"/>
  <c r="BW146" i="36" s="1"/>
  <c r="BV146" i="36"/>
  <c r="BU147" i="36"/>
  <c r="BV147" i="36"/>
  <c r="BW147" i="36"/>
  <c r="BU148" i="36"/>
  <c r="BV148" i="36"/>
  <c r="BU149" i="36"/>
  <c r="BW149" i="36" s="1"/>
  <c r="BV149" i="36"/>
  <c r="BU150" i="36"/>
  <c r="BW150" i="36" s="1"/>
  <c r="BV150" i="36"/>
  <c r="BU151" i="36"/>
  <c r="BV151" i="36"/>
  <c r="BW151" i="36"/>
  <c r="BU152" i="36"/>
  <c r="BV152" i="36"/>
  <c r="BU153" i="36"/>
  <c r="BW153" i="36" s="1"/>
  <c r="BV153" i="36"/>
  <c r="BU154" i="36"/>
  <c r="BW154" i="36" s="1"/>
  <c r="BV154" i="36"/>
  <c r="BV4" i="36"/>
  <c r="BU4" i="36"/>
  <c r="BS6" i="36"/>
  <c r="BT6" i="36"/>
  <c r="BS7" i="36"/>
  <c r="BS8" i="36" s="1"/>
  <c r="BS9" i="36" s="1"/>
  <c r="BS10" i="36" s="1"/>
  <c r="BS11" i="36" s="1"/>
  <c r="BS12" i="36" s="1"/>
  <c r="BS13" i="36" s="1"/>
  <c r="BS14" i="36" s="1"/>
  <c r="BS15" i="36" s="1"/>
  <c r="BS16" i="36" s="1"/>
  <c r="BS17" i="36" s="1"/>
  <c r="BS18" i="36" s="1"/>
  <c r="BS19" i="36" s="1"/>
  <c r="BS20" i="36" s="1"/>
  <c r="BS21" i="36" s="1"/>
  <c r="BS22" i="36" s="1"/>
  <c r="BS23" i="36" s="1"/>
  <c r="BS24" i="36" s="1"/>
  <c r="BS25" i="36" s="1"/>
  <c r="BS26" i="36" s="1"/>
  <c r="BS27" i="36" s="1"/>
  <c r="BS28" i="36" s="1"/>
  <c r="BS29" i="36" s="1"/>
  <c r="BS30" i="36" s="1"/>
  <c r="BS31" i="36" s="1"/>
  <c r="BS32" i="36" s="1"/>
  <c r="BS33" i="36" s="1"/>
  <c r="BS34" i="36" s="1"/>
  <c r="BS35" i="36" s="1"/>
  <c r="BS36" i="36" s="1"/>
  <c r="BS37" i="36" s="1"/>
  <c r="BS38" i="36" s="1"/>
  <c r="BS39" i="36" s="1"/>
  <c r="BS40" i="36" s="1"/>
  <c r="BS41" i="36" s="1"/>
  <c r="BS42" i="36" s="1"/>
  <c r="BS43" i="36" s="1"/>
  <c r="BS44" i="36" s="1"/>
  <c r="BS45" i="36" s="1"/>
  <c r="BS46" i="36" s="1"/>
  <c r="BS47" i="36" s="1"/>
  <c r="BS48" i="36" s="1"/>
  <c r="BS49" i="36" s="1"/>
  <c r="BS50" i="36" s="1"/>
  <c r="BS51" i="36" s="1"/>
  <c r="BS52" i="36" s="1"/>
  <c r="BS53" i="36" s="1"/>
  <c r="BS54" i="36" s="1"/>
  <c r="BS55" i="36" s="1"/>
  <c r="BS56" i="36" s="1"/>
  <c r="BS57" i="36" s="1"/>
  <c r="BS58" i="36" s="1"/>
  <c r="BS59" i="36" s="1"/>
  <c r="BS60" i="36" s="1"/>
  <c r="BS61" i="36" s="1"/>
  <c r="BS62" i="36" s="1"/>
  <c r="BS63" i="36" s="1"/>
  <c r="BS64" i="36" s="1"/>
  <c r="BS65" i="36" s="1"/>
  <c r="BS66" i="36" s="1"/>
  <c r="BS67" i="36" s="1"/>
  <c r="BS68" i="36" s="1"/>
  <c r="BS69" i="36" s="1"/>
  <c r="BS70" i="36" s="1"/>
  <c r="BS71" i="36" s="1"/>
  <c r="BS72" i="36" s="1"/>
  <c r="BS73" i="36" s="1"/>
  <c r="BS74" i="36" s="1"/>
  <c r="BS75" i="36" s="1"/>
  <c r="BS76" i="36" s="1"/>
  <c r="BS77" i="36" s="1"/>
  <c r="BS78" i="36" s="1"/>
  <c r="BS79" i="36" s="1"/>
  <c r="BS80" i="36" s="1"/>
  <c r="BS81" i="36" s="1"/>
  <c r="BS82" i="36" s="1"/>
  <c r="BS83" i="36" s="1"/>
  <c r="BS84" i="36" s="1"/>
  <c r="BS85" i="36" s="1"/>
  <c r="BS86" i="36" s="1"/>
  <c r="BS87" i="36" s="1"/>
  <c r="BS88" i="36" s="1"/>
  <c r="BS89" i="36" s="1"/>
  <c r="BS90" i="36" s="1"/>
  <c r="BS91" i="36" s="1"/>
  <c r="BS92" i="36" s="1"/>
  <c r="BS93" i="36" s="1"/>
  <c r="BS94" i="36" s="1"/>
  <c r="BS95" i="36" s="1"/>
  <c r="BS96" i="36" s="1"/>
  <c r="BS97" i="36" s="1"/>
  <c r="BS98" i="36" s="1"/>
  <c r="BS99" i="36" s="1"/>
  <c r="BS100" i="36" s="1"/>
  <c r="BS101" i="36" s="1"/>
  <c r="BS102" i="36" s="1"/>
  <c r="BS103" i="36" s="1"/>
  <c r="BS104" i="36" s="1"/>
  <c r="BS105" i="36" s="1"/>
  <c r="BS106" i="36" s="1"/>
  <c r="BS107" i="36" s="1"/>
  <c r="BS108" i="36" s="1"/>
  <c r="BS109" i="36" s="1"/>
  <c r="BS110" i="36" s="1"/>
  <c r="BS111" i="36" s="1"/>
  <c r="BS112" i="36" s="1"/>
  <c r="BS113" i="36" s="1"/>
  <c r="BS114" i="36" s="1"/>
  <c r="BS115" i="36" s="1"/>
  <c r="BS116" i="36" s="1"/>
  <c r="BS117" i="36" s="1"/>
  <c r="BS118" i="36" s="1"/>
  <c r="BS119" i="36" s="1"/>
  <c r="BS120" i="36" s="1"/>
  <c r="BS121" i="36" s="1"/>
  <c r="BS122" i="36" s="1"/>
  <c r="BS123" i="36" s="1"/>
  <c r="BS124" i="36" s="1"/>
  <c r="BS125" i="36" s="1"/>
  <c r="BS126" i="36" s="1"/>
  <c r="BS127" i="36" s="1"/>
  <c r="BS128" i="36" s="1"/>
  <c r="BS129" i="36" s="1"/>
  <c r="BS130" i="36" s="1"/>
  <c r="BS131" i="36" s="1"/>
  <c r="BS132" i="36" s="1"/>
  <c r="BS133" i="36" s="1"/>
  <c r="BS134" i="36" s="1"/>
  <c r="BS135" i="36" s="1"/>
  <c r="BS136" i="36" s="1"/>
  <c r="BS137" i="36" s="1"/>
  <c r="BS138" i="36" s="1"/>
  <c r="BS139" i="36" s="1"/>
  <c r="BS140" i="36" s="1"/>
  <c r="BS141" i="36" s="1"/>
  <c r="BS142" i="36" s="1"/>
  <c r="BS143" i="36" s="1"/>
  <c r="BS144" i="36" s="1"/>
  <c r="BS145" i="36" s="1"/>
  <c r="BS146" i="36" s="1"/>
  <c r="BS147" i="36" s="1"/>
  <c r="BS148" i="36" s="1"/>
  <c r="BS149" i="36" s="1"/>
  <c r="BS150" i="36" s="1"/>
  <c r="BS151" i="36" s="1"/>
  <c r="BS152" i="36" s="1"/>
  <c r="BS153" i="36" s="1"/>
  <c r="BS154" i="36" s="1"/>
  <c r="BT7" i="36"/>
  <c r="BT8" i="36" s="1"/>
  <c r="BT9" i="36" s="1"/>
  <c r="BT10" i="36" s="1"/>
  <c r="BT11" i="36" s="1"/>
  <c r="BT12" i="36" s="1"/>
  <c r="BT13" i="36" s="1"/>
  <c r="BT14" i="36" s="1"/>
  <c r="BT15" i="36" s="1"/>
  <c r="BT16" i="36" s="1"/>
  <c r="BT17" i="36" s="1"/>
  <c r="BT18" i="36" s="1"/>
  <c r="BT19" i="36" s="1"/>
  <c r="BT20" i="36" s="1"/>
  <c r="BT21" i="36" s="1"/>
  <c r="BT22" i="36" s="1"/>
  <c r="BT23" i="36" s="1"/>
  <c r="BT24" i="36" s="1"/>
  <c r="BT25" i="36" s="1"/>
  <c r="BT26" i="36" s="1"/>
  <c r="BT27" i="36" s="1"/>
  <c r="BT28" i="36" s="1"/>
  <c r="BT29" i="36" s="1"/>
  <c r="BT30" i="36" s="1"/>
  <c r="BT31" i="36" s="1"/>
  <c r="BT32" i="36" s="1"/>
  <c r="BT33" i="36" s="1"/>
  <c r="BT34" i="36" s="1"/>
  <c r="BT35" i="36" s="1"/>
  <c r="BT36" i="36" s="1"/>
  <c r="BT37" i="36" s="1"/>
  <c r="BT38" i="36" s="1"/>
  <c r="BT39" i="36" s="1"/>
  <c r="BT40" i="36" s="1"/>
  <c r="BT41" i="36" s="1"/>
  <c r="BT42" i="36" s="1"/>
  <c r="BT43" i="36" s="1"/>
  <c r="BT44" i="36" s="1"/>
  <c r="BT45" i="36" s="1"/>
  <c r="BT46" i="36" s="1"/>
  <c r="BT47" i="36" s="1"/>
  <c r="BT48" i="36" s="1"/>
  <c r="BT49" i="36" s="1"/>
  <c r="BT50" i="36" s="1"/>
  <c r="BT51" i="36" s="1"/>
  <c r="BT52" i="36" s="1"/>
  <c r="BT53" i="36" s="1"/>
  <c r="BT54" i="36" s="1"/>
  <c r="BT55" i="36" s="1"/>
  <c r="BT56" i="36" s="1"/>
  <c r="BT57" i="36" s="1"/>
  <c r="BT58" i="36" s="1"/>
  <c r="BT59" i="36" s="1"/>
  <c r="BT60" i="36" s="1"/>
  <c r="BT61" i="36" s="1"/>
  <c r="BT62" i="36" s="1"/>
  <c r="BT63" i="36" s="1"/>
  <c r="BT64" i="36" s="1"/>
  <c r="BT65" i="36" s="1"/>
  <c r="BT66" i="36" s="1"/>
  <c r="BT67" i="36" s="1"/>
  <c r="BT68" i="36" s="1"/>
  <c r="BT69" i="36" s="1"/>
  <c r="BT70" i="36" s="1"/>
  <c r="BT71" i="36" s="1"/>
  <c r="BT72" i="36" s="1"/>
  <c r="BT73" i="36" s="1"/>
  <c r="BT74" i="36" s="1"/>
  <c r="BT75" i="36" s="1"/>
  <c r="BT76" i="36" s="1"/>
  <c r="BT77" i="36" s="1"/>
  <c r="BT78" i="36" s="1"/>
  <c r="BT79" i="36" s="1"/>
  <c r="BT80" i="36" s="1"/>
  <c r="BT81" i="36" s="1"/>
  <c r="BT82" i="36" s="1"/>
  <c r="BT83" i="36" s="1"/>
  <c r="BT84" i="36" s="1"/>
  <c r="BT85" i="36" s="1"/>
  <c r="BT86" i="36" s="1"/>
  <c r="BT87" i="36" s="1"/>
  <c r="BT88" i="36" s="1"/>
  <c r="BT89" i="36" s="1"/>
  <c r="BT90" i="36" s="1"/>
  <c r="BT91" i="36" s="1"/>
  <c r="BT92" i="36" s="1"/>
  <c r="BT93" i="36" s="1"/>
  <c r="BT94" i="36" s="1"/>
  <c r="BT95" i="36" s="1"/>
  <c r="BT96" i="36" s="1"/>
  <c r="BT97" i="36" s="1"/>
  <c r="BT98" i="36" s="1"/>
  <c r="BT99" i="36" s="1"/>
  <c r="BT100" i="36" s="1"/>
  <c r="BT101" i="36" s="1"/>
  <c r="BT102" i="36" s="1"/>
  <c r="BT103" i="36" s="1"/>
  <c r="BT104" i="36" s="1"/>
  <c r="BT105" i="36" s="1"/>
  <c r="BT106" i="36" s="1"/>
  <c r="BT107" i="36" s="1"/>
  <c r="BT108" i="36" s="1"/>
  <c r="BT109" i="36" s="1"/>
  <c r="BT110" i="36" s="1"/>
  <c r="BT111" i="36" s="1"/>
  <c r="BT112" i="36" s="1"/>
  <c r="BT113" i="36" s="1"/>
  <c r="BT114" i="36" s="1"/>
  <c r="BT115" i="36" s="1"/>
  <c r="BT116" i="36" s="1"/>
  <c r="BT117" i="36" s="1"/>
  <c r="BT118" i="36" s="1"/>
  <c r="BT119" i="36" s="1"/>
  <c r="BT120" i="36" s="1"/>
  <c r="BT121" i="36" s="1"/>
  <c r="BT122" i="36" s="1"/>
  <c r="BT123" i="36" s="1"/>
  <c r="BT124" i="36" s="1"/>
  <c r="BT125" i="36" s="1"/>
  <c r="BT126" i="36" s="1"/>
  <c r="BT127" i="36" s="1"/>
  <c r="BT128" i="36" s="1"/>
  <c r="BT129" i="36" s="1"/>
  <c r="BT130" i="36" s="1"/>
  <c r="BT131" i="36" s="1"/>
  <c r="BT132" i="36" s="1"/>
  <c r="BT133" i="36" s="1"/>
  <c r="BT134" i="36" s="1"/>
  <c r="BT135" i="36" s="1"/>
  <c r="BT136" i="36" s="1"/>
  <c r="BT137" i="36" s="1"/>
  <c r="BT138" i="36" s="1"/>
  <c r="BT139" i="36" s="1"/>
  <c r="BT140" i="36" s="1"/>
  <c r="BT141" i="36" s="1"/>
  <c r="BT142" i="36" s="1"/>
  <c r="BT143" i="36" s="1"/>
  <c r="BT144" i="36" s="1"/>
  <c r="BT145" i="36" s="1"/>
  <c r="BT146" i="36" s="1"/>
  <c r="BT147" i="36" s="1"/>
  <c r="BT148" i="36" s="1"/>
  <c r="BT149" i="36" s="1"/>
  <c r="BT150" i="36" s="1"/>
  <c r="BT151" i="36" s="1"/>
  <c r="BT152" i="36" s="1"/>
  <c r="BT153" i="36" s="1"/>
  <c r="BT154" i="36" s="1"/>
  <c r="BT5" i="36"/>
  <c r="BS5" i="36"/>
  <c r="BN6" i="36"/>
  <c r="BM6" i="36"/>
  <c r="BL6" i="36"/>
  <c r="BM4" i="36"/>
  <c r="BM5" i="36" s="1"/>
  <c r="BM8" i="36" s="1"/>
  <c r="BL4" i="36"/>
  <c r="R157" i="36" a="1"/>
  <c r="Q158" i="36" a="1"/>
  <c r="Q159" i="36" s="1"/>
  <c r="Q158" i="36"/>
  <c r="Q161" i="36"/>
  <c r="Q162" i="36"/>
  <c r="Q165" i="36"/>
  <c r="Q166" i="36"/>
  <c r="Q169" i="36"/>
  <c r="Q170" i="36"/>
  <c r="AR19" i="36"/>
  <c r="AR17" i="36"/>
  <c r="AR7" i="36"/>
  <c r="AR3" i="36"/>
  <c r="AF5" i="36"/>
  <c r="AG5" i="36"/>
  <c r="AF6" i="36"/>
  <c r="AG6" i="36"/>
  <c r="AF7" i="36"/>
  <c r="AG7" i="36"/>
  <c r="AF8" i="36"/>
  <c r="AG8" i="36"/>
  <c r="AF9" i="36"/>
  <c r="AG9" i="36"/>
  <c r="AF10" i="36"/>
  <c r="AG10" i="36"/>
  <c r="AF11" i="36"/>
  <c r="AG11" i="36"/>
  <c r="AF12" i="36"/>
  <c r="AG12" i="36"/>
  <c r="AF13" i="36"/>
  <c r="AG13" i="36"/>
  <c r="AF14" i="36"/>
  <c r="AG14" i="36"/>
  <c r="AF15" i="36"/>
  <c r="AG15" i="36"/>
  <c r="AF16" i="36"/>
  <c r="AG16" i="36"/>
  <c r="AF17" i="36"/>
  <c r="AG17" i="36"/>
  <c r="AF18" i="36"/>
  <c r="AG18" i="36"/>
  <c r="AF19" i="36"/>
  <c r="AG19" i="36"/>
  <c r="AF20" i="36"/>
  <c r="AG20" i="36"/>
  <c r="AF21" i="36"/>
  <c r="AG21" i="36"/>
  <c r="AF22" i="36"/>
  <c r="AG22" i="36"/>
  <c r="AF23" i="36"/>
  <c r="AG23" i="36"/>
  <c r="AF24" i="36"/>
  <c r="AG24" i="36"/>
  <c r="AF25" i="36"/>
  <c r="AG25" i="36"/>
  <c r="AF26" i="36"/>
  <c r="AG26" i="36"/>
  <c r="AF27" i="36"/>
  <c r="AG27" i="36"/>
  <c r="AF28" i="36"/>
  <c r="AG28" i="36"/>
  <c r="AF29" i="36"/>
  <c r="AG29" i="36"/>
  <c r="AF30" i="36"/>
  <c r="AG30" i="36"/>
  <c r="AF31" i="36"/>
  <c r="AG31" i="36"/>
  <c r="AF32" i="36"/>
  <c r="AG32" i="36"/>
  <c r="AF33" i="36"/>
  <c r="AG33" i="36"/>
  <c r="AF34" i="36"/>
  <c r="AG34" i="36"/>
  <c r="AF35" i="36"/>
  <c r="AG35" i="36"/>
  <c r="AF36" i="36"/>
  <c r="AG36" i="36"/>
  <c r="AF37" i="36"/>
  <c r="AG37" i="36"/>
  <c r="AF38" i="36"/>
  <c r="AG38" i="36"/>
  <c r="AF39" i="36"/>
  <c r="AG39" i="36"/>
  <c r="AF40" i="36"/>
  <c r="AG40" i="36"/>
  <c r="AF41" i="36"/>
  <c r="AG41" i="36"/>
  <c r="AF42" i="36"/>
  <c r="AG42" i="36"/>
  <c r="AF43" i="36"/>
  <c r="AG43" i="36"/>
  <c r="AF44" i="36"/>
  <c r="AG44" i="36"/>
  <c r="AF45" i="36"/>
  <c r="AG45" i="36"/>
  <c r="AF46" i="36"/>
  <c r="AG46" i="36"/>
  <c r="AF47" i="36"/>
  <c r="AG47" i="36"/>
  <c r="AF48" i="36"/>
  <c r="AG48" i="36"/>
  <c r="AF49" i="36"/>
  <c r="AG49" i="36"/>
  <c r="AF50" i="36"/>
  <c r="AG50" i="36"/>
  <c r="AF51" i="36"/>
  <c r="AG51" i="36"/>
  <c r="AF52" i="36"/>
  <c r="AG52" i="36"/>
  <c r="AF53" i="36"/>
  <c r="AG53" i="36"/>
  <c r="AF54" i="36"/>
  <c r="AG54" i="36"/>
  <c r="AF55" i="36"/>
  <c r="AG55" i="36"/>
  <c r="AF56" i="36"/>
  <c r="AG56" i="36"/>
  <c r="AF57" i="36"/>
  <c r="AG57" i="36"/>
  <c r="AF58" i="36"/>
  <c r="AG58" i="36"/>
  <c r="AF59" i="36"/>
  <c r="AG59" i="36"/>
  <c r="AF60" i="36"/>
  <c r="AG60" i="36"/>
  <c r="AF61" i="36"/>
  <c r="AG61" i="36"/>
  <c r="AF62" i="36"/>
  <c r="AG62" i="36"/>
  <c r="AF63" i="36"/>
  <c r="AG63" i="36"/>
  <c r="AF64" i="36"/>
  <c r="AG64" i="36"/>
  <c r="AF65" i="36"/>
  <c r="AG65" i="36"/>
  <c r="AF66" i="36"/>
  <c r="AG66" i="36"/>
  <c r="AF67" i="36"/>
  <c r="AG67" i="36"/>
  <c r="AF68" i="36"/>
  <c r="AG68" i="36"/>
  <c r="AF69" i="36"/>
  <c r="AG69" i="36"/>
  <c r="AF70" i="36"/>
  <c r="AG70" i="36"/>
  <c r="AF71" i="36"/>
  <c r="AG71" i="36"/>
  <c r="AF72" i="36"/>
  <c r="AG72" i="36"/>
  <c r="AF73" i="36"/>
  <c r="AG73" i="36"/>
  <c r="AF74" i="36"/>
  <c r="AG74" i="36"/>
  <c r="AF75" i="36"/>
  <c r="AG75" i="36"/>
  <c r="AF76" i="36"/>
  <c r="AG76" i="36"/>
  <c r="AF77" i="36"/>
  <c r="AG77" i="36"/>
  <c r="AF78" i="36"/>
  <c r="AG78" i="36"/>
  <c r="AF79" i="36"/>
  <c r="AG79" i="36"/>
  <c r="AF80" i="36"/>
  <c r="AG80" i="36"/>
  <c r="AF81" i="36"/>
  <c r="AG81" i="36"/>
  <c r="AF82" i="36"/>
  <c r="AG82" i="36"/>
  <c r="AF83" i="36"/>
  <c r="AG83" i="36"/>
  <c r="AF84" i="36"/>
  <c r="AG84" i="36"/>
  <c r="AF85" i="36"/>
  <c r="AG85" i="36"/>
  <c r="AF86" i="36"/>
  <c r="AG86" i="36"/>
  <c r="AF87" i="36"/>
  <c r="AG87" i="36"/>
  <c r="AF88" i="36"/>
  <c r="AG88" i="36"/>
  <c r="AF89" i="36"/>
  <c r="AG89" i="36"/>
  <c r="AF90" i="36"/>
  <c r="AG90" i="36"/>
  <c r="AF91" i="36"/>
  <c r="AG91" i="36"/>
  <c r="AF92" i="36"/>
  <c r="AG92" i="36"/>
  <c r="AF93" i="36"/>
  <c r="AG93" i="36"/>
  <c r="AF94" i="36"/>
  <c r="AG94" i="36"/>
  <c r="AF95" i="36"/>
  <c r="AG95" i="36"/>
  <c r="AF96" i="36"/>
  <c r="AG96" i="36"/>
  <c r="AF97" i="36"/>
  <c r="AG97" i="36"/>
  <c r="AF98" i="36"/>
  <c r="AG98" i="36"/>
  <c r="AF99" i="36"/>
  <c r="AG99" i="36"/>
  <c r="AF100" i="36"/>
  <c r="AG100" i="36"/>
  <c r="AF101" i="36"/>
  <c r="AG101" i="36"/>
  <c r="AF102" i="36"/>
  <c r="AG102" i="36"/>
  <c r="AF103" i="36"/>
  <c r="AG103" i="36"/>
  <c r="AF104" i="36"/>
  <c r="AG104" i="36"/>
  <c r="AF105" i="36"/>
  <c r="AG105" i="36"/>
  <c r="AF106" i="36"/>
  <c r="AG106" i="36"/>
  <c r="AF107" i="36"/>
  <c r="AG107" i="36"/>
  <c r="AF108" i="36"/>
  <c r="AG108" i="36"/>
  <c r="AF109" i="36"/>
  <c r="AG109" i="36"/>
  <c r="AF110" i="36"/>
  <c r="AG110" i="36"/>
  <c r="AF111" i="36"/>
  <c r="AG111" i="36"/>
  <c r="AF112" i="36"/>
  <c r="AG112" i="36"/>
  <c r="AF113" i="36"/>
  <c r="AG113" i="36"/>
  <c r="AF114" i="36"/>
  <c r="AG114" i="36"/>
  <c r="AF115" i="36"/>
  <c r="AG115" i="36"/>
  <c r="AF116" i="36"/>
  <c r="AG116" i="36"/>
  <c r="AF117" i="36"/>
  <c r="AG117" i="36"/>
  <c r="AF118" i="36"/>
  <c r="AG118" i="36"/>
  <c r="AF119" i="36"/>
  <c r="AG119" i="36"/>
  <c r="AF120" i="36"/>
  <c r="AG120" i="36"/>
  <c r="AF121" i="36"/>
  <c r="AG121" i="36"/>
  <c r="AF122" i="36"/>
  <c r="AG122" i="36"/>
  <c r="AF123" i="36"/>
  <c r="AG123" i="36"/>
  <c r="AF124" i="36"/>
  <c r="AG124" i="36"/>
  <c r="AF125" i="36"/>
  <c r="AG125" i="36"/>
  <c r="AF126" i="36"/>
  <c r="AG126" i="36"/>
  <c r="AF127" i="36"/>
  <c r="AG127" i="36"/>
  <c r="AF128" i="36"/>
  <c r="AG128" i="36"/>
  <c r="AF129" i="36"/>
  <c r="AG129" i="36"/>
  <c r="AF130" i="36"/>
  <c r="AG130" i="36"/>
  <c r="AF131" i="36"/>
  <c r="AG131" i="36"/>
  <c r="AF132" i="36"/>
  <c r="AG132" i="36"/>
  <c r="AF133" i="36"/>
  <c r="AG133" i="36"/>
  <c r="AF134" i="36"/>
  <c r="AG134" i="36"/>
  <c r="AF135" i="36"/>
  <c r="AG135" i="36"/>
  <c r="AF136" i="36"/>
  <c r="AG136" i="36"/>
  <c r="AF137" i="36"/>
  <c r="AG137" i="36"/>
  <c r="AF138" i="36"/>
  <c r="AG138" i="36"/>
  <c r="AF139" i="36"/>
  <c r="AG139" i="36"/>
  <c r="AF140" i="36"/>
  <c r="AG140" i="36"/>
  <c r="AF141" i="36"/>
  <c r="AG141" i="36"/>
  <c r="AF142" i="36"/>
  <c r="AG142" i="36"/>
  <c r="AF143" i="36"/>
  <c r="AG143" i="36"/>
  <c r="AF144" i="36"/>
  <c r="AG144" i="36"/>
  <c r="AF145" i="36"/>
  <c r="AG145" i="36"/>
  <c r="AF146" i="36"/>
  <c r="AG146" i="36"/>
  <c r="AF147" i="36"/>
  <c r="AG147" i="36"/>
  <c r="AF148" i="36"/>
  <c r="AG148" i="36"/>
  <c r="AF149" i="36"/>
  <c r="AG149" i="36"/>
  <c r="AF150" i="36"/>
  <c r="AG150" i="36"/>
  <c r="AF151" i="36"/>
  <c r="AG151" i="36"/>
  <c r="AF152" i="36"/>
  <c r="AG152" i="36"/>
  <c r="AF153" i="36"/>
  <c r="AG153" i="36"/>
  <c r="AG4" i="36"/>
  <c r="AF4" i="36"/>
  <c r="AF154" i="36" s="1"/>
  <c r="AE154" i="36"/>
  <c r="AD154" i="36"/>
  <c r="R3" i="36"/>
  <c r="S3" i="36"/>
  <c r="T3" i="36"/>
  <c r="U3" i="36"/>
  <c r="V3" i="36"/>
  <c r="W3" i="36"/>
  <c r="X3" i="36"/>
  <c r="Y3" i="36"/>
  <c r="Z3" i="36"/>
  <c r="AA3" i="36"/>
  <c r="AB3" i="36"/>
  <c r="AC3" i="36"/>
  <c r="Q3" i="36"/>
  <c r="BZ155" i="33"/>
  <c r="BX5" i="33"/>
  <c r="BY5" i="33"/>
  <c r="BX6" i="33"/>
  <c r="BZ6" i="33" s="1"/>
  <c r="BY6" i="33"/>
  <c r="BX7" i="33"/>
  <c r="BZ7" i="33" s="1"/>
  <c r="BY7" i="33"/>
  <c r="BX8" i="33"/>
  <c r="BY8" i="33"/>
  <c r="BZ8" i="33"/>
  <c r="BX9" i="33"/>
  <c r="BY9" i="33"/>
  <c r="BX10" i="33"/>
  <c r="BZ10" i="33" s="1"/>
  <c r="BY10" i="33"/>
  <c r="BX11" i="33"/>
  <c r="BZ11" i="33" s="1"/>
  <c r="BY11" i="33"/>
  <c r="BX12" i="33"/>
  <c r="BY12" i="33"/>
  <c r="BZ12" i="33"/>
  <c r="BX13" i="33"/>
  <c r="BY13" i="33"/>
  <c r="BX14" i="33"/>
  <c r="BZ14" i="33" s="1"/>
  <c r="BY14" i="33"/>
  <c r="BX15" i="33"/>
  <c r="BZ15" i="33" s="1"/>
  <c r="BY15" i="33"/>
  <c r="BX16" i="33"/>
  <c r="BY16" i="33"/>
  <c r="BZ16" i="33"/>
  <c r="BX17" i="33"/>
  <c r="BY17" i="33"/>
  <c r="BX18" i="33"/>
  <c r="BZ18" i="33" s="1"/>
  <c r="BY18" i="33"/>
  <c r="BX19" i="33"/>
  <c r="BZ19" i="33" s="1"/>
  <c r="BY19" i="33"/>
  <c r="BX20" i="33"/>
  <c r="BY20" i="33"/>
  <c r="BZ20" i="33"/>
  <c r="BX21" i="33"/>
  <c r="BY21" i="33"/>
  <c r="BX22" i="33"/>
  <c r="BZ22" i="33" s="1"/>
  <c r="BY22" i="33"/>
  <c r="BX23" i="33"/>
  <c r="BZ23" i="33" s="1"/>
  <c r="BY23" i="33"/>
  <c r="BX24" i="33"/>
  <c r="BY24" i="33"/>
  <c r="BZ24" i="33"/>
  <c r="BX25" i="33"/>
  <c r="BY25" i="33"/>
  <c r="BX26" i="33"/>
  <c r="BZ26" i="33" s="1"/>
  <c r="BY26" i="33"/>
  <c r="BX27" i="33"/>
  <c r="BZ27" i="33" s="1"/>
  <c r="BY27" i="33"/>
  <c r="BX28" i="33"/>
  <c r="BY28" i="33"/>
  <c r="BZ28" i="33"/>
  <c r="BX29" i="33"/>
  <c r="BY29" i="33"/>
  <c r="BX30" i="33"/>
  <c r="BZ30" i="33" s="1"/>
  <c r="BY30" i="33"/>
  <c r="BX31" i="33"/>
  <c r="BZ31" i="33" s="1"/>
  <c r="BY31" i="33"/>
  <c r="BX32" i="33"/>
  <c r="BY32" i="33"/>
  <c r="BZ32" i="33"/>
  <c r="BX33" i="33"/>
  <c r="BY33" i="33"/>
  <c r="BX34" i="33"/>
  <c r="BZ34" i="33" s="1"/>
  <c r="BY34" i="33"/>
  <c r="BX35" i="33"/>
  <c r="BZ35" i="33" s="1"/>
  <c r="BY35" i="33"/>
  <c r="BX36" i="33"/>
  <c r="BY36" i="33"/>
  <c r="BZ36" i="33"/>
  <c r="BX37" i="33"/>
  <c r="BY37" i="33"/>
  <c r="BX38" i="33"/>
  <c r="BZ38" i="33" s="1"/>
  <c r="BY38" i="33"/>
  <c r="BX39" i="33"/>
  <c r="BZ39" i="33" s="1"/>
  <c r="BY39" i="33"/>
  <c r="BX40" i="33"/>
  <c r="BY40" i="33"/>
  <c r="BZ40" i="33"/>
  <c r="BX41" i="33"/>
  <c r="BY41" i="33"/>
  <c r="BX42" i="33"/>
  <c r="BZ42" i="33" s="1"/>
  <c r="BY42" i="33"/>
  <c r="BX43" i="33"/>
  <c r="BZ43" i="33" s="1"/>
  <c r="BY43" i="33"/>
  <c r="BX44" i="33"/>
  <c r="BY44" i="33"/>
  <c r="BZ44" i="33"/>
  <c r="BX45" i="33"/>
  <c r="BY45" i="33"/>
  <c r="BX46" i="33"/>
  <c r="BZ46" i="33" s="1"/>
  <c r="BY46" i="33"/>
  <c r="BX47" i="33"/>
  <c r="BZ47" i="33" s="1"/>
  <c r="BY47" i="33"/>
  <c r="BX48" i="33"/>
  <c r="BY48" i="33"/>
  <c r="BZ48" i="33"/>
  <c r="BX49" i="33"/>
  <c r="BY49" i="33"/>
  <c r="BX50" i="33"/>
  <c r="BZ50" i="33" s="1"/>
  <c r="BY50" i="33"/>
  <c r="BX51" i="33"/>
  <c r="BZ51" i="33" s="1"/>
  <c r="BY51" i="33"/>
  <c r="BX52" i="33"/>
  <c r="BY52" i="33"/>
  <c r="BZ52" i="33"/>
  <c r="BX53" i="33"/>
  <c r="BY53" i="33"/>
  <c r="BX54" i="33"/>
  <c r="BZ54" i="33" s="1"/>
  <c r="BY54" i="33"/>
  <c r="BX55" i="33"/>
  <c r="BZ55" i="33" s="1"/>
  <c r="BY55" i="33"/>
  <c r="BX56" i="33"/>
  <c r="BY56" i="33"/>
  <c r="BZ56" i="33"/>
  <c r="BX57" i="33"/>
  <c r="BY57" i="33"/>
  <c r="BX58" i="33"/>
  <c r="BZ58" i="33" s="1"/>
  <c r="BY58" i="33"/>
  <c r="BX59" i="33"/>
  <c r="BZ59" i="33" s="1"/>
  <c r="BY59" i="33"/>
  <c r="BX60" i="33"/>
  <c r="BY60" i="33"/>
  <c r="BZ60" i="33"/>
  <c r="BX61" i="33"/>
  <c r="BY61" i="33"/>
  <c r="BX62" i="33"/>
  <c r="BZ62" i="33" s="1"/>
  <c r="BY62" i="33"/>
  <c r="BX63" i="33"/>
  <c r="BZ63" i="33" s="1"/>
  <c r="BY63" i="33"/>
  <c r="BX64" i="33"/>
  <c r="BY64" i="33"/>
  <c r="BZ64" i="33"/>
  <c r="BX65" i="33"/>
  <c r="BY65" i="33"/>
  <c r="BX66" i="33"/>
  <c r="BZ66" i="33" s="1"/>
  <c r="BY66" i="33"/>
  <c r="BX67" i="33"/>
  <c r="BZ67" i="33" s="1"/>
  <c r="BY67" i="33"/>
  <c r="BX68" i="33"/>
  <c r="BY68" i="33"/>
  <c r="BZ68" i="33"/>
  <c r="BX69" i="33"/>
  <c r="BY69" i="33"/>
  <c r="BX70" i="33"/>
  <c r="BZ70" i="33" s="1"/>
  <c r="BY70" i="33"/>
  <c r="BX71" i="33"/>
  <c r="BZ71" i="33" s="1"/>
  <c r="BY71" i="33"/>
  <c r="BX72" i="33"/>
  <c r="BY72" i="33"/>
  <c r="BZ72" i="33"/>
  <c r="BX73" i="33"/>
  <c r="BY73" i="33"/>
  <c r="BX74" i="33"/>
  <c r="BZ74" i="33" s="1"/>
  <c r="BY74" i="33"/>
  <c r="BX75" i="33"/>
  <c r="BZ75" i="33" s="1"/>
  <c r="BY75" i="33"/>
  <c r="BX76" i="33"/>
  <c r="BY76" i="33"/>
  <c r="BZ76" i="33"/>
  <c r="BX77" i="33"/>
  <c r="BY77" i="33"/>
  <c r="BX78" i="33"/>
  <c r="BZ78" i="33" s="1"/>
  <c r="BY78" i="33"/>
  <c r="BX79" i="33"/>
  <c r="BZ79" i="33" s="1"/>
  <c r="BY79" i="33"/>
  <c r="BX80" i="33"/>
  <c r="BY80" i="33"/>
  <c r="BZ80" i="33"/>
  <c r="BX81" i="33"/>
  <c r="BY81" i="33"/>
  <c r="BX82" i="33"/>
  <c r="BZ82" i="33" s="1"/>
  <c r="BY82" i="33"/>
  <c r="BX83" i="33"/>
  <c r="BZ83" i="33" s="1"/>
  <c r="BY83" i="33"/>
  <c r="BX84" i="33"/>
  <c r="BY84" i="33"/>
  <c r="BZ84" i="33"/>
  <c r="BX85" i="33"/>
  <c r="BY85" i="33"/>
  <c r="BX86" i="33"/>
  <c r="BZ86" i="33" s="1"/>
  <c r="BY86" i="33"/>
  <c r="BX87" i="33"/>
  <c r="BZ87" i="33" s="1"/>
  <c r="BY87" i="33"/>
  <c r="BX88" i="33"/>
  <c r="BY88" i="33"/>
  <c r="BZ88" i="33"/>
  <c r="BX89" i="33"/>
  <c r="BY89" i="33"/>
  <c r="BX90" i="33"/>
  <c r="BZ90" i="33" s="1"/>
  <c r="BY90" i="33"/>
  <c r="BX91" i="33"/>
  <c r="BZ91" i="33" s="1"/>
  <c r="BY91" i="33"/>
  <c r="BX92" i="33"/>
  <c r="BY92" i="33"/>
  <c r="BZ92" i="33"/>
  <c r="BX93" i="33"/>
  <c r="BY93" i="33"/>
  <c r="BX94" i="33"/>
  <c r="BZ94" i="33" s="1"/>
  <c r="BY94" i="33"/>
  <c r="BX95" i="33"/>
  <c r="BZ95" i="33" s="1"/>
  <c r="BY95" i="33"/>
  <c r="BX96" i="33"/>
  <c r="BY96" i="33"/>
  <c r="BZ96" i="33"/>
  <c r="BX97" i="33"/>
  <c r="BY97" i="33"/>
  <c r="BX98" i="33"/>
  <c r="BZ98" i="33" s="1"/>
  <c r="BY98" i="33"/>
  <c r="BX99" i="33"/>
  <c r="BZ99" i="33" s="1"/>
  <c r="BY99" i="33"/>
  <c r="BX100" i="33"/>
  <c r="BY100" i="33"/>
  <c r="BZ100" i="33"/>
  <c r="BX101" i="33"/>
  <c r="BY101" i="33"/>
  <c r="BX102" i="33"/>
  <c r="BZ102" i="33" s="1"/>
  <c r="BY102" i="33"/>
  <c r="BX103" i="33"/>
  <c r="BZ103" i="33" s="1"/>
  <c r="BY103" i="33"/>
  <c r="BX104" i="33"/>
  <c r="BY104" i="33"/>
  <c r="BZ104" i="33"/>
  <c r="BX105" i="33"/>
  <c r="BY105" i="33"/>
  <c r="BX106" i="33"/>
  <c r="BZ106" i="33" s="1"/>
  <c r="BY106" i="33"/>
  <c r="BX107" i="33"/>
  <c r="BZ107" i="33" s="1"/>
  <c r="BY107" i="33"/>
  <c r="BX108" i="33"/>
  <c r="BY108" i="33"/>
  <c r="BZ108" i="33"/>
  <c r="BX109" i="33"/>
  <c r="BY109" i="33"/>
  <c r="BX110" i="33"/>
  <c r="BZ110" i="33" s="1"/>
  <c r="BY110" i="33"/>
  <c r="BX111" i="33"/>
  <c r="BZ111" i="33" s="1"/>
  <c r="BY111" i="33"/>
  <c r="BX112" i="33"/>
  <c r="BY112" i="33"/>
  <c r="BZ112" i="33"/>
  <c r="BX113" i="33"/>
  <c r="BY113" i="33"/>
  <c r="BX114" i="33"/>
  <c r="BZ114" i="33" s="1"/>
  <c r="BY114" i="33"/>
  <c r="BX115" i="33"/>
  <c r="BZ115" i="33" s="1"/>
  <c r="BY115" i="33"/>
  <c r="BX116" i="33"/>
  <c r="BY116" i="33"/>
  <c r="BZ116" i="33"/>
  <c r="BX117" i="33"/>
  <c r="BY117" i="33"/>
  <c r="BX118" i="33"/>
  <c r="BZ118" i="33" s="1"/>
  <c r="BY118" i="33"/>
  <c r="BX119" i="33"/>
  <c r="BZ119" i="33" s="1"/>
  <c r="BY119" i="33"/>
  <c r="BX120" i="33"/>
  <c r="BY120" i="33"/>
  <c r="BZ120" i="33"/>
  <c r="BX121" i="33"/>
  <c r="BY121" i="33"/>
  <c r="BX122" i="33"/>
  <c r="BZ122" i="33" s="1"/>
  <c r="BY122" i="33"/>
  <c r="BX123" i="33"/>
  <c r="BZ123" i="33" s="1"/>
  <c r="BY123" i="33"/>
  <c r="BX124" i="33"/>
  <c r="BY124" i="33"/>
  <c r="BZ124" i="33"/>
  <c r="BX125" i="33"/>
  <c r="BY125" i="33"/>
  <c r="BX126" i="33"/>
  <c r="BZ126" i="33" s="1"/>
  <c r="BY126" i="33"/>
  <c r="BX127" i="33"/>
  <c r="BZ127" i="33" s="1"/>
  <c r="BY127" i="33"/>
  <c r="BX128" i="33"/>
  <c r="BY128" i="33"/>
  <c r="BZ128" i="33"/>
  <c r="BX129" i="33"/>
  <c r="BY129" i="33"/>
  <c r="BX130" i="33"/>
  <c r="BZ130" i="33" s="1"/>
  <c r="BY130" i="33"/>
  <c r="BX131" i="33"/>
  <c r="BZ131" i="33" s="1"/>
  <c r="BY131" i="33"/>
  <c r="BX132" i="33"/>
  <c r="BY132" i="33"/>
  <c r="BZ132" i="33"/>
  <c r="BX133" i="33"/>
  <c r="BY133" i="33"/>
  <c r="BX134" i="33"/>
  <c r="BZ134" i="33" s="1"/>
  <c r="BY134" i="33"/>
  <c r="BX135" i="33"/>
  <c r="BZ135" i="33" s="1"/>
  <c r="BY135" i="33"/>
  <c r="BX136" i="33"/>
  <c r="BY136" i="33"/>
  <c r="BZ136" i="33"/>
  <c r="BX137" i="33"/>
  <c r="BY137" i="33"/>
  <c r="BX138" i="33"/>
  <c r="BZ138" i="33" s="1"/>
  <c r="BY138" i="33"/>
  <c r="BX139" i="33"/>
  <c r="BZ139" i="33" s="1"/>
  <c r="BY139" i="33"/>
  <c r="BX140" i="33"/>
  <c r="BY140" i="33"/>
  <c r="BZ140" i="33"/>
  <c r="BX141" i="33"/>
  <c r="BY141" i="33"/>
  <c r="BX142" i="33"/>
  <c r="BZ142" i="33" s="1"/>
  <c r="BY142" i="33"/>
  <c r="BX143" i="33"/>
  <c r="BZ143" i="33" s="1"/>
  <c r="BY143" i="33"/>
  <c r="BX144" i="33"/>
  <c r="BY144" i="33"/>
  <c r="BZ144" i="33"/>
  <c r="BX145" i="33"/>
  <c r="BY145" i="33"/>
  <c r="BX146" i="33"/>
  <c r="BZ146" i="33" s="1"/>
  <c r="BY146" i="33"/>
  <c r="BX147" i="33"/>
  <c r="BZ147" i="33" s="1"/>
  <c r="BY147" i="33"/>
  <c r="BX148" i="33"/>
  <c r="BY148" i="33"/>
  <c r="BZ148" i="33"/>
  <c r="BX149" i="33"/>
  <c r="BY149" i="33"/>
  <c r="BX150" i="33"/>
  <c r="BZ150" i="33" s="1"/>
  <c r="BY150" i="33"/>
  <c r="BX151" i="33"/>
  <c r="BZ151" i="33" s="1"/>
  <c r="BY151" i="33"/>
  <c r="BX152" i="33"/>
  <c r="BY152" i="33"/>
  <c r="BZ152" i="33"/>
  <c r="BX153" i="33"/>
  <c r="BY153" i="33"/>
  <c r="BX154" i="33"/>
  <c r="BZ154" i="33" s="1"/>
  <c r="BY154" i="33"/>
  <c r="BZ4" i="33"/>
  <c r="BY4" i="33"/>
  <c r="BX4" i="33"/>
  <c r="BV6" i="33"/>
  <c r="BV7" i="33" s="1"/>
  <c r="BV8" i="33" s="1"/>
  <c r="BV9" i="33" s="1"/>
  <c r="BV10" i="33" s="1"/>
  <c r="BV11" i="33" s="1"/>
  <c r="BV12" i="33" s="1"/>
  <c r="BV13" i="33" s="1"/>
  <c r="BV14" i="33" s="1"/>
  <c r="BV15" i="33" s="1"/>
  <c r="BV16" i="33" s="1"/>
  <c r="BV17" i="33" s="1"/>
  <c r="BV18" i="33" s="1"/>
  <c r="BV19" i="33" s="1"/>
  <c r="BV20" i="33" s="1"/>
  <c r="BV21" i="33" s="1"/>
  <c r="BV22" i="33" s="1"/>
  <c r="BV23" i="33" s="1"/>
  <c r="BV24" i="33" s="1"/>
  <c r="BV25" i="33" s="1"/>
  <c r="BV26" i="33" s="1"/>
  <c r="BV27" i="33" s="1"/>
  <c r="BV28" i="33" s="1"/>
  <c r="BV29" i="33" s="1"/>
  <c r="BV30" i="33" s="1"/>
  <c r="BV31" i="33" s="1"/>
  <c r="BV32" i="33" s="1"/>
  <c r="BV33" i="33" s="1"/>
  <c r="BV34" i="33" s="1"/>
  <c r="BV35" i="33" s="1"/>
  <c r="BV36" i="33" s="1"/>
  <c r="BV37" i="33" s="1"/>
  <c r="BV38" i="33" s="1"/>
  <c r="BV39" i="33" s="1"/>
  <c r="BV40" i="33" s="1"/>
  <c r="BV41" i="33" s="1"/>
  <c r="BV42" i="33" s="1"/>
  <c r="BV43" i="33" s="1"/>
  <c r="BV44" i="33" s="1"/>
  <c r="BV45" i="33" s="1"/>
  <c r="BV46" i="33" s="1"/>
  <c r="BV47" i="33" s="1"/>
  <c r="BV48" i="33" s="1"/>
  <c r="BV49" i="33" s="1"/>
  <c r="BV50" i="33" s="1"/>
  <c r="BV51" i="33" s="1"/>
  <c r="BV52" i="33" s="1"/>
  <c r="BV53" i="33" s="1"/>
  <c r="BV54" i="33" s="1"/>
  <c r="BV55" i="33" s="1"/>
  <c r="BV56" i="33" s="1"/>
  <c r="BV57" i="33" s="1"/>
  <c r="BV58" i="33" s="1"/>
  <c r="BV59" i="33" s="1"/>
  <c r="BV60" i="33" s="1"/>
  <c r="BV61" i="33" s="1"/>
  <c r="BV62" i="33" s="1"/>
  <c r="BV63" i="33" s="1"/>
  <c r="BV64" i="33" s="1"/>
  <c r="BV65" i="33" s="1"/>
  <c r="BV66" i="33" s="1"/>
  <c r="BV67" i="33" s="1"/>
  <c r="BV68" i="33" s="1"/>
  <c r="BV69" i="33" s="1"/>
  <c r="BV70" i="33" s="1"/>
  <c r="BV71" i="33" s="1"/>
  <c r="BV72" i="33" s="1"/>
  <c r="BV73" i="33" s="1"/>
  <c r="BV74" i="33" s="1"/>
  <c r="BV75" i="33" s="1"/>
  <c r="BV76" i="33" s="1"/>
  <c r="BV77" i="33" s="1"/>
  <c r="BV78" i="33" s="1"/>
  <c r="BV79" i="33" s="1"/>
  <c r="BV80" i="33" s="1"/>
  <c r="BV81" i="33" s="1"/>
  <c r="BV82" i="33" s="1"/>
  <c r="BV83" i="33" s="1"/>
  <c r="BV84" i="33" s="1"/>
  <c r="BV85" i="33" s="1"/>
  <c r="BV86" i="33" s="1"/>
  <c r="BV87" i="33" s="1"/>
  <c r="BV88" i="33" s="1"/>
  <c r="BV89" i="33" s="1"/>
  <c r="BV90" i="33" s="1"/>
  <c r="BV91" i="33" s="1"/>
  <c r="BV92" i="33" s="1"/>
  <c r="BV93" i="33" s="1"/>
  <c r="BV94" i="33" s="1"/>
  <c r="BV95" i="33" s="1"/>
  <c r="BV96" i="33" s="1"/>
  <c r="BV97" i="33" s="1"/>
  <c r="BV98" i="33" s="1"/>
  <c r="BV99" i="33" s="1"/>
  <c r="BV100" i="33" s="1"/>
  <c r="BV101" i="33" s="1"/>
  <c r="BV102" i="33" s="1"/>
  <c r="BV103" i="33" s="1"/>
  <c r="BV104" i="33" s="1"/>
  <c r="BV105" i="33" s="1"/>
  <c r="BV106" i="33" s="1"/>
  <c r="BV107" i="33" s="1"/>
  <c r="BV108" i="33" s="1"/>
  <c r="BV109" i="33" s="1"/>
  <c r="BV110" i="33" s="1"/>
  <c r="BV111" i="33" s="1"/>
  <c r="BV112" i="33" s="1"/>
  <c r="BV113" i="33" s="1"/>
  <c r="BV114" i="33" s="1"/>
  <c r="BV115" i="33" s="1"/>
  <c r="BV116" i="33" s="1"/>
  <c r="BV117" i="33" s="1"/>
  <c r="BV118" i="33" s="1"/>
  <c r="BV119" i="33" s="1"/>
  <c r="BV120" i="33" s="1"/>
  <c r="BV121" i="33" s="1"/>
  <c r="BV122" i="33" s="1"/>
  <c r="BV123" i="33" s="1"/>
  <c r="BV124" i="33" s="1"/>
  <c r="BV125" i="33" s="1"/>
  <c r="BV126" i="33" s="1"/>
  <c r="BV127" i="33" s="1"/>
  <c r="BV128" i="33" s="1"/>
  <c r="BV129" i="33" s="1"/>
  <c r="BV130" i="33" s="1"/>
  <c r="BV131" i="33" s="1"/>
  <c r="BV132" i="33" s="1"/>
  <c r="BV133" i="33" s="1"/>
  <c r="BV134" i="33" s="1"/>
  <c r="BV135" i="33" s="1"/>
  <c r="BV136" i="33" s="1"/>
  <c r="BV137" i="33" s="1"/>
  <c r="BV138" i="33" s="1"/>
  <c r="BV139" i="33" s="1"/>
  <c r="BV140" i="33" s="1"/>
  <c r="BV141" i="33" s="1"/>
  <c r="BV142" i="33" s="1"/>
  <c r="BV143" i="33" s="1"/>
  <c r="BV144" i="33" s="1"/>
  <c r="BV145" i="33" s="1"/>
  <c r="BV146" i="33" s="1"/>
  <c r="BV147" i="33" s="1"/>
  <c r="BV148" i="33" s="1"/>
  <c r="BV149" i="33" s="1"/>
  <c r="BV150" i="33" s="1"/>
  <c r="BV151" i="33" s="1"/>
  <c r="BV152" i="33" s="1"/>
  <c r="BV153" i="33" s="1"/>
  <c r="BV154" i="33" s="1"/>
  <c r="BW6" i="33"/>
  <c r="BW7" i="33"/>
  <c r="BW8" i="33" s="1"/>
  <c r="BW9" i="33" s="1"/>
  <c r="BW10" i="33" s="1"/>
  <c r="BW11" i="33" s="1"/>
  <c r="BW12" i="33" s="1"/>
  <c r="BW13" i="33" s="1"/>
  <c r="BW14" i="33" s="1"/>
  <c r="BW15" i="33" s="1"/>
  <c r="BW16" i="33" s="1"/>
  <c r="BW17" i="33" s="1"/>
  <c r="BW18" i="33" s="1"/>
  <c r="BW19" i="33" s="1"/>
  <c r="BW20" i="33" s="1"/>
  <c r="BW21" i="33" s="1"/>
  <c r="BW22" i="33" s="1"/>
  <c r="BW23" i="33" s="1"/>
  <c r="BW24" i="33" s="1"/>
  <c r="BW25" i="33" s="1"/>
  <c r="BW26" i="33" s="1"/>
  <c r="BW27" i="33" s="1"/>
  <c r="BW28" i="33" s="1"/>
  <c r="BW29" i="33" s="1"/>
  <c r="BW30" i="33" s="1"/>
  <c r="BW31" i="33" s="1"/>
  <c r="BW32" i="33" s="1"/>
  <c r="BW33" i="33" s="1"/>
  <c r="BW34" i="33" s="1"/>
  <c r="BW35" i="33" s="1"/>
  <c r="BW36" i="33" s="1"/>
  <c r="BW37" i="33" s="1"/>
  <c r="BW38" i="33" s="1"/>
  <c r="BW39" i="33" s="1"/>
  <c r="BW40" i="33" s="1"/>
  <c r="BW41" i="33" s="1"/>
  <c r="BW42" i="33" s="1"/>
  <c r="BW43" i="33" s="1"/>
  <c r="BW44" i="33" s="1"/>
  <c r="BW45" i="33" s="1"/>
  <c r="BW46" i="33" s="1"/>
  <c r="BW47" i="33" s="1"/>
  <c r="BW48" i="33" s="1"/>
  <c r="BW49" i="33" s="1"/>
  <c r="BW50" i="33" s="1"/>
  <c r="BW51" i="33" s="1"/>
  <c r="BW52" i="33" s="1"/>
  <c r="BW53" i="33" s="1"/>
  <c r="BW54" i="33" s="1"/>
  <c r="BW55" i="33" s="1"/>
  <c r="BW56" i="33" s="1"/>
  <c r="BW57" i="33" s="1"/>
  <c r="BW58" i="33" s="1"/>
  <c r="BW59" i="33" s="1"/>
  <c r="BW60" i="33" s="1"/>
  <c r="BW61" i="33" s="1"/>
  <c r="BW62" i="33" s="1"/>
  <c r="BW63" i="33" s="1"/>
  <c r="BW64" i="33" s="1"/>
  <c r="BW65" i="33" s="1"/>
  <c r="BW66" i="33" s="1"/>
  <c r="BW67" i="33" s="1"/>
  <c r="BW68" i="33" s="1"/>
  <c r="BW69" i="33" s="1"/>
  <c r="BW70" i="33" s="1"/>
  <c r="BW71" i="33" s="1"/>
  <c r="BW72" i="33" s="1"/>
  <c r="BW73" i="33" s="1"/>
  <c r="BW74" i="33" s="1"/>
  <c r="BW75" i="33" s="1"/>
  <c r="BW76" i="33" s="1"/>
  <c r="BW77" i="33" s="1"/>
  <c r="BW78" i="33" s="1"/>
  <c r="BW79" i="33" s="1"/>
  <c r="BW80" i="33" s="1"/>
  <c r="BW81" i="33" s="1"/>
  <c r="BW82" i="33" s="1"/>
  <c r="BW83" i="33" s="1"/>
  <c r="BW84" i="33" s="1"/>
  <c r="BW85" i="33" s="1"/>
  <c r="BW86" i="33" s="1"/>
  <c r="BW87" i="33" s="1"/>
  <c r="BW88" i="33" s="1"/>
  <c r="BW89" i="33" s="1"/>
  <c r="BW90" i="33" s="1"/>
  <c r="BW91" i="33" s="1"/>
  <c r="BW92" i="33" s="1"/>
  <c r="BW93" i="33" s="1"/>
  <c r="BW94" i="33" s="1"/>
  <c r="BW95" i="33" s="1"/>
  <c r="BW96" i="33" s="1"/>
  <c r="BW97" i="33" s="1"/>
  <c r="BW98" i="33" s="1"/>
  <c r="BW99" i="33" s="1"/>
  <c r="BW100" i="33" s="1"/>
  <c r="BW101" i="33" s="1"/>
  <c r="BW102" i="33" s="1"/>
  <c r="BW103" i="33" s="1"/>
  <c r="BW104" i="33" s="1"/>
  <c r="BW105" i="33" s="1"/>
  <c r="BW106" i="33" s="1"/>
  <c r="BW107" i="33" s="1"/>
  <c r="BW108" i="33" s="1"/>
  <c r="BW109" i="33" s="1"/>
  <c r="BW110" i="33" s="1"/>
  <c r="BW111" i="33" s="1"/>
  <c r="BW112" i="33" s="1"/>
  <c r="BW113" i="33" s="1"/>
  <c r="BW114" i="33" s="1"/>
  <c r="BW115" i="33" s="1"/>
  <c r="BW116" i="33" s="1"/>
  <c r="BW117" i="33" s="1"/>
  <c r="BW118" i="33" s="1"/>
  <c r="BW119" i="33" s="1"/>
  <c r="BW120" i="33" s="1"/>
  <c r="BW121" i="33" s="1"/>
  <c r="BW122" i="33" s="1"/>
  <c r="BW123" i="33" s="1"/>
  <c r="BW124" i="33" s="1"/>
  <c r="BW125" i="33" s="1"/>
  <c r="BW126" i="33" s="1"/>
  <c r="BW127" i="33" s="1"/>
  <c r="BW128" i="33" s="1"/>
  <c r="BW129" i="33" s="1"/>
  <c r="BW130" i="33" s="1"/>
  <c r="BW131" i="33" s="1"/>
  <c r="BW132" i="33" s="1"/>
  <c r="BW133" i="33" s="1"/>
  <c r="BW134" i="33" s="1"/>
  <c r="BW135" i="33" s="1"/>
  <c r="BW136" i="33" s="1"/>
  <c r="BW137" i="33" s="1"/>
  <c r="BW138" i="33" s="1"/>
  <c r="BW139" i="33" s="1"/>
  <c r="BW140" i="33" s="1"/>
  <c r="BW141" i="33" s="1"/>
  <c r="BW142" i="33" s="1"/>
  <c r="BW143" i="33" s="1"/>
  <c r="BW144" i="33" s="1"/>
  <c r="BW145" i="33" s="1"/>
  <c r="BW146" i="33" s="1"/>
  <c r="BW147" i="33" s="1"/>
  <c r="BW148" i="33" s="1"/>
  <c r="BW149" i="33" s="1"/>
  <c r="BW150" i="33" s="1"/>
  <c r="BW151" i="33" s="1"/>
  <c r="BW152" i="33" s="1"/>
  <c r="BW153" i="33" s="1"/>
  <c r="BW154" i="33" s="1"/>
  <c r="BW5" i="33"/>
  <c r="BV5" i="33"/>
  <c r="BQ6" i="33"/>
  <c r="BP6" i="33"/>
  <c r="BO6" i="33"/>
  <c r="BP4" i="33"/>
  <c r="BP5" i="33" s="1"/>
  <c r="BP8" i="33" s="1"/>
  <c r="BO4" i="33"/>
  <c r="S157" i="33" a="1"/>
  <c r="R158" i="33" a="1"/>
  <c r="R158" i="33" s="1"/>
  <c r="R161" i="33"/>
  <c r="R165" i="33"/>
  <c r="R169" i="33"/>
  <c r="AT19" i="33"/>
  <c r="AT17" i="33"/>
  <c r="AT7" i="33"/>
  <c r="AT3" i="33"/>
  <c r="AH5" i="33"/>
  <c r="AH6" i="33"/>
  <c r="AH7" i="33"/>
  <c r="AH8" i="33"/>
  <c r="AH9" i="33"/>
  <c r="AH10" i="33"/>
  <c r="AH11" i="33"/>
  <c r="AH12" i="33"/>
  <c r="AH13" i="33"/>
  <c r="AH14" i="33"/>
  <c r="AH15" i="33"/>
  <c r="AH16" i="33"/>
  <c r="AH17" i="33"/>
  <c r="AH18" i="33"/>
  <c r="AH19" i="33"/>
  <c r="AH20" i="33"/>
  <c r="AH21" i="33"/>
  <c r="AH22" i="33"/>
  <c r="AH23" i="33"/>
  <c r="AH24" i="33"/>
  <c r="AH25" i="33"/>
  <c r="AH26" i="33"/>
  <c r="AH27" i="33"/>
  <c r="AH28" i="33"/>
  <c r="AH29" i="33"/>
  <c r="AH30" i="33"/>
  <c r="AH31" i="33"/>
  <c r="AH32" i="33"/>
  <c r="AH33" i="33"/>
  <c r="AH34" i="33"/>
  <c r="AH35" i="33"/>
  <c r="AH36" i="33"/>
  <c r="AH37" i="33"/>
  <c r="AH38" i="33"/>
  <c r="AH39" i="33"/>
  <c r="AH40" i="33"/>
  <c r="AH41" i="33"/>
  <c r="AH42" i="33"/>
  <c r="AH43" i="33"/>
  <c r="AH44" i="33"/>
  <c r="AH45" i="33"/>
  <c r="AH46" i="33"/>
  <c r="AH47" i="33"/>
  <c r="AH48" i="33"/>
  <c r="AI48" i="33"/>
  <c r="AH49" i="33"/>
  <c r="AI49" i="33"/>
  <c r="AH50" i="33"/>
  <c r="AI50" i="33"/>
  <c r="AH51" i="33"/>
  <c r="AI51" i="33"/>
  <c r="AH52" i="33"/>
  <c r="AI52" i="33"/>
  <c r="AH53" i="33"/>
  <c r="AI53" i="33"/>
  <c r="AH54" i="33"/>
  <c r="AI54" i="33"/>
  <c r="AH55" i="33"/>
  <c r="AI55" i="33"/>
  <c r="AH56" i="33"/>
  <c r="AI56" i="33"/>
  <c r="AH57" i="33"/>
  <c r="AI57" i="33"/>
  <c r="AH58" i="33"/>
  <c r="AI58" i="33"/>
  <c r="AH59" i="33"/>
  <c r="AI59" i="33"/>
  <c r="AH60" i="33"/>
  <c r="AI60" i="33"/>
  <c r="AH61" i="33"/>
  <c r="AI61" i="33"/>
  <c r="AH62" i="33"/>
  <c r="AI62" i="33"/>
  <c r="AH63" i="33"/>
  <c r="AI63" i="33"/>
  <c r="AH64" i="33"/>
  <c r="AI64" i="33"/>
  <c r="AH65" i="33"/>
  <c r="AI65" i="33"/>
  <c r="AH66" i="33"/>
  <c r="AI66" i="33"/>
  <c r="AH67" i="33"/>
  <c r="AI67" i="33"/>
  <c r="AH68" i="33"/>
  <c r="AI68" i="33"/>
  <c r="AH69" i="33"/>
  <c r="AI69" i="33"/>
  <c r="AH70" i="33"/>
  <c r="AI70" i="33"/>
  <c r="AH71" i="33"/>
  <c r="AI71" i="33"/>
  <c r="AH72" i="33"/>
  <c r="AI72" i="33"/>
  <c r="AH73" i="33"/>
  <c r="AI73" i="33"/>
  <c r="AH74" i="33"/>
  <c r="AI74" i="33"/>
  <c r="AH75" i="33"/>
  <c r="AI75" i="33"/>
  <c r="AH76" i="33"/>
  <c r="AI76" i="33"/>
  <c r="AH77" i="33"/>
  <c r="AI77" i="33"/>
  <c r="AH78" i="33"/>
  <c r="AI78" i="33"/>
  <c r="AH79" i="33"/>
  <c r="AI79" i="33"/>
  <c r="AH80" i="33"/>
  <c r="AI80" i="33"/>
  <c r="AH81" i="33"/>
  <c r="AI81" i="33"/>
  <c r="AH82" i="33"/>
  <c r="AI82" i="33"/>
  <c r="AH83" i="33"/>
  <c r="AI83" i="33"/>
  <c r="AH84" i="33"/>
  <c r="AI84" i="33"/>
  <c r="AH85" i="33"/>
  <c r="AI85" i="33"/>
  <c r="AH86" i="33"/>
  <c r="AI86" i="33"/>
  <c r="AH87" i="33"/>
  <c r="AI87" i="33"/>
  <c r="AH88" i="33"/>
  <c r="AI88" i="33"/>
  <c r="AH89" i="33"/>
  <c r="AI89" i="33"/>
  <c r="AH90" i="33"/>
  <c r="AI90" i="33"/>
  <c r="AH91" i="33"/>
  <c r="AI91" i="33"/>
  <c r="AH92" i="33"/>
  <c r="AI92" i="33"/>
  <c r="AH93" i="33"/>
  <c r="AI93" i="33"/>
  <c r="AH94" i="33"/>
  <c r="AI94" i="33"/>
  <c r="AH95" i="33"/>
  <c r="AI95" i="33"/>
  <c r="AH96" i="33"/>
  <c r="AI96" i="33"/>
  <c r="AH97" i="33"/>
  <c r="AI97" i="33"/>
  <c r="AH98" i="33"/>
  <c r="AI98" i="33"/>
  <c r="AH99" i="33"/>
  <c r="AI99" i="33"/>
  <c r="AH100" i="33"/>
  <c r="AI100" i="33"/>
  <c r="AH101" i="33"/>
  <c r="AI101" i="33"/>
  <c r="AH102" i="33"/>
  <c r="AI102" i="33"/>
  <c r="AH103" i="33"/>
  <c r="AI103" i="33"/>
  <c r="AH104" i="33"/>
  <c r="AI104" i="33"/>
  <c r="AH105" i="33"/>
  <c r="AI105" i="33"/>
  <c r="AH106" i="33"/>
  <c r="AI106" i="33"/>
  <c r="AH107" i="33"/>
  <c r="AI107" i="33"/>
  <c r="AH108" i="33"/>
  <c r="AI108" i="33"/>
  <c r="AH109" i="33"/>
  <c r="AI109" i="33"/>
  <c r="AH110" i="33"/>
  <c r="AI110" i="33"/>
  <c r="AH111" i="33"/>
  <c r="AI111" i="33"/>
  <c r="AH112" i="33"/>
  <c r="AI112" i="33"/>
  <c r="AH113" i="33"/>
  <c r="AI113" i="33"/>
  <c r="AH114" i="33"/>
  <c r="AI114" i="33"/>
  <c r="AH115" i="33"/>
  <c r="AI115" i="33"/>
  <c r="AH116" i="33"/>
  <c r="AI116" i="33"/>
  <c r="AH117" i="33"/>
  <c r="AI117" i="33"/>
  <c r="AH118" i="33"/>
  <c r="AI118" i="33"/>
  <c r="AH119" i="33"/>
  <c r="AI119" i="33"/>
  <c r="AH120" i="33"/>
  <c r="AI120" i="33"/>
  <c r="AH121" i="33"/>
  <c r="AI121" i="33"/>
  <c r="AH122" i="33"/>
  <c r="AI122" i="33"/>
  <c r="AH123" i="33"/>
  <c r="AI123" i="33"/>
  <c r="AH124" i="33"/>
  <c r="AI124" i="33"/>
  <c r="AH125" i="33"/>
  <c r="AI125" i="33"/>
  <c r="AH126" i="33"/>
  <c r="AI126" i="33"/>
  <c r="AH127" i="33"/>
  <c r="AI127" i="33"/>
  <c r="AH128" i="33"/>
  <c r="AI128" i="33"/>
  <c r="AH129" i="33"/>
  <c r="AI129" i="33"/>
  <c r="AH130" i="33"/>
  <c r="AI130" i="33"/>
  <c r="AH131" i="33"/>
  <c r="AI131" i="33"/>
  <c r="AH132" i="33"/>
  <c r="AI132" i="33"/>
  <c r="AH133" i="33"/>
  <c r="AI133" i="33"/>
  <c r="AH134" i="33"/>
  <c r="AI134" i="33"/>
  <c r="AH135" i="33"/>
  <c r="AI135" i="33"/>
  <c r="AH136" i="33"/>
  <c r="AI136" i="33"/>
  <c r="AH137" i="33"/>
  <c r="AI137" i="33"/>
  <c r="AH138" i="33"/>
  <c r="AI138" i="33"/>
  <c r="AH139" i="33"/>
  <c r="AI139" i="33"/>
  <c r="AH140" i="33"/>
  <c r="AI140" i="33"/>
  <c r="AH141" i="33"/>
  <c r="AI141" i="33"/>
  <c r="AH142" i="33"/>
  <c r="AI142" i="33"/>
  <c r="AH143" i="33"/>
  <c r="AI143" i="33"/>
  <c r="AH144" i="33"/>
  <c r="AI144" i="33"/>
  <c r="AH145" i="33"/>
  <c r="AI145" i="33"/>
  <c r="AH146" i="33"/>
  <c r="AI146" i="33"/>
  <c r="AH147" i="33"/>
  <c r="AI147" i="33"/>
  <c r="AH148" i="33"/>
  <c r="AI148" i="33"/>
  <c r="AH149" i="33"/>
  <c r="AI149" i="33"/>
  <c r="AH150" i="33"/>
  <c r="AI150" i="33"/>
  <c r="AH151" i="33"/>
  <c r="AI151" i="33"/>
  <c r="AH152" i="33"/>
  <c r="AI152" i="33"/>
  <c r="AH153" i="33"/>
  <c r="AI153" i="33"/>
  <c r="AI4" i="33"/>
  <c r="AH4" i="33"/>
  <c r="AG154" i="33"/>
  <c r="AH154" i="33"/>
  <c r="AF154" i="33"/>
  <c r="S3" i="33"/>
  <c r="T3" i="33"/>
  <c r="U3" i="33"/>
  <c r="V3" i="33"/>
  <c r="W3" i="33"/>
  <c r="X3" i="33"/>
  <c r="Y3" i="33"/>
  <c r="Z3" i="33"/>
  <c r="AA3" i="33"/>
  <c r="AB3" i="33"/>
  <c r="AC3" i="33"/>
  <c r="AD3" i="33"/>
  <c r="AE3" i="33"/>
  <c r="R3" i="33"/>
  <c r="CC155" i="29"/>
  <c r="CA5" i="29"/>
  <c r="CB5" i="29"/>
  <c r="CA6" i="29"/>
  <c r="CC6" i="29" s="1"/>
  <c r="CB6" i="29"/>
  <c r="CA7" i="29"/>
  <c r="CC7" i="29" s="1"/>
  <c r="CB7" i="29"/>
  <c r="CA8" i="29"/>
  <c r="CB8" i="29"/>
  <c r="CC8" i="29"/>
  <c r="CA9" i="29"/>
  <c r="CB9" i="29"/>
  <c r="CA10" i="29"/>
  <c r="CC10" i="29" s="1"/>
  <c r="CB10" i="29"/>
  <c r="CA11" i="29"/>
  <c r="CC11" i="29" s="1"/>
  <c r="CB11" i="29"/>
  <c r="CA12" i="29"/>
  <c r="CB12" i="29"/>
  <c r="CC12" i="29"/>
  <c r="CA13" i="29"/>
  <c r="CB13" i="29"/>
  <c r="CA14" i="29"/>
  <c r="CC14" i="29" s="1"/>
  <c r="CB14" i="29"/>
  <c r="CA15" i="29"/>
  <c r="CC15" i="29" s="1"/>
  <c r="CB15" i="29"/>
  <c r="CA16" i="29"/>
  <c r="CB16" i="29"/>
  <c r="CC16" i="29"/>
  <c r="CA17" i="29"/>
  <c r="CB17" i="29"/>
  <c r="CA18" i="29"/>
  <c r="CC18" i="29" s="1"/>
  <c r="CB18" i="29"/>
  <c r="CA19" i="29"/>
  <c r="CC19" i="29" s="1"/>
  <c r="CB19" i="29"/>
  <c r="CA20" i="29"/>
  <c r="CB20" i="29"/>
  <c r="CC20" i="29"/>
  <c r="CA21" i="29"/>
  <c r="CB21" i="29"/>
  <c r="CA22" i="29"/>
  <c r="CC22" i="29" s="1"/>
  <c r="CB22" i="29"/>
  <c r="CA23" i="29"/>
  <c r="CC23" i="29" s="1"/>
  <c r="CB23" i="29"/>
  <c r="CA24" i="29"/>
  <c r="CB24" i="29"/>
  <c r="CC24" i="29"/>
  <c r="CA25" i="29"/>
  <c r="CB25" i="29"/>
  <c r="CA26" i="29"/>
  <c r="CC26" i="29" s="1"/>
  <c r="CB26" i="29"/>
  <c r="CA27" i="29"/>
  <c r="CC27" i="29" s="1"/>
  <c r="CB27" i="29"/>
  <c r="CA28" i="29"/>
  <c r="CB28" i="29"/>
  <c r="CC28" i="29"/>
  <c r="CA29" i="29"/>
  <c r="CB29" i="29"/>
  <c r="CA30" i="29"/>
  <c r="CC30" i="29" s="1"/>
  <c r="CB30" i="29"/>
  <c r="CA31" i="29"/>
  <c r="CC31" i="29" s="1"/>
  <c r="CB31" i="29"/>
  <c r="CA32" i="29"/>
  <c r="CB32" i="29"/>
  <c r="CC32" i="29"/>
  <c r="CA33" i="29"/>
  <c r="CB33" i="29"/>
  <c r="CA34" i="29"/>
  <c r="CC34" i="29" s="1"/>
  <c r="CB34" i="29"/>
  <c r="CA35" i="29"/>
  <c r="CC35" i="29" s="1"/>
  <c r="CB35" i="29"/>
  <c r="CA36" i="29"/>
  <c r="CB36" i="29"/>
  <c r="CC36" i="29"/>
  <c r="CA37" i="29"/>
  <c r="CB37" i="29"/>
  <c r="CA38" i="29"/>
  <c r="CC38" i="29" s="1"/>
  <c r="CB38" i="29"/>
  <c r="CA39" i="29"/>
  <c r="CC39" i="29" s="1"/>
  <c r="CB39" i="29"/>
  <c r="CA40" i="29"/>
  <c r="CB40" i="29"/>
  <c r="CC40" i="29"/>
  <c r="CA41" i="29"/>
  <c r="CB41" i="29"/>
  <c r="CA42" i="29"/>
  <c r="CC42" i="29" s="1"/>
  <c r="CB42" i="29"/>
  <c r="CA43" i="29"/>
  <c r="CC43" i="29" s="1"/>
  <c r="CB43" i="29"/>
  <c r="CA44" i="29"/>
  <c r="CB44" i="29"/>
  <c r="CC44" i="29"/>
  <c r="CA45" i="29"/>
  <c r="CB45" i="29"/>
  <c r="CA46" i="29"/>
  <c r="CC46" i="29" s="1"/>
  <c r="CB46" i="29"/>
  <c r="CA47" i="29"/>
  <c r="CC47" i="29" s="1"/>
  <c r="CB47" i="29"/>
  <c r="CA48" i="29"/>
  <c r="CB48" i="29"/>
  <c r="CC48" i="29"/>
  <c r="CA49" i="29"/>
  <c r="CB49" i="29"/>
  <c r="CA50" i="29"/>
  <c r="CC50" i="29" s="1"/>
  <c r="CB50" i="29"/>
  <c r="CA51" i="29"/>
  <c r="CC51" i="29" s="1"/>
  <c r="CB51" i="29"/>
  <c r="CA52" i="29"/>
  <c r="CB52" i="29"/>
  <c r="CC52" i="29"/>
  <c r="CA53" i="29"/>
  <c r="CB53" i="29"/>
  <c r="CA54" i="29"/>
  <c r="CC54" i="29" s="1"/>
  <c r="CB54" i="29"/>
  <c r="CA55" i="29"/>
  <c r="CC55" i="29" s="1"/>
  <c r="CB55" i="29"/>
  <c r="CA56" i="29"/>
  <c r="CB56" i="29"/>
  <c r="CC56" i="29"/>
  <c r="CA57" i="29"/>
  <c r="CB57" i="29"/>
  <c r="CA58" i="29"/>
  <c r="CC58" i="29" s="1"/>
  <c r="CB58" i="29"/>
  <c r="CA59" i="29"/>
  <c r="CC59" i="29" s="1"/>
  <c r="CB59" i="29"/>
  <c r="CA60" i="29"/>
  <c r="CB60" i="29"/>
  <c r="CC60" i="29"/>
  <c r="CA61" i="29"/>
  <c r="CB61" i="29"/>
  <c r="CA62" i="29"/>
  <c r="CC62" i="29" s="1"/>
  <c r="CB62" i="29"/>
  <c r="CA63" i="29"/>
  <c r="CC63" i="29" s="1"/>
  <c r="CB63" i="29"/>
  <c r="CA64" i="29"/>
  <c r="CB64" i="29"/>
  <c r="CC64" i="29"/>
  <c r="CA65" i="29"/>
  <c r="CB65" i="29"/>
  <c r="CA66" i="29"/>
  <c r="CC66" i="29" s="1"/>
  <c r="CB66" i="29"/>
  <c r="CA67" i="29"/>
  <c r="CC67" i="29" s="1"/>
  <c r="CB67" i="29"/>
  <c r="CA68" i="29"/>
  <c r="CB68" i="29"/>
  <c r="CC68" i="29"/>
  <c r="CA69" i="29"/>
  <c r="CB69" i="29"/>
  <c r="CA70" i="29"/>
  <c r="CC70" i="29" s="1"/>
  <c r="CB70" i="29"/>
  <c r="CA71" i="29"/>
  <c r="CC71" i="29" s="1"/>
  <c r="CB71" i="29"/>
  <c r="CA72" i="29"/>
  <c r="CB72" i="29"/>
  <c r="CC72" i="29"/>
  <c r="CA73" i="29"/>
  <c r="CB73" i="29"/>
  <c r="CA74" i="29"/>
  <c r="CC74" i="29" s="1"/>
  <c r="CB74" i="29"/>
  <c r="CA75" i="29"/>
  <c r="CC75" i="29" s="1"/>
  <c r="CB75" i="29"/>
  <c r="CA76" i="29"/>
  <c r="CB76" i="29"/>
  <c r="CC76" i="29"/>
  <c r="CA77" i="29"/>
  <c r="CB77" i="29"/>
  <c r="CA78" i="29"/>
  <c r="CC78" i="29" s="1"/>
  <c r="CB78" i="29"/>
  <c r="CA79" i="29"/>
  <c r="CC79" i="29" s="1"/>
  <c r="CB79" i="29"/>
  <c r="CA80" i="29"/>
  <c r="CB80" i="29"/>
  <c r="CC80" i="29"/>
  <c r="CA81" i="29"/>
  <c r="CB81" i="29"/>
  <c r="CA82" i="29"/>
  <c r="CC82" i="29" s="1"/>
  <c r="CB82" i="29"/>
  <c r="CA83" i="29"/>
  <c r="CC83" i="29" s="1"/>
  <c r="CB83" i="29"/>
  <c r="CA84" i="29"/>
  <c r="CB84" i="29"/>
  <c r="CC84" i="29"/>
  <c r="CA85" i="29"/>
  <c r="CB85" i="29"/>
  <c r="CA86" i="29"/>
  <c r="CC86" i="29" s="1"/>
  <c r="CB86" i="29"/>
  <c r="CA87" i="29"/>
  <c r="CC87" i="29" s="1"/>
  <c r="CB87" i="29"/>
  <c r="CA88" i="29"/>
  <c r="CB88" i="29"/>
  <c r="CC88" i="29"/>
  <c r="CA89" i="29"/>
  <c r="CB89" i="29"/>
  <c r="CA90" i="29"/>
  <c r="CC90" i="29" s="1"/>
  <c r="CB90" i="29"/>
  <c r="CA91" i="29"/>
  <c r="CC91" i="29" s="1"/>
  <c r="CB91" i="29"/>
  <c r="CA92" i="29"/>
  <c r="CB92" i="29"/>
  <c r="CC92" i="29"/>
  <c r="CA93" i="29"/>
  <c r="CB93" i="29"/>
  <c r="CA94" i="29"/>
  <c r="CC94" i="29" s="1"/>
  <c r="CB94" i="29"/>
  <c r="CA95" i="29"/>
  <c r="CC95" i="29" s="1"/>
  <c r="CB95" i="29"/>
  <c r="CA96" i="29"/>
  <c r="CB96" i="29"/>
  <c r="CC96" i="29"/>
  <c r="CA97" i="29"/>
  <c r="CB97" i="29"/>
  <c r="CA98" i="29"/>
  <c r="CC98" i="29" s="1"/>
  <c r="CB98" i="29"/>
  <c r="CA99" i="29"/>
  <c r="CC99" i="29" s="1"/>
  <c r="CB99" i="29"/>
  <c r="CA100" i="29"/>
  <c r="CB100" i="29"/>
  <c r="CC100" i="29"/>
  <c r="CA101" i="29"/>
  <c r="CB101" i="29"/>
  <c r="CA102" i="29"/>
  <c r="CC102" i="29" s="1"/>
  <c r="CB102" i="29"/>
  <c r="CA103" i="29"/>
  <c r="CC103" i="29" s="1"/>
  <c r="CB103" i="29"/>
  <c r="CA104" i="29"/>
  <c r="CB104" i="29"/>
  <c r="CC104" i="29"/>
  <c r="CA105" i="29"/>
  <c r="CB105" i="29"/>
  <c r="CA106" i="29"/>
  <c r="CC106" i="29" s="1"/>
  <c r="CB106" i="29"/>
  <c r="CA107" i="29"/>
  <c r="CC107" i="29" s="1"/>
  <c r="CB107" i="29"/>
  <c r="CA108" i="29"/>
  <c r="CB108" i="29"/>
  <c r="CC108" i="29"/>
  <c r="CA109" i="29"/>
  <c r="CB109" i="29"/>
  <c r="CA110" i="29"/>
  <c r="CC110" i="29" s="1"/>
  <c r="CB110" i="29"/>
  <c r="CA111" i="29"/>
  <c r="CC111" i="29" s="1"/>
  <c r="CB111" i="29"/>
  <c r="CA112" i="29"/>
  <c r="CB112" i="29"/>
  <c r="CC112" i="29"/>
  <c r="CA113" i="29"/>
  <c r="CB113" i="29"/>
  <c r="CA114" i="29"/>
  <c r="CC114" i="29" s="1"/>
  <c r="CB114" i="29"/>
  <c r="CA115" i="29"/>
  <c r="CC115" i="29" s="1"/>
  <c r="CB115" i="29"/>
  <c r="CA116" i="29"/>
  <c r="CB116" i="29"/>
  <c r="CC116" i="29"/>
  <c r="CA117" i="29"/>
  <c r="CB117" i="29"/>
  <c r="CA118" i="29"/>
  <c r="CC118" i="29" s="1"/>
  <c r="CB118" i="29"/>
  <c r="CA119" i="29"/>
  <c r="CC119" i="29" s="1"/>
  <c r="CB119" i="29"/>
  <c r="CA120" i="29"/>
  <c r="CB120" i="29"/>
  <c r="CC120" i="29"/>
  <c r="CA121" i="29"/>
  <c r="CB121" i="29"/>
  <c r="CA122" i="29"/>
  <c r="CC122" i="29" s="1"/>
  <c r="CB122" i="29"/>
  <c r="CA123" i="29"/>
  <c r="CC123" i="29" s="1"/>
  <c r="CB123" i="29"/>
  <c r="CA124" i="29"/>
  <c r="CB124" i="29"/>
  <c r="CC124" i="29"/>
  <c r="CA125" i="29"/>
  <c r="CB125" i="29"/>
  <c r="CA126" i="29"/>
  <c r="CC126" i="29" s="1"/>
  <c r="CB126" i="29"/>
  <c r="CA127" i="29"/>
  <c r="CB127" i="29"/>
  <c r="CA128" i="29"/>
  <c r="CC127" i="29" s="1"/>
  <c r="CB128" i="29"/>
  <c r="CC128" i="29"/>
  <c r="CA129" i="29"/>
  <c r="CC129" i="29" s="1"/>
  <c r="CB129" i="29"/>
  <c r="CA130" i="29"/>
  <c r="CC130" i="29" s="1"/>
  <c r="CB130" i="29"/>
  <c r="CA131" i="29"/>
  <c r="CB131" i="29"/>
  <c r="CA132" i="29"/>
  <c r="CC131" i="29" s="1"/>
  <c r="CB132" i="29"/>
  <c r="CC132" i="29"/>
  <c r="CA133" i="29"/>
  <c r="CB133" i="29"/>
  <c r="CA134" i="29"/>
  <c r="CC134" i="29" s="1"/>
  <c r="CB134" i="29"/>
  <c r="CA135" i="29"/>
  <c r="CB135" i="29"/>
  <c r="CA136" i="29"/>
  <c r="CC135" i="29" s="1"/>
  <c r="CB136" i="29"/>
  <c r="CC136" i="29"/>
  <c r="CA137" i="29"/>
  <c r="CC137" i="29" s="1"/>
  <c r="CB137" i="29"/>
  <c r="CA138" i="29"/>
  <c r="CC138" i="29" s="1"/>
  <c r="CB138" i="29"/>
  <c r="CA139" i="29"/>
  <c r="CB139" i="29"/>
  <c r="CA140" i="29"/>
  <c r="CC139" i="29" s="1"/>
  <c r="CB140" i="29"/>
  <c r="CC140" i="29"/>
  <c r="CA141" i="29"/>
  <c r="CC141" i="29" s="1"/>
  <c r="CB141" i="29"/>
  <c r="CA142" i="29"/>
  <c r="CC142" i="29" s="1"/>
  <c r="CB142" i="29"/>
  <c r="CA143" i="29"/>
  <c r="CB143" i="29"/>
  <c r="CA144" i="29"/>
  <c r="CC143" i="29" s="1"/>
  <c r="CB144" i="29"/>
  <c r="CC144" i="29"/>
  <c r="CA145" i="29"/>
  <c r="CC145" i="29" s="1"/>
  <c r="CB145" i="29"/>
  <c r="CA146" i="29"/>
  <c r="CC146" i="29" s="1"/>
  <c r="CB146" i="29"/>
  <c r="CA147" i="29"/>
  <c r="CB147" i="29"/>
  <c r="CA148" i="29"/>
  <c r="CC147" i="29" s="1"/>
  <c r="CB148" i="29"/>
  <c r="CC148" i="29"/>
  <c r="CA149" i="29"/>
  <c r="CC149" i="29" s="1"/>
  <c r="CB149" i="29"/>
  <c r="CA150" i="29"/>
  <c r="CC150" i="29" s="1"/>
  <c r="CB150" i="29"/>
  <c r="CA151" i="29"/>
  <c r="CB151" i="29"/>
  <c r="CA152" i="29"/>
  <c r="CC151" i="29" s="1"/>
  <c r="CB152" i="29"/>
  <c r="CC152" i="29"/>
  <c r="CA153" i="29"/>
  <c r="CC153" i="29" s="1"/>
  <c r="CB153" i="29"/>
  <c r="CA154" i="29"/>
  <c r="CC154" i="29" s="1"/>
  <c r="CB154" i="29"/>
  <c r="CC4" i="29"/>
  <c r="CB4" i="29"/>
  <c r="CA4" i="29"/>
  <c r="BY6" i="29"/>
  <c r="BY7" i="29" s="1"/>
  <c r="BY8" i="29" s="1"/>
  <c r="BY9" i="29" s="1"/>
  <c r="BY10" i="29" s="1"/>
  <c r="BY11" i="29" s="1"/>
  <c r="BY12" i="29" s="1"/>
  <c r="BY13" i="29" s="1"/>
  <c r="BY14" i="29" s="1"/>
  <c r="BY15" i="29" s="1"/>
  <c r="BY16" i="29" s="1"/>
  <c r="BY17" i="29" s="1"/>
  <c r="BY18" i="29" s="1"/>
  <c r="BY19" i="29" s="1"/>
  <c r="BY20" i="29" s="1"/>
  <c r="BY21" i="29" s="1"/>
  <c r="BY22" i="29" s="1"/>
  <c r="BY23" i="29" s="1"/>
  <c r="BY24" i="29" s="1"/>
  <c r="BY25" i="29" s="1"/>
  <c r="BY26" i="29" s="1"/>
  <c r="BY27" i="29" s="1"/>
  <c r="BY28" i="29" s="1"/>
  <c r="BY29" i="29" s="1"/>
  <c r="BY30" i="29" s="1"/>
  <c r="BY31" i="29" s="1"/>
  <c r="BY32" i="29" s="1"/>
  <c r="BY33" i="29" s="1"/>
  <c r="BY34" i="29" s="1"/>
  <c r="BY35" i="29" s="1"/>
  <c r="BY36" i="29" s="1"/>
  <c r="BY37" i="29" s="1"/>
  <c r="BY38" i="29" s="1"/>
  <c r="BY39" i="29" s="1"/>
  <c r="BY40" i="29" s="1"/>
  <c r="BY41" i="29" s="1"/>
  <c r="BY42" i="29" s="1"/>
  <c r="BY43" i="29" s="1"/>
  <c r="BY44" i="29" s="1"/>
  <c r="BY45" i="29" s="1"/>
  <c r="BY46" i="29" s="1"/>
  <c r="BY47" i="29" s="1"/>
  <c r="BY48" i="29" s="1"/>
  <c r="BY49" i="29" s="1"/>
  <c r="BY50" i="29" s="1"/>
  <c r="BY51" i="29" s="1"/>
  <c r="BY52" i="29" s="1"/>
  <c r="BY53" i="29" s="1"/>
  <c r="BY54" i="29" s="1"/>
  <c r="BY55" i="29" s="1"/>
  <c r="BY56" i="29" s="1"/>
  <c r="BY57" i="29" s="1"/>
  <c r="BY58" i="29" s="1"/>
  <c r="BY59" i="29" s="1"/>
  <c r="BY60" i="29" s="1"/>
  <c r="BY61" i="29" s="1"/>
  <c r="BY62" i="29" s="1"/>
  <c r="BY63" i="29" s="1"/>
  <c r="BY64" i="29" s="1"/>
  <c r="BY65" i="29" s="1"/>
  <c r="BY66" i="29" s="1"/>
  <c r="BY67" i="29" s="1"/>
  <c r="BY68" i="29" s="1"/>
  <c r="BY69" i="29" s="1"/>
  <c r="BY70" i="29" s="1"/>
  <c r="BY71" i="29" s="1"/>
  <c r="BY72" i="29" s="1"/>
  <c r="BY73" i="29" s="1"/>
  <c r="BY74" i="29" s="1"/>
  <c r="BY75" i="29" s="1"/>
  <c r="BY76" i="29" s="1"/>
  <c r="BY77" i="29" s="1"/>
  <c r="BY78" i="29" s="1"/>
  <c r="BY79" i="29" s="1"/>
  <c r="BY80" i="29" s="1"/>
  <c r="BY81" i="29" s="1"/>
  <c r="BY82" i="29" s="1"/>
  <c r="BY83" i="29" s="1"/>
  <c r="BY84" i="29" s="1"/>
  <c r="BY85" i="29" s="1"/>
  <c r="BY86" i="29" s="1"/>
  <c r="BY87" i="29" s="1"/>
  <c r="BY88" i="29" s="1"/>
  <c r="BY89" i="29" s="1"/>
  <c r="BY90" i="29" s="1"/>
  <c r="BY91" i="29" s="1"/>
  <c r="BY92" i="29" s="1"/>
  <c r="BY93" i="29" s="1"/>
  <c r="BY94" i="29" s="1"/>
  <c r="BY95" i="29" s="1"/>
  <c r="BZ6" i="29"/>
  <c r="BZ7" i="29" s="1"/>
  <c r="BZ8" i="29" s="1"/>
  <c r="BZ9" i="29" s="1"/>
  <c r="BZ10" i="29" s="1"/>
  <c r="BZ11" i="29" s="1"/>
  <c r="BZ12" i="29" s="1"/>
  <c r="BZ13" i="29" s="1"/>
  <c r="BZ14" i="29" s="1"/>
  <c r="BZ15" i="29" s="1"/>
  <c r="BZ16" i="29" s="1"/>
  <c r="BZ17" i="29" s="1"/>
  <c r="BZ18" i="29" s="1"/>
  <c r="BZ19" i="29" s="1"/>
  <c r="BZ20" i="29" s="1"/>
  <c r="BZ21" i="29" s="1"/>
  <c r="BZ22" i="29" s="1"/>
  <c r="BZ23" i="29" s="1"/>
  <c r="BZ24" i="29" s="1"/>
  <c r="BZ25" i="29" s="1"/>
  <c r="BZ26" i="29" s="1"/>
  <c r="BZ27" i="29" s="1"/>
  <c r="BZ28" i="29" s="1"/>
  <c r="BZ29" i="29" s="1"/>
  <c r="BZ30" i="29" s="1"/>
  <c r="BZ31" i="29" s="1"/>
  <c r="BZ32" i="29" s="1"/>
  <c r="BZ33" i="29" s="1"/>
  <c r="BZ34" i="29" s="1"/>
  <c r="BZ35" i="29" s="1"/>
  <c r="BZ36" i="29" s="1"/>
  <c r="BZ37" i="29" s="1"/>
  <c r="BZ38" i="29" s="1"/>
  <c r="BZ39" i="29" s="1"/>
  <c r="BZ40" i="29" s="1"/>
  <c r="BZ41" i="29" s="1"/>
  <c r="BZ42" i="29" s="1"/>
  <c r="BZ43" i="29" s="1"/>
  <c r="BZ44" i="29" s="1"/>
  <c r="BZ45" i="29" s="1"/>
  <c r="BZ46" i="29" s="1"/>
  <c r="BZ47" i="29" s="1"/>
  <c r="BZ48" i="29" s="1"/>
  <c r="BZ49" i="29" s="1"/>
  <c r="BZ50" i="29" s="1"/>
  <c r="BZ51" i="29" s="1"/>
  <c r="BZ52" i="29" s="1"/>
  <c r="BZ53" i="29" s="1"/>
  <c r="BZ54" i="29" s="1"/>
  <c r="BZ55" i="29" s="1"/>
  <c r="BZ56" i="29" s="1"/>
  <c r="BZ57" i="29" s="1"/>
  <c r="BZ58" i="29" s="1"/>
  <c r="BZ59" i="29" s="1"/>
  <c r="BZ60" i="29" s="1"/>
  <c r="BZ61" i="29" s="1"/>
  <c r="BZ62" i="29" s="1"/>
  <c r="BZ63" i="29" s="1"/>
  <c r="BZ64" i="29" s="1"/>
  <c r="BZ65" i="29" s="1"/>
  <c r="BZ66" i="29" s="1"/>
  <c r="BZ67" i="29" s="1"/>
  <c r="BZ68" i="29" s="1"/>
  <c r="BZ69" i="29" s="1"/>
  <c r="BZ70" i="29" s="1"/>
  <c r="BZ71" i="29" s="1"/>
  <c r="BZ72" i="29" s="1"/>
  <c r="BZ73" i="29" s="1"/>
  <c r="BZ74" i="29" s="1"/>
  <c r="BZ75" i="29" s="1"/>
  <c r="BZ76" i="29" s="1"/>
  <c r="BZ77" i="29" s="1"/>
  <c r="BZ78" i="29" s="1"/>
  <c r="BZ79" i="29" s="1"/>
  <c r="BZ80" i="29" s="1"/>
  <c r="BZ81" i="29" s="1"/>
  <c r="BZ82" i="29" s="1"/>
  <c r="BZ83" i="29" s="1"/>
  <c r="BZ84" i="29" s="1"/>
  <c r="BZ85" i="29" s="1"/>
  <c r="BZ86" i="29" s="1"/>
  <c r="BZ87" i="29" s="1"/>
  <c r="BZ88" i="29" s="1"/>
  <c r="BZ89" i="29" s="1"/>
  <c r="BZ90" i="29" s="1"/>
  <c r="BZ91" i="29" s="1"/>
  <c r="BZ92" i="29" s="1"/>
  <c r="BZ93" i="29" s="1"/>
  <c r="BZ94" i="29" s="1"/>
  <c r="BZ95" i="29" s="1"/>
  <c r="BZ96" i="29" s="1"/>
  <c r="BZ97" i="29" s="1"/>
  <c r="BZ98" i="29" s="1"/>
  <c r="BZ99" i="29" s="1"/>
  <c r="BZ100" i="29" s="1"/>
  <c r="BZ101" i="29" s="1"/>
  <c r="BZ102" i="29" s="1"/>
  <c r="BZ103" i="29" s="1"/>
  <c r="BZ104" i="29" s="1"/>
  <c r="BZ105" i="29" s="1"/>
  <c r="BZ106" i="29" s="1"/>
  <c r="BZ107" i="29" s="1"/>
  <c r="BZ108" i="29" s="1"/>
  <c r="BZ109" i="29" s="1"/>
  <c r="BZ110" i="29" s="1"/>
  <c r="BZ111" i="29" s="1"/>
  <c r="BZ112" i="29" s="1"/>
  <c r="BZ113" i="29" s="1"/>
  <c r="BZ114" i="29" s="1"/>
  <c r="BZ115" i="29" s="1"/>
  <c r="BZ116" i="29" s="1"/>
  <c r="BZ117" i="29" s="1"/>
  <c r="BZ118" i="29" s="1"/>
  <c r="BZ119" i="29" s="1"/>
  <c r="BZ120" i="29" s="1"/>
  <c r="BZ121" i="29" s="1"/>
  <c r="BZ122" i="29" s="1"/>
  <c r="BZ123" i="29" s="1"/>
  <c r="BZ124" i="29" s="1"/>
  <c r="BZ125" i="29" s="1"/>
  <c r="BZ126" i="29" s="1"/>
  <c r="BZ127" i="29" s="1"/>
  <c r="BZ128" i="29" s="1"/>
  <c r="BZ129" i="29" s="1"/>
  <c r="BZ130" i="29" s="1"/>
  <c r="BZ131" i="29" s="1"/>
  <c r="BZ132" i="29" s="1"/>
  <c r="BZ133" i="29" s="1"/>
  <c r="BZ134" i="29" s="1"/>
  <c r="BZ135" i="29" s="1"/>
  <c r="BZ136" i="29" s="1"/>
  <c r="BZ137" i="29" s="1"/>
  <c r="BZ138" i="29" s="1"/>
  <c r="BZ139" i="29" s="1"/>
  <c r="BZ140" i="29" s="1"/>
  <c r="BZ141" i="29" s="1"/>
  <c r="BZ142" i="29" s="1"/>
  <c r="BZ143" i="29" s="1"/>
  <c r="BZ144" i="29" s="1"/>
  <c r="BZ145" i="29" s="1"/>
  <c r="BZ146" i="29" s="1"/>
  <c r="BZ147" i="29" s="1"/>
  <c r="BZ148" i="29" s="1"/>
  <c r="BZ149" i="29" s="1"/>
  <c r="BZ150" i="29" s="1"/>
  <c r="BZ151" i="29" s="1"/>
  <c r="BZ152" i="29" s="1"/>
  <c r="BZ153" i="29" s="1"/>
  <c r="BZ154" i="29" s="1"/>
  <c r="BY96" i="29"/>
  <c r="BY97" i="29" s="1"/>
  <c r="BY98" i="29" s="1"/>
  <c r="BY99" i="29" s="1"/>
  <c r="BY100" i="29" s="1"/>
  <c r="BY101" i="29" s="1"/>
  <c r="BY102" i="29" s="1"/>
  <c r="BY103" i="29" s="1"/>
  <c r="BY104" i="29" s="1"/>
  <c r="BY105" i="29" s="1"/>
  <c r="BY106" i="29" s="1"/>
  <c r="BY107" i="29" s="1"/>
  <c r="BY108" i="29" s="1"/>
  <c r="BY109" i="29" s="1"/>
  <c r="BY110" i="29" s="1"/>
  <c r="BY111" i="29" s="1"/>
  <c r="BY112" i="29" s="1"/>
  <c r="BY113" i="29" s="1"/>
  <c r="BY114" i="29" s="1"/>
  <c r="BY115" i="29" s="1"/>
  <c r="BY116" i="29" s="1"/>
  <c r="BY117" i="29" s="1"/>
  <c r="BY118" i="29" s="1"/>
  <c r="BY119" i="29" s="1"/>
  <c r="BY120" i="29" s="1"/>
  <c r="BY121" i="29" s="1"/>
  <c r="BY122" i="29" s="1"/>
  <c r="BY123" i="29" s="1"/>
  <c r="BY124" i="29" s="1"/>
  <c r="BY125" i="29" s="1"/>
  <c r="BY126" i="29" s="1"/>
  <c r="BY127" i="29" s="1"/>
  <c r="BY128" i="29" s="1"/>
  <c r="BY129" i="29" s="1"/>
  <c r="BY130" i="29" s="1"/>
  <c r="BY131" i="29" s="1"/>
  <c r="BY132" i="29" s="1"/>
  <c r="BY133" i="29" s="1"/>
  <c r="BY134" i="29" s="1"/>
  <c r="BY135" i="29" s="1"/>
  <c r="BY136" i="29" s="1"/>
  <c r="BY137" i="29" s="1"/>
  <c r="BY138" i="29" s="1"/>
  <c r="BY139" i="29" s="1"/>
  <c r="BY140" i="29" s="1"/>
  <c r="BY141" i="29" s="1"/>
  <c r="BY142" i="29" s="1"/>
  <c r="BY143" i="29" s="1"/>
  <c r="BY144" i="29" s="1"/>
  <c r="BY145" i="29" s="1"/>
  <c r="BY146" i="29" s="1"/>
  <c r="BY147" i="29" s="1"/>
  <c r="BY148" i="29" s="1"/>
  <c r="BY149" i="29" s="1"/>
  <c r="BY150" i="29" s="1"/>
  <c r="BY151" i="29" s="1"/>
  <c r="BY152" i="29" s="1"/>
  <c r="BY153" i="29" s="1"/>
  <c r="BY154" i="29" s="1"/>
  <c r="BZ5" i="29"/>
  <c r="BY5" i="29"/>
  <c r="BT6" i="29"/>
  <c r="BS6" i="29"/>
  <c r="BR6" i="29"/>
  <c r="BS4" i="29"/>
  <c r="BS5" i="29" s="1"/>
  <c r="BS8" i="29" s="1"/>
  <c r="BR4" i="29"/>
  <c r="T157" i="29" a="1"/>
  <c r="S158" i="29" a="1"/>
  <c r="S159" i="29" s="1"/>
  <c r="S158" i="29"/>
  <c r="S161" i="29"/>
  <c r="S162" i="29"/>
  <c r="S165" i="29"/>
  <c r="S166" i="29"/>
  <c r="S169" i="29"/>
  <c r="S170" i="29"/>
  <c r="AV19" i="29"/>
  <c r="AV17" i="29"/>
  <c r="AV7" i="29"/>
  <c r="AV3" i="29"/>
  <c r="AJ5" i="29"/>
  <c r="AK5" i="29"/>
  <c r="AJ6" i="29"/>
  <c r="AJ7" i="29"/>
  <c r="AK7" i="29"/>
  <c r="AJ8" i="29"/>
  <c r="AJ9" i="29"/>
  <c r="AK9" i="29"/>
  <c r="AJ10" i="29"/>
  <c r="AJ11" i="29"/>
  <c r="AJ12" i="29"/>
  <c r="AJ13" i="29"/>
  <c r="AK13" i="29"/>
  <c r="AJ14" i="29"/>
  <c r="AJ15" i="29"/>
  <c r="AK15" i="29"/>
  <c r="AJ16" i="29"/>
  <c r="AJ17" i="29"/>
  <c r="AK17" i="29"/>
  <c r="AJ18" i="29"/>
  <c r="AJ19" i="29"/>
  <c r="AJ20" i="29"/>
  <c r="AJ21" i="29"/>
  <c r="AK21" i="29"/>
  <c r="AJ22" i="29"/>
  <c r="AJ23" i="29"/>
  <c r="AK23" i="29"/>
  <c r="AJ24" i="29"/>
  <c r="AJ25" i="29"/>
  <c r="AK25" i="29"/>
  <c r="AJ26" i="29"/>
  <c r="AJ27" i="29"/>
  <c r="AJ28" i="29"/>
  <c r="AJ29" i="29"/>
  <c r="AK29" i="29"/>
  <c r="AJ30" i="29"/>
  <c r="AJ31" i="29"/>
  <c r="AK31" i="29"/>
  <c r="AJ32" i="29"/>
  <c r="AJ33" i="29"/>
  <c r="AK33" i="29"/>
  <c r="AJ34" i="29"/>
  <c r="AJ35" i="29"/>
  <c r="AJ36" i="29"/>
  <c r="AJ37" i="29"/>
  <c r="AK37" i="29"/>
  <c r="AJ38" i="29"/>
  <c r="AJ39" i="29"/>
  <c r="AK39" i="29"/>
  <c r="AJ40" i="29"/>
  <c r="AJ41" i="29"/>
  <c r="AK41" i="29"/>
  <c r="AJ42" i="29"/>
  <c r="AJ43" i="29"/>
  <c r="AJ44" i="29"/>
  <c r="AJ45" i="29"/>
  <c r="AK45" i="29"/>
  <c r="AJ46" i="29"/>
  <c r="AJ47" i="29"/>
  <c r="AK47" i="29"/>
  <c r="AJ48" i="29"/>
  <c r="AK48" i="29"/>
  <c r="AJ49" i="29"/>
  <c r="AK49" i="29"/>
  <c r="AJ50" i="29"/>
  <c r="AK50" i="29"/>
  <c r="AJ51" i="29"/>
  <c r="AK51" i="29"/>
  <c r="AJ52" i="29"/>
  <c r="AK52" i="29"/>
  <c r="AJ53" i="29"/>
  <c r="AK53" i="29"/>
  <c r="AJ54" i="29"/>
  <c r="AK54" i="29"/>
  <c r="AJ55" i="29"/>
  <c r="AK55" i="29"/>
  <c r="AJ56" i="29"/>
  <c r="AK56" i="29"/>
  <c r="AJ57" i="29"/>
  <c r="AK57" i="29"/>
  <c r="AJ58" i="29"/>
  <c r="AK58" i="29"/>
  <c r="AJ59" i="29"/>
  <c r="AK59" i="29"/>
  <c r="AJ60" i="29"/>
  <c r="AK60" i="29"/>
  <c r="AJ61" i="29"/>
  <c r="AK61" i="29"/>
  <c r="AJ62" i="29"/>
  <c r="AK62" i="29"/>
  <c r="AJ63" i="29"/>
  <c r="AK63" i="29"/>
  <c r="AJ64" i="29"/>
  <c r="AK64" i="29"/>
  <c r="AJ65" i="29"/>
  <c r="AK65" i="29"/>
  <c r="AJ66" i="29"/>
  <c r="AK66" i="29"/>
  <c r="AJ67" i="29"/>
  <c r="AK67" i="29"/>
  <c r="AJ68" i="29"/>
  <c r="AK68" i="29"/>
  <c r="AJ69" i="29"/>
  <c r="AK69" i="29"/>
  <c r="AJ70" i="29"/>
  <c r="AK70" i="29"/>
  <c r="AJ71" i="29"/>
  <c r="AK71" i="29"/>
  <c r="AJ72" i="29"/>
  <c r="AK72" i="29"/>
  <c r="AJ73" i="29"/>
  <c r="AK73" i="29"/>
  <c r="AJ74" i="29"/>
  <c r="AK74" i="29"/>
  <c r="AJ75" i="29"/>
  <c r="AK75" i="29"/>
  <c r="AJ76" i="29"/>
  <c r="AK76" i="29"/>
  <c r="AJ77" i="29"/>
  <c r="AK77" i="29"/>
  <c r="AJ78" i="29"/>
  <c r="AK78" i="29"/>
  <c r="AJ79" i="29"/>
  <c r="AK79" i="29"/>
  <c r="AJ80" i="29"/>
  <c r="AK80" i="29"/>
  <c r="AJ81" i="29"/>
  <c r="AK81" i="29"/>
  <c r="AJ82" i="29"/>
  <c r="AK82" i="29"/>
  <c r="AJ83" i="29"/>
  <c r="AK83" i="29"/>
  <c r="AJ84" i="29"/>
  <c r="AK84" i="29"/>
  <c r="AJ85" i="29"/>
  <c r="AK85" i="29"/>
  <c r="AJ86" i="29"/>
  <c r="AK86" i="29"/>
  <c r="AJ87" i="29"/>
  <c r="AK87" i="29"/>
  <c r="AJ88" i="29"/>
  <c r="AK88" i="29"/>
  <c r="AJ89" i="29"/>
  <c r="AK89" i="29"/>
  <c r="AJ90" i="29"/>
  <c r="AK90" i="29"/>
  <c r="AJ91" i="29"/>
  <c r="AK91" i="29"/>
  <c r="AJ92" i="29"/>
  <c r="AK92" i="29"/>
  <c r="AJ93" i="29"/>
  <c r="AK93" i="29"/>
  <c r="AJ94" i="29"/>
  <c r="AK94" i="29"/>
  <c r="AJ95" i="29"/>
  <c r="AK95" i="29"/>
  <c r="AJ96" i="29"/>
  <c r="AK96" i="29"/>
  <c r="AJ97" i="29"/>
  <c r="AK97" i="29"/>
  <c r="AJ98" i="29"/>
  <c r="AK98" i="29"/>
  <c r="AJ99" i="29"/>
  <c r="AK99" i="29"/>
  <c r="AJ100" i="29"/>
  <c r="AK100" i="29"/>
  <c r="AJ101" i="29"/>
  <c r="AK101" i="29"/>
  <c r="AJ102" i="29"/>
  <c r="AK102" i="29"/>
  <c r="AJ103" i="29"/>
  <c r="AK103" i="29"/>
  <c r="AJ104" i="29"/>
  <c r="AK104" i="29"/>
  <c r="AJ105" i="29"/>
  <c r="AK105" i="29"/>
  <c r="AJ106" i="29"/>
  <c r="AK106" i="29"/>
  <c r="AJ107" i="29"/>
  <c r="AK107" i="29"/>
  <c r="AJ108" i="29"/>
  <c r="AK108" i="29"/>
  <c r="AJ109" i="29"/>
  <c r="AK109" i="29"/>
  <c r="AJ110" i="29"/>
  <c r="AK110" i="29"/>
  <c r="AJ111" i="29"/>
  <c r="AK111" i="29"/>
  <c r="AJ112" i="29"/>
  <c r="AK112" i="29"/>
  <c r="AJ113" i="29"/>
  <c r="AK113" i="29"/>
  <c r="AJ114" i="29"/>
  <c r="AK114" i="29"/>
  <c r="AJ115" i="29"/>
  <c r="AK115" i="29"/>
  <c r="AJ116" i="29"/>
  <c r="AK116" i="29"/>
  <c r="AJ117" i="29"/>
  <c r="AK117" i="29"/>
  <c r="AJ118" i="29"/>
  <c r="AK118" i="29"/>
  <c r="AJ119" i="29"/>
  <c r="AK119" i="29"/>
  <c r="AJ120" i="29"/>
  <c r="AK120" i="29"/>
  <c r="AJ121" i="29"/>
  <c r="AK121" i="29"/>
  <c r="AJ122" i="29"/>
  <c r="AK122" i="29"/>
  <c r="AJ123" i="29"/>
  <c r="AK123" i="29"/>
  <c r="AJ124" i="29"/>
  <c r="AK124" i="29"/>
  <c r="AJ125" i="29"/>
  <c r="AK125" i="29"/>
  <c r="AJ126" i="29"/>
  <c r="AK126" i="29"/>
  <c r="AJ127" i="29"/>
  <c r="AK127" i="29"/>
  <c r="AJ128" i="29"/>
  <c r="AK128" i="29"/>
  <c r="AJ129" i="29"/>
  <c r="AK129" i="29"/>
  <c r="AJ130" i="29"/>
  <c r="AK130" i="29"/>
  <c r="AJ131" i="29"/>
  <c r="AK131" i="29"/>
  <c r="AJ132" i="29"/>
  <c r="AK132" i="29"/>
  <c r="AJ133" i="29"/>
  <c r="AK133" i="29"/>
  <c r="AJ134" i="29"/>
  <c r="AK134" i="29"/>
  <c r="AJ135" i="29"/>
  <c r="AK135" i="29"/>
  <c r="AJ136" i="29"/>
  <c r="AK136" i="29"/>
  <c r="AJ137" i="29"/>
  <c r="AK137" i="29"/>
  <c r="AJ138" i="29"/>
  <c r="AK138" i="29"/>
  <c r="AJ139" i="29"/>
  <c r="AK139" i="29"/>
  <c r="AJ140" i="29"/>
  <c r="AK140" i="29"/>
  <c r="AJ141" i="29"/>
  <c r="AK141" i="29"/>
  <c r="AJ142" i="29"/>
  <c r="AK142" i="29"/>
  <c r="AJ143" i="29"/>
  <c r="AK143" i="29"/>
  <c r="AJ144" i="29"/>
  <c r="AK144" i="29"/>
  <c r="AJ145" i="29"/>
  <c r="AK145" i="29"/>
  <c r="AJ146" i="29"/>
  <c r="AK146" i="29"/>
  <c r="AJ147" i="29"/>
  <c r="AK147" i="29"/>
  <c r="AJ148" i="29"/>
  <c r="AK148" i="29"/>
  <c r="AJ149" i="29"/>
  <c r="AK149" i="29"/>
  <c r="AJ150" i="29"/>
  <c r="AK150" i="29"/>
  <c r="AJ151" i="29"/>
  <c r="AK151" i="29"/>
  <c r="AJ152" i="29"/>
  <c r="AK152" i="29"/>
  <c r="AJ153" i="29"/>
  <c r="AK153" i="29"/>
  <c r="AK4" i="29"/>
  <c r="AJ4" i="29"/>
  <c r="AI154" i="29"/>
  <c r="AJ154" i="29"/>
  <c r="AH154" i="29"/>
  <c r="T3" i="29"/>
  <c r="U3" i="29"/>
  <c r="V3" i="29"/>
  <c r="W3" i="29"/>
  <c r="X3" i="29"/>
  <c r="Y3" i="29"/>
  <c r="Z3" i="29"/>
  <c r="AA3" i="29"/>
  <c r="AB3" i="29"/>
  <c r="AC3" i="29"/>
  <c r="AD3" i="29"/>
  <c r="AE3" i="29"/>
  <c r="AF3" i="29"/>
  <c r="AG3" i="29"/>
  <c r="S3" i="29"/>
  <c r="CF155" i="27"/>
  <c r="CD5" i="27"/>
  <c r="CE5" i="27"/>
  <c r="CD6" i="27"/>
  <c r="CF5" i="27" s="1"/>
  <c r="CE6" i="27"/>
  <c r="CF6" i="27"/>
  <c r="CD7" i="27"/>
  <c r="CF7" i="27" s="1"/>
  <c r="CE7" i="27"/>
  <c r="CD8" i="27"/>
  <c r="CF8" i="27" s="1"/>
  <c r="CE8" i="27"/>
  <c r="CD9" i="27"/>
  <c r="CE9" i="27"/>
  <c r="CD10" i="27"/>
  <c r="CF9" i="27" s="1"/>
  <c r="CE10" i="27"/>
  <c r="CF10" i="27"/>
  <c r="CD11" i="27"/>
  <c r="CF11" i="27" s="1"/>
  <c r="CE11" i="27"/>
  <c r="CD12" i="27"/>
  <c r="CF12" i="27" s="1"/>
  <c r="CE12" i="27"/>
  <c r="CD13" i="27"/>
  <c r="CE13" i="27"/>
  <c r="CD14" i="27"/>
  <c r="CF13" i="27" s="1"/>
  <c r="CE14" i="27"/>
  <c r="CF14" i="27"/>
  <c r="CD15" i="27"/>
  <c r="CF15" i="27" s="1"/>
  <c r="CE15" i="27"/>
  <c r="CD16" i="27"/>
  <c r="CF16" i="27" s="1"/>
  <c r="CE16" i="27"/>
  <c r="CD17" i="27"/>
  <c r="CE17" i="27"/>
  <c r="CD18" i="27"/>
  <c r="CF17" i="27" s="1"/>
  <c r="CE18" i="27"/>
  <c r="CF18" i="27"/>
  <c r="CD19" i="27"/>
  <c r="CF19" i="27" s="1"/>
  <c r="CE19" i="27"/>
  <c r="CD20" i="27"/>
  <c r="CF20" i="27" s="1"/>
  <c r="CE20" i="27"/>
  <c r="CD21" i="27"/>
  <c r="CE21" i="27"/>
  <c r="CD22" i="27"/>
  <c r="CF21" i="27" s="1"/>
  <c r="CE22" i="27"/>
  <c r="CF22" i="27"/>
  <c r="CD23" i="27"/>
  <c r="CF23" i="27" s="1"/>
  <c r="CE23" i="27"/>
  <c r="CD24" i="27"/>
  <c r="CF24" i="27" s="1"/>
  <c r="CE24" i="27"/>
  <c r="CD25" i="27"/>
  <c r="CE25" i="27"/>
  <c r="CD26" i="27"/>
  <c r="CF25" i="27" s="1"/>
  <c r="CE26" i="27"/>
  <c r="CF26" i="27"/>
  <c r="CD27" i="27"/>
  <c r="CF27" i="27" s="1"/>
  <c r="CE27" i="27"/>
  <c r="CD28" i="27"/>
  <c r="CF28" i="27" s="1"/>
  <c r="CE28" i="27"/>
  <c r="CD29" i="27"/>
  <c r="CE29" i="27"/>
  <c r="CD30" i="27"/>
  <c r="CF29" i="27" s="1"/>
  <c r="CE30" i="27"/>
  <c r="CF30" i="27"/>
  <c r="CD31" i="27"/>
  <c r="CF31" i="27" s="1"/>
  <c r="CE31" i="27"/>
  <c r="CD32" i="27"/>
  <c r="CF32" i="27" s="1"/>
  <c r="CE32" i="27"/>
  <c r="CD33" i="27"/>
  <c r="CE33" i="27"/>
  <c r="CD34" i="27"/>
  <c r="CF33" i="27" s="1"/>
  <c r="CE34" i="27"/>
  <c r="CF34" i="27"/>
  <c r="CD35" i="27"/>
  <c r="CF35" i="27" s="1"/>
  <c r="CE35" i="27"/>
  <c r="CD36" i="27"/>
  <c r="CF36" i="27" s="1"/>
  <c r="CE36" i="27"/>
  <c r="CD37" i="27"/>
  <c r="CE37" i="27"/>
  <c r="CD38" i="27"/>
  <c r="CF37" i="27" s="1"/>
  <c r="CE38" i="27"/>
  <c r="CF38" i="27"/>
  <c r="CD39" i="27"/>
  <c r="CF39" i="27" s="1"/>
  <c r="CE39" i="27"/>
  <c r="CD40" i="27"/>
  <c r="CF40" i="27" s="1"/>
  <c r="CE40" i="27"/>
  <c r="CD41" i="27"/>
  <c r="CE41" i="27"/>
  <c r="CD42" i="27"/>
  <c r="CF41" i="27" s="1"/>
  <c r="CE42" i="27"/>
  <c r="CF42" i="27"/>
  <c r="CD43" i="27"/>
  <c r="CF43" i="27" s="1"/>
  <c r="CE43" i="27"/>
  <c r="CD44" i="27"/>
  <c r="CF44" i="27" s="1"/>
  <c r="CE44" i="27"/>
  <c r="CD45" i="27"/>
  <c r="CE45" i="27"/>
  <c r="CD46" i="27"/>
  <c r="CF45" i="27" s="1"/>
  <c r="CE46" i="27"/>
  <c r="CF46" i="27"/>
  <c r="CD47" i="27"/>
  <c r="CF47" i="27" s="1"/>
  <c r="CE47" i="27"/>
  <c r="CD48" i="27"/>
  <c r="CF48" i="27" s="1"/>
  <c r="CE48" i="27"/>
  <c r="CD49" i="27"/>
  <c r="CE49" i="27"/>
  <c r="CD50" i="27"/>
  <c r="CF49" i="27" s="1"/>
  <c r="CE50" i="27"/>
  <c r="CF50" i="27"/>
  <c r="CD51" i="27"/>
  <c r="CF51" i="27" s="1"/>
  <c r="CE51" i="27"/>
  <c r="CD52" i="27"/>
  <c r="CF52" i="27" s="1"/>
  <c r="CE52" i="27"/>
  <c r="CD53" i="27"/>
  <c r="CE53" i="27"/>
  <c r="CD54" i="27"/>
  <c r="CF53" i="27" s="1"/>
  <c r="CE54" i="27"/>
  <c r="CF54" i="27"/>
  <c r="CD55" i="27"/>
  <c r="CF55" i="27" s="1"/>
  <c r="CE55" i="27"/>
  <c r="CD56" i="27"/>
  <c r="CF56" i="27" s="1"/>
  <c r="CE56" i="27"/>
  <c r="CD57" i="27"/>
  <c r="CE57" i="27"/>
  <c r="CD58" i="27"/>
  <c r="CF57" i="27" s="1"/>
  <c r="CE58" i="27"/>
  <c r="CF58" i="27"/>
  <c r="CD59" i="27"/>
  <c r="CF59" i="27" s="1"/>
  <c r="CE59" i="27"/>
  <c r="CD60" i="27"/>
  <c r="CF60" i="27" s="1"/>
  <c r="CE60" i="27"/>
  <c r="CD61" i="27"/>
  <c r="CE61" i="27"/>
  <c r="CD62" i="27"/>
  <c r="CF61" i="27" s="1"/>
  <c r="CE62" i="27"/>
  <c r="CF62" i="27"/>
  <c r="CD63" i="27"/>
  <c r="CF63" i="27" s="1"/>
  <c r="CE63" i="27"/>
  <c r="CD64" i="27"/>
  <c r="CF64" i="27" s="1"/>
  <c r="CE64" i="27"/>
  <c r="CD65" i="27"/>
  <c r="CE65" i="27"/>
  <c r="CD66" i="27"/>
  <c r="CF65" i="27" s="1"/>
  <c r="CE66" i="27"/>
  <c r="CF66" i="27"/>
  <c r="CD67" i="27"/>
  <c r="CF67" i="27" s="1"/>
  <c r="CE67" i="27"/>
  <c r="CD68" i="27"/>
  <c r="CF68" i="27" s="1"/>
  <c r="CE68" i="27"/>
  <c r="CD69" i="27"/>
  <c r="CE69" i="27"/>
  <c r="CD70" i="27"/>
  <c r="CF69" i="27" s="1"/>
  <c r="CE70" i="27"/>
  <c r="CF70" i="27"/>
  <c r="CD71" i="27"/>
  <c r="CF71" i="27" s="1"/>
  <c r="CE71" i="27"/>
  <c r="CD72" i="27"/>
  <c r="CF72" i="27" s="1"/>
  <c r="CE72" i="27"/>
  <c r="CD73" i="27"/>
  <c r="CE73" i="27"/>
  <c r="CD74" i="27"/>
  <c r="CF73" i="27" s="1"/>
  <c r="CE74" i="27"/>
  <c r="CF74" i="27"/>
  <c r="CD75" i="27"/>
  <c r="CF75" i="27" s="1"/>
  <c r="CE75" i="27"/>
  <c r="CD76" i="27"/>
  <c r="CF76" i="27" s="1"/>
  <c r="CE76" i="27"/>
  <c r="CD77" i="27"/>
  <c r="CE77" i="27"/>
  <c r="CD78" i="27"/>
  <c r="CF77" i="27" s="1"/>
  <c r="CE78" i="27"/>
  <c r="CF78" i="27"/>
  <c r="CD79" i="27"/>
  <c r="CF79" i="27" s="1"/>
  <c r="CE79" i="27"/>
  <c r="CD80" i="27"/>
  <c r="CF80" i="27" s="1"/>
  <c r="CE80" i="27"/>
  <c r="CD81" i="27"/>
  <c r="CE81" i="27"/>
  <c r="CD82" i="27"/>
  <c r="CF81" i="27" s="1"/>
  <c r="CE82" i="27"/>
  <c r="CF82" i="27"/>
  <c r="CD83" i="27"/>
  <c r="CF83" i="27" s="1"/>
  <c r="CE83" i="27"/>
  <c r="CD84" i="27"/>
  <c r="CF84" i="27" s="1"/>
  <c r="CE84" i="27"/>
  <c r="CD85" i="27"/>
  <c r="CE85" i="27"/>
  <c r="CD86" i="27"/>
  <c r="CF85" i="27" s="1"/>
  <c r="CE86" i="27"/>
  <c r="CF86" i="27"/>
  <c r="CD87" i="27"/>
  <c r="CF87" i="27" s="1"/>
  <c r="CE87" i="27"/>
  <c r="CD88" i="27"/>
  <c r="CF88" i="27" s="1"/>
  <c r="CE88" i="27"/>
  <c r="CD89" i="27"/>
  <c r="CE89" i="27"/>
  <c r="CD90" i="27"/>
  <c r="CF89" i="27" s="1"/>
  <c r="CE90" i="27"/>
  <c r="CF90" i="27"/>
  <c r="CD91" i="27"/>
  <c r="CF91" i="27" s="1"/>
  <c r="CE91" i="27"/>
  <c r="CD92" i="27"/>
  <c r="CF92" i="27" s="1"/>
  <c r="CE92" i="27"/>
  <c r="CD93" i="27"/>
  <c r="CE93" i="27"/>
  <c r="CD94" i="27"/>
  <c r="CF93" i="27" s="1"/>
  <c r="CE94" i="27"/>
  <c r="CF94" i="27"/>
  <c r="CD95" i="27"/>
  <c r="CF95" i="27" s="1"/>
  <c r="CE95" i="27"/>
  <c r="CD96" i="27"/>
  <c r="CF96" i="27" s="1"/>
  <c r="CE96" i="27"/>
  <c r="CD97" i="27"/>
  <c r="CE97" i="27"/>
  <c r="CD98" i="27"/>
  <c r="CF97" i="27" s="1"/>
  <c r="CE98" i="27"/>
  <c r="CF98" i="27"/>
  <c r="CD99" i="27"/>
  <c r="CF99" i="27" s="1"/>
  <c r="CE99" i="27"/>
  <c r="CD100" i="27"/>
  <c r="CF100" i="27" s="1"/>
  <c r="CE100" i="27"/>
  <c r="CD101" i="27"/>
  <c r="CE101" i="27"/>
  <c r="CD102" i="27"/>
  <c r="CF101" i="27" s="1"/>
  <c r="CE102" i="27"/>
  <c r="CF102" i="27"/>
  <c r="CD103" i="27"/>
  <c r="CF103" i="27" s="1"/>
  <c r="CE103" i="27"/>
  <c r="CD104" i="27"/>
  <c r="CF104" i="27" s="1"/>
  <c r="CE104" i="27"/>
  <c r="CD105" i="27"/>
  <c r="CE105" i="27"/>
  <c r="CD106" i="27"/>
  <c r="CF105" i="27" s="1"/>
  <c r="CE106" i="27"/>
  <c r="CF106" i="27"/>
  <c r="CD107" i="27"/>
  <c r="CF107" i="27" s="1"/>
  <c r="CE107" i="27"/>
  <c r="CD108" i="27"/>
  <c r="CF108" i="27" s="1"/>
  <c r="CE108" i="27"/>
  <c r="CD109" i="27"/>
  <c r="CE109" i="27"/>
  <c r="CD110" i="27"/>
  <c r="CF109" i="27" s="1"/>
  <c r="CE110" i="27"/>
  <c r="CF110" i="27"/>
  <c r="CD111" i="27"/>
  <c r="CF111" i="27" s="1"/>
  <c r="CE111" i="27"/>
  <c r="CD112" i="27"/>
  <c r="CF112" i="27" s="1"/>
  <c r="CE112" i="27"/>
  <c r="CD113" i="27"/>
  <c r="CE113" i="27"/>
  <c r="CD114" i="27"/>
  <c r="CF113" i="27" s="1"/>
  <c r="CE114" i="27"/>
  <c r="CF114" i="27"/>
  <c r="CD115" i="27"/>
  <c r="CF115" i="27" s="1"/>
  <c r="CE115" i="27"/>
  <c r="CD116" i="27"/>
  <c r="CF116" i="27" s="1"/>
  <c r="CE116" i="27"/>
  <c r="CD117" i="27"/>
  <c r="CE117" i="27"/>
  <c r="CD118" i="27"/>
  <c r="CF117" i="27" s="1"/>
  <c r="CE118" i="27"/>
  <c r="CF118" i="27"/>
  <c r="CD119" i="27"/>
  <c r="CF119" i="27" s="1"/>
  <c r="CE119" i="27"/>
  <c r="CD120" i="27"/>
  <c r="CF120" i="27" s="1"/>
  <c r="CE120" i="27"/>
  <c r="CD121" i="27"/>
  <c r="CE121" i="27"/>
  <c r="CD122" i="27"/>
  <c r="CF121" i="27" s="1"/>
  <c r="CE122" i="27"/>
  <c r="CF122" i="27"/>
  <c r="CD123" i="27"/>
  <c r="CF123" i="27" s="1"/>
  <c r="CE123" i="27"/>
  <c r="CD124" i="27"/>
  <c r="CF124" i="27" s="1"/>
  <c r="CE124" i="27"/>
  <c r="CD125" i="27"/>
  <c r="CE125" i="27"/>
  <c r="CD126" i="27"/>
  <c r="CF125" i="27" s="1"/>
  <c r="CE126" i="27"/>
  <c r="CF126" i="27"/>
  <c r="CD127" i="27"/>
  <c r="CF127" i="27" s="1"/>
  <c r="CE127" i="27"/>
  <c r="CD128" i="27"/>
  <c r="CF128" i="27" s="1"/>
  <c r="CE128" i="27"/>
  <c r="CD129" i="27"/>
  <c r="CE129" i="27"/>
  <c r="CD130" i="27"/>
  <c r="CF129" i="27" s="1"/>
  <c r="CE130" i="27"/>
  <c r="CF130" i="27"/>
  <c r="CD131" i="27"/>
  <c r="CF131" i="27" s="1"/>
  <c r="CE131" i="27"/>
  <c r="CD132" i="27"/>
  <c r="CF132" i="27" s="1"/>
  <c r="CE132" i="27"/>
  <c r="CD133" i="27"/>
  <c r="CE133" i="27"/>
  <c r="CD134" i="27"/>
  <c r="CF133" i="27" s="1"/>
  <c r="CE134" i="27"/>
  <c r="CF134" i="27"/>
  <c r="CD135" i="27"/>
  <c r="CF135" i="27" s="1"/>
  <c r="CE135" i="27"/>
  <c r="CD136" i="27"/>
  <c r="CF136" i="27" s="1"/>
  <c r="CE136" i="27"/>
  <c r="CD137" i="27"/>
  <c r="CE137" i="27"/>
  <c r="CD138" i="27"/>
  <c r="CF137" i="27" s="1"/>
  <c r="CE138" i="27"/>
  <c r="CF138" i="27"/>
  <c r="CD139" i="27"/>
  <c r="CF139" i="27" s="1"/>
  <c r="CE139" i="27"/>
  <c r="CD140" i="27"/>
  <c r="CF140" i="27" s="1"/>
  <c r="CE140" i="27"/>
  <c r="CD141" i="27"/>
  <c r="CE141" i="27"/>
  <c r="CD142" i="27"/>
  <c r="CF141" i="27" s="1"/>
  <c r="CE142" i="27"/>
  <c r="CF142" i="27"/>
  <c r="CD143" i="27"/>
  <c r="CF143" i="27" s="1"/>
  <c r="CE143" i="27"/>
  <c r="CD144" i="27"/>
  <c r="CF144" i="27" s="1"/>
  <c r="CE144" i="27"/>
  <c r="CD145" i="27"/>
  <c r="CE145" i="27"/>
  <c r="CD146" i="27"/>
  <c r="CF145" i="27" s="1"/>
  <c r="CE146" i="27"/>
  <c r="CF146" i="27"/>
  <c r="CD147" i="27"/>
  <c r="CF147" i="27" s="1"/>
  <c r="CE147" i="27"/>
  <c r="CD148" i="27"/>
  <c r="CF148" i="27" s="1"/>
  <c r="CE148" i="27"/>
  <c r="CD149" i="27"/>
  <c r="CE149" i="27"/>
  <c r="CD150" i="27"/>
  <c r="CF149" i="27" s="1"/>
  <c r="CE150" i="27"/>
  <c r="CF150" i="27"/>
  <c r="CD151" i="27"/>
  <c r="CF151" i="27" s="1"/>
  <c r="CE151" i="27"/>
  <c r="CD152" i="27"/>
  <c r="CF152" i="27" s="1"/>
  <c r="CE152" i="27"/>
  <c r="CD153" i="27"/>
  <c r="CE153" i="27"/>
  <c r="CD154" i="27"/>
  <c r="CF153" i="27" s="1"/>
  <c r="CE154" i="27"/>
  <c r="CF154" i="27"/>
  <c r="CF4" i="27"/>
  <c r="CE4" i="27"/>
  <c r="CD4" i="27"/>
  <c r="CB6" i="27"/>
  <c r="CC6" i="27"/>
  <c r="CC7" i="27" s="1"/>
  <c r="CC8" i="27" s="1"/>
  <c r="CC9" i="27" s="1"/>
  <c r="CC10" i="27" s="1"/>
  <c r="CC11" i="27" s="1"/>
  <c r="CC12" i="27" s="1"/>
  <c r="CC13" i="27" s="1"/>
  <c r="CC14" i="27" s="1"/>
  <c r="CC15" i="27" s="1"/>
  <c r="CC16" i="27" s="1"/>
  <c r="CC17" i="27" s="1"/>
  <c r="CC18" i="27" s="1"/>
  <c r="CC19" i="27" s="1"/>
  <c r="CC20" i="27" s="1"/>
  <c r="CC21" i="27" s="1"/>
  <c r="CC22" i="27" s="1"/>
  <c r="CC23" i="27" s="1"/>
  <c r="CC24" i="27" s="1"/>
  <c r="CC25" i="27" s="1"/>
  <c r="CC26" i="27" s="1"/>
  <c r="CC27" i="27" s="1"/>
  <c r="CC28" i="27" s="1"/>
  <c r="CC29" i="27" s="1"/>
  <c r="CC30" i="27" s="1"/>
  <c r="CC31" i="27" s="1"/>
  <c r="CC32" i="27" s="1"/>
  <c r="CC33" i="27" s="1"/>
  <c r="CC34" i="27" s="1"/>
  <c r="CC35" i="27" s="1"/>
  <c r="CC36" i="27" s="1"/>
  <c r="CC37" i="27" s="1"/>
  <c r="CC38" i="27" s="1"/>
  <c r="CC39" i="27" s="1"/>
  <c r="CC40" i="27" s="1"/>
  <c r="CC41" i="27" s="1"/>
  <c r="CC42" i="27" s="1"/>
  <c r="CC43" i="27" s="1"/>
  <c r="CC44" i="27" s="1"/>
  <c r="CC45" i="27" s="1"/>
  <c r="CC46" i="27" s="1"/>
  <c r="CC47" i="27" s="1"/>
  <c r="CC48" i="27" s="1"/>
  <c r="CC49" i="27" s="1"/>
  <c r="CC50" i="27" s="1"/>
  <c r="CC51" i="27" s="1"/>
  <c r="CC52" i="27" s="1"/>
  <c r="CC53" i="27" s="1"/>
  <c r="CC54" i="27" s="1"/>
  <c r="CC55" i="27" s="1"/>
  <c r="CC56" i="27" s="1"/>
  <c r="CC57" i="27" s="1"/>
  <c r="CC58" i="27" s="1"/>
  <c r="CC59" i="27" s="1"/>
  <c r="CC60" i="27" s="1"/>
  <c r="CC61" i="27" s="1"/>
  <c r="CC62" i="27" s="1"/>
  <c r="CC63" i="27" s="1"/>
  <c r="CC64" i="27" s="1"/>
  <c r="CC65" i="27" s="1"/>
  <c r="CC66" i="27" s="1"/>
  <c r="CC67" i="27" s="1"/>
  <c r="CC68" i="27" s="1"/>
  <c r="CC69" i="27" s="1"/>
  <c r="CC70" i="27" s="1"/>
  <c r="CC71" i="27" s="1"/>
  <c r="CC72" i="27" s="1"/>
  <c r="CC73" i="27" s="1"/>
  <c r="CC74" i="27" s="1"/>
  <c r="CC75" i="27" s="1"/>
  <c r="CC76" i="27" s="1"/>
  <c r="CC77" i="27" s="1"/>
  <c r="CC78" i="27" s="1"/>
  <c r="CC79" i="27" s="1"/>
  <c r="CC80" i="27" s="1"/>
  <c r="CC81" i="27" s="1"/>
  <c r="CC82" i="27" s="1"/>
  <c r="CC83" i="27" s="1"/>
  <c r="CC84" i="27" s="1"/>
  <c r="CC85" i="27" s="1"/>
  <c r="CC86" i="27" s="1"/>
  <c r="CC87" i="27" s="1"/>
  <c r="CC88" i="27" s="1"/>
  <c r="CC89" i="27" s="1"/>
  <c r="CC90" i="27" s="1"/>
  <c r="CC91" i="27" s="1"/>
  <c r="CC92" i="27" s="1"/>
  <c r="CC93" i="27" s="1"/>
  <c r="CC94" i="27" s="1"/>
  <c r="CC95" i="27" s="1"/>
  <c r="CC96" i="27" s="1"/>
  <c r="CC97" i="27" s="1"/>
  <c r="CC98" i="27" s="1"/>
  <c r="CC99" i="27" s="1"/>
  <c r="CC100" i="27" s="1"/>
  <c r="CC101" i="27" s="1"/>
  <c r="CC102" i="27" s="1"/>
  <c r="CC103" i="27" s="1"/>
  <c r="CC104" i="27" s="1"/>
  <c r="CC105" i="27" s="1"/>
  <c r="CC106" i="27" s="1"/>
  <c r="CC107" i="27" s="1"/>
  <c r="CC108" i="27" s="1"/>
  <c r="CC109" i="27" s="1"/>
  <c r="CC110" i="27" s="1"/>
  <c r="CC111" i="27" s="1"/>
  <c r="CC112" i="27" s="1"/>
  <c r="CC113" i="27" s="1"/>
  <c r="CC114" i="27" s="1"/>
  <c r="CC115" i="27" s="1"/>
  <c r="CC116" i="27" s="1"/>
  <c r="CC117" i="27" s="1"/>
  <c r="CC118" i="27" s="1"/>
  <c r="CC119" i="27" s="1"/>
  <c r="CC120" i="27" s="1"/>
  <c r="CC121" i="27" s="1"/>
  <c r="CC122" i="27" s="1"/>
  <c r="CC123" i="27" s="1"/>
  <c r="CC124" i="27" s="1"/>
  <c r="CC125" i="27" s="1"/>
  <c r="CC126" i="27" s="1"/>
  <c r="CC127" i="27" s="1"/>
  <c r="CC128" i="27" s="1"/>
  <c r="CC129" i="27" s="1"/>
  <c r="CC130" i="27" s="1"/>
  <c r="CC131" i="27" s="1"/>
  <c r="CC132" i="27" s="1"/>
  <c r="CC133" i="27" s="1"/>
  <c r="CC134" i="27" s="1"/>
  <c r="CC135" i="27" s="1"/>
  <c r="CC136" i="27" s="1"/>
  <c r="CC137" i="27" s="1"/>
  <c r="CC138" i="27" s="1"/>
  <c r="CC139" i="27" s="1"/>
  <c r="CC140" i="27" s="1"/>
  <c r="CC141" i="27" s="1"/>
  <c r="CC142" i="27" s="1"/>
  <c r="CC143" i="27" s="1"/>
  <c r="CC144" i="27" s="1"/>
  <c r="CC145" i="27" s="1"/>
  <c r="CC146" i="27" s="1"/>
  <c r="CC147" i="27" s="1"/>
  <c r="CC148" i="27" s="1"/>
  <c r="CC149" i="27" s="1"/>
  <c r="CC150" i="27" s="1"/>
  <c r="CC151" i="27" s="1"/>
  <c r="CC152" i="27" s="1"/>
  <c r="CC153" i="27" s="1"/>
  <c r="CC154" i="27" s="1"/>
  <c r="CB7" i="27"/>
  <c r="CB8" i="27" s="1"/>
  <c r="CB9" i="27" s="1"/>
  <c r="CB10" i="27" s="1"/>
  <c r="CB11" i="27" s="1"/>
  <c r="CB12" i="27" s="1"/>
  <c r="CB13" i="27" s="1"/>
  <c r="CB14" i="27" s="1"/>
  <c r="CB15" i="27" s="1"/>
  <c r="CB16" i="27" s="1"/>
  <c r="CB17" i="27" s="1"/>
  <c r="CB18" i="27" s="1"/>
  <c r="CB19" i="27" s="1"/>
  <c r="CB20" i="27" s="1"/>
  <c r="CB21" i="27" s="1"/>
  <c r="CB22" i="27" s="1"/>
  <c r="CB23" i="27" s="1"/>
  <c r="CB24" i="27" s="1"/>
  <c r="CB25" i="27" s="1"/>
  <c r="CB26" i="27" s="1"/>
  <c r="CB27" i="27" s="1"/>
  <c r="CB28" i="27" s="1"/>
  <c r="CB29" i="27" s="1"/>
  <c r="CB30" i="27" s="1"/>
  <c r="CB31" i="27" s="1"/>
  <c r="CB32" i="27" s="1"/>
  <c r="CB33" i="27" s="1"/>
  <c r="CB34" i="27" s="1"/>
  <c r="CB35" i="27" s="1"/>
  <c r="CB36" i="27" s="1"/>
  <c r="CB37" i="27" s="1"/>
  <c r="CB38" i="27" s="1"/>
  <c r="CB39" i="27" s="1"/>
  <c r="CB40" i="27" s="1"/>
  <c r="CB41" i="27" s="1"/>
  <c r="CB42" i="27" s="1"/>
  <c r="CB43" i="27" s="1"/>
  <c r="CB44" i="27" s="1"/>
  <c r="CB45" i="27" s="1"/>
  <c r="CB46" i="27" s="1"/>
  <c r="CB47" i="27" s="1"/>
  <c r="CB48" i="27" s="1"/>
  <c r="CB49" i="27" s="1"/>
  <c r="CB50" i="27" s="1"/>
  <c r="CB51" i="27" s="1"/>
  <c r="CB52" i="27" s="1"/>
  <c r="CB53" i="27" s="1"/>
  <c r="CB54" i="27" s="1"/>
  <c r="CB55" i="27" s="1"/>
  <c r="CB56" i="27" s="1"/>
  <c r="CB57" i="27" s="1"/>
  <c r="CB58" i="27" s="1"/>
  <c r="CB59" i="27" s="1"/>
  <c r="CB60" i="27" s="1"/>
  <c r="CB61" i="27" s="1"/>
  <c r="CB62" i="27" s="1"/>
  <c r="CB63" i="27" s="1"/>
  <c r="CB64" i="27" s="1"/>
  <c r="CB65" i="27" s="1"/>
  <c r="CB66" i="27" s="1"/>
  <c r="CB67" i="27" s="1"/>
  <c r="CB68" i="27" s="1"/>
  <c r="CB69" i="27" s="1"/>
  <c r="CB70" i="27" s="1"/>
  <c r="CB71" i="27" s="1"/>
  <c r="CB72" i="27" s="1"/>
  <c r="CB73" i="27" s="1"/>
  <c r="CB74" i="27" s="1"/>
  <c r="CB75" i="27" s="1"/>
  <c r="CB76" i="27" s="1"/>
  <c r="CB77" i="27" s="1"/>
  <c r="CB78" i="27" s="1"/>
  <c r="CB79" i="27" s="1"/>
  <c r="CB80" i="27" s="1"/>
  <c r="CB81" i="27" s="1"/>
  <c r="CB82" i="27" s="1"/>
  <c r="CB83" i="27" s="1"/>
  <c r="CB84" i="27" s="1"/>
  <c r="CB85" i="27" s="1"/>
  <c r="CB86" i="27" s="1"/>
  <c r="CB87" i="27" s="1"/>
  <c r="CB88" i="27" s="1"/>
  <c r="CB89" i="27" s="1"/>
  <c r="CB90" i="27" s="1"/>
  <c r="CB91" i="27" s="1"/>
  <c r="CB92" i="27" s="1"/>
  <c r="CB93" i="27" s="1"/>
  <c r="CB94" i="27" s="1"/>
  <c r="CB95" i="27" s="1"/>
  <c r="CB96" i="27" s="1"/>
  <c r="CB97" i="27" s="1"/>
  <c r="CB98" i="27" s="1"/>
  <c r="CB99" i="27" s="1"/>
  <c r="CB100" i="27" s="1"/>
  <c r="CB101" i="27" s="1"/>
  <c r="CB102" i="27" s="1"/>
  <c r="CB103" i="27" s="1"/>
  <c r="CB104" i="27" s="1"/>
  <c r="CB105" i="27" s="1"/>
  <c r="CB106" i="27" s="1"/>
  <c r="CB107" i="27" s="1"/>
  <c r="CB108" i="27" s="1"/>
  <c r="CB109" i="27" s="1"/>
  <c r="CB110" i="27" s="1"/>
  <c r="CB111" i="27" s="1"/>
  <c r="CB112" i="27" s="1"/>
  <c r="CB113" i="27" s="1"/>
  <c r="CB114" i="27" s="1"/>
  <c r="CB115" i="27" s="1"/>
  <c r="CB116" i="27" s="1"/>
  <c r="CB117" i="27" s="1"/>
  <c r="CB118" i="27" s="1"/>
  <c r="CB119" i="27" s="1"/>
  <c r="CB120" i="27" s="1"/>
  <c r="CB121" i="27" s="1"/>
  <c r="CB122" i="27" s="1"/>
  <c r="CB123" i="27" s="1"/>
  <c r="CB124" i="27" s="1"/>
  <c r="CB125" i="27" s="1"/>
  <c r="CB126" i="27" s="1"/>
  <c r="CB127" i="27" s="1"/>
  <c r="CB128" i="27" s="1"/>
  <c r="CB129" i="27" s="1"/>
  <c r="CB130" i="27" s="1"/>
  <c r="CB131" i="27" s="1"/>
  <c r="CB132" i="27" s="1"/>
  <c r="CB133" i="27" s="1"/>
  <c r="CB134" i="27" s="1"/>
  <c r="CB135" i="27" s="1"/>
  <c r="CB136" i="27" s="1"/>
  <c r="CB137" i="27" s="1"/>
  <c r="CB138" i="27" s="1"/>
  <c r="CB139" i="27" s="1"/>
  <c r="CB140" i="27" s="1"/>
  <c r="CB141" i="27" s="1"/>
  <c r="CB142" i="27" s="1"/>
  <c r="CB143" i="27" s="1"/>
  <c r="CB144" i="27" s="1"/>
  <c r="CB145" i="27" s="1"/>
  <c r="CB146" i="27" s="1"/>
  <c r="CB147" i="27" s="1"/>
  <c r="CB148" i="27" s="1"/>
  <c r="CB149" i="27" s="1"/>
  <c r="CB150" i="27" s="1"/>
  <c r="CB151" i="27" s="1"/>
  <c r="CB152" i="27" s="1"/>
  <c r="CB153" i="27" s="1"/>
  <c r="CB154" i="27" s="1"/>
  <c r="CC5" i="27"/>
  <c r="CB5" i="27"/>
  <c r="BW6" i="27"/>
  <c r="BV6" i="27"/>
  <c r="BU6" i="27"/>
  <c r="BV4" i="27"/>
  <c r="BV5" i="27" s="1"/>
  <c r="BV8" i="27" s="1"/>
  <c r="BU4" i="27"/>
  <c r="U157" i="27" a="1"/>
  <c r="T158" i="27" a="1"/>
  <c r="T159" i="27" s="1"/>
  <c r="T158" i="27"/>
  <c r="T162" i="27"/>
  <c r="T166" i="27"/>
  <c r="T170" i="27"/>
  <c r="AX19" i="27"/>
  <c r="AX17" i="27"/>
  <c r="AX7" i="27"/>
  <c r="AX3" i="27"/>
  <c r="AL5" i="27"/>
  <c r="AM5" i="27" s="1"/>
  <c r="AL6" i="27"/>
  <c r="AM6" i="27" s="1"/>
  <c r="AL7" i="27"/>
  <c r="AM7" i="27" s="1"/>
  <c r="AL8" i="27"/>
  <c r="AM8" i="27" s="1"/>
  <c r="AL9" i="27"/>
  <c r="AM9" i="27" s="1"/>
  <c r="AL10" i="27"/>
  <c r="AM10" i="27" s="1"/>
  <c r="AL11" i="27"/>
  <c r="AM11" i="27" s="1"/>
  <c r="AL12" i="27"/>
  <c r="AM12" i="27" s="1"/>
  <c r="AL13" i="27"/>
  <c r="AM13" i="27" s="1"/>
  <c r="AL14" i="27"/>
  <c r="AM14" i="27" s="1"/>
  <c r="AL15" i="27"/>
  <c r="AM15" i="27" s="1"/>
  <c r="AL16" i="27"/>
  <c r="AM16" i="27" s="1"/>
  <c r="AL17" i="27"/>
  <c r="AL18" i="27"/>
  <c r="AL19" i="27"/>
  <c r="AL20" i="27"/>
  <c r="AL21" i="27"/>
  <c r="AL22" i="27"/>
  <c r="AL23" i="27"/>
  <c r="AL24" i="27"/>
  <c r="AL25" i="27"/>
  <c r="AL26" i="27"/>
  <c r="AL27" i="27"/>
  <c r="AL28" i="27"/>
  <c r="AL29" i="27"/>
  <c r="AL30" i="27"/>
  <c r="AL31" i="27"/>
  <c r="AL32" i="27"/>
  <c r="AL33" i="27"/>
  <c r="AL34" i="27"/>
  <c r="AL35" i="27"/>
  <c r="AL36" i="27"/>
  <c r="AL37" i="27"/>
  <c r="AL38" i="27"/>
  <c r="AL39" i="27"/>
  <c r="AL40" i="27"/>
  <c r="AL41" i="27"/>
  <c r="AL42" i="27"/>
  <c r="AL43" i="27"/>
  <c r="AL44" i="27"/>
  <c r="AL45" i="27"/>
  <c r="AL46" i="27"/>
  <c r="AL47" i="27"/>
  <c r="AL48" i="27"/>
  <c r="AM48" i="27"/>
  <c r="AL49" i="27"/>
  <c r="AM49" i="27"/>
  <c r="AL50" i="27"/>
  <c r="AM50" i="27"/>
  <c r="AL51" i="27"/>
  <c r="AM51" i="27"/>
  <c r="AL52" i="27"/>
  <c r="AM52" i="27"/>
  <c r="AL53" i="27"/>
  <c r="AM53" i="27"/>
  <c r="AL54" i="27"/>
  <c r="AM54" i="27"/>
  <c r="AL55" i="27"/>
  <c r="AM55" i="27"/>
  <c r="AL56" i="27"/>
  <c r="AM56" i="27"/>
  <c r="AL57" i="27"/>
  <c r="AM57" i="27"/>
  <c r="AL58" i="27"/>
  <c r="AM58" i="27"/>
  <c r="AL59" i="27"/>
  <c r="AM59" i="27"/>
  <c r="AL60" i="27"/>
  <c r="AM60" i="27"/>
  <c r="AL61" i="27"/>
  <c r="AM61" i="27"/>
  <c r="AL62" i="27"/>
  <c r="AM62" i="27"/>
  <c r="AL63" i="27"/>
  <c r="AM63" i="27"/>
  <c r="AL64" i="27"/>
  <c r="AM64" i="27"/>
  <c r="AL65" i="27"/>
  <c r="AM65" i="27"/>
  <c r="AL66" i="27"/>
  <c r="AM66" i="27"/>
  <c r="AL67" i="27"/>
  <c r="AM67" i="27"/>
  <c r="AL68" i="27"/>
  <c r="AM68" i="27"/>
  <c r="AL69" i="27"/>
  <c r="AM69" i="27"/>
  <c r="AL70" i="27"/>
  <c r="AM70" i="27" s="1"/>
  <c r="AL71" i="27"/>
  <c r="AM71" i="27"/>
  <c r="AL72" i="27"/>
  <c r="AM72" i="27"/>
  <c r="AL73" i="27"/>
  <c r="AM73" i="27"/>
  <c r="AL74" i="27"/>
  <c r="AM74" i="27"/>
  <c r="AL75" i="27"/>
  <c r="AM75" i="27"/>
  <c r="AL76" i="27"/>
  <c r="AM76" i="27"/>
  <c r="AL77" i="27"/>
  <c r="AM77" i="27"/>
  <c r="AL78" i="27"/>
  <c r="AM78" i="27"/>
  <c r="AL79" i="27"/>
  <c r="AM79" i="27"/>
  <c r="AL80" i="27"/>
  <c r="AM80" i="27"/>
  <c r="AL81" i="27"/>
  <c r="AM81" i="27"/>
  <c r="AL82" i="27"/>
  <c r="AM82" i="27"/>
  <c r="AL83" i="27"/>
  <c r="AM83" i="27"/>
  <c r="AL84" i="27"/>
  <c r="AM84" i="27"/>
  <c r="AL85" i="27"/>
  <c r="AM85" i="27"/>
  <c r="AL86" i="27"/>
  <c r="AM86" i="27"/>
  <c r="AL87" i="27"/>
  <c r="AM87" i="27"/>
  <c r="AL88" i="27"/>
  <c r="AM88" i="27"/>
  <c r="AL89" i="27"/>
  <c r="AM89" i="27"/>
  <c r="AL90" i="27"/>
  <c r="AM90" i="27"/>
  <c r="AL91" i="27"/>
  <c r="AM91" i="27"/>
  <c r="AL92" i="27"/>
  <c r="AM92" i="27"/>
  <c r="AL93" i="27"/>
  <c r="AM93" i="27"/>
  <c r="AL94" i="27"/>
  <c r="AM94" i="27"/>
  <c r="AL95" i="27"/>
  <c r="AM95" i="27"/>
  <c r="AL96" i="27"/>
  <c r="AM96" i="27"/>
  <c r="AL97" i="27"/>
  <c r="AM97" i="27"/>
  <c r="AL98" i="27"/>
  <c r="AM98" i="27"/>
  <c r="AL99" i="27"/>
  <c r="AM99" i="27"/>
  <c r="AL100" i="27"/>
  <c r="AM100" i="27"/>
  <c r="AL101" i="27"/>
  <c r="AM101" i="27"/>
  <c r="AL102" i="27"/>
  <c r="AM102" i="27"/>
  <c r="AL103" i="27"/>
  <c r="AM103" i="27"/>
  <c r="AL104" i="27"/>
  <c r="AM104" i="27"/>
  <c r="AL105" i="27"/>
  <c r="AM105" i="27"/>
  <c r="AL106" i="27"/>
  <c r="AM106" i="27"/>
  <c r="AL107" i="27"/>
  <c r="AM107" i="27"/>
  <c r="AL108" i="27"/>
  <c r="AM108" i="27"/>
  <c r="AL109" i="27"/>
  <c r="AM109" i="27"/>
  <c r="AL110" i="27"/>
  <c r="AM110" i="27"/>
  <c r="AL111" i="27"/>
  <c r="AM111" i="27"/>
  <c r="AL112" i="27"/>
  <c r="AM112" i="27"/>
  <c r="AL113" i="27"/>
  <c r="AM113" i="27"/>
  <c r="AL114" i="27"/>
  <c r="AM114" i="27"/>
  <c r="AL115" i="27"/>
  <c r="AM115" i="27"/>
  <c r="AL116" i="27"/>
  <c r="AM116" i="27"/>
  <c r="AL117" i="27"/>
  <c r="AM117" i="27"/>
  <c r="AL118" i="27"/>
  <c r="AM118" i="27"/>
  <c r="AL119" i="27"/>
  <c r="AM119" i="27"/>
  <c r="AL120" i="27"/>
  <c r="AM120" i="27"/>
  <c r="AL121" i="27"/>
  <c r="AM121" i="27"/>
  <c r="AL122" i="27"/>
  <c r="AM122" i="27"/>
  <c r="AL123" i="27"/>
  <c r="AM123" i="27"/>
  <c r="AL124" i="27"/>
  <c r="AM124" i="27"/>
  <c r="AL125" i="27"/>
  <c r="AM125" i="27"/>
  <c r="AL126" i="27"/>
  <c r="AM126" i="27"/>
  <c r="AL127" i="27"/>
  <c r="AM127" i="27"/>
  <c r="AL128" i="27"/>
  <c r="AM128" i="27"/>
  <c r="AL129" i="27"/>
  <c r="AM129" i="27"/>
  <c r="AL130" i="27"/>
  <c r="AM130" i="27"/>
  <c r="AL131" i="27"/>
  <c r="AM131" i="27"/>
  <c r="AL132" i="27"/>
  <c r="AM132" i="27"/>
  <c r="AL133" i="27"/>
  <c r="AM133" i="27"/>
  <c r="AL134" i="27"/>
  <c r="AM134" i="27"/>
  <c r="AL135" i="27"/>
  <c r="AM135" i="27"/>
  <c r="AL136" i="27"/>
  <c r="AM136" i="27"/>
  <c r="AL137" i="27"/>
  <c r="AM137" i="27"/>
  <c r="AL138" i="27"/>
  <c r="AM138" i="27"/>
  <c r="AL139" i="27"/>
  <c r="AM139" i="27"/>
  <c r="AL140" i="27"/>
  <c r="AM140" i="27"/>
  <c r="AL141" i="27"/>
  <c r="AM141" i="27"/>
  <c r="AL142" i="27"/>
  <c r="AM142" i="27"/>
  <c r="AL143" i="27"/>
  <c r="AM143" i="27"/>
  <c r="AL144" i="27"/>
  <c r="AM144" i="27"/>
  <c r="AL145" i="27"/>
  <c r="AM145" i="27"/>
  <c r="AL146" i="27"/>
  <c r="AM146" i="27"/>
  <c r="AL147" i="27"/>
  <c r="AM147" i="27"/>
  <c r="AL148" i="27"/>
  <c r="AM148" i="27"/>
  <c r="AL149" i="27"/>
  <c r="AM149" i="27"/>
  <c r="AL150" i="27"/>
  <c r="AM150" i="27"/>
  <c r="AL151" i="27"/>
  <c r="AM151" i="27"/>
  <c r="AL152" i="27"/>
  <c r="AM152" i="27"/>
  <c r="AL153" i="27"/>
  <c r="AM153" i="27"/>
  <c r="AM4" i="27"/>
  <c r="AL4" i="27"/>
  <c r="AK154" i="27"/>
  <c r="AL154" i="27"/>
  <c r="AJ154" i="27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T3" i="27"/>
  <c r="CH155" i="25"/>
  <c r="CF5" i="25"/>
  <c r="CG5" i="25"/>
  <c r="CF6" i="25"/>
  <c r="CH5" i="25" s="1"/>
  <c r="CG6" i="25"/>
  <c r="CH6" i="25"/>
  <c r="CF7" i="25"/>
  <c r="CH7" i="25" s="1"/>
  <c r="CG7" i="25"/>
  <c r="CF8" i="25"/>
  <c r="CH8" i="25" s="1"/>
  <c r="CG8" i="25"/>
  <c r="CF9" i="25"/>
  <c r="CG9" i="25"/>
  <c r="CH9" i="25" s="1"/>
  <c r="CF10" i="25"/>
  <c r="CG10" i="25"/>
  <c r="CH10" i="25"/>
  <c r="CF11" i="25"/>
  <c r="CH11" i="25" s="1"/>
  <c r="CG11" i="25"/>
  <c r="CF12" i="25"/>
  <c r="CH12" i="25" s="1"/>
  <c r="CG12" i="25"/>
  <c r="CF13" i="25"/>
  <c r="CG13" i="25"/>
  <c r="CH13" i="25" s="1"/>
  <c r="CF14" i="25"/>
  <c r="CG14" i="25"/>
  <c r="CH14" i="25"/>
  <c r="CF15" i="25"/>
  <c r="CH15" i="25" s="1"/>
  <c r="CG15" i="25"/>
  <c r="CF16" i="25"/>
  <c r="CH16" i="25" s="1"/>
  <c r="CG16" i="25"/>
  <c r="CF17" i="25"/>
  <c r="CG17" i="25"/>
  <c r="CH17" i="25" s="1"/>
  <c r="CF18" i="25"/>
  <c r="CG18" i="25"/>
  <c r="CH18" i="25"/>
  <c r="CF19" i="25"/>
  <c r="CH19" i="25" s="1"/>
  <c r="CG19" i="25"/>
  <c r="CF20" i="25"/>
  <c r="CH20" i="25" s="1"/>
  <c r="CG20" i="25"/>
  <c r="CF21" i="25"/>
  <c r="CG21" i="25"/>
  <c r="CH21" i="25" s="1"/>
  <c r="CF22" i="25"/>
  <c r="CG22" i="25"/>
  <c r="CH22" i="25"/>
  <c r="CF23" i="25"/>
  <c r="CH23" i="25" s="1"/>
  <c r="CG23" i="25"/>
  <c r="CF24" i="25"/>
  <c r="CH24" i="25" s="1"/>
  <c r="CG24" i="25"/>
  <c r="CF25" i="25"/>
  <c r="CG25" i="25"/>
  <c r="CH25" i="25" s="1"/>
  <c r="CF26" i="25"/>
  <c r="CG26" i="25"/>
  <c r="CH26" i="25"/>
  <c r="CF27" i="25"/>
  <c r="CH27" i="25" s="1"/>
  <c r="CG27" i="25"/>
  <c r="CF28" i="25"/>
  <c r="CH28" i="25" s="1"/>
  <c r="CG28" i="25"/>
  <c r="CF29" i="25"/>
  <c r="CG29" i="25"/>
  <c r="CH29" i="25" s="1"/>
  <c r="CF30" i="25"/>
  <c r="CG30" i="25"/>
  <c r="CH30" i="25"/>
  <c r="CF31" i="25"/>
  <c r="CH31" i="25" s="1"/>
  <c r="CG31" i="25"/>
  <c r="CF32" i="25"/>
  <c r="CH32" i="25" s="1"/>
  <c r="CG32" i="25"/>
  <c r="CF33" i="25"/>
  <c r="CG33" i="25"/>
  <c r="CH33" i="25" s="1"/>
  <c r="CF34" i="25"/>
  <c r="CG34" i="25"/>
  <c r="CH34" i="25"/>
  <c r="CF35" i="25"/>
  <c r="CH35" i="25" s="1"/>
  <c r="CG35" i="25"/>
  <c r="CF36" i="25"/>
  <c r="CH36" i="25" s="1"/>
  <c r="CG36" i="25"/>
  <c r="CF37" i="25"/>
  <c r="CG37" i="25"/>
  <c r="CH37" i="25" s="1"/>
  <c r="CF38" i="25"/>
  <c r="CG38" i="25"/>
  <c r="CH38" i="25"/>
  <c r="CF39" i="25"/>
  <c r="CH39" i="25" s="1"/>
  <c r="CG39" i="25"/>
  <c r="CF40" i="25"/>
  <c r="CH40" i="25" s="1"/>
  <c r="CG40" i="25"/>
  <c r="CF41" i="25"/>
  <c r="CG41" i="25"/>
  <c r="CH41" i="25" s="1"/>
  <c r="CF42" i="25"/>
  <c r="CG42" i="25"/>
  <c r="CH42" i="25"/>
  <c r="CF43" i="25"/>
  <c r="CH43" i="25" s="1"/>
  <c r="CG43" i="25"/>
  <c r="CF44" i="25"/>
  <c r="CH44" i="25" s="1"/>
  <c r="CG44" i="25"/>
  <c r="CF45" i="25"/>
  <c r="CG45" i="25"/>
  <c r="CH45" i="25" s="1"/>
  <c r="CF46" i="25"/>
  <c r="CG46" i="25"/>
  <c r="CH46" i="25"/>
  <c r="CF47" i="25"/>
  <c r="CH47" i="25" s="1"/>
  <c r="CG47" i="25"/>
  <c r="CF48" i="25"/>
  <c r="CH48" i="25" s="1"/>
  <c r="CG48" i="25"/>
  <c r="CF49" i="25"/>
  <c r="CG49" i="25"/>
  <c r="CH49" i="25" s="1"/>
  <c r="CF50" i="25"/>
  <c r="CG50" i="25"/>
  <c r="CH50" i="25"/>
  <c r="CF51" i="25"/>
  <c r="CH51" i="25" s="1"/>
  <c r="CG51" i="25"/>
  <c r="CF52" i="25"/>
  <c r="CH52" i="25" s="1"/>
  <c r="CG52" i="25"/>
  <c r="CF53" i="25"/>
  <c r="CG53" i="25"/>
  <c r="CH53" i="25" s="1"/>
  <c r="CF54" i="25"/>
  <c r="CG54" i="25"/>
  <c r="CH54" i="25"/>
  <c r="CF55" i="25"/>
  <c r="CH55" i="25" s="1"/>
  <c r="CG55" i="25"/>
  <c r="CF56" i="25"/>
  <c r="CH56" i="25" s="1"/>
  <c r="CG56" i="25"/>
  <c r="CF57" i="25"/>
  <c r="CG57" i="25"/>
  <c r="CH57" i="25" s="1"/>
  <c r="CF58" i="25"/>
  <c r="CG58" i="25"/>
  <c r="CH58" i="25"/>
  <c r="CF59" i="25"/>
  <c r="CH59" i="25" s="1"/>
  <c r="CG59" i="25"/>
  <c r="CF60" i="25"/>
  <c r="CH60" i="25" s="1"/>
  <c r="CG60" i="25"/>
  <c r="CF61" i="25"/>
  <c r="CG61" i="25"/>
  <c r="CH61" i="25" s="1"/>
  <c r="CF62" i="25"/>
  <c r="CG62" i="25"/>
  <c r="CH62" i="25"/>
  <c r="CF63" i="25"/>
  <c r="CH63" i="25" s="1"/>
  <c r="CG63" i="25"/>
  <c r="CF64" i="25"/>
  <c r="CH64" i="25" s="1"/>
  <c r="CG64" i="25"/>
  <c r="CF65" i="25"/>
  <c r="CG65" i="25"/>
  <c r="CH65" i="25" s="1"/>
  <c r="CF66" i="25"/>
  <c r="CG66" i="25"/>
  <c r="CH66" i="25"/>
  <c r="CF67" i="25"/>
  <c r="CH67" i="25" s="1"/>
  <c r="CG67" i="25"/>
  <c r="CF68" i="25"/>
  <c r="CH68" i="25" s="1"/>
  <c r="CG68" i="25"/>
  <c r="CF69" i="25"/>
  <c r="CG69" i="25"/>
  <c r="CH69" i="25" s="1"/>
  <c r="CF70" i="25"/>
  <c r="CG70" i="25"/>
  <c r="CH70" i="25"/>
  <c r="CF71" i="25"/>
  <c r="CH71" i="25" s="1"/>
  <c r="CG71" i="25"/>
  <c r="CF72" i="25"/>
  <c r="CH72" i="25" s="1"/>
  <c r="CG72" i="25"/>
  <c r="CF73" i="25"/>
  <c r="CG73" i="25"/>
  <c r="CH73" i="25" s="1"/>
  <c r="CF74" i="25"/>
  <c r="CG74" i="25"/>
  <c r="CH74" i="25"/>
  <c r="CF75" i="25"/>
  <c r="CH75" i="25" s="1"/>
  <c r="CG75" i="25"/>
  <c r="CF76" i="25"/>
  <c r="CH76" i="25" s="1"/>
  <c r="CG76" i="25"/>
  <c r="CF77" i="25"/>
  <c r="CG77" i="25"/>
  <c r="CH77" i="25" s="1"/>
  <c r="CF78" i="25"/>
  <c r="CG78" i="25"/>
  <c r="CH78" i="25"/>
  <c r="CF79" i="25"/>
  <c r="CH79" i="25" s="1"/>
  <c r="CG79" i="25"/>
  <c r="CF80" i="25"/>
  <c r="CH80" i="25" s="1"/>
  <c r="CG80" i="25"/>
  <c r="CF81" i="25"/>
  <c r="CG81" i="25"/>
  <c r="CH81" i="25" s="1"/>
  <c r="CF82" i="25"/>
  <c r="CG82" i="25"/>
  <c r="CH82" i="25"/>
  <c r="CF83" i="25"/>
  <c r="CH83" i="25" s="1"/>
  <c r="CG83" i="25"/>
  <c r="CF84" i="25"/>
  <c r="CH84" i="25" s="1"/>
  <c r="CG84" i="25"/>
  <c r="CF85" i="25"/>
  <c r="CG85" i="25"/>
  <c r="CH85" i="25" s="1"/>
  <c r="CF86" i="25"/>
  <c r="CG86" i="25"/>
  <c r="CH86" i="25"/>
  <c r="CF87" i="25"/>
  <c r="CH87" i="25" s="1"/>
  <c r="CG87" i="25"/>
  <c r="CF88" i="25"/>
  <c r="CH88" i="25" s="1"/>
  <c r="CG88" i="25"/>
  <c r="CF89" i="25"/>
  <c r="CG89" i="25"/>
  <c r="CH89" i="25" s="1"/>
  <c r="CF90" i="25"/>
  <c r="CG90" i="25"/>
  <c r="CH90" i="25"/>
  <c r="CF91" i="25"/>
  <c r="CH91" i="25" s="1"/>
  <c r="CG91" i="25"/>
  <c r="CF92" i="25"/>
  <c r="CH92" i="25" s="1"/>
  <c r="CG92" i="25"/>
  <c r="CF93" i="25"/>
  <c r="CG93" i="25"/>
  <c r="CH93" i="25" s="1"/>
  <c r="CF94" i="25"/>
  <c r="CG94" i="25"/>
  <c r="CH94" i="25"/>
  <c r="CF95" i="25"/>
  <c r="CH95" i="25" s="1"/>
  <c r="CG95" i="25"/>
  <c r="CF96" i="25"/>
  <c r="CH96" i="25" s="1"/>
  <c r="CG96" i="25"/>
  <c r="CF97" i="25"/>
  <c r="CG97" i="25"/>
  <c r="CH97" i="25" s="1"/>
  <c r="CF98" i="25"/>
  <c r="CG98" i="25"/>
  <c r="CH98" i="25"/>
  <c r="CF99" i="25"/>
  <c r="CH99" i="25" s="1"/>
  <c r="CG99" i="25"/>
  <c r="CF100" i="25"/>
  <c r="CH100" i="25" s="1"/>
  <c r="CG100" i="25"/>
  <c r="CF101" i="25"/>
  <c r="CG101" i="25"/>
  <c r="CH101" i="25" s="1"/>
  <c r="CF102" i="25"/>
  <c r="CG102" i="25"/>
  <c r="CH102" i="25"/>
  <c r="CF103" i="25"/>
  <c r="CH103" i="25" s="1"/>
  <c r="CG103" i="25"/>
  <c r="CF104" i="25"/>
  <c r="CH104" i="25" s="1"/>
  <c r="CG104" i="25"/>
  <c r="CF105" i="25"/>
  <c r="CG105" i="25"/>
  <c r="CH105" i="25" s="1"/>
  <c r="CF106" i="25"/>
  <c r="CG106" i="25"/>
  <c r="CH106" i="25"/>
  <c r="CF107" i="25"/>
  <c r="CH107" i="25" s="1"/>
  <c r="CG107" i="25"/>
  <c r="CF108" i="25"/>
  <c r="CH108" i="25" s="1"/>
  <c r="CG108" i="25"/>
  <c r="CF109" i="25"/>
  <c r="CG109" i="25"/>
  <c r="CH109" i="25" s="1"/>
  <c r="CF110" i="25"/>
  <c r="CG110" i="25"/>
  <c r="CH110" i="25"/>
  <c r="CF111" i="25"/>
  <c r="CH111" i="25" s="1"/>
  <c r="CG111" i="25"/>
  <c r="CF112" i="25"/>
  <c r="CH112" i="25" s="1"/>
  <c r="CG112" i="25"/>
  <c r="CF113" i="25"/>
  <c r="CG113" i="25"/>
  <c r="CH113" i="25" s="1"/>
  <c r="CF114" i="25"/>
  <c r="CG114" i="25"/>
  <c r="CH114" i="25"/>
  <c r="CF115" i="25"/>
  <c r="CH115" i="25" s="1"/>
  <c r="CG115" i="25"/>
  <c r="CF116" i="25"/>
  <c r="CH116" i="25" s="1"/>
  <c r="CG116" i="25"/>
  <c r="CF117" i="25"/>
  <c r="CG117" i="25"/>
  <c r="CF118" i="25"/>
  <c r="CH117" i="25" s="1"/>
  <c r="CG118" i="25"/>
  <c r="CH118" i="25"/>
  <c r="CF119" i="25"/>
  <c r="CH119" i="25" s="1"/>
  <c r="CG119" i="25"/>
  <c r="CF120" i="25"/>
  <c r="CH120" i="25" s="1"/>
  <c r="CG120" i="25"/>
  <c r="CF121" i="25"/>
  <c r="CG121" i="25"/>
  <c r="CF122" i="25"/>
  <c r="CH121" i="25" s="1"/>
  <c r="CG122" i="25"/>
  <c r="CH122" i="25"/>
  <c r="CF123" i="25"/>
  <c r="CH123" i="25" s="1"/>
  <c r="CG123" i="25"/>
  <c r="CF124" i="25"/>
  <c r="CH124" i="25" s="1"/>
  <c r="CG124" i="25"/>
  <c r="CF125" i="25"/>
  <c r="CG125" i="25"/>
  <c r="CH125" i="25" s="1"/>
  <c r="CF126" i="25"/>
  <c r="CG126" i="25"/>
  <c r="CH126" i="25"/>
  <c r="CF127" i="25"/>
  <c r="CH127" i="25" s="1"/>
  <c r="CG127" i="25"/>
  <c r="CF128" i="25"/>
  <c r="CH128" i="25" s="1"/>
  <c r="CG128" i="25"/>
  <c r="CF129" i="25"/>
  <c r="CG129" i="25"/>
  <c r="CH129" i="25" s="1"/>
  <c r="CF130" i="25"/>
  <c r="CG130" i="25"/>
  <c r="CH130" i="25"/>
  <c r="CF131" i="25"/>
  <c r="CH131" i="25" s="1"/>
  <c r="CG131" i="25"/>
  <c r="CF132" i="25"/>
  <c r="CH132" i="25" s="1"/>
  <c r="CG132" i="25"/>
  <c r="CF133" i="25"/>
  <c r="CG133" i="25"/>
  <c r="CH133" i="25" s="1"/>
  <c r="CF134" i="25"/>
  <c r="CG134" i="25"/>
  <c r="CH134" i="25"/>
  <c r="CF135" i="25"/>
  <c r="CH135" i="25" s="1"/>
  <c r="CG135" i="25"/>
  <c r="CF136" i="25"/>
  <c r="CH136" i="25" s="1"/>
  <c r="CG136" i="25"/>
  <c r="CF137" i="25"/>
  <c r="CG137" i="25"/>
  <c r="CH137" i="25" s="1"/>
  <c r="CF138" i="25"/>
  <c r="CG138" i="25"/>
  <c r="CH138" i="25"/>
  <c r="CF139" i="25"/>
  <c r="CH139" i="25" s="1"/>
  <c r="CG139" i="25"/>
  <c r="CF140" i="25"/>
  <c r="CH140" i="25" s="1"/>
  <c r="CG140" i="25"/>
  <c r="CF141" i="25"/>
  <c r="CG141" i="25"/>
  <c r="CH141" i="25" s="1"/>
  <c r="CF142" i="25"/>
  <c r="CG142" i="25"/>
  <c r="CH142" i="25"/>
  <c r="CF143" i="25"/>
  <c r="CH143" i="25" s="1"/>
  <c r="CG143" i="25"/>
  <c r="CF144" i="25"/>
  <c r="CH144" i="25" s="1"/>
  <c r="CG144" i="25"/>
  <c r="CF145" i="25"/>
  <c r="CG145" i="25"/>
  <c r="CF146" i="25"/>
  <c r="CH145" i="25" s="1"/>
  <c r="CG146" i="25"/>
  <c r="CH146" i="25"/>
  <c r="CF147" i="25"/>
  <c r="CH147" i="25" s="1"/>
  <c r="CG147" i="25"/>
  <c r="CF148" i="25"/>
  <c r="CH148" i="25" s="1"/>
  <c r="CG148" i="25"/>
  <c r="CF149" i="25"/>
  <c r="CG149" i="25"/>
  <c r="CF150" i="25"/>
  <c r="CH149" i="25" s="1"/>
  <c r="CG150" i="25"/>
  <c r="CH150" i="25"/>
  <c r="CF151" i="25"/>
  <c r="CH151" i="25" s="1"/>
  <c r="CG151" i="25"/>
  <c r="CF152" i="25"/>
  <c r="CH152" i="25" s="1"/>
  <c r="CG152" i="25"/>
  <c r="CF153" i="25"/>
  <c r="CG153" i="25"/>
  <c r="CF154" i="25"/>
  <c r="CH153" i="25" s="1"/>
  <c r="CG154" i="25"/>
  <c r="CH154" i="25"/>
  <c r="CH4" i="25"/>
  <c r="CG4" i="25"/>
  <c r="CF4" i="25"/>
  <c r="CD6" i="25"/>
  <c r="CD7" i="25" s="1"/>
  <c r="CD8" i="25" s="1"/>
  <c r="CD9" i="25" s="1"/>
  <c r="CD10" i="25" s="1"/>
  <c r="CD11" i="25" s="1"/>
  <c r="CD12" i="25" s="1"/>
  <c r="CD13" i="25" s="1"/>
  <c r="CD14" i="25" s="1"/>
  <c r="CD15" i="25" s="1"/>
  <c r="CD16" i="25" s="1"/>
  <c r="CD17" i="25" s="1"/>
  <c r="CD18" i="25" s="1"/>
  <c r="CD19" i="25" s="1"/>
  <c r="CD20" i="25" s="1"/>
  <c r="CD21" i="25" s="1"/>
  <c r="CD22" i="25" s="1"/>
  <c r="CD23" i="25" s="1"/>
  <c r="CD24" i="25" s="1"/>
  <c r="CD25" i="25" s="1"/>
  <c r="CD26" i="25" s="1"/>
  <c r="CD27" i="25" s="1"/>
  <c r="CD28" i="25" s="1"/>
  <c r="CD29" i="25" s="1"/>
  <c r="CD30" i="25" s="1"/>
  <c r="CD31" i="25" s="1"/>
  <c r="CD32" i="25" s="1"/>
  <c r="CD33" i="25" s="1"/>
  <c r="CD34" i="25" s="1"/>
  <c r="CD35" i="25" s="1"/>
  <c r="CD36" i="25" s="1"/>
  <c r="CD37" i="25" s="1"/>
  <c r="CD38" i="25" s="1"/>
  <c r="CD39" i="25" s="1"/>
  <c r="CD40" i="25" s="1"/>
  <c r="CD41" i="25" s="1"/>
  <c r="CD42" i="25" s="1"/>
  <c r="CD43" i="25" s="1"/>
  <c r="CD44" i="25" s="1"/>
  <c r="CD45" i="25" s="1"/>
  <c r="CD46" i="25" s="1"/>
  <c r="CD47" i="25" s="1"/>
  <c r="CD48" i="25" s="1"/>
  <c r="CD49" i="25" s="1"/>
  <c r="CD50" i="25" s="1"/>
  <c r="CD51" i="25" s="1"/>
  <c r="CD52" i="25" s="1"/>
  <c r="CD53" i="25" s="1"/>
  <c r="CD54" i="25" s="1"/>
  <c r="CD55" i="25" s="1"/>
  <c r="CD56" i="25" s="1"/>
  <c r="CD57" i="25" s="1"/>
  <c r="CD58" i="25" s="1"/>
  <c r="CD59" i="25" s="1"/>
  <c r="CD60" i="25" s="1"/>
  <c r="CD61" i="25" s="1"/>
  <c r="CD62" i="25" s="1"/>
  <c r="CD63" i="25" s="1"/>
  <c r="CD64" i="25" s="1"/>
  <c r="CD65" i="25" s="1"/>
  <c r="CD66" i="25" s="1"/>
  <c r="CD67" i="25" s="1"/>
  <c r="CD68" i="25" s="1"/>
  <c r="CD69" i="25" s="1"/>
  <c r="CD70" i="25" s="1"/>
  <c r="CD71" i="25" s="1"/>
  <c r="CD72" i="25" s="1"/>
  <c r="CD73" i="25" s="1"/>
  <c r="CD74" i="25" s="1"/>
  <c r="CD75" i="25" s="1"/>
  <c r="CD76" i="25" s="1"/>
  <c r="CD77" i="25" s="1"/>
  <c r="CD78" i="25" s="1"/>
  <c r="CD79" i="25" s="1"/>
  <c r="CD80" i="25" s="1"/>
  <c r="CD81" i="25" s="1"/>
  <c r="CD82" i="25" s="1"/>
  <c r="CD83" i="25" s="1"/>
  <c r="CD84" i="25" s="1"/>
  <c r="CD85" i="25" s="1"/>
  <c r="CD86" i="25" s="1"/>
  <c r="CD87" i="25" s="1"/>
  <c r="CD88" i="25" s="1"/>
  <c r="CD89" i="25" s="1"/>
  <c r="CD90" i="25" s="1"/>
  <c r="CD91" i="25" s="1"/>
  <c r="CD92" i="25" s="1"/>
  <c r="CD93" i="25" s="1"/>
  <c r="CD94" i="25" s="1"/>
  <c r="CD95" i="25" s="1"/>
  <c r="CD96" i="25" s="1"/>
  <c r="CD97" i="25" s="1"/>
  <c r="CD98" i="25" s="1"/>
  <c r="CD99" i="25" s="1"/>
  <c r="CD100" i="25" s="1"/>
  <c r="CD101" i="25" s="1"/>
  <c r="CD102" i="25" s="1"/>
  <c r="CD103" i="25" s="1"/>
  <c r="CD104" i="25" s="1"/>
  <c r="CD105" i="25" s="1"/>
  <c r="CD106" i="25" s="1"/>
  <c r="CD107" i="25" s="1"/>
  <c r="CD108" i="25" s="1"/>
  <c r="CD109" i="25" s="1"/>
  <c r="CD110" i="25" s="1"/>
  <c r="CD111" i="25" s="1"/>
  <c r="CD112" i="25" s="1"/>
  <c r="CD113" i="25" s="1"/>
  <c r="CD114" i="25" s="1"/>
  <c r="CD115" i="25" s="1"/>
  <c r="CD116" i="25" s="1"/>
  <c r="CD117" i="25" s="1"/>
  <c r="CD118" i="25" s="1"/>
  <c r="CD119" i="25" s="1"/>
  <c r="CD120" i="25" s="1"/>
  <c r="CD121" i="25" s="1"/>
  <c r="CD122" i="25" s="1"/>
  <c r="CD123" i="25" s="1"/>
  <c r="CD124" i="25" s="1"/>
  <c r="CD125" i="25" s="1"/>
  <c r="CD126" i="25" s="1"/>
  <c r="CD127" i="25" s="1"/>
  <c r="CD128" i="25" s="1"/>
  <c r="CD129" i="25" s="1"/>
  <c r="CD130" i="25" s="1"/>
  <c r="CD131" i="25" s="1"/>
  <c r="CD132" i="25" s="1"/>
  <c r="CD133" i="25" s="1"/>
  <c r="CD134" i="25" s="1"/>
  <c r="CD135" i="25" s="1"/>
  <c r="CD136" i="25" s="1"/>
  <c r="CD137" i="25" s="1"/>
  <c r="CD138" i="25" s="1"/>
  <c r="CD139" i="25" s="1"/>
  <c r="CD140" i="25" s="1"/>
  <c r="CD141" i="25" s="1"/>
  <c r="CD142" i="25" s="1"/>
  <c r="CD143" i="25" s="1"/>
  <c r="CD144" i="25" s="1"/>
  <c r="CD145" i="25" s="1"/>
  <c r="CD146" i="25" s="1"/>
  <c r="CD147" i="25" s="1"/>
  <c r="CD148" i="25" s="1"/>
  <c r="CD149" i="25" s="1"/>
  <c r="CD150" i="25" s="1"/>
  <c r="CD151" i="25" s="1"/>
  <c r="CD152" i="25" s="1"/>
  <c r="CD153" i="25" s="1"/>
  <c r="CD154" i="25" s="1"/>
  <c r="CE6" i="25"/>
  <c r="CE7" i="25"/>
  <c r="CE8" i="25" s="1"/>
  <c r="CE9" i="25" s="1"/>
  <c r="CE10" i="25" s="1"/>
  <c r="CE11" i="25" s="1"/>
  <c r="CE12" i="25" s="1"/>
  <c r="CE13" i="25" s="1"/>
  <c r="CE14" i="25" s="1"/>
  <c r="CE15" i="25" s="1"/>
  <c r="CE16" i="25" s="1"/>
  <c r="CE17" i="25" s="1"/>
  <c r="CE18" i="25" s="1"/>
  <c r="CE19" i="25" s="1"/>
  <c r="CE20" i="25" s="1"/>
  <c r="CE21" i="25" s="1"/>
  <c r="CE22" i="25" s="1"/>
  <c r="CE23" i="25" s="1"/>
  <c r="CE24" i="25" s="1"/>
  <c r="CE25" i="25" s="1"/>
  <c r="CE26" i="25" s="1"/>
  <c r="CE27" i="25" s="1"/>
  <c r="CE28" i="25" s="1"/>
  <c r="CE29" i="25" s="1"/>
  <c r="CE30" i="25" s="1"/>
  <c r="CE31" i="25" s="1"/>
  <c r="CE32" i="25" s="1"/>
  <c r="CE33" i="25" s="1"/>
  <c r="CE34" i="25" s="1"/>
  <c r="CE35" i="25" s="1"/>
  <c r="CE36" i="25" s="1"/>
  <c r="CE37" i="25" s="1"/>
  <c r="CE38" i="25" s="1"/>
  <c r="CE39" i="25" s="1"/>
  <c r="CE40" i="25" s="1"/>
  <c r="CE41" i="25" s="1"/>
  <c r="CE42" i="25" s="1"/>
  <c r="CE43" i="25" s="1"/>
  <c r="CE44" i="25" s="1"/>
  <c r="CE45" i="25" s="1"/>
  <c r="CE46" i="25" s="1"/>
  <c r="CE47" i="25" s="1"/>
  <c r="CE48" i="25" s="1"/>
  <c r="CE49" i="25" s="1"/>
  <c r="CE50" i="25" s="1"/>
  <c r="CE51" i="25" s="1"/>
  <c r="CE52" i="25" s="1"/>
  <c r="CE53" i="25" s="1"/>
  <c r="CE54" i="25" s="1"/>
  <c r="CE55" i="25" s="1"/>
  <c r="CE56" i="25" s="1"/>
  <c r="CE57" i="25" s="1"/>
  <c r="CE58" i="25" s="1"/>
  <c r="CE59" i="25" s="1"/>
  <c r="CE60" i="25" s="1"/>
  <c r="CE61" i="25" s="1"/>
  <c r="CE62" i="25" s="1"/>
  <c r="CE63" i="25" s="1"/>
  <c r="CE64" i="25" s="1"/>
  <c r="CE65" i="25" s="1"/>
  <c r="CE66" i="25" s="1"/>
  <c r="CE67" i="25" s="1"/>
  <c r="CE68" i="25" s="1"/>
  <c r="CE69" i="25" s="1"/>
  <c r="CE70" i="25" s="1"/>
  <c r="CE71" i="25" s="1"/>
  <c r="CE72" i="25" s="1"/>
  <c r="CE73" i="25" s="1"/>
  <c r="CE74" i="25" s="1"/>
  <c r="CE75" i="25" s="1"/>
  <c r="CE76" i="25" s="1"/>
  <c r="CE77" i="25" s="1"/>
  <c r="CE78" i="25" s="1"/>
  <c r="CE79" i="25" s="1"/>
  <c r="CE80" i="25" s="1"/>
  <c r="CE81" i="25" s="1"/>
  <c r="CE82" i="25" s="1"/>
  <c r="CE83" i="25" s="1"/>
  <c r="CE84" i="25" s="1"/>
  <c r="CE85" i="25" s="1"/>
  <c r="CE86" i="25" s="1"/>
  <c r="CE87" i="25" s="1"/>
  <c r="CE88" i="25" s="1"/>
  <c r="CE89" i="25" s="1"/>
  <c r="CE90" i="25" s="1"/>
  <c r="CE91" i="25" s="1"/>
  <c r="CE92" i="25" s="1"/>
  <c r="CE93" i="25" s="1"/>
  <c r="CE94" i="25" s="1"/>
  <c r="CE95" i="25" s="1"/>
  <c r="CE96" i="25" s="1"/>
  <c r="CE97" i="25" s="1"/>
  <c r="CE98" i="25" s="1"/>
  <c r="CE99" i="25" s="1"/>
  <c r="CE100" i="25" s="1"/>
  <c r="CE101" i="25" s="1"/>
  <c r="CE102" i="25" s="1"/>
  <c r="CE103" i="25" s="1"/>
  <c r="CE104" i="25" s="1"/>
  <c r="CE105" i="25" s="1"/>
  <c r="CE106" i="25" s="1"/>
  <c r="CE107" i="25" s="1"/>
  <c r="CE108" i="25" s="1"/>
  <c r="CE109" i="25" s="1"/>
  <c r="CE110" i="25" s="1"/>
  <c r="CE111" i="25" s="1"/>
  <c r="CE112" i="25" s="1"/>
  <c r="CE113" i="25" s="1"/>
  <c r="CE114" i="25" s="1"/>
  <c r="CE115" i="25" s="1"/>
  <c r="CE116" i="25" s="1"/>
  <c r="CE117" i="25" s="1"/>
  <c r="CE118" i="25" s="1"/>
  <c r="CE119" i="25" s="1"/>
  <c r="CE120" i="25" s="1"/>
  <c r="CE121" i="25" s="1"/>
  <c r="CE122" i="25" s="1"/>
  <c r="CE123" i="25" s="1"/>
  <c r="CE124" i="25" s="1"/>
  <c r="CE125" i="25" s="1"/>
  <c r="CE126" i="25" s="1"/>
  <c r="CE127" i="25" s="1"/>
  <c r="CE128" i="25" s="1"/>
  <c r="CE129" i="25" s="1"/>
  <c r="CE130" i="25" s="1"/>
  <c r="CE131" i="25" s="1"/>
  <c r="CE132" i="25" s="1"/>
  <c r="CE133" i="25" s="1"/>
  <c r="CE134" i="25" s="1"/>
  <c r="CE135" i="25" s="1"/>
  <c r="CE136" i="25" s="1"/>
  <c r="CE137" i="25" s="1"/>
  <c r="CE138" i="25" s="1"/>
  <c r="CE139" i="25" s="1"/>
  <c r="CE140" i="25" s="1"/>
  <c r="CE141" i="25" s="1"/>
  <c r="CE142" i="25" s="1"/>
  <c r="CE143" i="25" s="1"/>
  <c r="CE144" i="25" s="1"/>
  <c r="CE145" i="25" s="1"/>
  <c r="CE146" i="25" s="1"/>
  <c r="CE147" i="25" s="1"/>
  <c r="CE148" i="25" s="1"/>
  <c r="CE149" i="25" s="1"/>
  <c r="CE150" i="25" s="1"/>
  <c r="CE151" i="25" s="1"/>
  <c r="CE152" i="25" s="1"/>
  <c r="CE153" i="25" s="1"/>
  <c r="CE154" i="25" s="1"/>
  <c r="CE5" i="25"/>
  <c r="CD5" i="25"/>
  <c r="BY6" i="25"/>
  <c r="BX6" i="25"/>
  <c r="BW6" i="25"/>
  <c r="BX4" i="25"/>
  <c r="BX5" i="25" s="1"/>
  <c r="BX8" i="25" s="1"/>
  <c r="BW4" i="25"/>
  <c r="U157" i="25" a="1"/>
  <c r="T158" i="25" a="1"/>
  <c r="T158" i="25" s="1"/>
  <c r="AY19" i="25"/>
  <c r="AY17" i="25"/>
  <c r="AY7" i="25"/>
  <c r="AY3" i="25"/>
  <c r="AM5" i="25"/>
  <c r="AN5" i="25" s="1"/>
  <c r="AM6" i="25"/>
  <c r="AN6" i="25" s="1"/>
  <c r="AM7" i="25"/>
  <c r="AN7" i="25" s="1"/>
  <c r="AM8" i="25"/>
  <c r="AN8" i="25" s="1"/>
  <c r="AM9" i="25"/>
  <c r="AN9" i="25" s="1"/>
  <c r="AM10" i="25"/>
  <c r="AN10" i="25" s="1"/>
  <c r="AM11" i="25"/>
  <c r="AN11" i="25" s="1"/>
  <c r="AM12" i="25"/>
  <c r="AN12" i="25" s="1"/>
  <c r="AM13" i="25"/>
  <c r="AM14" i="25"/>
  <c r="AM15" i="25"/>
  <c r="AM16" i="25"/>
  <c r="AM17" i="25"/>
  <c r="AM18" i="25"/>
  <c r="AM19" i="25"/>
  <c r="AM20" i="25"/>
  <c r="AM21" i="25"/>
  <c r="AM22" i="25"/>
  <c r="AM23" i="25"/>
  <c r="AM24" i="25"/>
  <c r="AM25" i="25"/>
  <c r="AM26" i="25"/>
  <c r="AM27" i="25"/>
  <c r="AM28" i="25"/>
  <c r="AM29" i="25"/>
  <c r="AM30" i="25"/>
  <c r="AM31" i="25"/>
  <c r="AM32" i="25"/>
  <c r="AM33" i="25"/>
  <c r="AM34" i="25"/>
  <c r="AM35" i="25"/>
  <c r="AM36" i="25"/>
  <c r="AM37" i="25"/>
  <c r="AM38" i="25"/>
  <c r="AM39" i="25"/>
  <c r="AM40" i="25"/>
  <c r="AM41" i="25"/>
  <c r="AM42" i="25"/>
  <c r="AM43" i="25"/>
  <c r="AM44" i="25"/>
  <c r="AM45" i="25"/>
  <c r="AM46" i="25"/>
  <c r="AM47" i="25"/>
  <c r="AN47" i="25" s="1"/>
  <c r="AM48" i="25"/>
  <c r="AM49" i="25"/>
  <c r="AM50" i="25"/>
  <c r="AM51" i="25"/>
  <c r="AM52" i="25"/>
  <c r="AM53" i="25"/>
  <c r="AM54" i="25"/>
  <c r="AM55" i="25"/>
  <c r="AM56" i="25"/>
  <c r="AM57" i="25"/>
  <c r="AM58" i="25"/>
  <c r="AM59" i="25"/>
  <c r="AM60" i="25"/>
  <c r="AM61" i="25"/>
  <c r="AM62" i="25"/>
  <c r="AM63" i="25"/>
  <c r="AM64" i="25"/>
  <c r="AM65" i="25"/>
  <c r="AM66" i="25"/>
  <c r="AM67" i="25"/>
  <c r="AN67" i="25"/>
  <c r="AM68" i="25"/>
  <c r="AN68" i="25"/>
  <c r="AM69" i="25"/>
  <c r="AN69" i="25"/>
  <c r="AM70" i="25"/>
  <c r="AN70" i="25"/>
  <c r="AM71" i="25"/>
  <c r="AN71" i="25"/>
  <c r="AM72" i="25"/>
  <c r="AN72" i="25"/>
  <c r="AM73" i="25"/>
  <c r="AN73" i="25"/>
  <c r="AM74" i="25"/>
  <c r="AN74" i="25"/>
  <c r="AM75" i="25"/>
  <c r="AN75" i="25"/>
  <c r="AM76" i="25"/>
  <c r="AN76" i="25"/>
  <c r="AM77" i="25"/>
  <c r="AN77" i="25"/>
  <c r="AM78" i="25"/>
  <c r="AN78" i="25"/>
  <c r="AM79" i="25"/>
  <c r="AN79" i="25"/>
  <c r="AM80" i="25"/>
  <c r="AN80" i="25"/>
  <c r="AM81" i="25"/>
  <c r="AN81" i="25"/>
  <c r="AM82" i="25"/>
  <c r="AN82" i="25"/>
  <c r="AM83" i="25"/>
  <c r="AN83" i="25"/>
  <c r="AM84" i="25"/>
  <c r="AN84" i="25"/>
  <c r="AM85" i="25"/>
  <c r="AN85" i="25"/>
  <c r="AM86" i="25"/>
  <c r="AN86" i="25"/>
  <c r="AM87" i="25"/>
  <c r="AN87" i="25"/>
  <c r="AM88" i="25"/>
  <c r="AN88" i="25"/>
  <c r="AM89" i="25"/>
  <c r="AN89" i="25"/>
  <c r="AM90" i="25"/>
  <c r="AN90" i="25"/>
  <c r="AM91" i="25"/>
  <c r="AN91" i="25"/>
  <c r="AM92" i="25"/>
  <c r="AN92" i="25"/>
  <c r="AM93" i="25"/>
  <c r="AN93" i="25"/>
  <c r="AM94" i="25"/>
  <c r="AN94" i="25"/>
  <c r="AM95" i="25"/>
  <c r="AN95" i="25"/>
  <c r="AM96" i="25"/>
  <c r="AN96" i="25"/>
  <c r="AM97" i="25"/>
  <c r="AN97" i="25"/>
  <c r="AM98" i="25"/>
  <c r="AN98" i="25"/>
  <c r="AM99" i="25"/>
  <c r="AN99" i="25"/>
  <c r="AM100" i="25"/>
  <c r="AN100" i="25"/>
  <c r="AM101" i="25"/>
  <c r="AN101" i="25"/>
  <c r="AM102" i="25"/>
  <c r="AN102" i="25"/>
  <c r="AM103" i="25"/>
  <c r="AN103" i="25"/>
  <c r="AM104" i="25"/>
  <c r="AN104" i="25"/>
  <c r="AM105" i="25"/>
  <c r="AN105" i="25"/>
  <c r="AM106" i="25"/>
  <c r="AN106" i="25"/>
  <c r="AM107" i="25"/>
  <c r="AN107" i="25"/>
  <c r="AM108" i="25"/>
  <c r="AN108" i="25"/>
  <c r="AM109" i="25"/>
  <c r="AN109" i="25"/>
  <c r="AM110" i="25"/>
  <c r="AN110" i="25"/>
  <c r="AM111" i="25"/>
  <c r="AN111" i="25"/>
  <c r="AM112" i="25"/>
  <c r="AN112" i="25"/>
  <c r="AM113" i="25"/>
  <c r="AN113" i="25"/>
  <c r="AM114" i="25"/>
  <c r="AN114" i="25"/>
  <c r="AM115" i="25"/>
  <c r="AN115" i="25"/>
  <c r="AM116" i="25"/>
  <c r="AN116" i="25"/>
  <c r="AM117" i="25"/>
  <c r="AN117" i="25"/>
  <c r="AM118" i="25"/>
  <c r="AN118" i="25"/>
  <c r="AM119" i="25"/>
  <c r="AN119" i="25"/>
  <c r="AM120" i="25"/>
  <c r="AN120" i="25"/>
  <c r="AM121" i="25"/>
  <c r="AN121" i="25"/>
  <c r="AM122" i="25"/>
  <c r="AN122" i="25"/>
  <c r="AM123" i="25"/>
  <c r="AN123" i="25"/>
  <c r="AM124" i="25"/>
  <c r="AN124" i="25"/>
  <c r="AM125" i="25"/>
  <c r="AN125" i="25"/>
  <c r="AM126" i="25"/>
  <c r="AN126" i="25"/>
  <c r="AM127" i="25"/>
  <c r="AN127" i="25"/>
  <c r="AM128" i="25"/>
  <c r="AN128" i="25"/>
  <c r="AM129" i="25"/>
  <c r="AN129" i="25"/>
  <c r="AM130" i="25"/>
  <c r="AN130" i="25"/>
  <c r="AM131" i="25"/>
  <c r="AN131" i="25"/>
  <c r="AM132" i="25"/>
  <c r="AN132" i="25"/>
  <c r="AM133" i="25"/>
  <c r="AN133" i="25"/>
  <c r="AM134" i="25"/>
  <c r="AN134" i="25"/>
  <c r="AM135" i="25"/>
  <c r="AN135" i="25"/>
  <c r="AM136" i="25"/>
  <c r="AN136" i="25"/>
  <c r="AM137" i="25"/>
  <c r="AN137" i="25"/>
  <c r="AM138" i="25"/>
  <c r="AN138" i="25"/>
  <c r="AM139" i="25"/>
  <c r="AN139" i="25"/>
  <c r="AM140" i="25"/>
  <c r="AN140" i="25"/>
  <c r="AM141" i="25"/>
  <c r="AN141" i="25"/>
  <c r="AM142" i="25"/>
  <c r="AN142" i="25"/>
  <c r="AM143" i="25"/>
  <c r="AN143" i="25"/>
  <c r="AM144" i="25"/>
  <c r="AN144" i="25"/>
  <c r="AM145" i="25"/>
  <c r="AN145" i="25"/>
  <c r="AM146" i="25"/>
  <c r="AN146" i="25"/>
  <c r="AM147" i="25"/>
  <c r="AN147" i="25"/>
  <c r="AM148" i="25"/>
  <c r="AN148" i="25"/>
  <c r="AM149" i="25"/>
  <c r="AN149" i="25"/>
  <c r="AM150" i="25"/>
  <c r="AN150" i="25"/>
  <c r="AM151" i="25"/>
  <c r="AN151" i="25"/>
  <c r="AM152" i="25"/>
  <c r="AN152" i="25"/>
  <c r="AM153" i="25"/>
  <c r="AN153" i="25"/>
  <c r="AN4" i="25"/>
  <c r="AM4" i="25"/>
  <c r="AL154" i="25"/>
  <c r="AK154" i="25"/>
  <c r="U3" i="25"/>
  <c r="V3" i="25"/>
  <c r="W3" i="25"/>
  <c r="X3" i="25"/>
  <c r="Y3" i="25"/>
  <c r="Z3" i="25"/>
  <c r="AA3" i="25"/>
  <c r="AB3" i="25"/>
  <c r="AC3" i="25"/>
  <c r="AD3" i="25"/>
  <c r="AE3" i="25"/>
  <c r="AF3" i="25"/>
  <c r="AG3" i="25"/>
  <c r="AH3" i="25"/>
  <c r="AI3" i="25"/>
  <c r="AJ3" i="25"/>
  <c r="T3" i="25"/>
  <c r="BC44" i="21"/>
  <c r="BC45" i="21"/>
  <c r="BC39" i="21"/>
  <c r="BC40" i="21"/>
  <c r="BC41" i="21"/>
  <c r="BC36" i="21"/>
  <c r="BC30" i="21"/>
  <c r="BC31" i="21"/>
  <c r="BC29" i="21"/>
  <c r="AT5" i="47" a="1"/>
  <c r="AM4" i="47" a="1"/>
  <c r="Z5" i="47" a="1"/>
  <c r="I4" i="47" a="1"/>
  <c r="AW5" i="45" a="1"/>
  <c r="AP4" i="45" a="1"/>
  <c r="AB5" i="45" a="1"/>
  <c r="J4" i="45" a="1"/>
  <c r="AZ7" i="43" a="1"/>
  <c r="AS6" i="43" a="1"/>
  <c r="AD7" i="43" a="1"/>
  <c r="K6" i="43" a="1"/>
  <c r="BG5" i="41" a="1"/>
  <c r="AZ4" i="41" a="1"/>
  <c r="AI5" i="41" a="1"/>
  <c r="N4" i="41" a="1"/>
  <c r="BJ5" i="39" a="1"/>
  <c r="BC4" i="39" a="1"/>
  <c r="AK5" i="39" a="1"/>
  <c r="O4" i="39" a="1"/>
  <c r="BM5" i="37" a="1"/>
  <c r="BF4" i="37" a="1"/>
  <c r="AM5" i="37" a="1"/>
  <c r="P4" i="37" a="1"/>
  <c r="BP5" i="36" a="1"/>
  <c r="BI4" i="36" a="1"/>
  <c r="AO5" i="36" a="1"/>
  <c r="Q4" i="36" a="1"/>
  <c r="BS5" i="33" a="1"/>
  <c r="BL4" i="33" a="1"/>
  <c r="AQ5" i="33" a="1"/>
  <c r="R4" i="33" a="1"/>
  <c r="BV5" i="29" a="1"/>
  <c r="BO4" i="29" a="1"/>
  <c r="AS5" i="29" a="1"/>
  <c r="S4" i="29" a="1"/>
  <c r="BY5" i="27" a="1"/>
  <c r="BR4" i="27" a="1"/>
  <c r="AU5" i="27" a="1"/>
  <c r="T4" i="27" a="1"/>
  <c r="CA5" i="25" a="1"/>
  <c r="BT4" i="25" a="1"/>
  <c r="AV5" i="25" a="1"/>
  <c r="T4" i="25" a="1"/>
  <c r="S141" i="50" l="1"/>
  <c r="X16" i="50" s="1"/>
  <c r="X18" i="50" s="1"/>
  <c r="X20" i="50" s="1"/>
  <c r="X13" i="50"/>
  <c r="X14" i="50" s="1"/>
  <c r="X12" i="50"/>
  <c r="X6" i="50"/>
  <c r="X8" i="50" s="1"/>
  <c r="X10" i="50" s="1"/>
  <c r="P141" i="50"/>
  <c r="BA150" i="47"/>
  <c r="BA146" i="47"/>
  <c r="BA142" i="47"/>
  <c r="BA138" i="47"/>
  <c r="BA134" i="47"/>
  <c r="BA130" i="47"/>
  <c r="BA126" i="47"/>
  <c r="BA122" i="47"/>
  <c r="BA118" i="47"/>
  <c r="BA114" i="47"/>
  <c r="BA110" i="47"/>
  <c r="BA106" i="47"/>
  <c r="BA102" i="47"/>
  <c r="BA98" i="47"/>
  <c r="BA94" i="47"/>
  <c r="BA90" i="47"/>
  <c r="BA86" i="47"/>
  <c r="BA82" i="47"/>
  <c r="BA78" i="47"/>
  <c r="BA74" i="47"/>
  <c r="BA70" i="47"/>
  <c r="BA66" i="47"/>
  <c r="BA62" i="47"/>
  <c r="BA58" i="47"/>
  <c r="BA54" i="47"/>
  <c r="BA50" i="47"/>
  <c r="BA46" i="47"/>
  <c r="BA42" i="47"/>
  <c r="BA38" i="47"/>
  <c r="BA34" i="47"/>
  <c r="BA30" i="47"/>
  <c r="BA26" i="47"/>
  <c r="BA22" i="47"/>
  <c r="BA18" i="47"/>
  <c r="BA14" i="47"/>
  <c r="BA10" i="47"/>
  <c r="BA6" i="47"/>
  <c r="AV5" i="47"/>
  <c r="AT7" i="47"/>
  <c r="AU8" i="47"/>
  <c r="AV9" i="47"/>
  <c r="AT11" i="47"/>
  <c r="AU12" i="47"/>
  <c r="AV13" i="47"/>
  <c r="AT15" i="47"/>
  <c r="AU16" i="47"/>
  <c r="AV17" i="47"/>
  <c r="AT19" i="47"/>
  <c r="AU20" i="47"/>
  <c r="AV21" i="47"/>
  <c r="AT23" i="47"/>
  <c r="AU24" i="47"/>
  <c r="AV25" i="47"/>
  <c r="AT27" i="47"/>
  <c r="AU28" i="47"/>
  <c r="AV29" i="47"/>
  <c r="AT31" i="47"/>
  <c r="AU32" i="47"/>
  <c r="AV33" i="47"/>
  <c r="AT35" i="47"/>
  <c r="AU36" i="47"/>
  <c r="AV37" i="47"/>
  <c r="AT39" i="47"/>
  <c r="AU40" i="47"/>
  <c r="AV41" i="47"/>
  <c r="AT43" i="47"/>
  <c r="AU44" i="47"/>
  <c r="AV45" i="47"/>
  <c r="AT47" i="47"/>
  <c r="AU48" i="47"/>
  <c r="AV49" i="47"/>
  <c r="AT51" i="47"/>
  <c r="AU52" i="47"/>
  <c r="AV53" i="47"/>
  <c r="AT55" i="47"/>
  <c r="AU56" i="47"/>
  <c r="AV57" i="47"/>
  <c r="AT59" i="47"/>
  <c r="AU60" i="47"/>
  <c r="AV61" i="47"/>
  <c r="AT63" i="47"/>
  <c r="AU64" i="47"/>
  <c r="AV65" i="47"/>
  <c r="AT67" i="47"/>
  <c r="AU68" i="47"/>
  <c r="AV69" i="47"/>
  <c r="AT71" i="47"/>
  <c r="AU72" i="47"/>
  <c r="AV73" i="47"/>
  <c r="AT75" i="47"/>
  <c r="AU76" i="47"/>
  <c r="AV77" i="47"/>
  <c r="AT79" i="47"/>
  <c r="AU80" i="47"/>
  <c r="AV81" i="47"/>
  <c r="AT83" i="47"/>
  <c r="AU84" i="47"/>
  <c r="AV85" i="47"/>
  <c r="AT87" i="47"/>
  <c r="AU88" i="47"/>
  <c r="AV89" i="47"/>
  <c r="AT91" i="47"/>
  <c r="AU92" i="47"/>
  <c r="AV93" i="47"/>
  <c r="AT95" i="47"/>
  <c r="AU96" i="47"/>
  <c r="AV97" i="47"/>
  <c r="AT99" i="47"/>
  <c r="AU100" i="47"/>
  <c r="AV101" i="47"/>
  <c r="AT103" i="47"/>
  <c r="AU104" i="47"/>
  <c r="AV105" i="47"/>
  <c r="AT107" i="47"/>
  <c r="AU108" i="47"/>
  <c r="AV109" i="47"/>
  <c r="AT111" i="47"/>
  <c r="AU112" i="47"/>
  <c r="AV113" i="47"/>
  <c r="AT115" i="47"/>
  <c r="AU116" i="47"/>
  <c r="AV117" i="47"/>
  <c r="AT5" i="47"/>
  <c r="AV6" i="47"/>
  <c r="AV8" i="47"/>
  <c r="AU10" i="47"/>
  <c r="AT12" i="47"/>
  <c r="AT14" i="47"/>
  <c r="AV15" i="47"/>
  <c r="AU17" i="47"/>
  <c r="AU19" i="47"/>
  <c r="AT21" i="47"/>
  <c r="AV22" i="47"/>
  <c r="AV24" i="47"/>
  <c r="AU26" i="47"/>
  <c r="AT28" i="47"/>
  <c r="AT30" i="47"/>
  <c r="AV31" i="47"/>
  <c r="AU33" i="47"/>
  <c r="AU35" i="47"/>
  <c r="AT37" i="47"/>
  <c r="AV38" i="47"/>
  <c r="AV40" i="47"/>
  <c r="AU42" i="47"/>
  <c r="AT44" i="47"/>
  <c r="AT46" i="47"/>
  <c r="AV47" i="47"/>
  <c r="AU49" i="47"/>
  <c r="AU51" i="47"/>
  <c r="AT53" i="47"/>
  <c r="AV54" i="47"/>
  <c r="AV56" i="47"/>
  <c r="AU58" i="47"/>
  <c r="AT60" i="47"/>
  <c r="AT62" i="47"/>
  <c r="AV63" i="47"/>
  <c r="AU65" i="47"/>
  <c r="AU67" i="47"/>
  <c r="AT69" i="47"/>
  <c r="AV70" i="47"/>
  <c r="AV72" i="47"/>
  <c r="AU74" i="47"/>
  <c r="AT76" i="47"/>
  <c r="AT78" i="47"/>
  <c r="AV79" i="47"/>
  <c r="AU81" i="47"/>
  <c r="AU83" i="47"/>
  <c r="AT85" i="47"/>
  <c r="AV86" i="47"/>
  <c r="AV88" i="47"/>
  <c r="AU90" i="47"/>
  <c r="AT92" i="47"/>
  <c r="AT94" i="47"/>
  <c r="AV95" i="47"/>
  <c r="AU97" i="47"/>
  <c r="AU99" i="47"/>
  <c r="AT101" i="47"/>
  <c r="AV102" i="47"/>
  <c r="AV104" i="47"/>
  <c r="AU106" i="47"/>
  <c r="AT108" i="47"/>
  <c r="AT110" i="47"/>
  <c r="AV111" i="47"/>
  <c r="AU113" i="47"/>
  <c r="AU115" i="47"/>
  <c r="AT117" i="47"/>
  <c r="AV118" i="47"/>
  <c r="AT120" i="47"/>
  <c r="AU121" i="47"/>
  <c r="AV122" i="47"/>
  <c r="AT124" i="47"/>
  <c r="AU125" i="47"/>
  <c r="AV126" i="47"/>
  <c r="AT128" i="47"/>
  <c r="AU129" i="47"/>
  <c r="AV130" i="47"/>
  <c r="AT132" i="47"/>
  <c r="AU133" i="47"/>
  <c r="AV134" i="47"/>
  <c r="AT136" i="47"/>
  <c r="AU137" i="47"/>
  <c r="AV138" i="47"/>
  <c r="AT140" i="47"/>
  <c r="AU141" i="47"/>
  <c r="AV142" i="47"/>
  <c r="AT144" i="47"/>
  <c r="AU145" i="47"/>
  <c r="AT6" i="47"/>
  <c r="AV7" i="47"/>
  <c r="AU9" i="47"/>
  <c r="AU11" i="47"/>
  <c r="AT13" i="47"/>
  <c r="AV14" i="47"/>
  <c r="AV16" i="47"/>
  <c r="AU18" i="47"/>
  <c r="AT20" i="47"/>
  <c r="AT22" i="47"/>
  <c r="AV23" i="47"/>
  <c r="AU25" i="47"/>
  <c r="AU27" i="47"/>
  <c r="AT29" i="47"/>
  <c r="AV30" i="47"/>
  <c r="AV32" i="47"/>
  <c r="AU34" i="47"/>
  <c r="AT36" i="47"/>
  <c r="AT38" i="47"/>
  <c r="AV39" i="47"/>
  <c r="AU41" i="47"/>
  <c r="AU43" i="47"/>
  <c r="AT45" i="47"/>
  <c r="AV46" i="47"/>
  <c r="AV48" i="47"/>
  <c r="AU50" i="47"/>
  <c r="AT52" i="47"/>
  <c r="AT54" i="47"/>
  <c r="AV55" i="47"/>
  <c r="AU57" i="47"/>
  <c r="AU59" i="47"/>
  <c r="AT61" i="47"/>
  <c r="AV62" i="47"/>
  <c r="AV64" i="47"/>
  <c r="AU66" i="47"/>
  <c r="AT68" i="47"/>
  <c r="AT70" i="47"/>
  <c r="AV71" i="47"/>
  <c r="AU73" i="47"/>
  <c r="AU75" i="47"/>
  <c r="AT77" i="47"/>
  <c r="AV78" i="47"/>
  <c r="AV80" i="47"/>
  <c r="AU82" i="47"/>
  <c r="AT84" i="47"/>
  <c r="AT86" i="47"/>
  <c r="AV87" i="47"/>
  <c r="AU89" i="47"/>
  <c r="AU91" i="47"/>
  <c r="AT93" i="47"/>
  <c r="AV94" i="47"/>
  <c r="AV96" i="47"/>
  <c r="AU98" i="47"/>
  <c r="AT100" i="47"/>
  <c r="AT102" i="47"/>
  <c r="AV103" i="47"/>
  <c r="AU105" i="47"/>
  <c r="AU107" i="47"/>
  <c r="AT109" i="47"/>
  <c r="AV110" i="47"/>
  <c r="AV112" i="47"/>
  <c r="AU114" i="47"/>
  <c r="AT116" i="47"/>
  <c r="AT118" i="47"/>
  <c r="AU119" i="47"/>
  <c r="AV120" i="47"/>
  <c r="AT122" i="47"/>
  <c r="AU123" i="47"/>
  <c r="AV124" i="47"/>
  <c r="AT126" i="47"/>
  <c r="AU127" i="47"/>
  <c r="AV128" i="47"/>
  <c r="AT130" i="47"/>
  <c r="AU131" i="47"/>
  <c r="AV132" i="47"/>
  <c r="AT134" i="47"/>
  <c r="AU135" i="47"/>
  <c r="AV136" i="47"/>
  <c r="AT138" i="47"/>
  <c r="AU139" i="47"/>
  <c r="AV140" i="47"/>
  <c r="AT142" i="47"/>
  <c r="AU143" i="47"/>
  <c r="AV144" i="47"/>
  <c r="AT146" i="47"/>
  <c r="AU147" i="47"/>
  <c r="AV148" i="47"/>
  <c r="AT150" i="47"/>
  <c r="AU151" i="47"/>
  <c r="AV152" i="47"/>
  <c r="AT154" i="47"/>
  <c r="AT8" i="47"/>
  <c r="AV11" i="47"/>
  <c r="AU15" i="47"/>
  <c r="AV18" i="47"/>
  <c r="AU22" i="47"/>
  <c r="AT26" i="47"/>
  <c r="AU29" i="47"/>
  <c r="AT33" i="47"/>
  <c r="AV36" i="47"/>
  <c r="AT40" i="47"/>
  <c r="AV43" i="47"/>
  <c r="AU47" i="47"/>
  <c r="AV50" i="47"/>
  <c r="AU54" i="47"/>
  <c r="AT58" i="47"/>
  <c r="AU61" i="47"/>
  <c r="AT65" i="47"/>
  <c r="AV68" i="47"/>
  <c r="AT72" i="47"/>
  <c r="AV75" i="47"/>
  <c r="AU79" i="47"/>
  <c r="AV82" i="47"/>
  <c r="AU86" i="47"/>
  <c r="AT90" i="47"/>
  <c r="AU93" i="47"/>
  <c r="AT97" i="47"/>
  <c r="AV100" i="47"/>
  <c r="AT104" i="47"/>
  <c r="AV107" i="47"/>
  <c r="AU111" i="47"/>
  <c r="AV114" i="47"/>
  <c r="AU118" i="47"/>
  <c r="AT121" i="47"/>
  <c r="AV123" i="47"/>
  <c r="AU126" i="47"/>
  <c r="AT129" i="47"/>
  <c r="AV131" i="47"/>
  <c r="AU134" i="47"/>
  <c r="AT137" i="47"/>
  <c r="AV139" i="47"/>
  <c r="AU142" i="47"/>
  <c r="AT145" i="47"/>
  <c r="AT147" i="47"/>
  <c r="AT149" i="47"/>
  <c r="AV150" i="47"/>
  <c r="AU152" i="47"/>
  <c r="AU154" i="47"/>
  <c r="AU5" i="47"/>
  <c r="AT9" i="47"/>
  <c r="AV12" i="47"/>
  <c r="AT16" i="47"/>
  <c r="AV19" i="47"/>
  <c r="AU23" i="47"/>
  <c r="AV26" i="47"/>
  <c r="AU30" i="47"/>
  <c r="AT34" i="47"/>
  <c r="AU37" i="47"/>
  <c r="AT41" i="47"/>
  <c r="AV44" i="47"/>
  <c r="AT48" i="47"/>
  <c r="AV51" i="47"/>
  <c r="AU55" i="47"/>
  <c r="AV58" i="47"/>
  <c r="AU62" i="47"/>
  <c r="AT66" i="47"/>
  <c r="AU69" i="47"/>
  <c r="AT73" i="47"/>
  <c r="AV76" i="47"/>
  <c r="AT80" i="47"/>
  <c r="AV83" i="47"/>
  <c r="AU87" i="47"/>
  <c r="AV90" i="47"/>
  <c r="AU94" i="47"/>
  <c r="AT98" i="47"/>
  <c r="AU101" i="47"/>
  <c r="AT105" i="47"/>
  <c r="AV108" i="47"/>
  <c r="AT112" i="47"/>
  <c r="AV115" i="47"/>
  <c r="AT119" i="47"/>
  <c r="AV121" i="47"/>
  <c r="AU124" i="47"/>
  <c r="AT127" i="47"/>
  <c r="AV129" i="47"/>
  <c r="AU132" i="47"/>
  <c r="AT135" i="47"/>
  <c r="AV137" i="47"/>
  <c r="AU140" i="47"/>
  <c r="AT143" i="47"/>
  <c r="AV145" i="47"/>
  <c r="AV147" i="47"/>
  <c r="AU149" i="47"/>
  <c r="AT151" i="47"/>
  <c r="AT153" i="47"/>
  <c r="AV154" i="47"/>
  <c r="AU6" i="47"/>
  <c r="AT10" i="47"/>
  <c r="AU13" i="47"/>
  <c r="AT17" i="47"/>
  <c r="AV20" i="47"/>
  <c r="AT24" i="47"/>
  <c r="AV27" i="47"/>
  <c r="AU31" i="47"/>
  <c r="AV34" i="47"/>
  <c r="AU38" i="47"/>
  <c r="AT42" i="47"/>
  <c r="AU45" i="47"/>
  <c r="AT49" i="47"/>
  <c r="AV52" i="47"/>
  <c r="AT56" i="47"/>
  <c r="AV59" i="47"/>
  <c r="AU63" i="47"/>
  <c r="AV66" i="47"/>
  <c r="AU70" i="47"/>
  <c r="AT74" i="47"/>
  <c r="AU77" i="47"/>
  <c r="AT81" i="47"/>
  <c r="AV84" i="47"/>
  <c r="AT88" i="47"/>
  <c r="AV91" i="47"/>
  <c r="AU95" i="47"/>
  <c r="AV98" i="47"/>
  <c r="AU102" i="47"/>
  <c r="AT106" i="47"/>
  <c r="AU109" i="47"/>
  <c r="AT113" i="47"/>
  <c r="AV116" i="47"/>
  <c r="AV119" i="47"/>
  <c r="AU122" i="47"/>
  <c r="AT125" i="47"/>
  <c r="AV127" i="47"/>
  <c r="AU130" i="47"/>
  <c r="AT133" i="47"/>
  <c r="AV135" i="47"/>
  <c r="AU138" i="47"/>
  <c r="AT141" i="47"/>
  <c r="AV143" i="47"/>
  <c r="AU146" i="47"/>
  <c r="AT148" i="47"/>
  <c r="AV149" i="47"/>
  <c r="AV151" i="47"/>
  <c r="AU153" i="47"/>
  <c r="AU7" i="47"/>
  <c r="AV10" i="47"/>
  <c r="AU14" i="47"/>
  <c r="AT18" i="47"/>
  <c r="AU21" i="47"/>
  <c r="AT25" i="47"/>
  <c r="AV28" i="47"/>
  <c r="AT32" i="47"/>
  <c r="AV35" i="47"/>
  <c r="AU39" i="47"/>
  <c r="AV42" i="47"/>
  <c r="AU46" i="47"/>
  <c r="AT50" i="47"/>
  <c r="AU53" i="47"/>
  <c r="AT57" i="47"/>
  <c r="AV60" i="47"/>
  <c r="AT64" i="47"/>
  <c r="AV67" i="47"/>
  <c r="AU71" i="47"/>
  <c r="AV74" i="47"/>
  <c r="AU78" i="47"/>
  <c r="AT82" i="47"/>
  <c r="AU85" i="47"/>
  <c r="AT89" i="47"/>
  <c r="AV92" i="47"/>
  <c r="AT96" i="47"/>
  <c r="AV99" i="47"/>
  <c r="AU103" i="47"/>
  <c r="AV106" i="47"/>
  <c r="AU110" i="47"/>
  <c r="AT114" i="47"/>
  <c r="AU117" i="47"/>
  <c r="AU120" i="47"/>
  <c r="AT123" i="47"/>
  <c r="AV125" i="47"/>
  <c r="AU128" i="47"/>
  <c r="AT131" i="47"/>
  <c r="AV133" i="47"/>
  <c r="AU136" i="47"/>
  <c r="AT139" i="47"/>
  <c r="AV141" i="47"/>
  <c r="AU144" i="47"/>
  <c r="AV146" i="47"/>
  <c r="AU148" i="47"/>
  <c r="AU150" i="47"/>
  <c r="AT152" i="47"/>
  <c r="AV153" i="47"/>
  <c r="AP5" i="47"/>
  <c r="AR5" i="47" s="1"/>
  <c r="AR4" i="47"/>
  <c r="AM7" i="47"/>
  <c r="AM4" i="47"/>
  <c r="AM8" i="47"/>
  <c r="AM5" i="47"/>
  <c r="AM9" i="47"/>
  <c r="AM6" i="47"/>
  <c r="AM10" i="47"/>
  <c r="Z8" i="47"/>
  <c r="J160" i="47" s="1"/>
  <c r="Z5" i="47"/>
  <c r="Z9" i="47"/>
  <c r="J161" i="47" s="1"/>
  <c r="Z6" i="47"/>
  <c r="Z10" i="47"/>
  <c r="Z7" i="47"/>
  <c r="J159" i="47" s="1"/>
  <c r="Z11" i="47"/>
  <c r="J163" i="47" s="1"/>
  <c r="J162" i="47"/>
  <c r="J158" i="47"/>
  <c r="I160" i="47"/>
  <c r="I163" i="47"/>
  <c r="Q154" i="47"/>
  <c r="R99" i="47"/>
  <c r="R98" i="47"/>
  <c r="R97" i="47"/>
  <c r="R96" i="47"/>
  <c r="R95" i="47"/>
  <c r="R94" i="47"/>
  <c r="R93" i="47"/>
  <c r="R92" i="47"/>
  <c r="R91" i="47"/>
  <c r="R90" i="47"/>
  <c r="R101" i="47"/>
  <c r="I4" i="47"/>
  <c r="M4" i="47"/>
  <c r="I5" i="47"/>
  <c r="M5" i="47"/>
  <c r="I6" i="47"/>
  <c r="M6" i="47"/>
  <c r="I7" i="47"/>
  <c r="M7" i="47"/>
  <c r="I8" i="47"/>
  <c r="M8" i="47"/>
  <c r="I9" i="47"/>
  <c r="M9" i="47"/>
  <c r="I10" i="47"/>
  <c r="M10" i="47"/>
  <c r="I11" i="47"/>
  <c r="M11" i="47"/>
  <c r="I12" i="47"/>
  <c r="M12" i="47"/>
  <c r="I13" i="47"/>
  <c r="M13" i="47"/>
  <c r="I14" i="47"/>
  <c r="M14" i="47"/>
  <c r="I15" i="47"/>
  <c r="M15" i="47"/>
  <c r="I16" i="47"/>
  <c r="M16" i="47"/>
  <c r="I17" i="47"/>
  <c r="M17" i="47"/>
  <c r="I18" i="47"/>
  <c r="M18" i="47"/>
  <c r="I19" i="47"/>
  <c r="M19" i="47"/>
  <c r="I20" i="47"/>
  <c r="M20" i="47"/>
  <c r="I21" i="47"/>
  <c r="M21" i="47"/>
  <c r="I22" i="47"/>
  <c r="M22" i="47"/>
  <c r="I23" i="47"/>
  <c r="M23" i="47"/>
  <c r="I24" i="47"/>
  <c r="M24" i="47"/>
  <c r="I25" i="47"/>
  <c r="M25" i="47"/>
  <c r="I26" i="47"/>
  <c r="M26" i="47"/>
  <c r="I27" i="47"/>
  <c r="M27" i="47"/>
  <c r="I28" i="47"/>
  <c r="M28" i="47"/>
  <c r="I29" i="47"/>
  <c r="M29" i="47"/>
  <c r="I30" i="47"/>
  <c r="M30" i="47"/>
  <c r="I31" i="47"/>
  <c r="M31" i="47"/>
  <c r="I32" i="47"/>
  <c r="M32" i="47"/>
  <c r="I33" i="47"/>
  <c r="M33" i="47"/>
  <c r="I34" i="47"/>
  <c r="M34" i="47"/>
  <c r="I35" i="47"/>
  <c r="M35" i="47"/>
  <c r="I36" i="47"/>
  <c r="M36" i="47"/>
  <c r="I37" i="47"/>
  <c r="M37" i="47"/>
  <c r="I38" i="47"/>
  <c r="M38" i="47"/>
  <c r="I39" i="47"/>
  <c r="M39" i="47"/>
  <c r="I40" i="47"/>
  <c r="M40" i="47"/>
  <c r="I41" i="47"/>
  <c r="M41" i="47"/>
  <c r="I42" i="47"/>
  <c r="M42" i="47"/>
  <c r="I43" i="47"/>
  <c r="M43" i="47"/>
  <c r="I44" i="47"/>
  <c r="M44" i="47"/>
  <c r="I45" i="47"/>
  <c r="M45" i="47"/>
  <c r="I46" i="47"/>
  <c r="J4" i="47"/>
  <c r="N4" i="47"/>
  <c r="J5" i="47"/>
  <c r="N5" i="47"/>
  <c r="J6" i="47"/>
  <c r="N6" i="47"/>
  <c r="J7" i="47"/>
  <c r="N7" i="47"/>
  <c r="J8" i="47"/>
  <c r="N8" i="47"/>
  <c r="J9" i="47"/>
  <c r="N9" i="47"/>
  <c r="J10" i="47"/>
  <c r="N10" i="47"/>
  <c r="J11" i="47"/>
  <c r="N11" i="47"/>
  <c r="J12" i="47"/>
  <c r="N12" i="47"/>
  <c r="J13" i="47"/>
  <c r="N13" i="47"/>
  <c r="J14" i="47"/>
  <c r="N14" i="47"/>
  <c r="J15" i="47"/>
  <c r="N15" i="47"/>
  <c r="J16" i="47"/>
  <c r="N16" i="47"/>
  <c r="J17" i="47"/>
  <c r="N17" i="47"/>
  <c r="J18" i="47"/>
  <c r="N18" i="47"/>
  <c r="J19" i="47"/>
  <c r="N19" i="47"/>
  <c r="J20" i="47"/>
  <c r="N20" i="47"/>
  <c r="J21" i="47"/>
  <c r="N21" i="47"/>
  <c r="J22" i="47"/>
  <c r="N22" i="47"/>
  <c r="J23" i="47"/>
  <c r="N23" i="47"/>
  <c r="J24" i="47"/>
  <c r="N24" i="47"/>
  <c r="J25" i="47"/>
  <c r="N25" i="47"/>
  <c r="J26" i="47"/>
  <c r="N26" i="47"/>
  <c r="J27" i="47"/>
  <c r="N27" i="47"/>
  <c r="J28" i="47"/>
  <c r="N28" i="47"/>
  <c r="J29" i="47"/>
  <c r="N29" i="47"/>
  <c r="J30" i="47"/>
  <c r="N30" i="47"/>
  <c r="J31" i="47"/>
  <c r="N31" i="47"/>
  <c r="J32" i="47"/>
  <c r="N32" i="47"/>
  <c r="J33" i="47"/>
  <c r="N33" i="47"/>
  <c r="J34" i="47"/>
  <c r="N34" i="47"/>
  <c r="J35" i="47"/>
  <c r="N35" i="47"/>
  <c r="J36" i="47"/>
  <c r="N36" i="47"/>
  <c r="J37" i="47"/>
  <c r="N37" i="47"/>
  <c r="J38" i="47"/>
  <c r="N38" i="47"/>
  <c r="J39" i="47"/>
  <c r="N39" i="47"/>
  <c r="J40" i="47"/>
  <c r="N40" i="47"/>
  <c r="J41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N41" i="47"/>
  <c r="K42" i="47"/>
  <c r="P42" i="47"/>
  <c r="N43" i="47"/>
  <c r="K44" i="47"/>
  <c r="P44" i="47"/>
  <c r="N45" i="47"/>
  <c r="K46" i="47"/>
  <c r="O46" i="47"/>
  <c r="K47" i="47"/>
  <c r="O47" i="47"/>
  <c r="K48" i="47"/>
  <c r="O48" i="47"/>
  <c r="K49" i="47"/>
  <c r="O49" i="47"/>
  <c r="K50" i="47"/>
  <c r="O50" i="47"/>
  <c r="K51" i="47"/>
  <c r="O51" i="47"/>
  <c r="K52" i="47"/>
  <c r="O52" i="47"/>
  <c r="K53" i="47"/>
  <c r="O53" i="47"/>
  <c r="K54" i="47"/>
  <c r="O54" i="47"/>
  <c r="K55" i="47"/>
  <c r="O55" i="47"/>
  <c r="K56" i="47"/>
  <c r="O56" i="47"/>
  <c r="K57" i="47"/>
  <c r="O57" i="47"/>
  <c r="K58" i="47"/>
  <c r="O58" i="47"/>
  <c r="K59" i="47"/>
  <c r="O59" i="47"/>
  <c r="K60" i="47"/>
  <c r="O60" i="47"/>
  <c r="K61" i="47"/>
  <c r="O61" i="47"/>
  <c r="K62" i="47"/>
  <c r="O62" i="47"/>
  <c r="K63" i="47"/>
  <c r="O63" i="47"/>
  <c r="K64" i="47"/>
  <c r="O64" i="47"/>
  <c r="K65" i="47"/>
  <c r="O65" i="47"/>
  <c r="K66" i="47"/>
  <c r="P4" i="47"/>
  <c r="K6" i="47"/>
  <c r="L7" i="47"/>
  <c r="P8" i="47"/>
  <c r="K10" i="47"/>
  <c r="L11" i="47"/>
  <c r="P12" i="47"/>
  <c r="K14" i="47"/>
  <c r="L15" i="47"/>
  <c r="P16" i="47"/>
  <c r="K18" i="47"/>
  <c r="L19" i="47"/>
  <c r="P20" i="47"/>
  <c r="K22" i="47"/>
  <c r="L23" i="47"/>
  <c r="P24" i="47"/>
  <c r="K26" i="47"/>
  <c r="L27" i="47"/>
  <c r="P28" i="47"/>
  <c r="K30" i="47"/>
  <c r="L31" i="47"/>
  <c r="P32" i="47"/>
  <c r="K34" i="47"/>
  <c r="L35" i="47"/>
  <c r="P36" i="47"/>
  <c r="K38" i="47"/>
  <c r="L39" i="47"/>
  <c r="P40" i="47"/>
  <c r="P41" i="47"/>
  <c r="O42" i="47"/>
  <c r="O43" i="47"/>
  <c r="N44" i="47"/>
  <c r="L45" i="47"/>
  <c r="L46" i="47"/>
  <c r="I47" i="47"/>
  <c r="N47" i="47"/>
  <c r="L48" i="47"/>
  <c r="I49" i="47"/>
  <c r="N49" i="47"/>
  <c r="L50" i="47"/>
  <c r="I51" i="47"/>
  <c r="N51" i="47"/>
  <c r="L52" i="47"/>
  <c r="I53" i="47"/>
  <c r="N53" i="47"/>
  <c r="L54" i="47"/>
  <c r="I55" i="47"/>
  <c r="N55" i="47"/>
  <c r="L56" i="47"/>
  <c r="I57" i="47"/>
  <c r="N57" i="47"/>
  <c r="L58" i="47"/>
  <c r="I59" i="47"/>
  <c r="N59" i="47"/>
  <c r="L60" i="47"/>
  <c r="I61" i="47"/>
  <c r="N61" i="47"/>
  <c r="L62" i="47"/>
  <c r="I63" i="47"/>
  <c r="N63" i="47"/>
  <c r="L64" i="47"/>
  <c r="I65" i="47"/>
  <c r="N65" i="47"/>
  <c r="L66" i="47"/>
  <c r="P66" i="47"/>
  <c r="L67" i="47"/>
  <c r="P67" i="47"/>
  <c r="L68" i="47"/>
  <c r="P68" i="47"/>
  <c r="L69" i="47"/>
  <c r="P69" i="47"/>
  <c r="L70" i="47"/>
  <c r="P70" i="47"/>
  <c r="L71" i="47"/>
  <c r="P71" i="47"/>
  <c r="L72" i="47"/>
  <c r="P72" i="47"/>
  <c r="L73" i="47"/>
  <c r="P73" i="47"/>
  <c r="L74" i="47"/>
  <c r="P74" i="47"/>
  <c r="L75" i="47"/>
  <c r="P75" i="47"/>
  <c r="L76" i="47"/>
  <c r="P76" i="47"/>
  <c r="L77" i="47"/>
  <c r="P77" i="47"/>
  <c r="L78" i="47"/>
  <c r="P78" i="47"/>
  <c r="L79" i="47"/>
  <c r="P79" i="47"/>
  <c r="L80" i="47"/>
  <c r="P80" i="47"/>
  <c r="L81" i="47"/>
  <c r="P81" i="47"/>
  <c r="L82" i="47"/>
  <c r="P82" i="47"/>
  <c r="L83" i="47"/>
  <c r="P83" i="47"/>
  <c r="L84" i="47"/>
  <c r="P84" i="47"/>
  <c r="L85" i="47"/>
  <c r="P85" i="47"/>
  <c r="L86" i="47"/>
  <c r="P86" i="47"/>
  <c r="L87" i="47"/>
  <c r="P87" i="47"/>
  <c r="L88" i="47"/>
  <c r="P88" i="47"/>
  <c r="L89" i="47"/>
  <c r="P89" i="47"/>
  <c r="L90" i="47"/>
  <c r="P90" i="47"/>
  <c r="L91" i="47"/>
  <c r="P91" i="47"/>
  <c r="L92" i="47"/>
  <c r="P92" i="47"/>
  <c r="L93" i="47"/>
  <c r="P93" i="47"/>
  <c r="L94" i="47"/>
  <c r="P94" i="47"/>
  <c r="L95" i="47"/>
  <c r="P95" i="47"/>
  <c r="L96" i="47"/>
  <c r="P96" i="47"/>
  <c r="L97" i="47"/>
  <c r="P97" i="47"/>
  <c r="L98" i="47"/>
  <c r="P98" i="47"/>
  <c r="L99" i="47"/>
  <c r="P99" i="47"/>
  <c r="L100" i="47"/>
  <c r="P100" i="47"/>
  <c r="L101" i="47"/>
  <c r="P101" i="47"/>
  <c r="L102" i="47"/>
  <c r="P102" i="47"/>
  <c r="L103" i="47"/>
  <c r="P103" i="47"/>
  <c r="L104" i="47"/>
  <c r="P104" i="47"/>
  <c r="L105" i="47"/>
  <c r="P105" i="47"/>
  <c r="L106" i="47"/>
  <c r="P106" i="47"/>
  <c r="L107" i="47"/>
  <c r="P107" i="47"/>
  <c r="L108" i="47"/>
  <c r="P108" i="47"/>
  <c r="L109" i="47"/>
  <c r="P109" i="47"/>
  <c r="L110" i="47"/>
  <c r="P110" i="47"/>
  <c r="L111" i="47"/>
  <c r="P111" i="47"/>
  <c r="L112" i="47"/>
  <c r="P112" i="47"/>
  <c r="L113" i="47"/>
  <c r="P113" i="47"/>
  <c r="L114" i="47"/>
  <c r="P114" i="47"/>
  <c r="L115" i="47"/>
  <c r="P115" i="47"/>
  <c r="L116" i="47"/>
  <c r="P116" i="47"/>
  <c r="L117" i="47"/>
  <c r="P117" i="47"/>
  <c r="L118" i="47"/>
  <c r="P118" i="47"/>
  <c r="L119" i="47"/>
  <c r="K4" i="47"/>
  <c r="P5" i="47"/>
  <c r="P7" i="47"/>
  <c r="L9" i="47"/>
  <c r="K11" i="47"/>
  <c r="K13" i="47"/>
  <c r="P14" i="47"/>
  <c r="L16" i="47"/>
  <c r="L18" i="47"/>
  <c r="K20" i="47"/>
  <c r="P21" i="47"/>
  <c r="P23" i="47"/>
  <c r="L25" i="47"/>
  <c r="K27" i="47"/>
  <c r="K29" i="47"/>
  <c r="P30" i="47"/>
  <c r="L32" i="47"/>
  <c r="L34" i="47"/>
  <c r="K36" i="47"/>
  <c r="P37" i="47"/>
  <c r="P39" i="47"/>
  <c r="L41" i="47"/>
  <c r="N42" i="47"/>
  <c r="P43" i="47"/>
  <c r="J45" i="47"/>
  <c r="J46" i="47"/>
  <c r="J47" i="47"/>
  <c r="I48" i="47"/>
  <c r="P48" i="47"/>
  <c r="P49" i="47"/>
  <c r="N50" i="47"/>
  <c r="M51" i="47"/>
  <c r="M52" i="47"/>
  <c r="L53" i="47"/>
  <c r="J54" i="47"/>
  <c r="J55" i="47"/>
  <c r="I56" i="47"/>
  <c r="P56" i="47"/>
  <c r="P57" i="47"/>
  <c r="N58" i="47"/>
  <c r="M59" i="47"/>
  <c r="M60" i="47"/>
  <c r="L61" i="47"/>
  <c r="J62" i="47"/>
  <c r="J63" i="47"/>
  <c r="I64" i="47"/>
  <c r="P64" i="47"/>
  <c r="P65" i="47"/>
  <c r="N66" i="47"/>
  <c r="K67" i="47"/>
  <c r="I68" i="47"/>
  <c r="N68" i="47"/>
  <c r="K69" i="47"/>
  <c r="I70" i="47"/>
  <c r="N70" i="47"/>
  <c r="K71" i="47"/>
  <c r="I72" i="47"/>
  <c r="N72" i="47"/>
  <c r="K73" i="47"/>
  <c r="I74" i="47"/>
  <c r="N74" i="47"/>
  <c r="K75" i="47"/>
  <c r="I76" i="47"/>
  <c r="N76" i="47"/>
  <c r="K77" i="47"/>
  <c r="I78" i="47"/>
  <c r="N78" i="47"/>
  <c r="K79" i="47"/>
  <c r="I80" i="47"/>
  <c r="N80" i="47"/>
  <c r="K81" i="47"/>
  <c r="I82" i="47"/>
  <c r="N82" i="47"/>
  <c r="K83" i="47"/>
  <c r="I84" i="47"/>
  <c r="N84" i="47"/>
  <c r="K85" i="47"/>
  <c r="I86" i="47"/>
  <c r="N86" i="47"/>
  <c r="K87" i="47"/>
  <c r="I88" i="47"/>
  <c r="N88" i="47"/>
  <c r="K89" i="47"/>
  <c r="I90" i="47"/>
  <c r="N90" i="47"/>
  <c r="K5" i="47"/>
  <c r="P6" i="47"/>
  <c r="L8" i="47"/>
  <c r="L10" i="47"/>
  <c r="K12" i="47"/>
  <c r="P13" i="47"/>
  <c r="P15" i="47"/>
  <c r="L17" i="47"/>
  <c r="K19" i="47"/>
  <c r="K21" i="47"/>
  <c r="P22" i="47"/>
  <c r="L24" i="47"/>
  <c r="L26" i="47"/>
  <c r="K28" i="47"/>
  <c r="P29" i="47"/>
  <c r="P31" i="47"/>
  <c r="L33" i="47"/>
  <c r="K35" i="47"/>
  <c r="K37" i="47"/>
  <c r="P38" i="47"/>
  <c r="L40" i="47"/>
  <c r="J42" i="47"/>
  <c r="K43" i="47"/>
  <c r="L44" i="47"/>
  <c r="O45" i="47"/>
  <c r="N46" i="47"/>
  <c r="M47" i="47"/>
  <c r="M48" i="47"/>
  <c r="L49" i="47"/>
  <c r="J50" i="47"/>
  <c r="J51" i="47"/>
  <c r="I52" i="47"/>
  <c r="P52" i="47"/>
  <c r="P53" i="47"/>
  <c r="N54" i="47"/>
  <c r="M55" i="47"/>
  <c r="M56" i="47"/>
  <c r="L57" i="47"/>
  <c r="J58" i="47"/>
  <c r="J59" i="47"/>
  <c r="I60" i="47"/>
  <c r="P60" i="47"/>
  <c r="P61" i="47"/>
  <c r="N62" i="47"/>
  <c r="M63" i="47"/>
  <c r="M64" i="47"/>
  <c r="L65" i="47"/>
  <c r="J66" i="47"/>
  <c r="I67" i="47"/>
  <c r="N67" i="47"/>
  <c r="K68" i="47"/>
  <c r="I69" i="47"/>
  <c r="N69" i="47"/>
  <c r="K70" i="47"/>
  <c r="I71" i="47"/>
  <c r="N71" i="47"/>
  <c r="K72" i="47"/>
  <c r="I73" i="47"/>
  <c r="N73" i="47"/>
  <c r="K74" i="47"/>
  <c r="I75" i="47"/>
  <c r="N75" i="47"/>
  <c r="K76" i="47"/>
  <c r="I77" i="47"/>
  <c r="N77" i="47"/>
  <c r="K78" i="47"/>
  <c r="I79" i="47"/>
  <c r="N79" i="47"/>
  <c r="K80" i="47"/>
  <c r="I81" i="47"/>
  <c r="N81" i="47"/>
  <c r="K82" i="47"/>
  <c r="I83" i="47"/>
  <c r="N83" i="47"/>
  <c r="K84" i="47"/>
  <c r="I85" i="47"/>
  <c r="N85" i="47"/>
  <c r="K86" i="47"/>
  <c r="I87" i="47"/>
  <c r="N87" i="47"/>
  <c r="K88" i="47"/>
  <c r="I89" i="47"/>
  <c r="N89" i="47"/>
  <c r="K90" i="47"/>
  <c r="I91" i="47"/>
  <c r="N91" i="47"/>
  <c r="K92" i="47"/>
  <c r="I93" i="47"/>
  <c r="N93" i="47"/>
  <c r="K94" i="47"/>
  <c r="I95" i="47"/>
  <c r="N95" i="47"/>
  <c r="K96" i="47"/>
  <c r="I97" i="47"/>
  <c r="N97" i="47"/>
  <c r="K98" i="47"/>
  <c r="I99" i="47"/>
  <c r="N99" i="47"/>
  <c r="K100" i="47"/>
  <c r="I101" i="47"/>
  <c r="N101" i="47"/>
  <c r="K102" i="47"/>
  <c r="I103" i="47"/>
  <c r="N103" i="47"/>
  <c r="K104" i="47"/>
  <c r="I105" i="47"/>
  <c r="N105" i="47"/>
  <c r="K106" i="47"/>
  <c r="I107" i="47"/>
  <c r="N107" i="47"/>
  <c r="K108" i="47"/>
  <c r="I109" i="47"/>
  <c r="N109" i="47"/>
  <c r="K110" i="47"/>
  <c r="I111" i="47"/>
  <c r="N111" i="47"/>
  <c r="K112" i="47"/>
  <c r="I113" i="47"/>
  <c r="N113" i="47"/>
  <c r="K114" i="47"/>
  <c r="I115" i="47"/>
  <c r="N115" i="47"/>
  <c r="K116" i="47"/>
  <c r="I117" i="47"/>
  <c r="N117" i="47"/>
  <c r="K118" i="47"/>
  <c r="I119" i="47"/>
  <c r="N119" i="47"/>
  <c r="J120" i="47"/>
  <c r="N120" i="47"/>
  <c r="J121" i="47"/>
  <c r="N121" i="47"/>
  <c r="J122" i="47"/>
  <c r="N122" i="47"/>
  <c r="J123" i="47"/>
  <c r="N123" i="47"/>
  <c r="J124" i="47"/>
  <c r="N124" i="47"/>
  <c r="J125" i="47"/>
  <c r="N125" i="47"/>
  <c r="J126" i="47"/>
  <c r="N126" i="47"/>
  <c r="J127" i="47"/>
  <c r="N127" i="47"/>
  <c r="J128" i="47"/>
  <c r="N128" i="47"/>
  <c r="J129" i="47"/>
  <c r="N129" i="47"/>
  <c r="J130" i="47"/>
  <c r="N130" i="47"/>
  <c r="J131" i="47"/>
  <c r="N131" i="47"/>
  <c r="J132" i="47"/>
  <c r="N132" i="47"/>
  <c r="J133" i="47"/>
  <c r="N133" i="47"/>
  <c r="J134" i="47"/>
  <c r="N134" i="47"/>
  <c r="J135" i="47"/>
  <c r="N135" i="47"/>
  <c r="J136" i="47"/>
  <c r="N136" i="47"/>
  <c r="J137" i="47"/>
  <c r="N137" i="47"/>
  <c r="J138" i="47"/>
  <c r="N138" i="47"/>
  <c r="J139" i="47"/>
  <c r="N139" i="47"/>
  <c r="J140" i="47"/>
  <c r="N140" i="47"/>
  <c r="J141" i="47"/>
  <c r="N141" i="47"/>
  <c r="J142" i="47"/>
  <c r="N142" i="47"/>
  <c r="J143" i="47"/>
  <c r="N143" i="47"/>
  <c r="J144" i="47"/>
  <c r="N144" i="47"/>
  <c r="J145" i="47"/>
  <c r="N145" i="47"/>
  <c r="J146" i="47"/>
  <c r="N146" i="47"/>
  <c r="J147" i="47"/>
  <c r="N147" i="47"/>
  <c r="J148" i="47"/>
  <c r="N148" i="47"/>
  <c r="J149" i="47"/>
  <c r="N149" i="47"/>
  <c r="J150" i="47"/>
  <c r="N150" i="47"/>
  <c r="J151" i="47"/>
  <c r="N151" i="47"/>
  <c r="J152" i="47"/>
  <c r="N152" i="47"/>
  <c r="J153" i="47"/>
  <c r="N153" i="47"/>
  <c r="L4" i="47"/>
  <c r="K8" i="47"/>
  <c r="P11" i="47"/>
  <c r="K15" i="47"/>
  <c r="P18" i="47"/>
  <c r="L22" i="47"/>
  <c r="P25" i="47"/>
  <c r="L29" i="47"/>
  <c r="K33" i="47"/>
  <c r="L36" i="47"/>
  <c r="K40" i="47"/>
  <c r="J43" i="47"/>
  <c r="K45" i="47"/>
  <c r="L47" i="47"/>
  <c r="J49" i="47"/>
  <c r="P50" i="47"/>
  <c r="N52" i="47"/>
  <c r="M54" i="47"/>
  <c r="J56" i="47"/>
  <c r="I58" i="47"/>
  <c r="P59" i="47"/>
  <c r="M61" i="47"/>
  <c r="L63" i="47"/>
  <c r="J65" i="47"/>
  <c r="O66" i="47"/>
  <c r="J68" i="47"/>
  <c r="M69" i="47"/>
  <c r="O70" i="47"/>
  <c r="J72" i="47"/>
  <c r="M73" i="47"/>
  <c r="O74" i="47"/>
  <c r="J76" i="47"/>
  <c r="M77" i="47"/>
  <c r="O78" i="47"/>
  <c r="J80" i="47"/>
  <c r="M81" i="47"/>
  <c r="O82" i="47"/>
  <c r="J84" i="47"/>
  <c r="M85" i="47"/>
  <c r="O86" i="47"/>
  <c r="J88" i="47"/>
  <c r="M89" i="47"/>
  <c r="O90" i="47"/>
  <c r="O91" i="47"/>
  <c r="N92" i="47"/>
  <c r="M93" i="47"/>
  <c r="M94" i="47"/>
  <c r="K95" i="47"/>
  <c r="J96" i="47"/>
  <c r="J97" i="47"/>
  <c r="I98" i="47"/>
  <c r="O98" i="47"/>
  <c r="O99" i="47"/>
  <c r="N100" i="47"/>
  <c r="M101" i="47"/>
  <c r="M102" i="47"/>
  <c r="K103" i="47"/>
  <c r="J104" i="47"/>
  <c r="J105" i="47"/>
  <c r="I106" i="47"/>
  <c r="O106" i="47"/>
  <c r="O107" i="47"/>
  <c r="N108" i="47"/>
  <c r="M109" i="47"/>
  <c r="M110" i="47"/>
  <c r="K111" i="47"/>
  <c r="J112" i="47"/>
  <c r="J113" i="47"/>
  <c r="I114" i="47"/>
  <c r="O114" i="47"/>
  <c r="O115" i="47"/>
  <c r="N116" i="47"/>
  <c r="M117" i="47"/>
  <c r="M118" i="47"/>
  <c r="K119" i="47"/>
  <c r="I120" i="47"/>
  <c r="O120" i="47"/>
  <c r="L121" i="47"/>
  <c r="I122" i="47"/>
  <c r="O122" i="47"/>
  <c r="L123" i="47"/>
  <c r="I124" i="47"/>
  <c r="O124" i="47"/>
  <c r="L125" i="47"/>
  <c r="I126" i="47"/>
  <c r="O126" i="47"/>
  <c r="L127" i="47"/>
  <c r="I128" i="47"/>
  <c r="O128" i="47"/>
  <c r="L129" i="47"/>
  <c r="I130" i="47"/>
  <c r="O130" i="47"/>
  <c r="L131" i="47"/>
  <c r="I132" i="47"/>
  <c r="O132" i="47"/>
  <c r="L133" i="47"/>
  <c r="I134" i="47"/>
  <c r="O134" i="47"/>
  <c r="L135" i="47"/>
  <c r="I136" i="47"/>
  <c r="O136" i="47"/>
  <c r="L137" i="47"/>
  <c r="I138" i="47"/>
  <c r="O138" i="47"/>
  <c r="L139" i="47"/>
  <c r="I140" i="47"/>
  <c r="O140" i="47"/>
  <c r="L141" i="47"/>
  <c r="I142" i="47"/>
  <c r="O142" i="47"/>
  <c r="L143" i="47"/>
  <c r="I144" i="47"/>
  <c r="O144" i="47"/>
  <c r="L145" i="47"/>
  <c r="I146" i="47"/>
  <c r="O146" i="47"/>
  <c r="L147" i="47"/>
  <c r="I148" i="47"/>
  <c r="O148" i="47"/>
  <c r="L149" i="47"/>
  <c r="I150" i="47"/>
  <c r="O150" i="47"/>
  <c r="L151" i="47"/>
  <c r="I152" i="47"/>
  <c r="O152" i="47"/>
  <c r="L153" i="47"/>
  <c r="L14" i="47"/>
  <c r="L21" i="47"/>
  <c r="L28" i="47"/>
  <c r="P35" i="47"/>
  <c r="L42" i="47"/>
  <c r="N48" i="47"/>
  <c r="I54" i="47"/>
  <c r="M57" i="47"/>
  <c r="P62" i="47"/>
  <c r="O67" i="47"/>
  <c r="O71" i="47"/>
  <c r="O75" i="47"/>
  <c r="O79" i="47"/>
  <c r="O83" i="47"/>
  <c r="J89" i="47"/>
  <c r="M91" i="47"/>
  <c r="J94" i="47"/>
  <c r="O96" i="47"/>
  <c r="M99" i="47"/>
  <c r="J102" i="47"/>
  <c r="O104" i="47"/>
  <c r="M107" i="47"/>
  <c r="K109" i="47"/>
  <c r="I112" i="47"/>
  <c r="N114" i="47"/>
  <c r="K117" i="47"/>
  <c r="P119" i="47"/>
  <c r="P121" i="47"/>
  <c r="P123" i="47"/>
  <c r="P125" i="47"/>
  <c r="P127" i="47"/>
  <c r="P129" i="47"/>
  <c r="P131" i="47"/>
  <c r="P133" i="47"/>
  <c r="P135" i="47"/>
  <c r="K137" i="47"/>
  <c r="K139" i="47"/>
  <c r="K141" i="47"/>
  <c r="K143" i="47"/>
  <c r="K145" i="47"/>
  <c r="K147" i="47"/>
  <c r="K149" i="47"/>
  <c r="K151" i="47"/>
  <c r="K153" i="47"/>
  <c r="L5" i="47"/>
  <c r="K9" i="47"/>
  <c r="L12" i="47"/>
  <c r="K16" i="47"/>
  <c r="P19" i="47"/>
  <c r="K23" i="47"/>
  <c r="P26" i="47"/>
  <c r="L30" i="47"/>
  <c r="P33" i="47"/>
  <c r="L37" i="47"/>
  <c r="K41" i="47"/>
  <c r="L43" i="47"/>
  <c r="P45" i="47"/>
  <c r="P47" i="47"/>
  <c r="M49" i="47"/>
  <c r="L51" i="47"/>
  <c r="J53" i="47"/>
  <c r="P54" i="47"/>
  <c r="N56" i="47"/>
  <c r="M58" i="47"/>
  <c r="J60" i="47"/>
  <c r="I62" i="47"/>
  <c r="P63" i="47"/>
  <c r="M65" i="47"/>
  <c r="J67" i="47"/>
  <c r="M68" i="47"/>
  <c r="O69" i="47"/>
  <c r="J71" i="47"/>
  <c r="M72" i="47"/>
  <c r="O73" i="47"/>
  <c r="J75" i="47"/>
  <c r="M76" i="47"/>
  <c r="O77" i="47"/>
  <c r="J79" i="47"/>
  <c r="M80" i="47"/>
  <c r="O81" i="47"/>
  <c r="J83" i="47"/>
  <c r="M84" i="47"/>
  <c r="O85" i="47"/>
  <c r="J87" i="47"/>
  <c r="M88" i="47"/>
  <c r="O89" i="47"/>
  <c r="J91" i="47"/>
  <c r="I92" i="47"/>
  <c r="O92" i="47"/>
  <c r="O93" i="47"/>
  <c r="N94" i="47"/>
  <c r="M95" i="47"/>
  <c r="M96" i="47"/>
  <c r="K97" i="47"/>
  <c r="J98" i="47"/>
  <c r="J99" i="47"/>
  <c r="I100" i="47"/>
  <c r="O100" i="47"/>
  <c r="O101" i="47"/>
  <c r="N102" i="47"/>
  <c r="M103" i="47"/>
  <c r="M104" i="47"/>
  <c r="K105" i="47"/>
  <c r="J106" i="47"/>
  <c r="J107" i="47"/>
  <c r="I108" i="47"/>
  <c r="O108" i="47"/>
  <c r="O109" i="47"/>
  <c r="N110" i="47"/>
  <c r="M111" i="47"/>
  <c r="M112" i="47"/>
  <c r="K113" i="47"/>
  <c r="J114" i="47"/>
  <c r="J115" i="47"/>
  <c r="I116" i="47"/>
  <c r="O116" i="47"/>
  <c r="O117" i="47"/>
  <c r="N118" i="47"/>
  <c r="M119" i="47"/>
  <c r="K120" i="47"/>
  <c r="P120" i="47"/>
  <c r="M121" i="47"/>
  <c r="K122" i="47"/>
  <c r="P122" i="47"/>
  <c r="M123" i="47"/>
  <c r="K124" i="47"/>
  <c r="P124" i="47"/>
  <c r="M125" i="47"/>
  <c r="K126" i="47"/>
  <c r="P126" i="47"/>
  <c r="M127" i="47"/>
  <c r="K128" i="47"/>
  <c r="P128" i="47"/>
  <c r="M129" i="47"/>
  <c r="K130" i="47"/>
  <c r="P130" i="47"/>
  <c r="M131" i="47"/>
  <c r="K132" i="47"/>
  <c r="P132" i="47"/>
  <c r="M133" i="47"/>
  <c r="K134" i="47"/>
  <c r="P134" i="47"/>
  <c r="M135" i="47"/>
  <c r="K136" i="47"/>
  <c r="P136" i="47"/>
  <c r="M137" i="47"/>
  <c r="K138" i="47"/>
  <c r="P138" i="47"/>
  <c r="M139" i="47"/>
  <c r="K140" i="47"/>
  <c r="P140" i="47"/>
  <c r="M141" i="47"/>
  <c r="K142" i="47"/>
  <c r="P142" i="47"/>
  <c r="M143" i="47"/>
  <c r="K144" i="47"/>
  <c r="P144" i="47"/>
  <c r="M145" i="47"/>
  <c r="K146" i="47"/>
  <c r="P146" i="47"/>
  <c r="M147" i="47"/>
  <c r="K148" i="47"/>
  <c r="P148" i="47"/>
  <c r="M149" i="47"/>
  <c r="K150" i="47"/>
  <c r="P150" i="47"/>
  <c r="M151" i="47"/>
  <c r="K152" i="47"/>
  <c r="P152" i="47"/>
  <c r="M153" i="47"/>
  <c r="P10" i="47"/>
  <c r="P17" i="47"/>
  <c r="K25" i="47"/>
  <c r="K39" i="47"/>
  <c r="P46" i="47"/>
  <c r="M50" i="47"/>
  <c r="P55" i="47"/>
  <c r="J61" i="47"/>
  <c r="M66" i="47"/>
  <c r="M70" i="47"/>
  <c r="M74" i="47"/>
  <c r="M78" i="47"/>
  <c r="M82" i="47"/>
  <c r="M86" i="47"/>
  <c r="M90" i="47"/>
  <c r="K93" i="47"/>
  <c r="I96" i="47"/>
  <c r="N98" i="47"/>
  <c r="K101" i="47"/>
  <c r="I104" i="47"/>
  <c r="N106" i="47"/>
  <c r="J111" i="47"/>
  <c r="O113" i="47"/>
  <c r="M116" i="47"/>
  <c r="J119" i="47"/>
  <c r="K121" i="47"/>
  <c r="K123" i="47"/>
  <c r="K125" i="47"/>
  <c r="K127" i="47"/>
  <c r="M128" i="47"/>
  <c r="M130" i="47"/>
  <c r="M132" i="47"/>
  <c r="M134" i="47"/>
  <c r="M136" i="47"/>
  <c r="M138" i="47"/>
  <c r="M140" i="47"/>
  <c r="M142" i="47"/>
  <c r="P143" i="47"/>
  <c r="P145" i="47"/>
  <c r="P147" i="47"/>
  <c r="P149" i="47"/>
  <c r="P151" i="47"/>
  <c r="P153" i="47"/>
  <c r="L6" i="47"/>
  <c r="P9" i="47"/>
  <c r="L13" i="47"/>
  <c r="K17" i="47"/>
  <c r="L20" i="47"/>
  <c r="K24" i="47"/>
  <c r="P27" i="47"/>
  <c r="K31" i="47"/>
  <c r="P34" i="47"/>
  <c r="L38" i="47"/>
  <c r="O41" i="47"/>
  <c r="J44" i="47"/>
  <c r="M46" i="47"/>
  <c r="J48" i="47"/>
  <c r="I50" i="47"/>
  <c r="P51" i="47"/>
  <c r="M53" i="47"/>
  <c r="L55" i="47"/>
  <c r="J57" i="47"/>
  <c r="P58" i="47"/>
  <c r="N60" i="47"/>
  <c r="M62" i="47"/>
  <c r="J64" i="47"/>
  <c r="I66" i="47"/>
  <c r="M67" i="47"/>
  <c r="O68" i="47"/>
  <c r="J70" i="47"/>
  <c r="M71" i="47"/>
  <c r="O72" i="47"/>
  <c r="J74" i="47"/>
  <c r="M75" i="47"/>
  <c r="O76" i="47"/>
  <c r="J78" i="47"/>
  <c r="M79" i="47"/>
  <c r="O80" i="47"/>
  <c r="J82" i="47"/>
  <c r="M83" i="47"/>
  <c r="O84" i="47"/>
  <c r="J86" i="47"/>
  <c r="M87" i="47"/>
  <c r="O88" i="47"/>
  <c r="J90" i="47"/>
  <c r="K91" i="47"/>
  <c r="J92" i="47"/>
  <c r="J93" i="47"/>
  <c r="I94" i="47"/>
  <c r="O94" i="47"/>
  <c r="O95" i="47"/>
  <c r="N96" i="47"/>
  <c r="M97" i="47"/>
  <c r="M98" i="47"/>
  <c r="K99" i="47"/>
  <c r="J100" i="47"/>
  <c r="J101" i="47"/>
  <c r="I102" i="47"/>
  <c r="O102" i="47"/>
  <c r="O103" i="47"/>
  <c r="N104" i="47"/>
  <c r="M105" i="47"/>
  <c r="M106" i="47"/>
  <c r="K107" i="47"/>
  <c r="J108" i="47"/>
  <c r="J109" i="47"/>
  <c r="I110" i="47"/>
  <c r="O110" i="47"/>
  <c r="O111" i="47"/>
  <c r="N112" i="47"/>
  <c r="M113" i="47"/>
  <c r="M114" i="47"/>
  <c r="K115" i="47"/>
  <c r="J116" i="47"/>
  <c r="J117" i="47"/>
  <c r="I118" i="47"/>
  <c r="O118" i="47"/>
  <c r="O119" i="47"/>
  <c r="L120" i="47"/>
  <c r="I121" i="47"/>
  <c r="O121" i="47"/>
  <c r="L122" i="47"/>
  <c r="I123" i="47"/>
  <c r="O123" i="47"/>
  <c r="L124" i="47"/>
  <c r="I125" i="47"/>
  <c r="O125" i="47"/>
  <c r="L126" i="47"/>
  <c r="I127" i="47"/>
  <c r="O127" i="47"/>
  <c r="L128" i="47"/>
  <c r="I129" i="47"/>
  <c r="O129" i="47"/>
  <c r="L130" i="47"/>
  <c r="I131" i="47"/>
  <c r="O131" i="47"/>
  <c r="L132" i="47"/>
  <c r="I133" i="47"/>
  <c r="O133" i="47"/>
  <c r="L134" i="47"/>
  <c r="I135" i="47"/>
  <c r="O135" i="47"/>
  <c r="L136" i="47"/>
  <c r="I137" i="47"/>
  <c r="O137" i="47"/>
  <c r="L138" i="47"/>
  <c r="I139" i="47"/>
  <c r="O139" i="47"/>
  <c r="L140" i="47"/>
  <c r="I141" i="47"/>
  <c r="O141" i="47"/>
  <c r="L142" i="47"/>
  <c r="I143" i="47"/>
  <c r="O143" i="47"/>
  <c r="L144" i="47"/>
  <c r="I145" i="47"/>
  <c r="O145" i="47"/>
  <c r="L146" i="47"/>
  <c r="I147" i="47"/>
  <c r="O147" i="47"/>
  <c r="L148" i="47"/>
  <c r="I149" i="47"/>
  <c r="O149" i="47"/>
  <c r="L150" i="47"/>
  <c r="I151" i="47"/>
  <c r="O151" i="47"/>
  <c r="L152" i="47"/>
  <c r="I153" i="47"/>
  <c r="O153" i="47"/>
  <c r="K7" i="47"/>
  <c r="K32" i="47"/>
  <c r="O44" i="47"/>
  <c r="J52" i="47"/>
  <c r="L59" i="47"/>
  <c r="N64" i="47"/>
  <c r="J69" i="47"/>
  <c r="J73" i="47"/>
  <c r="J77" i="47"/>
  <c r="J81" i="47"/>
  <c r="J85" i="47"/>
  <c r="O87" i="47"/>
  <c r="M92" i="47"/>
  <c r="J95" i="47"/>
  <c r="O97" i="47"/>
  <c r="M100" i="47"/>
  <c r="J103" i="47"/>
  <c r="O105" i="47"/>
  <c r="M108" i="47"/>
  <c r="J110" i="47"/>
  <c r="O112" i="47"/>
  <c r="M115" i="47"/>
  <c r="J118" i="47"/>
  <c r="M120" i="47"/>
  <c r="M122" i="47"/>
  <c r="M124" i="47"/>
  <c r="M126" i="47"/>
  <c r="K129" i="47"/>
  <c r="K131" i="47"/>
  <c r="K133" i="47"/>
  <c r="K135" i="47"/>
  <c r="P137" i="47"/>
  <c r="P139" i="47"/>
  <c r="P141" i="47"/>
  <c r="M144" i="47"/>
  <c r="M146" i="47"/>
  <c r="M148" i="47"/>
  <c r="M150" i="47"/>
  <c r="M152" i="47"/>
  <c r="AW6" i="45"/>
  <c r="AX7" i="45"/>
  <c r="AY8" i="45"/>
  <c r="AW10" i="45"/>
  <c r="AX11" i="45"/>
  <c r="AY12" i="45"/>
  <c r="AW14" i="45"/>
  <c r="AX15" i="45"/>
  <c r="AY16" i="45"/>
  <c r="AW18" i="45"/>
  <c r="AX19" i="45"/>
  <c r="AY20" i="45"/>
  <c r="AW22" i="45"/>
  <c r="AX23" i="45"/>
  <c r="AY24" i="45"/>
  <c r="AW26" i="45"/>
  <c r="AX27" i="45"/>
  <c r="AY28" i="45"/>
  <c r="AW30" i="45"/>
  <c r="AX31" i="45"/>
  <c r="AY32" i="45"/>
  <c r="AW34" i="45"/>
  <c r="AX35" i="45"/>
  <c r="AY36" i="45"/>
  <c r="AW38" i="45"/>
  <c r="AX39" i="45"/>
  <c r="AY40" i="45"/>
  <c r="AW42" i="45"/>
  <c r="AX43" i="45"/>
  <c r="AY44" i="45"/>
  <c r="AW46" i="45"/>
  <c r="AX47" i="45"/>
  <c r="AY48" i="45"/>
  <c r="AW50" i="45"/>
  <c r="AX51" i="45"/>
  <c r="AY52" i="45"/>
  <c r="AW54" i="45"/>
  <c r="AX55" i="45"/>
  <c r="AY56" i="45"/>
  <c r="AW58" i="45"/>
  <c r="AX59" i="45"/>
  <c r="AY60" i="45"/>
  <c r="AW62" i="45"/>
  <c r="AX63" i="45"/>
  <c r="AY64" i="45"/>
  <c r="AW66" i="45"/>
  <c r="AX67" i="45"/>
  <c r="AY68" i="45"/>
  <c r="AW70" i="45"/>
  <c r="AX71" i="45"/>
  <c r="AY72" i="45"/>
  <c r="AW74" i="45"/>
  <c r="AX75" i="45"/>
  <c r="AY76" i="45"/>
  <c r="AW78" i="45"/>
  <c r="AW5" i="45"/>
  <c r="AX6" i="45"/>
  <c r="AY7" i="45"/>
  <c r="AW9" i="45"/>
  <c r="AX10" i="45"/>
  <c r="AY11" i="45"/>
  <c r="AW13" i="45"/>
  <c r="AX14" i="45"/>
  <c r="AY15" i="45"/>
  <c r="AW17" i="45"/>
  <c r="AX18" i="45"/>
  <c r="AY19" i="45"/>
  <c r="AW21" i="45"/>
  <c r="AX22" i="45"/>
  <c r="AY23" i="45"/>
  <c r="AW25" i="45"/>
  <c r="AX26" i="45"/>
  <c r="AY27" i="45"/>
  <c r="AW29" i="45"/>
  <c r="AX30" i="45"/>
  <c r="AY31" i="45"/>
  <c r="AW33" i="45"/>
  <c r="AX34" i="45"/>
  <c r="AY35" i="45"/>
  <c r="AW37" i="45"/>
  <c r="AX38" i="45"/>
  <c r="AY39" i="45"/>
  <c r="AW41" i="45"/>
  <c r="AX42" i="45"/>
  <c r="AY43" i="45"/>
  <c r="AW45" i="45"/>
  <c r="AX46" i="45"/>
  <c r="AY47" i="45"/>
  <c r="AW49" i="45"/>
  <c r="AX50" i="45"/>
  <c r="AY51" i="45"/>
  <c r="AW53" i="45"/>
  <c r="AX54" i="45"/>
  <c r="AY55" i="45"/>
  <c r="AW57" i="45"/>
  <c r="AX58" i="45"/>
  <c r="AY59" i="45"/>
  <c r="AW61" i="45"/>
  <c r="AX62" i="45"/>
  <c r="AY63" i="45"/>
  <c r="AW65" i="45"/>
  <c r="AX66" i="45"/>
  <c r="AY67" i="45"/>
  <c r="AW69" i="45"/>
  <c r="AX70" i="45"/>
  <c r="AY71" i="45"/>
  <c r="AW73" i="45"/>
  <c r="AX74" i="45"/>
  <c r="AY75" i="45"/>
  <c r="AW77" i="45"/>
  <c r="AX78" i="45"/>
  <c r="AY79" i="45"/>
  <c r="AW81" i="45"/>
  <c r="AX82" i="45"/>
  <c r="AY83" i="45"/>
  <c r="AW85" i="45"/>
  <c r="AX86" i="45"/>
  <c r="AY87" i="45"/>
  <c r="AW89" i="45"/>
  <c r="AX90" i="45"/>
  <c r="AY91" i="45"/>
  <c r="AW93" i="45"/>
  <c r="AX94" i="45"/>
  <c r="AY95" i="45"/>
  <c r="AW97" i="45"/>
  <c r="AX98" i="45"/>
  <c r="AY99" i="45"/>
  <c r="AW101" i="45"/>
  <c r="AX102" i="45"/>
  <c r="AY103" i="45"/>
  <c r="AW105" i="45"/>
  <c r="AX106" i="45"/>
  <c r="AY107" i="45"/>
  <c r="AW109" i="45"/>
  <c r="AX110" i="45"/>
  <c r="AY111" i="45"/>
  <c r="AW113" i="45"/>
  <c r="AX114" i="45"/>
  <c r="AY115" i="45"/>
  <c r="AW117" i="45"/>
  <c r="AY5" i="45"/>
  <c r="AW7" i="45"/>
  <c r="AX8" i="45"/>
  <c r="AY9" i="45"/>
  <c r="AW11" i="45"/>
  <c r="AX12" i="45"/>
  <c r="AY13" i="45"/>
  <c r="AW15" i="45"/>
  <c r="AX16" i="45"/>
  <c r="AY17" i="45"/>
  <c r="AW19" i="45"/>
  <c r="AX20" i="45"/>
  <c r="AY21" i="45"/>
  <c r="AW23" i="45"/>
  <c r="AX24" i="45"/>
  <c r="AY25" i="45"/>
  <c r="AW27" i="45"/>
  <c r="AX28" i="45"/>
  <c r="AY29" i="45"/>
  <c r="AW31" i="45"/>
  <c r="AX32" i="45"/>
  <c r="AY33" i="45"/>
  <c r="AW35" i="45"/>
  <c r="AX36" i="45"/>
  <c r="AY37" i="45"/>
  <c r="AW39" i="45"/>
  <c r="AX40" i="45"/>
  <c r="AY41" i="45"/>
  <c r="AW43" i="45"/>
  <c r="AX44" i="45"/>
  <c r="AY45" i="45"/>
  <c r="AW47" i="45"/>
  <c r="AX48" i="45"/>
  <c r="AY49" i="45"/>
  <c r="AW51" i="45"/>
  <c r="AX52" i="45"/>
  <c r="AY53" i="45"/>
  <c r="AW55" i="45"/>
  <c r="AX56" i="45"/>
  <c r="AY57" i="45"/>
  <c r="AW59" i="45"/>
  <c r="AX60" i="45"/>
  <c r="AY61" i="45"/>
  <c r="AW63" i="45"/>
  <c r="AX64" i="45"/>
  <c r="AY65" i="45"/>
  <c r="AW67" i="45"/>
  <c r="AX68" i="45"/>
  <c r="AY69" i="45"/>
  <c r="AW71" i="45"/>
  <c r="AX72" i="45"/>
  <c r="AY73" i="45"/>
  <c r="AW75" i="45"/>
  <c r="AX76" i="45"/>
  <c r="AY77" i="45"/>
  <c r="AW79" i="45"/>
  <c r="AX80" i="45"/>
  <c r="AY81" i="45"/>
  <c r="AW83" i="45"/>
  <c r="AX84" i="45"/>
  <c r="AY85" i="45"/>
  <c r="AW87" i="45"/>
  <c r="AX88" i="45"/>
  <c r="AY89" i="45"/>
  <c r="AW91" i="45"/>
  <c r="AX5" i="45"/>
  <c r="AY10" i="45"/>
  <c r="AW16" i="45"/>
  <c r="AX21" i="45"/>
  <c r="AY26" i="45"/>
  <c r="AW32" i="45"/>
  <c r="AX37" i="45"/>
  <c r="AY42" i="45"/>
  <c r="AW48" i="45"/>
  <c r="AX53" i="45"/>
  <c r="AY58" i="45"/>
  <c r="AW64" i="45"/>
  <c r="AX69" i="45"/>
  <c r="AY74" i="45"/>
  <c r="AX79" i="45"/>
  <c r="AW82" i="45"/>
  <c r="AY84" i="45"/>
  <c r="AX87" i="45"/>
  <c r="AW90" i="45"/>
  <c r="AX92" i="45"/>
  <c r="AW94" i="45"/>
  <c r="AW96" i="45"/>
  <c r="AY97" i="45"/>
  <c r="AX99" i="45"/>
  <c r="AX101" i="45"/>
  <c r="AW103" i="45"/>
  <c r="AY104" i="45"/>
  <c r="AY106" i="45"/>
  <c r="AX108" i="45"/>
  <c r="AW110" i="45"/>
  <c r="AW112" i="45"/>
  <c r="AY113" i="45"/>
  <c r="AX115" i="45"/>
  <c r="AX117" i="45"/>
  <c r="AY118" i="45"/>
  <c r="AW120" i="45"/>
  <c r="AX121" i="45"/>
  <c r="AY122" i="45"/>
  <c r="AW124" i="45"/>
  <c r="AX125" i="45"/>
  <c r="AY126" i="45"/>
  <c r="AW128" i="45"/>
  <c r="AX129" i="45"/>
  <c r="AY130" i="45"/>
  <c r="AW132" i="45"/>
  <c r="AX133" i="45"/>
  <c r="AY134" i="45"/>
  <c r="AW136" i="45"/>
  <c r="AX137" i="45"/>
  <c r="AY138" i="45"/>
  <c r="AW140" i="45"/>
  <c r="AX141" i="45"/>
  <c r="AY142" i="45"/>
  <c r="AW144" i="45"/>
  <c r="AX145" i="45"/>
  <c r="AY146" i="45"/>
  <c r="AW148" i="45"/>
  <c r="AX149" i="45"/>
  <c r="AY150" i="45"/>
  <c r="AW152" i="45"/>
  <c r="AX153" i="45"/>
  <c r="AY154" i="45"/>
  <c r="AY6" i="45"/>
  <c r="AW12" i="45"/>
  <c r="AX17" i="45"/>
  <c r="AY22" i="45"/>
  <c r="AW28" i="45"/>
  <c r="AX33" i="45"/>
  <c r="AY38" i="45"/>
  <c r="AW44" i="45"/>
  <c r="AX49" i="45"/>
  <c r="AY54" i="45"/>
  <c r="AW60" i="45"/>
  <c r="AX65" i="45"/>
  <c r="AY70" i="45"/>
  <c r="AW76" i="45"/>
  <c r="AW80" i="45"/>
  <c r="AY82" i="45"/>
  <c r="AX85" i="45"/>
  <c r="AW88" i="45"/>
  <c r="AY90" i="45"/>
  <c r="AY92" i="45"/>
  <c r="AY94" i="45"/>
  <c r="AX96" i="45"/>
  <c r="AW98" i="45"/>
  <c r="AW100" i="45"/>
  <c r="AY101" i="45"/>
  <c r="AX103" i="45"/>
  <c r="AX105" i="45"/>
  <c r="AW107" i="45"/>
  <c r="AY108" i="45"/>
  <c r="AY110" i="45"/>
  <c r="AX112" i="45"/>
  <c r="AW114" i="45"/>
  <c r="AW116" i="45"/>
  <c r="AY117" i="45"/>
  <c r="AW119" i="45"/>
  <c r="AX120" i="45"/>
  <c r="AY121" i="45"/>
  <c r="AW123" i="45"/>
  <c r="AX124" i="45"/>
  <c r="AY125" i="45"/>
  <c r="AW127" i="45"/>
  <c r="AX128" i="45"/>
  <c r="AY129" i="45"/>
  <c r="AW131" i="45"/>
  <c r="AX132" i="45"/>
  <c r="AY133" i="45"/>
  <c r="AW135" i="45"/>
  <c r="AX136" i="45"/>
  <c r="AY137" i="45"/>
  <c r="AW139" i="45"/>
  <c r="AX140" i="45"/>
  <c r="AY141" i="45"/>
  <c r="AW143" i="45"/>
  <c r="AX144" i="45"/>
  <c r="AY145" i="45"/>
  <c r="AW147" i="45"/>
  <c r="AX148" i="45"/>
  <c r="AY149" i="45"/>
  <c r="AW151" i="45"/>
  <c r="AX152" i="45"/>
  <c r="AY153" i="45"/>
  <c r="AW8" i="45"/>
  <c r="AX13" i="45"/>
  <c r="AY18" i="45"/>
  <c r="AW24" i="45"/>
  <c r="AX29" i="45"/>
  <c r="AY34" i="45"/>
  <c r="AW40" i="45"/>
  <c r="AX45" i="45"/>
  <c r="AY50" i="45"/>
  <c r="AW56" i="45"/>
  <c r="AX61" i="45"/>
  <c r="AY66" i="45"/>
  <c r="AW72" i="45"/>
  <c r="AX77" i="45"/>
  <c r="AY80" i="45"/>
  <c r="AX83" i="45"/>
  <c r="AW86" i="45"/>
  <c r="AY88" i="45"/>
  <c r="AX91" i="45"/>
  <c r="AX93" i="45"/>
  <c r="AW95" i="45"/>
  <c r="AY96" i="45"/>
  <c r="AY98" i="45"/>
  <c r="AX100" i="45"/>
  <c r="AW102" i="45"/>
  <c r="AW104" i="45"/>
  <c r="AY105" i="45"/>
  <c r="AX107" i="45"/>
  <c r="AX109" i="45"/>
  <c r="AW111" i="45"/>
  <c r="AY112" i="45"/>
  <c r="AY114" i="45"/>
  <c r="AX116" i="45"/>
  <c r="AW118" i="45"/>
  <c r="AX119" i="45"/>
  <c r="AY120" i="45"/>
  <c r="AW122" i="45"/>
  <c r="AX123" i="45"/>
  <c r="AY124" i="45"/>
  <c r="AW126" i="45"/>
  <c r="AX127" i="45"/>
  <c r="AY128" i="45"/>
  <c r="AW130" i="45"/>
  <c r="AX131" i="45"/>
  <c r="AY132" i="45"/>
  <c r="AW134" i="45"/>
  <c r="AX135" i="45"/>
  <c r="AY136" i="45"/>
  <c r="AW138" i="45"/>
  <c r="AX139" i="45"/>
  <c r="AY140" i="45"/>
  <c r="AW142" i="45"/>
  <c r="AX143" i="45"/>
  <c r="AY144" i="45"/>
  <c r="AW146" i="45"/>
  <c r="AX147" i="45"/>
  <c r="AY148" i="45"/>
  <c r="AW150" i="45"/>
  <c r="AX151" i="45"/>
  <c r="AY152" i="45"/>
  <c r="AW154" i="45"/>
  <c r="AX9" i="45"/>
  <c r="AY14" i="45"/>
  <c r="AW20" i="45"/>
  <c r="AX25" i="45"/>
  <c r="AY30" i="45"/>
  <c r="AW36" i="45"/>
  <c r="AX41" i="45"/>
  <c r="AY46" i="45"/>
  <c r="AW52" i="45"/>
  <c r="AX57" i="45"/>
  <c r="AY62" i="45"/>
  <c r="AW68" i="45"/>
  <c r="AX73" i="45"/>
  <c r="AY78" i="45"/>
  <c r="AX81" i="45"/>
  <c r="AW84" i="45"/>
  <c r="AY86" i="45"/>
  <c r="AX89" i="45"/>
  <c r="AW92" i="45"/>
  <c r="AY93" i="45"/>
  <c r="AX95" i="45"/>
  <c r="AX97" i="45"/>
  <c r="AW99" i="45"/>
  <c r="AY100" i="45"/>
  <c r="AY102" i="45"/>
  <c r="AX104" i="45"/>
  <c r="AW106" i="45"/>
  <c r="AW108" i="45"/>
  <c r="AY109" i="45"/>
  <c r="AX111" i="45"/>
  <c r="AX113" i="45"/>
  <c r="AW115" i="45"/>
  <c r="AY116" i="45"/>
  <c r="AX118" i="45"/>
  <c r="AY119" i="45"/>
  <c r="AW121" i="45"/>
  <c r="AX122" i="45"/>
  <c r="AY123" i="45"/>
  <c r="AW125" i="45"/>
  <c r="AX126" i="45"/>
  <c r="AY127" i="45"/>
  <c r="AW129" i="45"/>
  <c r="AX130" i="45"/>
  <c r="AY131" i="45"/>
  <c r="AW133" i="45"/>
  <c r="AX134" i="45"/>
  <c r="AY135" i="45"/>
  <c r="AW137" i="45"/>
  <c r="AX138" i="45"/>
  <c r="AY139" i="45"/>
  <c r="AW141" i="45"/>
  <c r="AX142" i="45"/>
  <c r="AY143" i="45"/>
  <c r="AW145" i="45"/>
  <c r="AX146" i="45"/>
  <c r="AY147" i="45"/>
  <c r="AW149" i="45"/>
  <c r="AX150" i="45"/>
  <c r="AY151" i="45"/>
  <c r="AW153" i="45"/>
  <c r="AX154" i="45"/>
  <c r="AU8" i="45"/>
  <c r="AS5" i="45"/>
  <c r="AU5" i="45" s="1"/>
  <c r="AS8" i="45"/>
  <c r="AU4" i="45"/>
  <c r="AP7" i="45"/>
  <c r="AP11" i="45"/>
  <c r="AP4" i="45"/>
  <c r="AP8" i="45"/>
  <c r="AP5" i="45"/>
  <c r="AP9" i="45"/>
  <c r="AP6" i="45"/>
  <c r="AP10" i="45"/>
  <c r="AB8" i="45"/>
  <c r="K160" i="45" s="1"/>
  <c r="AB12" i="45"/>
  <c r="K164" i="45" s="1"/>
  <c r="AB5" i="45"/>
  <c r="AB9" i="45"/>
  <c r="K161" i="45" s="1"/>
  <c r="AB6" i="45"/>
  <c r="K158" i="45" s="1"/>
  <c r="AB10" i="45"/>
  <c r="K162" i="45" s="1"/>
  <c r="AB7" i="45"/>
  <c r="AB11" i="45"/>
  <c r="K159" i="45"/>
  <c r="K163" i="45"/>
  <c r="J163" i="45"/>
  <c r="J159" i="45"/>
  <c r="J162" i="45"/>
  <c r="T74" i="45"/>
  <c r="T60" i="45"/>
  <c r="T52" i="45"/>
  <c r="T80" i="45"/>
  <c r="T72" i="45"/>
  <c r="T68" i="45"/>
  <c r="T58" i="45"/>
  <c r="T50" i="45"/>
  <c r="T78" i="45"/>
  <c r="T56" i="45"/>
  <c r="T48" i="45"/>
  <c r="T76" i="45"/>
  <c r="T70" i="45"/>
  <c r="T66" i="45"/>
  <c r="T64" i="45"/>
  <c r="T62" i="45"/>
  <c r="T54" i="45"/>
  <c r="T79" i="45"/>
  <c r="T77" i="45"/>
  <c r="T75" i="45"/>
  <c r="T73" i="45"/>
  <c r="T47" i="45"/>
  <c r="T45" i="45"/>
  <c r="T43" i="45"/>
  <c r="T46" i="45"/>
  <c r="T44" i="45"/>
  <c r="T42" i="45"/>
  <c r="T41" i="45"/>
  <c r="T40" i="45"/>
  <c r="T39" i="45"/>
  <c r="T38" i="45"/>
  <c r="T37" i="45"/>
  <c r="T36" i="45"/>
  <c r="T35" i="45"/>
  <c r="T34" i="45"/>
  <c r="T33" i="45"/>
  <c r="T32" i="45"/>
  <c r="T31" i="45"/>
  <c r="T30" i="45"/>
  <c r="T29" i="45"/>
  <c r="T28" i="45"/>
  <c r="T27" i="45"/>
  <c r="T26" i="45"/>
  <c r="T25" i="45"/>
  <c r="T24" i="45"/>
  <c r="T23" i="45"/>
  <c r="T22" i="45"/>
  <c r="T21" i="45"/>
  <c r="T20" i="45"/>
  <c r="T19" i="45"/>
  <c r="T18" i="45"/>
  <c r="T17" i="45"/>
  <c r="T16" i="45"/>
  <c r="T15" i="45"/>
  <c r="T14" i="45"/>
  <c r="T13" i="45"/>
  <c r="T12" i="45"/>
  <c r="T11" i="45"/>
  <c r="T10" i="45"/>
  <c r="T9" i="45"/>
  <c r="T8" i="45"/>
  <c r="T7" i="45"/>
  <c r="T6" i="45"/>
  <c r="T5" i="45"/>
  <c r="L4" i="45"/>
  <c r="P4" i="45"/>
  <c r="K5" i="45"/>
  <c r="O5" i="45"/>
  <c r="J6" i="45"/>
  <c r="N6" i="45"/>
  <c r="R6" i="45"/>
  <c r="M7" i="45"/>
  <c r="Q7" i="45"/>
  <c r="L8" i="45"/>
  <c r="P8" i="45"/>
  <c r="K9" i="45"/>
  <c r="O9" i="45"/>
  <c r="J10" i="45"/>
  <c r="N10" i="45"/>
  <c r="R10" i="45"/>
  <c r="M11" i="45"/>
  <c r="Q11" i="45"/>
  <c r="L12" i="45"/>
  <c r="P12" i="45"/>
  <c r="K13" i="45"/>
  <c r="O13" i="45"/>
  <c r="J14" i="45"/>
  <c r="N14" i="45"/>
  <c r="R14" i="45"/>
  <c r="M15" i="45"/>
  <c r="Q15" i="45"/>
  <c r="L16" i="45"/>
  <c r="P16" i="45"/>
  <c r="K17" i="45"/>
  <c r="O17" i="45"/>
  <c r="J18" i="45"/>
  <c r="N18" i="45"/>
  <c r="R18" i="45"/>
  <c r="M19" i="45"/>
  <c r="Q19" i="45"/>
  <c r="L20" i="45"/>
  <c r="P20" i="45"/>
  <c r="K21" i="45"/>
  <c r="O21" i="45"/>
  <c r="J22" i="45"/>
  <c r="N22" i="45"/>
  <c r="R22" i="45"/>
  <c r="M23" i="45"/>
  <c r="Q23" i="45"/>
  <c r="L24" i="45"/>
  <c r="P24" i="45"/>
  <c r="K25" i="45"/>
  <c r="O25" i="45"/>
  <c r="J26" i="45"/>
  <c r="N26" i="45"/>
  <c r="R26" i="45"/>
  <c r="M27" i="45"/>
  <c r="Q27" i="45"/>
  <c r="L28" i="45"/>
  <c r="P28" i="45"/>
  <c r="K29" i="45"/>
  <c r="O29" i="45"/>
  <c r="J30" i="45"/>
  <c r="N30" i="45"/>
  <c r="R30" i="45"/>
  <c r="M31" i="45"/>
  <c r="Q31" i="45"/>
  <c r="L32" i="45"/>
  <c r="P32" i="45"/>
  <c r="K33" i="45"/>
  <c r="O33" i="45"/>
  <c r="J34" i="45"/>
  <c r="N34" i="45"/>
  <c r="R34" i="45"/>
  <c r="M35" i="45"/>
  <c r="Q35" i="45"/>
  <c r="L36" i="45"/>
  <c r="P36" i="45"/>
  <c r="K37" i="45"/>
  <c r="O37" i="45"/>
  <c r="J38" i="45"/>
  <c r="N38" i="45"/>
  <c r="R38" i="45"/>
  <c r="M39" i="45"/>
  <c r="Q39" i="45"/>
  <c r="L40" i="45"/>
  <c r="P40" i="45"/>
  <c r="K41" i="45"/>
  <c r="O41" i="45"/>
  <c r="M4" i="45"/>
  <c r="R4" i="45"/>
  <c r="N5" i="45"/>
  <c r="K6" i="45"/>
  <c r="P6" i="45"/>
  <c r="L7" i="45"/>
  <c r="R7" i="45"/>
  <c r="N8" i="45"/>
  <c r="J9" i="45"/>
  <c r="P9" i="45"/>
  <c r="L10" i="45"/>
  <c r="Q10" i="45"/>
  <c r="N11" i="45"/>
  <c r="J12" i="45"/>
  <c r="O12" i="45"/>
  <c r="L13" i="45"/>
  <c r="Q13" i="45"/>
  <c r="M14" i="45"/>
  <c r="J15" i="45"/>
  <c r="O15" i="45"/>
  <c r="K16" i="45"/>
  <c r="Q16" i="45"/>
  <c r="M17" i="45"/>
  <c r="R17" i="45"/>
  <c r="O18" i="45"/>
  <c r="K19" i="45"/>
  <c r="P19" i="45"/>
  <c r="M20" i="45"/>
  <c r="R20" i="45"/>
  <c r="N21" i="45"/>
  <c r="K22" i="45"/>
  <c r="P22" i="45"/>
  <c r="L23" i="45"/>
  <c r="R23" i="45"/>
  <c r="N24" i="45"/>
  <c r="J25" i="45"/>
  <c r="P25" i="45"/>
  <c r="L26" i="45"/>
  <c r="Q26" i="45"/>
  <c r="N27" i="45"/>
  <c r="J28" i="45"/>
  <c r="O28" i="45"/>
  <c r="L29" i="45"/>
  <c r="Q29" i="45"/>
  <c r="M30" i="45"/>
  <c r="J31" i="45"/>
  <c r="O31" i="45"/>
  <c r="K32" i="45"/>
  <c r="Q32" i="45"/>
  <c r="M33" i="45"/>
  <c r="R33" i="45"/>
  <c r="O34" i="45"/>
  <c r="K35" i="45"/>
  <c r="P35" i="45"/>
  <c r="M36" i="45"/>
  <c r="R36" i="45"/>
  <c r="N37" i="45"/>
  <c r="K38" i="45"/>
  <c r="P38" i="45"/>
  <c r="L39" i="45"/>
  <c r="R39" i="45"/>
  <c r="N40" i="45"/>
  <c r="J41" i="45"/>
  <c r="P41" i="45"/>
  <c r="K42" i="45"/>
  <c r="O42" i="45"/>
  <c r="J43" i="45"/>
  <c r="N43" i="45"/>
  <c r="R43" i="45"/>
  <c r="M44" i="45"/>
  <c r="Q44" i="45"/>
  <c r="L45" i="45"/>
  <c r="P45" i="45"/>
  <c r="K46" i="45"/>
  <c r="O46" i="45"/>
  <c r="J47" i="45"/>
  <c r="N47" i="45"/>
  <c r="R47" i="45"/>
  <c r="M48" i="45"/>
  <c r="Q48" i="45"/>
  <c r="L49" i="45"/>
  <c r="P49" i="45"/>
  <c r="K50" i="45"/>
  <c r="O50" i="45"/>
  <c r="J51" i="45"/>
  <c r="N51" i="45"/>
  <c r="R51" i="45"/>
  <c r="M52" i="45"/>
  <c r="Q52" i="45"/>
  <c r="L53" i="45"/>
  <c r="P53" i="45"/>
  <c r="K54" i="45"/>
  <c r="O54" i="45"/>
  <c r="J55" i="45"/>
  <c r="N55" i="45"/>
  <c r="R55" i="45"/>
  <c r="M56" i="45"/>
  <c r="Q56" i="45"/>
  <c r="L57" i="45"/>
  <c r="P57" i="45"/>
  <c r="K58" i="45"/>
  <c r="O58" i="45"/>
  <c r="J59" i="45"/>
  <c r="N59" i="45"/>
  <c r="R59" i="45"/>
  <c r="M60" i="45"/>
  <c r="Q60" i="45"/>
  <c r="L61" i="45"/>
  <c r="P61" i="45"/>
  <c r="K62" i="45"/>
  <c r="O62" i="45"/>
  <c r="J63" i="45"/>
  <c r="N63" i="45"/>
  <c r="R63" i="45"/>
  <c r="M64" i="45"/>
  <c r="Q64" i="45"/>
  <c r="L65" i="45"/>
  <c r="P65" i="45"/>
  <c r="K66" i="45"/>
  <c r="O66" i="45"/>
  <c r="J67" i="45"/>
  <c r="N67" i="45"/>
  <c r="R67" i="45"/>
  <c r="M68" i="45"/>
  <c r="Q68" i="45"/>
  <c r="L69" i="45"/>
  <c r="P69" i="45"/>
  <c r="K70" i="45"/>
  <c r="O70" i="45"/>
  <c r="J71" i="45"/>
  <c r="N71" i="45"/>
  <c r="R71" i="45"/>
  <c r="M72" i="45"/>
  <c r="Q72" i="45"/>
  <c r="L73" i="45"/>
  <c r="P73" i="45"/>
  <c r="K74" i="45"/>
  <c r="O74" i="45"/>
  <c r="J75" i="45"/>
  <c r="N75" i="45"/>
  <c r="R75" i="45"/>
  <c r="M76" i="45"/>
  <c r="Q76" i="45"/>
  <c r="L77" i="45"/>
  <c r="P77" i="45"/>
  <c r="K78" i="45"/>
  <c r="O78" i="45"/>
  <c r="J79" i="45"/>
  <c r="N79" i="45"/>
  <c r="R79" i="45"/>
  <c r="M80" i="45"/>
  <c r="Q80" i="45"/>
  <c r="L81" i="45"/>
  <c r="P81" i="45"/>
  <c r="K82" i="45"/>
  <c r="O82" i="45"/>
  <c r="J83" i="45"/>
  <c r="N83" i="45"/>
  <c r="R83" i="45"/>
  <c r="M84" i="45"/>
  <c r="Q84" i="45"/>
  <c r="L85" i="45"/>
  <c r="P85" i="45"/>
  <c r="K86" i="45"/>
  <c r="O86" i="45"/>
  <c r="J87" i="45"/>
  <c r="N87" i="45"/>
  <c r="R87" i="45"/>
  <c r="M88" i="45"/>
  <c r="Q88" i="45"/>
  <c r="O4" i="45"/>
  <c r="M5" i="45"/>
  <c r="L6" i="45"/>
  <c r="J7" i="45"/>
  <c r="P7" i="45"/>
  <c r="O8" i="45"/>
  <c r="M9" i="45"/>
  <c r="K10" i="45"/>
  <c r="J11" i="45"/>
  <c r="P11" i="45"/>
  <c r="N12" i="45"/>
  <c r="M13" i="45"/>
  <c r="K14" i="45"/>
  <c r="Q14" i="45"/>
  <c r="P15" i="45"/>
  <c r="N16" i="45"/>
  <c r="L17" i="45"/>
  <c r="K18" i="45"/>
  <c r="Q18" i="45"/>
  <c r="O19" i="45"/>
  <c r="N20" i="45"/>
  <c r="L21" i="45"/>
  <c r="R21" i="45"/>
  <c r="Q22" i="45"/>
  <c r="O23" i="45"/>
  <c r="M24" i="45"/>
  <c r="L25" i="45"/>
  <c r="R25" i="45"/>
  <c r="P26" i="45"/>
  <c r="O27" i="45"/>
  <c r="M28" i="45"/>
  <c r="J29" i="45"/>
  <c r="R29" i="45"/>
  <c r="P30" i="45"/>
  <c r="N31" i="45"/>
  <c r="M32" i="45"/>
  <c r="J33" i="45"/>
  <c r="Q33" i="45"/>
  <c r="P34" i="45"/>
  <c r="N35" i="45"/>
  <c r="K36" i="45"/>
  <c r="J37" i="45"/>
  <c r="Q37" i="45"/>
  <c r="O38" i="45"/>
  <c r="N39" i="45"/>
  <c r="K40" i="45"/>
  <c r="R40" i="45"/>
  <c r="Q41" i="45"/>
  <c r="M42" i="45"/>
  <c r="R42" i="45"/>
  <c r="O43" i="45"/>
  <c r="K44" i="45"/>
  <c r="P44" i="45"/>
  <c r="M45" i="45"/>
  <c r="R45" i="45"/>
  <c r="N46" i="45"/>
  <c r="K47" i="45"/>
  <c r="P47" i="45"/>
  <c r="L48" i="45"/>
  <c r="R48" i="45"/>
  <c r="N49" i="45"/>
  <c r="J50" i="45"/>
  <c r="P50" i="45"/>
  <c r="L51" i="45"/>
  <c r="Q51" i="45"/>
  <c r="N52" i="45"/>
  <c r="J53" i="45"/>
  <c r="O53" i="45"/>
  <c r="L54" i="45"/>
  <c r="Q54" i="45"/>
  <c r="M55" i="45"/>
  <c r="J56" i="45"/>
  <c r="O56" i="45"/>
  <c r="K57" i="45"/>
  <c r="Q57" i="45"/>
  <c r="M58" i="45"/>
  <c r="R58" i="45"/>
  <c r="O59" i="45"/>
  <c r="K60" i="45"/>
  <c r="P60" i="45"/>
  <c r="M61" i="45"/>
  <c r="R61" i="45"/>
  <c r="N62" i="45"/>
  <c r="K63" i="45"/>
  <c r="J4" i="45"/>
  <c r="Q4" i="45"/>
  <c r="P5" i="45"/>
  <c r="M6" i="45"/>
  <c r="K7" i="45"/>
  <c r="J8" i="45"/>
  <c r="Q8" i="45"/>
  <c r="N9" i="45"/>
  <c r="M10" i="45"/>
  <c r="K11" i="45"/>
  <c r="R11" i="45"/>
  <c r="Q12" i="45"/>
  <c r="N13" i="45"/>
  <c r="L14" i="45"/>
  <c r="K15" i="45"/>
  <c r="R15" i="45"/>
  <c r="O16" i="45"/>
  <c r="N17" i="45"/>
  <c r="L18" i="45"/>
  <c r="J19" i="45"/>
  <c r="R19" i="45"/>
  <c r="O20" i="45"/>
  <c r="M21" i="45"/>
  <c r="L22" i="45"/>
  <c r="J23" i="45"/>
  <c r="P23" i="45"/>
  <c r="O24" i="45"/>
  <c r="M25" i="45"/>
  <c r="K26" i="45"/>
  <c r="J27" i="45"/>
  <c r="P27" i="45"/>
  <c r="N28" i="45"/>
  <c r="M29" i="45"/>
  <c r="K30" i="45"/>
  <c r="K4" i="45"/>
  <c r="J5" i="45"/>
  <c r="Q5" i="45"/>
  <c r="O6" i="45"/>
  <c r="N7" i="45"/>
  <c r="K8" i="45"/>
  <c r="R8" i="45"/>
  <c r="Q9" i="45"/>
  <c r="O10" i="45"/>
  <c r="L11" i="45"/>
  <c r="K12" i="45"/>
  <c r="R12" i="45"/>
  <c r="P13" i="45"/>
  <c r="O14" i="45"/>
  <c r="L15" i="45"/>
  <c r="J16" i="45"/>
  <c r="R16" i="45"/>
  <c r="P17" i="45"/>
  <c r="M18" i="45"/>
  <c r="L19" i="45"/>
  <c r="J20" i="45"/>
  <c r="Q20" i="45"/>
  <c r="P21" i="45"/>
  <c r="M22" i="45"/>
  <c r="K23" i="45"/>
  <c r="J24" i="45"/>
  <c r="Q24" i="45"/>
  <c r="N25" i="45"/>
  <c r="N4" i="45"/>
  <c r="L5" i="45"/>
  <c r="R5" i="45"/>
  <c r="Q6" i="45"/>
  <c r="O7" i="45"/>
  <c r="M8" i="45"/>
  <c r="L9" i="45"/>
  <c r="R9" i="45"/>
  <c r="P10" i="45"/>
  <c r="O11" i="45"/>
  <c r="M12" i="45"/>
  <c r="J13" i="45"/>
  <c r="R13" i="45"/>
  <c r="P14" i="45"/>
  <c r="N15" i="45"/>
  <c r="M16" i="45"/>
  <c r="J17" i="45"/>
  <c r="Q17" i="45"/>
  <c r="P18" i="45"/>
  <c r="N19" i="45"/>
  <c r="K20" i="45"/>
  <c r="J21" i="45"/>
  <c r="Q21" i="45"/>
  <c r="O22" i="45"/>
  <c r="N23" i="45"/>
  <c r="K24" i="45"/>
  <c r="R24" i="45"/>
  <c r="Q25" i="45"/>
  <c r="O26" i="45"/>
  <c r="L27" i="45"/>
  <c r="K28" i="45"/>
  <c r="R28" i="45"/>
  <c r="P29" i="45"/>
  <c r="O30" i="45"/>
  <c r="L31" i="45"/>
  <c r="J32" i="45"/>
  <c r="R32" i="45"/>
  <c r="P33" i="45"/>
  <c r="M34" i="45"/>
  <c r="L35" i="45"/>
  <c r="J36" i="45"/>
  <c r="Q36" i="45"/>
  <c r="P37" i="45"/>
  <c r="M38" i="45"/>
  <c r="K39" i="45"/>
  <c r="J40" i="45"/>
  <c r="Q40" i="45"/>
  <c r="N41" i="45"/>
  <c r="L42" i="45"/>
  <c r="Q42" i="45"/>
  <c r="M43" i="45"/>
  <c r="J44" i="45"/>
  <c r="O44" i="45"/>
  <c r="K45" i="45"/>
  <c r="Q45" i="45"/>
  <c r="M46" i="45"/>
  <c r="R46" i="45"/>
  <c r="O47" i="45"/>
  <c r="K48" i="45"/>
  <c r="P48" i="45"/>
  <c r="M49" i="45"/>
  <c r="R49" i="45"/>
  <c r="N50" i="45"/>
  <c r="K51" i="45"/>
  <c r="P51" i="45"/>
  <c r="L52" i="45"/>
  <c r="R52" i="45"/>
  <c r="N53" i="45"/>
  <c r="J54" i="45"/>
  <c r="P54" i="45"/>
  <c r="L55" i="45"/>
  <c r="Q55" i="45"/>
  <c r="N56" i="45"/>
  <c r="J57" i="45"/>
  <c r="O57" i="45"/>
  <c r="L58" i="45"/>
  <c r="Q58" i="45"/>
  <c r="M59" i="45"/>
  <c r="J60" i="45"/>
  <c r="O60" i="45"/>
  <c r="K61" i="45"/>
  <c r="Q61" i="45"/>
  <c r="M62" i="45"/>
  <c r="R62" i="45"/>
  <c r="O63" i="45"/>
  <c r="K64" i="45"/>
  <c r="P64" i="45"/>
  <c r="M65" i="45"/>
  <c r="R65" i="45"/>
  <c r="N66" i="45"/>
  <c r="K67" i="45"/>
  <c r="P67" i="45"/>
  <c r="L68" i="45"/>
  <c r="R68" i="45"/>
  <c r="N69" i="45"/>
  <c r="J70" i="45"/>
  <c r="P70" i="45"/>
  <c r="L71" i="45"/>
  <c r="Q71" i="45"/>
  <c r="N72" i="45"/>
  <c r="J73" i="45"/>
  <c r="O73" i="45"/>
  <c r="L74" i="45"/>
  <c r="Q74" i="45"/>
  <c r="M75" i="45"/>
  <c r="J76" i="45"/>
  <c r="O76" i="45"/>
  <c r="K77" i="45"/>
  <c r="Q77" i="45"/>
  <c r="M78" i="45"/>
  <c r="R78" i="45"/>
  <c r="O79" i="45"/>
  <c r="K80" i="45"/>
  <c r="P80" i="45"/>
  <c r="M81" i="45"/>
  <c r="R81" i="45"/>
  <c r="N82" i="45"/>
  <c r="K83" i="45"/>
  <c r="P83" i="45"/>
  <c r="L84" i="45"/>
  <c r="R84" i="45"/>
  <c r="N85" i="45"/>
  <c r="J86" i="45"/>
  <c r="P86" i="45"/>
  <c r="L87" i="45"/>
  <c r="Q87" i="45"/>
  <c r="N88" i="45"/>
  <c r="J89" i="45"/>
  <c r="N89" i="45"/>
  <c r="R89" i="45"/>
  <c r="M90" i="45"/>
  <c r="Q90" i="45"/>
  <c r="L91" i="45"/>
  <c r="P91" i="45"/>
  <c r="K92" i="45"/>
  <c r="O92" i="45"/>
  <c r="J93" i="45"/>
  <c r="N93" i="45"/>
  <c r="R93" i="45"/>
  <c r="M94" i="45"/>
  <c r="Q94" i="45"/>
  <c r="L95" i="45"/>
  <c r="P95" i="45"/>
  <c r="K96" i="45"/>
  <c r="O96" i="45"/>
  <c r="J97" i="45"/>
  <c r="N97" i="45"/>
  <c r="R97" i="45"/>
  <c r="M98" i="45"/>
  <c r="Q98" i="45"/>
  <c r="L99" i="45"/>
  <c r="P99" i="45"/>
  <c r="K100" i="45"/>
  <c r="O100" i="45"/>
  <c r="J101" i="45"/>
  <c r="N101" i="45"/>
  <c r="R101" i="45"/>
  <c r="M102" i="45"/>
  <c r="Q102" i="45"/>
  <c r="L103" i="45"/>
  <c r="P103" i="45"/>
  <c r="K104" i="45"/>
  <c r="O104" i="45"/>
  <c r="J105" i="45"/>
  <c r="N105" i="45"/>
  <c r="R105" i="45"/>
  <c r="M106" i="45"/>
  <c r="Q106" i="45"/>
  <c r="L107" i="45"/>
  <c r="P107" i="45"/>
  <c r="K108" i="45"/>
  <c r="O108" i="45"/>
  <c r="J109" i="45"/>
  <c r="N109" i="45"/>
  <c r="R109" i="45"/>
  <c r="M110" i="45"/>
  <c r="Q110" i="45"/>
  <c r="L111" i="45"/>
  <c r="P111" i="45"/>
  <c r="K112" i="45"/>
  <c r="O112" i="45"/>
  <c r="J113" i="45"/>
  <c r="N113" i="45"/>
  <c r="R113" i="45"/>
  <c r="M114" i="45"/>
  <c r="Q114" i="45"/>
  <c r="L115" i="45"/>
  <c r="P115" i="45"/>
  <c r="K116" i="45"/>
  <c r="O116" i="45"/>
  <c r="J117" i="45"/>
  <c r="N117" i="45"/>
  <c r="R117" i="45"/>
  <c r="M118" i="45"/>
  <c r="Q118" i="45"/>
  <c r="L119" i="45"/>
  <c r="P119" i="45"/>
  <c r="K120" i="45"/>
  <c r="O120" i="45"/>
  <c r="J121" i="45"/>
  <c r="N121" i="45"/>
  <c r="R121" i="45"/>
  <c r="M122" i="45"/>
  <c r="Q122" i="45"/>
  <c r="L123" i="45"/>
  <c r="P123" i="45"/>
  <c r="K124" i="45"/>
  <c r="O124" i="45"/>
  <c r="J125" i="45"/>
  <c r="N125" i="45"/>
  <c r="R125" i="45"/>
  <c r="M126" i="45"/>
  <c r="Q126" i="45"/>
  <c r="L127" i="45"/>
  <c r="P127" i="45"/>
  <c r="K128" i="45"/>
  <c r="O128" i="45"/>
  <c r="J129" i="45"/>
  <c r="N129" i="45"/>
  <c r="R129" i="45"/>
  <c r="M130" i="45"/>
  <c r="Q130" i="45"/>
  <c r="L131" i="45"/>
  <c r="P131" i="45"/>
  <c r="K132" i="45"/>
  <c r="O132" i="45"/>
  <c r="J133" i="45"/>
  <c r="N133" i="45"/>
  <c r="R133" i="45"/>
  <c r="M134" i="45"/>
  <c r="Q134" i="45"/>
  <c r="L135" i="45"/>
  <c r="P135" i="45"/>
  <c r="K136" i="45"/>
  <c r="O136" i="45"/>
  <c r="J137" i="45"/>
  <c r="N137" i="45"/>
  <c r="R137" i="45"/>
  <c r="M138" i="45"/>
  <c r="Q138" i="45"/>
  <c r="L139" i="45"/>
  <c r="P139" i="45"/>
  <c r="K140" i="45"/>
  <c r="O140" i="45"/>
  <c r="J141" i="45"/>
  <c r="N141" i="45"/>
  <c r="R141" i="45"/>
  <c r="M142" i="45"/>
  <c r="Q142" i="45"/>
  <c r="L143" i="45"/>
  <c r="P143" i="45"/>
  <c r="K144" i="45"/>
  <c r="O144" i="45"/>
  <c r="J145" i="45"/>
  <c r="N145" i="45"/>
  <c r="R145" i="45"/>
  <c r="M146" i="45"/>
  <c r="Q146" i="45"/>
  <c r="L147" i="45"/>
  <c r="P147" i="45"/>
  <c r="K148" i="45"/>
  <c r="O148" i="45"/>
  <c r="J149" i="45"/>
  <c r="N149" i="45"/>
  <c r="R149" i="45"/>
  <c r="M150" i="45"/>
  <c r="Q150" i="45"/>
  <c r="L151" i="45"/>
  <c r="P151" i="45"/>
  <c r="K152" i="45"/>
  <c r="O152" i="45"/>
  <c r="J153" i="45"/>
  <c r="N153" i="45"/>
  <c r="R153" i="45"/>
  <c r="R27" i="45"/>
  <c r="Q30" i="45"/>
  <c r="N32" i="45"/>
  <c r="K34" i="45"/>
  <c r="O35" i="45"/>
  <c r="L37" i="45"/>
  <c r="Q38" i="45"/>
  <c r="M40" i="45"/>
  <c r="R41" i="45"/>
  <c r="K43" i="45"/>
  <c r="L44" i="45"/>
  <c r="N45" i="45"/>
  <c r="P46" i="45"/>
  <c r="Q47" i="45"/>
  <c r="J49" i="45"/>
  <c r="L50" i="45"/>
  <c r="M51" i="45"/>
  <c r="O52" i="45"/>
  <c r="Q53" i="45"/>
  <c r="R54" i="45"/>
  <c r="K56" i="45"/>
  <c r="M57" i="45"/>
  <c r="N58" i="45"/>
  <c r="P59" i="45"/>
  <c r="R60" i="45"/>
  <c r="J62" i="45"/>
  <c r="L63" i="45"/>
  <c r="J64" i="45"/>
  <c r="R64" i="45"/>
  <c r="O65" i="45"/>
  <c r="M66" i="45"/>
  <c r="L67" i="45"/>
  <c r="J68" i="45"/>
  <c r="P68" i="45"/>
  <c r="O69" i="45"/>
  <c r="M70" i="45"/>
  <c r="K71" i="45"/>
  <c r="J72" i="45"/>
  <c r="P72" i="45"/>
  <c r="N73" i="45"/>
  <c r="M74" i="45"/>
  <c r="K75" i="45"/>
  <c r="Q75" i="45"/>
  <c r="P76" i="45"/>
  <c r="N77" i="45"/>
  <c r="L78" i="45"/>
  <c r="K79" i="45"/>
  <c r="Q79" i="45"/>
  <c r="O80" i="45"/>
  <c r="N81" i="45"/>
  <c r="L82" i="45"/>
  <c r="R82" i="45"/>
  <c r="Q83" i="45"/>
  <c r="O84" i="45"/>
  <c r="M85" i="45"/>
  <c r="L86" i="45"/>
  <c r="R86" i="45"/>
  <c r="P87" i="45"/>
  <c r="O88" i="45"/>
  <c r="L89" i="45"/>
  <c r="Q89" i="45"/>
  <c r="N90" i="45"/>
  <c r="J91" i="45"/>
  <c r="O91" i="45"/>
  <c r="L92" i="45"/>
  <c r="Q92" i="45"/>
  <c r="M93" i="45"/>
  <c r="J94" i="45"/>
  <c r="O94" i="45"/>
  <c r="K95" i="45"/>
  <c r="Q95" i="45"/>
  <c r="M96" i="45"/>
  <c r="R96" i="45"/>
  <c r="O97" i="45"/>
  <c r="K98" i="45"/>
  <c r="P98" i="45"/>
  <c r="M99" i="45"/>
  <c r="R99" i="45"/>
  <c r="N100" i="45"/>
  <c r="K101" i="45"/>
  <c r="P101" i="45"/>
  <c r="L102" i="45"/>
  <c r="R102" i="45"/>
  <c r="N103" i="45"/>
  <c r="J104" i="45"/>
  <c r="Q28" i="45"/>
  <c r="K31" i="45"/>
  <c r="O32" i="45"/>
  <c r="L34" i="45"/>
  <c r="R35" i="45"/>
  <c r="M37" i="45"/>
  <c r="J39" i="45"/>
  <c r="O40" i="45"/>
  <c r="J42" i="45"/>
  <c r="L43" i="45"/>
  <c r="N44" i="45"/>
  <c r="O45" i="45"/>
  <c r="Q46" i="45"/>
  <c r="J48" i="45"/>
  <c r="K49" i="45"/>
  <c r="M50" i="45"/>
  <c r="O51" i="45"/>
  <c r="P52" i="45"/>
  <c r="R53" i="45"/>
  <c r="K55" i="45"/>
  <c r="L56" i="45"/>
  <c r="N57" i="45"/>
  <c r="P58" i="45"/>
  <c r="Q59" i="45"/>
  <c r="J61" i="45"/>
  <c r="L62" i="45"/>
  <c r="M63" i="45"/>
  <c r="L64" i="45"/>
  <c r="J65" i="45"/>
  <c r="Q65" i="45"/>
  <c r="P66" i="45"/>
  <c r="M67" i="45"/>
  <c r="K68" i="45"/>
  <c r="J69" i="45"/>
  <c r="Q69" i="45"/>
  <c r="N70" i="45"/>
  <c r="M71" i="45"/>
  <c r="K72" i="45"/>
  <c r="R72" i="45"/>
  <c r="Q73" i="45"/>
  <c r="N74" i="45"/>
  <c r="L75" i="45"/>
  <c r="K76" i="45"/>
  <c r="R76" i="45"/>
  <c r="O77" i="45"/>
  <c r="N78" i="45"/>
  <c r="L79" i="45"/>
  <c r="J80" i="45"/>
  <c r="R80" i="45"/>
  <c r="O81" i="45"/>
  <c r="M82" i="45"/>
  <c r="L83" i="45"/>
  <c r="J84" i="45"/>
  <c r="P84" i="45"/>
  <c r="O85" i="45"/>
  <c r="M86" i="45"/>
  <c r="K87" i="45"/>
  <c r="J88" i="45"/>
  <c r="P88" i="45"/>
  <c r="M89" i="45"/>
  <c r="J90" i="45"/>
  <c r="O90" i="45"/>
  <c r="K91" i="45"/>
  <c r="Q91" i="45"/>
  <c r="M92" i="45"/>
  <c r="R92" i="45"/>
  <c r="O93" i="45"/>
  <c r="K94" i="45"/>
  <c r="P94" i="45"/>
  <c r="M95" i="45"/>
  <c r="R95" i="45"/>
  <c r="N96" i="45"/>
  <c r="K97" i="45"/>
  <c r="P97" i="45"/>
  <c r="L98" i="45"/>
  <c r="R98" i="45"/>
  <c r="N99" i="45"/>
  <c r="J100" i="45"/>
  <c r="P100" i="45"/>
  <c r="L101" i="45"/>
  <c r="Q101" i="45"/>
  <c r="N102" i="45"/>
  <c r="J103" i="45"/>
  <c r="O103" i="45"/>
  <c r="L104" i="45"/>
  <c r="Q104" i="45"/>
  <c r="M105" i="45"/>
  <c r="J106" i="45"/>
  <c r="O106" i="45"/>
  <c r="K107" i="45"/>
  <c r="Q107" i="45"/>
  <c r="M108" i="45"/>
  <c r="R108" i="45"/>
  <c r="O109" i="45"/>
  <c r="K110" i="45"/>
  <c r="P110" i="45"/>
  <c r="M111" i="45"/>
  <c r="R111" i="45"/>
  <c r="N112" i="45"/>
  <c r="K113" i="45"/>
  <c r="P113" i="45"/>
  <c r="L114" i="45"/>
  <c r="R114" i="45"/>
  <c r="N115" i="45"/>
  <c r="J116" i="45"/>
  <c r="P116" i="45"/>
  <c r="L117" i="45"/>
  <c r="Q117" i="45"/>
  <c r="N118" i="45"/>
  <c r="J119" i="45"/>
  <c r="O119" i="45"/>
  <c r="L120" i="45"/>
  <c r="Q120" i="45"/>
  <c r="M121" i="45"/>
  <c r="J122" i="45"/>
  <c r="O122" i="45"/>
  <c r="K123" i="45"/>
  <c r="Q123" i="45"/>
  <c r="M124" i="45"/>
  <c r="R124" i="45"/>
  <c r="O125" i="45"/>
  <c r="K126" i="45"/>
  <c r="P126" i="45"/>
  <c r="M127" i="45"/>
  <c r="R127" i="45"/>
  <c r="N128" i="45"/>
  <c r="K129" i="45"/>
  <c r="P129" i="45"/>
  <c r="L130" i="45"/>
  <c r="R130" i="45"/>
  <c r="N131" i="45"/>
  <c r="J132" i="45"/>
  <c r="P132" i="45"/>
  <c r="L133" i="45"/>
  <c r="Q133" i="45"/>
  <c r="N134" i="45"/>
  <c r="J135" i="45"/>
  <c r="O135" i="45"/>
  <c r="L136" i="45"/>
  <c r="Q136" i="45"/>
  <c r="M137" i="45"/>
  <c r="J138" i="45"/>
  <c r="O138" i="45"/>
  <c r="K139" i="45"/>
  <c r="Q139" i="45"/>
  <c r="M140" i="45"/>
  <c r="R140" i="45"/>
  <c r="O141" i="45"/>
  <c r="K142" i="45"/>
  <c r="P142" i="45"/>
  <c r="M143" i="45"/>
  <c r="R143" i="45"/>
  <c r="N144" i="45"/>
  <c r="K145" i="45"/>
  <c r="P145" i="45"/>
  <c r="L146" i="45"/>
  <c r="R146" i="45"/>
  <c r="N147" i="45"/>
  <c r="J148" i="45"/>
  <c r="P148" i="45"/>
  <c r="L149" i="45"/>
  <c r="Q149" i="45"/>
  <c r="N150" i="45"/>
  <c r="J151" i="45"/>
  <c r="O151" i="45"/>
  <c r="L152" i="45"/>
  <c r="Q152" i="45"/>
  <c r="M153" i="45"/>
  <c r="M26" i="45"/>
  <c r="P31" i="45"/>
  <c r="Q34" i="45"/>
  <c r="R37" i="45"/>
  <c r="L41" i="45"/>
  <c r="P43" i="45"/>
  <c r="J46" i="45"/>
  <c r="N48" i="45"/>
  <c r="Q50" i="45"/>
  <c r="K53" i="45"/>
  <c r="O55" i="45"/>
  <c r="R57" i="45"/>
  <c r="L60" i="45"/>
  <c r="P62" i="45"/>
  <c r="N64" i="45"/>
  <c r="J66" i="45"/>
  <c r="O67" i="45"/>
  <c r="K69" i="45"/>
  <c r="Q70" i="45"/>
  <c r="L72" i="45"/>
  <c r="R73" i="45"/>
  <c r="O75" i="45"/>
  <c r="J77" i="45"/>
  <c r="P78" i="45"/>
  <c r="L80" i="45"/>
  <c r="Q81" i="45"/>
  <c r="M83" i="45"/>
  <c r="J85" i="45"/>
  <c r="N86" i="45"/>
  <c r="K88" i="45"/>
  <c r="O89" i="45"/>
  <c r="P90" i="45"/>
  <c r="R91" i="45"/>
  <c r="K93" i="45"/>
  <c r="L94" i="45"/>
  <c r="N95" i="45"/>
  <c r="P96" i="45"/>
  <c r="Q97" i="45"/>
  <c r="J99" i="45"/>
  <c r="L100" i="45"/>
  <c r="M101" i="45"/>
  <c r="O102" i="45"/>
  <c r="Q103" i="45"/>
  <c r="P104" i="45"/>
  <c r="O105" i="45"/>
  <c r="L106" i="45"/>
  <c r="J107" i="45"/>
  <c r="R107" i="45"/>
  <c r="P108" i="45"/>
  <c r="M109" i="45"/>
  <c r="L110" i="45"/>
  <c r="J111" i="45"/>
  <c r="Q111" i="45"/>
  <c r="P112" i="45"/>
  <c r="M113" i="45"/>
  <c r="K114" i="45"/>
  <c r="J115" i="45"/>
  <c r="Q115" i="45"/>
  <c r="N116" i="45"/>
  <c r="M117" i="45"/>
  <c r="K118" i="45"/>
  <c r="R118" i="45"/>
  <c r="Q119" i="45"/>
  <c r="N120" i="45"/>
  <c r="L121" i="45"/>
  <c r="K122" i="45"/>
  <c r="R122" i="45"/>
  <c r="O123" i="45"/>
  <c r="N124" i="45"/>
  <c r="L125" i="45"/>
  <c r="J126" i="45"/>
  <c r="R126" i="45"/>
  <c r="O127" i="45"/>
  <c r="M128" i="45"/>
  <c r="L129" i="45"/>
  <c r="J130" i="45"/>
  <c r="P130" i="45"/>
  <c r="O131" i="45"/>
  <c r="M132" i="45"/>
  <c r="K133" i="45"/>
  <c r="J134" i="45"/>
  <c r="P134" i="45"/>
  <c r="N135" i="45"/>
  <c r="M136" i="45"/>
  <c r="K137" i="45"/>
  <c r="Q137" i="45"/>
  <c r="K27" i="45"/>
  <c r="R31" i="45"/>
  <c r="J35" i="45"/>
  <c r="L38" i="45"/>
  <c r="M41" i="45"/>
  <c r="Q43" i="45"/>
  <c r="L46" i="45"/>
  <c r="O48" i="45"/>
  <c r="R50" i="45"/>
  <c r="M53" i="45"/>
  <c r="P55" i="45"/>
  <c r="J58" i="45"/>
  <c r="N60" i="45"/>
  <c r="Q62" i="45"/>
  <c r="O64" i="45"/>
  <c r="L66" i="45"/>
  <c r="Q67" i="45"/>
  <c r="M69" i="45"/>
  <c r="R70" i="45"/>
  <c r="O72" i="45"/>
  <c r="J74" i="45"/>
  <c r="P75" i="45"/>
  <c r="M77" i="45"/>
  <c r="Q78" i="45"/>
  <c r="N80" i="45"/>
  <c r="J82" i="45"/>
  <c r="O83" i="45"/>
  <c r="K85" i="45"/>
  <c r="Q86" i="45"/>
  <c r="L88" i="45"/>
  <c r="P89" i="45"/>
  <c r="R90" i="45"/>
  <c r="J92" i="45"/>
  <c r="L93" i="45"/>
  <c r="N94" i="45"/>
  <c r="O95" i="45"/>
  <c r="Q96" i="45"/>
  <c r="J98" i="45"/>
  <c r="K99" i="45"/>
  <c r="M100" i="45"/>
  <c r="O101" i="45"/>
  <c r="P102" i="45"/>
  <c r="R103" i="45"/>
  <c r="R104" i="45"/>
  <c r="P105" i="45"/>
  <c r="N106" i="45"/>
  <c r="M107" i="45"/>
  <c r="J108" i="45"/>
  <c r="Q108" i="45"/>
  <c r="P109" i="45"/>
  <c r="N110" i="45"/>
  <c r="K111" i="45"/>
  <c r="J112" i="45"/>
  <c r="Q112" i="45"/>
  <c r="O113" i="45"/>
  <c r="N114" i="45"/>
  <c r="K115" i="45"/>
  <c r="R115" i="45"/>
  <c r="Q116" i="45"/>
  <c r="O117" i="45"/>
  <c r="L118" i="45"/>
  <c r="K119" i="45"/>
  <c r="R119" i="45"/>
  <c r="P120" i="45"/>
  <c r="O121" i="45"/>
  <c r="L122" i="45"/>
  <c r="J123" i="45"/>
  <c r="R123" i="45"/>
  <c r="P124" i="45"/>
  <c r="M125" i="45"/>
  <c r="L126" i="45"/>
  <c r="J127" i="45"/>
  <c r="Q127" i="45"/>
  <c r="P128" i="45"/>
  <c r="M129" i="45"/>
  <c r="K130" i="45"/>
  <c r="J131" i="45"/>
  <c r="Q131" i="45"/>
  <c r="N132" i="45"/>
  <c r="M133" i="45"/>
  <c r="K134" i="45"/>
  <c r="R134" i="45"/>
  <c r="Q135" i="45"/>
  <c r="N136" i="45"/>
  <c r="L137" i="45"/>
  <c r="N29" i="45"/>
  <c r="L33" i="45"/>
  <c r="N36" i="45"/>
  <c r="O39" i="45"/>
  <c r="N42" i="45"/>
  <c r="R44" i="45"/>
  <c r="L47" i="45"/>
  <c r="O49" i="45"/>
  <c r="J52" i="45"/>
  <c r="M54" i="45"/>
  <c r="P56" i="45"/>
  <c r="K59" i="45"/>
  <c r="N61" i="45"/>
  <c r="P63" i="45"/>
  <c r="K65" i="45"/>
  <c r="Q66" i="45"/>
  <c r="N68" i="45"/>
  <c r="R69" i="45"/>
  <c r="O71" i="45"/>
  <c r="K73" i="45"/>
  <c r="P74" i="45"/>
  <c r="L76" i="45"/>
  <c r="R77" i="45"/>
  <c r="M79" i="45"/>
  <c r="J81" i="45"/>
  <c r="P82" i="45"/>
  <c r="K84" i="45"/>
  <c r="Q85" i="45"/>
  <c r="M87" i="45"/>
  <c r="R88" i="45"/>
  <c r="K90" i="45"/>
  <c r="M91" i="45"/>
  <c r="N92" i="45"/>
  <c r="P93" i="45"/>
  <c r="R94" i="45"/>
  <c r="J96" i="45"/>
  <c r="L97" i="45"/>
  <c r="N98" i="45"/>
  <c r="O99" i="45"/>
  <c r="Q100" i="45"/>
  <c r="J102" i="45"/>
  <c r="K103" i="45"/>
  <c r="M104" i="45"/>
  <c r="K105" i="45"/>
  <c r="Q105" i="45"/>
  <c r="P106" i="45"/>
  <c r="N107" i="45"/>
  <c r="L108" i="45"/>
  <c r="K109" i="45"/>
  <c r="Q109" i="45"/>
  <c r="O110" i="45"/>
  <c r="N111" i="45"/>
  <c r="L112" i="45"/>
  <c r="R112" i="45"/>
  <c r="Q113" i="45"/>
  <c r="O114" i="45"/>
  <c r="M115" i="45"/>
  <c r="L116" i="45"/>
  <c r="R116" i="45"/>
  <c r="P117" i="45"/>
  <c r="O118" i="45"/>
  <c r="M119" i="45"/>
  <c r="J120" i="45"/>
  <c r="R120" i="45"/>
  <c r="P121" i="45"/>
  <c r="N122" i="45"/>
  <c r="M123" i="45"/>
  <c r="J124" i="45"/>
  <c r="Q124" i="45"/>
  <c r="P125" i="45"/>
  <c r="N126" i="45"/>
  <c r="K127" i="45"/>
  <c r="J128" i="45"/>
  <c r="Q128" i="45"/>
  <c r="O129" i="45"/>
  <c r="N130" i="45"/>
  <c r="K131" i="45"/>
  <c r="R131" i="45"/>
  <c r="Q132" i="45"/>
  <c r="O133" i="45"/>
  <c r="L134" i="45"/>
  <c r="K135" i="45"/>
  <c r="R135" i="45"/>
  <c r="P136" i="45"/>
  <c r="O137" i="45"/>
  <c r="L138" i="45"/>
  <c r="J139" i="45"/>
  <c r="R139" i="45"/>
  <c r="P140" i="45"/>
  <c r="M141" i="45"/>
  <c r="L142" i="45"/>
  <c r="J143" i="45"/>
  <c r="Q143" i="45"/>
  <c r="P144" i="45"/>
  <c r="M145" i="45"/>
  <c r="K146" i="45"/>
  <c r="J147" i="45"/>
  <c r="Q147" i="45"/>
  <c r="N148" i="45"/>
  <c r="M149" i="45"/>
  <c r="K150" i="45"/>
  <c r="R150" i="45"/>
  <c r="Q151" i="45"/>
  <c r="N152" i="45"/>
  <c r="L153" i="45"/>
  <c r="L30" i="45"/>
  <c r="N33" i="45"/>
  <c r="O36" i="45"/>
  <c r="P39" i="45"/>
  <c r="P42" i="45"/>
  <c r="J45" i="45"/>
  <c r="M47" i="45"/>
  <c r="Q49" i="45"/>
  <c r="K52" i="45"/>
  <c r="N54" i="45"/>
  <c r="R56" i="45"/>
  <c r="L59" i="45"/>
  <c r="O61" i="45"/>
  <c r="Q63" i="45"/>
  <c r="N65" i="45"/>
  <c r="R66" i="45"/>
  <c r="O68" i="45"/>
  <c r="L70" i="45"/>
  <c r="P71" i="45"/>
  <c r="M73" i="45"/>
  <c r="R74" i="45"/>
  <c r="N76" i="45"/>
  <c r="J78" i="45"/>
  <c r="P79" i="45"/>
  <c r="K81" i="45"/>
  <c r="Q82" i="45"/>
  <c r="N84" i="45"/>
  <c r="R85" i="45"/>
  <c r="O87" i="45"/>
  <c r="K89" i="45"/>
  <c r="L90" i="45"/>
  <c r="N91" i="45"/>
  <c r="P92" i="45"/>
  <c r="Q93" i="45"/>
  <c r="J95" i="45"/>
  <c r="L96" i="45"/>
  <c r="M97" i="45"/>
  <c r="O98" i="45"/>
  <c r="Q99" i="45"/>
  <c r="R100" i="45"/>
  <c r="K102" i="45"/>
  <c r="M103" i="45"/>
  <c r="N104" i="45"/>
  <c r="L105" i="45"/>
  <c r="K106" i="45"/>
  <c r="R106" i="45"/>
  <c r="O107" i="45"/>
  <c r="N108" i="45"/>
  <c r="L109" i="45"/>
  <c r="J110" i="45"/>
  <c r="R110" i="45"/>
  <c r="O111" i="45"/>
  <c r="M112" i="45"/>
  <c r="L113" i="45"/>
  <c r="J114" i="45"/>
  <c r="P114" i="45"/>
  <c r="O115" i="45"/>
  <c r="M116" i="45"/>
  <c r="K117" i="45"/>
  <c r="J118" i="45"/>
  <c r="P118" i="45"/>
  <c r="N119" i="45"/>
  <c r="M120" i="45"/>
  <c r="K121" i="45"/>
  <c r="Q121" i="45"/>
  <c r="P122" i="45"/>
  <c r="N123" i="45"/>
  <c r="L124" i="45"/>
  <c r="K125" i="45"/>
  <c r="Q125" i="45"/>
  <c r="O126" i="45"/>
  <c r="N127" i="45"/>
  <c r="L128" i="45"/>
  <c r="R128" i="45"/>
  <c r="Q129" i="45"/>
  <c r="O130" i="45"/>
  <c r="M131" i="45"/>
  <c r="L132" i="45"/>
  <c r="R132" i="45"/>
  <c r="P133" i="45"/>
  <c r="O134" i="45"/>
  <c r="M135" i="45"/>
  <c r="J136" i="45"/>
  <c r="R136" i="45"/>
  <c r="P137" i="45"/>
  <c r="N138" i="45"/>
  <c r="M139" i="45"/>
  <c r="J140" i="45"/>
  <c r="Q140" i="45"/>
  <c r="P141" i="45"/>
  <c r="N142" i="45"/>
  <c r="K143" i="45"/>
  <c r="J144" i="45"/>
  <c r="Q144" i="45"/>
  <c r="O145" i="45"/>
  <c r="N146" i="45"/>
  <c r="K147" i="45"/>
  <c r="R147" i="45"/>
  <c r="Q148" i="45"/>
  <c r="O149" i="45"/>
  <c r="L150" i="45"/>
  <c r="K151" i="45"/>
  <c r="R151" i="45"/>
  <c r="P152" i="45"/>
  <c r="O153" i="45"/>
  <c r="K138" i="45"/>
  <c r="O139" i="45"/>
  <c r="L141" i="45"/>
  <c r="R142" i="45"/>
  <c r="M144" i="45"/>
  <c r="J146" i="45"/>
  <c r="O147" i="45"/>
  <c r="K149" i="45"/>
  <c r="P150" i="45"/>
  <c r="M152" i="45"/>
  <c r="Q153" i="45"/>
  <c r="P138" i="45"/>
  <c r="L140" i="45"/>
  <c r="Q141" i="45"/>
  <c r="N143" i="45"/>
  <c r="R144" i="45"/>
  <c r="O146" i="45"/>
  <c r="L148" i="45"/>
  <c r="P149" i="45"/>
  <c r="M151" i="45"/>
  <c r="R152" i="45"/>
  <c r="R138" i="45"/>
  <c r="N140" i="45"/>
  <c r="J142" i="45"/>
  <c r="O143" i="45"/>
  <c r="L145" i="45"/>
  <c r="P146" i="45"/>
  <c r="M148" i="45"/>
  <c r="J150" i="45"/>
  <c r="N151" i="45"/>
  <c r="K153" i="45"/>
  <c r="N139" i="45"/>
  <c r="K141" i="45"/>
  <c r="O142" i="45"/>
  <c r="L144" i="45"/>
  <c r="Q145" i="45"/>
  <c r="M147" i="45"/>
  <c r="R148" i="45"/>
  <c r="O150" i="45"/>
  <c r="J152" i="45"/>
  <c r="P153" i="45"/>
  <c r="AZ8" i="43"/>
  <c r="BA9" i="43"/>
  <c r="BB10" i="43"/>
  <c r="AZ12" i="43"/>
  <c r="BA13" i="43"/>
  <c r="BB14" i="43"/>
  <c r="AZ16" i="43"/>
  <c r="BA17" i="43"/>
  <c r="BB18" i="43"/>
  <c r="AZ20" i="43"/>
  <c r="BA21" i="43"/>
  <c r="BB22" i="43"/>
  <c r="AZ24" i="43"/>
  <c r="BA25" i="43"/>
  <c r="BB26" i="43"/>
  <c r="AZ28" i="43"/>
  <c r="BA29" i="43"/>
  <c r="BB30" i="43"/>
  <c r="AZ32" i="43"/>
  <c r="BA33" i="43"/>
  <c r="BB34" i="43"/>
  <c r="AZ36" i="43"/>
  <c r="BA37" i="43"/>
  <c r="BB38" i="43"/>
  <c r="AZ40" i="43"/>
  <c r="BA41" i="43"/>
  <c r="BB42" i="43"/>
  <c r="AZ44" i="43"/>
  <c r="BA45" i="43"/>
  <c r="BB46" i="43"/>
  <c r="AZ48" i="43"/>
  <c r="BA49" i="43"/>
  <c r="BB50" i="43"/>
  <c r="AZ52" i="43"/>
  <c r="BA53" i="43"/>
  <c r="BB54" i="43"/>
  <c r="AZ56" i="43"/>
  <c r="BA57" i="43"/>
  <c r="BB58" i="43"/>
  <c r="AZ60" i="43"/>
  <c r="BA61" i="43"/>
  <c r="BB62" i="43"/>
  <c r="AZ64" i="43"/>
  <c r="BA65" i="43"/>
  <c r="BB66" i="43"/>
  <c r="AZ68" i="43"/>
  <c r="BA69" i="43"/>
  <c r="BB70" i="43"/>
  <c r="AZ72" i="43"/>
  <c r="BA73" i="43"/>
  <c r="BB74" i="43"/>
  <c r="AZ76" i="43"/>
  <c r="BA77" i="43"/>
  <c r="BB78" i="43"/>
  <c r="AZ80" i="43"/>
  <c r="BA81" i="43"/>
  <c r="BB82" i="43"/>
  <c r="AZ84" i="43"/>
  <c r="BA85" i="43"/>
  <c r="BB86" i="43"/>
  <c r="AZ88" i="43"/>
  <c r="BA89" i="43"/>
  <c r="BB90" i="43"/>
  <c r="AZ92" i="43"/>
  <c r="BA93" i="43"/>
  <c r="BB94" i="43"/>
  <c r="AZ96" i="43"/>
  <c r="BA97" i="43"/>
  <c r="BB98" i="43"/>
  <c r="AZ100" i="43"/>
  <c r="BA101" i="43"/>
  <c r="BB102" i="43"/>
  <c r="AZ104" i="43"/>
  <c r="BA105" i="43"/>
  <c r="BB106" i="43"/>
  <c r="AZ7" i="43"/>
  <c r="BA8" i="43"/>
  <c r="BB9" i="43"/>
  <c r="AZ11" i="43"/>
  <c r="BA12" i="43"/>
  <c r="BB13" i="43"/>
  <c r="AZ15" i="43"/>
  <c r="BA16" i="43"/>
  <c r="BB17" i="43"/>
  <c r="AZ19" i="43"/>
  <c r="BA20" i="43"/>
  <c r="BB21" i="43"/>
  <c r="AZ23" i="43"/>
  <c r="BA24" i="43"/>
  <c r="BB25" i="43"/>
  <c r="AZ27" i="43"/>
  <c r="BA28" i="43"/>
  <c r="BB29" i="43"/>
  <c r="AZ31" i="43"/>
  <c r="BA32" i="43"/>
  <c r="BB33" i="43"/>
  <c r="AZ35" i="43"/>
  <c r="BA36" i="43"/>
  <c r="BB37" i="43"/>
  <c r="AZ39" i="43"/>
  <c r="BA40" i="43"/>
  <c r="BB41" i="43"/>
  <c r="AZ43" i="43"/>
  <c r="BA44" i="43"/>
  <c r="BB45" i="43"/>
  <c r="AZ47" i="43"/>
  <c r="BA48" i="43"/>
  <c r="BB49" i="43"/>
  <c r="AZ51" i="43"/>
  <c r="BA52" i="43"/>
  <c r="BB53" i="43"/>
  <c r="AZ55" i="43"/>
  <c r="BA56" i="43"/>
  <c r="BB57" i="43"/>
  <c r="AZ59" i="43"/>
  <c r="BA60" i="43"/>
  <c r="BB61" i="43"/>
  <c r="AZ63" i="43"/>
  <c r="BA64" i="43"/>
  <c r="BB65" i="43"/>
  <c r="AZ67" i="43"/>
  <c r="BA68" i="43"/>
  <c r="BB69" i="43"/>
  <c r="AZ71" i="43"/>
  <c r="BA72" i="43"/>
  <c r="BB73" i="43"/>
  <c r="AZ75" i="43"/>
  <c r="BA76" i="43"/>
  <c r="BB77" i="43"/>
  <c r="AZ79" i="43"/>
  <c r="BA80" i="43"/>
  <c r="BB81" i="43"/>
  <c r="AZ83" i="43"/>
  <c r="BA84" i="43"/>
  <c r="BB85" i="43"/>
  <c r="AZ87" i="43"/>
  <c r="BA88" i="43"/>
  <c r="BB89" i="43"/>
  <c r="AZ91" i="43"/>
  <c r="BA92" i="43"/>
  <c r="BB93" i="43"/>
  <c r="AZ95" i="43"/>
  <c r="BA96" i="43"/>
  <c r="BB97" i="43"/>
  <c r="AZ99" i="43"/>
  <c r="BA100" i="43"/>
  <c r="BB101" i="43"/>
  <c r="AZ103" i="43"/>
  <c r="BA104" i="43"/>
  <c r="BB105" i="43"/>
  <c r="AZ107" i="43"/>
  <c r="BA108" i="43"/>
  <c r="BB109" i="43"/>
  <c r="AZ111" i="43"/>
  <c r="BA112" i="43"/>
  <c r="BB113" i="43"/>
  <c r="AZ115" i="43"/>
  <c r="BA116" i="43"/>
  <c r="BB117" i="43"/>
  <c r="AZ119" i="43"/>
  <c r="BA7" i="43"/>
  <c r="BB8" i="43"/>
  <c r="AZ10" i="43"/>
  <c r="BA11" i="43"/>
  <c r="BB12" i="43"/>
  <c r="AZ14" i="43"/>
  <c r="BA15" i="43"/>
  <c r="BB16" i="43"/>
  <c r="AZ18" i="43"/>
  <c r="BA19" i="43"/>
  <c r="BB20" i="43"/>
  <c r="AZ22" i="43"/>
  <c r="BA23" i="43"/>
  <c r="BB24" i="43"/>
  <c r="AZ26" i="43"/>
  <c r="BA27" i="43"/>
  <c r="BB28" i="43"/>
  <c r="AZ30" i="43"/>
  <c r="BA31" i="43"/>
  <c r="BB32" i="43"/>
  <c r="AZ34" i="43"/>
  <c r="BA35" i="43"/>
  <c r="BB36" i="43"/>
  <c r="AZ38" i="43"/>
  <c r="BA39" i="43"/>
  <c r="BB40" i="43"/>
  <c r="AZ42" i="43"/>
  <c r="BA43" i="43"/>
  <c r="BB44" i="43"/>
  <c r="AZ46" i="43"/>
  <c r="BA47" i="43"/>
  <c r="BB48" i="43"/>
  <c r="AZ50" i="43"/>
  <c r="BA51" i="43"/>
  <c r="BB52" i="43"/>
  <c r="AZ54" i="43"/>
  <c r="BA55" i="43"/>
  <c r="BB56" i="43"/>
  <c r="AZ58" i="43"/>
  <c r="BA59" i="43"/>
  <c r="BB60" i="43"/>
  <c r="AZ62" i="43"/>
  <c r="BA63" i="43"/>
  <c r="BB64" i="43"/>
  <c r="AZ66" i="43"/>
  <c r="BA67" i="43"/>
  <c r="BB68" i="43"/>
  <c r="AZ70" i="43"/>
  <c r="BA71" i="43"/>
  <c r="BB72" i="43"/>
  <c r="AZ74" i="43"/>
  <c r="BA75" i="43"/>
  <c r="BB76" i="43"/>
  <c r="AZ78" i="43"/>
  <c r="BA79" i="43"/>
  <c r="BB80" i="43"/>
  <c r="AZ82" i="43"/>
  <c r="BA83" i="43"/>
  <c r="BB84" i="43"/>
  <c r="AZ86" i="43"/>
  <c r="BA87" i="43"/>
  <c r="BB88" i="43"/>
  <c r="AZ90" i="43"/>
  <c r="BA91" i="43"/>
  <c r="BB7" i="43"/>
  <c r="AZ9" i="43"/>
  <c r="BA10" i="43"/>
  <c r="BB11" i="43"/>
  <c r="AZ13" i="43"/>
  <c r="BA14" i="43"/>
  <c r="BB15" i="43"/>
  <c r="AZ17" i="43"/>
  <c r="BA18" i="43"/>
  <c r="BB19" i="43"/>
  <c r="AZ21" i="43"/>
  <c r="BA22" i="43"/>
  <c r="BB23" i="43"/>
  <c r="AZ25" i="43"/>
  <c r="BA26" i="43"/>
  <c r="BB27" i="43"/>
  <c r="AZ29" i="43"/>
  <c r="BA30" i="43"/>
  <c r="BB31" i="43"/>
  <c r="AZ33" i="43"/>
  <c r="BA34" i="43"/>
  <c r="BB35" i="43"/>
  <c r="AZ37" i="43"/>
  <c r="BA38" i="43"/>
  <c r="BB39" i="43"/>
  <c r="AZ41" i="43"/>
  <c r="BA42" i="43"/>
  <c r="BB43" i="43"/>
  <c r="AZ45" i="43"/>
  <c r="BA46" i="43"/>
  <c r="BB47" i="43"/>
  <c r="AZ49" i="43"/>
  <c r="BA50" i="43"/>
  <c r="BB51" i="43"/>
  <c r="AZ53" i="43"/>
  <c r="BA54" i="43"/>
  <c r="BB55" i="43"/>
  <c r="AZ57" i="43"/>
  <c r="BA58" i="43"/>
  <c r="BB59" i="43"/>
  <c r="AZ61" i="43"/>
  <c r="BA62" i="43"/>
  <c r="BB63" i="43"/>
  <c r="AZ65" i="43"/>
  <c r="BA66" i="43"/>
  <c r="BB67" i="43"/>
  <c r="AZ69" i="43"/>
  <c r="BA70" i="43"/>
  <c r="BB71" i="43"/>
  <c r="AZ73" i="43"/>
  <c r="BA74" i="43"/>
  <c r="BB75" i="43"/>
  <c r="AZ77" i="43"/>
  <c r="BA78" i="43"/>
  <c r="BB79" i="43"/>
  <c r="AZ81" i="43"/>
  <c r="BA82" i="43"/>
  <c r="BB83" i="43"/>
  <c r="AZ85" i="43"/>
  <c r="BA86" i="43"/>
  <c r="BB87" i="43"/>
  <c r="AZ89" i="43"/>
  <c r="BA90" i="43"/>
  <c r="BB91" i="43"/>
  <c r="AZ93" i="43"/>
  <c r="BA94" i="43"/>
  <c r="BB95" i="43"/>
  <c r="AZ97" i="43"/>
  <c r="BA98" i="43"/>
  <c r="BB99" i="43"/>
  <c r="AZ101" i="43"/>
  <c r="BA102" i="43"/>
  <c r="BB103" i="43"/>
  <c r="AZ105" i="43"/>
  <c r="BA106" i="43"/>
  <c r="BB107" i="43"/>
  <c r="AZ109" i="43"/>
  <c r="BA110" i="43"/>
  <c r="BB111" i="43"/>
  <c r="AZ113" i="43"/>
  <c r="BA114" i="43"/>
  <c r="BB115" i="43"/>
  <c r="AZ117" i="43"/>
  <c r="BA118" i="43"/>
  <c r="BB92" i="43"/>
  <c r="AZ98" i="43"/>
  <c r="BA103" i="43"/>
  <c r="AZ108" i="43"/>
  <c r="BB110" i="43"/>
  <c r="BA113" i="43"/>
  <c r="AZ116" i="43"/>
  <c r="BB118" i="43"/>
  <c r="BA120" i="43"/>
  <c r="BB121" i="43"/>
  <c r="AZ123" i="43"/>
  <c r="BA124" i="43"/>
  <c r="BB125" i="43"/>
  <c r="AZ127" i="43"/>
  <c r="BA128" i="43"/>
  <c r="BB129" i="43"/>
  <c r="AZ131" i="43"/>
  <c r="BA132" i="43"/>
  <c r="BB133" i="43"/>
  <c r="AZ135" i="43"/>
  <c r="BA136" i="43"/>
  <c r="BB137" i="43"/>
  <c r="AZ139" i="43"/>
  <c r="BA140" i="43"/>
  <c r="BB141" i="43"/>
  <c r="AZ143" i="43"/>
  <c r="BA144" i="43"/>
  <c r="BB145" i="43"/>
  <c r="AZ147" i="43"/>
  <c r="BA148" i="43"/>
  <c r="BB149" i="43"/>
  <c r="AZ151" i="43"/>
  <c r="BA152" i="43"/>
  <c r="BB153" i="43"/>
  <c r="AZ155" i="43"/>
  <c r="BA156" i="43"/>
  <c r="AZ94" i="43"/>
  <c r="BA99" i="43"/>
  <c r="BB104" i="43"/>
  <c r="BB108" i="43"/>
  <c r="BA111" i="43"/>
  <c r="AZ114" i="43"/>
  <c r="BB116" i="43"/>
  <c r="BA119" i="43"/>
  <c r="BB120" i="43"/>
  <c r="AZ122" i="43"/>
  <c r="BA123" i="43"/>
  <c r="BB124" i="43"/>
  <c r="AZ126" i="43"/>
  <c r="BA127" i="43"/>
  <c r="BB128" i="43"/>
  <c r="AZ130" i="43"/>
  <c r="BA131" i="43"/>
  <c r="BB132" i="43"/>
  <c r="AZ134" i="43"/>
  <c r="BA135" i="43"/>
  <c r="BB136" i="43"/>
  <c r="AZ138" i="43"/>
  <c r="BA139" i="43"/>
  <c r="BB140" i="43"/>
  <c r="AZ142" i="43"/>
  <c r="BA143" i="43"/>
  <c r="BB144" i="43"/>
  <c r="AZ146" i="43"/>
  <c r="BA147" i="43"/>
  <c r="BB148" i="43"/>
  <c r="AZ150" i="43"/>
  <c r="BA151" i="43"/>
  <c r="BB152" i="43"/>
  <c r="AZ154" i="43"/>
  <c r="BA155" i="43"/>
  <c r="BB156" i="43"/>
  <c r="BA95" i="43"/>
  <c r="BB100" i="43"/>
  <c r="AZ106" i="43"/>
  <c r="BA109" i="43"/>
  <c r="AZ112" i="43"/>
  <c r="BB114" i="43"/>
  <c r="BA117" i="43"/>
  <c r="BB119" i="43"/>
  <c r="AZ121" i="43"/>
  <c r="BA122" i="43"/>
  <c r="BB123" i="43"/>
  <c r="AZ125" i="43"/>
  <c r="BA126" i="43"/>
  <c r="BB127" i="43"/>
  <c r="AZ129" i="43"/>
  <c r="BA130" i="43"/>
  <c r="BB131" i="43"/>
  <c r="AZ133" i="43"/>
  <c r="BA134" i="43"/>
  <c r="BB135" i="43"/>
  <c r="AZ137" i="43"/>
  <c r="BA138" i="43"/>
  <c r="BB139" i="43"/>
  <c r="AZ141" i="43"/>
  <c r="BA142" i="43"/>
  <c r="BB143" i="43"/>
  <c r="AZ145" i="43"/>
  <c r="BA146" i="43"/>
  <c r="BB147" i="43"/>
  <c r="AZ149" i="43"/>
  <c r="BA150" i="43"/>
  <c r="BB151" i="43"/>
  <c r="AZ153" i="43"/>
  <c r="BA154" i="43"/>
  <c r="BB155" i="43"/>
  <c r="BB96" i="43"/>
  <c r="AZ102" i="43"/>
  <c r="BA107" i="43"/>
  <c r="AZ110" i="43"/>
  <c r="BB112" i="43"/>
  <c r="BA115" i="43"/>
  <c r="AZ118" i="43"/>
  <c r="AZ120" i="43"/>
  <c r="BA121" i="43"/>
  <c r="BB122" i="43"/>
  <c r="AZ124" i="43"/>
  <c r="BA125" i="43"/>
  <c r="BB126" i="43"/>
  <c r="AZ128" i="43"/>
  <c r="BA129" i="43"/>
  <c r="BB130" i="43"/>
  <c r="AZ132" i="43"/>
  <c r="BA133" i="43"/>
  <c r="BB134" i="43"/>
  <c r="AZ136" i="43"/>
  <c r="BA137" i="43"/>
  <c r="BB138" i="43"/>
  <c r="AZ140" i="43"/>
  <c r="BA141" i="43"/>
  <c r="BB142" i="43"/>
  <c r="AZ144" i="43"/>
  <c r="BA145" i="43"/>
  <c r="BB146" i="43"/>
  <c r="AZ148" i="43"/>
  <c r="BA149" i="43"/>
  <c r="BB150" i="43"/>
  <c r="AZ152" i="43"/>
  <c r="BA153" i="43"/>
  <c r="BB154" i="43"/>
  <c r="AZ156" i="43"/>
  <c r="AX10" i="43"/>
  <c r="AV7" i="43"/>
  <c r="AX7" i="43" s="1"/>
  <c r="AV10" i="43"/>
  <c r="AX6" i="43"/>
  <c r="AS9" i="43"/>
  <c r="AS13" i="43"/>
  <c r="AS6" i="43"/>
  <c r="AS10" i="43"/>
  <c r="AS14" i="43"/>
  <c r="AS7" i="43"/>
  <c r="AS11" i="43"/>
  <c r="AS8" i="43"/>
  <c r="AS12" i="43"/>
  <c r="AD10" i="43"/>
  <c r="L162" i="43" s="1"/>
  <c r="AD14" i="43"/>
  <c r="L166" i="43" s="1"/>
  <c r="AD7" i="43"/>
  <c r="L159" i="43" s="1"/>
  <c r="AD11" i="43"/>
  <c r="AD15" i="43"/>
  <c r="AD8" i="43"/>
  <c r="L160" i="43" s="1"/>
  <c r="AD12" i="43"/>
  <c r="AD9" i="43"/>
  <c r="AD13" i="43"/>
  <c r="L165" i="43"/>
  <c r="L161" i="43"/>
  <c r="L164" i="43"/>
  <c r="L167" i="43"/>
  <c r="L163" i="43"/>
  <c r="K166" i="43"/>
  <c r="K162" i="43"/>
  <c r="K165" i="43"/>
  <c r="K161" i="43"/>
  <c r="K164" i="43"/>
  <c r="V110" i="43"/>
  <c r="V106" i="43"/>
  <c r="V102" i="43"/>
  <c r="V98" i="43"/>
  <c r="V72" i="43"/>
  <c r="V69" i="43"/>
  <c r="V76" i="43"/>
  <c r="V73" i="43"/>
  <c r="V129" i="43"/>
  <c r="V127" i="43"/>
  <c r="V125" i="43"/>
  <c r="V123" i="43"/>
  <c r="V121" i="43"/>
  <c r="V119" i="43"/>
  <c r="V117" i="43"/>
  <c r="V115" i="43"/>
  <c r="V113" i="43"/>
  <c r="V111" i="43"/>
  <c r="V108" i="43"/>
  <c r="V104" i="43"/>
  <c r="V100" i="43"/>
  <c r="V96" i="43"/>
  <c r="V94" i="43"/>
  <c r="V92" i="43"/>
  <c r="V90" i="43"/>
  <c r="V88" i="43"/>
  <c r="V86" i="43"/>
  <c r="V84" i="43"/>
  <c r="V82" i="43"/>
  <c r="V80" i="43"/>
  <c r="V77" i="43"/>
  <c r="V68" i="43"/>
  <c r="V109" i="43"/>
  <c r="V107" i="43"/>
  <c r="V105" i="43"/>
  <c r="V103" i="43"/>
  <c r="V101" i="43"/>
  <c r="V99" i="43"/>
  <c r="V97" i="43"/>
  <c r="V95" i="43"/>
  <c r="V93" i="43"/>
  <c r="V91" i="43"/>
  <c r="V89" i="43"/>
  <c r="V87" i="43"/>
  <c r="V85" i="43"/>
  <c r="V83" i="43"/>
  <c r="V81" i="43"/>
  <c r="V79" i="43"/>
  <c r="V75" i="43"/>
  <c r="V71" i="43"/>
  <c r="V67" i="43"/>
  <c r="V78" i="43"/>
  <c r="V74" i="43"/>
  <c r="V70" i="43"/>
  <c r="V66" i="43"/>
  <c r="V65" i="43"/>
  <c r="V64" i="43"/>
  <c r="V63" i="43"/>
  <c r="V62" i="43"/>
  <c r="V61" i="43"/>
  <c r="V60" i="43"/>
  <c r="V59" i="43"/>
  <c r="V58" i="43"/>
  <c r="V57" i="43"/>
  <c r="V56" i="43"/>
  <c r="V55" i="43"/>
  <c r="V54" i="43"/>
  <c r="V53" i="43"/>
  <c r="V52" i="43"/>
  <c r="V51" i="43"/>
  <c r="V50" i="43"/>
  <c r="V32" i="43"/>
  <c r="V48" i="43"/>
  <c r="V46" i="43"/>
  <c r="V44" i="43"/>
  <c r="V42" i="43"/>
  <c r="V40" i="43"/>
  <c r="V38" i="43"/>
  <c r="V36" i="43"/>
  <c r="V34" i="43"/>
  <c r="V47" i="43"/>
  <c r="V45" i="43"/>
  <c r="V43" i="43"/>
  <c r="V41" i="43"/>
  <c r="V39" i="43"/>
  <c r="V37" i="43"/>
  <c r="V35" i="43"/>
  <c r="V33" i="43"/>
  <c r="N6" i="43"/>
  <c r="R6" i="43"/>
  <c r="L7" i="43"/>
  <c r="P7" i="43"/>
  <c r="T7" i="43"/>
  <c r="N8" i="43"/>
  <c r="R8" i="43"/>
  <c r="L9" i="43"/>
  <c r="P9" i="43"/>
  <c r="T9" i="43"/>
  <c r="N10" i="43"/>
  <c r="R10" i="43"/>
  <c r="L11" i="43"/>
  <c r="P11" i="43"/>
  <c r="T11" i="43"/>
  <c r="N12" i="43"/>
  <c r="R12" i="43"/>
  <c r="L13" i="43"/>
  <c r="P13" i="43"/>
  <c r="T13" i="43"/>
  <c r="N14" i="43"/>
  <c r="R14" i="43"/>
  <c r="L15" i="43"/>
  <c r="P15" i="43"/>
  <c r="T15" i="43"/>
  <c r="N16" i="43"/>
  <c r="R16" i="43"/>
  <c r="L17" i="43"/>
  <c r="P17" i="43"/>
  <c r="T17" i="43"/>
  <c r="N18" i="43"/>
  <c r="R18" i="43"/>
  <c r="L19" i="43"/>
  <c r="P19" i="43"/>
  <c r="T19" i="43"/>
  <c r="N20" i="43"/>
  <c r="R20" i="43"/>
  <c r="L21" i="43"/>
  <c r="K6" i="43"/>
  <c r="O6" i="43"/>
  <c r="S6" i="43"/>
  <c r="M7" i="43"/>
  <c r="Q7" i="43"/>
  <c r="K8" i="43"/>
  <c r="O8" i="43"/>
  <c r="S8" i="43"/>
  <c r="M9" i="43"/>
  <c r="Q9" i="43"/>
  <c r="K10" i="43"/>
  <c r="O10" i="43"/>
  <c r="S10" i="43"/>
  <c r="M11" i="43"/>
  <c r="Q11" i="43"/>
  <c r="K12" i="43"/>
  <c r="O12" i="43"/>
  <c r="S12" i="43"/>
  <c r="M13" i="43"/>
  <c r="Q13" i="43"/>
  <c r="K14" i="43"/>
  <c r="O14" i="43"/>
  <c r="S14" i="43"/>
  <c r="M15" i="43"/>
  <c r="Q15" i="43"/>
  <c r="K16" i="43"/>
  <c r="O16" i="43"/>
  <c r="S16" i="43"/>
  <c r="M17" i="43"/>
  <c r="Q17" i="43"/>
  <c r="K18" i="43"/>
  <c r="O18" i="43"/>
  <c r="S18" i="43"/>
  <c r="M19" i="43"/>
  <c r="Q19" i="43"/>
  <c r="K20" i="43"/>
  <c r="O20" i="43"/>
  <c r="S20" i="43"/>
  <c r="M21" i="43"/>
  <c r="Q21" i="43"/>
  <c r="K22" i="43"/>
  <c r="O22" i="43"/>
  <c r="S22" i="43"/>
  <c r="M23" i="43"/>
  <c r="Q23" i="43"/>
  <c r="K24" i="43"/>
  <c r="O24" i="43"/>
  <c r="S24" i="43"/>
  <c r="M25" i="43"/>
  <c r="Q25" i="43"/>
  <c r="K26" i="43"/>
  <c r="O26" i="43"/>
  <c r="S26" i="43"/>
  <c r="M27" i="43"/>
  <c r="Q27" i="43"/>
  <c r="K28" i="43"/>
  <c r="O28" i="43"/>
  <c r="S28" i="43"/>
  <c r="M29" i="43"/>
  <c r="Q29" i="43"/>
  <c r="K30" i="43"/>
  <c r="O30" i="43"/>
  <c r="S30" i="43"/>
  <c r="M31" i="43"/>
  <c r="Q31" i="43"/>
  <c r="K32" i="43"/>
  <c r="O32" i="43"/>
  <c r="S32" i="43"/>
  <c r="M33" i="43"/>
  <c r="Q33" i="43"/>
  <c r="K34" i="43"/>
  <c r="O34" i="43"/>
  <c r="S34" i="43"/>
  <c r="M35" i="43"/>
  <c r="Q35" i="43"/>
  <c r="K36" i="43"/>
  <c r="O36" i="43"/>
  <c r="S36" i="43"/>
  <c r="M37" i="43"/>
  <c r="Q37" i="43"/>
  <c r="K38" i="43"/>
  <c r="O38" i="43"/>
  <c r="S38" i="43"/>
  <c r="M39" i="43"/>
  <c r="Q39" i="43"/>
  <c r="L6" i="43"/>
  <c r="P6" i="43"/>
  <c r="T6" i="43"/>
  <c r="N7" i="43"/>
  <c r="R7" i="43"/>
  <c r="L8" i="43"/>
  <c r="P8" i="43"/>
  <c r="T8" i="43"/>
  <c r="N9" i="43"/>
  <c r="R9" i="43"/>
  <c r="L10" i="43"/>
  <c r="P10" i="43"/>
  <c r="T10" i="43"/>
  <c r="N11" i="43"/>
  <c r="R11" i="43"/>
  <c r="L12" i="43"/>
  <c r="P12" i="43"/>
  <c r="T12" i="43"/>
  <c r="N13" i="43"/>
  <c r="R13" i="43"/>
  <c r="L14" i="43"/>
  <c r="P14" i="43"/>
  <c r="T14" i="43"/>
  <c r="N15" i="43"/>
  <c r="R15" i="43"/>
  <c r="L16" i="43"/>
  <c r="P16" i="43"/>
  <c r="T16" i="43"/>
  <c r="N17" i="43"/>
  <c r="R17" i="43"/>
  <c r="L18" i="43"/>
  <c r="P18" i="43"/>
  <c r="T18" i="43"/>
  <c r="N19" i="43"/>
  <c r="R19" i="43"/>
  <c r="L20" i="43"/>
  <c r="P20" i="43"/>
  <c r="T20" i="43"/>
  <c r="N21" i="43"/>
  <c r="R21" i="43"/>
  <c r="L22" i="43"/>
  <c r="P22" i="43"/>
  <c r="T22" i="43"/>
  <c r="N23" i="43"/>
  <c r="R23" i="43"/>
  <c r="L24" i="43"/>
  <c r="P24" i="43"/>
  <c r="T24" i="43"/>
  <c r="N25" i="43"/>
  <c r="R25" i="43"/>
  <c r="L26" i="43"/>
  <c r="P26" i="43"/>
  <c r="T26" i="43"/>
  <c r="N27" i="43"/>
  <c r="R27" i="43"/>
  <c r="L28" i="43"/>
  <c r="P28" i="43"/>
  <c r="T28" i="43"/>
  <c r="N29" i="43"/>
  <c r="R29" i="43"/>
  <c r="L30" i="43"/>
  <c r="P30" i="43"/>
  <c r="T30" i="43"/>
  <c r="N31" i="43"/>
  <c r="R31" i="43"/>
  <c r="L32" i="43"/>
  <c r="P32" i="43"/>
  <c r="T32" i="43"/>
  <c r="N33" i="43"/>
  <c r="R33" i="43"/>
  <c r="L34" i="43"/>
  <c r="P34" i="43"/>
  <c r="T34" i="43"/>
  <c r="N35" i="43"/>
  <c r="R35" i="43"/>
  <c r="L36" i="43"/>
  <c r="P36" i="43"/>
  <c r="T36" i="43"/>
  <c r="N37" i="43"/>
  <c r="R37" i="43"/>
  <c r="L38" i="43"/>
  <c r="P38" i="43"/>
  <c r="T38" i="43"/>
  <c r="N39" i="43"/>
  <c r="R39" i="43"/>
  <c r="M6" i="43"/>
  <c r="Q6" i="43"/>
  <c r="K7" i="43"/>
  <c r="O7" i="43"/>
  <c r="S7" i="43"/>
  <c r="M8" i="43"/>
  <c r="Q8" i="43"/>
  <c r="K9" i="43"/>
  <c r="O9" i="43"/>
  <c r="S9" i="43"/>
  <c r="M10" i="43"/>
  <c r="Q10" i="43"/>
  <c r="K11" i="43"/>
  <c r="O11" i="43"/>
  <c r="S11" i="43"/>
  <c r="M12" i="43"/>
  <c r="Q12" i="43"/>
  <c r="K13" i="43"/>
  <c r="O13" i="43"/>
  <c r="S13" i="43"/>
  <c r="M14" i="43"/>
  <c r="Q14" i="43"/>
  <c r="K15" i="43"/>
  <c r="O15" i="43"/>
  <c r="S15" i="43"/>
  <c r="M16" i="43"/>
  <c r="Q16" i="43"/>
  <c r="K17" i="43"/>
  <c r="O17" i="43"/>
  <c r="S17" i="43"/>
  <c r="M18" i="43"/>
  <c r="Q18" i="43"/>
  <c r="K19" i="43"/>
  <c r="O19" i="43"/>
  <c r="S19" i="43"/>
  <c r="M20" i="43"/>
  <c r="Q20" i="43"/>
  <c r="K21" i="43"/>
  <c r="O21" i="43"/>
  <c r="S21" i="43"/>
  <c r="M22" i="43"/>
  <c r="Q22" i="43"/>
  <c r="K23" i="43"/>
  <c r="O23" i="43"/>
  <c r="S23" i="43"/>
  <c r="M24" i="43"/>
  <c r="Q24" i="43"/>
  <c r="K25" i="43"/>
  <c r="O25" i="43"/>
  <c r="S25" i="43"/>
  <c r="M26" i="43"/>
  <c r="Q26" i="43"/>
  <c r="K27" i="43"/>
  <c r="O27" i="43"/>
  <c r="S27" i="43"/>
  <c r="M28" i="43"/>
  <c r="Q28" i="43"/>
  <c r="K29" i="43"/>
  <c r="O29" i="43"/>
  <c r="S29" i="43"/>
  <c r="M30" i="43"/>
  <c r="Q30" i="43"/>
  <c r="K31" i="43"/>
  <c r="O31" i="43"/>
  <c r="S31" i="43"/>
  <c r="M32" i="43"/>
  <c r="Q32" i="43"/>
  <c r="K33" i="43"/>
  <c r="O33" i="43"/>
  <c r="S33" i="43"/>
  <c r="M34" i="43"/>
  <c r="Q34" i="43"/>
  <c r="K35" i="43"/>
  <c r="O35" i="43"/>
  <c r="S35" i="43"/>
  <c r="M36" i="43"/>
  <c r="T21" i="43"/>
  <c r="P23" i="43"/>
  <c r="L25" i="43"/>
  <c r="R26" i="43"/>
  <c r="N28" i="43"/>
  <c r="T29" i="43"/>
  <c r="P31" i="43"/>
  <c r="L33" i="43"/>
  <c r="R34" i="43"/>
  <c r="N36" i="43"/>
  <c r="L37" i="43"/>
  <c r="T37" i="43"/>
  <c r="R38" i="43"/>
  <c r="P39" i="43"/>
  <c r="L40" i="43"/>
  <c r="P40" i="43"/>
  <c r="T40" i="43"/>
  <c r="N41" i="43"/>
  <c r="R41" i="43"/>
  <c r="L42" i="43"/>
  <c r="P42" i="43"/>
  <c r="T42" i="43"/>
  <c r="N43" i="43"/>
  <c r="R43" i="43"/>
  <c r="L44" i="43"/>
  <c r="P44" i="43"/>
  <c r="T44" i="43"/>
  <c r="N45" i="43"/>
  <c r="R45" i="43"/>
  <c r="L46" i="43"/>
  <c r="P46" i="43"/>
  <c r="T46" i="43"/>
  <c r="N47" i="43"/>
  <c r="R47" i="43"/>
  <c r="L48" i="43"/>
  <c r="P48" i="43"/>
  <c r="T48" i="43"/>
  <c r="N49" i="43"/>
  <c r="R49" i="43"/>
  <c r="L50" i="43"/>
  <c r="P50" i="43"/>
  <c r="T50" i="43"/>
  <c r="N51" i="43"/>
  <c r="R51" i="43"/>
  <c r="L52" i="43"/>
  <c r="P52" i="43"/>
  <c r="T52" i="43"/>
  <c r="N53" i="43"/>
  <c r="R53" i="43"/>
  <c r="L54" i="43"/>
  <c r="P54" i="43"/>
  <c r="T54" i="43"/>
  <c r="N55" i="43"/>
  <c r="R55" i="43"/>
  <c r="L56" i="43"/>
  <c r="P56" i="43"/>
  <c r="T56" i="43"/>
  <c r="N57" i="43"/>
  <c r="R57" i="43"/>
  <c r="L58" i="43"/>
  <c r="P58" i="43"/>
  <c r="T58" i="43"/>
  <c r="N59" i="43"/>
  <c r="R59" i="43"/>
  <c r="L60" i="43"/>
  <c r="P60" i="43"/>
  <c r="T60" i="43"/>
  <c r="N61" i="43"/>
  <c r="R61" i="43"/>
  <c r="L62" i="43"/>
  <c r="P62" i="43"/>
  <c r="T62" i="43"/>
  <c r="N63" i="43"/>
  <c r="R63" i="43"/>
  <c r="L64" i="43"/>
  <c r="P64" i="43"/>
  <c r="T64" i="43"/>
  <c r="N65" i="43"/>
  <c r="R65" i="43"/>
  <c r="L66" i="43"/>
  <c r="P66" i="43"/>
  <c r="T66" i="43"/>
  <c r="N67" i="43"/>
  <c r="R67" i="43"/>
  <c r="L68" i="43"/>
  <c r="P68" i="43"/>
  <c r="N22" i="43"/>
  <c r="T23" i="43"/>
  <c r="P25" i="43"/>
  <c r="L27" i="43"/>
  <c r="R28" i="43"/>
  <c r="N30" i="43"/>
  <c r="T31" i="43"/>
  <c r="P33" i="43"/>
  <c r="L35" i="43"/>
  <c r="Q36" i="43"/>
  <c r="O37" i="43"/>
  <c r="M38" i="43"/>
  <c r="K39" i="43"/>
  <c r="S39" i="43"/>
  <c r="M40" i="43"/>
  <c r="Q40" i="43"/>
  <c r="K41" i="43"/>
  <c r="O41" i="43"/>
  <c r="S41" i="43"/>
  <c r="M42" i="43"/>
  <c r="Q42" i="43"/>
  <c r="K43" i="43"/>
  <c r="O43" i="43"/>
  <c r="S43" i="43"/>
  <c r="M44" i="43"/>
  <c r="Q44" i="43"/>
  <c r="K45" i="43"/>
  <c r="O45" i="43"/>
  <c r="S45" i="43"/>
  <c r="M46" i="43"/>
  <c r="Q46" i="43"/>
  <c r="K47" i="43"/>
  <c r="O47" i="43"/>
  <c r="S47" i="43"/>
  <c r="M48" i="43"/>
  <c r="Q48" i="43"/>
  <c r="K49" i="43"/>
  <c r="O49" i="43"/>
  <c r="S49" i="43"/>
  <c r="M50" i="43"/>
  <c r="Q50" i="43"/>
  <c r="K51" i="43"/>
  <c r="O51" i="43"/>
  <c r="S51" i="43"/>
  <c r="M52" i="43"/>
  <c r="Q52" i="43"/>
  <c r="K53" i="43"/>
  <c r="O53" i="43"/>
  <c r="S53" i="43"/>
  <c r="M54" i="43"/>
  <c r="Q54" i="43"/>
  <c r="K55" i="43"/>
  <c r="O55" i="43"/>
  <c r="S55" i="43"/>
  <c r="M56" i="43"/>
  <c r="Q56" i="43"/>
  <c r="K57" i="43"/>
  <c r="O57" i="43"/>
  <c r="S57" i="43"/>
  <c r="M58" i="43"/>
  <c r="Q58" i="43"/>
  <c r="K59" i="43"/>
  <c r="O59" i="43"/>
  <c r="S59" i="43"/>
  <c r="M60" i="43"/>
  <c r="Q60" i="43"/>
  <c r="K61" i="43"/>
  <c r="O61" i="43"/>
  <c r="S61" i="43"/>
  <c r="M62" i="43"/>
  <c r="Q62" i="43"/>
  <c r="K63" i="43"/>
  <c r="O63" i="43"/>
  <c r="S63" i="43"/>
  <c r="M64" i="43"/>
  <c r="Q64" i="43"/>
  <c r="K65" i="43"/>
  <c r="O65" i="43"/>
  <c r="S65" i="43"/>
  <c r="M66" i="43"/>
  <c r="Q66" i="43"/>
  <c r="K67" i="43"/>
  <c r="O67" i="43"/>
  <c r="S67" i="43"/>
  <c r="M68" i="43"/>
  <c r="R22" i="43"/>
  <c r="N24" i="43"/>
  <c r="T25" i="43"/>
  <c r="P27" i="43"/>
  <c r="L29" i="43"/>
  <c r="R30" i="43"/>
  <c r="N32" i="43"/>
  <c r="T33" i="43"/>
  <c r="P35" i="43"/>
  <c r="R36" i="43"/>
  <c r="P37" i="43"/>
  <c r="N38" i="43"/>
  <c r="L39" i="43"/>
  <c r="T39" i="43"/>
  <c r="N40" i="43"/>
  <c r="R40" i="43"/>
  <c r="L41" i="43"/>
  <c r="P41" i="43"/>
  <c r="T41" i="43"/>
  <c r="N42" i="43"/>
  <c r="R42" i="43"/>
  <c r="L43" i="43"/>
  <c r="P43" i="43"/>
  <c r="T43" i="43"/>
  <c r="N44" i="43"/>
  <c r="R44" i="43"/>
  <c r="L45" i="43"/>
  <c r="P45" i="43"/>
  <c r="T45" i="43"/>
  <c r="N46" i="43"/>
  <c r="R46" i="43"/>
  <c r="L47" i="43"/>
  <c r="P47" i="43"/>
  <c r="T47" i="43"/>
  <c r="N48" i="43"/>
  <c r="R48" i="43"/>
  <c r="L49" i="43"/>
  <c r="P49" i="43"/>
  <c r="T49" i="43"/>
  <c r="N50" i="43"/>
  <c r="R50" i="43"/>
  <c r="L51" i="43"/>
  <c r="P51" i="43"/>
  <c r="T51" i="43"/>
  <c r="N52" i="43"/>
  <c r="R52" i="43"/>
  <c r="L53" i="43"/>
  <c r="P53" i="43"/>
  <c r="T53" i="43"/>
  <c r="N54" i="43"/>
  <c r="R54" i="43"/>
  <c r="L55" i="43"/>
  <c r="P55" i="43"/>
  <c r="T55" i="43"/>
  <c r="N56" i="43"/>
  <c r="R56" i="43"/>
  <c r="L57" i="43"/>
  <c r="P57" i="43"/>
  <c r="T57" i="43"/>
  <c r="N58" i="43"/>
  <c r="R58" i="43"/>
  <c r="L59" i="43"/>
  <c r="P59" i="43"/>
  <c r="T59" i="43"/>
  <c r="N60" i="43"/>
  <c r="R60" i="43"/>
  <c r="L61" i="43"/>
  <c r="P61" i="43"/>
  <c r="T61" i="43"/>
  <c r="N62" i="43"/>
  <c r="R62" i="43"/>
  <c r="L63" i="43"/>
  <c r="P63" i="43"/>
  <c r="T63" i="43"/>
  <c r="N64" i="43"/>
  <c r="R64" i="43"/>
  <c r="L65" i="43"/>
  <c r="P65" i="43"/>
  <c r="T65" i="43"/>
  <c r="N66" i="43"/>
  <c r="R66" i="43"/>
  <c r="L67" i="43"/>
  <c r="P67" i="43"/>
  <c r="T67" i="43"/>
  <c r="N68" i="43"/>
  <c r="L23" i="43"/>
  <c r="P29" i="43"/>
  <c r="T35" i="43"/>
  <c r="O39" i="43"/>
  <c r="M41" i="43"/>
  <c r="S42" i="43"/>
  <c r="O44" i="43"/>
  <c r="K46" i="43"/>
  <c r="Q47" i="43"/>
  <c r="M49" i="43"/>
  <c r="S50" i="43"/>
  <c r="O52" i="43"/>
  <c r="K54" i="43"/>
  <c r="Q55" i="43"/>
  <c r="M57" i="43"/>
  <c r="S58" i="43"/>
  <c r="O60" i="43"/>
  <c r="K62" i="43"/>
  <c r="Q63" i="43"/>
  <c r="M65" i="43"/>
  <c r="S66" i="43"/>
  <c r="O68" i="43"/>
  <c r="T68" i="43"/>
  <c r="N69" i="43"/>
  <c r="R69" i="43"/>
  <c r="L70" i="43"/>
  <c r="P70" i="43"/>
  <c r="T70" i="43"/>
  <c r="N71" i="43"/>
  <c r="R71" i="43"/>
  <c r="L72" i="43"/>
  <c r="P72" i="43"/>
  <c r="T72" i="43"/>
  <c r="N73" i="43"/>
  <c r="R73" i="43"/>
  <c r="L74" i="43"/>
  <c r="P74" i="43"/>
  <c r="T74" i="43"/>
  <c r="N75" i="43"/>
  <c r="R75" i="43"/>
  <c r="L76" i="43"/>
  <c r="P76" i="43"/>
  <c r="T76" i="43"/>
  <c r="N77" i="43"/>
  <c r="R77" i="43"/>
  <c r="L78" i="43"/>
  <c r="P78" i="43"/>
  <c r="T78" i="43"/>
  <c r="N79" i="43"/>
  <c r="R79" i="43"/>
  <c r="L80" i="43"/>
  <c r="P80" i="43"/>
  <c r="T80" i="43"/>
  <c r="N81" i="43"/>
  <c r="R81" i="43"/>
  <c r="L82" i="43"/>
  <c r="P82" i="43"/>
  <c r="T82" i="43"/>
  <c r="N83" i="43"/>
  <c r="R83" i="43"/>
  <c r="L84" i="43"/>
  <c r="P84" i="43"/>
  <c r="T84" i="43"/>
  <c r="N85" i="43"/>
  <c r="R85" i="43"/>
  <c r="L86" i="43"/>
  <c r="P86" i="43"/>
  <c r="T86" i="43"/>
  <c r="N87" i="43"/>
  <c r="R87" i="43"/>
  <c r="L88" i="43"/>
  <c r="P88" i="43"/>
  <c r="T88" i="43"/>
  <c r="N89" i="43"/>
  <c r="R89" i="43"/>
  <c r="L90" i="43"/>
  <c r="P90" i="43"/>
  <c r="T90" i="43"/>
  <c r="N91" i="43"/>
  <c r="R91" i="43"/>
  <c r="L92" i="43"/>
  <c r="P92" i="43"/>
  <c r="T92" i="43"/>
  <c r="R24" i="43"/>
  <c r="L31" i="43"/>
  <c r="K37" i="43"/>
  <c r="K40" i="43"/>
  <c r="Q41" i="43"/>
  <c r="M43" i="43"/>
  <c r="S44" i="43"/>
  <c r="O46" i="43"/>
  <c r="K48" i="43"/>
  <c r="Q49" i="43"/>
  <c r="M51" i="43"/>
  <c r="S52" i="43"/>
  <c r="O54" i="43"/>
  <c r="K56" i="43"/>
  <c r="Q57" i="43"/>
  <c r="M59" i="43"/>
  <c r="S60" i="43"/>
  <c r="O62" i="43"/>
  <c r="K64" i="43"/>
  <c r="Q65" i="43"/>
  <c r="M67" i="43"/>
  <c r="Q68" i="43"/>
  <c r="K69" i="43"/>
  <c r="O69" i="43"/>
  <c r="S69" i="43"/>
  <c r="M70" i="43"/>
  <c r="Q70" i="43"/>
  <c r="K71" i="43"/>
  <c r="O71" i="43"/>
  <c r="S71" i="43"/>
  <c r="M72" i="43"/>
  <c r="Q72" i="43"/>
  <c r="K73" i="43"/>
  <c r="O73" i="43"/>
  <c r="S73" i="43"/>
  <c r="M74" i="43"/>
  <c r="Q74" i="43"/>
  <c r="K75" i="43"/>
  <c r="O75" i="43"/>
  <c r="S75" i="43"/>
  <c r="M76" i="43"/>
  <c r="Q76" i="43"/>
  <c r="K77" i="43"/>
  <c r="O77" i="43"/>
  <c r="S77" i="43"/>
  <c r="M78" i="43"/>
  <c r="Q78" i="43"/>
  <c r="K79" i="43"/>
  <c r="O79" i="43"/>
  <c r="S79" i="43"/>
  <c r="M80" i="43"/>
  <c r="Q80" i="43"/>
  <c r="K81" i="43"/>
  <c r="O81" i="43"/>
  <c r="S81" i="43"/>
  <c r="M82" i="43"/>
  <c r="Q82" i="43"/>
  <c r="K83" i="43"/>
  <c r="O83" i="43"/>
  <c r="S83" i="43"/>
  <c r="M84" i="43"/>
  <c r="Q84" i="43"/>
  <c r="K85" i="43"/>
  <c r="O85" i="43"/>
  <c r="S85" i="43"/>
  <c r="M86" i="43"/>
  <c r="Q86" i="43"/>
  <c r="K87" i="43"/>
  <c r="O87" i="43"/>
  <c r="S87" i="43"/>
  <c r="M88" i="43"/>
  <c r="Q88" i="43"/>
  <c r="K89" i="43"/>
  <c r="O89" i="43"/>
  <c r="S89" i="43"/>
  <c r="M90" i="43"/>
  <c r="Q90" i="43"/>
  <c r="K91" i="43"/>
  <c r="O91" i="43"/>
  <c r="S91" i="43"/>
  <c r="M92" i="43"/>
  <c r="Q92" i="43"/>
  <c r="K93" i="43"/>
  <c r="O93" i="43"/>
  <c r="S93" i="43"/>
  <c r="N26" i="43"/>
  <c r="R32" i="43"/>
  <c r="S37" i="43"/>
  <c r="O40" i="43"/>
  <c r="K42" i="43"/>
  <c r="Q43" i="43"/>
  <c r="M45" i="43"/>
  <c r="S46" i="43"/>
  <c r="O48" i="43"/>
  <c r="K50" i="43"/>
  <c r="Q51" i="43"/>
  <c r="M53" i="43"/>
  <c r="S54" i="43"/>
  <c r="O56" i="43"/>
  <c r="K58" i="43"/>
  <c r="Q59" i="43"/>
  <c r="M61" i="43"/>
  <c r="S62" i="43"/>
  <c r="O64" i="43"/>
  <c r="K66" i="43"/>
  <c r="Q67" i="43"/>
  <c r="R68" i="43"/>
  <c r="L69" i="43"/>
  <c r="P69" i="43"/>
  <c r="T69" i="43"/>
  <c r="N70" i="43"/>
  <c r="R70" i="43"/>
  <c r="L71" i="43"/>
  <c r="P71" i="43"/>
  <c r="T71" i="43"/>
  <c r="N72" i="43"/>
  <c r="R72" i="43"/>
  <c r="L73" i="43"/>
  <c r="P73" i="43"/>
  <c r="T73" i="43"/>
  <c r="N74" i="43"/>
  <c r="R74" i="43"/>
  <c r="L75" i="43"/>
  <c r="P75" i="43"/>
  <c r="T75" i="43"/>
  <c r="N76" i="43"/>
  <c r="R76" i="43"/>
  <c r="L77" i="43"/>
  <c r="P77" i="43"/>
  <c r="T77" i="43"/>
  <c r="N78" i="43"/>
  <c r="R78" i="43"/>
  <c r="L79" i="43"/>
  <c r="P79" i="43"/>
  <c r="T79" i="43"/>
  <c r="N80" i="43"/>
  <c r="R80" i="43"/>
  <c r="L81" i="43"/>
  <c r="P81" i="43"/>
  <c r="T81" i="43"/>
  <c r="N82" i="43"/>
  <c r="R82" i="43"/>
  <c r="L83" i="43"/>
  <c r="P83" i="43"/>
  <c r="T83" i="43"/>
  <c r="N84" i="43"/>
  <c r="R84" i="43"/>
  <c r="L85" i="43"/>
  <c r="P85" i="43"/>
  <c r="T85" i="43"/>
  <c r="N86" i="43"/>
  <c r="R86" i="43"/>
  <c r="L87" i="43"/>
  <c r="P87" i="43"/>
  <c r="T87" i="43"/>
  <c r="N88" i="43"/>
  <c r="R88" i="43"/>
  <c r="L89" i="43"/>
  <c r="P89" i="43"/>
  <c r="T89" i="43"/>
  <c r="N90" i="43"/>
  <c r="R90" i="43"/>
  <c r="L91" i="43"/>
  <c r="P91" i="43"/>
  <c r="T91" i="43"/>
  <c r="N92" i="43"/>
  <c r="R92" i="43"/>
  <c r="L93" i="43"/>
  <c r="P93" i="43"/>
  <c r="T93" i="43"/>
  <c r="T27" i="43"/>
  <c r="O42" i="43"/>
  <c r="S48" i="43"/>
  <c r="M55" i="43"/>
  <c r="Q61" i="43"/>
  <c r="K68" i="43"/>
  <c r="K70" i="43"/>
  <c r="Q71" i="43"/>
  <c r="M73" i="43"/>
  <c r="S74" i="43"/>
  <c r="O76" i="43"/>
  <c r="K78" i="43"/>
  <c r="Q79" i="43"/>
  <c r="M81" i="43"/>
  <c r="S82" i="43"/>
  <c r="O84" i="43"/>
  <c r="K86" i="43"/>
  <c r="Q87" i="43"/>
  <c r="M89" i="43"/>
  <c r="S90" i="43"/>
  <c r="O92" i="43"/>
  <c r="Q93" i="43"/>
  <c r="M94" i="43"/>
  <c r="Q94" i="43"/>
  <c r="K95" i="43"/>
  <c r="O95" i="43"/>
  <c r="S95" i="43"/>
  <c r="M96" i="43"/>
  <c r="Q96" i="43"/>
  <c r="K97" i="43"/>
  <c r="O97" i="43"/>
  <c r="S97" i="43"/>
  <c r="M98" i="43"/>
  <c r="Q98" i="43"/>
  <c r="K99" i="43"/>
  <c r="O99" i="43"/>
  <c r="S99" i="43"/>
  <c r="M100" i="43"/>
  <c r="Q100" i="43"/>
  <c r="K101" i="43"/>
  <c r="O101" i="43"/>
  <c r="S101" i="43"/>
  <c r="M102" i="43"/>
  <c r="Q102" i="43"/>
  <c r="K103" i="43"/>
  <c r="O103" i="43"/>
  <c r="S103" i="43"/>
  <c r="M104" i="43"/>
  <c r="Q104" i="43"/>
  <c r="K105" i="43"/>
  <c r="O105" i="43"/>
  <c r="S105" i="43"/>
  <c r="M106" i="43"/>
  <c r="Q106" i="43"/>
  <c r="K107" i="43"/>
  <c r="O107" i="43"/>
  <c r="S107" i="43"/>
  <c r="M108" i="43"/>
  <c r="Q108" i="43"/>
  <c r="K109" i="43"/>
  <c r="O109" i="43"/>
  <c r="S109" i="43"/>
  <c r="M110" i="43"/>
  <c r="Q110" i="43"/>
  <c r="K111" i="43"/>
  <c r="O111" i="43"/>
  <c r="S111" i="43"/>
  <c r="M112" i="43"/>
  <c r="Q112" i="43"/>
  <c r="K113" i="43"/>
  <c r="O113" i="43"/>
  <c r="S113" i="43"/>
  <c r="M114" i="43"/>
  <c r="Q114" i="43"/>
  <c r="K115" i="43"/>
  <c r="O115" i="43"/>
  <c r="S115" i="43"/>
  <c r="M116" i="43"/>
  <c r="Q116" i="43"/>
  <c r="K117" i="43"/>
  <c r="O117" i="43"/>
  <c r="S117" i="43"/>
  <c r="M118" i="43"/>
  <c r="Q118" i="43"/>
  <c r="K119" i="43"/>
  <c r="O119" i="43"/>
  <c r="S119" i="43"/>
  <c r="M120" i="43"/>
  <c r="Q120" i="43"/>
  <c r="K121" i="43"/>
  <c r="O121" i="43"/>
  <c r="S121" i="43"/>
  <c r="M122" i="43"/>
  <c r="Q122" i="43"/>
  <c r="K123" i="43"/>
  <c r="O123" i="43"/>
  <c r="S123" i="43"/>
  <c r="M124" i="43"/>
  <c r="Q124" i="43"/>
  <c r="K125" i="43"/>
  <c r="O125" i="43"/>
  <c r="S125" i="43"/>
  <c r="M126" i="43"/>
  <c r="Q126" i="43"/>
  <c r="K127" i="43"/>
  <c r="O127" i="43"/>
  <c r="S127" i="43"/>
  <c r="M128" i="43"/>
  <c r="Q128" i="43"/>
  <c r="K129" i="43"/>
  <c r="O129" i="43"/>
  <c r="S129" i="43"/>
  <c r="M130" i="43"/>
  <c r="Q130" i="43"/>
  <c r="K131" i="43"/>
  <c r="O131" i="43"/>
  <c r="S131" i="43"/>
  <c r="M132" i="43"/>
  <c r="Q132" i="43"/>
  <c r="K133" i="43"/>
  <c r="O133" i="43"/>
  <c r="S133" i="43"/>
  <c r="M134" i="43"/>
  <c r="Q134" i="43"/>
  <c r="K135" i="43"/>
  <c r="O135" i="43"/>
  <c r="S135" i="43"/>
  <c r="M136" i="43"/>
  <c r="Q136" i="43"/>
  <c r="K137" i="43"/>
  <c r="O137" i="43"/>
  <c r="S137" i="43"/>
  <c r="M138" i="43"/>
  <c r="Q138" i="43"/>
  <c r="K139" i="43"/>
  <c r="O139" i="43"/>
  <c r="S139" i="43"/>
  <c r="M140" i="43"/>
  <c r="Q140" i="43"/>
  <c r="K141" i="43"/>
  <c r="O141" i="43"/>
  <c r="S141" i="43"/>
  <c r="M142" i="43"/>
  <c r="Q142" i="43"/>
  <c r="K143" i="43"/>
  <c r="O143" i="43"/>
  <c r="S143" i="43"/>
  <c r="M144" i="43"/>
  <c r="Q144" i="43"/>
  <c r="K145" i="43"/>
  <c r="O145" i="43"/>
  <c r="S145" i="43"/>
  <c r="M146" i="43"/>
  <c r="Q146" i="43"/>
  <c r="K147" i="43"/>
  <c r="O147" i="43"/>
  <c r="S147" i="43"/>
  <c r="M148" i="43"/>
  <c r="Q148" i="43"/>
  <c r="K149" i="43"/>
  <c r="O149" i="43"/>
  <c r="S149" i="43"/>
  <c r="M150" i="43"/>
  <c r="Q150" i="43"/>
  <c r="K151" i="43"/>
  <c r="O151" i="43"/>
  <c r="S151" i="43"/>
  <c r="M152" i="43"/>
  <c r="Q152" i="43"/>
  <c r="K153" i="43"/>
  <c r="N34" i="43"/>
  <c r="K44" i="43"/>
  <c r="O50" i="43"/>
  <c r="S56" i="43"/>
  <c r="M63" i="43"/>
  <c r="S68" i="43"/>
  <c r="O70" i="43"/>
  <c r="K72" i="43"/>
  <c r="Q73" i="43"/>
  <c r="M75" i="43"/>
  <c r="S76" i="43"/>
  <c r="O78" i="43"/>
  <c r="K80" i="43"/>
  <c r="Q81" i="43"/>
  <c r="M83" i="43"/>
  <c r="S84" i="43"/>
  <c r="O86" i="43"/>
  <c r="K88" i="43"/>
  <c r="Q89" i="43"/>
  <c r="M91" i="43"/>
  <c r="S92" i="43"/>
  <c r="R93" i="43"/>
  <c r="N94" i="43"/>
  <c r="R94" i="43"/>
  <c r="L95" i="43"/>
  <c r="P95" i="43"/>
  <c r="T95" i="43"/>
  <c r="N96" i="43"/>
  <c r="R96" i="43"/>
  <c r="L97" i="43"/>
  <c r="P97" i="43"/>
  <c r="T97" i="43"/>
  <c r="N98" i="43"/>
  <c r="R98" i="43"/>
  <c r="L99" i="43"/>
  <c r="P99" i="43"/>
  <c r="T99" i="43"/>
  <c r="N100" i="43"/>
  <c r="R100" i="43"/>
  <c r="L101" i="43"/>
  <c r="P101" i="43"/>
  <c r="T101" i="43"/>
  <c r="N102" i="43"/>
  <c r="R102" i="43"/>
  <c r="L103" i="43"/>
  <c r="P103" i="43"/>
  <c r="T103" i="43"/>
  <c r="N104" i="43"/>
  <c r="R104" i="43"/>
  <c r="L105" i="43"/>
  <c r="P105" i="43"/>
  <c r="T105" i="43"/>
  <c r="N106" i="43"/>
  <c r="R106" i="43"/>
  <c r="L107" i="43"/>
  <c r="P107" i="43"/>
  <c r="T107" i="43"/>
  <c r="N108" i="43"/>
  <c r="R108" i="43"/>
  <c r="L109" i="43"/>
  <c r="P109" i="43"/>
  <c r="T109" i="43"/>
  <c r="N110" i="43"/>
  <c r="R110" i="43"/>
  <c r="L111" i="43"/>
  <c r="P111" i="43"/>
  <c r="T111" i="43"/>
  <c r="N112" i="43"/>
  <c r="R112" i="43"/>
  <c r="L113" i="43"/>
  <c r="P113" i="43"/>
  <c r="T113" i="43"/>
  <c r="N114" i="43"/>
  <c r="R114" i="43"/>
  <c r="L115" i="43"/>
  <c r="P115" i="43"/>
  <c r="T115" i="43"/>
  <c r="N116" i="43"/>
  <c r="R116" i="43"/>
  <c r="L117" i="43"/>
  <c r="P117" i="43"/>
  <c r="T117" i="43"/>
  <c r="N118" i="43"/>
  <c r="R118" i="43"/>
  <c r="L119" i="43"/>
  <c r="P119" i="43"/>
  <c r="T119" i="43"/>
  <c r="N120" i="43"/>
  <c r="R120" i="43"/>
  <c r="L121" i="43"/>
  <c r="P121" i="43"/>
  <c r="T121" i="43"/>
  <c r="N122" i="43"/>
  <c r="R122" i="43"/>
  <c r="L123" i="43"/>
  <c r="P123" i="43"/>
  <c r="T123" i="43"/>
  <c r="N124" i="43"/>
  <c r="R124" i="43"/>
  <c r="L125" i="43"/>
  <c r="P125" i="43"/>
  <c r="T125" i="43"/>
  <c r="N126" i="43"/>
  <c r="R126" i="43"/>
  <c r="L127" i="43"/>
  <c r="P127" i="43"/>
  <c r="T127" i="43"/>
  <c r="N128" i="43"/>
  <c r="R128" i="43"/>
  <c r="L129" i="43"/>
  <c r="P129" i="43"/>
  <c r="T129" i="43"/>
  <c r="N130" i="43"/>
  <c r="R130" i="43"/>
  <c r="L131" i="43"/>
  <c r="P131" i="43"/>
  <c r="T131" i="43"/>
  <c r="N132" i="43"/>
  <c r="R132" i="43"/>
  <c r="L133" i="43"/>
  <c r="P133" i="43"/>
  <c r="T133" i="43"/>
  <c r="N134" i="43"/>
  <c r="R134" i="43"/>
  <c r="L135" i="43"/>
  <c r="P135" i="43"/>
  <c r="T135" i="43"/>
  <c r="N136" i="43"/>
  <c r="R136" i="43"/>
  <c r="L137" i="43"/>
  <c r="P137" i="43"/>
  <c r="T137" i="43"/>
  <c r="N138" i="43"/>
  <c r="R138" i="43"/>
  <c r="L139" i="43"/>
  <c r="P139" i="43"/>
  <c r="T139" i="43"/>
  <c r="N140" i="43"/>
  <c r="R140" i="43"/>
  <c r="L141" i="43"/>
  <c r="P141" i="43"/>
  <c r="T141" i="43"/>
  <c r="N142" i="43"/>
  <c r="R142" i="43"/>
  <c r="L143" i="43"/>
  <c r="P143" i="43"/>
  <c r="T143" i="43"/>
  <c r="N144" i="43"/>
  <c r="R144" i="43"/>
  <c r="L145" i="43"/>
  <c r="P145" i="43"/>
  <c r="T145" i="43"/>
  <c r="N146" i="43"/>
  <c r="R146" i="43"/>
  <c r="L147" i="43"/>
  <c r="P147" i="43"/>
  <c r="T147" i="43"/>
  <c r="N148" i="43"/>
  <c r="R148" i="43"/>
  <c r="L149" i="43"/>
  <c r="P149" i="43"/>
  <c r="T149" i="43"/>
  <c r="N150" i="43"/>
  <c r="R150" i="43"/>
  <c r="L151" i="43"/>
  <c r="P151" i="43"/>
  <c r="T151" i="43"/>
  <c r="N152" i="43"/>
  <c r="R152" i="43"/>
  <c r="Q38" i="43"/>
  <c r="Q45" i="43"/>
  <c r="K52" i="43"/>
  <c r="O58" i="43"/>
  <c r="S64" i="43"/>
  <c r="M69" i="43"/>
  <c r="S70" i="43"/>
  <c r="O72" i="43"/>
  <c r="K74" i="43"/>
  <c r="Q75" i="43"/>
  <c r="M77" i="43"/>
  <c r="S78" i="43"/>
  <c r="O80" i="43"/>
  <c r="K82" i="43"/>
  <c r="Q83" i="43"/>
  <c r="M85" i="43"/>
  <c r="S86" i="43"/>
  <c r="O88" i="43"/>
  <c r="K90" i="43"/>
  <c r="Q91" i="43"/>
  <c r="M93" i="43"/>
  <c r="K94" i="43"/>
  <c r="O94" i="43"/>
  <c r="S94" i="43"/>
  <c r="M95" i="43"/>
  <c r="Q95" i="43"/>
  <c r="K96" i="43"/>
  <c r="O96" i="43"/>
  <c r="S96" i="43"/>
  <c r="M97" i="43"/>
  <c r="Q97" i="43"/>
  <c r="K98" i="43"/>
  <c r="O98" i="43"/>
  <c r="S98" i="43"/>
  <c r="M99" i="43"/>
  <c r="Q99" i="43"/>
  <c r="K100" i="43"/>
  <c r="O100" i="43"/>
  <c r="S100" i="43"/>
  <c r="M101" i="43"/>
  <c r="Q101" i="43"/>
  <c r="K102" i="43"/>
  <c r="O102" i="43"/>
  <c r="S102" i="43"/>
  <c r="M103" i="43"/>
  <c r="Q103" i="43"/>
  <c r="K104" i="43"/>
  <c r="O104" i="43"/>
  <c r="S104" i="43"/>
  <c r="M105" i="43"/>
  <c r="Q105" i="43"/>
  <c r="K106" i="43"/>
  <c r="O106" i="43"/>
  <c r="S106" i="43"/>
  <c r="M107" i="43"/>
  <c r="Q107" i="43"/>
  <c r="K108" i="43"/>
  <c r="O108" i="43"/>
  <c r="S108" i="43"/>
  <c r="M109" i="43"/>
  <c r="Q109" i="43"/>
  <c r="K110" i="43"/>
  <c r="O110" i="43"/>
  <c r="S110" i="43"/>
  <c r="M111" i="43"/>
  <c r="Q111" i="43"/>
  <c r="K112" i="43"/>
  <c r="O112" i="43"/>
  <c r="S112" i="43"/>
  <c r="M113" i="43"/>
  <c r="Q113" i="43"/>
  <c r="K114" i="43"/>
  <c r="O114" i="43"/>
  <c r="S114" i="43"/>
  <c r="M115" i="43"/>
  <c r="Q115" i="43"/>
  <c r="K116" i="43"/>
  <c r="O116" i="43"/>
  <c r="S116" i="43"/>
  <c r="M117" i="43"/>
  <c r="Q117" i="43"/>
  <c r="K118" i="43"/>
  <c r="O118" i="43"/>
  <c r="S118" i="43"/>
  <c r="M119" i="43"/>
  <c r="Q119" i="43"/>
  <c r="K120" i="43"/>
  <c r="O120" i="43"/>
  <c r="S120" i="43"/>
  <c r="M121" i="43"/>
  <c r="Q121" i="43"/>
  <c r="K122" i="43"/>
  <c r="O122" i="43"/>
  <c r="S122" i="43"/>
  <c r="M123" i="43"/>
  <c r="Q123" i="43"/>
  <c r="K124" i="43"/>
  <c r="O124" i="43"/>
  <c r="S124" i="43"/>
  <c r="M125" i="43"/>
  <c r="Q125" i="43"/>
  <c r="K126" i="43"/>
  <c r="O126" i="43"/>
  <c r="S126" i="43"/>
  <c r="M127" i="43"/>
  <c r="Q127" i="43"/>
  <c r="K128" i="43"/>
  <c r="O128" i="43"/>
  <c r="S128" i="43"/>
  <c r="M129" i="43"/>
  <c r="Q129" i="43"/>
  <c r="K130" i="43"/>
  <c r="O130" i="43"/>
  <c r="S130" i="43"/>
  <c r="M131" i="43"/>
  <c r="Q131" i="43"/>
  <c r="K132" i="43"/>
  <c r="O132" i="43"/>
  <c r="S132" i="43"/>
  <c r="M133" i="43"/>
  <c r="Q133" i="43"/>
  <c r="K134" i="43"/>
  <c r="O134" i="43"/>
  <c r="S134" i="43"/>
  <c r="M135" i="43"/>
  <c r="Q135" i="43"/>
  <c r="K136" i="43"/>
  <c r="O136" i="43"/>
  <c r="S136" i="43"/>
  <c r="M137" i="43"/>
  <c r="Q137" i="43"/>
  <c r="K138" i="43"/>
  <c r="O138" i="43"/>
  <c r="S138" i="43"/>
  <c r="M139" i="43"/>
  <c r="Q139" i="43"/>
  <c r="K140" i="43"/>
  <c r="O140" i="43"/>
  <c r="S140" i="43"/>
  <c r="M141" i="43"/>
  <c r="Q141" i="43"/>
  <c r="K142" i="43"/>
  <c r="O142" i="43"/>
  <c r="S142" i="43"/>
  <c r="M143" i="43"/>
  <c r="Q143" i="43"/>
  <c r="K144" i="43"/>
  <c r="O144" i="43"/>
  <c r="S144" i="43"/>
  <c r="M145" i="43"/>
  <c r="Q145" i="43"/>
  <c r="K146" i="43"/>
  <c r="O146" i="43"/>
  <c r="S146" i="43"/>
  <c r="M147" i="43"/>
  <c r="Q147" i="43"/>
  <c r="K148" i="43"/>
  <c r="O148" i="43"/>
  <c r="S148" i="43"/>
  <c r="M149" i="43"/>
  <c r="Q149" i="43"/>
  <c r="K150" i="43"/>
  <c r="O150" i="43"/>
  <c r="S150" i="43"/>
  <c r="M151" i="43"/>
  <c r="Q151" i="43"/>
  <c r="K152" i="43"/>
  <c r="O152" i="43"/>
  <c r="S152" i="43"/>
  <c r="M153" i="43"/>
  <c r="P21" i="43"/>
  <c r="K60" i="43"/>
  <c r="S72" i="43"/>
  <c r="M79" i="43"/>
  <c r="Q85" i="43"/>
  <c r="K92" i="43"/>
  <c r="T94" i="43"/>
  <c r="P96" i="43"/>
  <c r="L98" i="43"/>
  <c r="R99" i="43"/>
  <c r="N101" i="43"/>
  <c r="T102" i="43"/>
  <c r="P104" i="43"/>
  <c r="L106" i="43"/>
  <c r="R107" i="43"/>
  <c r="N109" i="43"/>
  <c r="T110" i="43"/>
  <c r="P112" i="43"/>
  <c r="L114" i="43"/>
  <c r="R115" i="43"/>
  <c r="N117" i="43"/>
  <c r="T118" i="43"/>
  <c r="P120" i="43"/>
  <c r="L122" i="43"/>
  <c r="R123" i="43"/>
  <c r="N125" i="43"/>
  <c r="T126" i="43"/>
  <c r="P128" i="43"/>
  <c r="L130" i="43"/>
  <c r="R131" i="43"/>
  <c r="N133" i="43"/>
  <c r="T134" i="43"/>
  <c r="P136" i="43"/>
  <c r="L138" i="43"/>
  <c r="R139" i="43"/>
  <c r="N141" i="43"/>
  <c r="T142" i="43"/>
  <c r="P144" i="43"/>
  <c r="L146" i="43"/>
  <c r="R147" i="43"/>
  <c r="N149" i="43"/>
  <c r="T150" i="43"/>
  <c r="P152" i="43"/>
  <c r="O153" i="43"/>
  <c r="S153" i="43"/>
  <c r="M154" i="43"/>
  <c r="Q154" i="43"/>
  <c r="K155" i="43"/>
  <c r="O155" i="43"/>
  <c r="S155" i="43"/>
  <c r="S40" i="43"/>
  <c r="O66" i="43"/>
  <c r="O74" i="43"/>
  <c r="S80" i="43"/>
  <c r="M87" i="43"/>
  <c r="N93" i="43"/>
  <c r="N95" i="43"/>
  <c r="T96" i="43"/>
  <c r="P98" i="43"/>
  <c r="L100" i="43"/>
  <c r="R101" i="43"/>
  <c r="N103" i="43"/>
  <c r="T104" i="43"/>
  <c r="P106" i="43"/>
  <c r="L108" i="43"/>
  <c r="R109" i="43"/>
  <c r="N111" i="43"/>
  <c r="T112" i="43"/>
  <c r="P114" i="43"/>
  <c r="L116" i="43"/>
  <c r="R117" i="43"/>
  <c r="N119" i="43"/>
  <c r="T120" i="43"/>
  <c r="P122" i="43"/>
  <c r="L124" i="43"/>
  <c r="R125" i="43"/>
  <c r="N127" i="43"/>
  <c r="T128" i="43"/>
  <c r="P130" i="43"/>
  <c r="L132" i="43"/>
  <c r="R133" i="43"/>
  <c r="N135" i="43"/>
  <c r="T136" i="43"/>
  <c r="P138" i="43"/>
  <c r="L140" i="43"/>
  <c r="R141" i="43"/>
  <c r="N143" i="43"/>
  <c r="T144" i="43"/>
  <c r="P146" i="43"/>
  <c r="L148" i="43"/>
  <c r="R149" i="43"/>
  <c r="N151" i="43"/>
  <c r="T152" i="43"/>
  <c r="P153" i="43"/>
  <c r="T153" i="43"/>
  <c r="N154" i="43"/>
  <c r="R154" i="43"/>
  <c r="L155" i="43"/>
  <c r="P155" i="43"/>
  <c r="T155" i="43"/>
  <c r="M47" i="43"/>
  <c r="Q69" i="43"/>
  <c r="K76" i="43"/>
  <c r="O82" i="43"/>
  <c r="S88" i="43"/>
  <c r="L94" i="43"/>
  <c r="R95" i="43"/>
  <c r="N97" i="43"/>
  <c r="T98" i="43"/>
  <c r="P100" i="43"/>
  <c r="L102" i="43"/>
  <c r="R103" i="43"/>
  <c r="N105" i="43"/>
  <c r="T106" i="43"/>
  <c r="P108" i="43"/>
  <c r="L110" i="43"/>
  <c r="R111" i="43"/>
  <c r="N113" i="43"/>
  <c r="T114" i="43"/>
  <c r="P116" i="43"/>
  <c r="L118" i="43"/>
  <c r="R119" i="43"/>
  <c r="N121" i="43"/>
  <c r="T122" i="43"/>
  <c r="P124" i="43"/>
  <c r="L126" i="43"/>
  <c r="R127" i="43"/>
  <c r="N129" i="43"/>
  <c r="T130" i="43"/>
  <c r="P132" i="43"/>
  <c r="L134" i="43"/>
  <c r="R135" i="43"/>
  <c r="N137" i="43"/>
  <c r="T138" i="43"/>
  <c r="P140" i="43"/>
  <c r="L142" i="43"/>
  <c r="R143" i="43"/>
  <c r="N145" i="43"/>
  <c r="T146" i="43"/>
  <c r="P148" i="43"/>
  <c r="L150" i="43"/>
  <c r="R151" i="43"/>
  <c r="L153" i="43"/>
  <c r="Q153" i="43"/>
  <c r="K154" i="43"/>
  <c r="O154" i="43"/>
  <c r="S154" i="43"/>
  <c r="M155" i="43"/>
  <c r="Q155" i="43"/>
  <c r="Q53" i="43"/>
  <c r="M71" i="43"/>
  <c r="Q77" i="43"/>
  <c r="K84" i="43"/>
  <c r="O90" i="43"/>
  <c r="P94" i="43"/>
  <c r="L96" i="43"/>
  <c r="R97" i="43"/>
  <c r="N99" i="43"/>
  <c r="T100" i="43"/>
  <c r="P102" i="43"/>
  <c r="L104" i="43"/>
  <c r="R105" i="43"/>
  <c r="N107" i="43"/>
  <c r="T108" i="43"/>
  <c r="P110" i="43"/>
  <c r="L112" i="43"/>
  <c r="R113" i="43"/>
  <c r="N115" i="43"/>
  <c r="T116" i="43"/>
  <c r="P118" i="43"/>
  <c r="L120" i="43"/>
  <c r="R121" i="43"/>
  <c r="N123" i="43"/>
  <c r="T124" i="43"/>
  <c r="P126" i="43"/>
  <c r="L128" i="43"/>
  <c r="R129" i="43"/>
  <c r="N131" i="43"/>
  <c r="T132" i="43"/>
  <c r="P134" i="43"/>
  <c r="L136" i="43"/>
  <c r="R137" i="43"/>
  <c r="N139" i="43"/>
  <c r="T140" i="43"/>
  <c r="P142" i="43"/>
  <c r="L144" i="43"/>
  <c r="R145" i="43"/>
  <c r="N147" i="43"/>
  <c r="T148" i="43"/>
  <c r="P150" i="43"/>
  <c r="L152" i="43"/>
  <c r="N153" i="43"/>
  <c r="R153" i="43"/>
  <c r="L154" i="43"/>
  <c r="P154" i="43"/>
  <c r="T154" i="43"/>
  <c r="N155" i="43"/>
  <c r="R155" i="43"/>
  <c r="BN152" i="41"/>
  <c r="BN148" i="41"/>
  <c r="BN144" i="41"/>
  <c r="BN140" i="41"/>
  <c r="BN136" i="41"/>
  <c r="BN132" i="41"/>
  <c r="BN128" i="41"/>
  <c r="BN124" i="41"/>
  <c r="BN120" i="41"/>
  <c r="BN116" i="41"/>
  <c r="BN92" i="41"/>
  <c r="BN73" i="41"/>
  <c r="BN69" i="41"/>
  <c r="BN65" i="41"/>
  <c r="BN61" i="41"/>
  <c r="BN57" i="41"/>
  <c r="BN53" i="41"/>
  <c r="BN49" i="41"/>
  <c r="BN45" i="41"/>
  <c r="BN41" i="41"/>
  <c r="BN37" i="41"/>
  <c r="BN33" i="41"/>
  <c r="BN29" i="41"/>
  <c r="BN25" i="41"/>
  <c r="BN21" i="41"/>
  <c r="BN17" i="41"/>
  <c r="BN13" i="41"/>
  <c r="BN9" i="41"/>
  <c r="BN5" i="41"/>
  <c r="BG5" i="41"/>
  <c r="BH6" i="41"/>
  <c r="BI7" i="41"/>
  <c r="BG9" i="41"/>
  <c r="BH10" i="41"/>
  <c r="BI11" i="41"/>
  <c r="BG13" i="41"/>
  <c r="BH14" i="41"/>
  <c r="BI15" i="41"/>
  <c r="BG17" i="41"/>
  <c r="BH18" i="41"/>
  <c r="BI19" i="41"/>
  <c r="BG21" i="41"/>
  <c r="BH22" i="41"/>
  <c r="BI23" i="41"/>
  <c r="BG25" i="41"/>
  <c r="BH26" i="41"/>
  <c r="BI27" i="41"/>
  <c r="BG29" i="41"/>
  <c r="BH30" i="41"/>
  <c r="BI31" i="41"/>
  <c r="BG33" i="41"/>
  <c r="BH34" i="41"/>
  <c r="BI35" i="41"/>
  <c r="BG37" i="41"/>
  <c r="BH38" i="41"/>
  <c r="BI39" i="41"/>
  <c r="BG41" i="41"/>
  <c r="BH42" i="41"/>
  <c r="BI43" i="41"/>
  <c r="BG45" i="41"/>
  <c r="BH46" i="41"/>
  <c r="BI47" i="41"/>
  <c r="BG49" i="41"/>
  <c r="BH50" i="41"/>
  <c r="BI51" i="41"/>
  <c r="BG53" i="41"/>
  <c r="BH54" i="41"/>
  <c r="BI55" i="41"/>
  <c r="BG57" i="41"/>
  <c r="BH58" i="41"/>
  <c r="BI59" i="41"/>
  <c r="BG61" i="41"/>
  <c r="BH62" i="41"/>
  <c r="BI63" i="41"/>
  <c r="BG65" i="41"/>
  <c r="BH66" i="41"/>
  <c r="BI67" i="41"/>
  <c r="BG69" i="41"/>
  <c r="BH70" i="41"/>
  <c r="BI71" i="41"/>
  <c r="BG73" i="41"/>
  <c r="BH74" i="41"/>
  <c r="BI75" i="41"/>
  <c r="BG77" i="41"/>
  <c r="BH78" i="41"/>
  <c r="BI79" i="41"/>
  <c r="BG81" i="41"/>
  <c r="BH82" i="41"/>
  <c r="BI83" i="41"/>
  <c r="BG85" i="41"/>
  <c r="BH86" i="41"/>
  <c r="BI87" i="41"/>
  <c r="BG89" i="41"/>
  <c r="BH90" i="41"/>
  <c r="BI91" i="41"/>
  <c r="BG93" i="41"/>
  <c r="BH94" i="41"/>
  <c r="BI95" i="41"/>
  <c r="BG97" i="41"/>
  <c r="BH98" i="41"/>
  <c r="BI99" i="41"/>
  <c r="BG101" i="41"/>
  <c r="BH102" i="41"/>
  <c r="BI103" i="41"/>
  <c r="BG105" i="41"/>
  <c r="BH106" i="41"/>
  <c r="BI107" i="41"/>
  <c r="BG109" i="41"/>
  <c r="BH110" i="41"/>
  <c r="BI111" i="41"/>
  <c r="BG113" i="41"/>
  <c r="BH114" i="41"/>
  <c r="BI115" i="41"/>
  <c r="BG117" i="41"/>
  <c r="BI5" i="41"/>
  <c r="BG7" i="41"/>
  <c r="BH8" i="41"/>
  <c r="BI9" i="41"/>
  <c r="BG11" i="41"/>
  <c r="BH12" i="41"/>
  <c r="BI13" i="41"/>
  <c r="BG15" i="41"/>
  <c r="BH16" i="41"/>
  <c r="BI17" i="41"/>
  <c r="BG19" i="41"/>
  <c r="BH20" i="41"/>
  <c r="BI21" i="41"/>
  <c r="BG23" i="41"/>
  <c r="BH24" i="41"/>
  <c r="BI25" i="41"/>
  <c r="BG27" i="41"/>
  <c r="BH28" i="41"/>
  <c r="BI29" i="41"/>
  <c r="BG31" i="41"/>
  <c r="BH32" i="41"/>
  <c r="BI33" i="41"/>
  <c r="BG35" i="41"/>
  <c r="BH36" i="41"/>
  <c r="BI37" i="41"/>
  <c r="BG39" i="41"/>
  <c r="BH40" i="41"/>
  <c r="BI41" i="41"/>
  <c r="BG43" i="41"/>
  <c r="BH44" i="41"/>
  <c r="BI45" i="41"/>
  <c r="BG47" i="41"/>
  <c r="BH48" i="41"/>
  <c r="BI49" i="41"/>
  <c r="BG51" i="41"/>
  <c r="BH52" i="41"/>
  <c r="BI53" i="41"/>
  <c r="BG55" i="41"/>
  <c r="BH56" i="41"/>
  <c r="BI57" i="41"/>
  <c r="BG59" i="41"/>
  <c r="BH60" i="41"/>
  <c r="BI61" i="41"/>
  <c r="BG63" i="41"/>
  <c r="BH64" i="41"/>
  <c r="BI65" i="41"/>
  <c r="BG67" i="41"/>
  <c r="BH68" i="41"/>
  <c r="BI69" i="41"/>
  <c r="BG71" i="41"/>
  <c r="BH72" i="41"/>
  <c r="BI73" i="41"/>
  <c r="BG75" i="41"/>
  <c r="BH76" i="41"/>
  <c r="BI77" i="41"/>
  <c r="BH7" i="41"/>
  <c r="BG10" i="41"/>
  <c r="BI12" i="41"/>
  <c r="BH15" i="41"/>
  <c r="BG18" i="41"/>
  <c r="BI20" i="41"/>
  <c r="BH23" i="41"/>
  <c r="BG26" i="41"/>
  <c r="BI28" i="41"/>
  <c r="BH31" i="41"/>
  <c r="BG34" i="41"/>
  <c r="BI36" i="41"/>
  <c r="BH39" i="41"/>
  <c r="BG42" i="41"/>
  <c r="BI44" i="41"/>
  <c r="BH47" i="41"/>
  <c r="BG50" i="41"/>
  <c r="BI52" i="41"/>
  <c r="BH55" i="41"/>
  <c r="BG58" i="41"/>
  <c r="BI60" i="41"/>
  <c r="BH63" i="41"/>
  <c r="BG66" i="41"/>
  <c r="BI68" i="41"/>
  <c r="BH71" i="41"/>
  <c r="BG74" i="41"/>
  <c r="BI76" i="41"/>
  <c r="BG79" i="41"/>
  <c r="BI80" i="41"/>
  <c r="BI82" i="41"/>
  <c r="BH84" i="41"/>
  <c r="BG86" i="41"/>
  <c r="BG88" i="41"/>
  <c r="BI89" i="41"/>
  <c r="BH91" i="41"/>
  <c r="BH93" i="41"/>
  <c r="BG95" i="41"/>
  <c r="BI96" i="41"/>
  <c r="BI98" i="41"/>
  <c r="BH100" i="41"/>
  <c r="BG102" i="41"/>
  <c r="BG104" i="41"/>
  <c r="BI105" i="41"/>
  <c r="BH107" i="41"/>
  <c r="BH109" i="41"/>
  <c r="BG111" i="41"/>
  <c r="BI112" i="41"/>
  <c r="BI114" i="41"/>
  <c r="BH116" i="41"/>
  <c r="BG118" i="41"/>
  <c r="BH119" i="41"/>
  <c r="BI120" i="41"/>
  <c r="BG122" i="41"/>
  <c r="BH123" i="41"/>
  <c r="BI124" i="41"/>
  <c r="BG126" i="41"/>
  <c r="BH127" i="41"/>
  <c r="BI128" i="41"/>
  <c r="BG130" i="41"/>
  <c r="BH131" i="41"/>
  <c r="BI132" i="41"/>
  <c r="BG134" i="41"/>
  <c r="BH135" i="41"/>
  <c r="BI136" i="41"/>
  <c r="BG138" i="41"/>
  <c r="BH139" i="41"/>
  <c r="BI140" i="41"/>
  <c r="BG142" i="41"/>
  <c r="BH143" i="41"/>
  <c r="BI144" i="41"/>
  <c r="BG146" i="41"/>
  <c r="BH147" i="41"/>
  <c r="BI148" i="41"/>
  <c r="BG150" i="41"/>
  <c r="BH151" i="41"/>
  <c r="BI152" i="41"/>
  <c r="BG154" i="41"/>
  <c r="BH5" i="41"/>
  <c r="BG8" i="41"/>
  <c r="BI10" i="41"/>
  <c r="BH13" i="41"/>
  <c r="BG16" i="41"/>
  <c r="BI18" i="41"/>
  <c r="BH21" i="41"/>
  <c r="BG24" i="41"/>
  <c r="BI26" i="41"/>
  <c r="BH29" i="41"/>
  <c r="BG32" i="41"/>
  <c r="BI34" i="41"/>
  <c r="BH37" i="41"/>
  <c r="BG40" i="41"/>
  <c r="BI42" i="41"/>
  <c r="BH45" i="41"/>
  <c r="BG48" i="41"/>
  <c r="BI50" i="41"/>
  <c r="BH53" i="41"/>
  <c r="BG56" i="41"/>
  <c r="BI58" i="41"/>
  <c r="BH61" i="41"/>
  <c r="BG64" i="41"/>
  <c r="BI66" i="41"/>
  <c r="BH69" i="41"/>
  <c r="BG72" i="41"/>
  <c r="BI74" i="41"/>
  <c r="BH77" i="41"/>
  <c r="BH79" i="41"/>
  <c r="BH81" i="41"/>
  <c r="BG83" i="41"/>
  <c r="BI84" i="41"/>
  <c r="BI86" i="41"/>
  <c r="BH88" i="41"/>
  <c r="BG90" i="41"/>
  <c r="BG92" i="41"/>
  <c r="BI93" i="41"/>
  <c r="BH95" i="41"/>
  <c r="BH97" i="41"/>
  <c r="BG99" i="41"/>
  <c r="BI100" i="41"/>
  <c r="BI102" i="41"/>
  <c r="BH104" i="41"/>
  <c r="BG106" i="41"/>
  <c r="BG108" i="41"/>
  <c r="BI109" i="41"/>
  <c r="BH111" i="41"/>
  <c r="BH113" i="41"/>
  <c r="BG115" i="41"/>
  <c r="BI116" i="41"/>
  <c r="BH118" i="41"/>
  <c r="BI119" i="41"/>
  <c r="BG121" i="41"/>
  <c r="BH122" i="41"/>
  <c r="BI123" i="41"/>
  <c r="BG125" i="41"/>
  <c r="BH126" i="41"/>
  <c r="BI127" i="41"/>
  <c r="BG129" i="41"/>
  <c r="BH130" i="41"/>
  <c r="BI131" i="41"/>
  <c r="BG133" i="41"/>
  <c r="BH134" i="41"/>
  <c r="BI135" i="41"/>
  <c r="BG137" i="41"/>
  <c r="BH138" i="41"/>
  <c r="BI139" i="41"/>
  <c r="BG141" i="41"/>
  <c r="BH142" i="41"/>
  <c r="BI143" i="41"/>
  <c r="BG145" i="41"/>
  <c r="BH146" i="41"/>
  <c r="BI147" i="41"/>
  <c r="BG149" i="41"/>
  <c r="BH150" i="41"/>
  <c r="BI151" i="41"/>
  <c r="BG153" i="41"/>
  <c r="BH154" i="41"/>
  <c r="BG6" i="41"/>
  <c r="BI8" i="41"/>
  <c r="BH11" i="41"/>
  <c r="BG14" i="41"/>
  <c r="BI16" i="41"/>
  <c r="BH19" i="41"/>
  <c r="BG22" i="41"/>
  <c r="BI24" i="41"/>
  <c r="BH27" i="41"/>
  <c r="BG30" i="41"/>
  <c r="BI32" i="41"/>
  <c r="BH35" i="41"/>
  <c r="BG38" i="41"/>
  <c r="BI40" i="41"/>
  <c r="BH43" i="41"/>
  <c r="BG46" i="41"/>
  <c r="BI48" i="41"/>
  <c r="BH51" i="41"/>
  <c r="BG54" i="41"/>
  <c r="BI56" i="41"/>
  <c r="BH59" i="41"/>
  <c r="BG62" i="41"/>
  <c r="BI64" i="41"/>
  <c r="BH67" i="41"/>
  <c r="BG70" i="41"/>
  <c r="BI72" i="41"/>
  <c r="BH75" i="41"/>
  <c r="BG78" i="41"/>
  <c r="BG80" i="41"/>
  <c r="BI81" i="41"/>
  <c r="BH83" i="41"/>
  <c r="BH85" i="41"/>
  <c r="BG87" i="41"/>
  <c r="BI88" i="41"/>
  <c r="BI90" i="41"/>
  <c r="BH92" i="41"/>
  <c r="BG94" i="41"/>
  <c r="BG96" i="41"/>
  <c r="BI97" i="41"/>
  <c r="BH99" i="41"/>
  <c r="BH101" i="41"/>
  <c r="BG103" i="41"/>
  <c r="BI104" i="41"/>
  <c r="BI106" i="41"/>
  <c r="BH108" i="41"/>
  <c r="BG110" i="41"/>
  <c r="BG112" i="41"/>
  <c r="BI113" i="41"/>
  <c r="BH115" i="41"/>
  <c r="BH117" i="41"/>
  <c r="BI118" i="41"/>
  <c r="BG120" i="41"/>
  <c r="BH121" i="41"/>
  <c r="BI122" i="41"/>
  <c r="BG124" i="41"/>
  <c r="BH125" i="41"/>
  <c r="BI126" i="41"/>
  <c r="BG128" i="41"/>
  <c r="BH129" i="41"/>
  <c r="BI130" i="41"/>
  <c r="BG132" i="41"/>
  <c r="BH133" i="41"/>
  <c r="BI134" i="41"/>
  <c r="BG136" i="41"/>
  <c r="BH137" i="41"/>
  <c r="BI138" i="41"/>
  <c r="BG140" i="41"/>
  <c r="BH141" i="41"/>
  <c r="BI142" i="41"/>
  <c r="BG144" i="41"/>
  <c r="BH145" i="41"/>
  <c r="BI146" i="41"/>
  <c r="BG148" i="41"/>
  <c r="BH149" i="41"/>
  <c r="BI150" i="41"/>
  <c r="BG152" i="41"/>
  <c r="BH153" i="41"/>
  <c r="BI154" i="41"/>
  <c r="BI6" i="41"/>
  <c r="BH9" i="41"/>
  <c r="BG12" i="41"/>
  <c r="BI14" i="41"/>
  <c r="BH17" i="41"/>
  <c r="BG20" i="41"/>
  <c r="BI22" i="41"/>
  <c r="BH25" i="41"/>
  <c r="BG28" i="41"/>
  <c r="BI30" i="41"/>
  <c r="BH33" i="41"/>
  <c r="BG36" i="41"/>
  <c r="BI38" i="41"/>
  <c r="BH41" i="41"/>
  <c r="BG44" i="41"/>
  <c r="BI46" i="41"/>
  <c r="BH49" i="41"/>
  <c r="BG52" i="41"/>
  <c r="BI54" i="41"/>
  <c r="BH57" i="41"/>
  <c r="BG60" i="41"/>
  <c r="BI62" i="41"/>
  <c r="BH65" i="41"/>
  <c r="BG68" i="41"/>
  <c r="BI70" i="41"/>
  <c r="BH73" i="41"/>
  <c r="BG76" i="41"/>
  <c r="BI78" i="41"/>
  <c r="BH80" i="41"/>
  <c r="BG82" i="41"/>
  <c r="BG84" i="41"/>
  <c r="BI85" i="41"/>
  <c r="BH87" i="41"/>
  <c r="BH89" i="41"/>
  <c r="BG91" i="41"/>
  <c r="BI92" i="41"/>
  <c r="BI94" i="41"/>
  <c r="BH96" i="41"/>
  <c r="BG98" i="41"/>
  <c r="BG100" i="41"/>
  <c r="BI101" i="41"/>
  <c r="BH103" i="41"/>
  <c r="BH105" i="41"/>
  <c r="BG107" i="41"/>
  <c r="BI108" i="41"/>
  <c r="BI110" i="41"/>
  <c r="BH112" i="41"/>
  <c r="BG114" i="41"/>
  <c r="BG116" i="41"/>
  <c r="BI117" i="41"/>
  <c r="BG119" i="41"/>
  <c r="BH120" i="41"/>
  <c r="BI121" i="41"/>
  <c r="BG123" i="41"/>
  <c r="BH124" i="41"/>
  <c r="BI125" i="41"/>
  <c r="BG127" i="41"/>
  <c r="BH128" i="41"/>
  <c r="BI129" i="41"/>
  <c r="BG131" i="41"/>
  <c r="BH132" i="41"/>
  <c r="BI133" i="41"/>
  <c r="BG135" i="41"/>
  <c r="BH136" i="41"/>
  <c r="BI137" i="41"/>
  <c r="BG139" i="41"/>
  <c r="BH140" i="41"/>
  <c r="BI141" i="41"/>
  <c r="BG143" i="41"/>
  <c r="BH144" i="41"/>
  <c r="BI145" i="41"/>
  <c r="BG147" i="41"/>
  <c r="BH148" i="41"/>
  <c r="BI149" i="41"/>
  <c r="BG151" i="41"/>
  <c r="BH152" i="41"/>
  <c r="BI153" i="41"/>
  <c r="BC5" i="41"/>
  <c r="BE5" i="41" s="1"/>
  <c r="BE4" i="41"/>
  <c r="AZ7" i="41"/>
  <c r="AZ11" i="41"/>
  <c r="AZ4" i="41"/>
  <c r="AZ8" i="41"/>
  <c r="AZ12" i="41"/>
  <c r="AZ5" i="41"/>
  <c r="AZ9" i="41"/>
  <c r="AZ13" i="41"/>
  <c r="AZ6" i="41"/>
  <c r="AZ10" i="41"/>
  <c r="AZ14" i="41"/>
  <c r="AI8" i="41"/>
  <c r="O160" i="41" s="1"/>
  <c r="AI12" i="41"/>
  <c r="O164" i="41" s="1"/>
  <c r="AI5" i="41"/>
  <c r="AI9" i="41"/>
  <c r="AI13" i="41"/>
  <c r="O165" i="41" s="1"/>
  <c r="AI6" i="41"/>
  <c r="AI10" i="41"/>
  <c r="AI14" i="41"/>
  <c r="AI7" i="41"/>
  <c r="O159" i="41" s="1"/>
  <c r="AI11" i="41"/>
  <c r="AI15" i="41"/>
  <c r="O167" i="41"/>
  <c r="O163" i="41"/>
  <c r="O166" i="41"/>
  <c r="O162" i="41"/>
  <c r="O158" i="41"/>
  <c r="O161" i="41"/>
  <c r="N164" i="41"/>
  <c r="N160" i="41"/>
  <c r="N167" i="41"/>
  <c r="N163" i="41"/>
  <c r="AA45" i="41"/>
  <c r="AA47" i="41"/>
  <c r="AA43" i="41"/>
  <c r="AA41" i="41"/>
  <c r="AA39" i="41"/>
  <c r="AA37" i="41"/>
  <c r="AA35" i="41"/>
  <c r="AA33" i="41"/>
  <c r="AA31" i="41"/>
  <c r="AA29" i="41"/>
  <c r="AA27" i="41"/>
  <c r="AA25" i="41"/>
  <c r="AA23" i="41"/>
  <c r="AA21" i="41"/>
  <c r="AA19" i="41"/>
  <c r="AA17" i="41"/>
  <c r="AA15" i="41"/>
  <c r="AA13" i="41"/>
  <c r="AA11" i="41"/>
  <c r="AA9" i="41"/>
  <c r="AA7" i="41"/>
  <c r="AA5" i="41"/>
  <c r="Q4" i="41"/>
  <c r="U4" i="41"/>
  <c r="Y4" i="41"/>
  <c r="Q5" i="41"/>
  <c r="U5" i="41"/>
  <c r="Y5" i="41"/>
  <c r="Q6" i="41"/>
  <c r="U6" i="41"/>
  <c r="Y6" i="41"/>
  <c r="Q7" i="41"/>
  <c r="U7" i="41"/>
  <c r="Y7" i="41"/>
  <c r="Q8" i="41"/>
  <c r="U8" i="41"/>
  <c r="Y8" i="41"/>
  <c r="Q9" i="41"/>
  <c r="U9" i="41"/>
  <c r="Y9" i="41"/>
  <c r="Q10" i="41"/>
  <c r="U10" i="41"/>
  <c r="Y10" i="41"/>
  <c r="Q11" i="41"/>
  <c r="U11" i="41"/>
  <c r="Y11" i="41"/>
  <c r="Q12" i="41"/>
  <c r="U12" i="41"/>
  <c r="Y12" i="41"/>
  <c r="Q13" i="41"/>
  <c r="U13" i="41"/>
  <c r="Y13" i="41"/>
  <c r="Q14" i="41"/>
  <c r="U14" i="41"/>
  <c r="Y14" i="41"/>
  <c r="Q15" i="41"/>
  <c r="U15" i="41"/>
  <c r="Y15" i="41"/>
  <c r="Q16" i="41"/>
  <c r="U16" i="41"/>
  <c r="Y16" i="41"/>
  <c r="Q17" i="41"/>
  <c r="U17" i="41"/>
  <c r="Y17" i="41"/>
  <c r="Q18" i="41"/>
  <c r="U18" i="41"/>
  <c r="Y18" i="41"/>
  <c r="Q19" i="41"/>
  <c r="U19" i="41"/>
  <c r="Y19" i="41"/>
  <c r="Q20" i="41"/>
  <c r="U20" i="41"/>
  <c r="Y20" i="41"/>
  <c r="Q21" i="41"/>
  <c r="U21" i="41"/>
  <c r="Y21" i="41"/>
  <c r="Q22" i="41"/>
  <c r="U22" i="41"/>
  <c r="Y22" i="41"/>
  <c r="Q23" i="41"/>
  <c r="U23" i="41"/>
  <c r="Y23" i="41"/>
  <c r="Q24" i="41"/>
  <c r="U24" i="41"/>
  <c r="Y24" i="41"/>
  <c r="Q25" i="41"/>
  <c r="U25" i="41"/>
  <c r="Y25" i="41"/>
  <c r="Q26" i="41"/>
  <c r="U26" i="41"/>
  <c r="Y26" i="41"/>
  <c r="Q27" i="41"/>
  <c r="U27" i="41"/>
  <c r="Y27" i="41"/>
  <c r="Q28" i="41"/>
  <c r="U28" i="41"/>
  <c r="Y28" i="41"/>
  <c r="Q29" i="41"/>
  <c r="U29" i="41"/>
  <c r="Y29" i="41"/>
  <c r="Q30" i="41"/>
  <c r="N4" i="41"/>
  <c r="R4" i="41"/>
  <c r="V4" i="41"/>
  <c r="N5" i="41"/>
  <c r="R5" i="41"/>
  <c r="V5" i="41"/>
  <c r="N6" i="41"/>
  <c r="R6" i="41"/>
  <c r="V6" i="41"/>
  <c r="N7" i="41"/>
  <c r="R7" i="41"/>
  <c r="V7" i="41"/>
  <c r="N8" i="41"/>
  <c r="R8" i="41"/>
  <c r="V8" i="41"/>
  <c r="N9" i="41"/>
  <c r="R9" i="41"/>
  <c r="V9" i="41"/>
  <c r="N10" i="41"/>
  <c r="R10" i="41"/>
  <c r="V10" i="41"/>
  <c r="N11" i="41"/>
  <c r="R11" i="41"/>
  <c r="V11" i="41"/>
  <c r="N12" i="41"/>
  <c r="R12" i="41"/>
  <c r="V12" i="41"/>
  <c r="N13" i="41"/>
  <c r="R13" i="41"/>
  <c r="O4" i="41"/>
  <c r="S4" i="41"/>
  <c r="W4" i="41"/>
  <c r="O5" i="41"/>
  <c r="S5" i="41"/>
  <c r="W5" i="41"/>
  <c r="O6" i="41"/>
  <c r="S6" i="41"/>
  <c r="W6" i="41"/>
  <c r="O7" i="41"/>
  <c r="S7" i="41"/>
  <c r="W7" i="41"/>
  <c r="O8" i="41"/>
  <c r="S8" i="41"/>
  <c r="W8" i="41"/>
  <c r="O9" i="41"/>
  <c r="S9" i="41"/>
  <c r="W9" i="41"/>
  <c r="O10" i="41"/>
  <c r="S10" i="41"/>
  <c r="W10" i="41"/>
  <c r="O11" i="41"/>
  <c r="S11" i="41"/>
  <c r="W11" i="41"/>
  <c r="O12" i="41"/>
  <c r="S12" i="41"/>
  <c r="W12" i="41"/>
  <c r="O13" i="41"/>
  <c r="S13" i="41"/>
  <c r="W13" i="41"/>
  <c r="O14" i="41"/>
  <c r="S14" i="41"/>
  <c r="W14" i="41"/>
  <c r="O15" i="41"/>
  <c r="S15" i="41"/>
  <c r="W15" i="41"/>
  <c r="O16" i="41"/>
  <c r="S16" i="41"/>
  <c r="W16" i="41"/>
  <c r="O17" i="41"/>
  <c r="S17" i="41"/>
  <c r="W17" i="41"/>
  <c r="O18" i="41"/>
  <c r="S18" i="41"/>
  <c r="W18" i="41"/>
  <c r="O19" i="41"/>
  <c r="S19" i="41"/>
  <c r="W19" i="41"/>
  <c r="O20" i="41"/>
  <c r="S20" i="41"/>
  <c r="W20" i="41"/>
  <c r="O21" i="41"/>
  <c r="S21" i="41"/>
  <c r="W21" i="41"/>
  <c r="O22" i="41"/>
  <c r="S22" i="41"/>
  <c r="W22" i="41"/>
  <c r="O23" i="41"/>
  <c r="S23" i="41"/>
  <c r="W23" i="41"/>
  <c r="O24" i="41"/>
  <c r="S24" i="41"/>
  <c r="W24" i="41"/>
  <c r="O25" i="41"/>
  <c r="S25" i="41"/>
  <c r="W25" i="41"/>
  <c r="O26" i="41"/>
  <c r="S26" i="41"/>
  <c r="W26" i="41"/>
  <c r="O27" i="41"/>
  <c r="S27" i="41"/>
  <c r="W27" i="41"/>
  <c r="O28" i="41"/>
  <c r="S28" i="41"/>
  <c r="W28" i="41"/>
  <c r="O29" i="41"/>
  <c r="S29" i="41"/>
  <c r="W29" i="41"/>
  <c r="O30" i="41"/>
  <c r="S30" i="41"/>
  <c r="W30" i="41"/>
  <c r="O31" i="41"/>
  <c r="S31" i="41"/>
  <c r="W31" i="41"/>
  <c r="O32" i="41"/>
  <c r="X4" i="41"/>
  <c r="P6" i="41"/>
  <c r="T7" i="41"/>
  <c r="X8" i="41"/>
  <c r="P10" i="41"/>
  <c r="T11" i="41"/>
  <c r="X12" i="41"/>
  <c r="X13" i="41"/>
  <c r="T14" i="41"/>
  <c r="P15" i="41"/>
  <c r="X15" i="41"/>
  <c r="T16" i="41"/>
  <c r="P17" i="41"/>
  <c r="X17" i="41"/>
  <c r="T18" i="41"/>
  <c r="P19" i="41"/>
  <c r="X19" i="41"/>
  <c r="T20" i="41"/>
  <c r="P21" i="41"/>
  <c r="X21" i="41"/>
  <c r="T22" i="41"/>
  <c r="P23" i="41"/>
  <c r="X23" i="41"/>
  <c r="T24" i="41"/>
  <c r="P25" i="41"/>
  <c r="X25" i="41"/>
  <c r="T26" i="41"/>
  <c r="P27" i="41"/>
  <c r="X27" i="41"/>
  <c r="T28" i="41"/>
  <c r="P29" i="41"/>
  <c r="X29" i="41"/>
  <c r="T30" i="41"/>
  <c r="Y30" i="41"/>
  <c r="R31" i="41"/>
  <c r="X31" i="41"/>
  <c r="Q32" i="41"/>
  <c r="U32" i="41"/>
  <c r="Y32" i="41"/>
  <c r="Q33" i="41"/>
  <c r="U33" i="41"/>
  <c r="Y33" i="41"/>
  <c r="Q34" i="41"/>
  <c r="U34" i="41"/>
  <c r="Y34" i="41"/>
  <c r="Q35" i="41"/>
  <c r="U35" i="41"/>
  <c r="Y35" i="41"/>
  <c r="Q36" i="41"/>
  <c r="U36" i="41"/>
  <c r="Y36" i="41"/>
  <c r="Q37" i="41"/>
  <c r="U37" i="41"/>
  <c r="Y37" i="41"/>
  <c r="Q38" i="41"/>
  <c r="U38" i="41"/>
  <c r="Y38" i="41"/>
  <c r="Q39" i="41"/>
  <c r="U39" i="41"/>
  <c r="Y39" i="41"/>
  <c r="Q40" i="41"/>
  <c r="U40" i="41"/>
  <c r="Y40" i="41"/>
  <c r="Q41" i="41"/>
  <c r="U41" i="41"/>
  <c r="Y41" i="41"/>
  <c r="Q42" i="41"/>
  <c r="U42" i="41"/>
  <c r="Y42" i="41"/>
  <c r="Q43" i="41"/>
  <c r="U43" i="41"/>
  <c r="Y43" i="41"/>
  <c r="Q44" i="41"/>
  <c r="U44" i="41"/>
  <c r="Y44" i="41"/>
  <c r="Q45" i="41"/>
  <c r="U45" i="41"/>
  <c r="Y45" i="41"/>
  <c r="Q46" i="41"/>
  <c r="U46" i="41"/>
  <c r="Y46" i="41"/>
  <c r="Q47" i="41"/>
  <c r="U47" i="41"/>
  <c r="Y47" i="41"/>
  <c r="Q48" i="41"/>
  <c r="U48" i="41"/>
  <c r="Y48" i="41"/>
  <c r="Q49" i="41"/>
  <c r="U49" i="41"/>
  <c r="Y49" i="41"/>
  <c r="Q50" i="41"/>
  <c r="U50" i="41"/>
  <c r="Y50" i="41"/>
  <c r="Q51" i="41"/>
  <c r="U51" i="41"/>
  <c r="Y51" i="41"/>
  <c r="Q52" i="41"/>
  <c r="U52" i="41"/>
  <c r="Y52" i="41"/>
  <c r="Q53" i="41"/>
  <c r="U53" i="41"/>
  <c r="Y53" i="41"/>
  <c r="Q54" i="41"/>
  <c r="U54" i="41"/>
  <c r="Y54" i="41"/>
  <c r="Q55" i="41"/>
  <c r="U55" i="41"/>
  <c r="Y55" i="41"/>
  <c r="Q56" i="41"/>
  <c r="U56" i="41"/>
  <c r="Y56" i="41"/>
  <c r="Q57" i="41"/>
  <c r="U57" i="41"/>
  <c r="Y57" i="41"/>
  <c r="Q58" i="41"/>
  <c r="U58" i="41"/>
  <c r="Y58" i="41"/>
  <c r="Q59" i="41"/>
  <c r="U59" i="41"/>
  <c r="Y59" i="41"/>
  <c r="Q60" i="41"/>
  <c r="U60" i="41"/>
  <c r="Y60" i="41"/>
  <c r="Q61" i="41"/>
  <c r="U61" i="41"/>
  <c r="Y61" i="41"/>
  <c r="Q62" i="41"/>
  <c r="U62" i="41"/>
  <c r="Y62" i="41"/>
  <c r="Q63" i="41"/>
  <c r="U63" i="41"/>
  <c r="Y63" i="41"/>
  <c r="Q64" i="41"/>
  <c r="U64" i="41"/>
  <c r="Y64" i="41"/>
  <c r="Q65" i="41"/>
  <c r="U65" i="41"/>
  <c r="Y65" i="41"/>
  <c r="Q66" i="41"/>
  <c r="U66" i="41"/>
  <c r="Y66" i="41"/>
  <c r="Q67" i="41"/>
  <c r="U67" i="41"/>
  <c r="Y67" i="41"/>
  <c r="Q68" i="41"/>
  <c r="U68" i="41"/>
  <c r="Y68" i="41"/>
  <c r="Q69" i="41"/>
  <c r="U69" i="41"/>
  <c r="Y69" i="41"/>
  <c r="Q70" i="41"/>
  <c r="U70" i="41"/>
  <c r="Y70" i="41"/>
  <c r="Q71" i="41"/>
  <c r="U71" i="41"/>
  <c r="Y71" i="41"/>
  <c r="Q72" i="41"/>
  <c r="U72" i="41"/>
  <c r="Y72" i="41"/>
  <c r="Q73" i="41"/>
  <c r="U73" i="41"/>
  <c r="Y73" i="41"/>
  <c r="Q74" i="41"/>
  <c r="U74" i="41"/>
  <c r="Y74" i="41"/>
  <c r="Q75" i="41"/>
  <c r="U75" i="41"/>
  <c r="Y75" i="41"/>
  <c r="Q76" i="41"/>
  <c r="U76" i="41"/>
  <c r="P5" i="41"/>
  <c r="X6" i="41"/>
  <c r="T8" i="41"/>
  <c r="T10" i="41"/>
  <c r="P12" i="41"/>
  <c r="V13" i="41"/>
  <c r="V14" i="41"/>
  <c r="T15" i="41"/>
  <c r="R16" i="41"/>
  <c r="R17" i="41"/>
  <c r="P18" i="41"/>
  <c r="N19" i="41"/>
  <c r="N20" i="41"/>
  <c r="X20" i="41"/>
  <c r="V21" i="41"/>
  <c r="V22" i="41"/>
  <c r="T23" i="41"/>
  <c r="R24" i="41"/>
  <c r="R25" i="41"/>
  <c r="P26" i="41"/>
  <c r="N27" i="41"/>
  <c r="N28" i="41"/>
  <c r="X28" i="41"/>
  <c r="V29" i="41"/>
  <c r="U30" i="41"/>
  <c r="P31" i="41"/>
  <c r="V31" i="41"/>
  <c r="R32" i="41"/>
  <c r="W32" i="41"/>
  <c r="P33" i="41"/>
  <c r="V33" i="41"/>
  <c r="O34" i="41"/>
  <c r="T34" i="41"/>
  <c r="N35" i="41"/>
  <c r="S35" i="41"/>
  <c r="X35" i="41"/>
  <c r="R36" i="41"/>
  <c r="W36" i="41"/>
  <c r="P37" i="41"/>
  <c r="V37" i="41"/>
  <c r="O38" i="41"/>
  <c r="T38" i="41"/>
  <c r="N39" i="41"/>
  <c r="S39" i="41"/>
  <c r="X39" i="41"/>
  <c r="R40" i="41"/>
  <c r="W40" i="41"/>
  <c r="P41" i="41"/>
  <c r="V41" i="41"/>
  <c r="O42" i="41"/>
  <c r="T42" i="41"/>
  <c r="N43" i="41"/>
  <c r="S43" i="41"/>
  <c r="X43" i="41"/>
  <c r="R44" i="41"/>
  <c r="W44" i="41"/>
  <c r="P45" i="41"/>
  <c r="V45" i="41"/>
  <c r="O46" i="41"/>
  <c r="T46" i="41"/>
  <c r="N47" i="41"/>
  <c r="S47" i="41"/>
  <c r="X47" i="41"/>
  <c r="R48" i="41"/>
  <c r="W48" i="41"/>
  <c r="P49" i="41"/>
  <c r="V49" i="41"/>
  <c r="O50" i="41"/>
  <c r="T50" i="41"/>
  <c r="N51" i="41"/>
  <c r="S51" i="41"/>
  <c r="X51" i="41"/>
  <c r="R52" i="41"/>
  <c r="W52" i="41"/>
  <c r="P53" i="41"/>
  <c r="V53" i="41"/>
  <c r="O54" i="41"/>
  <c r="T54" i="41"/>
  <c r="N55" i="41"/>
  <c r="S55" i="41"/>
  <c r="X55" i="41"/>
  <c r="R56" i="41"/>
  <c r="W56" i="41"/>
  <c r="P57" i="41"/>
  <c r="V57" i="41"/>
  <c r="O58" i="41"/>
  <c r="T58" i="41"/>
  <c r="N59" i="41"/>
  <c r="S59" i="41"/>
  <c r="X59" i="41"/>
  <c r="R60" i="41"/>
  <c r="W60" i="41"/>
  <c r="P61" i="41"/>
  <c r="V61" i="41"/>
  <c r="O62" i="41"/>
  <c r="T62" i="41"/>
  <c r="N63" i="41"/>
  <c r="S63" i="41"/>
  <c r="X63" i="41"/>
  <c r="R64" i="41"/>
  <c r="W64" i="41"/>
  <c r="P65" i="41"/>
  <c r="V65" i="41"/>
  <c r="O66" i="41"/>
  <c r="T66" i="41"/>
  <c r="N67" i="41"/>
  <c r="S67" i="41"/>
  <c r="X67" i="41"/>
  <c r="R68" i="41"/>
  <c r="W68" i="41"/>
  <c r="P69" i="41"/>
  <c r="V69" i="41"/>
  <c r="O70" i="41"/>
  <c r="T70" i="41"/>
  <c r="N71" i="41"/>
  <c r="S71" i="41"/>
  <c r="X71" i="41"/>
  <c r="R72" i="41"/>
  <c r="W72" i="41"/>
  <c r="P73" i="41"/>
  <c r="V73" i="41"/>
  <c r="O74" i="41"/>
  <c r="T74" i="41"/>
  <c r="N75" i="41"/>
  <c r="S75" i="41"/>
  <c r="X75" i="41"/>
  <c r="R76" i="41"/>
  <c r="W76" i="41"/>
  <c r="O77" i="41"/>
  <c r="S77" i="41"/>
  <c r="W77" i="41"/>
  <c r="O78" i="41"/>
  <c r="S78" i="41"/>
  <c r="W78" i="41"/>
  <c r="O79" i="41"/>
  <c r="S79" i="41"/>
  <c r="W79" i="41"/>
  <c r="O80" i="41"/>
  <c r="S80" i="41"/>
  <c r="W80" i="41"/>
  <c r="O81" i="41"/>
  <c r="S81" i="41"/>
  <c r="W81" i="41"/>
  <c r="O82" i="41"/>
  <c r="S82" i="41"/>
  <c r="W82" i="41"/>
  <c r="O83" i="41"/>
  <c r="S83" i="41"/>
  <c r="W83" i="41"/>
  <c r="O84" i="41"/>
  <c r="S84" i="41"/>
  <c r="W84" i="41"/>
  <c r="O85" i="41"/>
  <c r="S85" i="41"/>
  <c r="W85" i="41"/>
  <c r="O86" i="41"/>
  <c r="S86" i="41"/>
  <c r="W86" i="41"/>
  <c r="O87" i="41"/>
  <c r="S87" i="41"/>
  <c r="W87" i="41"/>
  <c r="O88" i="41"/>
  <c r="S88" i="41"/>
  <c r="W88" i="41"/>
  <c r="O89" i="41"/>
  <c r="S89" i="41"/>
  <c r="W89" i="41"/>
  <c r="O90" i="41"/>
  <c r="S90" i="41"/>
  <c r="W90" i="41"/>
  <c r="O91" i="41"/>
  <c r="S91" i="41"/>
  <c r="W91" i="41"/>
  <c r="O92" i="41"/>
  <c r="S92" i="41"/>
  <c r="W92" i="41"/>
  <c r="O93" i="41"/>
  <c r="S93" i="41"/>
  <c r="W93" i="41"/>
  <c r="O94" i="41"/>
  <c r="S94" i="41"/>
  <c r="W94" i="41"/>
  <c r="O95" i="41"/>
  <c r="S95" i="41"/>
  <c r="W95" i="41"/>
  <c r="O96" i="41"/>
  <c r="S96" i="41"/>
  <c r="W96" i="41"/>
  <c r="O97" i="41"/>
  <c r="S97" i="41"/>
  <c r="W97" i="41"/>
  <c r="O98" i="41"/>
  <c r="S98" i="41"/>
  <c r="W98" i="41"/>
  <c r="O99" i="41"/>
  <c r="S99" i="41"/>
  <c r="W99" i="41"/>
  <c r="O100" i="41"/>
  <c r="S100" i="41"/>
  <c r="W100" i="41"/>
  <c r="O101" i="41"/>
  <c r="S101" i="41"/>
  <c r="W101" i="41"/>
  <c r="O102" i="41"/>
  <c r="S102" i="41"/>
  <c r="W102" i="41"/>
  <c r="O103" i="41"/>
  <c r="S103" i="41"/>
  <c r="W103" i="41"/>
  <c r="O104" i="41"/>
  <c r="S104" i="41"/>
  <c r="W104" i="41"/>
  <c r="O105" i="41"/>
  <c r="S105" i="41"/>
  <c r="W105" i="41"/>
  <c r="O106" i="41"/>
  <c r="S106" i="41"/>
  <c r="W106" i="41"/>
  <c r="O107" i="41"/>
  <c r="S107" i="41"/>
  <c r="W107" i="41"/>
  <c r="O108" i="41"/>
  <c r="S108" i="41"/>
  <c r="W108" i="41"/>
  <c r="O109" i="41"/>
  <c r="S109" i="41"/>
  <c r="W109" i="41"/>
  <c r="O110" i="41"/>
  <c r="S110" i="41"/>
  <c r="W110" i="41"/>
  <c r="O111" i="41"/>
  <c r="S111" i="41"/>
  <c r="W111" i="41"/>
  <c r="O112" i="41"/>
  <c r="S112" i="41"/>
  <c r="W112" i="41"/>
  <c r="O113" i="41"/>
  <c r="S113" i="41"/>
  <c r="W113" i="41"/>
  <c r="O114" i="41"/>
  <c r="S114" i="41"/>
  <c r="W114" i="41"/>
  <c r="O115" i="41"/>
  <c r="S115" i="41"/>
  <c r="W115" i="41"/>
  <c r="O116" i="41"/>
  <c r="S116" i="41"/>
  <c r="W116" i="41"/>
  <c r="O117" i="41"/>
  <c r="S117" i="41"/>
  <c r="W117" i="41"/>
  <c r="O118" i="41"/>
  <c r="S118" i="41"/>
  <c r="W118" i="41"/>
  <c r="O119" i="41"/>
  <c r="S119" i="41"/>
  <c r="W119" i="41"/>
  <c r="O120" i="41"/>
  <c r="S120" i="41"/>
  <c r="W120" i="41"/>
  <c r="O121" i="41"/>
  <c r="S121" i="41"/>
  <c r="W121" i="41"/>
  <c r="O122" i="41"/>
  <c r="S122" i="41"/>
  <c r="W122" i="41"/>
  <c r="O123" i="41"/>
  <c r="S123" i="41"/>
  <c r="W123" i="41"/>
  <c r="O124" i="41"/>
  <c r="S124" i="41"/>
  <c r="W124" i="41"/>
  <c r="O125" i="41"/>
  <c r="S125" i="41"/>
  <c r="W125" i="41"/>
  <c r="O126" i="41"/>
  <c r="S126" i="41"/>
  <c r="W126" i="41"/>
  <c r="O127" i="41"/>
  <c r="S127" i="41"/>
  <c r="W127" i="41"/>
  <c r="O128" i="41"/>
  <c r="S128" i="41"/>
  <c r="W128" i="41"/>
  <c r="O129" i="41"/>
  <c r="S129" i="41"/>
  <c r="W129" i="41"/>
  <c r="O130" i="41"/>
  <c r="S130" i="41"/>
  <c r="W130" i="41"/>
  <c r="O131" i="41"/>
  <c r="S131" i="41"/>
  <c r="W131" i="41"/>
  <c r="O132" i="41"/>
  <c r="S132" i="41"/>
  <c r="W132" i="41"/>
  <c r="O133" i="41"/>
  <c r="S133" i="41"/>
  <c r="W133" i="41"/>
  <c r="O134" i="41"/>
  <c r="S134" i="41"/>
  <c r="W134" i="41"/>
  <c r="O135" i="41"/>
  <c r="S135" i="41"/>
  <c r="W135" i="41"/>
  <c r="O136" i="41"/>
  <c r="S136" i="41"/>
  <c r="W136" i="41"/>
  <c r="O137" i="41"/>
  <c r="S137" i="41"/>
  <c r="W137" i="41"/>
  <c r="O138" i="41"/>
  <c r="S138" i="41"/>
  <c r="W138" i="41"/>
  <c r="O139" i="41"/>
  <c r="S139" i="41"/>
  <c r="W139" i="41"/>
  <c r="O140" i="41"/>
  <c r="S140" i="41"/>
  <c r="W140" i="41"/>
  <c r="O141" i="41"/>
  <c r="S141" i="41"/>
  <c r="W141" i="41"/>
  <c r="O142" i="41"/>
  <c r="S142" i="41"/>
  <c r="W142" i="41"/>
  <c r="O143" i="41"/>
  <c r="S143" i="41"/>
  <c r="W143" i="41"/>
  <c r="O144" i="41"/>
  <c r="S144" i="41"/>
  <c r="W144" i="41"/>
  <c r="O145" i="41"/>
  <c r="S145" i="41"/>
  <c r="W145" i="41"/>
  <c r="O146" i="41"/>
  <c r="S146" i="41"/>
  <c r="W146" i="41"/>
  <c r="O147" i="41"/>
  <c r="S147" i="41"/>
  <c r="W147" i="41"/>
  <c r="P4" i="41"/>
  <c r="T6" i="41"/>
  <c r="P9" i="41"/>
  <c r="P11" i="41"/>
  <c r="T13" i="41"/>
  <c r="X14" i="41"/>
  <c r="N16" i="41"/>
  <c r="N17" i="41"/>
  <c r="R18" i="41"/>
  <c r="T19" i="41"/>
  <c r="V20" i="41"/>
  <c r="N22" i="41"/>
  <c r="N23" i="41"/>
  <c r="P24" i="41"/>
  <c r="T25" i="41"/>
  <c r="V26" i="41"/>
  <c r="V27" i="41"/>
  <c r="N29" i="41"/>
  <c r="P30" i="41"/>
  <c r="N31" i="41"/>
  <c r="Y31" i="41"/>
  <c r="T32" i="41"/>
  <c r="O33" i="41"/>
  <c r="W33" i="41"/>
  <c r="R34" i="41"/>
  <c r="X34" i="41"/>
  <c r="T35" i="41"/>
  <c r="O36" i="41"/>
  <c r="V36" i="41"/>
  <c r="R37" i="41"/>
  <c r="X37" i="41"/>
  <c r="S38" i="41"/>
  <c r="O39" i="41"/>
  <c r="V39" i="41"/>
  <c r="P40" i="41"/>
  <c r="X40" i="41"/>
  <c r="S41" i="41"/>
  <c r="N42" i="41"/>
  <c r="V42" i="41"/>
  <c r="P43" i="41"/>
  <c r="W43" i="41"/>
  <c r="S44" i="41"/>
  <c r="N45" i="41"/>
  <c r="T45" i="41"/>
  <c r="P46" i="41"/>
  <c r="W46" i="41"/>
  <c r="R47" i="41"/>
  <c r="N48" i="41"/>
  <c r="T48" i="41"/>
  <c r="O49" i="41"/>
  <c r="W49" i="41"/>
  <c r="R50" i="41"/>
  <c r="X50" i="41"/>
  <c r="T51" i="41"/>
  <c r="O52" i="41"/>
  <c r="V52" i="41"/>
  <c r="R53" i="41"/>
  <c r="X53" i="41"/>
  <c r="S54" i="41"/>
  <c r="O55" i="41"/>
  <c r="V55" i="41"/>
  <c r="P56" i="41"/>
  <c r="X56" i="41"/>
  <c r="S57" i="41"/>
  <c r="N58" i="41"/>
  <c r="V58" i="41"/>
  <c r="P59" i="41"/>
  <c r="W59" i="41"/>
  <c r="S60" i="41"/>
  <c r="N61" i="41"/>
  <c r="T61" i="41"/>
  <c r="P62" i="41"/>
  <c r="W62" i="41"/>
  <c r="R63" i="41"/>
  <c r="N64" i="41"/>
  <c r="T64" i="41"/>
  <c r="O65" i="41"/>
  <c r="W65" i="41"/>
  <c r="R66" i="41"/>
  <c r="X66" i="41"/>
  <c r="T67" i="41"/>
  <c r="O68" i="41"/>
  <c r="V68" i="41"/>
  <c r="R69" i="41"/>
  <c r="X69" i="41"/>
  <c r="T5" i="41"/>
  <c r="X7" i="41"/>
  <c r="X9" i="41"/>
  <c r="T12" i="41"/>
  <c r="P14" i="41"/>
  <c r="R15" i="41"/>
  <c r="V16" i="41"/>
  <c r="V17" i="41"/>
  <c r="X18" i="41"/>
  <c r="P20" i="41"/>
  <c r="R21" i="41"/>
  <c r="R22" i="41"/>
  <c r="V23" i="41"/>
  <c r="X24" i="41"/>
  <c r="N26" i="41"/>
  <c r="R27" i="41"/>
  <c r="R28" i="41"/>
  <c r="T29" i="41"/>
  <c r="V30" i="41"/>
  <c r="T31" i="41"/>
  <c r="P32" i="41"/>
  <c r="X32" i="41"/>
  <c r="S33" i="41"/>
  <c r="N34" i="41"/>
  <c r="V34" i="41"/>
  <c r="P35" i="41"/>
  <c r="W35" i="41"/>
  <c r="S36" i="41"/>
  <c r="N37" i="41"/>
  <c r="T37" i="41"/>
  <c r="P38" i="41"/>
  <c r="W38" i="41"/>
  <c r="R39" i="41"/>
  <c r="N40" i="41"/>
  <c r="T40" i="41"/>
  <c r="O41" i="41"/>
  <c r="W41" i="41"/>
  <c r="R42" i="41"/>
  <c r="X42" i="41"/>
  <c r="T43" i="41"/>
  <c r="O44" i="41"/>
  <c r="V44" i="41"/>
  <c r="R45" i="41"/>
  <c r="X45" i="41"/>
  <c r="S46" i="41"/>
  <c r="O47" i="41"/>
  <c r="V47" i="41"/>
  <c r="P48" i="41"/>
  <c r="X48" i="41"/>
  <c r="S49" i="41"/>
  <c r="N50" i="41"/>
  <c r="V50" i="41"/>
  <c r="P51" i="41"/>
  <c r="W51" i="41"/>
  <c r="S52" i="41"/>
  <c r="N53" i="41"/>
  <c r="T53" i="41"/>
  <c r="P54" i="41"/>
  <c r="W54" i="41"/>
  <c r="R55" i="41"/>
  <c r="N56" i="41"/>
  <c r="T56" i="41"/>
  <c r="O57" i="41"/>
  <c r="W57" i="41"/>
  <c r="R58" i="41"/>
  <c r="X58" i="41"/>
  <c r="T59" i="41"/>
  <c r="O60" i="41"/>
  <c r="V60" i="41"/>
  <c r="R61" i="41"/>
  <c r="X61" i="41"/>
  <c r="S62" i="41"/>
  <c r="O63" i="41"/>
  <c r="V63" i="41"/>
  <c r="P64" i="41"/>
  <c r="X64" i="41"/>
  <c r="S65" i="41"/>
  <c r="N66" i="41"/>
  <c r="V66" i="41"/>
  <c r="P67" i="41"/>
  <c r="W67" i="41"/>
  <c r="S68" i="41"/>
  <c r="N69" i="41"/>
  <c r="T69" i="41"/>
  <c r="P70" i="41"/>
  <c r="W70" i="41"/>
  <c r="R71" i="41"/>
  <c r="N72" i="41"/>
  <c r="T72" i="41"/>
  <c r="O73" i="41"/>
  <c r="W73" i="41"/>
  <c r="R74" i="41"/>
  <c r="X74" i="41"/>
  <c r="T75" i="41"/>
  <c r="O76" i="41"/>
  <c r="V76" i="41"/>
  <c r="P77" i="41"/>
  <c r="U77" i="41"/>
  <c r="N78" i="41"/>
  <c r="T78" i="41"/>
  <c r="Y78" i="41"/>
  <c r="R79" i="41"/>
  <c r="X79" i="41"/>
  <c r="Q80" i="41"/>
  <c r="V80" i="41"/>
  <c r="P81" i="41"/>
  <c r="U81" i="41"/>
  <c r="N82" i="41"/>
  <c r="T82" i="41"/>
  <c r="Y82" i="41"/>
  <c r="R83" i="41"/>
  <c r="X83" i="41"/>
  <c r="Q84" i="41"/>
  <c r="V84" i="41"/>
  <c r="P85" i="41"/>
  <c r="U85" i="41"/>
  <c r="N86" i="41"/>
  <c r="T86" i="41"/>
  <c r="Y86" i="41"/>
  <c r="R87" i="41"/>
  <c r="X87" i="41"/>
  <c r="Q88" i="41"/>
  <c r="V88" i="41"/>
  <c r="P89" i="41"/>
  <c r="U89" i="41"/>
  <c r="N90" i="41"/>
  <c r="T90" i="41"/>
  <c r="Y90" i="41"/>
  <c r="R91" i="41"/>
  <c r="X91" i="41"/>
  <c r="Q92" i="41"/>
  <c r="V92" i="41"/>
  <c r="P93" i="41"/>
  <c r="U93" i="41"/>
  <c r="N94" i="41"/>
  <c r="T94" i="41"/>
  <c r="Y94" i="41"/>
  <c r="R95" i="41"/>
  <c r="X95" i="41"/>
  <c r="Q96" i="41"/>
  <c r="V96" i="41"/>
  <c r="P97" i="41"/>
  <c r="U97" i="41"/>
  <c r="N98" i="41"/>
  <c r="T98" i="41"/>
  <c r="Y98" i="41"/>
  <c r="R99" i="41"/>
  <c r="X99" i="41"/>
  <c r="Q100" i="41"/>
  <c r="V100" i="41"/>
  <c r="P101" i="41"/>
  <c r="U101" i="41"/>
  <c r="N102" i="41"/>
  <c r="T102" i="41"/>
  <c r="Y102" i="41"/>
  <c r="R103" i="41"/>
  <c r="X103" i="41"/>
  <c r="Q104" i="41"/>
  <c r="V104" i="41"/>
  <c r="P105" i="41"/>
  <c r="U105" i="41"/>
  <c r="N106" i="41"/>
  <c r="T106" i="41"/>
  <c r="Y106" i="41"/>
  <c r="R107" i="41"/>
  <c r="X107" i="41"/>
  <c r="Q108" i="41"/>
  <c r="V108" i="41"/>
  <c r="P109" i="41"/>
  <c r="U109" i="41"/>
  <c r="N110" i="41"/>
  <c r="T110" i="41"/>
  <c r="Y110" i="41"/>
  <c r="R111" i="41"/>
  <c r="X111" i="41"/>
  <c r="Q112" i="41"/>
  <c r="V112" i="41"/>
  <c r="P113" i="41"/>
  <c r="U113" i="41"/>
  <c r="N114" i="41"/>
  <c r="T114" i="41"/>
  <c r="Y114" i="41"/>
  <c r="R115" i="41"/>
  <c r="X115" i="41"/>
  <c r="Q116" i="41"/>
  <c r="V116" i="41"/>
  <c r="P117" i="41"/>
  <c r="U117" i="41"/>
  <c r="N118" i="41"/>
  <c r="T118" i="41"/>
  <c r="Y118" i="41"/>
  <c r="R119" i="41"/>
  <c r="X119" i="41"/>
  <c r="Q120" i="41"/>
  <c r="V120" i="41"/>
  <c r="P121" i="41"/>
  <c r="U121" i="41"/>
  <c r="N122" i="41"/>
  <c r="T122" i="41"/>
  <c r="Y122" i="41"/>
  <c r="R123" i="41"/>
  <c r="X123" i="41"/>
  <c r="Q124" i="41"/>
  <c r="V124" i="41"/>
  <c r="P125" i="41"/>
  <c r="U125" i="41"/>
  <c r="N126" i="41"/>
  <c r="T126" i="41"/>
  <c r="Y126" i="41"/>
  <c r="R127" i="41"/>
  <c r="X127" i="41"/>
  <c r="Q128" i="41"/>
  <c r="V128" i="41"/>
  <c r="P129" i="41"/>
  <c r="U129" i="41"/>
  <c r="N130" i="41"/>
  <c r="T130" i="41"/>
  <c r="Y130" i="41"/>
  <c r="R131" i="41"/>
  <c r="X131" i="41"/>
  <c r="Q132" i="41"/>
  <c r="V132" i="41"/>
  <c r="P133" i="41"/>
  <c r="U133" i="41"/>
  <c r="N134" i="41"/>
  <c r="T134" i="41"/>
  <c r="Y134" i="41"/>
  <c r="R135" i="41"/>
  <c r="X135" i="41"/>
  <c r="Q136" i="41"/>
  <c r="V136" i="41"/>
  <c r="P137" i="41"/>
  <c r="U137" i="41"/>
  <c r="N138" i="41"/>
  <c r="T138" i="41"/>
  <c r="Y138" i="41"/>
  <c r="R139" i="41"/>
  <c r="X139" i="41"/>
  <c r="Q140" i="41"/>
  <c r="V140" i="41"/>
  <c r="P141" i="41"/>
  <c r="U141" i="41"/>
  <c r="N142" i="41"/>
  <c r="T142" i="41"/>
  <c r="Y142" i="41"/>
  <c r="R143" i="41"/>
  <c r="X143" i="41"/>
  <c r="Q144" i="41"/>
  <c r="V144" i="41"/>
  <c r="P145" i="41"/>
  <c r="U145" i="41"/>
  <c r="N146" i="41"/>
  <c r="T146" i="41"/>
  <c r="Y146" i="41"/>
  <c r="R147" i="41"/>
  <c r="X147" i="41"/>
  <c r="P148" i="41"/>
  <c r="T148" i="41"/>
  <c r="X148" i="41"/>
  <c r="P149" i="41"/>
  <c r="T149" i="41"/>
  <c r="X149" i="41"/>
  <c r="P150" i="41"/>
  <c r="T150" i="41"/>
  <c r="X150" i="41"/>
  <c r="P151" i="41"/>
  <c r="T151" i="41"/>
  <c r="X151" i="41"/>
  <c r="P152" i="41"/>
  <c r="T152" i="41"/>
  <c r="X152" i="41"/>
  <c r="P153" i="41"/>
  <c r="T153" i="41"/>
  <c r="X153" i="41"/>
  <c r="T4" i="41"/>
  <c r="T9" i="41"/>
  <c r="N14" i="41"/>
  <c r="P16" i="41"/>
  <c r="V18" i="41"/>
  <c r="N21" i="41"/>
  <c r="R23" i="41"/>
  <c r="V25" i="41"/>
  <c r="P28" i="41"/>
  <c r="R30" i="41"/>
  <c r="N32" i="41"/>
  <c r="R33" i="41"/>
  <c r="S34" i="41"/>
  <c r="V35" i="41"/>
  <c r="X36" i="41"/>
  <c r="N38" i="41"/>
  <c r="P39" i="41"/>
  <c r="S40" i="41"/>
  <c r="T41" i="41"/>
  <c r="W42" i="41"/>
  <c r="N44" i="41"/>
  <c r="O45" i="41"/>
  <c r="R46" i="41"/>
  <c r="T47" i="41"/>
  <c r="V48" i="41"/>
  <c r="X49" i="41"/>
  <c r="O51" i="41"/>
  <c r="P52" i="41"/>
  <c r="S53" i="41"/>
  <c r="V54" i="41"/>
  <c r="W55" i="41"/>
  <c r="N57" i="41"/>
  <c r="P58" i="41"/>
  <c r="R59" i="41"/>
  <c r="T60" i="41"/>
  <c r="W61" i="41"/>
  <c r="X62" i="41"/>
  <c r="O64" i="41"/>
  <c r="R65" i="41"/>
  <c r="S66" i="41"/>
  <c r="V67" i="41"/>
  <c r="X68" i="41"/>
  <c r="N70" i="41"/>
  <c r="X70" i="41"/>
  <c r="V71" i="41"/>
  <c r="S72" i="41"/>
  <c r="R73" i="41"/>
  <c r="N74" i="41"/>
  <c r="W74" i="41"/>
  <c r="V75" i="41"/>
  <c r="S76" i="41"/>
  <c r="N77" i="41"/>
  <c r="V77" i="41"/>
  <c r="Q78" i="41"/>
  <c r="X78" i="41"/>
  <c r="T79" i="41"/>
  <c r="N80" i="41"/>
  <c r="U80" i="41"/>
  <c r="Q81" i="41"/>
  <c r="X81" i="41"/>
  <c r="R82" i="41"/>
  <c r="N83" i="41"/>
  <c r="U83" i="41"/>
  <c r="P84" i="41"/>
  <c r="X84" i="41"/>
  <c r="R85" i="41"/>
  <c r="Y85" i="41"/>
  <c r="U86" i="41"/>
  <c r="P87" i="41"/>
  <c r="V87" i="41"/>
  <c r="R88" i="41"/>
  <c r="Y88" i="41"/>
  <c r="T89" i="41"/>
  <c r="P90" i="41"/>
  <c r="V90" i="41"/>
  <c r="Q91" i="41"/>
  <c r="Y91" i="41"/>
  <c r="T92" i="41"/>
  <c r="N93" i="41"/>
  <c r="V93" i="41"/>
  <c r="Q94" i="41"/>
  <c r="X94" i="41"/>
  <c r="T95" i="41"/>
  <c r="N96" i="41"/>
  <c r="U96" i="41"/>
  <c r="Q97" i="41"/>
  <c r="X97" i="41"/>
  <c r="R98" i="41"/>
  <c r="N99" i="41"/>
  <c r="U99" i="41"/>
  <c r="P100" i="41"/>
  <c r="X100" i="41"/>
  <c r="R101" i="41"/>
  <c r="Y101" i="41"/>
  <c r="U102" i="41"/>
  <c r="P103" i="41"/>
  <c r="V103" i="41"/>
  <c r="R104" i="41"/>
  <c r="Y104" i="41"/>
  <c r="T105" i="41"/>
  <c r="P106" i="41"/>
  <c r="V106" i="41"/>
  <c r="Q107" i="41"/>
  <c r="Y107" i="41"/>
  <c r="T108" i="41"/>
  <c r="N109" i="41"/>
  <c r="V109" i="41"/>
  <c r="Q110" i="41"/>
  <c r="X110" i="41"/>
  <c r="T111" i="41"/>
  <c r="N112" i="41"/>
  <c r="U112" i="41"/>
  <c r="Q113" i="41"/>
  <c r="X113" i="41"/>
  <c r="R114" i="41"/>
  <c r="N115" i="41"/>
  <c r="U115" i="41"/>
  <c r="P116" i="41"/>
  <c r="X116" i="41"/>
  <c r="R117" i="41"/>
  <c r="Y117" i="41"/>
  <c r="U118" i="41"/>
  <c r="P119" i="41"/>
  <c r="V119" i="41"/>
  <c r="R120" i="41"/>
  <c r="Y120" i="41"/>
  <c r="T121" i="41"/>
  <c r="P122" i="41"/>
  <c r="V122" i="41"/>
  <c r="Q123" i="41"/>
  <c r="Y123" i="41"/>
  <c r="T124" i="41"/>
  <c r="N125" i="41"/>
  <c r="V125" i="41"/>
  <c r="Q126" i="41"/>
  <c r="X126" i="41"/>
  <c r="T127" i="41"/>
  <c r="N128" i="41"/>
  <c r="U128" i="41"/>
  <c r="Q129" i="41"/>
  <c r="X129" i="41"/>
  <c r="R130" i="41"/>
  <c r="N131" i="41"/>
  <c r="U131" i="41"/>
  <c r="P132" i="41"/>
  <c r="X132" i="41"/>
  <c r="R133" i="41"/>
  <c r="Y133" i="41"/>
  <c r="U134" i="41"/>
  <c r="P135" i="41"/>
  <c r="V135" i="41"/>
  <c r="R136" i="41"/>
  <c r="Y136" i="41"/>
  <c r="T137" i="41"/>
  <c r="P138" i="41"/>
  <c r="V138" i="41"/>
  <c r="Q139" i="41"/>
  <c r="Y139" i="41"/>
  <c r="T140" i="41"/>
  <c r="N141" i="41"/>
  <c r="V141" i="41"/>
  <c r="Q142" i="41"/>
  <c r="X142" i="41"/>
  <c r="T143" i="41"/>
  <c r="N144" i="41"/>
  <c r="U144" i="41"/>
  <c r="Q145" i="41"/>
  <c r="X145" i="41"/>
  <c r="R146" i="41"/>
  <c r="N147" i="41"/>
  <c r="X5" i="41"/>
  <c r="X10" i="41"/>
  <c r="R14" i="41"/>
  <c r="X16" i="41"/>
  <c r="R19" i="41"/>
  <c r="T21" i="41"/>
  <c r="N24" i="41"/>
  <c r="R26" i="41"/>
  <c r="V28" i="41"/>
  <c r="X30" i="41"/>
  <c r="S32" i="41"/>
  <c r="T33" i="41"/>
  <c r="W34" i="41"/>
  <c r="N36" i="41"/>
  <c r="O37" i="41"/>
  <c r="R38" i="41"/>
  <c r="T39" i="41"/>
  <c r="V40" i="41"/>
  <c r="X41" i="41"/>
  <c r="O43" i="41"/>
  <c r="P44" i="41"/>
  <c r="S45" i="41"/>
  <c r="V46" i="41"/>
  <c r="W47" i="41"/>
  <c r="N49" i="41"/>
  <c r="P50" i="41"/>
  <c r="R51" i="41"/>
  <c r="T52" i="41"/>
  <c r="W53" i="41"/>
  <c r="X54" i="41"/>
  <c r="O56" i="41"/>
  <c r="R57" i="41"/>
  <c r="S58" i="41"/>
  <c r="V59" i="41"/>
  <c r="X60" i="41"/>
  <c r="N62" i="41"/>
  <c r="P63" i="41"/>
  <c r="S64" i="41"/>
  <c r="T65" i="41"/>
  <c r="W66" i="41"/>
  <c r="N68" i="41"/>
  <c r="O69" i="41"/>
  <c r="R70" i="41"/>
  <c r="O71" i="41"/>
  <c r="W71" i="41"/>
  <c r="V72" i="41"/>
  <c r="S73" i="41"/>
  <c r="P74" i="41"/>
  <c r="O75" i="41"/>
  <c r="W75" i="41"/>
  <c r="T76" i="41"/>
  <c r="Q77" i="41"/>
  <c r="X77" i="41"/>
  <c r="R78" i="41"/>
  <c r="N79" i="41"/>
  <c r="U79" i="41"/>
  <c r="P80" i="41"/>
  <c r="X80" i="41"/>
  <c r="R81" i="41"/>
  <c r="P7" i="41"/>
  <c r="X11" i="41"/>
  <c r="N15" i="41"/>
  <c r="T17" i="41"/>
  <c r="V19" i="41"/>
  <c r="P22" i="41"/>
  <c r="V24" i="41"/>
  <c r="X26" i="41"/>
  <c r="R29" i="41"/>
  <c r="Q31" i="41"/>
  <c r="V32" i="41"/>
  <c r="X33" i="41"/>
  <c r="O35" i="41"/>
  <c r="P36" i="41"/>
  <c r="S37" i="41"/>
  <c r="V38" i="41"/>
  <c r="W39" i="41"/>
  <c r="N41" i="41"/>
  <c r="P42" i="41"/>
  <c r="R43" i="41"/>
  <c r="T44" i="41"/>
  <c r="W45" i="41"/>
  <c r="X46" i="41"/>
  <c r="O48" i="41"/>
  <c r="R49" i="41"/>
  <c r="S50" i="41"/>
  <c r="V51" i="41"/>
  <c r="X52" i="41"/>
  <c r="N54" i="41"/>
  <c r="P55" i="41"/>
  <c r="S56" i="41"/>
  <c r="T57" i="41"/>
  <c r="W58" i="41"/>
  <c r="N60" i="41"/>
  <c r="O61" i="41"/>
  <c r="R62" i="41"/>
  <c r="T63" i="41"/>
  <c r="V64" i="41"/>
  <c r="X65" i="41"/>
  <c r="O67" i="41"/>
  <c r="P68" i="41"/>
  <c r="S69" i="41"/>
  <c r="S70" i="41"/>
  <c r="P71" i="41"/>
  <c r="O72" i="41"/>
  <c r="X72" i="41"/>
  <c r="T73" i="41"/>
  <c r="S74" i="41"/>
  <c r="P75" i="41"/>
  <c r="N76" i="41"/>
  <c r="X76" i="41"/>
  <c r="R77" i="41"/>
  <c r="Y77" i="41"/>
  <c r="U78" i="41"/>
  <c r="P79" i="41"/>
  <c r="V79" i="41"/>
  <c r="R80" i="41"/>
  <c r="Y80" i="41"/>
  <c r="T81" i="41"/>
  <c r="P82" i="41"/>
  <c r="V82" i="41"/>
  <c r="Q83" i="41"/>
  <c r="Y83" i="41"/>
  <c r="T84" i="41"/>
  <c r="N85" i="41"/>
  <c r="V85" i="41"/>
  <c r="Q86" i="41"/>
  <c r="X86" i="41"/>
  <c r="T87" i="41"/>
  <c r="N88" i="41"/>
  <c r="U88" i="41"/>
  <c r="Q89" i="41"/>
  <c r="X89" i="41"/>
  <c r="R90" i="41"/>
  <c r="N91" i="41"/>
  <c r="U91" i="41"/>
  <c r="P92" i="41"/>
  <c r="X92" i="41"/>
  <c r="R93" i="41"/>
  <c r="Y93" i="41"/>
  <c r="U94" i="41"/>
  <c r="P95" i="41"/>
  <c r="V95" i="41"/>
  <c r="R96" i="41"/>
  <c r="Y96" i="41"/>
  <c r="T97" i="41"/>
  <c r="P98" i="41"/>
  <c r="V98" i="41"/>
  <c r="Q99" i="41"/>
  <c r="Y99" i="41"/>
  <c r="T100" i="41"/>
  <c r="N101" i="41"/>
  <c r="V101" i="41"/>
  <c r="Q102" i="41"/>
  <c r="X102" i="41"/>
  <c r="T103" i="41"/>
  <c r="N104" i="41"/>
  <c r="U104" i="41"/>
  <c r="Q105" i="41"/>
  <c r="X105" i="41"/>
  <c r="R106" i="41"/>
  <c r="N107" i="41"/>
  <c r="U107" i="41"/>
  <c r="P108" i="41"/>
  <c r="X108" i="41"/>
  <c r="R109" i="41"/>
  <c r="Y109" i="41"/>
  <c r="U110" i="41"/>
  <c r="P111" i="41"/>
  <c r="V111" i="41"/>
  <c r="R112" i="41"/>
  <c r="Y112" i="41"/>
  <c r="T113" i="41"/>
  <c r="P114" i="41"/>
  <c r="V114" i="41"/>
  <c r="Q115" i="41"/>
  <c r="Y115" i="41"/>
  <c r="T116" i="41"/>
  <c r="N117" i="41"/>
  <c r="V117" i="41"/>
  <c r="Q118" i="41"/>
  <c r="X118" i="41"/>
  <c r="T119" i="41"/>
  <c r="N120" i="41"/>
  <c r="U120" i="41"/>
  <c r="Q121" i="41"/>
  <c r="X121" i="41"/>
  <c r="R122" i="41"/>
  <c r="N123" i="41"/>
  <c r="U123" i="41"/>
  <c r="P124" i="41"/>
  <c r="X124" i="41"/>
  <c r="R125" i="41"/>
  <c r="Y125" i="41"/>
  <c r="U126" i="41"/>
  <c r="P127" i="41"/>
  <c r="V127" i="41"/>
  <c r="R128" i="41"/>
  <c r="Y128" i="41"/>
  <c r="T129" i="41"/>
  <c r="P130" i="41"/>
  <c r="V130" i="41"/>
  <c r="Q131" i="41"/>
  <c r="Y131" i="41"/>
  <c r="T132" i="41"/>
  <c r="N133" i="41"/>
  <c r="V133" i="41"/>
  <c r="Q134" i="41"/>
  <c r="X134" i="41"/>
  <c r="T135" i="41"/>
  <c r="N136" i="41"/>
  <c r="U136" i="41"/>
  <c r="Q137" i="41"/>
  <c r="X137" i="41"/>
  <c r="R138" i="41"/>
  <c r="N139" i="41"/>
  <c r="U139" i="41"/>
  <c r="P140" i="41"/>
  <c r="X140" i="41"/>
  <c r="R141" i="41"/>
  <c r="Y141" i="41"/>
  <c r="U142" i="41"/>
  <c r="P143" i="41"/>
  <c r="V143" i="41"/>
  <c r="R144" i="41"/>
  <c r="Y144" i="41"/>
  <c r="T145" i="41"/>
  <c r="P146" i="41"/>
  <c r="V146" i="41"/>
  <c r="Q147" i="41"/>
  <c r="Y147" i="41"/>
  <c r="R148" i="41"/>
  <c r="W148" i="41"/>
  <c r="Q149" i="41"/>
  <c r="V149" i="41"/>
  <c r="O150" i="41"/>
  <c r="U150" i="41"/>
  <c r="N151" i="41"/>
  <c r="S151" i="41"/>
  <c r="Y151" i="41"/>
  <c r="R152" i="41"/>
  <c r="W152" i="41"/>
  <c r="Q153" i="41"/>
  <c r="V153" i="41"/>
  <c r="P8" i="41"/>
  <c r="R20" i="41"/>
  <c r="N30" i="41"/>
  <c r="R35" i="41"/>
  <c r="O40" i="41"/>
  <c r="X44" i="41"/>
  <c r="T49" i="41"/>
  <c r="R54" i="41"/>
  <c r="O59" i="41"/>
  <c r="W63" i="41"/>
  <c r="T68" i="41"/>
  <c r="P72" i="41"/>
  <c r="R75" i="41"/>
  <c r="P78" i="41"/>
  <c r="T80" i="41"/>
  <c r="Q82" i="41"/>
  <c r="T83" i="41"/>
  <c r="U84" i="41"/>
  <c r="X85" i="41"/>
  <c r="N87" i="41"/>
  <c r="P88" i="41"/>
  <c r="R89" i="41"/>
  <c r="U90" i="41"/>
  <c r="V91" i="41"/>
  <c r="Y92" i="41"/>
  <c r="P94" i="41"/>
  <c r="Q95" i="41"/>
  <c r="T96" i="41"/>
  <c r="V97" i="41"/>
  <c r="X98" i="41"/>
  <c r="N100" i="41"/>
  <c r="Q101" i="41"/>
  <c r="R102" i="41"/>
  <c r="U103" i="41"/>
  <c r="X104" i="41"/>
  <c r="Y105" i="41"/>
  <c r="P107" i="41"/>
  <c r="R108" i="41"/>
  <c r="T109" i="41"/>
  <c r="V110" i="41"/>
  <c r="Y111" i="41"/>
  <c r="N113" i="41"/>
  <c r="Q114" i="41"/>
  <c r="T115" i="41"/>
  <c r="U116" i="41"/>
  <c r="X117" i="41"/>
  <c r="N119" i="41"/>
  <c r="P120" i="41"/>
  <c r="R121" i="41"/>
  <c r="U122" i="41"/>
  <c r="V123" i="41"/>
  <c r="Y124" i="41"/>
  <c r="P126" i="41"/>
  <c r="Q127" i="41"/>
  <c r="T128" i="41"/>
  <c r="V129" i="41"/>
  <c r="X130" i="41"/>
  <c r="N132" i="41"/>
  <c r="Q133" i="41"/>
  <c r="R134" i="41"/>
  <c r="U135" i="41"/>
  <c r="X136" i="41"/>
  <c r="Y137" i="41"/>
  <c r="P139" i="41"/>
  <c r="R140" i="41"/>
  <c r="T141" i="41"/>
  <c r="V142" i="41"/>
  <c r="Y143" i="41"/>
  <c r="N145" i="41"/>
  <c r="Q146" i="41"/>
  <c r="T147" i="41"/>
  <c r="O148" i="41"/>
  <c r="V148" i="41"/>
  <c r="R149" i="41"/>
  <c r="Y149" i="41"/>
  <c r="S150" i="41"/>
  <c r="O151" i="41"/>
  <c r="V151" i="41"/>
  <c r="Q152" i="41"/>
  <c r="Y152" i="41"/>
  <c r="S153" i="41"/>
  <c r="P34" i="41"/>
  <c r="X38" i="41"/>
  <c r="S48" i="41"/>
  <c r="X57" i="41"/>
  <c r="R67" i="41"/>
  <c r="V74" i="41"/>
  <c r="Y79" i="41"/>
  <c r="P83" i="41"/>
  <c r="V86" i="41"/>
  <c r="T91" i="41"/>
  <c r="P96" i="41"/>
  <c r="P13" i="41"/>
  <c r="X22" i="41"/>
  <c r="U31" i="41"/>
  <c r="T36" i="41"/>
  <c r="R41" i="41"/>
  <c r="N46" i="41"/>
  <c r="W50" i="41"/>
  <c r="T55" i="41"/>
  <c r="P60" i="41"/>
  <c r="N65" i="41"/>
  <c r="W69" i="41"/>
  <c r="N73" i="41"/>
  <c r="P76" i="41"/>
  <c r="V78" i="41"/>
  <c r="N81" i="41"/>
  <c r="U82" i="41"/>
  <c r="V83" i="41"/>
  <c r="Y84" i="41"/>
  <c r="P86" i="41"/>
  <c r="Q87" i="41"/>
  <c r="T88" i="41"/>
  <c r="V89" i="41"/>
  <c r="X90" i="41"/>
  <c r="N92" i="41"/>
  <c r="Q93" i="41"/>
  <c r="R94" i="41"/>
  <c r="U95" i="41"/>
  <c r="X96" i="41"/>
  <c r="Y97" i="41"/>
  <c r="P99" i="41"/>
  <c r="R100" i="41"/>
  <c r="T101" i="41"/>
  <c r="V102" i="41"/>
  <c r="Y103" i="41"/>
  <c r="N105" i="41"/>
  <c r="Q106" i="41"/>
  <c r="T107" i="41"/>
  <c r="U108" i="41"/>
  <c r="X109" i="41"/>
  <c r="N111" i="41"/>
  <c r="P112" i="41"/>
  <c r="R113" i="41"/>
  <c r="U114" i="41"/>
  <c r="V115" i="41"/>
  <c r="Y116" i="41"/>
  <c r="P118" i="41"/>
  <c r="Q119" i="41"/>
  <c r="T120" i="41"/>
  <c r="V121" i="41"/>
  <c r="X122" i="41"/>
  <c r="N124" i="41"/>
  <c r="Q125" i="41"/>
  <c r="R126" i="41"/>
  <c r="U127" i="41"/>
  <c r="X128" i="41"/>
  <c r="Y129" i="41"/>
  <c r="P131" i="41"/>
  <c r="R132" i="41"/>
  <c r="T133" i="41"/>
  <c r="V134" i="41"/>
  <c r="Y135" i="41"/>
  <c r="N137" i="41"/>
  <c r="Q138" i="41"/>
  <c r="T139" i="41"/>
  <c r="U140" i="41"/>
  <c r="X141" i="41"/>
  <c r="N143" i="41"/>
  <c r="P144" i="41"/>
  <c r="R145" i="41"/>
  <c r="U146" i="41"/>
  <c r="U147" i="41"/>
  <c r="Q148" i="41"/>
  <c r="Y148" i="41"/>
  <c r="S149" i="41"/>
  <c r="N150" i="41"/>
  <c r="V150" i="41"/>
  <c r="Q151" i="41"/>
  <c r="W151" i="41"/>
  <c r="S152" i="41"/>
  <c r="N153" i="41"/>
  <c r="U153" i="41"/>
  <c r="T27" i="41"/>
  <c r="T85" i="41"/>
  <c r="Q90" i="41"/>
  <c r="X93" i="41"/>
  <c r="V15" i="41"/>
  <c r="N25" i="41"/>
  <c r="N33" i="41"/>
  <c r="W37" i="41"/>
  <c r="S42" i="41"/>
  <c r="P47" i="41"/>
  <c r="N52" i="41"/>
  <c r="V56" i="41"/>
  <c r="S61" i="41"/>
  <c r="P66" i="41"/>
  <c r="V70" i="41"/>
  <c r="X73" i="41"/>
  <c r="Y76" i="41"/>
  <c r="Q79" i="41"/>
  <c r="V81" i="41"/>
  <c r="X82" i="41"/>
  <c r="N84" i="41"/>
  <c r="Q85" i="41"/>
  <c r="R86" i="41"/>
  <c r="U87" i="41"/>
  <c r="X88" i="41"/>
  <c r="Y89" i="41"/>
  <c r="P91" i="41"/>
  <c r="R92" i="41"/>
  <c r="T93" i="41"/>
  <c r="V94" i="41"/>
  <c r="Y95" i="41"/>
  <c r="N97" i="41"/>
  <c r="Q98" i="41"/>
  <c r="T99" i="41"/>
  <c r="U100" i="41"/>
  <c r="X101" i="41"/>
  <c r="N103" i="41"/>
  <c r="P104" i="41"/>
  <c r="R105" i="41"/>
  <c r="U106" i="41"/>
  <c r="V107" i="41"/>
  <c r="Y108" i="41"/>
  <c r="P110" i="41"/>
  <c r="Q111" i="41"/>
  <c r="T112" i="41"/>
  <c r="V113" i="41"/>
  <c r="X114" i="41"/>
  <c r="N116" i="41"/>
  <c r="Q117" i="41"/>
  <c r="R118" i="41"/>
  <c r="U119" i="41"/>
  <c r="X120" i="41"/>
  <c r="Y121" i="41"/>
  <c r="P123" i="41"/>
  <c r="R124" i="41"/>
  <c r="T125" i="41"/>
  <c r="V126" i="41"/>
  <c r="Y127" i="41"/>
  <c r="N129" i="41"/>
  <c r="Q130" i="41"/>
  <c r="T131" i="41"/>
  <c r="U132" i="41"/>
  <c r="X133" i="41"/>
  <c r="N135" i="41"/>
  <c r="P136" i="41"/>
  <c r="R137" i="41"/>
  <c r="U138" i="41"/>
  <c r="V139" i="41"/>
  <c r="Y140" i="41"/>
  <c r="P142" i="41"/>
  <c r="Q143" i="41"/>
  <c r="T144" i="41"/>
  <c r="V145" i="41"/>
  <c r="X146" i="41"/>
  <c r="V147" i="41"/>
  <c r="S148" i="41"/>
  <c r="N149" i="41"/>
  <c r="U149" i="41"/>
  <c r="Q150" i="41"/>
  <c r="W150" i="41"/>
  <c r="R151" i="41"/>
  <c r="N152" i="41"/>
  <c r="U152" i="41"/>
  <c r="O153" i="41"/>
  <c r="W153" i="41"/>
  <c r="N18" i="41"/>
  <c r="V43" i="41"/>
  <c r="O53" i="41"/>
  <c r="V62" i="41"/>
  <c r="T71" i="41"/>
  <c r="T77" i="41"/>
  <c r="Y81" i="41"/>
  <c r="R84" i="41"/>
  <c r="Y87" i="41"/>
  <c r="N89" i="41"/>
  <c r="U92" i="41"/>
  <c r="N95" i="41"/>
  <c r="R97" i="41"/>
  <c r="P102" i="41"/>
  <c r="X106" i="41"/>
  <c r="U111" i="41"/>
  <c r="R116" i="41"/>
  <c r="N121" i="41"/>
  <c r="X125" i="41"/>
  <c r="U130" i="41"/>
  <c r="Q135" i="41"/>
  <c r="N140" i="41"/>
  <c r="X144" i="41"/>
  <c r="U148" i="41"/>
  <c r="Y150" i="41"/>
  <c r="R153" i="41"/>
  <c r="R110" i="41"/>
  <c r="U98" i="41"/>
  <c r="Q103" i="41"/>
  <c r="N108" i="41"/>
  <c r="X112" i="41"/>
  <c r="T117" i="41"/>
  <c r="Q122" i="41"/>
  <c r="N127" i="41"/>
  <c r="V131" i="41"/>
  <c r="T136" i="41"/>
  <c r="Q141" i="41"/>
  <c r="Y145" i="41"/>
  <c r="O149" i="41"/>
  <c r="U151" i="41"/>
  <c r="Y153" i="41"/>
  <c r="V105" i="41"/>
  <c r="V99" i="41"/>
  <c r="T104" i="41"/>
  <c r="Q109" i="41"/>
  <c r="Y113" i="41"/>
  <c r="V118" i="41"/>
  <c r="T123" i="41"/>
  <c r="P128" i="41"/>
  <c r="Y132" i="41"/>
  <c r="V137" i="41"/>
  <c r="R142" i="41"/>
  <c r="P147" i="41"/>
  <c r="W149" i="41"/>
  <c r="O152" i="41"/>
  <c r="Y100" i="41"/>
  <c r="P115" i="41"/>
  <c r="Y119" i="41"/>
  <c r="U124" i="41"/>
  <c r="R129" i="41"/>
  <c r="P134" i="41"/>
  <c r="X138" i="41"/>
  <c r="U143" i="41"/>
  <c r="N148" i="41"/>
  <c r="R150" i="41"/>
  <c r="V152" i="41"/>
  <c r="BJ6" i="39"/>
  <c r="BK7" i="39"/>
  <c r="BL8" i="39"/>
  <c r="BJ10" i="39"/>
  <c r="BK11" i="39"/>
  <c r="BL12" i="39"/>
  <c r="BJ14" i="39"/>
  <c r="BK15" i="39"/>
  <c r="BL16" i="39"/>
  <c r="BJ18" i="39"/>
  <c r="BK19" i="39"/>
  <c r="BL20" i="39"/>
  <c r="BJ22" i="39"/>
  <c r="BK23" i="39"/>
  <c r="BL24" i="39"/>
  <c r="BJ26" i="39"/>
  <c r="BK27" i="39"/>
  <c r="BL28" i="39"/>
  <c r="BJ30" i="39"/>
  <c r="BK31" i="39"/>
  <c r="BL32" i="39"/>
  <c r="BJ34" i="39"/>
  <c r="BK35" i="39"/>
  <c r="BL36" i="39"/>
  <c r="BJ38" i="39"/>
  <c r="BK39" i="39"/>
  <c r="BL40" i="39"/>
  <c r="BJ42" i="39"/>
  <c r="BK43" i="39"/>
  <c r="BL44" i="39"/>
  <c r="BJ46" i="39"/>
  <c r="BK47" i="39"/>
  <c r="BL48" i="39"/>
  <c r="BJ50" i="39"/>
  <c r="BK51" i="39"/>
  <c r="BL52" i="39"/>
  <c r="BJ54" i="39"/>
  <c r="BK55" i="39"/>
  <c r="BL56" i="39"/>
  <c r="BJ58" i="39"/>
  <c r="BK59" i="39"/>
  <c r="BL60" i="39"/>
  <c r="BJ62" i="39"/>
  <c r="BK63" i="39"/>
  <c r="BL64" i="39"/>
  <c r="BJ66" i="39"/>
  <c r="BK67" i="39"/>
  <c r="BL68" i="39"/>
  <c r="BJ70" i="39"/>
  <c r="BK71" i="39"/>
  <c r="BL72" i="39"/>
  <c r="BJ5" i="39"/>
  <c r="BK6" i="39"/>
  <c r="BL7" i="39"/>
  <c r="BJ9" i="39"/>
  <c r="BK10" i="39"/>
  <c r="BL11" i="39"/>
  <c r="BJ13" i="39"/>
  <c r="BK14" i="39"/>
  <c r="BL15" i="39"/>
  <c r="BJ17" i="39"/>
  <c r="BK18" i="39"/>
  <c r="BL19" i="39"/>
  <c r="BJ21" i="39"/>
  <c r="BK22" i="39"/>
  <c r="BL23" i="39"/>
  <c r="BJ25" i="39"/>
  <c r="BK26" i="39"/>
  <c r="BL27" i="39"/>
  <c r="BJ29" i="39"/>
  <c r="BK30" i="39"/>
  <c r="BL31" i="39"/>
  <c r="BJ33" i="39"/>
  <c r="BK34" i="39"/>
  <c r="BL35" i="39"/>
  <c r="BJ37" i="39"/>
  <c r="BK38" i="39"/>
  <c r="BL39" i="39"/>
  <c r="BJ41" i="39"/>
  <c r="BK42" i="39"/>
  <c r="BL43" i="39"/>
  <c r="BJ45" i="39"/>
  <c r="BK46" i="39"/>
  <c r="BL47" i="39"/>
  <c r="BJ49" i="39"/>
  <c r="BK50" i="39"/>
  <c r="BL51" i="39"/>
  <c r="BJ53" i="39"/>
  <c r="BK54" i="39"/>
  <c r="BL55" i="39"/>
  <c r="BJ57" i="39"/>
  <c r="BK58" i="39"/>
  <c r="BL59" i="39"/>
  <c r="BJ61" i="39"/>
  <c r="BK62" i="39"/>
  <c r="BL63" i="39"/>
  <c r="BJ65" i="39"/>
  <c r="BK66" i="39"/>
  <c r="BL67" i="39"/>
  <c r="BJ69" i="39"/>
  <c r="BK70" i="39"/>
  <c r="BL71" i="39"/>
  <c r="BJ73" i="39"/>
  <c r="BK74" i="39"/>
  <c r="BL75" i="39"/>
  <c r="BJ77" i="39"/>
  <c r="BK78" i="39"/>
  <c r="BL79" i="39"/>
  <c r="BJ81" i="39"/>
  <c r="BK82" i="39"/>
  <c r="BL83" i="39"/>
  <c r="BJ85" i="39"/>
  <c r="BK86" i="39"/>
  <c r="BL87" i="39"/>
  <c r="BJ89" i="39"/>
  <c r="BK90" i="39"/>
  <c r="BL91" i="39"/>
  <c r="BJ93" i="39"/>
  <c r="BK94" i="39"/>
  <c r="BL95" i="39"/>
  <c r="BJ97" i="39"/>
  <c r="BK98" i="39"/>
  <c r="BL99" i="39"/>
  <c r="BJ101" i="39"/>
  <c r="BK102" i="39"/>
  <c r="BL103" i="39"/>
  <c r="BJ105" i="39"/>
  <c r="BK106" i="39"/>
  <c r="BL107" i="39"/>
  <c r="BJ109" i="39"/>
  <c r="BK110" i="39"/>
  <c r="BL111" i="39"/>
  <c r="BJ113" i="39"/>
  <c r="BK114" i="39"/>
  <c r="BL115" i="39"/>
  <c r="BJ117" i="39"/>
  <c r="BK5" i="39"/>
  <c r="BL6" i="39"/>
  <c r="BJ8" i="39"/>
  <c r="BK9" i="39"/>
  <c r="BL10" i="39"/>
  <c r="BJ12" i="39"/>
  <c r="BK13" i="39"/>
  <c r="BL14" i="39"/>
  <c r="BJ16" i="39"/>
  <c r="BK17" i="39"/>
  <c r="BL18" i="39"/>
  <c r="BJ20" i="39"/>
  <c r="BK21" i="39"/>
  <c r="BL22" i="39"/>
  <c r="BJ24" i="39"/>
  <c r="BK25" i="39"/>
  <c r="BL26" i="39"/>
  <c r="BJ28" i="39"/>
  <c r="BK29" i="39"/>
  <c r="BL30" i="39"/>
  <c r="BJ32" i="39"/>
  <c r="BK33" i="39"/>
  <c r="BL34" i="39"/>
  <c r="BJ36" i="39"/>
  <c r="BK37" i="39"/>
  <c r="BL38" i="39"/>
  <c r="BJ40" i="39"/>
  <c r="BK41" i="39"/>
  <c r="BL42" i="39"/>
  <c r="BJ44" i="39"/>
  <c r="BK45" i="39"/>
  <c r="BL46" i="39"/>
  <c r="BJ48" i="39"/>
  <c r="BK49" i="39"/>
  <c r="BL50" i="39"/>
  <c r="BJ52" i="39"/>
  <c r="BK53" i="39"/>
  <c r="BL54" i="39"/>
  <c r="BJ56" i="39"/>
  <c r="BK57" i="39"/>
  <c r="BL58" i="39"/>
  <c r="BJ60" i="39"/>
  <c r="BK61" i="39"/>
  <c r="BL62" i="39"/>
  <c r="BJ64" i="39"/>
  <c r="BK65" i="39"/>
  <c r="BL66" i="39"/>
  <c r="BJ68" i="39"/>
  <c r="BK69" i="39"/>
  <c r="BL70" i="39"/>
  <c r="BJ72" i="39"/>
  <c r="BK73" i="39"/>
  <c r="BL74" i="39"/>
  <c r="BJ76" i="39"/>
  <c r="BK77" i="39"/>
  <c r="BL78" i="39"/>
  <c r="BJ80" i="39"/>
  <c r="BK81" i="39"/>
  <c r="BL82" i="39"/>
  <c r="BJ84" i="39"/>
  <c r="BK85" i="39"/>
  <c r="BL86" i="39"/>
  <c r="BJ88" i="39"/>
  <c r="BK89" i="39"/>
  <c r="BL90" i="39"/>
  <c r="BJ92" i="39"/>
  <c r="BK93" i="39"/>
  <c r="BL94" i="39"/>
  <c r="BJ96" i="39"/>
  <c r="BL5" i="39"/>
  <c r="BJ7" i="39"/>
  <c r="BK8" i="39"/>
  <c r="BL9" i="39"/>
  <c r="BJ11" i="39"/>
  <c r="BK12" i="39"/>
  <c r="BL13" i="39"/>
  <c r="BJ15" i="39"/>
  <c r="BK16" i="39"/>
  <c r="BL17" i="39"/>
  <c r="BJ19" i="39"/>
  <c r="BK20" i="39"/>
  <c r="BL21" i="39"/>
  <c r="BJ23" i="39"/>
  <c r="BK24" i="39"/>
  <c r="BL25" i="39"/>
  <c r="BJ27" i="39"/>
  <c r="BK28" i="39"/>
  <c r="BL29" i="39"/>
  <c r="BJ31" i="39"/>
  <c r="BK32" i="39"/>
  <c r="BL33" i="39"/>
  <c r="BJ35" i="39"/>
  <c r="BK36" i="39"/>
  <c r="BL37" i="39"/>
  <c r="BJ39" i="39"/>
  <c r="BK40" i="39"/>
  <c r="BL41" i="39"/>
  <c r="BJ43" i="39"/>
  <c r="BK44" i="39"/>
  <c r="BL45" i="39"/>
  <c r="BJ47" i="39"/>
  <c r="BK48" i="39"/>
  <c r="BL49" i="39"/>
  <c r="BJ51" i="39"/>
  <c r="BK52" i="39"/>
  <c r="BL53" i="39"/>
  <c r="BJ55" i="39"/>
  <c r="BK56" i="39"/>
  <c r="BL57" i="39"/>
  <c r="BJ59" i="39"/>
  <c r="BK60" i="39"/>
  <c r="BL61" i="39"/>
  <c r="BJ63" i="39"/>
  <c r="BK64" i="39"/>
  <c r="BL65" i="39"/>
  <c r="BJ67" i="39"/>
  <c r="BK68" i="39"/>
  <c r="BL69" i="39"/>
  <c r="BJ71" i="39"/>
  <c r="BK72" i="39"/>
  <c r="BL73" i="39"/>
  <c r="BJ75" i="39"/>
  <c r="BK76" i="39"/>
  <c r="BL77" i="39"/>
  <c r="BJ79" i="39"/>
  <c r="BK80" i="39"/>
  <c r="BL81" i="39"/>
  <c r="BJ83" i="39"/>
  <c r="BK84" i="39"/>
  <c r="BL85" i="39"/>
  <c r="BJ87" i="39"/>
  <c r="BK88" i="39"/>
  <c r="BL89" i="39"/>
  <c r="BJ91" i="39"/>
  <c r="BK92" i="39"/>
  <c r="BL93" i="39"/>
  <c r="BJ74" i="39"/>
  <c r="BK79" i="39"/>
  <c r="BL84" i="39"/>
  <c r="BJ90" i="39"/>
  <c r="BJ95" i="39"/>
  <c r="BK97" i="39"/>
  <c r="BJ99" i="39"/>
  <c r="BL100" i="39"/>
  <c r="BL102" i="39"/>
  <c r="BK104" i="39"/>
  <c r="BJ106" i="39"/>
  <c r="BJ108" i="39"/>
  <c r="BL109" i="39"/>
  <c r="BK111" i="39"/>
  <c r="BK113" i="39"/>
  <c r="BJ115" i="39"/>
  <c r="BL116" i="39"/>
  <c r="BK118" i="39"/>
  <c r="BL119" i="39"/>
  <c r="BJ121" i="39"/>
  <c r="BK122" i="39"/>
  <c r="BL123" i="39"/>
  <c r="BJ125" i="39"/>
  <c r="BK126" i="39"/>
  <c r="BL127" i="39"/>
  <c r="BJ129" i="39"/>
  <c r="BK130" i="39"/>
  <c r="BL131" i="39"/>
  <c r="BJ133" i="39"/>
  <c r="BK134" i="39"/>
  <c r="BL135" i="39"/>
  <c r="BJ137" i="39"/>
  <c r="BK138" i="39"/>
  <c r="BL139" i="39"/>
  <c r="BJ141" i="39"/>
  <c r="BK142" i="39"/>
  <c r="BL143" i="39"/>
  <c r="BJ145" i="39"/>
  <c r="BK146" i="39"/>
  <c r="BL147" i="39"/>
  <c r="BJ149" i="39"/>
  <c r="BK150" i="39"/>
  <c r="BL151" i="39"/>
  <c r="BJ153" i="39"/>
  <c r="BK154" i="39"/>
  <c r="BK75" i="39"/>
  <c r="BL80" i="39"/>
  <c r="BJ86" i="39"/>
  <c r="BK91" i="39"/>
  <c r="BK95" i="39"/>
  <c r="BL97" i="39"/>
  <c r="BK99" i="39"/>
  <c r="BK101" i="39"/>
  <c r="BJ103" i="39"/>
  <c r="BL104" i="39"/>
  <c r="BL106" i="39"/>
  <c r="BK108" i="39"/>
  <c r="BJ110" i="39"/>
  <c r="BJ112" i="39"/>
  <c r="BL113" i="39"/>
  <c r="BK115" i="39"/>
  <c r="BK117" i="39"/>
  <c r="BL118" i="39"/>
  <c r="BJ120" i="39"/>
  <c r="BK121" i="39"/>
  <c r="BL122" i="39"/>
  <c r="BJ124" i="39"/>
  <c r="BK125" i="39"/>
  <c r="BL126" i="39"/>
  <c r="BJ128" i="39"/>
  <c r="BK129" i="39"/>
  <c r="BL130" i="39"/>
  <c r="BJ132" i="39"/>
  <c r="BK133" i="39"/>
  <c r="BL134" i="39"/>
  <c r="BJ136" i="39"/>
  <c r="BK137" i="39"/>
  <c r="BL138" i="39"/>
  <c r="BJ140" i="39"/>
  <c r="BK141" i="39"/>
  <c r="BL142" i="39"/>
  <c r="BJ144" i="39"/>
  <c r="BK145" i="39"/>
  <c r="BL146" i="39"/>
  <c r="BJ148" i="39"/>
  <c r="BK149" i="39"/>
  <c r="BL150" i="39"/>
  <c r="BJ152" i="39"/>
  <c r="BK153" i="39"/>
  <c r="BL154" i="39"/>
  <c r="BL76" i="39"/>
  <c r="BJ82" i="39"/>
  <c r="BK87" i="39"/>
  <c r="BL92" i="39"/>
  <c r="BK96" i="39"/>
  <c r="BJ98" i="39"/>
  <c r="BJ100" i="39"/>
  <c r="BL101" i="39"/>
  <c r="BK103" i="39"/>
  <c r="BK105" i="39"/>
  <c r="BJ107" i="39"/>
  <c r="BL108" i="39"/>
  <c r="BL110" i="39"/>
  <c r="BK112" i="39"/>
  <c r="BJ114" i="39"/>
  <c r="BJ116" i="39"/>
  <c r="BL117" i="39"/>
  <c r="BJ119" i="39"/>
  <c r="BK120" i="39"/>
  <c r="BL121" i="39"/>
  <c r="BJ123" i="39"/>
  <c r="BK124" i="39"/>
  <c r="BL125" i="39"/>
  <c r="BJ127" i="39"/>
  <c r="BK128" i="39"/>
  <c r="BL129" i="39"/>
  <c r="BJ131" i="39"/>
  <c r="BK132" i="39"/>
  <c r="BL133" i="39"/>
  <c r="BJ135" i="39"/>
  <c r="BK136" i="39"/>
  <c r="BL137" i="39"/>
  <c r="BJ139" i="39"/>
  <c r="BK140" i="39"/>
  <c r="BL141" i="39"/>
  <c r="BJ143" i="39"/>
  <c r="BK144" i="39"/>
  <c r="BL145" i="39"/>
  <c r="BJ147" i="39"/>
  <c r="BK148" i="39"/>
  <c r="BL149" i="39"/>
  <c r="BJ151" i="39"/>
  <c r="BK152" i="39"/>
  <c r="BL153" i="39"/>
  <c r="BJ78" i="39"/>
  <c r="BK83" i="39"/>
  <c r="BL88" i="39"/>
  <c r="BJ94" i="39"/>
  <c r="BL96" i="39"/>
  <c r="BL98" i="39"/>
  <c r="BK100" i="39"/>
  <c r="BJ102" i="39"/>
  <c r="BJ104" i="39"/>
  <c r="BL105" i="39"/>
  <c r="BK107" i="39"/>
  <c r="BK109" i="39"/>
  <c r="BJ111" i="39"/>
  <c r="BL112" i="39"/>
  <c r="BL114" i="39"/>
  <c r="BK116" i="39"/>
  <c r="BJ118" i="39"/>
  <c r="BK119" i="39"/>
  <c r="BL120" i="39"/>
  <c r="BJ122" i="39"/>
  <c r="BK123" i="39"/>
  <c r="BL124" i="39"/>
  <c r="BJ126" i="39"/>
  <c r="BK127" i="39"/>
  <c r="BL128" i="39"/>
  <c r="BJ130" i="39"/>
  <c r="BK131" i="39"/>
  <c r="BL132" i="39"/>
  <c r="BJ134" i="39"/>
  <c r="BK135" i="39"/>
  <c r="BL136" i="39"/>
  <c r="BJ138" i="39"/>
  <c r="BK139" i="39"/>
  <c r="BL140" i="39"/>
  <c r="BJ142" i="39"/>
  <c r="BK143" i="39"/>
  <c r="BL144" i="39"/>
  <c r="BJ146" i="39"/>
  <c r="BK147" i="39"/>
  <c r="BL148" i="39"/>
  <c r="BJ150" i="39"/>
  <c r="BK151" i="39"/>
  <c r="BL152" i="39"/>
  <c r="BJ154" i="39"/>
  <c r="BH8" i="39"/>
  <c r="BF5" i="39"/>
  <c r="BH5" i="39" s="1"/>
  <c r="BF8" i="39"/>
  <c r="BH4" i="39"/>
  <c r="BC7" i="39"/>
  <c r="BC11" i="39"/>
  <c r="BC15" i="39"/>
  <c r="BC4" i="39"/>
  <c r="BC8" i="39"/>
  <c r="BC12" i="39"/>
  <c r="BC5" i="39"/>
  <c r="BC9" i="39"/>
  <c r="BC13" i="39"/>
  <c r="BC6" i="39"/>
  <c r="BC10" i="39"/>
  <c r="BC14" i="39"/>
  <c r="AK8" i="39"/>
  <c r="P160" i="39" s="1"/>
  <c r="AK12" i="39"/>
  <c r="P164" i="39" s="1"/>
  <c r="AK16" i="39"/>
  <c r="P168" i="39" s="1"/>
  <c r="AK5" i="39"/>
  <c r="AK9" i="39"/>
  <c r="AK13" i="39"/>
  <c r="P165" i="39" s="1"/>
  <c r="AK6" i="39"/>
  <c r="AK10" i="39"/>
  <c r="AK14" i="39"/>
  <c r="AK7" i="39"/>
  <c r="P159" i="39" s="1"/>
  <c r="AK11" i="39"/>
  <c r="P163" i="39" s="1"/>
  <c r="AK15" i="39"/>
  <c r="P157" i="39"/>
  <c r="P167" i="39"/>
  <c r="P166" i="39"/>
  <c r="P162" i="39"/>
  <c r="P158" i="39"/>
  <c r="P161" i="39"/>
  <c r="O168" i="39"/>
  <c r="O164" i="39"/>
  <c r="O160" i="39"/>
  <c r="O167" i="39"/>
  <c r="O163" i="39"/>
  <c r="O4" i="39"/>
  <c r="S4" i="39"/>
  <c r="W4" i="39"/>
  <c r="AA4" i="39"/>
  <c r="R5" i="39"/>
  <c r="V5" i="39"/>
  <c r="Z5" i="39"/>
  <c r="Q6" i="39"/>
  <c r="U6" i="39"/>
  <c r="Y6" i="39"/>
  <c r="P7" i="39"/>
  <c r="T7" i="39"/>
  <c r="X7" i="39"/>
  <c r="O8" i="39"/>
  <c r="S8" i="39"/>
  <c r="W8" i="39"/>
  <c r="AA8" i="39"/>
  <c r="R9" i="39"/>
  <c r="V9" i="39"/>
  <c r="Z9" i="39"/>
  <c r="Q10" i="39"/>
  <c r="U10" i="39"/>
  <c r="Y10" i="39"/>
  <c r="P11" i="39"/>
  <c r="T11" i="39"/>
  <c r="X11" i="39"/>
  <c r="O12" i="39"/>
  <c r="S12" i="39"/>
  <c r="W12" i="39"/>
  <c r="AA12" i="39"/>
  <c r="R13" i="39"/>
  <c r="V13" i="39"/>
  <c r="Z13" i="39"/>
  <c r="Q14" i="39"/>
  <c r="U14" i="39"/>
  <c r="Y14" i="39"/>
  <c r="P15" i="39"/>
  <c r="T15" i="39"/>
  <c r="X15" i="39"/>
  <c r="O16" i="39"/>
  <c r="S16" i="39"/>
  <c r="W16" i="39"/>
  <c r="AA16" i="39"/>
  <c r="R17" i="39"/>
  <c r="V17" i="39"/>
  <c r="Z17" i="39"/>
  <c r="Q18" i="39"/>
  <c r="U18" i="39"/>
  <c r="Y18" i="39"/>
  <c r="P19" i="39"/>
  <c r="T19" i="39"/>
  <c r="X19" i="39"/>
  <c r="O20" i="39"/>
  <c r="S20" i="39"/>
  <c r="W20" i="39"/>
  <c r="AA20" i="39"/>
  <c r="R21" i="39"/>
  <c r="V21" i="39"/>
  <c r="Z21" i="39"/>
  <c r="Q22" i="39"/>
  <c r="U22" i="39"/>
  <c r="Y22" i="39"/>
  <c r="P23" i="39"/>
  <c r="T23" i="39"/>
  <c r="X23" i="39"/>
  <c r="O24" i="39"/>
  <c r="S24" i="39"/>
  <c r="W24" i="39"/>
  <c r="AA24" i="39"/>
  <c r="R25" i="39"/>
  <c r="V25" i="39"/>
  <c r="Z25" i="39"/>
  <c r="Q26" i="39"/>
  <c r="U26" i="39"/>
  <c r="Y26" i="39"/>
  <c r="P27" i="39"/>
  <c r="T27" i="39"/>
  <c r="X27" i="39"/>
  <c r="O28" i="39"/>
  <c r="S28" i="39"/>
  <c r="W28" i="39"/>
  <c r="AA28" i="39"/>
  <c r="R29" i="39"/>
  <c r="V29" i="39"/>
  <c r="Z29" i="39"/>
  <c r="Q4" i="39"/>
  <c r="V4" i="39"/>
  <c r="O5" i="39"/>
  <c r="T5" i="39"/>
  <c r="Y5" i="39"/>
  <c r="R6" i="39"/>
  <c r="W6" i="39"/>
  <c r="O7" i="39"/>
  <c r="U7" i="39"/>
  <c r="Z7" i="39"/>
  <c r="R8" i="39"/>
  <c r="X8" i="39"/>
  <c r="P9" i="39"/>
  <c r="U9" i="39"/>
  <c r="AA9" i="39"/>
  <c r="S10" i="39"/>
  <c r="X10" i="39"/>
  <c r="Q11" i="39"/>
  <c r="V11" i="39"/>
  <c r="AA11" i="39"/>
  <c r="T12" i="39"/>
  <c r="Y12" i="39"/>
  <c r="Q13" i="39"/>
  <c r="W13" i="39"/>
  <c r="O14" i="39"/>
  <c r="T14" i="39"/>
  <c r="Z14" i="39"/>
  <c r="R15" i="39"/>
  <c r="W15" i="39"/>
  <c r="P16" i="39"/>
  <c r="U16" i="39"/>
  <c r="Z16" i="39"/>
  <c r="S17" i="39"/>
  <c r="X17" i="39"/>
  <c r="P18" i="39"/>
  <c r="V18" i="39"/>
  <c r="AA18" i="39"/>
  <c r="S19" i="39"/>
  <c r="Y19" i="39"/>
  <c r="Q20" i="39"/>
  <c r="V20" i="39"/>
  <c r="O21" i="39"/>
  <c r="T21" i="39"/>
  <c r="Y21" i="39"/>
  <c r="R22" i="39"/>
  <c r="W22" i="39"/>
  <c r="O23" i="39"/>
  <c r="U23" i="39"/>
  <c r="Z23" i="39"/>
  <c r="R24" i="39"/>
  <c r="X24" i="39"/>
  <c r="P25" i="39"/>
  <c r="U25" i="39"/>
  <c r="AA25" i="39"/>
  <c r="S26" i="39"/>
  <c r="X26" i="39"/>
  <c r="Q27" i="39"/>
  <c r="V27" i="39"/>
  <c r="AA27" i="39"/>
  <c r="T28" i="39"/>
  <c r="Y28" i="39"/>
  <c r="Q29" i="39"/>
  <c r="W29" i="39"/>
  <c r="O30" i="39"/>
  <c r="S30" i="39"/>
  <c r="W30" i="39"/>
  <c r="AA30" i="39"/>
  <c r="R31" i="39"/>
  <c r="V31" i="39"/>
  <c r="Z31" i="39"/>
  <c r="Q32" i="39"/>
  <c r="U32" i="39"/>
  <c r="Y32" i="39"/>
  <c r="P33" i="39"/>
  <c r="T33" i="39"/>
  <c r="X33" i="39"/>
  <c r="O34" i="39"/>
  <c r="S34" i="39"/>
  <c r="W34" i="39"/>
  <c r="AA34" i="39"/>
  <c r="R35" i="39"/>
  <c r="V35" i="39"/>
  <c r="Z35" i="39"/>
  <c r="Q36" i="39"/>
  <c r="U36" i="39"/>
  <c r="Y36" i="39"/>
  <c r="P37" i="39"/>
  <c r="T37" i="39"/>
  <c r="X37" i="39"/>
  <c r="O38" i="39"/>
  <c r="S38" i="39"/>
  <c r="W38" i="39"/>
  <c r="AA38" i="39"/>
  <c r="R39" i="39"/>
  <c r="V39" i="39"/>
  <c r="Z39" i="39"/>
  <c r="Q40" i="39"/>
  <c r="U40" i="39"/>
  <c r="Y40" i="39"/>
  <c r="P41" i="39"/>
  <c r="T41" i="39"/>
  <c r="X41" i="39"/>
  <c r="O42" i="39"/>
  <c r="S42" i="39"/>
  <c r="W42" i="39"/>
  <c r="AA42" i="39"/>
  <c r="R43" i="39"/>
  <c r="V43" i="39"/>
  <c r="Z43" i="39"/>
  <c r="Q44" i="39"/>
  <c r="U44" i="39"/>
  <c r="Y44" i="39"/>
  <c r="P45" i="39"/>
  <c r="T45" i="39"/>
  <c r="X45" i="39"/>
  <c r="O46" i="39"/>
  <c r="S46" i="39"/>
  <c r="W46" i="39"/>
  <c r="AA46" i="39"/>
  <c r="R47" i="39"/>
  <c r="V47" i="39"/>
  <c r="Z47" i="39"/>
  <c r="Q48" i="39"/>
  <c r="U48" i="39"/>
  <c r="Y48" i="39"/>
  <c r="P49" i="39"/>
  <c r="T49" i="39"/>
  <c r="X49" i="39"/>
  <c r="O50" i="39"/>
  <c r="S50" i="39"/>
  <c r="W50" i="39"/>
  <c r="AA50" i="39"/>
  <c r="R51" i="39"/>
  <c r="V51" i="39"/>
  <c r="Z51" i="39"/>
  <c r="Q52" i="39"/>
  <c r="U52" i="39"/>
  <c r="Y52" i="39"/>
  <c r="P53" i="39"/>
  <c r="T53" i="39"/>
  <c r="X53" i="39"/>
  <c r="O54" i="39"/>
  <c r="S54" i="39"/>
  <c r="W54" i="39"/>
  <c r="AA54" i="39"/>
  <c r="R55" i="39"/>
  <c r="V55" i="39"/>
  <c r="Z55" i="39"/>
  <c r="Q56" i="39"/>
  <c r="U56" i="39"/>
  <c r="Y56" i="39"/>
  <c r="P57" i="39"/>
  <c r="T57" i="39"/>
  <c r="X57" i="39"/>
  <c r="O58" i="39"/>
  <c r="S58" i="39"/>
  <c r="W58" i="39"/>
  <c r="AA58" i="39"/>
  <c r="R59" i="39"/>
  <c r="V59" i="39"/>
  <c r="Z59" i="39"/>
  <c r="Q60" i="39"/>
  <c r="U60" i="39"/>
  <c r="Y60" i="39"/>
  <c r="P61" i="39"/>
  <c r="T61" i="39"/>
  <c r="X61" i="39"/>
  <c r="O62" i="39"/>
  <c r="S62" i="39"/>
  <c r="W62" i="39"/>
  <c r="P4" i="39"/>
  <c r="X4" i="39"/>
  <c r="Q5" i="39"/>
  <c r="X5" i="39"/>
  <c r="S6" i="39"/>
  <c r="Z6" i="39"/>
  <c r="S7" i="39"/>
  <c r="AA7" i="39"/>
  <c r="U8" i="39"/>
  <c r="O9" i="39"/>
  <c r="W9" i="39"/>
  <c r="P10" i="39"/>
  <c r="W10" i="39"/>
  <c r="R11" i="39"/>
  <c r="Y11" i="39"/>
  <c r="R12" i="39"/>
  <c r="Z12" i="39"/>
  <c r="T13" i="39"/>
  <c r="AA13" i="39"/>
  <c r="V14" i="39"/>
  <c r="O15" i="39"/>
  <c r="V15" i="39"/>
  <c r="Q16" i="39"/>
  <c r="X16" i="39"/>
  <c r="Q17" i="39"/>
  <c r="Y17" i="39"/>
  <c r="S18" i="39"/>
  <c r="Z18" i="39"/>
  <c r="U19" i="39"/>
  <c r="AA19" i="39"/>
  <c r="U20" i="39"/>
  <c r="P21" i="39"/>
  <c r="W21" i="39"/>
  <c r="P22" i="39"/>
  <c r="X22" i="39"/>
  <c r="R23" i="39"/>
  <c r="Y23" i="39"/>
  <c r="T24" i="39"/>
  <c r="Z24" i="39"/>
  <c r="T25" i="39"/>
  <c r="O26" i="39"/>
  <c r="V26" i="39"/>
  <c r="O27" i="39"/>
  <c r="W27" i="39"/>
  <c r="Q28" i="39"/>
  <c r="X28" i="39"/>
  <c r="S29" i="39"/>
  <c r="Y29" i="39"/>
  <c r="R30" i="39"/>
  <c r="X30" i="39"/>
  <c r="P31" i="39"/>
  <c r="U31" i="39"/>
  <c r="AA31" i="39"/>
  <c r="S32" i="39"/>
  <c r="X32" i="39"/>
  <c r="Q33" i="39"/>
  <c r="V33" i="39"/>
  <c r="AA33" i="39"/>
  <c r="T34" i="39"/>
  <c r="Y34" i="39"/>
  <c r="Q35" i="39"/>
  <c r="W35" i="39"/>
  <c r="O36" i="39"/>
  <c r="T36" i="39"/>
  <c r="Z36" i="39"/>
  <c r="R37" i="39"/>
  <c r="W37" i="39"/>
  <c r="P38" i="39"/>
  <c r="U38" i="39"/>
  <c r="Z38" i="39"/>
  <c r="S39" i="39"/>
  <c r="X39" i="39"/>
  <c r="P40" i="39"/>
  <c r="V40" i="39"/>
  <c r="AA40" i="39"/>
  <c r="S41" i="39"/>
  <c r="Y41" i="39"/>
  <c r="Q42" i="39"/>
  <c r="V42" i="39"/>
  <c r="O43" i="39"/>
  <c r="T43" i="39"/>
  <c r="Y43" i="39"/>
  <c r="R44" i="39"/>
  <c r="W44" i="39"/>
  <c r="O45" i="39"/>
  <c r="R4" i="39"/>
  <c r="Y4" i="39"/>
  <c r="S5" i="39"/>
  <c r="AA5" i="39"/>
  <c r="T6" i="39"/>
  <c r="AA6" i="39"/>
  <c r="V7" i="39"/>
  <c r="P8" i="39"/>
  <c r="V8" i="39"/>
  <c r="Q9" i="39"/>
  <c r="X9" i="39"/>
  <c r="R10" i="39"/>
  <c r="Z10" i="39"/>
  <c r="S11" i="39"/>
  <c r="Z11" i="39"/>
  <c r="U12" i="39"/>
  <c r="O13" i="39"/>
  <c r="U13" i="39"/>
  <c r="P14" i="39"/>
  <c r="W14" i="39"/>
  <c r="Q15" i="39"/>
  <c r="Y15" i="39"/>
  <c r="R16" i="39"/>
  <c r="Y16" i="39"/>
  <c r="T17" i="39"/>
  <c r="AA17" i="39"/>
  <c r="T18" i="39"/>
  <c r="O19" i="39"/>
  <c r="V19" i="39"/>
  <c r="P20" i="39"/>
  <c r="X20" i="39"/>
  <c r="Q21" i="39"/>
  <c r="X21" i="39"/>
  <c r="S22" i="39"/>
  <c r="Z22" i="39"/>
  <c r="S23" i="39"/>
  <c r="AA23" i="39"/>
  <c r="U24" i="39"/>
  <c r="O25" i="39"/>
  <c r="W25" i="39"/>
  <c r="P26" i="39"/>
  <c r="W26" i="39"/>
  <c r="R27" i="39"/>
  <c r="Y27" i="39"/>
  <c r="R28" i="39"/>
  <c r="Z28" i="39"/>
  <c r="T29" i="39"/>
  <c r="AA29" i="39"/>
  <c r="T30" i="39"/>
  <c r="Y30" i="39"/>
  <c r="Q31" i="39"/>
  <c r="W31" i="39"/>
  <c r="O32" i="39"/>
  <c r="T32" i="39"/>
  <c r="Z32" i="39"/>
  <c r="R33" i="39"/>
  <c r="W33" i="39"/>
  <c r="P34" i="39"/>
  <c r="U34" i="39"/>
  <c r="Z34" i="39"/>
  <c r="S35" i="39"/>
  <c r="X35" i="39"/>
  <c r="P36" i="39"/>
  <c r="V36" i="39"/>
  <c r="AA36" i="39"/>
  <c r="S37" i="39"/>
  <c r="Y37" i="39"/>
  <c r="Q38" i="39"/>
  <c r="V38" i="39"/>
  <c r="O39" i="39"/>
  <c r="T39" i="39"/>
  <c r="Y39" i="39"/>
  <c r="R40" i="39"/>
  <c r="W40" i="39"/>
  <c r="O41" i="39"/>
  <c r="U41" i="39"/>
  <c r="Z41" i="39"/>
  <c r="R42" i="39"/>
  <c r="X42" i="39"/>
  <c r="P43" i="39"/>
  <c r="U43" i="39"/>
  <c r="AA43" i="39"/>
  <c r="S44" i="39"/>
  <c r="X44" i="39"/>
  <c r="Q45" i="39"/>
  <c r="V45" i="39"/>
  <c r="AA45" i="39"/>
  <c r="T46" i="39"/>
  <c r="Y46" i="39"/>
  <c r="Q47" i="39"/>
  <c r="W47" i="39"/>
  <c r="O48" i="39"/>
  <c r="T48" i="39"/>
  <c r="Z48" i="39"/>
  <c r="R49" i="39"/>
  <c r="W49" i="39"/>
  <c r="P50" i="39"/>
  <c r="U50" i="39"/>
  <c r="Z50" i="39"/>
  <c r="S51" i="39"/>
  <c r="X51" i="39"/>
  <c r="P52" i="39"/>
  <c r="V52" i="39"/>
  <c r="AA52" i="39"/>
  <c r="S53" i="39"/>
  <c r="Y53" i="39"/>
  <c r="Q54" i="39"/>
  <c r="V54" i="39"/>
  <c r="O55" i="39"/>
  <c r="T55" i="39"/>
  <c r="Y55" i="39"/>
  <c r="R56" i="39"/>
  <c r="W56" i="39"/>
  <c r="O57" i="39"/>
  <c r="U57" i="39"/>
  <c r="Z57" i="39"/>
  <c r="R58" i="39"/>
  <c r="X58" i="39"/>
  <c r="P59" i="39"/>
  <c r="U59" i="39"/>
  <c r="AA59" i="39"/>
  <c r="S60" i="39"/>
  <c r="X60" i="39"/>
  <c r="Q61" i="39"/>
  <c r="V61" i="39"/>
  <c r="AA61" i="39"/>
  <c r="T62" i="39"/>
  <c r="Y62" i="39"/>
  <c r="P63" i="39"/>
  <c r="T63" i="39"/>
  <c r="X63" i="39"/>
  <c r="O64" i="39"/>
  <c r="S64" i="39"/>
  <c r="W64" i="39"/>
  <c r="AA64" i="39"/>
  <c r="R65" i="39"/>
  <c r="V65" i="39"/>
  <c r="Z65" i="39"/>
  <c r="Q66" i="39"/>
  <c r="U66" i="39"/>
  <c r="Y66" i="39"/>
  <c r="P67" i="39"/>
  <c r="T67" i="39"/>
  <c r="X67" i="39"/>
  <c r="O68" i="39"/>
  <c r="S68" i="39"/>
  <c r="W68" i="39"/>
  <c r="AA68" i="39"/>
  <c r="R69" i="39"/>
  <c r="V69" i="39"/>
  <c r="Z69" i="39"/>
  <c r="Q70" i="39"/>
  <c r="U70" i="39"/>
  <c r="Y70" i="39"/>
  <c r="P71" i="39"/>
  <c r="T71" i="39"/>
  <c r="X71" i="39"/>
  <c r="O72" i="39"/>
  <c r="S72" i="39"/>
  <c r="W72" i="39"/>
  <c r="AA72" i="39"/>
  <c r="R73" i="39"/>
  <c r="V73" i="39"/>
  <c r="Z73" i="39"/>
  <c r="Q74" i="39"/>
  <c r="U74" i="39"/>
  <c r="Y74" i="39"/>
  <c r="P75" i="39"/>
  <c r="T75" i="39"/>
  <c r="X75" i="39"/>
  <c r="O76" i="39"/>
  <c r="S76" i="39"/>
  <c r="W76" i="39"/>
  <c r="AA76" i="39"/>
  <c r="R77" i="39"/>
  <c r="V77" i="39"/>
  <c r="Z77" i="39"/>
  <c r="Q78" i="39"/>
  <c r="U78" i="39"/>
  <c r="Y78" i="39"/>
  <c r="P79" i="39"/>
  <c r="T79" i="39"/>
  <c r="X79" i="39"/>
  <c r="O80" i="39"/>
  <c r="S80" i="39"/>
  <c r="W80" i="39"/>
  <c r="AA80" i="39"/>
  <c r="R81" i="39"/>
  <c r="V81" i="39"/>
  <c r="Z81" i="39"/>
  <c r="Q82" i="39"/>
  <c r="U82" i="39"/>
  <c r="Y82" i="39"/>
  <c r="P83" i="39"/>
  <c r="T83" i="39"/>
  <c r="X83" i="39"/>
  <c r="O84" i="39"/>
  <c r="S84" i="39"/>
  <c r="W84" i="39"/>
  <c r="AA84" i="39"/>
  <c r="R85" i="39"/>
  <c r="V85" i="39"/>
  <c r="Z85" i="39"/>
  <c r="Q86" i="39"/>
  <c r="U86" i="39"/>
  <c r="Y86" i="39"/>
  <c r="P87" i="39"/>
  <c r="T87" i="39"/>
  <c r="X87" i="39"/>
  <c r="O88" i="39"/>
  <c r="S88" i="39"/>
  <c r="W88" i="39"/>
  <c r="AA88" i="39"/>
  <c r="R89" i="39"/>
  <c r="V89" i="39"/>
  <c r="Z89" i="39"/>
  <c r="Q90" i="39"/>
  <c r="U90" i="39"/>
  <c r="Y90" i="39"/>
  <c r="P91" i="39"/>
  <c r="T91" i="39"/>
  <c r="X91" i="39"/>
  <c r="O92" i="39"/>
  <c r="S92" i="39"/>
  <c r="W92" i="39"/>
  <c r="AA92" i="39"/>
  <c r="R93" i="39"/>
  <c r="V93" i="39"/>
  <c r="Z93" i="39"/>
  <c r="U4" i="39"/>
  <c r="W5" i="39"/>
  <c r="X6" i="39"/>
  <c r="Y7" i="39"/>
  <c r="Z8" i="39"/>
  <c r="O10" i="39"/>
  <c r="O11" i="39"/>
  <c r="Q12" i="39"/>
  <c r="S13" i="39"/>
  <c r="S14" i="39"/>
  <c r="U15" i="39"/>
  <c r="V16" i="39"/>
  <c r="W17" i="39"/>
  <c r="X18" i="39"/>
  <c r="Z19" i="39"/>
  <c r="Z20" i="39"/>
  <c r="O22" i="39"/>
  <c r="Q23" i="39"/>
  <c r="Q24" i="39"/>
  <c r="S25" i="39"/>
  <c r="T26" i="39"/>
  <c r="U27" i="39"/>
  <c r="V28" i="39"/>
  <c r="X29" i="39"/>
  <c r="V30" i="39"/>
  <c r="T31" i="39"/>
  <c r="R32" i="39"/>
  <c r="O33" i="39"/>
  <c r="Z33" i="39"/>
  <c r="X34" i="39"/>
  <c r="U35" i="39"/>
  <c r="S36" i="39"/>
  <c r="Q37" i="39"/>
  <c r="AA37" i="39"/>
  <c r="Y38" i="39"/>
  <c r="W39" i="39"/>
  <c r="T40" i="39"/>
  <c r="R41" i="39"/>
  <c r="P42" i="39"/>
  <c r="Z42" i="39"/>
  <c r="X43" i="39"/>
  <c r="V44" i="39"/>
  <c r="S45" i="39"/>
  <c r="Z45" i="39"/>
  <c r="U46" i="39"/>
  <c r="O47" i="39"/>
  <c r="U47" i="39"/>
  <c r="P48" i="39"/>
  <c r="W48" i="39"/>
  <c r="Q49" i="39"/>
  <c r="Y49" i="39"/>
  <c r="R50" i="39"/>
  <c r="Y50" i="39"/>
  <c r="T51" i="39"/>
  <c r="AA51" i="39"/>
  <c r="T52" i="39"/>
  <c r="O53" i="39"/>
  <c r="V53" i="39"/>
  <c r="P54" i="39"/>
  <c r="X54" i="39"/>
  <c r="Q55" i="39"/>
  <c r="X55" i="39"/>
  <c r="S56" i="39"/>
  <c r="Z56" i="39"/>
  <c r="S57" i="39"/>
  <c r="AA57" i="39"/>
  <c r="U58" i="39"/>
  <c r="O59" i="39"/>
  <c r="W59" i="39"/>
  <c r="P60" i="39"/>
  <c r="W60" i="39"/>
  <c r="R61" i="39"/>
  <c r="Y61" i="39"/>
  <c r="R62" i="39"/>
  <c r="Z62" i="39"/>
  <c r="R63" i="39"/>
  <c r="W63" i="39"/>
  <c r="P64" i="39"/>
  <c r="U64" i="39"/>
  <c r="Z64" i="39"/>
  <c r="S65" i="39"/>
  <c r="X65" i="39"/>
  <c r="P66" i="39"/>
  <c r="V66" i="39"/>
  <c r="AA66" i="39"/>
  <c r="S67" i="39"/>
  <c r="Y67" i="39"/>
  <c r="Q68" i="39"/>
  <c r="V68" i="39"/>
  <c r="O69" i="39"/>
  <c r="T69" i="39"/>
  <c r="Y69" i="39"/>
  <c r="R70" i="39"/>
  <c r="W70" i="39"/>
  <c r="O71" i="39"/>
  <c r="U71" i="39"/>
  <c r="Z71" i="39"/>
  <c r="R72" i="39"/>
  <c r="X72" i="39"/>
  <c r="P73" i="39"/>
  <c r="U73" i="39"/>
  <c r="AA73" i="39"/>
  <c r="S74" i="39"/>
  <c r="X74" i="39"/>
  <c r="Q75" i="39"/>
  <c r="V75" i="39"/>
  <c r="AA75" i="39"/>
  <c r="T76" i="39"/>
  <c r="Y76" i="39"/>
  <c r="Q77" i="39"/>
  <c r="W77" i="39"/>
  <c r="O78" i="39"/>
  <c r="T78" i="39"/>
  <c r="Z78" i="39"/>
  <c r="R79" i="39"/>
  <c r="W79" i="39"/>
  <c r="P80" i="39"/>
  <c r="U80" i="39"/>
  <c r="Z80" i="39"/>
  <c r="S81" i="39"/>
  <c r="X81" i="39"/>
  <c r="P82" i="39"/>
  <c r="V82" i="39"/>
  <c r="AA82" i="39"/>
  <c r="S83" i="39"/>
  <c r="Y83" i="39"/>
  <c r="Q84" i="39"/>
  <c r="V84" i="39"/>
  <c r="O85" i="39"/>
  <c r="T85" i="39"/>
  <c r="Y85" i="39"/>
  <c r="R86" i="39"/>
  <c r="W86" i="39"/>
  <c r="O87" i="39"/>
  <c r="U87" i="39"/>
  <c r="Z87" i="39"/>
  <c r="R88" i="39"/>
  <c r="X88" i="39"/>
  <c r="P89" i="39"/>
  <c r="U89" i="39"/>
  <c r="AA89" i="39"/>
  <c r="S90" i="39"/>
  <c r="X90" i="39"/>
  <c r="Q91" i="39"/>
  <c r="V91" i="39"/>
  <c r="AA91" i="39"/>
  <c r="T92" i="39"/>
  <c r="Y92" i="39"/>
  <c r="Q93" i="39"/>
  <c r="W93" i="39"/>
  <c r="O94" i="39"/>
  <c r="S94" i="39"/>
  <c r="W94" i="39"/>
  <c r="AA94" i="39"/>
  <c r="R95" i="39"/>
  <c r="V95" i="39"/>
  <c r="Z95" i="39"/>
  <c r="Q96" i="39"/>
  <c r="U96" i="39"/>
  <c r="Y96" i="39"/>
  <c r="P97" i="39"/>
  <c r="T97" i="39"/>
  <c r="X97" i="39"/>
  <c r="O98" i="39"/>
  <c r="S98" i="39"/>
  <c r="W98" i="39"/>
  <c r="AA98" i="39"/>
  <c r="R99" i="39"/>
  <c r="V99" i="39"/>
  <c r="Z99" i="39"/>
  <c r="Q100" i="39"/>
  <c r="U100" i="39"/>
  <c r="Y100" i="39"/>
  <c r="P101" i="39"/>
  <c r="T101" i="39"/>
  <c r="X101" i="39"/>
  <c r="O102" i="39"/>
  <c r="S102" i="39"/>
  <c r="W102" i="39"/>
  <c r="AA102" i="39"/>
  <c r="R103" i="39"/>
  <c r="V103" i="39"/>
  <c r="Z103" i="39"/>
  <c r="Q104" i="39"/>
  <c r="U104" i="39"/>
  <c r="Y104" i="39"/>
  <c r="P105" i="39"/>
  <c r="T105" i="39"/>
  <c r="X105" i="39"/>
  <c r="O106" i="39"/>
  <c r="S106" i="39"/>
  <c r="W106" i="39"/>
  <c r="AA106" i="39"/>
  <c r="R107" i="39"/>
  <c r="V107" i="39"/>
  <c r="Z107" i="39"/>
  <c r="Q108" i="39"/>
  <c r="U108" i="39"/>
  <c r="Y108" i="39"/>
  <c r="P109" i="39"/>
  <c r="T109" i="39"/>
  <c r="X109" i="39"/>
  <c r="O110" i="39"/>
  <c r="S110" i="39"/>
  <c r="W110" i="39"/>
  <c r="AA110" i="39"/>
  <c r="R111" i="39"/>
  <c r="V111" i="39"/>
  <c r="Z111" i="39"/>
  <c r="Q112" i="39"/>
  <c r="U112" i="39"/>
  <c r="Y112" i="39"/>
  <c r="P113" i="39"/>
  <c r="T113" i="39"/>
  <c r="X113" i="39"/>
  <c r="O114" i="39"/>
  <c r="S114" i="39"/>
  <c r="W114" i="39"/>
  <c r="AA114" i="39"/>
  <c r="R115" i="39"/>
  <c r="V115" i="39"/>
  <c r="Z115" i="39"/>
  <c r="Q116" i="39"/>
  <c r="U116" i="39"/>
  <c r="Y116" i="39"/>
  <c r="P117" i="39"/>
  <c r="T117" i="39"/>
  <c r="X117" i="39"/>
  <c r="O118" i="39"/>
  <c r="S118" i="39"/>
  <c r="W118" i="39"/>
  <c r="AA118" i="39"/>
  <c r="R119" i="39"/>
  <c r="V119" i="39"/>
  <c r="Z119" i="39"/>
  <c r="Q120" i="39"/>
  <c r="U120" i="39"/>
  <c r="Y120" i="39"/>
  <c r="P121" i="39"/>
  <c r="T121" i="39"/>
  <c r="X121" i="39"/>
  <c r="O122" i="39"/>
  <c r="S122" i="39"/>
  <c r="W122" i="39"/>
  <c r="AA122" i="39"/>
  <c r="R123" i="39"/>
  <c r="V123" i="39"/>
  <c r="Z123" i="39"/>
  <c r="Q124" i="39"/>
  <c r="U124" i="39"/>
  <c r="Y124" i="39"/>
  <c r="P125" i="39"/>
  <c r="T125" i="39"/>
  <c r="X125" i="39"/>
  <c r="O126" i="39"/>
  <c r="S126" i="39"/>
  <c r="W126" i="39"/>
  <c r="AA126" i="39"/>
  <c r="R127" i="39"/>
  <c r="V127" i="39"/>
  <c r="Z127" i="39"/>
  <c r="Q128" i="39"/>
  <c r="U128" i="39"/>
  <c r="Y128" i="39"/>
  <c r="P129" i="39"/>
  <c r="T129" i="39"/>
  <c r="X129" i="39"/>
  <c r="O130" i="39"/>
  <c r="S130" i="39"/>
  <c r="W130" i="39"/>
  <c r="AA130" i="39"/>
  <c r="R131" i="39"/>
  <c r="V131" i="39"/>
  <c r="Z131" i="39"/>
  <c r="Q132" i="39"/>
  <c r="U132" i="39"/>
  <c r="Y132" i="39"/>
  <c r="P133" i="39"/>
  <c r="T133" i="39"/>
  <c r="X133" i="39"/>
  <c r="O134" i="39"/>
  <c r="S134" i="39"/>
  <c r="W134" i="39"/>
  <c r="AA134" i="39"/>
  <c r="R135" i="39"/>
  <c r="V135" i="39"/>
  <c r="Z135" i="39"/>
  <c r="Q136" i="39"/>
  <c r="U136" i="39"/>
  <c r="Y136" i="39"/>
  <c r="P137" i="39"/>
  <c r="T137" i="39"/>
  <c r="X137" i="39"/>
  <c r="O138" i="39"/>
  <c r="S138" i="39"/>
  <c r="W138" i="39"/>
  <c r="AA138" i="39"/>
  <c r="R139" i="39"/>
  <c r="V139" i="39"/>
  <c r="Z139" i="39"/>
  <c r="Q140" i="39"/>
  <c r="U140" i="39"/>
  <c r="Y140" i="39"/>
  <c r="P141" i="39"/>
  <c r="T141" i="39"/>
  <c r="X141" i="39"/>
  <c r="O142" i="39"/>
  <c r="S142" i="39"/>
  <c r="W142" i="39"/>
  <c r="AA142" i="39"/>
  <c r="R143" i="39"/>
  <c r="V143" i="39"/>
  <c r="Z143" i="39"/>
  <c r="Q144" i="39"/>
  <c r="U144" i="39"/>
  <c r="Y144" i="39"/>
  <c r="P145" i="39"/>
  <c r="T145" i="39"/>
  <c r="X145" i="39"/>
  <c r="O146" i="39"/>
  <c r="S146" i="39"/>
  <c r="W146" i="39"/>
  <c r="AA146" i="39"/>
  <c r="R147" i="39"/>
  <c r="V147" i="39"/>
  <c r="Z147" i="39"/>
  <c r="Q148" i="39"/>
  <c r="U148" i="39"/>
  <c r="Y148" i="39"/>
  <c r="P149" i="39"/>
  <c r="T149" i="39"/>
  <c r="X149" i="39"/>
  <c r="O150" i="39"/>
  <c r="S150" i="39"/>
  <c r="W150" i="39"/>
  <c r="AA150" i="39"/>
  <c r="R151" i="39"/>
  <c r="V151" i="39"/>
  <c r="Z151" i="39"/>
  <c r="Q152" i="39"/>
  <c r="U152" i="39"/>
  <c r="T4" i="39"/>
  <c r="O6" i="39"/>
  <c r="R7" i="39"/>
  <c r="Y8" i="39"/>
  <c r="T10" i="39"/>
  <c r="W11" i="39"/>
  <c r="P13" i="39"/>
  <c r="X14" i="39"/>
  <c r="AA15" i="39"/>
  <c r="U17" i="39"/>
  <c r="Q19" i="39"/>
  <c r="T20" i="39"/>
  <c r="AA21" i="39"/>
  <c r="V23" i="39"/>
  <c r="Y24" i="39"/>
  <c r="R26" i="39"/>
  <c r="Z27" i="39"/>
  <c r="P29" i="39"/>
  <c r="U30" i="39"/>
  <c r="X31" i="39"/>
  <c r="W32" i="39"/>
  <c r="Y33" i="39"/>
  <c r="O35" i="39"/>
  <c r="AA35" i="39"/>
  <c r="O37" i="39"/>
  <c r="R38" i="39"/>
  <c r="Q39" i="39"/>
  <c r="S40" i="39"/>
  <c r="V41" i="39"/>
  <c r="U42" i="39"/>
  <c r="W43" i="39"/>
  <c r="Z44" i="39"/>
  <c r="W45" i="39"/>
  <c r="R46" i="39"/>
  <c r="P47" i="39"/>
  <c r="Y47" i="39"/>
  <c r="V48" i="39"/>
  <c r="S49" i="39"/>
  <c r="AA49" i="39"/>
  <c r="X50" i="39"/>
  <c r="U51" i="39"/>
  <c r="R52" i="39"/>
  <c r="Z52" i="39"/>
  <c r="W53" i="39"/>
  <c r="T54" i="39"/>
  <c r="P55" i="39"/>
  <c r="AA55" i="39"/>
  <c r="V56" i="39"/>
  <c r="R57" i="39"/>
  <c r="P58" i="39"/>
  <c r="Y58" i="39"/>
  <c r="T59" i="39"/>
  <c r="R60" i="39"/>
  <c r="AA60" i="39"/>
  <c r="W61" i="39"/>
  <c r="U62" i="39"/>
  <c r="O63" i="39"/>
  <c r="V63" i="39"/>
  <c r="Q64" i="39"/>
  <c r="X64" i="39"/>
  <c r="Q65" i="39"/>
  <c r="Y65" i="39"/>
  <c r="S66" i="39"/>
  <c r="Z66" i="39"/>
  <c r="U67" i="39"/>
  <c r="AA67" i="39"/>
  <c r="U68" i="39"/>
  <c r="P69" i="39"/>
  <c r="W69" i="39"/>
  <c r="P70" i="39"/>
  <c r="X70" i="39"/>
  <c r="R71" i="39"/>
  <c r="Y71" i="39"/>
  <c r="T72" i="39"/>
  <c r="Z72" i="39"/>
  <c r="T73" i="39"/>
  <c r="O74" i="39"/>
  <c r="V74" i="39"/>
  <c r="O75" i="39"/>
  <c r="W75" i="39"/>
  <c r="Q76" i="39"/>
  <c r="X76" i="39"/>
  <c r="S77" i="39"/>
  <c r="Y77" i="39"/>
  <c r="S78" i="39"/>
  <c r="AA78" i="39"/>
  <c r="U79" i="39"/>
  <c r="AA79" i="39"/>
  <c r="V80" i="39"/>
  <c r="P81" i="39"/>
  <c r="W81" i="39"/>
  <c r="R82" i="39"/>
  <c r="X82" i="39"/>
  <c r="R83" i="39"/>
  <c r="Z83" i="39"/>
  <c r="T84" i="39"/>
  <c r="Z84" i="39"/>
  <c r="U85" i="39"/>
  <c r="O86" i="39"/>
  <c r="V86" i="39"/>
  <c r="Q87" i="39"/>
  <c r="W87" i="39"/>
  <c r="Q88" i="39"/>
  <c r="Y88" i="39"/>
  <c r="S89" i="39"/>
  <c r="Y89" i="39"/>
  <c r="T90" i="39"/>
  <c r="AA90" i="39"/>
  <c r="U91" i="39"/>
  <c r="P92" i="39"/>
  <c r="V92" i="39"/>
  <c r="P93" i="39"/>
  <c r="X93" i="39"/>
  <c r="Q94" i="39"/>
  <c r="V94" i="39"/>
  <c r="O95" i="39"/>
  <c r="T95" i="39"/>
  <c r="Y95" i="39"/>
  <c r="R96" i="39"/>
  <c r="W96" i="39"/>
  <c r="O97" i="39"/>
  <c r="U97" i="39"/>
  <c r="Z97" i="39"/>
  <c r="R98" i="39"/>
  <c r="X98" i="39"/>
  <c r="P99" i="39"/>
  <c r="U99" i="39"/>
  <c r="AA99" i="39"/>
  <c r="S100" i="39"/>
  <c r="X100" i="39"/>
  <c r="Q101" i="39"/>
  <c r="V101" i="39"/>
  <c r="AA101" i="39"/>
  <c r="T102" i="39"/>
  <c r="Y102" i="39"/>
  <c r="Q103" i="39"/>
  <c r="W103" i="39"/>
  <c r="O104" i="39"/>
  <c r="T104" i="39"/>
  <c r="Z104" i="39"/>
  <c r="R105" i="39"/>
  <c r="W105" i="39"/>
  <c r="P106" i="39"/>
  <c r="U106" i="39"/>
  <c r="Z106" i="39"/>
  <c r="S107" i="39"/>
  <c r="X107" i="39"/>
  <c r="P108" i="39"/>
  <c r="V108" i="39"/>
  <c r="AA108" i="39"/>
  <c r="S109" i="39"/>
  <c r="Y109" i="39"/>
  <c r="Q110" i="39"/>
  <c r="V110" i="39"/>
  <c r="O111" i="39"/>
  <c r="T111" i="39"/>
  <c r="Y111" i="39"/>
  <c r="R112" i="39"/>
  <c r="W112" i="39"/>
  <c r="O113" i="39"/>
  <c r="U113" i="39"/>
  <c r="Z113" i="39"/>
  <c r="R114" i="39"/>
  <c r="X114" i="39"/>
  <c r="P115" i="39"/>
  <c r="U115" i="39"/>
  <c r="AA115" i="39"/>
  <c r="S116" i="39"/>
  <c r="X116" i="39"/>
  <c r="Q117" i="39"/>
  <c r="Z4" i="39"/>
  <c r="P6" i="39"/>
  <c r="W7" i="39"/>
  <c r="S9" i="39"/>
  <c r="V10" i="39"/>
  <c r="P12" i="39"/>
  <c r="X13" i="39"/>
  <c r="AA14" i="39"/>
  <c r="T16" i="39"/>
  <c r="O18" i="39"/>
  <c r="R19" i="39"/>
  <c r="Y20" i="39"/>
  <c r="T22" i="39"/>
  <c r="W23" i="39"/>
  <c r="Q25" i="39"/>
  <c r="Z26" i="39"/>
  <c r="P28" i="39"/>
  <c r="U29" i="39"/>
  <c r="Z30" i="39"/>
  <c r="Y31" i="39"/>
  <c r="AA32" i="39"/>
  <c r="Q34" i="39"/>
  <c r="P35" i="39"/>
  <c r="R36" i="39"/>
  <c r="U37" i="39"/>
  <c r="T38" i="39"/>
  <c r="U39" i="39"/>
  <c r="X40" i="39"/>
  <c r="W41" i="39"/>
  <c r="Y42" i="39"/>
  <c r="O44" i="39"/>
  <c r="AA44" i="39"/>
  <c r="Y45" i="39"/>
  <c r="V46" i="39"/>
  <c r="S47" i="39"/>
  <c r="AA47" i="39"/>
  <c r="X48" i="39"/>
  <c r="U49" i="39"/>
  <c r="Q50" i="39"/>
  <c r="O51" i="39"/>
  <c r="W51" i="39"/>
  <c r="S52" i="39"/>
  <c r="Q53" i="39"/>
  <c r="Z53" i="39"/>
  <c r="U54" i="39"/>
  <c r="S55" i="39"/>
  <c r="O56" i="39"/>
  <c r="X56" i="39"/>
  <c r="V57" i="39"/>
  <c r="Q58" i="39"/>
  <c r="Z58" i="39"/>
  <c r="X59" i="39"/>
  <c r="T60" i="39"/>
  <c r="O61" i="39"/>
  <c r="Z61" i="39"/>
  <c r="V62" i="39"/>
  <c r="Q63" i="39"/>
  <c r="Y63" i="39"/>
  <c r="R64" i="39"/>
  <c r="Y64" i="39"/>
  <c r="T65" i="39"/>
  <c r="AA65" i="39"/>
  <c r="T66" i="39"/>
  <c r="O67" i="39"/>
  <c r="V67" i="39"/>
  <c r="P68" i="39"/>
  <c r="X68" i="39"/>
  <c r="Q69" i="39"/>
  <c r="X69" i="39"/>
  <c r="S70" i="39"/>
  <c r="Z70" i="39"/>
  <c r="S71" i="39"/>
  <c r="AA71" i="39"/>
  <c r="U72" i="39"/>
  <c r="O73" i="39"/>
  <c r="W73" i="39"/>
  <c r="P74" i="39"/>
  <c r="W74" i="39"/>
  <c r="R75" i="39"/>
  <c r="Y75" i="39"/>
  <c r="R76" i="39"/>
  <c r="Z76" i="39"/>
  <c r="T77" i="39"/>
  <c r="AA77" i="39"/>
  <c r="V78" i="39"/>
  <c r="O79" i="39"/>
  <c r="V79" i="39"/>
  <c r="Q80" i="39"/>
  <c r="X80" i="39"/>
  <c r="Q81" i="39"/>
  <c r="Y81" i="39"/>
  <c r="S82" i="39"/>
  <c r="Z82" i="39"/>
  <c r="U83" i="39"/>
  <c r="AA83" i="39"/>
  <c r="U84" i="39"/>
  <c r="P85" i="39"/>
  <c r="W85" i="39"/>
  <c r="P86" i="39"/>
  <c r="X86" i="39"/>
  <c r="R87" i="39"/>
  <c r="Y87" i="39"/>
  <c r="T88" i="39"/>
  <c r="Z88" i="39"/>
  <c r="T89" i="39"/>
  <c r="O90" i="39"/>
  <c r="V90" i="39"/>
  <c r="O91" i="39"/>
  <c r="W91" i="39"/>
  <c r="Q92" i="39"/>
  <c r="X92" i="39"/>
  <c r="S93" i="39"/>
  <c r="Y93" i="39"/>
  <c r="R94" i="39"/>
  <c r="X94" i="39"/>
  <c r="P95" i="39"/>
  <c r="U95" i="39"/>
  <c r="AA95" i="39"/>
  <c r="S96" i="39"/>
  <c r="X96" i="39"/>
  <c r="Q97" i="39"/>
  <c r="V97" i="39"/>
  <c r="AA97" i="39"/>
  <c r="T98" i="39"/>
  <c r="Y98" i="39"/>
  <c r="Q99" i="39"/>
  <c r="W99" i="39"/>
  <c r="O100" i="39"/>
  <c r="T100" i="39"/>
  <c r="Z100" i="39"/>
  <c r="R101" i="39"/>
  <c r="W101" i="39"/>
  <c r="P102" i="39"/>
  <c r="U102" i="39"/>
  <c r="Z102" i="39"/>
  <c r="S103" i="39"/>
  <c r="X103" i="39"/>
  <c r="P104" i="39"/>
  <c r="V104" i="39"/>
  <c r="AA104" i="39"/>
  <c r="S105" i="39"/>
  <c r="Y105" i="39"/>
  <c r="Q106" i="39"/>
  <c r="V106" i="39"/>
  <c r="O107" i="39"/>
  <c r="T107" i="39"/>
  <c r="Y107" i="39"/>
  <c r="R108" i="39"/>
  <c r="W108" i="39"/>
  <c r="O109" i="39"/>
  <c r="U109" i="39"/>
  <c r="Z109" i="39"/>
  <c r="R110" i="39"/>
  <c r="X110" i="39"/>
  <c r="P111" i="39"/>
  <c r="U111" i="39"/>
  <c r="AA111" i="39"/>
  <c r="S112" i="39"/>
  <c r="X112" i="39"/>
  <c r="Q113" i="39"/>
  <c r="V113" i="39"/>
  <c r="AA113" i="39"/>
  <c r="T114" i="39"/>
  <c r="Y114" i="39"/>
  <c r="Q115" i="39"/>
  <c r="W115" i="39"/>
  <c r="O116" i="39"/>
  <c r="T116" i="39"/>
  <c r="Z116" i="39"/>
  <c r="R117" i="39"/>
  <c r="W117" i="39"/>
  <c r="P118" i="39"/>
  <c r="U118" i="39"/>
  <c r="Z118" i="39"/>
  <c r="S119" i="39"/>
  <c r="X119" i="39"/>
  <c r="P120" i="39"/>
  <c r="V120" i="39"/>
  <c r="AA120" i="39"/>
  <c r="S121" i="39"/>
  <c r="Y121" i="39"/>
  <c r="Q122" i="39"/>
  <c r="V122" i="39"/>
  <c r="O123" i="39"/>
  <c r="T123" i="39"/>
  <c r="Y123" i="39"/>
  <c r="R124" i="39"/>
  <c r="W124" i="39"/>
  <c r="O125" i="39"/>
  <c r="U125" i="39"/>
  <c r="Z125" i="39"/>
  <c r="R126" i="39"/>
  <c r="X126" i="39"/>
  <c r="P127" i="39"/>
  <c r="U127" i="39"/>
  <c r="AA127" i="39"/>
  <c r="S128" i="39"/>
  <c r="X128" i="39"/>
  <c r="Q129" i="39"/>
  <c r="V129" i="39"/>
  <c r="AA129" i="39"/>
  <c r="T130" i="39"/>
  <c r="Y130" i="39"/>
  <c r="Q131" i="39"/>
  <c r="W131" i="39"/>
  <c r="O132" i="39"/>
  <c r="T132" i="39"/>
  <c r="Z132" i="39"/>
  <c r="R133" i="39"/>
  <c r="W133" i="39"/>
  <c r="P134" i="39"/>
  <c r="U134" i="39"/>
  <c r="Z134" i="39"/>
  <c r="S135" i="39"/>
  <c r="X135" i="39"/>
  <c r="P136" i="39"/>
  <c r="V136" i="39"/>
  <c r="AA136" i="39"/>
  <c r="S137" i="39"/>
  <c r="Y137" i="39"/>
  <c r="Q138" i="39"/>
  <c r="V138" i="39"/>
  <c r="O139" i="39"/>
  <c r="T139" i="39"/>
  <c r="Y139" i="39"/>
  <c r="R140" i="39"/>
  <c r="W140" i="39"/>
  <c r="O141" i="39"/>
  <c r="U141" i="39"/>
  <c r="Z141" i="39"/>
  <c r="R142" i="39"/>
  <c r="X142" i="39"/>
  <c r="P143" i="39"/>
  <c r="U143" i="39"/>
  <c r="AA143" i="39"/>
  <c r="S144" i="39"/>
  <c r="X144" i="39"/>
  <c r="Q145" i="39"/>
  <c r="V145" i="39"/>
  <c r="AA145" i="39"/>
  <c r="T146" i="39"/>
  <c r="Y146" i="39"/>
  <c r="Q147" i="39"/>
  <c r="W147" i="39"/>
  <c r="O148" i="39"/>
  <c r="T148" i="39"/>
  <c r="Z148" i="39"/>
  <c r="R149" i="39"/>
  <c r="W149" i="39"/>
  <c r="P150" i="39"/>
  <c r="U150" i="39"/>
  <c r="Z150" i="39"/>
  <c r="S151" i="39"/>
  <c r="X151" i="39"/>
  <c r="P152" i="39"/>
  <c r="V152" i="39"/>
  <c r="Z152" i="39"/>
  <c r="Q153" i="39"/>
  <c r="U153" i="39"/>
  <c r="Y153" i="39"/>
  <c r="P5" i="39"/>
  <c r="Q8" i="39"/>
  <c r="AA10" i="39"/>
  <c r="Y13" i="39"/>
  <c r="O17" i="39"/>
  <c r="W19" i="39"/>
  <c r="V22" i="39"/>
  <c r="X25" i="39"/>
  <c r="U28" i="39"/>
  <c r="O31" i="39"/>
  <c r="S33" i="39"/>
  <c r="T35" i="39"/>
  <c r="V37" i="39"/>
  <c r="AA39" i="39"/>
  <c r="AA41" i="39"/>
  <c r="P44" i="39"/>
  <c r="P46" i="39"/>
  <c r="T47" i="39"/>
  <c r="AA48" i="39"/>
  <c r="T50" i="39"/>
  <c r="Y51" i="39"/>
  <c r="R53" i="39"/>
  <c r="Y54" i="39"/>
  <c r="P56" i="39"/>
  <c r="W57" i="39"/>
  <c r="Q59" i="39"/>
  <c r="V60" i="39"/>
  <c r="P62" i="39"/>
  <c r="S63" i="39"/>
  <c r="T64" i="39"/>
  <c r="U65" i="39"/>
  <c r="W66" i="39"/>
  <c r="W67" i="39"/>
  <c r="Y68" i="39"/>
  <c r="AA69" i="39"/>
  <c r="AA70" i="39"/>
  <c r="P72" i="39"/>
  <c r="Q73" i="39"/>
  <c r="R74" i="39"/>
  <c r="S75" i="39"/>
  <c r="U76" i="39"/>
  <c r="U77" i="39"/>
  <c r="W78" i="39"/>
  <c r="Y79" i="39"/>
  <c r="Y80" i="39"/>
  <c r="AA81" i="39"/>
  <c r="O83" i="39"/>
  <c r="P84" i="39"/>
  <c r="Q85" i="39"/>
  <c r="S86" i="39"/>
  <c r="S87" i="39"/>
  <c r="U88" i="39"/>
  <c r="W89" i="39"/>
  <c r="W90" i="39"/>
  <c r="Y91" i="39"/>
  <c r="Z92" i="39"/>
  <c r="AA93" i="39"/>
  <c r="Y94" i="39"/>
  <c r="W95" i="39"/>
  <c r="T96" i="39"/>
  <c r="R97" i="39"/>
  <c r="P98" i="39"/>
  <c r="Z98" i="39"/>
  <c r="X99" i="39"/>
  <c r="V100" i="39"/>
  <c r="S101" i="39"/>
  <c r="Q102" i="39"/>
  <c r="O103" i="39"/>
  <c r="Y103" i="39"/>
  <c r="W104" i="39"/>
  <c r="U105" i="39"/>
  <c r="R106" i="39"/>
  <c r="P107" i="39"/>
  <c r="AA107" i="39"/>
  <c r="X108" i="39"/>
  <c r="V109" i="39"/>
  <c r="T110" i="39"/>
  <c r="Q111" i="39"/>
  <c r="O112" i="39"/>
  <c r="Z112" i="39"/>
  <c r="W113" i="39"/>
  <c r="U114" i="39"/>
  <c r="S115" i="39"/>
  <c r="P116" i="39"/>
  <c r="AA116" i="39"/>
  <c r="V117" i="39"/>
  <c r="Q118" i="39"/>
  <c r="X118" i="39"/>
  <c r="Q119" i="39"/>
  <c r="Y119" i="39"/>
  <c r="S120" i="39"/>
  <c r="Z120" i="39"/>
  <c r="U121" i="39"/>
  <c r="AA121" i="39"/>
  <c r="U122" i="39"/>
  <c r="P123" i="39"/>
  <c r="W123" i="39"/>
  <c r="P124" i="39"/>
  <c r="X124" i="39"/>
  <c r="R125" i="39"/>
  <c r="Y125" i="39"/>
  <c r="T126" i="39"/>
  <c r="Z126" i="39"/>
  <c r="T127" i="39"/>
  <c r="O128" i="39"/>
  <c r="V128" i="39"/>
  <c r="O129" i="39"/>
  <c r="W129" i="39"/>
  <c r="Q130" i="39"/>
  <c r="X130" i="39"/>
  <c r="S131" i="39"/>
  <c r="Y131" i="39"/>
  <c r="S132" i="39"/>
  <c r="AA132" i="39"/>
  <c r="U133" i="39"/>
  <c r="AA133" i="39"/>
  <c r="V134" i="39"/>
  <c r="P135" i="39"/>
  <c r="W135" i="39"/>
  <c r="R136" i="39"/>
  <c r="X136" i="39"/>
  <c r="R137" i="39"/>
  <c r="Z137" i="39"/>
  <c r="T138" i="39"/>
  <c r="Z138" i="39"/>
  <c r="U139" i="39"/>
  <c r="O140" i="39"/>
  <c r="V140" i="39"/>
  <c r="Q141" i="39"/>
  <c r="W141" i="39"/>
  <c r="Q142" i="39"/>
  <c r="Y142" i="39"/>
  <c r="S143" i="39"/>
  <c r="Y143" i="39"/>
  <c r="T144" i="39"/>
  <c r="AA144" i="39"/>
  <c r="U145" i="39"/>
  <c r="P146" i="39"/>
  <c r="V146" i="39"/>
  <c r="P147" i="39"/>
  <c r="X147" i="39"/>
  <c r="R148" i="39"/>
  <c r="X148" i="39"/>
  <c r="S149" i="39"/>
  <c r="Z149" i="39"/>
  <c r="T150" i="39"/>
  <c r="O151" i="39"/>
  <c r="U151" i="39"/>
  <c r="O152" i="39"/>
  <c r="W152" i="39"/>
  <c r="O153" i="39"/>
  <c r="T153" i="39"/>
  <c r="Z153" i="39"/>
  <c r="U5" i="39"/>
  <c r="T8" i="39"/>
  <c r="U11" i="39"/>
  <c r="R14" i="39"/>
  <c r="P17" i="39"/>
  <c r="R20" i="39"/>
  <c r="AA22" i="39"/>
  <c r="Y25" i="39"/>
  <c r="O29" i="39"/>
  <c r="S31" i="39"/>
  <c r="U33" i="39"/>
  <c r="Y35" i="39"/>
  <c r="Z37" i="39"/>
  <c r="O40" i="39"/>
  <c r="T42" i="39"/>
  <c r="T44" i="39"/>
  <c r="Q46" i="39"/>
  <c r="X47" i="39"/>
  <c r="O49" i="39"/>
  <c r="V50" i="39"/>
  <c r="O52" i="39"/>
  <c r="U53" i="39"/>
  <c r="Z54" i="39"/>
  <c r="T56" i="39"/>
  <c r="Y57" i="39"/>
  <c r="S59" i="39"/>
  <c r="Z60" i="39"/>
  <c r="Q62" i="39"/>
  <c r="U63" i="39"/>
  <c r="V64" i="39"/>
  <c r="W65" i="39"/>
  <c r="X66" i="39"/>
  <c r="Z67" i="39"/>
  <c r="Z68" i="39"/>
  <c r="O70" i="39"/>
  <c r="Q71" i="39"/>
  <c r="Q72" i="39"/>
  <c r="S73" i="39"/>
  <c r="T74" i="39"/>
  <c r="U75" i="39"/>
  <c r="V76" i="39"/>
  <c r="X77" i="39"/>
  <c r="X78" i="39"/>
  <c r="Z79" i="39"/>
  <c r="O81" i="39"/>
  <c r="O82" i="39"/>
  <c r="Q83" i="39"/>
  <c r="R84" i="39"/>
  <c r="S85" i="39"/>
  <c r="T86" i="39"/>
  <c r="V87" i="39"/>
  <c r="V88" i="39"/>
  <c r="X89" i="39"/>
  <c r="Z90" i="39"/>
  <c r="Z91" i="39"/>
  <c r="O93" i="39"/>
  <c r="P94" i="39"/>
  <c r="Z94" i="39"/>
  <c r="X95" i="39"/>
  <c r="V96" i="39"/>
  <c r="S97" i="39"/>
  <c r="Q98" i="39"/>
  <c r="O99" i="39"/>
  <c r="Y99" i="39"/>
  <c r="W100" i="39"/>
  <c r="U101" i="39"/>
  <c r="R102" i="39"/>
  <c r="P103" i="39"/>
  <c r="AA103" i="39"/>
  <c r="X104" i="39"/>
  <c r="V105" i="39"/>
  <c r="T106" i="39"/>
  <c r="Q107" i="39"/>
  <c r="O108" i="39"/>
  <c r="Z108" i="39"/>
  <c r="W109" i="39"/>
  <c r="U110" i="39"/>
  <c r="S111" i="39"/>
  <c r="P112" i="39"/>
  <c r="AA112" i="39"/>
  <c r="Y113" i="39"/>
  <c r="V114" i="39"/>
  <c r="T115" i="39"/>
  <c r="R116" i="39"/>
  <c r="O117" i="39"/>
  <c r="Y117" i="39"/>
  <c r="R118" i="39"/>
  <c r="Y118" i="39"/>
  <c r="T119" i="39"/>
  <c r="AA119" i="39"/>
  <c r="T120" i="39"/>
  <c r="O121" i="39"/>
  <c r="V121" i="39"/>
  <c r="P122" i="39"/>
  <c r="X122" i="39"/>
  <c r="Q123" i="39"/>
  <c r="X123" i="39"/>
  <c r="S124" i="39"/>
  <c r="Z124" i="39"/>
  <c r="S125" i="39"/>
  <c r="AA125" i="39"/>
  <c r="U126" i="39"/>
  <c r="O127" i="39"/>
  <c r="W127" i="39"/>
  <c r="P128" i="39"/>
  <c r="W128" i="39"/>
  <c r="R129" i="39"/>
  <c r="Y129" i="39"/>
  <c r="R130" i="39"/>
  <c r="Z130" i="39"/>
  <c r="T131" i="39"/>
  <c r="AA131" i="39"/>
  <c r="V132" i="39"/>
  <c r="O133" i="39"/>
  <c r="V133" i="39"/>
  <c r="Q134" i="39"/>
  <c r="X134" i="39"/>
  <c r="Q135" i="39"/>
  <c r="Y135" i="39"/>
  <c r="S136" i="39"/>
  <c r="Z136" i="39"/>
  <c r="U137" i="39"/>
  <c r="AA137" i="39"/>
  <c r="U138" i="39"/>
  <c r="P139" i="39"/>
  <c r="W139" i="39"/>
  <c r="P140" i="39"/>
  <c r="X140" i="39"/>
  <c r="R141" i="39"/>
  <c r="Y141" i="39"/>
  <c r="T142" i="39"/>
  <c r="Z142" i="39"/>
  <c r="T143" i="39"/>
  <c r="O144" i="39"/>
  <c r="V144" i="39"/>
  <c r="O145" i="39"/>
  <c r="W145" i="39"/>
  <c r="Q146" i="39"/>
  <c r="X146" i="39"/>
  <c r="S147" i="39"/>
  <c r="Y147" i="39"/>
  <c r="S148" i="39"/>
  <c r="AA148" i="39"/>
  <c r="U149" i="39"/>
  <c r="AA149" i="39"/>
  <c r="V150" i="39"/>
  <c r="P151" i="39"/>
  <c r="W151" i="39"/>
  <c r="R152" i="39"/>
  <c r="X152" i="39"/>
  <c r="P153" i="39"/>
  <c r="V153" i="39"/>
  <c r="AA153" i="39"/>
  <c r="V6" i="39"/>
  <c r="T9" i="39"/>
  <c r="V12" i="39"/>
  <c r="S15" i="39"/>
  <c r="R18" i="39"/>
  <c r="S21" i="39"/>
  <c r="P24" i="39"/>
  <c r="AA26" i="39"/>
  <c r="P30" i="39"/>
  <c r="P32" i="39"/>
  <c r="R34" i="39"/>
  <c r="W36" i="39"/>
  <c r="X38" i="39"/>
  <c r="Z40" i="39"/>
  <c r="Q43" i="39"/>
  <c r="R45" i="39"/>
  <c r="X46" i="39"/>
  <c r="R48" i="39"/>
  <c r="V49" i="39"/>
  <c r="P51" i="39"/>
  <c r="W52" i="39"/>
  <c r="AA53" i="39"/>
  <c r="U55" i="39"/>
  <c r="AA56" i="39"/>
  <c r="T58" i="39"/>
  <c r="Y59" i="39"/>
  <c r="S61" i="39"/>
  <c r="X62" i="39"/>
  <c r="Z63" i="39"/>
  <c r="O65" i="39"/>
  <c r="O66" i="39"/>
  <c r="Q67" i="39"/>
  <c r="R68" i="39"/>
  <c r="S69" i="39"/>
  <c r="T70" i="39"/>
  <c r="V71" i="39"/>
  <c r="V72" i="39"/>
  <c r="X73" i="39"/>
  <c r="Z74" i="39"/>
  <c r="Z75" i="39"/>
  <c r="O77" i="39"/>
  <c r="P78" i="39"/>
  <c r="Q79" i="39"/>
  <c r="R80" i="39"/>
  <c r="T81" i="39"/>
  <c r="T82" i="39"/>
  <c r="V83" i="39"/>
  <c r="X84" i="39"/>
  <c r="X85" i="39"/>
  <c r="Z86" i="39"/>
  <c r="AA87" i="39"/>
  <c r="O89" i="39"/>
  <c r="P90" i="39"/>
  <c r="R91" i="39"/>
  <c r="R92" i="39"/>
  <c r="T93" i="39"/>
  <c r="T94" i="39"/>
  <c r="Q95" i="39"/>
  <c r="O96" i="39"/>
  <c r="Z96" i="39"/>
  <c r="W97" i="39"/>
  <c r="U98" i="39"/>
  <c r="S99" i="39"/>
  <c r="P100" i="39"/>
  <c r="AA100" i="39"/>
  <c r="Y101" i="39"/>
  <c r="V102" i="39"/>
  <c r="T103" i="39"/>
  <c r="R104" i="39"/>
  <c r="O105" i="39"/>
  <c r="Z105" i="39"/>
  <c r="X106" i="39"/>
  <c r="U107" i="39"/>
  <c r="S108" i="39"/>
  <c r="Q109" i="39"/>
  <c r="AA109" i="39"/>
  <c r="Y110" i="39"/>
  <c r="W111" i="39"/>
  <c r="T112" i="39"/>
  <c r="R113" i="39"/>
  <c r="P114" i="39"/>
  <c r="Z114" i="39"/>
  <c r="X115" i="39"/>
  <c r="V116" i="39"/>
  <c r="S117" i="39"/>
  <c r="Q7" i="39"/>
  <c r="W18" i="39"/>
  <c r="Q30" i="39"/>
  <c r="P39" i="39"/>
  <c r="Z46" i="39"/>
  <c r="X52" i="39"/>
  <c r="V58" i="39"/>
  <c r="AA63" i="39"/>
  <c r="T68" i="39"/>
  <c r="Y72" i="39"/>
  <c r="P77" i="39"/>
  <c r="U81" i="39"/>
  <c r="AA85" i="39"/>
  <c r="R90" i="39"/>
  <c r="U94" i="39"/>
  <c r="Y97" i="39"/>
  <c r="O101" i="39"/>
  <c r="S104" i="39"/>
  <c r="W107" i="39"/>
  <c r="Z110" i="39"/>
  <c r="Q114" i="39"/>
  <c r="U117" i="39"/>
  <c r="V118" i="39"/>
  <c r="W119" i="39"/>
  <c r="X120" i="39"/>
  <c r="Z121" i="39"/>
  <c r="Z122" i="39"/>
  <c r="O124" i="39"/>
  <c r="Q125" i="39"/>
  <c r="Q126" i="39"/>
  <c r="S127" i="39"/>
  <c r="T128" i="39"/>
  <c r="U129" i="39"/>
  <c r="V130" i="39"/>
  <c r="X131" i="39"/>
  <c r="X132" i="39"/>
  <c r="Z133" i="39"/>
  <c r="O135" i="39"/>
  <c r="O136" i="39"/>
  <c r="Q137" i="39"/>
  <c r="R138" i="39"/>
  <c r="S139" i="39"/>
  <c r="T140" i="39"/>
  <c r="V141" i="39"/>
  <c r="V142" i="39"/>
  <c r="X143" i="39"/>
  <c r="Z144" i="39"/>
  <c r="Z145" i="39"/>
  <c r="O147" i="39"/>
  <c r="P148" i="39"/>
  <c r="Q149" i="39"/>
  <c r="R150" i="39"/>
  <c r="T151" i="39"/>
  <c r="T152" i="39"/>
  <c r="S153" i="39"/>
  <c r="S27" i="39"/>
  <c r="Y9" i="39"/>
  <c r="U21" i="39"/>
  <c r="V32" i="39"/>
  <c r="Q41" i="39"/>
  <c r="S48" i="39"/>
  <c r="R54" i="39"/>
  <c r="O60" i="39"/>
  <c r="P65" i="39"/>
  <c r="U69" i="39"/>
  <c r="Y73" i="39"/>
  <c r="R78" i="39"/>
  <c r="W82" i="39"/>
  <c r="AA86" i="39"/>
  <c r="S91" i="39"/>
  <c r="S95" i="39"/>
  <c r="V98" i="39"/>
  <c r="Z101" i="39"/>
  <c r="Q105" i="39"/>
  <c r="T108" i="39"/>
  <c r="X111" i="39"/>
  <c r="O115" i="39"/>
  <c r="Z117" i="39"/>
  <c r="O119" i="39"/>
  <c r="O120" i="39"/>
  <c r="Q121" i="39"/>
  <c r="R122" i="39"/>
  <c r="S123" i="39"/>
  <c r="T124" i="39"/>
  <c r="V125" i="39"/>
  <c r="V126" i="39"/>
  <c r="X127" i="39"/>
  <c r="Z128" i="39"/>
  <c r="Z129" i="39"/>
  <c r="O131" i="39"/>
  <c r="P132" i="39"/>
  <c r="Q133" i="39"/>
  <c r="R134" i="39"/>
  <c r="T135" i="39"/>
  <c r="T136" i="39"/>
  <c r="V137" i="39"/>
  <c r="X138" i="39"/>
  <c r="X139" i="39"/>
  <c r="Z140" i="39"/>
  <c r="AA141" i="39"/>
  <c r="O143" i="39"/>
  <c r="P144" i="39"/>
  <c r="R145" i="39"/>
  <c r="R146" i="39"/>
  <c r="T147" i="39"/>
  <c r="V148" i="39"/>
  <c r="V149" i="39"/>
  <c r="X150" i="39"/>
  <c r="Y151" i="39"/>
  <c r="Y152" i="39"/>
  <c r="W153" i="39"/>
  <c r="X36" i="39"/>
  <c r="X12" i="39"/>
  <c r="V24" i="39"/>
  <c r="V34" i="39"/>
  <c r="S43" i="39"/>
  <c r="Z49" i="39"/>
  <c r="W55" i="39"/>
  <c r="U61" i="39"/>
  <c r="R66" i="39"/>
  <c r="V70" i="39"/>
  <c r="AA74" i="39"/>
  <c r="S79" i="39"/>
  <c r="W83" i="39"/>
  <c r="P88" i="39"/>
  <c r="U92" i="39"/>
  <c r="P96" i="39"/>
  <c r="T99" i="39"/>
  <c r="X102" i="39"/>
  <c r="AA105" i="39"/>
  <c r="R109" i="39"/>
  <c r="V112" i="39"/>
  <c r="Y115" i="39"/>
  <c r="AA117" i="39"/>
  <c r="P119" i="39"/>
  <c r="R120" i="39"/>
  <c r="R121" i="39"/>
  <c r="T122" i="39"/>
  <c r="U123" i="39"/>
  <c r="V124" i="39"/>
  <c r="W125" i="39"/>
  <c r="Y126" i="39"/>
  <c r="Y127" i="39"/>
  <c r="AA128" i="39"/>
  <c r="P130" i="39"/>
  <c r="P131" i="39"/>
  <c r="R132" i="39"/>
  <c r="S133" i="39"/>
  <c r="T134" i="39"/>
  <c r="U135" i="39"/>
  <c r="W136" i="39"/>
  <c r="W137" i="39"/>
  <c r="Y138" i="39"/>
  <c r="AA139" i="39"/>
  <c r="AA140" i="39"/>
  <c r="P142" i="39"/>
  <c r="Q143" i="39"/>
  <c r="R144" i="39"/>
  <c r="S145" i="39"/>
  <c r="U146" i="39"/>
  <c r="U147" i="39"/>
  <c r="W148" i="39"/>
  <c r="Y149" i="39"/>
  <c r="Y150" i="39"/>
  <c r="AA151" i="39"/>
  <c r="AA152" i="39"/>
  <c r="X153" i="39"/>
  <c r="Z15" i="39"/>
  <c r="U45" i="39"/>
  <c r="Q51" i="39"/>
  <c r="Q57" i="39"/>
  <c r="AA62" i="39"/>
  <c r="R67" i="39"/>
  <c r="W71" i="39"/>
  <c r="P76" i="39"/>
  <c r="T80" i="39"/>
  <c r="Y84" i="39"/>
  <c r="Q89" i="39"/>
  <c r="U93" i="39"/>
  <c r="AA96" i="39"/>
  <c r="R100" i="39"/>
  <c r="U103" i="39"/>
  <c r="Y106" i="39"/>
  <c r="P110" i="39"/>
  <c r="S113" i="39"/>
  <c r="W116" i="39"/>
  <c r="T118" i="39"/>
  <c r="U119" i="39"/>
  <c r="W120" i="39"/>
  <c r="W121" i="39"/>
  <c r="Y122" i="39"/>
  <c r="AA123" i="39"/>
  <c r="AA124" i="39"/>
  <c r="P126" i="39"/>
  <c r="Q127" i="39"/>
  <c r="R128" i="39"/>
  <c r="S129" i="39"/>
  <c r="U130" i="39"/>
  <c r="U131" i="39"/>
  <c r="W132" i="39"/>
  <c r="Y133" i="39"/>
  <c r="Y134" i="39"/>
  <c r="AA135" i="39"/>
  <c r="O137" i="39"/>
  <c r="P138" i="39"/>
  <c r="Q139" i="39"/>
  <c r="S140" i="39"/>
  <c r="S141" i="39"/>
  <c r="U142" i="39"/>
  <c r="W143" i="39"/>
  <c r="W144" i="39"/>
  <c r="Y145" i="39"/>
  <c r="Z146" i="39"/>
  <c r="AA147" i="39"/>
  <c r="O149" i="39"/>
  <c r="Q150" i="39"/>
  <c r="Q151" i="39"/>
  <c r="S152" i="39"/>
  <c r="R153" i="39"/>
  <c r="BM6" i="37"/>
  <c r="BN7" i="37"/>
  <c r="BO8" i="37"/>
  <c r="BM10" i="37"/>
  <c r="BN11" i="37"/>
  <c r="BO12" i="37"/>
  <c r="BM14" i="37"/>
  <c r="BN15" i="37"/>
  <c r="BO16" i="37"/>
  <c r="BM18" i="37"/>
  <c r="BN19" i="37"/>
  <c r="BO20" i="37"/>
  <c r="BM22" i="37"/>
  <c r="BN23" i="37"/>
  <c r="BO24" i="37"/>
  <c r="BM26" i="37"/>
  <c r="BN27" i="37"/>
  <c r="BO28" i="37"/>
  <c r="BM30" i="37"/>
  <c r="BN31" i="37"/>
  <c r="BO32" i="37"/>
  <c r="BM34" i="37"/>
  <c r="BN35" i="37"/>
  <c r="BO36" i="37"/>
  <c r="BM38" i="37"/>
  <c r="BN39" i="37"/>
  <c r="BO40" i="37"/>
  <c r="BM42" i="37"/>
  <c r="BN43" i="37"/>
  <c r="BO44" i="37"/>
  <c r="BM46" i="37"/>
  <c r="BN47" i="37"/>
  <c r="BO48" i="37"/>
  <c r="BM50" i="37"/>
  <c r="BN51" i="37"/>
  <c r="BO52" i="37"/>
  <c r="BM54" i="37"/>
  <c r="BN55" i="37"/>
  <c r="BO56" i="37"/>
  <c r="BM58" i="37"/>
  <c r="BN59" i="37"/>
  <c r="BO60" i="37"/>
  <c r="BM62" i="37"/>
  <c r="BN63" i="37"/>
  <c r="BO64" i="37"/>
  <c r="BM66" i="37"/>
  <c r="BM5" i="37"/>
  <c r="BN6" i="37"/>
  <c r="BO7" i="37"/>
  <c r="BM9" i="37"/>
  <c r="BN10" i="37"/>
  <c r="BO11" i="37"/>
  <c r="BM13" i="37"/>
  <c r="BN14" i="37"/>
  <c r="BO15" i="37"/>
  <c r="BM17" i="37"/>
  <c r="BN18" i="37"/>
  <c r="BO19" i="37"/>
  <c r="BM21" i="37"/>
  <c r="BN22" i="37"/>
  <c r="BO23" i="37"/>
  <c r="BM25" i="37"/>
  <c r="BN26" i="37"/>
  <c r="BO27" i="37"/>
  <c r="BM29" i="37"/>
  <c r="BN30" i="37"/>
  <c r="BO31" i="37"/>
  <c r="BM33" i="37"/>
  <c r="BN34" i="37"/>
  <c r="BO35" i="37"/>
  <c r="BM37" i="37"/>
  <c r="BN38" i="37"/>
  <c r="BO39" i="37"/>
  <c r="BM41" i="37"/>
  <c r="BN42" i="37"/>
  <c r="BO43" i="37"/>
  <c r="BM45" i="37"/>
  <c r="BN46" i="37"/>
  <c r="BO47" i="37"/>
  <c r="BM49" i="37"/>
  <c r="BN50" i="37"/>
  <c r="BO51" i="37"/>
  <c r="BM53" i="37"/>
  <c r="BN54" i="37"/>
  <c r="BO55" i="37"/>
  <c r="BM57" i="37"/>
  <c r="BN58" i="37"/>
  <c r="BO59" i="37"/>
  <c r="BM61" i="37"/>
  <c r="BN62" i="37"/>
  <c r="BO63" i="37"/>
  <c r="BM65" i="37"/>
  <c r="BN66" i="37"/>
  <c r="BO67" i="37"/>
  <c r="BM69" i="37"/>
  <c r="BN70" i="37"/>
  <c r="BO71" i="37"/>
  <c r="BM73" i="37"/>
  <c r="BN74" i="37"/>
  <c r="BO75" i="37"/>
  <c r="BM77" i="37"/>
  <c r="BN78" i="37"/>
  <c r="BO79" i="37"/>
  <c r="BM81" i="37"/>
  <c r="BN82" i="37"/>
  <c r="BO83" i="37"/>
  <c r="BM85" i="37"/>
  <c r="BN86" i="37"/>
  <c r="BO87" i="37"/>
  <c r="BM89" i="37"/>
  <c r="BN90" i="37"/>
  <c r="BO91" i="37"/>
  <c r="BM93" i="37"/>
  <c r="BN94" i="37"/>
  <c r="BO95" i="37"/>
  <c r="BM97" i="37"/>
  <c r="BN98" i="37"/>
  <c r="BO99" i="37"/>
  <c r="BM101" i="37"/>
  <c r="BN102" i="37"/>
  <c r="BO103" i="37"/>
  <c r="BM105" i="37"/>
  <c r="BN106" i="37"/>
  <c r="BO107" i="37"/>
  <c r="BM109" i="37"/>
  <c r="BN110" i="37"/>
  <c r="BO111" i="37"/>
  <c r="BM113" i="37"/>
  <c r="BN114" i="37"/>
  <c r="BO115" i="37"/>
  <c r="BM117" i="37"/>
  <c r="BO5" i="37"/>
  <c r="BM7" i="37"/>
  <c r="BN8" i="37"/>
  <c r="BO9" i="37"/>
  <c r="BM11" i="37"/>
  <c r="BN12" i="37"/>
  <c r="BO13" i="37"/>
  <c r="BM15" i="37"/>
  <c r="BN16" i="37"/>
  <c r="BO17" i="37"/>
  <c r="BM19" i="37"/>
  <c r="BN20" i="37"/>
  <c r="BO21" i="37"/>
  <c r="BM23" i="37"/>
  <c r="BN24" i="37"/>
  <c r="BO25" i="37"/>
  <c r="BM27" i="37"/>
  <c r="BN28" i="37"/>
  <c r="BO29" i="37"/>
  <c r="BM31" i="37"/>
  <c r="BN32" i="37"/>
  <c r="BO33" i="37"/>
  <c r="BM35" i="37"/>
  <c r="BN36" i="37"/>
  <c r="BO37" i="37"/>
  <c r="BM39" i="37"/>
  <c r="BN40" i="37"/>
  <c r="BO41" i="37"/>
  <c r="BM43" i="37"/>
  <c r="BN44" i="37"/>
  <c r="BO45" i="37"/>
  <c r="BM47" i="37"/>
  <c r="BN48" i="37"/>
  <c r="BO49" i="37"/>
  <c r="BM51" i="37"/>
  <c r="BN52" i="37"/>
  <c r="BO53" i="37"/>
  <c r="BM55" i="37"/>
  <c r="BN56" i="37"/>
  <c r="BO57" i="37"/>
  <c r="BM59" i="37"/>
  <c r="BN60" i="37"/>
  <c r="BO61" i="37"/>
  <c r="BM63" i="37"/>
  <c r="BN64" i="37"/>
  <c r="BO65" i="37"/>
  <c r="BM67" i="37"/>
  <c r="BN68" i="37"/>
  <c r="BO69" i="37"/>
  <c r="BM71" i="37"/>
  <c r="BN72" i="37"/>
  <c r="BN5" i="37"/>
  <c r="BO10" i="37"/>
  <c r="BM16" i="37"/>
  <c r="BN21" i="37"/>
  <c r="BO26" i="37"/>
  <c r="BM32" i="37"/>
  <c r="BN37" i="37"/>
  <c r="BO42" i="37"/>
  <c r="BM48" i="37"/>
  <c r="BN53" i="37"/>
  <c r="BO58" i="37"/>
  <c r="BM64" i="37"/>
  <c r="BM68" i="37"/>
  <c r="BO70" i="37"/>
  <c r="BN73" i="37"/>
  <c r="BM75" i="37"/>
  <c r="BO76" i="37"/>
  <c r="BO78" i="37"/>
  <c r="BN80" i="37"/>
  <c r="BM82" i="37"/>
  <c r="BM84" i="37"/>
  <c r="BO85" i="37"/>
  <c r="BN87" i="37"/>
  <c r="BN89" i="37"/>
  <c r="BM91" i="37"/>
  <c r="BO92" i="37"/>
  <c r="BO94" i="37"/>
  <c r="BN96" i="37"/>
  <c r="BM98" i="37"/>
  <c r="BM100" i="37"/>
  <c r="BO101" i="37"/>
  <c r="BN103" i="37"/>
  <c r="BN105" i="37"/>
  <c r="BM107" i="37"/>
  <c r="BO108" i="37"/>
  <c r="BO110" i="37"/>
  <c r="BN112" i="37"/>
  <c r="BM114" i="37"/>
  <c r="BM116" i="37"/>
  <c r="BO117" i="37"/>
  <c r="BM119" i="37"/>
  <c r="BN120" i="37"/>
  <c r="BO121" i="37"/>
  <c r="BM123" i="37"/>
  <c r="BN124" i="37"/>
  <c r="BO125" i="37"/>
  <c r="BM127" i="37"/>
  <c r="BN128" i="37"/>
  <c r="BO129" i="37"/>
  <c r="BM131" i="37"/>
  <c r="BN132" i="37"/>
  <c r="BO133" i="37"/>
  <c r="BM135" i="37"/>
  <c r="BN136" i="37"/>
  <c r="BO137" i="37"/>
  <c r="BM139" i="37"/>
  <c r="BN140" i="37"/>
  <c r="BO141" i="37"/>
  <c r="BM143" i="37"/>
  <c r="BN144" i="37"/>
  <c r="BO145" i="37"/>
  <c r="BM147" i="37"/>
  <c r="BN148" i="37"/>
  <c r="BO149" i="37"/>
  <c r="BM151" i="37"/>
  <c r="BN152" i="37"/>
  <c r="BO153" i="37"/>
  <c r="BO6" i="37"/>
  <c r="BM12" i="37"/>
  <c r="BN17" i="37"/>
  <c r="BO22" i="37"/>
  <c r="BM28" i="37"/>
  <c r="BN33" i="37"/>
  <c r="BO38" i="37"/>
  <c r="BM44" i="37"/>
  <c r="BN49" i="37"/>
  <c r="BO54" i="37"/>
  <c r="BM60" i="37"/>
  <c r="BN65" i="37"/>
  <c r="BO68" i="37"/>
  <c r="BN71" i="37"/>
  <c r="BO73" i="37"/>
  <c r="BN75" i="37"/>
  <c r="BN77" i="37"/>
  <c r="BM79" i="37"/>
  <c r="BO80" i="37"/>
  <c r="BO82" i="37"/>
  <c r="BN84" i="37"/>
  <c r="BM86" i="37"/>
  <c r="BM88" i="37"/>
  <c r="BO89" i="37"/>
  <c r="BN91" i="37"/>
  <c r="BN93" i="37"/>
  <c r="BM95" i="37"/>
  <c r="BO96" i="37"/>
  <c r="BO98" i="37"/>
  <c r="BN100" i="37"/>
  <c r="BM102" i="37"/>
  <c r="BM104" i="37"/>
  <c r="BO105" i="37"/>
  <c r="BN107" i="37"/>
  <c r="BN109" i="37"/>
  <c r="BM111" i="37"/>
  <c r="BO112" i="37"/>
  <c r="BO114" i="37"/>
  <c r="BN116" i="37"/>
  <c r="BM118" i="37"/>
  <c r="BN119" i="37"/>
  <c r="BO120" i="37"/>
  <c r="BM122" i="37"/>
  <c r="BN123" i="37"/>
  <c r="BO124" i="37"/>
  <c r="BM126" i="37"/>
  <c r="BN127" i="37"/>
  <c r="BO128" i="37"/>
  <c r="BM130" i="37"/>
  <c r="BN131" i="37"/>
  <c r="BO132" i="37"/>
  <c r="BM134" i="37"/>
  <c r="BN135" i="37"/>
  <c r="BO136" i="37"/>
  <c r="BM138" i="37"/>
  <c r="BN139" i="37"/>
  <c r="BO140" i="37"/>
  <c r="BM142" i="37"/>
  <c r="BN143" i="37"/>
  <c r="BO144" i="37"/>
  <c r="BM146" i="37"/>
  <c r="BN147" i="37"/>
  <c r="BO148" i="37"/>
  <c r="BM150" i="37"/>
  <c r="BN151" i="37"/>
  <c r="BO152" i="37"/>
  <c r="BM154" i="37"/>
  <c r="BM8" i="37"/>
  <c r="BN13" i="37"/>
  <c r="BO18" i="37"/>
  <c r="BM24" i="37"/>
  <c r="BN29" i="37"/>
  <c r="BO34" i="37"/>
  <c r="BM40" i="37"/>
  <c r="BN45" i="37"/>
  <c r="BO50" i="37"/>
  <c r="BM56" i="37"/>
  <c r="BN61" i="37"/>
  <c r="BO66" i="37"/>
  <c r="BN69" i="37"/>
  <c r="BM72" i="37"/>
  <c r="BM74" i="37"/>
  <c r="BM76" i="37"/>
  <c r="BO77" i="37"/>
  <c r="BN79" i="37"/>
  <c r="BN81" i="37"/>
  <c r="BM83" i="37"/>
  <c r="BO84" i="37"/>
  <c r="BO86" i="37"/>
  <c r="BN88" i="37"/>
  <c r="BM90" i="37"/>
  <c r="BM92" i="37"/>
  <c r="BO93" i="37"/>
  <c r="BN95" i="37"/>
  <c r="BN97" i="37"/>
  <c r="BM99" i="37"/>
  <c r="BO100" i="37"/>
  <c r="BO102" i="37"/>
  <c r="BN104" i="37"/>
  <c r="BM106" i="37"/>
  <c r="BM108" i="37"/>
  <c r="BO109" i="37"/>
  <c r="BN111" i="37"/>
  <c r="BN113" i="37"/>
  <c r="BM115" i="37"/>
  <c r="BO116" i="37"/>
  <c r="BN118" i="37"/>
  <c r="BO119" i="37"/>
  <c r="BM121" i="37"/>
  <c r="BN122" i="37"/>
  <c r="BO123" i="37"/>
  <c r="BM125" i="37"/>
  <c r="BN126" i="37"/>
  <c r="BO127" i="37"/>
  <c r="BM129" i="37"/>
  <c r="BN130" i="37"/>
  <c r="BO131" i="37"/>
  <c r="BM133" i="37"/>
  <c r="BN134" i="37"/>
  <c r="BO135" i="37"/>
  <c r="BM137" i="37"/>
  <c r="BN138" i="37"/>
  <c r="BO139" i="37"/>
  <c r="BM141" i="37"/>
  <c r="BN142" i="37"/>
  <c r="BO143" i="37"/>
  <c r="BM145" i="37"/>
  <c r="BN146" i="37"/>
  <c r="BO147" i="37"/>
  <c r="BM149" i="37"/>
  <c r="BN150" i="37"/>
  <c r="BO151" i="37"/>
  <c r="BM153" i="37"/>
  <c r="BN154" i="37"/>
  <c r="BN9" i="37"/>
  <c r="BO14" i="37"/>
  <c r="BM20" i="37"/>
  <c r="BN25" i="37"/>
  <c r="BO30" i="37"/>
  <c r="BM36" i="37"/>
  <c r="BN41" i="37"/>
  <c r="BO46" i="37"/>
  <c r="BM52" i="37"/>
  <c r="BN57" i="37"/>
  <c r="BO62" i="37"/>
  <c r="BN67" i="37"/>
  <c r="BM70" i="37"/>
  <c r="BO72" i="37"/>
  <c r="BO74" i="37"/>
  <c r="BN76" i="37"/>
  <c r="BM78" i="37"/>
  <c r="BM80" i="37"/>
  <c r="BO81" i="37"/>
  <c r="BN83" i="37"/>
  <c r="BN85" i="37"/>
  <c r="BM87" i="37"/>
  <c r="BO88" i="37"/>
  <c r="BO90" i="37"/>
  <c r="BN92" i="37"/>
  <c r="BM94" i="37"/>
  <c r="BM96" i="37"/>
  <c r="BO97" i="37"/>
  <c r="BN99" i="37"/>
  <c r="BN101" i="37"/>
  <c r="BM103" i="37"/>
  <c r="BO104" i="37"/>
  <c r="BO106" i="37"/>
  <c r="BN108" i="37"/>
  <c r="BM110" i="37"/>
  <c r="BM112" i="37"/>
  <c r="BO113" i="37"/>
  <c r="BN115" i="37"/>
  <c r="BN117" i="37"/>
  <c r="BO118" i="37"/>
  <c r="BM120" i="37"/>
  <c r="BN121" i="37"/>
  <c r="BO122" i="37"/>
  <c r="BM124" i="37"/>
  <c r="BN125" i="37"/>
  <c r="BO126" i="37"/>
  <c r="BM128" i="37"/>
  <c r="BN129" i="37"/>
  <c r="BO130" i="37"/>
  <c r="BM132" i="37"/>
  <c r="BN133" i="37"/>
  <c r="BO134" i="37"/>
  <c r="BM136" i="37"/>
  <c r="BN137" i="37"/>
  <c r="BO138" i="37"/>
  <c r="BM140" i="37"/>
  <c r="BN141" i="37"/>
  <c r="BO142" i="37"/>
  <c r="BM144" i="37"/>
  <c r="BN145" i="37"/>
  <c r="BO146" i="37"/>
  <c r="BM148" i="37"/>
  <c r="BN149" i="37"/>
  <c r="BO150" i="37"/>
  <c r="BM152" i="37"/>
  <c r="BN153" i="37"/>
  <c r="BO154" i="37"/>
  <c r="BK8" i="37"/>
  <c r="BI5" i="37"/>
  <c r="BK5" i="37" s="1"/>
  <c r="BI8" i="37"/>
  <c r="BK4" i="37"/>
  <c r="BF7" i="37"/>
  <c r="BF11" i="37"/>
  <c r="BF15" i="37"/>
  <c r="BF4" i="37"/>
  <c r="BF8" i="37"/>
  <c r="BF12" i="37"/>
  <c r="BF16" i="37"/>
  <c r="BF5" i="37"/>
  <c r="BF9" i="37"/>
  <c r="BF13" i="37"/>
  <c r="BF6" i="37"/>
  <c r="BF10" i="37"/>
  <c r="BF14" i="37"/>
  <c r="AM8" i="37"/>
  <c r="Q160" i="37" s="1"/>
  <c r="AM12" i="37"/>
  <c r="Q164" i="37" s="1"/>
  <c r="AM16" i="37"/>
  <c r="Q168" i="37" s="1"/>
  <c r="AM5" i="37"/>
  <c r="AM9" i="37"/>
  <c r="AM13" i="37"/>
  <c r="AM17" i="37"/>
  <c r="AM6" i="37"/>
  <c r="AM10" i="37"/>
  <c r="AM14" i="37"/>
  <c r="AM7" i="37"/>
  <c r="AM11" i="37"/>
  <c r="AM15" i="37"/>
  <c r="Q157" i="37"/>
  <c r="Q167" i="37"/>
  <c r="Q163" i="37"/>
  <c r="Q159" i="37"/>
  <c r="Q166" i="37"/>
  <c r="Q162" i="37"/>
  <c r="Q158" i="37"/>
  <c r="Q169" i="37"/>
  <c r="Q165" i="37"/>
  <c r="Q161" i="37"/>
  <c r="P168" i="37"/>
  <c r="P164" i="37"/>
  <c r="P160" i="37"/>
  <c r="P167" i="37"/>
  <c r="P163" i="37"/>
  <c r="P159" i="37"/>
  <c r="P166" i="37"/>
  <c r="P162" i="37"/>
  <c r="AE44" i="37"/>
  <c r="AE40" i="37"/>
  <c r="AE36" i="37"/>
  <c r="AE79" i="37"/>
  <c r="AE77" i="37"/>
  <c r="AE75" i="37"/>
  <c r="AE73" i="37"/>
  <c r="AE71" i="37"/>
  <c r="AE69" i="37"/>
  <c r="AE67" i="37"/>
  <c r="AE65" i="37"/>
  <c r="AE63" i="37"/>
  <c r="AE61" i="37"/>
  <c r="AE59" i="37"/>
  <c r="AE57" i="37"/>
  <c r="AE55" i="37"/>
  <c r="AE53" i="37"/>
  <c r="AE51" i="37"/>
  <c r="AE46" i="37"/>
  <c r="AE42" i="37"/>
  <c r="AE38" i="37"/>
  <c r="AE34" i="37"/>
  <c r="AE80" i="37"/>
  <c r="AE78" i="37"/>
  <c r="AE76" i="37"/>
  <c r="AE74" i="37"/>
  <c r="AE72" i="37"/>
  <c r="AE70" i="37"/>
  <c r="AE68" i="37"/>
  <c r="AE66" i="37"/>
  <c r="AE64" i="37"/>
  <c r="AE62" i="37"/>
  <c r="AE60" i="37"/>
  <c r="AE58" i="37"/>
  <c r="AE56" i="37"/>
  <c r="AE54" i="37"/>
  <c r="AE52" i="37"/>
  <c r="AE50" i="37"/>
  <c r="AE45" i="37"/>
  <c r="AE43" i="37"/>
  <c r="AE41" i="37"/>
  <c r="AE39" i="37"/>
  <c r="AE37" i="37"/>
  <c r="AE35" i="37"/>
  <c r="AE33" i="37"/>
  <c r="AE32" i="37"/>
  <c r="AE31" i="37"/>
  <c r="S4" i="37"/>
  <c r="W4" i="37"/>
  <c r="AA4" i="37"/>
  <c r="Q5" i="37"/>
  <c r="U5" i="37"/>
  <c r="Y5" i="37"/>
  <c r="AC5" i="37"/>
  <c r="S6" i="37"/>
  <c r="W6" i="37"/>
  <c r="AA6" i="37"/>
  <c r="Q7" i="37"/>
  <c r="U7" i="37"/>
  <c r="Y7" i="37"/>
  <c r="AC7" i="37"/>
  <c r="S8" i="37"/>
  <c r="W8" i="37"/>
  <c r="AA8" i="37"/>
  <c r="Q9" i="37"/>
  <c r="U9" i="37"/>
  <c r="Y9" i="37"/>
  <c r="AC9" i="37"/>
  <c r="S10" i="37"/>
  <c r="W10" i="37"/>
  <c r="AA10" i="37"/>
  <c r="Q11" i="37"/>
  <c r="U11" i="37"/>
  <c r="Y11" i="37"/>
  <c r="AC11" i="37"/>
  <c r="S12" i="37"/>
  <c r="W12" i="37"/>
  <c r="AA12" i="37"/>
  <c r="Q13" i="37"/>
  <c r="U13" i="37"/>
  <c r="Y13" i="37"/>
  <c r="AC13" i="37"/>
  <c r="S14" i="37"/>
  <c r="W14" i="37"/>
  <c r="AA14" i="37"/>
  <c r="Q15" i="37"/>
  <c r="U15" i="37"/>
  <c r="Y15" i="37"/>
  <c r="P4" i="37"/>
  <c r="T4" i="37"/>
  <c r="X4" i="37"/>
  <c r="AB4" i="37"/>
  <c r="R5" i="37"/>
  <c r="V5" i="37"/>
  <c r="Z5" i="37"/>
  <c r="P6" i="37"/>
  <c r="T6" i="37"/>
  <c r="X6" i="37"/>
  <c r="AB6" i="37"/>
  <c r="R7" i="37"/>
  <c r="V7" i="37"/>
  <c r="Z7" i="37"/>
  <c r="P8" i="37"/>
  <c r="T8" i="37"/>
  <c r="X8" i="37"/>
  <c r="AB8" i="37"/>
  <c r="R9" i="37"/>
  <c r="V9" i="37"/>
  <c r="Z9" i="37"/>
  <c r="P10" i="37"/>
  <c r="T10" i="37"/>
  <c r="X10" i="37"/>
  <c r="AB10" i="37"/>
  <c r="R11" i="37"/>
  <c r="V11" i="37"/>
  <c r="Z11" i="37"/>
  <c r="P12" i="37"/>
  <c r="T12" i="37"/>
  <c r="X12" i="37"/>
  <c r="AB12" i="37"/>
  <c r="R13" i="37"/>
  <c r="V13" i="37"/>
  <c r="Z13" i="37"/>
  <c r="P14" i="37"/>
  <c r="T14" i="37"/>
  <c r="X14" i="37"/>
  <c r="AB14" i="37"/>
  <c r="R15" i="37"/>
  <c r="V15" i="37"/>
  <c r="Z15" i="37"/>
  <c r="P16" i="37"/>
  <c r="T16" i="37"/>
  <c r="X16" i="37"/>
  <c r="AB16" i="37"/>
  <c r="R17" i="37"/>
  <c r="V17" i="37"/>
  <c r="Z17" i="37"/>
  <c r="P18" i="37"/>
  <c r="T18" i="37"/>
  <c r="X18" i="37"/>
  <c r="AB18" i="37"/>
  <c r="R19" i="37"/>
  <c r="V19" i="37"/>
  <c r="Z19" i="37"/>
  <c r="P20" i="37"/>
  <c r="T20" i="37"/>
  <c r="X20" i="37"/>
  <c r="AB20" i="37"/>
  <c r="R21" i="37"/>
  <c r="V21" i="37"/>
  <c r="Z21" i="37"/>
  <c r="P22" i="37"/>
  <c r="T22" i="37"/>
  <c r="X22" i="37"/>
  <c r="AB22" i="37"/>
  <c r="R23" i="37"/>
  <c r="V23" i="37"/>
  <c r="Z23" i="37"/>
  <c r="P24" i="37"/>
  <c r="T24" i="37"/>
  <c r="X24" i="37"/>
  <c r="AB24" i="37"/>
  <c r="R25" i="37"/>
  <c r="V25" i="37"/>
  <c r="Z25" i="37"/>
  <c r="P26" i="37"/>
  <c r="T26" i="37"/>
  <c r="X26" i="37"/>
  <c r="AB26" i="37"/>
  <c r="R27" i="37"/>
  <c r="V27" i="37"/>
  <c r="Z27" i="37"/>
  <c r="P28" i="37"/>
  <c r="Q4" i="37"/>
  <c r="U4" i="37"/>
  <c r="Y4" i="37"/>
  <c r="AC4" i="37"/>
  <c r="S5" i="37"/>
  <c r="W5" i="37"/>
  <c r="AA5" i="37"/>
  <c r="Q6" i="37"/>
  <c r="U6" i="37"/>
  <c r="Y6" i="37"/>
  <c r="AC6" i="37"/>
  <c r="S7" i="37"/>
  <c r="W7" i="37"/>
  <c r="AA7" i="37"/>
  <c r="Q8" i="37"/>
  <c r="U8" i="37"/>
  <c r="Y8" i="37"/>
  <c r="AC8" i="37"/>
  <c r="S9" i="37"/>
  <c r="W9" i="37"/>
  <c r="AA9" i="37"/>
  <c r="Q10" i="37"/>
  <c r="U10" i="37"/>
  <c r="Y10" i="37"/>
  <c r="AC10" i="37"/>
  <c r="S11" i="37"/>
  <c r="W11" i="37"/>
  <c r="AA11" i="37"/>
  <c r="Q12" i="37"/>
  <c r="U12" i="37"/>
  <c r="Y12" i="37"/>
  <c r="AC12" i="37"/>
  <c r="S13" i="37"/>
  <c r="W13" i="37"/>
  <c r="AA13" i="37"/>
  <c r="Q14" i="37"/>
  <c r="U14" i="37"/>
  <c r="Y14" i="37"/>
  <c r="AC14" i="37"/>
  <c r="S15" i="37"/>
  <c r="W15" i="37"/>
  <c r="AA15" i="37"/>
  <c r="Q16" i="37"/>
  <c r="U16" i="37"/>
  <c r="Y16" i="37"/>
  <c r="AC16" i="37"/>
  <c r="S17" i="37"/>
  <c r="W17" i="37"/>
  <c r="AA17" i="37"/>
  <c r="Q18" i="37"/>
  <c r="U18" i="37"/>
  <c r="Y18" i="37"/>
  <c r="AC18" i="37"/>
  <c r="S19" i="37"/>
  <c r="W19" i="37"/>
  <c r="AA19" i="37"/>
  <c r="Q20" i="37"/>
  <c r="U20" i="37"/>
  <c r="Y20" i="37"/>
  <c r="AC20" i="37"/>
  <c r="S21" i="37"/>
  <c r="W21" i="37"/>
  <c r="AA21" i="37"/>
  <c r="Q22" i="37"/>
  <c r="U22" i="37"/>
  <c r="Y22" i="37"/>
  <c r="AC22" i="37"/>
  <c r="S23" i="37"/>
  <c r="W23" i="37"/>
  <c r="AA23" i="37"/>
  <c r="Q24" i="37"/>
  <c r="U24" i="37"/>
  <c r="Y24" i="37"/>
  <c r="AC24" i="37"/>
  <c r="S25" i="37"/>
  <c r="W25" i="37"/>
  <c r="AA25" i="37"/>
  <c r="Q26" i="37"/>
  <c r="U26" i="37"/>
  <c r="Y26" i="37"/>
  <c r="AC26" i="37"/>
  <c r="S27" i="37"/>
  <c r="W27" i="37"/>
  <c r="AA27" i="37"/>
  <c r="Q28" i="37"/>
  <c r="R4" i="37"/>
  <c r="T5" i="37"/>
  <c r="V6" i="37"/>
  <c r="X7" i="37"/>
  <c r="Z8" i="37"/>
  <c r="AB9" i="37"/>
  <c r="P11" i="37"/>
  <c r="R12" i="37"/>
  <c r="T13" i="37"/>
  <c r="V14" i="37"/>
  <c r="X15" i="37"/>
  <c r="S16" i="37"/>
  <c r="AA16" i="37"/>
  <c r="U17" i="37"/>
  <c r="AC17" i="37"/>
  <c r="W18" i="37"/>
  <c r="Q19" i="37"/>
  <c r="Y19" i="37"/>
  <c r="S20" i="37"/>
  <c r="AA20" i="37"/>
  <c r="U21" i="37"/>
  <c r="AC21" i="37"/>
  <c r="W22" i="37"/>
  <c r="Q23" i="37"/>
  <c r="Y23" i="37"/>
  <c r="S24" i="37"/>
  <c r="AA24" i="37"/>
  <c r="U25" i="37"/>
  <c r="AC25" i="37"/>
  <c r="W26" i="37"/>
  <c r="Q27" i="37"/>
  <c r="Y27" i="37"/>
  <c r="S28" i="37"/>
  <c r="W28" i="37"/>
  <c r="AA28" i="37"/>
  <c r="Q29" i="37"/>
  <c r="U29" i="37"/>
  <c r="Y29" i="37"/>
  <c r="AC29" i="37"/>
  <c r="S30" i="37"/>
  <c r="W30" i="37"/>
  <c r="AA30" i="37"/>
  <c r="Q31" i="37"/>
  <c r="U31" i="37"/>
  <c r="Y31" i="37"/>
  <c r="AC31" i="37"/>
  <c r="S32" i="37"/>
  <c r="W32" i="37"/>
  <c r="AA32" i="37"/>
  <c r="Q33" i="37"/>
  <c r="U33" i="37"/>
  <c r="Y33" i="37"/>
  <c r="AC33" i="37"/>
  <c r="S34" i="37"/>
  <c r="W34" i="37"/>
  <c r="AA34" i="37"/>
  <c r="Q35" i="37"/>
  <c r="U35" i="37"/>
  <c r="Y35" i="37"/>
  <c r="AC35" i="37"/>
  <c r="S36" i="37"/>
  <c r="W36" i="37"/>
  <c r="AA36" i="37"/>
  <c r="Q37" i="37"/>
  <c r="U37" i="37"/>
  <c r="Y37" i="37"/>
  <c r="AC37" i="37"/>
  <c r="S38" i="37"/>
  <c r="W38" i="37"/>
  <c r="AA38" i="37"/>
  <c r="Q39" i="37"/>
  <c r="U39" i="37"/>
  <c r="Y39" i="37"/>
  <c r="AC39" i="37"/>
  <c r="S40" i="37"/>
  <c r="W40" i="37"/>
  <c r="AA40" i="37"/>
  <c r="Q41" i="37"/>
  <c r="U41" i="37"/>
  <c r="Y41" i="37"/>
  <c r="AC41" i="37"/>
  <c r="S42" i="37"/>
  <c r="W42" i="37"/>
  <c r="AA42" i="37"/>
  <c r="Q43" i="37"/>
  <c r="V4" i="37"/>
  <c r="X5" i="37"/>
  <c r="Z6" i="37"/>
  <c r="AB7" i="37"/>
  <c r="P9" i="37"/>
  <c r="R10" i="37"/>
  <c r="T11" i="37"/>
  <c r="V12" i="37"/>
  <c r="X13" i="37"/>
  <c r="Z14" i="37"/>
  <c r="AB15" i="37"/>
  <c r="V16" i="37"/>
  <c r="P17" i="37"/>
  <c r="X17" i="37"/>
  <c r="R18" i="37"/>
  <c r="Z18" i="37"/>
  <c r="T19" i="37"/>
  <c r="AB19" i="37"/>
  <c r="V20" i="37"/>
  <c r="P21" i="37"/>
  <c r="X21" i="37"/>
  <c r="R22" i="37"/>
  <c r="Z22" i="37"/>
  <c r="T23" i="37"/>
  <c r="AB23" i="37"/>
  <c r="V24" i="37"/>
  <c r="P25" i="37"/>
  <c r="X25" i="37"/>
  <c r="R26" i="37"/>
  <c r="Z26" i="37"/>
  <c r="T27" i="37"/>
  <c r="AB27" i="37"/>
  <c r="T28" i="37"/>
  <c r="X28" i="37"/>
  <c r="AB28" i="37"/>
  <c r="R29" i="37"/>
  <c r="V29" i="37"/>
  <c r="Z29" i="37"/>
  <c r="P30" i="37"/>
  <c r="T30" i="37"/>
  <c r="X30" i="37"/>
  <c r="AB30" i="37"/>
  <c r="R31" i="37"/>
  <c r="V31" i="37"/>
  <c r="Z31" i="37"/>
  <c r="P32" i="37"/>
  <c r="T32" i="37"/>
  <c r="X32" i="37"/>
  <c r="AB32" i="37"/>
  <c r="R33" i="37"/>
  <c r="V33" i="37"/>
  <c r="Z33" i="37"/>
  <c r="P34" i="37"/>
  <c r="T34" i="37"/>
  <c r="X34" i="37"/>
  <c r="AB34" i="37"/>
  <c r="R35" i="37"/>
  <c r="V35" i="37"/>
  <c r="Z35" i="37"/>
  <c r="P36" i="37"/>
  <c r="T36" i="37"/>
  <c r="X36" i="37"/>
  <c r="AB36" i="37"/>
  <c r="R37" i="37"/>
  <c r="V37" i="37"/>
  <c r="Z37" i="37"/>
  <c r="P38" i="37"/>
  <c r="T38" i="37"/>
  <c r="X38" i="37"/>
  <c r="AB38" i="37"/>
  <c r="R39" i="37"/>
  <c r="V39" i="37"/>
  <c r="Z39" i="37"/>
  <c r="P40" i="37"/>
  <c r="T40" i="37"/>
  <c r="X40" i="37"/>
  <c r="AB40" i="37"/>
  <c r="R41" i="37"/>
  <c r="V41" i="37"/>
  <c r="Z41" i="37"/>
  <c r="P42" i="37"/>
  <c r="T42" i="37"/>
  <c r="X42" i="37"/>
  <c r="AB42" i="37"/>
  <c r="Z4" i="37"/>
  <c r="AB5" i="37"/>
  <c r="P7" i="37"/>
  <c r="R8" i="37"/>
  <c r="T9" i="37"/>
  <c r="V10" i="37"/>
  <c r="X11" i="37"/>
  <c r="Z12" i="37"/>
  <c r="AB13" i="37"/>
  <c r="P15" i="37"/>
  <c r="AC15" i="37"/>
  <c r="W16" i="37"/>
  <c r="Q17" i="37"/>
  <c r="Y17" i="37"/>
  <c r="S18" i="37"/>
  <c r="AA18" i="37"/>
  <c r="U19" i="37"/>
  <c r="AC19" i="37"/>
  <c r="W20" i="37"/>
  <c r="Q21" i="37"/>
  <c r="Y21" i="37"/>
  <c r="S22" i="37"/>
  <c r="AA22" i="37"/>
  <c r="U23" i="37"/>
  <c r="AC23" i="37"/>
  <c r="W24" i="37"/>
  <c r="Q25" i="37"/>
  <c r="Y25" i="37"/>
  <c r="S26" i="37"/>
  <c r="AA26" i="37"/>
  <c r="U27" i="37"/>
  <c r="AC27" i="37"/>
  <c r="U28" i="37"/>
  <c r="Y28" i="37"/>
  <c r="AC28" i="37"/>
  <c r="S29" i="37"/>
  <c r="W29" i="37"/>
  <c r="AA29" i="37"/>
  <c r="Q30" i="37"/>
  <c r="U30" i="37"/>
  <c r="Y30" i="37"/>
  <c r="AC30" i="37"/>
  <c r="S31" i="37"/>
  <c r="W31" i="37"/>
  <c r="AA31" i="37"/>
  <c r="Q32" i="37"/>
  <c r="U32" i="37"/>
  <c r="Y32" i="37"/>
  <c r="AC32" i="37"/>
  <c r="S33" i="37"/>
  <c r="W33" i="37"/>
  <c r="AA33" i="37"/>
  <c r="Q34" i="37"/>
  <c r="U34" i="37"/>
  <c r="Y34" i="37"/>
  <c r="AC34" i="37"/>
  <c r="S35" i="37"/>
  <c r="W35" i="37"/>
  <c r="AA35" i="37"/>
  <c r="Q36" i="37"/>
  <c r="U36" i="37"/>
  <c r="Y36" i="37"/>
  <c r="AC36" i="37"/>
  <c r="S37" i="37"/>
  <c r="W37" i="37"/>
  <c r="AA37" i="37"/>
  <c r="Q38" i="37"/>
  <c r="U38" i="37"/>
  <c r="Y38" i="37"/>
  <c r="AC38" i="37"/>
  <c r="S39" i="37"/>
  <c r="W39" i="37"/>
  <c r="AA39" i="37"/>
  <c r="Q40" i="37"/>
  <c r="U40" i="37"/>
  <c r="Y40" i="37"/>
  <c r="AC40" i="37"/>
  <c r="S41" i="37"/>
  <c r="W41" i="37"/>
  <c r="AA41" i="37"/>
  <c r="Q42" i="37"/>
  <c r="U42" i="37"/>
  <c r="Y42" i="37"/>
  <c r="AC42" i="37"/>
  <c r="P5" i="37"/>
  <c r="X9" i="37"/>
  <c r="R14" i="37"/>
  <c r="T17" i="37"/>
  <c r="X19" i="37"/>
  <c r="AB21" i="37"/>
  <c r="R24" i="37"/>
  <c r="V26" i="37"/>
  <c r="V28" i="37"/>
  <c r="X29" i="37"/>
  <c r="Z30" i="37"/>
  <c r="AB31" i="37"/>
  <c r="P33" i="37"/>
  <c r="R34" i="37"/>
  <c r="T35" i="37"/>
  <c r="V36" i="37"/>
  <c r="X37" i="37"/>
  <c r="Z38" i="37"/>
  <c r="AB39" i="37"/>
  <c r="P41" i="37"/>
  <c r="R42" i="37"/>
  <c r="R43" i="37"/>
  <c r="V43" i="37"/>
  <c r="Z43" i="37"/>
  <c r="P44" i="37"/>
  <c r="T44" i="37"/>
  <c r="X44" i="37"/>
  <c r="AB44" i="37"/>
  <c r="R45" i="37"/>
  <c r="V45" i="37"/>
  <c r="Z45" i="37"/>
  <c r="P46" i="37"/>
  <c r="T46" i="37"/>
  <c r="X46" i="37"/>
  <c r="AB46" i="37"/>
  <c r="R47" i="37"/>
  <c r="V47" i="37"/>
  <c r="Z47" i="37"/>
  <c r="P48" i="37"/>
  <c r="T48" i="37"/>
  <c r="X48" i="37"/>
  <c r="AB48" i="37"/>
  <c r="R49" i="37"/>
  <c r="V49" i="37"/>
  <c r="Z49" i="37"/>
  <c r="P50" i="37"/>
  <c r="T50" i="37"/>
  <c r="X50" i="37"/>
  <c r="AB50" i="37"/>
  <c r="R51" i="37"/>
  <c r="V51" i="37"/>
  <c r="Z51" i="37"/>
  <c r="P52" i="37"/>
  <c r="T52" i="37"/>
  <c r="X52" i="37"/>
  <c r="AB52" i="37"/>
  <c r="R53" i="37"/>
  <c r="V53" i="37"/>
  <c r="Z53" i="37"/>
  <c r="P54" i="37"/>
  <c r="T54" i="37"/>
  <c r="X54" i="37"/>
  <c r="AB54" i="37"/>
  <c r="R55" i="37"/>
  <c r="V55" i="37"/>
  <c r="Z55" i="37"/>
  <c r="P56" i="37"/>
  <c r="T56" i="37"/>
  <c r="X56" i="37"/>
  <c r="AB56" i="37"/>
  <c r="R57" i="37"/>
  <c r="V57" i="37"/>
  <c r="Z57" i="37"/>
  <c r="P58" i="37"/>
  <c r="T58" i="37"/>
  <c r="X58" i="37"/>
  <c r="AB58" i="37"/>
  <c r="R59" i="37"/>
  <c r="V59" i="37"/>
  <c r="Z59" i="37"/>
  <c r="P60" i="37"/>
  <c r="T60" i="37"/>
  <c r="X60" i="37"/>
  <c r="AB60" i="37"/>
  <c r="R61" i="37"/>
  <c r="V61" i="37"/>
  <c r="Z61" i="37"/>
  <c r="P62" i="37"/>
  <c r="T62" i="37"/>
  <c r="X62" i="37"/>
  <c r="AB62" i="37"/>
  <c r="R63" i="37"/>
  <c r="V63" i="37"/>
  <c r="Z63" i="37"/>
  <c r="P64" i="37"/>
  <c r="T64" i="37"/>
  <c r="X64" i="37"/>
  <c r="AB64" i="37"/>
  <c r="R65" i="37"/>
  <c r="V65" i="37"/>
  <c r="Z65" i="37"/>
  <c r="P66" i="37"/>
  <c r="T66" i="37"/>
  <c r="X66" i="37"/>
  <c r="AB66" i="37"/>
  <c r="R67" i="37"/>
  <c r="V67" i="37"/>
  <c r="Z67" i="37"/>
  <c r="P68" i="37"/>
  <c r="T68" i="37"/>
  <c r="X68" i="37"/>
  <c r="AB68" i="37"/>
  <c r="R69" i="37"/>
  <c r="V69" i="37"/>
  <c r="Z69" i="37"/>
  <c r="P70" i="37"/>
  <c r="T70" i="37"/>
  <c r="X70" i="37"/>
  <c r="AB70" i="37"/>
  <c r="R71" i="37"/>
  <c r="V71" i="37"/>
  <c r="Z71" i="37"/>
  <c r="P72" i="37"/>
  <c r="T72" i="37"/>
  <c r="X72" i="37"/>
  <c r="AB72" i="37"/>
  <c r="R73" i="37"/>
  <c r="V73" i="37"/>
  <c r="Z73" i="37"/>
  <c r="P74" i="37"/>
  <c r="T74" i="37"/>
  <c r="X74" i="37"/>
  <c r="AB74" i="37"/>
  <c r="R75" i="37"/>
  <c r="V75" i="37"/>
  <c r="Z75" i="37"/>
  <c r="P76" i="37"/>
  <c r="T76" i="37"/>
  <c r="X76" i="37"/>
  <c r="AB76" i="37"/>
  <c r="R77" i="37"/>
  <c r="V77" i="37"/>
  <c r="Z77" i="37"/>
  <c r="P78" i="37"/>
  <c r="T78" i="37"/>
  <c r="X78" i="37"/>
  <c r="AB78" i="37"/>
  <c r="R79" i="37"/>
  <c r="V79" i="37"/>
  <c r="Z79" i="37"/>
  <c r="P80" i="37"/>
  <c r="T80" i="37"/>
  <c r="X80" i="37"/>
  <c r="AB80" i="37"/>
  <c r="R81" i="37"/>
  <c r="V81" i="37"/>
  <c r="Z81" i="37"/>
  <c r="P82" i="37"/>
  <c r="T82" i="37"/>
  <c r="X82" i="37"/>
  <c r="AB82" i="37"/>
  <c r="R83" i="37"/>
  <c r="V83" i="37"/>
  <c r="Z83" i="37"/>
  <c r="P84" i="37"/>
  <c r="T84" i="37"/>
  <c r="X84" i="37"/>
  <c r="AB84" i="37"/>
  <c r="R85" i="37"/>
  <c r="V85" i="37"/>
  <c r="R6" i="37"/>
  <c r="Z10" i="37"/>
  <c r="T15" i="37"/>
  <c r="AB17" i="37"/>
  <c r="R20" i="37"/>
  <c r="V22" i="37"/>
  <c r="Z24" i="37"/>
  <c r="P27" i="37"/>
  <c r="Z28" i="37"/>
  <c r="AB29" i="37"/>
  <c r="P31" i="37"/>
  <c r="R32" i="37"/>
  <c r="T33" i="37"/>
  <c r="V34" i="37"/>
  <c r="X35" i="37"/>
  <c r="Z36" i="37"/>
  <c r="AB37" i="37"/>
  <c r="P39" i="37"/>
  <c r="R40" i="37"/>
  <c r="T41" i="37"/>
  <c r="V42" i="37"/>
  <c r="S43" i="37"/>
  <c r="W43" i="37"/>
  <c r="AA43" i="37"/>
  <c r="Q44" i="37"/>
  <c r="U44" i="37"/>
  <c r="Y44" i="37"/>
  <c r="AC44" i="37"/>
  <c r="S45" i="37"/>
  <c r="W45" i="37"/>
  <c r="AA45" i="37"/>
  <c r="Q46" i="37"/>
  <c r="U46" i="37"/>
  <c r="Y46" i="37"/>
  <c r="AC46" i="37"/>
  <c r="S47" i="37"/>
  <c r="W47" i="37"/>
  <c r="AA47" i="37"/>
  <c r="Q48" i="37"/>
  <c r="U48" i="37"/>
  <c r="Y48" i="37"/>
  <c r="AC48" i="37"/>
  <c r="S49" i="37"/>
  <c r="W49" i="37"/>
  <c r="AA49" i="37"/>
  <c r="Q50" i="37"/>
  <c r="U50" i="37"/>
  <c r="Y50" i="37"/>
  <c r="AC50" i="37"/>
  <c r="S51" i="37"/>
  <c r="W51" i="37"/>
  <c r="AA51" i="37"/>
  <c r="Q52" i="37"/>
  <c r="U52" i="37"/>
  <c r="Y52" i="37"/>
  <c r="AC52" i="37"/>
  <c r="S53" i="37"/>
  <c r="W53" i="37"/>
  <c r="AA53" i="37"/>
  <c r="Q54" i="37"/>
  <c r="U54" i="37"/>
  <c r="Y54" i="37"/>
  <c r="AC54" i="37"/>
  <c r="S55" i="37"/>
  <c r="W55" i="37"/>
  <c r="AA55" i="37"/>
  <c r="Q56" i="37"/>
  <c r="U56" i="37"/>
  <c r="Y56" i="37"/>
  <c r="AC56" i="37"/>
  <c r="S57" i="37"/>
  <c r="W57" i="37"/>
  <c r="AA57" i="37"/>
  <c r="Q58" i="37"/>
  <c r="U58" i="37"/>
  <c r="Y58" i="37"/>
  <c r="AC58" i="37"/>
  <c r="S59" i="37"/>
  <c r="W59" i="37"/>
  <c r="AA59" i="37"/>
  <c r="Q60" i="37"/>
  <c r="U60" i="37"/>
  <c r="Y60" i="37"/>
  <c r="AC60" i="37"/>
  <c r="S61" i="37"/>
  <c r="W61" i="37"/>
  <c r="AA61" i="37"/>
  <c r="Q62" i="37"/>
  <c r="U62" i="37"/>
  <c r="Y62" i="37"/>
  <c r="AC62" i="37"/>
  <c r="S63" i="37"/>
  <c r="W63" i="37"/>
  <c r="AA63" i="37"/>
  <c r="Q64" i="37"/>
  <c r="U64" i="37"/>
  <c r="Y64" i="37"/>
  <c r="AC64" i="37"/>
  <c r="S65" i="37"/>
  <c r="W65" i="37"/>
  <c r="AA65" i="37"/>
  <c r="Q66" i="37"/>
  <c r="U66" i="37"/>
  <c r="Y66" i="37"/>
  <c r="AC66" i="37"/>
  <c r="S67" i="37"/>
  <c r="W67" i="37"/>
  <c r="AA67" i="37"/>
  <c r="Q68" i="37"/>
  <c r="U68" i="37"/>
  <c r="Y68" i="37"/>
  <c r="AC68" i="37"/>
  <c r="S69" i="37"/>
  <c r="W69" i="37"/>
  <c r="AA69" i="37"/>
  <c r="Q70" i="37"/>
  <c r="U70" i="37"/>
  <c r="Y70" i="37"/>
  <c r="AC70" i="37"/>
  <c r="S71" i="37"/>
  <c r="W71" i="37"/>
  <c r="AA71" i="37"/>
  <c r="Q72" i="37"/>
  <c r="U72" i="37"/>
  <c r="Y72" i="37"/>
  <c r="AC72" i="37"/>
  <c r="S73" i="37"/>
  <c r="W73" i="37"/>
  <c r="AA73" i="37"/>
  <c r="Q74" i="37"/>
  <c r="U74" i="37"/>
  <c r="Y74" i="37"/>
  <c r="AC74" i="37"/>
  <c r="S75" i="37"/>
  <c r="W75" i="37"/>
  <c r="AA75" i="37"/>
  <c r="Q76" i="37"/>
  <c r="U76" i="37"/>
  <c r="Y76" i="37"/>
  <c r="AC76" i="37"/>
  <c r="S77" i="37"/>
  <c r="W77" i="37"/>
  <c r="AA77" i="37"/>
  <c r="Q78" i="37"/>
  <c r="U78" i="37"/>
  <c r="Y78" i="37"/>
  <c r="AC78" i="37"/>
  <c r="S79" i="37"/>
  <c r="W79" i="37"/>
  <c r="AA79" i="37"/>
  <c r="Q80" i="37"/>
  <c r="U80" i="37"/>
  <c r="Y80" i="37"/>
  <c r="AC80" i="37"/>
  <c r="S81" i="37"/>
  <c r="W81" i="37"/>
  <c r="AA81" i="37"/>
  <c r="Q82" i="37"/>
  <c r="U82" i="37"/>
  <c r="Y82" i="37"/>
  <c r="AC82" i="37"/>
  <c r="S83" i="37"/>
  <c r="W83" i="37"/>
  <c r="AA83" i="37"/>
  <c r="Q84" i="37"/>
  <c r="U84" i="37"/>
  <c r="Y84" i="37"/>
  <c r="AC84" i="37"/>
  <c r="S85" i="37"/>
  <c r="T7" i="37"/>
  <c r="AB11" i="37"/>
  <c r="R16" i="37"/>
  <c r="V18" i="37"/>
  <c r="Z20" i="37"/>
  <c r="P23" i="37"/>
  <c r="T25" i="37"/>
  <c r="X27" i="37"/>
  <c r="P29" i="37"/>
  <c r="R30" i="37"/>
  <c r="T31" i="37"/>
  <c r="V32" i="37"/>
  <c r="X33" i="37"/>
  <c r="Z34" i="37"/>
  <c r="AB35" i="37"/>
  <c r="P37" i="37"/>
  <c r="R38" i="37"/>
  <c r="T39" i="37"/>
  <c r="V40" i="37"/>
  <c r="X41" i="37"/>
  <c r="Z42" i="37"/>
  <c r="T43" i="37"/>
  <c r="X43" i="37"/>
  <c r="AB43" i="37"/>
  <c r="R44" i="37"/>
  <c r="V44" i="37"/>
  <c r="Z44" i="37"/>
  <c r="P45" i="37"/>
  <c r="T45" i="37"/>
  <c r="X45" i="37"/>
  <c r="AB45" i="37"/>
  <c r="R46" i="37"/>
  <c r="V46" i="37"/>
  <c r="Z46" i="37"/>
  <c r="P47" i="37"/>
  <c r="T47" i="37"/>
  <c r="X47" i="37"/>
  <c r="AB47" i="37"/>
  <c r="R48" i="37"/>
  <c r="V48" i="37"/>
  <c r="Z48" i="37"/>
  <c r="P49" i="37"/>
  <c r="T49" i="37"/>
  <c r="X49" i="37"/>
  <c r="AB49" i="37"/>
  <c r="R50" i="37"/>
  <c r="V50" i="37"/>
  <c r="Z50" i="37"/>
  <c r="P51" i="37"/>
  <c r="T51" i="37"/>
  <c r="X51" i="37"/>
  <c r="AB51" i="37"/>
  <c r="R52" i="37"/>
  <c r="V52" i="37"/>
  <c r="Z52" i="37"/>
  <c r="P53" i="37"/>
  <c r="T53" i="37"/>
  <c r="X53" i="37"/>
  <c r="AB53" i="37"/>
  <c r="R54" i="37"/>
  <c r="V54" i="37"/>
  <c r="Z54" i="37"/>
  <c r="P55" i="37"/>
  <c r="T55" i="37"/>
  <c r="X55" i="37"/>
  <c r="AB55" i="37"/>
  <c r="R56" i="37"/>
  <c r="V56" i="37"/>
  <c r="Z56" i="37"/>
  <c r="P57" i="37"/>
  <c r="T57" i="37"/>
  <c r="X57" i="37"/>
  <c r="AB57" i="37"/>
  <c r="R58" i="37"/>
  <c r="V58" i="37"/>
  <c r="Z58" i="37"/>
  <c r="P59" i="37"/>
  <c r="T59" i="37"/>
  <c r="X59" i="37"/>
  <c r="AB59" i="37"/>
  <c r="R60" i="37"/>
  <c r="V60" i="37"/>
  <c r="Z60" i="37"/>
  <c r="P61" i="37"/>
  <c r="T61" i="37"/>
  <c r="X61" i="37"/>
  <c r="AB61" i="37"/>
  <c r="R62" i="37"/>
  <c r="V62" i="37"/>
  <c r="Z62" i="37"/>
  <c r="P63" i="37"/>
  <c r="T63" i="37"/>
  <c r="X63" i="37"/>
  <c r="AB63" i="37"/>
  <c r="R64" i="37"/>
  <c r="V64" i="37"/>
  <c r="Z64" i="37"/>
  <c r="P65" i="37"/>
  <c r="T65" i="37"/>
  <c r="X65" i="37"/>
  <c r="AB65" i="37"/>
  <c r="R66" i="37"/>
  <c r="V66" i="37"/>
  <c r="Z66" i="37"/>
  <c r="P67" i="37"/>
  <c r="T67" i="37"/>
  <c r="X67" i="37"/>
  <c r="AB67" i="37"/>
  <c r="R68" i="37"/>
  <c r="V68" i="37"/>
  <c r="Z68" i="37"/>
  <c r="P69" i="37"/>
  <c r="T69" i="37"/>
  <c r="X69" i="37"/>
  <c r="AB69" i="37"/>
  <c r="R70" i="37"/>
  <c r="V70" i="37"/>
  <c r="Z70" i="37"/>
  <c r="P71" i="37"/>
  <c r="T71" i="37"/>
  <c r="X71" i="37"/>
  <c r="AB71" i="37"/>
  <c r="R72" i="37"/>
  <c r="V72" i="37"/>
  <c r="Z72" i="37"/>
  <c r="P73" i="37"/>
  <c r="T73" i="37"/>
  <c r="X73" i="37"/>
  <c r="AB73" i="37"/>
  <c r="R74" i="37"/>
  <c r="V74" i="37"/>
  <c r="Z74" i="37"/>
  <c r="P75" i="37"/>
  <c r="T75" i="37"/>
  <c r="X75" i="37"/>
  <c r="AB75" i="37"/>
  <c r="R76" i="37"/>
  <c r="V76" i="37"/>
  <c r="Z76" i="37"/>
  <c r="P77" i="37"/>
  <c r="T77" i="37"/>
  <c r="X77" i="37"/>
  <c r="AB77" i="37"/>
  <c r="R78" i="37"/>
  <c r="V78" i="37"/>
  <c r="Z78" i="37"/>
  <c r="P79" i="37"/>
  <c r="T79" i="37"/>
  <c r="X79" i="37"/>
  <c r="AB79" i="37"/>
  <c r="R80" i="37"/>
  <c r="V80" i="37"/>
  <c r="Z80" i="37"/>
  <c r="P81" i="37"/>
  <c r="T81" i="37"/>
  <c r="X81" i="37"/>
  <c r="AB81" i="37"/>
  <c r="R82" i="37"/>
  <c r="V82" i="37"/>
  <c r="Z82" i="37"/>
  <c r="P83" i="37"/>
  <c r="T83" i="37"/>
  <c r="X83" i="37"/>
  <c r="AB83" i="37"/>
  <c r="R84" i="37"/>
  <c r="V84" i="37"/>
  <c r="Z84" i="37"/>
  <c r="P85" i="37"/>
  <c r="T85" i="37"/>
  <c r="V8" i="37"/>
  <c r="T21" i="37"/>
  <c r="T29" i="37"/>
  <c r="AB33" i="37"/>
  <c r="V38" i="37"/>
  <c r="P43" i="37"/>
  <c r="S44" i="37"/>
  <c r="U45" i="37"/>
  <c r="W46" i="37"/>
  <c r="Y47" i="37"/>
  <c r="AA48" i="37"/>
  <c r="AC49" i="37"/>
  <c r="Q51" i="37"/>
  <c r="S52" i="37"/>
  <c r="U53" i="37"/>
  <c r="W54" i="37"/>
  <c r="Y55" i="37"/>
  <c r="AA56" i="37"/>
  <c r="AC57" i="37"/>
  <c r="Q59" i="37"/>
  <c r="S60" i="37"/>
  <c r="U61" i="37"/>
  <c r="W62" i="37"/>
  <c r="Y63" i="37"/>
  <c r="AA64" i="37"/>
  <c r="AC65" i="37"/>
  <c r="Q67" i="37"/>
  <c r="S68" i="37"/>
  <c r="U69" i="37"/>
  <c r="W70" i="37"/>
  <c r="Y71" i="37"/>
  <c r="AA72" i="37"/>
  <c r="AC73" i="37"/>
  <c r="Q75" i="37"/>
  <c r="S76" i="37"/>
  <c r="U77" i="37"/>
  <c r="W78" i="37"/>
  <c r="Y79" i="37"/>
  <c r="AA80" i="37"/>
  <c r="AC81" i="37"/>
  <c r="Q83" i="37"/>
  <c r="S84" i="37"/>
  <c r="U85" i="37"/>
  <c r="Z85" i="37"/>
  <c r="P86" i="37"/>
  <c r="T86" i="37"/>
  <c r="X86" i="37"/>
  <c r="AB86" i="37"/>
  <c r="R87" i="37"/>
  <c r="V87" i="37"/>
  <c r="Z87" i="37"/>
  <c r="P88" i="37"/>
  <c r="T88" i="37"/>
  <c r="X88" i="37"/>
  <c r="AB88" i="37"/>
  <c r="R89" i="37"/>
  <c r="V89" i="37"/>
  <c r="Z89" i="37"/>
  <c r="P90" i="37"/>
  <c r="T90" i="37"/>
  <c r="X90" i="37"/>
  <c r="AB90" i="37"/>
  <c r="R91" i="37"/>
  <c r="V91" i="37"/>
  <c r="Z91" i="37"/>
  <c r="P92" i="37"/>
  <c r="T92" i="37"/>
  <c r="X92" i="37"/>
  <c r="AB92" i="37"/>
  <c r="R93" i="37"/>
  <c r="V93" i="37"/>
  <c r="Z93" i="37"/>
  <c r="P94" i="37"/>
  <c r="T94" i="37"/>
  <c r="X94" i="37"/>
  <c r="AB94" i="37"/>
  <c r="R95" i="37"/>
  <c r="V95" i="37"/>
  <c r="Z95" i="37"/>
  <c r="P96" i="37"/>
  <c r="T96" i="37"/>
  <c r="X96" i="37"/>
  <c r="AB96" i="37"/>
  <c r="R97" i="37"/>
  <c r="V97" i="37"/>
  <c r="Z97" i="37"/>
  <c r="P98" i="37"/>
  <c r="T98" i="37"/>
  <c r="X98" i="37"/>
  <c r="AB98" i="37"/>
  <c r="R99" i="37"/>
  <c r="V99" i="37"/>
  <c r="Z99" i="37"/>
  <c r="P100" i="37"/>
  <c r="T100" i="37"/>
  <c r="X100" i="37"/>
  <c r="AB100" i="37"/>
  <c r="R101" i="37"/>
  <c r="V101" i="37"/>
  <c r="Z101" i="37"/>
  <c r="P102" i="37"/>
  <c r="T102" i="37"/>
  <c r="X102" i="37"/>
  <c r="AB102" i="37"/>
  <c r="R103" i="37"/>
  <c r="V103" i="37"/>
  <c r="Z103" i="37"/>
  <c r="P104" i="37"/>
  <c r="T104" i="37"/>
  <c r="X104" i="37"/>
  <c r="AB104" i="37"/>
  <c r="R105" i="37"/>
  <c r="V105" i="37"/>
  <c r="Z105" i="37"/>
  <c r="P106" i="37"/>
  <c r="T106" i="37"/>
  <c r="X106" i="37"/>
  <c r="AB106" i="37"/>
  <c r="R107" i="37"/>
  <c r="V107" i="37"/>
  <c r="Z107" i="37"/>
  <c r="P108" i="37"/>
  <c r="T108" i="37"/>
  <c r="X108" i="37"/>
  <c r="AB108" i="37"/>
  <c r="R109" i="37"/>
  <c r="V109" i="37"/>
  <c r="Z109" i="37"/>
  <c r="P110" i="37"/>
  <c r="T110" i="37"/>
  <c r="X110" i="37"/>
  <c r="AB110" i="37"/>
  <c r="R111" i="37"/>
  <c r="V111" i="37"/>
  <c r="Z111" i="37"/>
  <c r="P112" i="37"/>
  <c r="T112" i="37"/>
  <c r="X112" i="37"/>
  <c r="AB112" i="37"/>
  <c r="R113" i="37"/>
  <c r="V113" i="37"/>
  <c r="Z113" i="37"/>
  <c r="P114" i="37"/>
  <c r="T114" i="37"/>
  <c r="X114" i="37"/>
  <c r="AB114" i="37"/>
  <c r="R115" i="37"/>
  <c r="V115" i="37"/>
  <c r="Z115" i="37"/>
  <c r="P116" i="37"/>
  <c r="T116" i="37"/>
  <c r="X116" i="37"/>
  <c r="AB116" i="37"/>
  <c r="R117" i="37"/>
  <c r="V117" i="37"/>
  <c r="Z117" i="37"/>
  <c r="P118" i="37"/>
  <c r="T118" i="37"/>
  <c r="X118" i="37"/>
  <c r="AB118" i="37"/>
  <c r="R119" i="37"/>
  <c r="V119" i="37"/>
  <c r="Z119" i="37"/>
  <c r="P120" i="37"/>
  <c r="T120" i="37"/>
  <c r="X120" i="37"/>
  <c r="AB120" i="37"/>
  <c r="R121" i="37"/>
  <c r="V121" i="37"/>
  <c r="Z121" i="37"/>
  <c r="P13" i="37"/>
  <c r="X23" i="37"/>
  <c r="V30" i="37"/>
  <c r="P35" i="37"/>
  <c r="X39" i="37"/>
  <c r="U43" i="37"/>
  <c r="W44" i="37"/>
  <c r="Y45" i="37"/>
  <c r="AA46" i="37"/>
  <c r="AC47" i="37"/>
  <c r="Q49" i="37"/>
  <c r="S50" i="37"/>
  <c r="U51" i="37"/>
  <c r="W52" i="37"/>
  <c r="Y53" i="37"/>
  <c r="AA54" i="37"/>
  <c r="AC55" i="37"/>
  <c r="Q57" i="37"/>
  <c r="S58" i="37"/>
  <c r="U59" i="37"/>
  <c r="W60" i="37"/>
  <c r="Y61" i="37"/>
  <c r="AA62" i="37"/>
  <c r="AC63" i="37"/>
  <c r="Q65" i="37"/>
  <c r="S66" i="37"/>
  <c r="U67" i="37"/>
  <c r="W68" i="37"/>
  <c r="Y69" i="37"/>
  <c r="AA70" i="37"/>
  <c r="AC71" i="37"/>
  <c r="Q73" i="37"/>
  <c r="S74" i="37"/>
  <c r="U75" i="37"/>
  <c r="W76" i="37"/>
  <c r="Y77" i="37"/>
  <c r="AA78" i="37"/>
  <c r="AC79" i="37"/>
  <c r="Q81" i="37"/>
  <c r="S82" i="37"/>
  <c r="U83" i="37"/>
  <c r="W84" i="37"/>
  <c r="W85" i="37"/>
  <c r="AA85" i="37"/>
  <c r="Q86" i="37"/>
  <c r="U86" i="37"/>
  <c r="Y86" i="37"/>
  <c r="AC86" i="37"/>
  <c r="S87" i="37"/>
  <c r="W87" i="37"/>
  <c r="AA87" i="37"/>
  <c r="Q88" i="37"/>
  <c r="U88" i="37"/>
  <c r="Y88" i="37"/>
  <c r="AC88" i="37"/>
  <c r="S89" i="37"/>
  <c r="W89" i="37"/>
  <c r="AA89" i="37"/>
  <c r="Q90" i="37"/>
  <c r="U90" i="37"/>
  <c r="Y90" i="37"/>
  <c r="AC90" i="37"/>
  <c r="S91" i="37"/>
  <c r="W91" i="37"/>
  <c r="AA91" i="37"/>
  <c r="Q92" i="37"/>
  <c r="U92" i="37"/>
  <c r="Y92" i="37"/>
  <c r="AC92" i="37"/>
  <c r="S93" i="37"/>
  <c r="W93" i="37"/>
  <c r="AA93" i="37"/>
  <c r="Q94" i="37"/>
  <c r="U94" i="37"/>
  <c r="Y94" i="37"/>
  <c r="AC94" i="37"/>
  <c r="S95" i="37"/>
  <c r="W95" i="37"/>
  <c r="AA95" i="37"/>
  <c r="Q96" i="37"/>
  <c r="U96" i="37"/>
  <c r="Y96" i="37"/>
  <c r="AC96" i="37"/>
  <c r="S97" i="37"/>
  <c r="W97" i="37"/>
  <c r="AA97" i="37"/>
  <c r="Q98" i="37"/>
  <c r="U98" i="37"/>
  <c r="Y98" i="37"/>
  <c r="AC98" i="37"/>
  <c r="S99" i="37"/>
  <c r="W99" i="37"/>
  <c r="AA99" i="37"/>
  <c r="Q100" i="37"/>
  <c r="U100" i="37"/>
  <c r="Y100" i="37"/>
  <c r="AC100" i="37"/>
  <c r="S101" i="37"/>
  <c r="W101" i="37"/>
  <c r="AA101" i="37"/>
  <c r="Q102" i="37"/>
  <c r="U102" i="37"/>
  <c r="Y102" i="37"/>
  <c r="AC102" i="37"/>
  <c r="S103" i="37"/>
  <c r="W103" i="37"/>
  <c r="AA103" i="37"/>
  <c r="Q104" i="37"/>
  <c r="U104" i="37"/>
  <c r="Y104" i="37"/>
  <c r="AC104" i="37"/>
  <c r="S105" i="37"/>
  <c r="W105" i="37"/>
  <c r="AA105" i="37"/>
  <c r="Q106" i="37"/>
  <c r="U106" i="37"/>
  <c r="Y106" i="37"/>
  <c r="AC106" i="37"/>
  <c r="S107" i="37"/>
  <c r="W107" i="37"/>
  <c r="AA107" i="37"/>
  <c r="Q108" i="37"/>
  <c r="U108" i="37"/>
  <c r="Y108" i="37"/>
  <c r="AC108" i="37"/>
  <c r="S109" i="37"/>
  <c r="W109" i="37"/>
  <c r="AA109" i="37"/>
  <c r="Q110" i="37"/>
  <c r="U110" i="37"/>
  <c r="Y110" i="37"/>
  <c r="AC110" i="37"/>
  <c r="S111" i="37"/>
  <c r="W111" i="37"/>
  <c r="AA111" i="37"/>
  <c r="Q112" i="37"/>
  <c r="U112" i="37"/>
  <c r="Y112" i="37"/>
  <c r="AC112" i="37"/>
  <c r="S113" i="37"/>
  <c r="W113" i="37"/>
  <c r="AA113" i="37"/>
  <c r="Q114" i="37"/>
  <c r="U114" i="37"/>
  <c r="Y114" i="37"/>
  <c r="AC114" i="37"/>
  <c r="S115" i="37"/>
  <c r="W115" i="37"/>
  <c r="AA115" i="37"/>
  <c r="Q116" i="37"/>
  <c r="U116" i="37"/>
  <c r="Y116" i="37"/>
  <c r="AC116" i="37"/>
  <c r="S117" i="37"/>
  <c r="W117" i="37"/>
  <c r="AA117" i="37"/>
  <c r="Q118" i="37"/>
  <c r="U118" i="37"/>
  <c r="Y118" i="37"/>
  <c r="AC118" i="37"/>
  <c r="S119" i="37"/>
  <c r="W119" i="37"/>
  <c r="AA119" i="37"/>
  <c r="Q120" i="37"/>
  <c r="U120" i="37"/>
  <c r="Y120" i="37"/>
  <c r="AC120" i="37"/>
  <c r="S121" i="37"/>
  <c r="W121" i="37"/>
  <c r="AA121" i="37"/>
  <c r="Z16" i="37"/>
  <c r="AB25" i="37"/>
  <c r="X31" i="37"/>
  <c r="R36" i="37"/>
  <c r="Z40" i="37"/>
  <c r="Y43" i="37"/>
  <c r="AA44" i="37"/>
  <c r="AC45" i="37"/>
  <c r="Q47" i="37"/>
  <c r="S48" i="37"/>
  <c r="U49" i="37"/>
  <c r="W50" i="37"/>
  <c r="Y51" i="37"/>
  <c r="AA52" i="37"/>
  <c r="AC53" i="37"/>
  <c r="Q55" i="37"/>
  <c r="S56" i="37"/>
  <c r="U57" i="37"/>
  <c r="W58" i="37"/>
  <c r="Y59" i="37"/>
  <c r="AA60" i="37"/>
  <c r="AC61" i="37"/>
  <c r="Q63" i="37"/>
  <c r="S64" i="37"/>
  <c r="U65" i="37"/>
  <c r="W66" i="37"/>
  <c r="Y67" i="37"/>
  <c r="AA68" i="37"/>
  <c r="AC69" i="37"/>
  <c r="Q71" i="37"/>
  <c r="S72" i="37"/>
  <c r="U73" i="37"/>
  <c r="W74" i="37"/>
  <c r="Y75" i="37"/>
  <c r="AA76" i="37"/>
  <c r="AC77" i="37"/>
  <c r="Q79" i="37"/>
  <c r="S80" i="37"/>
  <c r="U81" i="37"/>
  <c r="W82" i="37"/>
  <c r="Y83" i="37"/>
  <c r="AA84" i="37"/>
  <c r="X85" i="37"/>
  <c r="AB85" i="37"/>
  <c r="R86" i="37"/>
  <c r="V86" i="37"/>
  <c r="Z86" i="37"/>
  <c r="P87" i="37"/>
  <c r="T87" i="37"/>
  <c r="X87" i="37"/>
  <c r="AB87" i="37"/>
  <c r="R88" i="37"/>
  <c r="V88" i="37"/>
  <c r="Z88" i="37"/>
  <c r="P89" i="37"/>
  <c r="T89" i="37"/>
  <c r="X89" i="37"/>
  <c r="AB89" i="37"/>
  <c r="R90" i="37"/>
  <c r="V90" i="37"/>
  <c r="Z90" i="37"/>
  <c r="P91" i="37"/>
  <c r="T91" i="37"/>
  <c r="X91" i="37"/>
  <c r="AB91" i="37"/>
  <c r="R92" i="37"/>
  <c r="V92" i="37"/>
  <c r="Z92" i="37"/>
  <c r="P93" i="37"/>
  <c r="T93" i="37"/>
  <c r="X93" i="37"/>
  <c r="AB93" i="37"/>
  <c r="R94" i="37"/>
  <c r="V94" i="37"/>
  <c r="Z94" i="37"/>
  <c r="P95" i="37"/>
  <c r="T95" i="37"/>
  <c r="X95" i="37"/>
  <c r="AB95" i="37"/>
  <c r="R96" i="37"/>
  <c r="V96" i="37"/>
  <c r="Z96" i="37"/>
  <c r="P97" i="37"/>
  <c r="T97" i="37"/>
  <c r="X97" i="37"/>
  <c r="AB97" i="37"/>
  <c r="R98" i="37"/>
  <c r="V98" i="37"/>
  <c r="Z98" i="37"/>
  <c r="P99" i="37"/>
  <c r="T99" i="37"/>
  <c r="X99" i="37"/>
  <c r="AB99" i="37"/>
  <c r="R100" i="37"/>
  <c r="V100" i="37"/>
  <c r="Z100" i="37"/>
  <c r="P101" i="37"/>
  <c r="T101" i="37"/>
  <c r="X101" i="37"/>
  <c r="AB101" i="37"/>
  <c r="R102" i="37"/>
  <c r="V102" i="37"/>
  <c r="Z102" i="37"/>
  <c r="P103" i="37"/>
  <c r="T103" i="37"/>
  <c r="X103" i="37"/>
  <c r="AB103" i="37"/>
  <c r="R104" i="37"/>
  <c r="V104" i="37"/>
  <c r="Z104" i="37"/>
  <c r="P105" i="37"/>
  <c r="T105" i="37"/>
  <c r="X105" i="37"/>
  <c r="AB105" i="37"/>
  <c r="R106" i="37"/>
  <c r="V106" i="37"/>
  <c r="Z106" i="37"/>
  <c r="P107" i="37"/>
  <c r="T107" i="37"/>
  <c r="X107" i="37"/>
  <c r="AB107" i="37"/>
  <c r="R108" i="37"/>
  <c r="V108" i="37"/>
  <c r="Z108" i="37"/>
  <c r="P109" i="37"/>
  <c r="T109" i="37"/>
  <c r="X109" i="37"/>
  <c r="AB109" i="37"/>
  <c r="R110" i="37"/>
  <c r="V110" i="37"/>
  <c r="Z110" i="37"/>
  <c r="P111" i="37"/>
  <c r="T111" i="37"/>
  <c r="X111" i="37"/>
  <c r="AB111" i="37"/>
  <c r="R112" i="37"/>
  <c r="V112" i="37"/>
  <c r="Z112" i="37"/>
  <c r="P113" i="37"/>
  <c r="T113" i="37"/>
  <c r="X113" i="37"/>
  <c r="AB113" i="37"/>
  <c r="R114" i="37"/>
  <c r="V114" i="37"/>
  <c r="Z114" i="37"/>
  <c r="P115" i="37"/>
  <c r="T115" i="37"/>
  <c r="X115" i="37"/>
  <c r="AB115" i="37"/>
  <c r="R116" i="37"/>
  <c r="V116" i="37"/>
  <c r="Z116" i="37"/>
  <c r="P117" i="37"/>
  <c r="T117" i="37"/>
  <c r="X117" i="37"/>
  <c r="AB117" i="37"/>
  <c r="R118" i="37"/>
  <c r="V118" i="37"/>
  <c r="Z118" i="37"/>
  <c r="P119" i="37"/>
  <c r="T119" i="37"/>
  <c r="X119" i="37"/>
  <c r="AB119" i="37"/>
  <c r="R120" i="37"/>
  <c r="V120" i="37"/>
  <c r="Z120" i="37"/>
  <c r="P121" i="37"/>
  <c r="T121" i="37"/>
  <c r="X121" i="37"/>
  <c r="P19" i="37"/>
  <c r="AB41" i="37"/>
  <c r="U47" i="37"/>
  <c r="AC51" i="37"/>
  <c r="W56" i="37"/>
  <c r="Q61" i="37"/>
  <c r="Y65" i="37"/>
  <c r="S70" i="37"/>
  <c r="AA74" i="37"/>
  <c r="U79" i="37"/>
  <c r="AC83" i="37"/>
  <c r="S86" i="37"/>
  <c r="U87" i="37"/>
  <c r="W88" i="37"/>
  <c r="Y89" i="37"/>
  <c r="AA90" i="37"/>
  <c r="AC91" i="37"/>
  <c r="Q93" i="37"/>
  <c r="S94" i="37"/>
  <c r="U95" i="37"/>
  <c r="W96" i="37"/>
  <c r="Y97" i="37"/>
  <c r="AA98" i="37"/>
  <c r="AC99" i="37"/>
  <c r="Q101" i="37"/>
  <c r="S102" i="37"/>
  <c r="U103" i="37"/>
  <c r="W104" i="37"/>
  <c r="Y105" i="37"/>
  <c r="AA106" i="37"/>
  <c r="AC107" i="37"/>
  <c r="Q109" i="37"/>
  <c r="S110" i="37"/>
  <c r="U111" i="37"/>
  <c r="W112" i="37"/>
  <c r="Y113" i="37"/>
  <c r="AA114" i="37"/>
  <c r="AC115" i="37"/>
  <c r="Q117" i="37"/>
  <c r="S118" i="37"/>
  <c r="U119" i="37"/>
  <c r="W120" i="37"/>
  <c r="Y121" i="37"/>
  <c r="Q122" i="37"/>
  <c r="U122" i="37"/>
  <c r="Y122" i="37"/>
  <c r="AC122" i="37"/>
  <c r="S123" i="37"/>
  <c r="W123" i="37"/>
  <c r="AA123" i="37"/>
  <c r="Q124" i="37"/>
  <c r="U124" i="37"/>
  <c r="Y124" i="37"/>
  <c r="AC124" i="37"/>
  <c r="S125" i="37"/>
  <c r="W125" i="37"/>
  <c r="AA125" i="37"/>
  <c r="Q126" i="37"/>
  <c r="U126" i="37"/>
  <c r="Y126" i="37"/>
  <c r="AC126" i="37"/>
  <c r="S127" i="37"/>
  <c r="W127" i="37"/>
  <c r="AA127" i="37"/>
  <c r="Q128" i="37"/>
  <c r="U128" i="37"/>
  <c r="Y128" i="37"/>
  <c r="AC128" i="37"/>
  <c r="S129" i="37"/>
  <c r="W129" i="37"/>
  <c r="AA129" i="37"/>
  <c r="Q130" i="37"/>
  <c r="U130" i="37"/>
  <c r="Y130" i="37"/>
  <c r="AC130" i="37"/>
  <c r="S131" i="37"/>
  <c r="W131" i="37"/>
  <c r="AA131" i="37"/>
  <c r="Q132" i="37"/>
  <c r="U132" i="37"/>
  <c r="Y132" i="37"/>
  <c r="AC132" i="37"/>
  <c r="S133" i="37"/>
  <c r="W133" i="37"/>
  <c r="AA133" i="37"/>
  <c r="Q134" i="37"/>
  <c r="U134" i="37"/>
  <c r="Y134" i="37"/>
  <c r="AC134" i="37"/>
  <c r="S135" i="37"/>
  <c r="W135" i="37"/>
  <c r="AA135" i="37"/>
  <c r="Q136" i="37"/>
  <c r="U136" i="37"/>
  <c r="Y136" i="37"/>
  <c r="AC136" i="37"/>
  <c r="S137" i="37"/>
  <c r="W137" i="37"/>
  <c r="AA137" i="37"/>
  <c r="Q138" i="37"/>
  <c r="U138" i="37"/>
  <c r="Y138" i="37"/>
  <c r="AC138" i="37"/>
  <c r="S139" i="37"/>
  <c r="W139" i="37"/>
  <c r="AA139" i="37"/>
  <c r="Q140" i="37"/>
  <c r="U140" i="37"/>
  <c r="Y140" i="37"/>
  <c r="AC140" i="37"/>
  <c r="S141" i="37"/>
  <c r="W141" i="37"/>
  <c r="AA141" i="37"/>
  <c r="Q142" i="37"/>
  <c r="U142" i="37"/>
  <c r="Y142" i="37"/>
  <c r="AC142" i="37"/>
  <c r="S143" i="37"/>
  <c r="W143" i="37"/>
  <c r="AA143" i="37"/>
  <c r="Q144" i="37"/>
  <c r="U144" i="37"/>
  <c r="Y144" i="37"/>
  <c r="AC144" i="37"/>
  <c r="S145" i="37"/>
  <c r="W145" i="37"/>
  <c r="AA145" i="37"/>
  <c r="Q146" i="37"/>
  <c r="U146" i="37"/>
  <c r="Y146" i="37"/>
  <c r="AC146" i="37"/>
  <c r="S147" i="37"/>
  <c r="W147" i="37"/>
  <c r="AA147" i="37"/>
  <c r="Q148" i="37"/>
  <c r="U148" i="37"/>
  <c r="Y148" i="37"/>
  <c r="AC148" i="37"/>
  <c r="S149" i="37"/>
  <c r="W149" i="37"/>
  <c r="AA149" i="37"/>
  <c r="Q150" i="37"/>
  <c r="U150" i="37"/>
  <c r="Y150" i="37"/>
  <c r="AC150" i="37"/>
  <c r="S151" i="37"/>
  <c r="W151" i="37"/>
  <c r="AA151" i="37"/>
  <c r="Q152" i="37"/>
  <c r="U152" i="37"/>
  <c r="Y152" i="37"/>
  <c r="AC152" i="37"/>
  <c r="S153" i="37"/>
  <c r="W153" i="37"/>
  <c r="AA153" i="37"/>
  <c r="AA50" i="37"/>
  <c r="U55" i="37"/>
  <c r="W64" i="37"/>
  <c r="S78" i="37"/>
  <c r="S88" i="37"/>
  <c r="AA92" i="37"/>
  <c r="S96" i="37"/>
  <c r="Y99" i="37"/>
  <c r="Q103" i="37"/>
  <c r="W106" i="37"/>
  <c r="AC109" i="37"/>
  <c r="U113" i="37"/>
  <c r="Y115" i="37"/>
  <c r="Q119" i="37"/>
  <c r="P122" i="37"/>
  <c r="R28" i="37"/>
  <c r="AC43" i="37"/>
  <c r="W48" i="37"/>
  <c r="Q53" i="37"/>
  <c r="Y57" i="37"/>
  <c r="S62" i="37"/>
  <c r="AA66" i="37"/>
  <c r="U71" i="37"/>
  <c r="AC75" i="37"/>
  <c r="W80" i="37"/>
  <c r="Q85" i="37"/>
  <c r="W86" i="37"/>
  <c r="Y87" i="37"/>
  <c r="AA88" i="37"/>
  <c r="AC89" i="37"/>
  <c r="Q91" i="37"/>
  <c r="S92" i="37"/>
  <c r="U93" i="37"/>
  <c r="W94" i="37"/>
  <c r="Y95" i="37"/>
  <c r="AA96" i="37"/>
  <c r="AC97" i="37"/>
  <c r="Q99" i="37"/>
  <c r="S100" i="37"/>
  <c r="U101" i="37"/>
  <c r="W102" i="37"/>
  <c r="Y103" i="37"/>
  <c r="AA104" i="37"/>
  <c r="AC105" i="37"/>
  <c r="Q107" i="37"/>
  <c r="S108" i="37"/>
  <c r="U109" i="37"/>
  <c r="W110" i="37"/>
  <c r="Y111" i="37"/>
  <c r="AA112" i="37"/>
  <c r="AC113" i="37"/>
  <c r="Q115" i="37"/>
  <c r="S116" i="37"/>
  <c r="U117" i="37"/>
  <c r="W118" i="37"/>
  <c r="Y119" i="37"/>
  <c r="AA120" i="37"/>
  <c r="AB121" i="37"/>
  <c r="R122" i="37"/>
  <c r="V122" i="37"/>
  <c r="Z122" i="37"/>
  <c r="P123" i="37"/>
  <c r="T123" i="37"/>
  <c r="X123" i="37"/>
  <c r="AB123" i="37"/>
  <c r="R124" i="37"/>
  <c r="V124" i="37"/>
  <c r="Z124" i="37"/>
  <c r="P125" i="37"/>
  <c r="T125" i="37"/>
  <c r="X125" i="37"/>
  <c r="AB125" i="37"/>
  <c r="R126" i="37"/>
  <c r="V126" i="37"/>
  <c r="Z126" i="37"/>
  <c r="P127" i="37"/>
  <c r="T127" i="37"/>
  <c r="X127" i="37"/>
  <c r="AB127" i="37"/>
  <c r="R128" i="37"/>
  <c r="V128" i="37"/>
  <c r="Z128" i="37"/>
  <c r="P129" i="37"/>
  <c r="T129" i="37"/>
  <c r="X129" i="37"/>
  <c r="AB129" i="37"/>
  <c r="R130" i="37"/>
  <c r="V130" i="37"/>
  <c r="Z130" i="37"/>
  <c r="P131" i="37"/>
  <c r="T131" i="37"/>
  <c r="X131" i="37"/>
  <c r="AB131" i="37"/>
  <c r="R132" i="37"/>
  <c r="V132" i="37"/>
  <c r="Z132" i="37"/>
  <c r="P133" i="37"/>
  <c r="T133" i="37"/>
  <c r="X133" i="37"/>
  <c r="AB133" i="37"/>
  <c r="R134" i="37"/>
  <c r="V134" i="37"/>
  <c r="Z134" i="37"/>
  <c r="P135" i="37"/>
  <c r="T135" i="37"/>
  <c r="X135" i="37"/>
  <c r="AB135" i="37"/>
  <c r="R136" i="37"/>
  <c r="V136" i="37"/>
  <c r="Z136" i="37"/>
  <c r="P137" i="37"/>
  <c r="T137" i="37"/>
  <c r="X137" i="37"/>
  <c r="AB137" i="37"/>
  <c r="R138" i="37"/>
  <c r="V138" i="37"/>
  <c r="Z138" i="37"/>
  <c r="P139" i="37"/>
  <c r="T139" i="37"/>
  <c r="X139" i="37"/>
  <c r="AB139" i="37"/>
  <c r="R140" i="37"/>
  <c r="V140" i="37"/>
  <c r="Z140" i="37"/>
  <c r="P141" i="37"/>
  <c r="T141" i="37"/>
  <c r="X141" i="37"/>
  <c r="AB141" i="37"/>
  <c r="R142" i="37"/>
  <c r="V142" i="37"/>
  <c r="Z142" i="37"/>
  <c r="P143" i="37"/>
  <c r="T143" i="37"/>
  <c r="X143" i="37"/>
  <c r="AB143" i="37"/>
  <c r="R144" i="37"/>
  <c r="V144" i="37"/>
  <c r="Z144" i="37"/>
  <c r="P145" i="37"/>
  <c r="T145" i="37"/>
  <c r="X145" i="37"/>
  <c r="AB145" i="37"/>
  <c r="R146" i="37"/>
  <c r="V146" i="37"/>
  <c r="Z146" i="37"/>
  <c r="P147" i="37"/>
  <c r="T147" i="37"/>
  <c r="X147" i="37"/>
  <c r="AB147" i="37"/>
  <c r="R148" i="37"/>
  <c r="V148" i="37"/>
  <c r="Z148" i="37"/>
  <c r="P149" i="37"/>
  <c r="T149" i="37"/>
  <c r="X149" i="37"/>
  <c r="AB149" i="37"/>
  <c r="R150" i="37"/>
  <c r="V150" i="37"/>
  <c r="Z150" i="37"/>
  <c r="P151" i="37"/>
  <c r="T151" i="37"/>
  <c r="X151" i="37"/>
  <c r="AB151" i="37"/>
  <c r="R152" i="37"/>
  <c r="V152" i="37"/>
  <c r="Z152" i="37"/>
  <c r="P153" i="37"/>
  <c r="T153" i="37"/>
  <c r="X153" i="37"/>
  <c r="AB153" i="37"/>
  <c r="S46" i="37"/>
  <c r="AC59" i="37"/>
  <c r="Y73" i="37"/>
  <c r="AA82" i="37"/>
  <c r="Q87" i="37"/>
  <c r="W90" i="37"/>
  <c r="AC93" i="37"/>
  <c r="U97" i="37"/>
  <c r="AA100" i="37"/>
  <c r="U105" i="37"/>
  <c r="AA108" i="37"/>
  <c r="S112" i="37"/>
  <c r="AA116" i="37"/>
  <c r="U121" i="37"/>
  <c r="X122" i="37"/>
  <c r="Z32" i="37"/>
  <c r="Q45" i="37"/>
  <c r="Y49" i="37"/>
  <c r="S54" i="37"/>
  <c r="AA58" i="37"/>
  <c r="U63" i="37"/>
  <c r="AC67" i="37"/>
  <c r="W72" i="37"/>
  <c r="Q77" i="37"/>
  <c r="Y81" i="37"/>
  <c r="Y85" i="37"/>
  <c r="AA86" i="37"/>
  <c r="AC87" i="37"/>
  <c r="Q89" i="37"/>
  <c r="S90" i="37"/>
  <c r="U91" i="37"/>
  <c r="W92" i="37"/>
  <c r="Y93" i="37"/>
  <c r="AA94" i="37"/>
  <c r="AC95" i="37"/>
  <c r="Q97" i="37"/>
  <c r="S98" i="37"/>
  <c r="U99" i="37"/>
  <c r="W100" i="37"/>
  <c r="Y101" i="37"/>
  <c r="AA102" i="37"/>
  <c r="AC103" i="37"/>
  <c r="Q105" i="37"/>
  <c r="S106" i="37"/>
  <c r="U107" i="37"/>
  <c r="W108" i="37"/>
  <c r="Y109" i="37"/>
  <c r="AA110" i="37"/>
  <c r="AC111" i="37"/>
  <c r="Q113" i="37"/>
  <c r="S114" i="37"/>
  <c r="U115" i="37"/>
  <c r="W116" i="37"/>
  <c r="Y117" i="37"/>
  <c r="AA118" i="37"/>
  <c r="AC119" i="37"/>
  <c r="Q121" i="37"/>
  <c r="AC121" i="37"/>
  <c r="S122" i="37"/>
  <c r="W122" i="37"/>
  <c r="AA122" i="37"/>
  <c r="Q123" i="37"/>
  <c r="U123" i="37"/>
  <c r="Y123" i="37"/>
  <c r="AC123" i="37"/>
  <c r="S124" i="37"/>
  <c r="W124" i="37"/>
  <c r="AA124" i="37"/>
  <c r="Q125" i="37"/>
  <c r="U125" i="37"/>
  <c r="Y125" i="37"/>
  <c r="AC125" i="37"/>
  <c r="S126" i="37"/>
  <c r="W126" i="37"/>
  <c r="AA126" i="37"/>
  <c r="Q127" i="37"/>
  <c r="U127" i="37"/>
  <c r="Y127" i="37"/>
  <c r="AC127" i="37"/>
  <c r="S128" i="37"/>
  <c r="W128" i="37"/>
  <c r="AA128" i="37"/>
  <c r="Q129" i="37"/>
  <c r="U129" i="37"/>
  <c r="Y129" i="37"/>
  <c r="AC129" i="37"/>
  <c r="S130" i="37"/>
  <c r="W130" i="37"/>
  <c r="AA130" i="37"/>
  <c r="Q131" i="37"/>
  <c r="U131" i="37"/>
  <c r="Y131" i="37"/>
  <c r="AC131" i="37"/>
  <c r="S132" i="37"/>
  <c r="W132" i="37"/>
  <c r="AA132" i="37"/>
  <c r="Q133" i="37"/>
  <c r="U133" i="37"/>
  <c r="Y133" i="37"/>
  <c r="AC133" i="37"/>
  <c r="S134" i="37"/>
  <c r="W134" i="37"/>
  <c r="AA134" i="37"/>
  <c r="Q135" i="37"/>
  <c r="U135" i="37"/>
  <c r="Y135" i="37"/>
  <c r="AC135" i="37"/>
  <c r="S136" i="37"/>
  <c r="W136" i="37"/>
  <c r="AA136" i="37"/>
  <c r="Q137" i="37"/>
  <c r="U137" i="37"/>
  <c r="Y137" i="37"/>
  <c r="AC137" i="37"/>
  <c r="S138" i="37"/>
  <c r="W138" i="37"/>
  <c r="AA138" i="37"/>
  <c r="Q139" i="37"/>
  <c r="U139" i="37"/>
  <c r="Y139" i="37"/>
  <c r="AC139" i="37"/>
  <c r="S140" i="37"/>
  <c r="W140" i="37"/>
  <c r="AA140" i="37"/>
  <c r="Q141" i="37"/>
  <c r="U141" i="37"/>
  <c r="Y141" i="37"/>
  <c r="AC141" i="37"/>
  <c r="S142" i="37"/>
  <c r="W142" i="37"/>
  <c r="AA142" i="37"/>
  <c r="Q143" i="37"/>
  <c r="U143" i="37"/>
  <c r="Y143" i="37"/>
  <c r="AC143" i="37"/>
  <c r="S144" i="37"/>
  <c r="W144" i="37"/>
  <c r="AA144" i="37"/>
  <c r="Q145" i="37"/>
  <c r="U145" i="37"/>
  <c r="Y145" i="37"/>
  <c r="AC145" i="37"/>
  <c r="S146" i="37"/>
  <c r="W146" i="37"/>
  <c r="AA146" i="37"/>
  <c r="Q147" i="37"/>
  <c r="U147" i="37"/>
  <c r="Y147" i="37"/>
  <c r="AC147" i="37"/>
  <c r="S148" i="37"/>
  <c r="W148" i="37"/>
  <c r="AA148" i="37"/>
  <c r="Q149" i="37"/>
  <c r="U149" i="37"/>
  <c r="Y149" i="37"/>
  <c r="AC149" i="37"/>
  <c r="S150" i="37"/>
  <c r="W150" i="37"/>
  <c r="AA150" i="37"/>
  <c r="Q151" i="37"/>
  <c r="U151" i="37"/>
  <c r="Y151" i="37"/>
  <c r="AC151" i="37"/>
  <c r="S152" i="37"/>
  <c r="W152" i="37"/>
  <c r="AA152" i="37"/>
  <c r="Q153" i="37"/>
  <c r="U153" i="37"/>
  <c r="Y153" i="37"/>
  <c r="AC153" i="37"/>
  <c r="T37" i="37"/>
  <c r="Q69" i="37"/>
  <c r="AC85" i="37"/>
  <c r="U89" i="37"/>
  <c r="Y91" i="37"/>
  <c r="Q95" i="37"/>
  <c r="W98" i="37"/>
  <c r="AC101" i="37"/>
  <c r="S104" i="37"/>
  <c r="Y107" i="37"/>
  <c r="Q111" i="37"/>
  <c r="W114" i="37"/>
  <c r="AC117" i="37"/>
  <c r="S120" i="37"/>
  <c r="T122" i="37"/>
  <c r="AB122" i="37"/>
  <c r="P124" i="37"/>
  <c r="R125" i="37"/>
  <c r="T126" i="37"/>
  <c r="V127" i="37"/>
  <c r="X128" i="37"/>
  <c r="Z129" i="37"/>
  <c r="AB130" i="37"/>
  <c r="P132" i="37"/>
  <c r="R133" i="37"/>
  <c r="T134" i="37"/>
  <c r="V135" i="37"/>
  <c r="X136" i="37"/>
  <c r="Z137" i="37"/>
  <c r="AB138" i="37"/>
  <c r="P140" i="37"/>
  <c r="R141" i="37"/>
  <c r="T142" i="37"/>
  <c r="V143" i="37"/>
  <c r="X144" i="37"/>
  <c r="Z145" i="37"/>
  <c r="AB146" i="37"/>
  <c r="P148" i="37"/>
  <c r="R149" i="37"/>
  <c r="T150" i="37"/>
  <c r="V151" i="37"/>
  <c r="X152" i="37"/>
  <c r="Z153" i="37"/>
  <c r="R123" i="37"/>
  <c r="T124" i="37"/>
  <c r="V125" i="37"/>
  <c r="X126" i="37"/>
  <c r="Z127" i="37"/>
  <c r="AB128" i="37"/>
  <c r="P130" i="37"/>
  <c r="R131" i="37"/>
  <c r="T132" i="37"/>
  <c r="V133" i="37"/>
  <c r="X134" i="37"/>
  <c r="Z135" i="37"/>
  <c r="AB136" i="37"/>
  <c r="P138" i="37"/>
  <c r="R139" i="37"/>
  <c r="T140" i="37"/>
  <c r="V141" i="37"/>
  <c r="X142" i="37"/>
  <c r="Z143" i="37"/>
  <c r="AB144" i="37"/>
  <c r="P146" i="37"/>
  <c r="R147" i="37"/>
  <c r="T148" i="37"/>
  <c r="V149" i="37"/>
  <c r="X150" i="37"/>
  <c r="Z151" i="37"/>
  <c r="AB152" i="37"/>
  <c r="V123" i="37"/>
  <c r="X124" i="37"/>
  <c r="Z125" i="37"/>
  <c r="AB126" i="37"/>
  <c r="P128" i="37"/>
  <c r="R129" i="37"/>
  <c r="T130" i="37"/>
  <c r="V131" i="37"/>
  <c r="X132" i="37"/>
  <c r="Z133" i="37"/>
  <c r="AB134" i="37"/>
  <c r="P136" i="37"/>
  <c r="R137" i="37"/>
  <c r="T138" i="37"/>
  <c r="V139" i="37"/>
  <c r="X140" i="37"/>
  <c r="Z141" i="37"/>
  <c r="AB142" i="37"/>
  <c r="P144" i="37"/>
  <c r="R145" i="37"/>
  <c r="T146" i="37"/>
  <c r="V147" i="37"/>
  <c r="X148" i="37"/>
  <c r="Z149" i="37"/>
  <c r="AB150" i="37"/>
  <c r="P152" i="37"/>
  <c r="R153" i="37"/>
  <c r="Z123" i="37"/>
  <c r="AB124" i="37"/>
  <c r="P126" i="37"/>
  <c r="R127" i="37"/>
  <c r="T128" i="37"/>
  <c r="V129" i="37"/>
  <c r="X130" i="37"/>
  <c r="Z131" i="37"/>
  <c r="AB132" i="37"/>
  <c r="P134" i="37"/>
  <c r="R135" i="37"/>
  <c r="T136" i="37"/>
  <c r="V137" i="37"/>
  <c r="X138" i="37"/>
  <c r="Z139" i="37"/>
  <c r="AB140" i="37"/>
  <c r="P142" i="37"/>
  <c r="R143" i="37"/>
  <c r="T144" i="37"/>
  <c r="V145" i="37"/>
  <c r="X146" i="37"/>
  <c r="Z147" i="37"/>
  <c r="AB148" i="37"/>
  <c r="P150" i="37"/>
  <c r="R151" i="37"/>
  <c r="T152" i="37"/>
  <c r="V153" i="37"/>
  <c r="BW152" i="36"/>
  <c r="BW148" i="36"/>
  <c r="BW144" i="36"/>
  <c r="BW140" i="36"/>
  <c r="BW136" i="36"/>
  <c r="BW132" i="36"/>
  <c r="BW128" i="36"/>
  <c r="BW124" i="36"/>
  <c r="BW120" i="36"/>
  <c r="BW116" i="36"/>
  <c r="BW112" i="36"/>
  <c r="BW108" i="36"/>
  <c r="BW104" i="36"/>
  <c r="BW100" i="36"/>
  <c r="BW96" i="36"/>
  <c r="BW92" i="36"/>
  <c r="BW88" i="36"/>
  <c r="BW84" i="36"/>
  <c r="BW80" i="36"/>
  <c r="BW76" i="36"/>
  <c r="BW72" i="36"/>
  <c r="BW68" i="36"/>
  <c r="BW64" i="36"/>
  <c r="BW60" i="36"/>
  <c r="BW56" i="36"/>
  <c r="BW52" i="36"/>
  <c r="BW48" i="36"/>
  <c r="BW44" i="36"/>
  <c r="BW40" i="36"/>
  <c r="BW36" i="36"/>
  <c r="BW32" i="36"/>
  <c r="BW28" i="36"/>
  <c r="BW24" i="36"/>
  <c r="BW20" i="36"/>
  <c r="BW16" i="36"/>
  <c r="BW12" i="36"/>
  <c r="BW8" i="36"/>
  <c r="BW4" i="36"/>
  <c r="BP5" i="36"/>
  <c r="BQ6" i="36"/>
  <c r="BR7" i="36"/>
  <c r="BP9" i="36"/>
  <c r="BQ10" i="36"/>
  <c r="BR11" i="36"/>
  <c r="BP13" i="36"/>
  <c r="BQ14" i="36"/>
  <c r="BR15" i="36"/>
  <c r="BP17" i="36"/>
  <c r="BQ18" i="36"/>
  <c r="BR19" i="36"/>
  <c r="BP21" i="36"/>
  <c r="BQ22" i="36"/>
  <c r="BR23" i="36"/>
  <c r="BP25" i="36"/>
  <c r="BQ26" i="36"/>
  <c r="BR27" i="36"/>
  <c r="BP29" i="36"/>
  <c r="BQ30" i="36"/>
  <c r="BR31" i="36"/>
  <c r="BP33" i="36"/>
  <c r="BQ34" i="36"/>
  <c r="BR35" i="36"/>
  <c r="BP37" i="36"/>
  <c r="BQ38" i="36"/>
  <c r="BR39" i="36"/>
  <c r="BP41" i="36"/>
  <c r="BQ42" i="36"/>
  <c r="BR43" i="36"/>
  <c r="BP45" i="36"/>
  <c r="BQ46" i="36"/>
  <c r="BR47" i="36"/>
  <c r="BP49" i="36"/>
  <c r="BQ50" i="36"/>
  <c r="BR51" i="36"/>
  <c r="BP53" i="36"/>
  <c r="BQ54" i="36"/>
  <c r="BR55" i="36"/>
  <c r="BP57" i="36"/>
  <c r="BQ58" i="36"/>
  <c r="BR59" i="36"/>
  <c r="BP61" i="36"/>
  <c r="BQ62" i="36"/>
  <c r="BR63" i="36"/>
  <c r="BP65" i="36"/>
  <c r="BQ66" i="36"/>
  <c r="BR67" i="36"/>
  <c r="BP69" i="36"/>
  <c r="BQ70" i="36"/>
  <c r="BR71" i="36"/>
  <c r="BP73" i="36"/>
  <c r="BQ74" i="36"/>
  <c r="BR75" i="36"/>
  <c r="BP77" i="36"/>
  <c r="BQ78" i="36"/>
  <c r="BR79" i="36"/>
  <c r="BP81" i="36"/>
  <c r="BQ82" i="36"/>
  <c r="BR83" i="36"/>
  <c r="BP85" i="36"/>
  <c r="BQ86" i="36"/>
  <c r="BR87" i="36"/>
  <c r="BP89" i="36"/>
  <c r="BQ90" i="36"/>
  <c r="BR91" i="36"/>
  <c r="BP93" i="36"/>
  <c r="BQ94" i="36"/>
  <c r="BR95" i="36"/>
  <c r="BP97" i="36"/>
  <c r="BQ98" i="36"/>
  <c r="BR99" i="36"/>
  <c r="BP101" i="36"/>
  <c r="BQ102" i="36"/>
  <c r="BR103" i="36"/>
  <c r="BP105" i="36"/>
  <c r="BQ106" i="36"/>
  <c r="BR107" i="36"/>
  <c r="BP109" i="36"/>
  <c r="BQ110" i="36"/>
  <c r="BR111" i="36"/>
  <c r="BP113" i="36"/>
  <c r="BQ114" i="36"/>
  <c r="BR115" i="36"/>
  <c r="BP117" i="36"/>
  <c r="BQ5" i="36"/>
  <c r="BR6" i="36"/>
  <c r="BP8" i="36"/>
  <c r="BQ9" i="36"/>
  <c r="BR10" i="36"/>
  <c r="BP12" i="36"/>
  <c r="BQ13" i="36"/>
  <c r="BR14" i="36"/>
  <c r="BP16" i="36"/>
  <c r="BQ17" i="36"/>
  <c r="BR18" i="36"/>
  <c r="BP20" i="36"/>
  <c r="BQ21" i="36"/>
  <c r="BR22" i="36"/>
  <c r="BP24" i="36"/>
  <c r="BQ25" i="36"/>
  <c r="BR26" i="36"/>
  <c r="BP28" i="36"/>
  <c r="BQ29" i="36"/>
  <c r="BR30" i="36"/>
  <c r="BP32" i="36"/>
  <c r="BQ33" i="36"/>
  <c r="BR34" i="36"/>
  <c r="BP36" i="36"/>
  <c r="BQ37" i="36"/>
  <c r="BR38" i="36"/>
  <c r="BP40" i="36"/>
  <c r="BQ41" i="36"/>
  <c r="BR42" i="36"/>
  <c r="BP44" i="36"/>
  <c r="BQ45" i="36"/>
  <c r="BR46" i="36"/>
  <c r="BP48" i="36"/>
  <c r="BQ49" i="36"/>
  <c r="BR50" i="36"/>
  <c r="BP52" i="36"/>
  <c r="BQ53" i="36"/>
  <c r="BR54" i="36"/>
  <c r="BP56" i="36"/>
  <c r="BQ57" i="36"/>
  <c r="BR58" i="36"/>
  <c r="BP60" i="36"/>
  <c r="BQ61" i="36"/>
  <c r="BR62" i="36"/>
  <c r="BP64" i="36"/>
  <c r="BQ65" i="36"/>
  <c r="BR66" i="36"/>
  <c r="BP68" i="36"/>
  <c r="BQ69" i="36"/>
  <c r="BR70" i="36"/>
  <c r="BP72" i="36"/>
  <c r="BQ73" i="36"/>
  <c r="BR74" i="36"/>
  <c r="BP76" i="36"/>
  <c r="BQ77" i="36"/>
  <c r="BR78" i="36"/>
  <c r="BP80" i="36"/>
  <c r="BQ81" i="36"/>
  <c r="BR82" i="36"/>
  <c r="BP84" i="36"/>
  <c r="BQ85" i="36"/>
  <c r="BR86" i="36"/>
  <c r="BP88" i="36"/>
  <c r="BQ89" i="36"/>
  <c r="BR90" i="36"/>
  <c r="BP92" i="36"/>
  <c r="BQ93" i="36"/>
  <c r="BR94" i="36"/>
  <c r="BP96" i="36"/>
  <c r="BQ97" i="36"/>
  <c r="BR98" i="36"/>
  <c r="BP100" i="36"/>
  <c r="BR5" i="36"/>
  <c r="BP7" i="36"/>
  <c r="BQ8" i="36"/>
  <c r="BR9" i="36"/>
  <c r="BP11" i="36"/>
  <c r="BQ12" i="36"/>
  <c r="BR13" i="36"/>
  <c r="BP15" i="36"/>
  <c r="BQ16" i="36"/>
  <c r="BR17" i="36"/>
  <c r="BP19" i="36"/>
  <c r="BQ20" i="36"/>
  <c r="BR21" i="36"/>
  <c r="BP23" i="36"/>
  <c r="BQ24" i="36"/>
  <c r="BR25" i="36"/>
  <c r="BP27" i="36"/>
  <c r="BQ28" i="36"/>
  <c r="BR29" i="36"/>
  <c r="BP31" i="36"/>
  <c r="BQ32" i="36"/>
  <c r="BR33" i="36"/>
  <c r="BP35" i="36"/>
  <c r="BQ36" i="36"/>
  <c r="BR37" i="36"/>
  <c r="BP39" i="36"/>
  <c r="BQ40" i="36"/>
  <c r="BR41" i="36"/>
  <c r="BP43" i="36"/>
  <c r="BQ44" i="36"/>
  <c r="BR45" i="36"/>
  <c r="BP47" i="36"/>
  <c r="BQ48" i="36"/>
  <c r="BR49" i="36"/>
  <c r="BP51" i="36"/>
  <c r="BQ52" i="36"/>
  <c r="BR53" i="36"/>
  <c r="BP55" i="36"/>
  <c r="BQ56" i="36"/>
  <c r="BR57" i="36"/>
  <c r="BP59" i="36"/>
  <c r="BQ60" i="36"/>
  <c r="BR61" i="36"/>
  <c r="BP63" i="36"/>
  <c r="BQ64" i="36"/>
  <c r="BR65" i="36"/>
  <c r="BP67" i="36"/>
  <c r="BQ68" i="36"/>
  <c r="BR69" i="36"/>
  <c r="BP71" i="36"/>
  <c r="BQ72" i="36"/>
  <c r="BR73" i="36"/>
  <c r="BP75" i="36"/>
  <c r="BQ76" i="36"/>
  <c r="BR77" i="36"/>
  <c r="BP79" i="36"/>
  <c r="BQ80" i="36"/>
  <c r="BR81" i="36"/>
  <c r="BP83" i="36"/>
  <c r="BQ84" i="36"/>
  <c r="BR85" i="36"/>
  <c r="BP87" i="36"/>
  <c r="BQ88" i="36"/>
  <c r="BR89" i="36"/>
  <c r="BP91" i="36"/>
  <c r="BQ92" i="36"/>
  <c r="BR93" i="36"/>
  <c r="BP95" i="36"/>
  <c r="BQ96" i="36"/>
  <c r="BR97" i="36"/>
  <c r="BP99" i="36"/>
  <c r="BQ100" i="36"/>
  <c r="BR101" i="36"/>
  <c r="BP103" i="36"/>
  <c r="BQ104" i="36"/>
  <c r="BR105" i="36"/>
  <c r="BP107" i="36"/>
  <c r="BQ108" i="36"/>
  <c r="BR109" i="36"/>
  <c r="BP111" i="36"/>
  <c r="BQ112" i="36"/>
  <c r="BR113" i="36"/>
  <c r="BP115" i="36"/>
  <c r="BQ116" i="36"/>
  <c r="BP10" i="36"/>
  <c r="BQ15" i="36"/>
  <c r="BR20" i="36"/>
  <c r="BP26" i="36"/>
  <c r="BQ31" i="36"/>
  <c r="BR36" i="36"/>
  <c r="BP42" i="36"/>
  <c r="BQ47" i="36"/>
  <c r="BR52" i="36"/>
  <c r="BP58" i="36"/>
  <c r="BQ63" i="36"/>
  <c r="BR68" i="36"/>
  <c r="BP74" i="36"/>
  <c r="BQ79" i="36"/>
  <c r="BR84" i="36"/>
  <c r="BP90" i="36"/>
  <c r="BQ95" i="36"/>
  <c r="BR100" i="36"/>
  <c r="BQ103" i="36"/>
  <c r="BP106" i="36"/>
  <c r="BR108" i="36"/>
  <c r="BQ111" i="36"/>
  <c r="BP114" i="36"/>
  <c r="BR116" i="36"/>
  <c r="BQ118" i="36"/>
  <c r="BR119" i="36"/>
  <c r="BP121" i="36"/>
  <c r="BQ122" i="36"/>
  <c r="BR123" i="36"/>
  <c r="BP125" i="36"/>
  <c r="BQ126" i="36"/>
  <c r="BR127" i="36"/>
  <c r="BP129" i="36"/>
  <c r="BQ130" i="36"/>
  <c r="BR131" i="36"/>
  <c r="BP133" i="36"/>
  <c r="BQ134" i="36"/>
  <c r="BR135" i="36"/>
  <c r="BP137" i="36"/>
  <c r="BQ138" i="36"/>
  <c r="BR139" i="36"/>
  <c r="BP141" i="36"/>
  <c r="BQ142" i="36"/>
  <c r="BR143" i="36"/>
  <c r="BP145" i="36"/>
  <c r="BQ146" i="36"/>
  <c r="BR147" i="36"/>
  <c r="BP149" i="36"/>
  <c r="BQ150" i="36"/>
  <c r="BR151" i="36"/>
  <c r="BP153" i="36"/>
  <c r="BQ154" i="36"/>
  <c r="BP6" i="36"/>
  <c r="BQ11" i="36"/>
  <c r="BR16" i="36"/>
  <c r="BP22" i="36"/>
  <c r="BQ27" i="36"/>
  <c r="BR32" i="36"/>
  <c r="BP38" i="36"/>
  <c r="BQ43" i="36"/>
  <c r="BR48" i="36"/>
  <c r="BP54" i="36"/>
  <c r="BQ59" i="36"/>
  <c r="BR64" i="36"/>
  <c r="BP70" i="36"/>
  <c r="BQ75" i="36"/>
  <c r="BR80" i="36"/>
  <c r="BP86" i="36"/>
  <c r="BQ91" i="36"/>
  <c r="BR96" i="36"/>
  <c r="BQ101" i="36"/>
  <c r="BP104" i="36"/>
  <c r="BR106" i="36"/>
  <c r="BQ109" i="36"/>
  <c r="BP112" i="36"/>
  <c r="BR114" i="36"/>
  <c r="BQ117" i="36"/>
  <c r="BR118" i="36"/>
  <c r="BP120" i="36"/>
  <c r="BQ121" i="36"/>
  <c r="BR122" i="36"/>
  <c r="BP124" i="36"/>
  <c r="BQ125" i="36"/>
  <c r="BR126" i="36"/>
  <c r="BP128" i="36"/>
  <c r="BQ129" i="36"/>
  <c r="BR130" i="36"/>
  <c r="BP132" i="36"/>
  <c r="BQ133" i="36"/>
  <c r="BR134" i="36"/>
  <c r="BP136" i="36"/>
  <c r="BQ137" i="36"/>
  <c r="BR138" i="36"/>
  <c r="BP140" i="36"/>
  <c r="BQ141" i="36"/>
  <c r="BR142" i="36"/>
  <c r="BP144" i="36"/>
  <c r="BQ145" i="36"/>
  <c r="BR146" i="36"/>
  <c r="BP148" i="36"/>
  <c r="BQ149" i="36"/>
  <c r="BR150" i="36"/>
  <c r="BP152" i="36"/>
  <c r="BQ153" i="36"/>
  <c r="BR154" i="36"/>
  <c r="BQ7" i="36"/>
  <c r="BR12" i="36"/>
  <c r="BP18" i="36"/>
  <c r="BQ23" i="36"/>
  <c r="BR28" i="36"/>
  <c r="BP34" i="36"/>
  <c r="BQ39" i="36"/>
  <c r="BR44" i="36"/>
  <c r="BP50" i="36"/>
  <c r="BQ55" i="36"/>
  <c r="BR60" i="36"/>
  <c r="BP66" i="36"/>
  <c r="BQ71" i="36"/>
  <c r="BR76" i="36"/>
  <c r="BP82" i="36"/>
  <c r="BQ87" i="36"/>
  <c r="BR92" i="36"/>
  <c r="BP98" i="36"/>
  <c r="BP102" i="36"/>
  <c r="BR104" i="36"/>
  <c r="BQ107" i="36"/>
  <c r="BP110" i="36"/>
  <c r="BR112" i="36"/>
  <c r="BQ115" i="36"/>
  <c r="BR117" i="36"/>
  <c r="BP119" i="36"/>
  <c r="BQ120" i="36"/>
  <c r="BR121" i="36"/>
  <c r="BP123" i="36"/>
  <c r="BQ124" i="36"/>
  <c r="BR125" i="36"/>
  <c r="BP127" i="36"/>
  <c r="BQ128" i="36"/>
  <c r="BR129" i="36"/>
  <c r="BP131" i="36"/>
  <c r="BQ132" i="36"/>
  <c r="BR133" i="36"/>
  <c r="BP135" i="36"/>
  <c r="BQ136" i="36"/>
  <c r="BR137" i="36"/>
  <c r="BP139" i="36"/>
  <c r="BQ140" i="36"/>
  <c r="BR141" i="36"/>
  <c r="BP143" i="36"/>
  <c r="BQ144" i="36"/>
  <c r="BR145" i="36"/>
  <c r="BP147" i="36"/>
  <c r="BQ148" i="36"/>
  <c r="BR149" i="36"/>
  <c r="BP151" i="36"/>
  <c r="BQ152" i="36"/>
  <c r="BR153" i="36"/>
  <c r="BR8" i="36"/>
  <c r="BP14" i="36"/>
  <c r="BQ19" i="36"/>
  <c r="BR24" i="36"/>
  <c r="BP30" i="36"/>
  <c r="BQ35" i="36"/>
  <c r="BR40" i="36"/>
  <c r="BP46" i="36"/>
  <c r="BQ51" i="36"/>
  <c r="BR56" i="36"/>
  <c r="BP62" i="36"/>
  <c r="BQ67" i="36"/>
  <c r="BR72" i="36"/>
  <c r="BP78" i="36"/>
  <c r="BQ83" i="36"/>
  <c r="BR88" i="36"/>
  <c r="BP94" i="36"/>
  <c r="BQ99" i="36"/>
  <c r="BR102" i="36"/>
  <c r="BQ105" i="36"/>
  <c r="BP108" i="36"/>
  <c r="BR110" i="36"/>
  <c r="BQ113" i="36"/>
  <c r="BP116" i="36"/>
  <c r="BP118" i="36"/>
  <c r="BQ119" i="36"/>
  <c r="BR120" i="36"/>
  <c r="BP122" i="36"/>
  <c r="BQ123" i="36"/>
  <c r="BR124" i="36"/>
  <c r="BP126" i="36"/>
  <c r="BQ127" i="36"/>
  <c r="BR128" i="36"/>
  <c r="BP130" i="36"/>
  <c r="BQ131" i="36"/>
  <c r="BR132" i="36"/>
  <c r="BP134" i="36"/>
  <c r="BQ135" i="36"/>
  <c r="BR136" i="36"/>
  <c r="BP138" i="36"/>
  <c r="BQ139" i="36"/>
  <c r="BR140" i="36"/>
  <c r="BP142" i="36"/>
  <c r="BQ143" i="36"/>
  <c r="BR144" i="36"/>
  <c r="BP146" i="36"/>
  <c r="BQ147" i="36"/>
  <c r="BR148" i="36"/>
  <c r="BP150" i="36"/>
  <c r="BQ151" i="36"/>
  <c r="BR152" i="36"/>
  <c r="BP154" i="36"/>
  <c r="BN8" i="36"/>
  <c r="BL5" i="36"/>
  <c r="BN5" i="36" s="1"/>
  <c r="BL8" i="36"/>
  <c r="BN4" i="36"/>
  <c r="BI7" i="36"/>
  <c r="BI11" i="36"/>
  <c r="BI15" i="36"/>
  <c r="BI4" i="36"/>
  <c r="BI8" i="36"/>
  <c r="BI12" i="36"/>
  <c r="BI16" i="36"/>
  <c r="BI5" i="36"/>
  <c r="BI9" i="36"/>
  <c r="BI13" i="36"/>
  <c r="BI17" i="36"/>
  <c r="BI6" i="36"/>
  <c r="BI10" i="36"/>
  <c r="BI14" i="36"/>
  <c r="AO8" i="36"/>
  <c r="R160" i="36" s="1"/>
  <c r="AO12" i="36"/>
  <c r="R164" i="36" s="1"/>
  <c r="AO16" i="36"/>
  <c r="R168" i="36" s="1"/>
  <c r="AO5" i="36"/>
  <c r="AO9" i="36"/>
  <c r="AO13" i="36"/>
  <c r="AO17" i="36"/>
  <c r="R169" i="36" s="1"/>
  <c r="AO6" i="36"/>
  <c r="AO10" i="36"/>
  <c r="AO14" i="36"/>
  <c r="AO18" i="36"/>
  <c r="R170" i="36" s="1"/>
  <c r="AO7" i="36"/>
  <c r="AO11" i="36"/>
  <c r="AO15" i="36"/>
  <c r="R157" i="36"/>
  <c r="R167" i="36"/>
  <c r="R163" i="36"/>
  <c r="R159" i="36"/>
  <c r="R166" i="36"/>
  <c r="R162" i="36"/>
  <c r="R158" i="36"/>
  <c r="R165" i="36"/>
  <c r="R161" i="36"/>
  <c r="Q168" i="36"/>
  <c r="Q164" i="36"/>
  <c r="Q160" i="36"/>
  <c r="Q167" i="36"/>
  <c r="Q163" i="36"/>
  <c r="T4" i="36"/>
  <c r="X4" i="36"/>
  <c r="AB4" i="36"/>
  <c r="Q5" i="36"/>
  <c r="U5" i="36"/>
  <c r="Y5" i="36"/>
  <c r="AC5" i="36"/>
  <c r="R6" i="36"/>
  <c r="V6" i="36"/>
  <c r="Z6" i="36"/>
  <c r="AD6" i="36"/>
  <c r="S7" i="36"/>
  <c r="W7" i="36"/>
  <c r="AA7" i="36"/>
  <c r="AE7" i="36"/>
  <c r="T8" i="36"/>
  <c r="X8" i="36"/>
  <c r="AB8" i="36"/>
  <c r="Q9" i="36"/>
  <c r="U9" i="36"/>
  <c r="Y9" i="36"/>
  <c r="AC9" i="36"/>
  <c r="R10" i="36"/>
  <c r="V10" i="36"/>
  <c r="Z10" i="36"/>
  <c r="AD10" i="36"/>
  <c r="S11" i="36"/>
  <c r="W11" i="36"/>
  <c r="AA11" i="36"/>
  <c r="AE11" i="36"/>
  <c r="T12" i="36"/>
  <c r="X12" i="36"/>
  <c r="Q4" i="36"/>
  <c r="U4" i="36"/>
  <c r="Y4" i="36"/>
  <c r="AC4" i="36"/>
  <c r="R5" i="36"/>
  <c r="V5" i="36"/>
  <c r="Z5" i="36"/>
  <c r="AD5" i="36"/>
  <c r="S6" i="36"/>
  <c r="W6" i="36"/>
  <c r="AA6" i="36"/>
  <c r="AE6" i="36"/>
  <c r="T7" i="36"/>
  <c r="X7" i="36"/>
  <c r="AB7" i="36"/>
  <c r="Q8" i="36"/>
  <c r="U8" i="36"/>
  <c r="Y8" i="36"/>
  <c r="AC8" i="36"/>
  <c r="R9" i="36"/>
  <c r="V9" i="36"/>
  <c r="Z9" i="36"/>
  <c r="AD9" i="36"/>
  <c r="S10" i="36"/>
  <c r="W10" i="36"/>
  <c r="AA10" i="36"/>
  <c r="AE10" i="36"/>
  <c r="T11" i="36"/>
  <c r="X11" i="36"/>
  <c r="R4" i="36"/>
  <c r="V4" i="36"/>
  <c r="Z4" i="36"/>
  <c r="AD4" i="36"/>
  <c r="S5" i="36"/>
  <c r="W5" i="36"/>
  <c r="AA5" i="36"/>
  <c r="AE5" i="36"/>
  <c r="T6" i="36"/>
  <c r="X6" i="36"/>
  <c r="AB6" i="36"/>
  <c r="Q7" i="36"/>
  <c r="U7" i="36"/>
  <c r="Y7" i="36"/>
  <c r="AC7" i="36"/>
  <c r="R8" i="36"/>
  <c r="V8" i="36"/>
  <c r="Z8" i="36"/>
  <c r="AD8" i="36"/>
  <c r="S9" i="36"/>
  <c r="W9" i="36"/>
  <c r="AA9" i="36"/>
  <c r="AE9" i="36"/>
  <c r="T10" i="36"/>
  <c r="X10" i="36"/>
  <c r="AB10" i="36"/>
  <c r="Q11" i="36"/>
  <c r="U11" i="36"/>
  <c r="Y11" i="36"/>
  <c r="AC11" i="36"/>
  <c r="R12" i="36"/>
  <c r="V12" i="36"/>
  <c r="Z12" i="36"/>
  <c r="AD12" i="36"/>
  <c r="S13" i="36"/>
  <c r="W13" i="36"/>
  <c r="AA13" i="36"/>
  <c r="AE13" i="36"/>
  <c r="T14" i="36"/>
  <c r="X14" i="36"/>
  <c r="AB14" i="36"/>
  <c r="Q15" i="36"/>
  <c r="U15" i="36"/>
  <c r="Y15" i="36"/>
  <c r="AC15" i="36"/>
  <c r="R16" i="36"/>
  <c r="V16" i="36"/>
  <c r="Z16" i="36"/>
  <c r="AD16" i="36"/>
  <c r="S17" i="36"/>
  <c r="W17" i="36"/>
  <c r="AA17" i="36"/>
  <c r="AE17" i="36"/>
  <c r="T18" i="36"/>
  <c r="X18" i="36"/>
  <c r="AB18" i="36"/>
  <c r="Q19" i="36"/>
  <c r="U19" i="36"/>
  <c r="Y19" i="36"/>
  <c r="AC19" i="36"/>
  <c r="R20" i="36"/>
  <c r="V20" i="36"/>
  <c r="Z20" i="36"/>
  <c r="AD20" i="36"/>
  <c r="S21" i="36"/>
  <c r="W21" i="36"/>
  <c r="AA21" i="36"/>
  <c r="AE21" i="36"/>
  <c r="T22" i="36"/>
  <c r="X22" i="36"/>
  <c r="AB22" i="36"/>
  <c r="Q23" i="36"/>
  <c r="U23" i="36"/>
  <c r="Y23" i="36"/>
  <c r="AC23" i="36"/>
  <c r="R24" i="36"/>
  <c r="V24" i="36"/>
  <c r="Z24" i="36"/>
  <c r="AD24" i="36"/>
  <c r="S25" i="36"/>
  <c r="W25" i="36"/>
  <c r="AA25" i="36"/>
  <c r="AE25" i="36"/>
  <c r="T26" i="36"/>
  <c r="X26" i="36"/>
  <c r="S4" i="36"/>
  <c r="T5" i="36"/>
  <c r="U6" i="36"/>
  <c r="V7" i="36"/>
  <c r="W8" i="36"/>
  <c r="X9" i="36"/>
  <c r="Y10" i="36"/>
  <c r="Z11" i="36"/>
  <c r="S12" i="36"/>
  <c r="AA12" i="36"/>
  <c r="Q13" i="36"/>
  <c r="V13" i="36"/>
  <c r="AB13" i="36"/>
  <c r="R14" i="36"/>
  <c r="W14" i="36"/>
  <c r="AC14" i="36"/>
  <c r="S15" i="36"/>
  <c r="X15" i="36"/>
  <c r="AD15" i="36"/>
  <c r="T16" i="36"/>
  <c r="Y16" i="36"/>
  <c r="AE16" i="36"/>
  <c r="U17" i="36"/>
  <c r="Z17" i="36"/>
  <c r="Q18" i="36"/>
  <c r="V18" i="36"/>
  <c r="AA18" i="36"/>
  <c r="R19" i="36"/>
  <c r="W19" i="36"/>
  <c r="AB19" i="36"/>
  <c r="S20" i="36"/>
  <c r="X20" i="36"/>
  <c r="AC20" i="36"/>
  <c r="T21" i="36"/>
  <c r="Y21" i="36"/>
  <c r="AD21" i="36"/>
  <c r="U22" i="36"/>
  <c r="Z22" i="36"/>
  <c r="AE22" i="36"/>
  <c r="V23" i="36"/>
  <c r="AA23" i="36"/>
  <c r="Q24" i="36"/>
  <c r="W24" i="36"/>
  <c r="AB24" i="36"/>
  <c r="R25" i="36"/>
  <c r="X25" i="36"/>
  <c r="AC25" i="36"/>
  <c r="S26" i="36"/>
  <c r="Y26" i="36"/>
  <c r="AC26" i="36"/>
  <c r="R27" i="36"/>
  <c r="V27" i="36"/>
  <c r="Z27" i="36"/>
  <c r="AD27" i="36"/>
  <c r="S28" i="36"/>
  <c r="W28" i="36"/>
  <c r="AA28" i="36"/>
  <c r="AE28" i="36"/>
  <c r="T29" i="36"/>
  <c r="X29" i="36"/>
  <c r="AB29" i="36"/>
  <c r="Q30" i="36"/>
  <c r="U30" i="36"/>
  <c r="Y30" i="36"/>
  <c r="AC30" i="36"/>
  <c r="R31" i="36"/>
  <c r="V31" i="36"/>
  <c r="Z31" i="36"/>
  <c r="AD31" i="36"/>
  <c r="S32" i="36"/>
  <c r="W32" i="36"/>
  <c r="AA32" i="36"/>
  <c r="AE32" i="36"/>
  <c r="T33" i="36"/>
  <c r="X33" i="36"/>
  <c r="AB33" i="36"/>
  <c r="Q34" i="36"/>
  <c r="U34" i="36"/>
  <c r="Y34" i="36"/>
  <c r="AC34" i="36"/>
  <c r="R35" i="36"/>
  <c r="V35" i="36"/>
  <c r="Z35" i="36"/>
  <c r="AD35" i="36"/>
  <c r="S36" i="36"/>
  <c r="AA4" i="36"/>
  <c r="AB5" i="36"/>
  <c r="AC6" i="36"/>
  <c r="AD7" i="36"/>
  <c r="AE8" i="36"/>
  <c r="Q10" i="36"/>
  <c r="R11" i="36"/>
  <c r="AD11" i="36"/>
  <c r="W12" i="36"/>
  <c r="AC12" i="36"/>
  <c r="T13" i="36"/>
  <c r="Y13" i="36"/>
  <c r="AD13" i="36"/>
  <c r="U14" i="36"/>
  <c r="Z14" i="36"/>
  <c r="AE14" i="36"/>
  <c r="V15" i="36"/>
  <c r="AA15" i="36"/>
  <c r="Q16" i="36"/>
  <c r="W16" i="36"/>
  <c r="AB16" i="36"/>
  <c r="R17" i="36"/>
  <c r="X17" i="36"/>
  <c r="AC17" i="36"/>
  <c r="S18" i="36"/>
  <c r="Y18" i="36"/>
  <c r="AD18" i="36"/>
  <c r="T19" i="36"/>
  <c r="Z19" i="36"/>
  <c r="AE19" i="36"/>
  <c r="U20" i="36"/>
  <c r="AA20" i="36"/>
  <c r="Q21" i="36"/>
  <c r="V21" i="36"/>
  <c r="AB21" i="36"/>
  <c r="R22" i="36"/>
  <c r="W22" i="36"/>
  <c r="AC22" i="36"/>
  <c r="S23" i="36"/>
  <c r="X23" i="36"/>
  <c r="AD23" i="36"/>
  <c r="T24" i="36"/>
  <c r="Y24" i="36"/>
  <c r="AE24" i="36"/>
  <c r="U25" i="36"/>
  <c r="Z25" i="36"/>
  <c r="Q26" i="36"/>
  <c r="V26" i="36"/>
  <c r="AA26" i="36"/>
  <c r="AE26" i="36"/>
  <c r="T27" i="36"/>
  <c r="X27" i="36"/>
  <c r="AB27" i="36"/>
  <c r="Q28" i="36"/>
  <c r="U28" i="36"/>
  <c r="Y28" i="36"/>
  <c r="AC28" i="36"/>
  <c r="R29" i="36"/>
  <c r="V29" i="36"/>
  <c r="Z29" i="36"/>
  <c r="AD29" i="36"/>
  <c r="S30" i="36"/>
  <c r="W30" i="36"/>
  <c r="AA30" i="36"/>
  <c r="AE30" i="36"/>
  <c r="T31" i="36"/>
  <c r="X31" i="36"/>
  <c r="AB31" i="36"/>
  <c r="Q32" i="36"/>
  <c r="U32" i="36"/>
  <c r="Y32" i="36"/>
  <c r="AC32" i="36"/>
  <c r="R33" i="36"/>
  <c r="V33" i="36"/>
  <c r="Z33" i="36"/>
  <c r="AD33" i="36"/>
  <c r="S34" i="36"/>
  <c r="W34" i="36"/>
  <c r="AA34" i="36"/>
  <c r="AE34" i="36"/>
  <c r="T35" i="36"/>
  <c r="X35" i="36"/>
  <c r="AB35" i="36"/>
  <c r="Q36" i="36"/>
  <c r="U36" i="36"/>
  <c r="Y36" i="36"/>
  <c r="AC36" i="36"/>
  <c r="R37" i="36"/>
  <c r="V37" i="36"/>
  <c r="Z37" i="36"/>
  <c r="AD37" i="36"/>
  <c r="S38" i="36"/>
  <c r="W38" i="36"/>
  <c r="AA38" i="36"/>
  <c r="AE38" i="36"/>
  <c r="T39" i="36"/>
  <c r="X39" i="36"/>
  <c r="AB39" i="36"/>
  <c r="Q40" i="36"/>
  <c r="U40" i="36"/>
  <c r="Y40" i="36"/>
  <c r="AC40" i="36"/>
  <c r="R41" i="36"/>
  <c r="V41" i="36"/>
  <c r="Z41" i="36"/>
  <c r="AD41" i="36"/>
  <c r="S42" i="36"/>
  <c r="W42" i="36"/>
  <c r="AA42" i="36"/>
  <c r="AE42" i="36"/>
  <c r="T43" i="36"/>
  <c r="X43" i="36"/>
  <c r="AB43" i="36"/>
  <c r="Q44" i="36"/>
  <c r="U44" i="36"/>
  <c r="Y44" i="36"/>
  <c r="AC44" i="36"/>
  <c r="R45" i="36"/>
  <c r="X5" i="36"/>
  <c r="Z7" i="36"/>
  <c r="AB9" i="36"/>
  <c r="AB11" i="36"/>
  <c r="AB12" i="36"/>
  <c r="X13" i="36"/>
  <c r="S14" i="36"/>
  <c r="AD14" i="36"/>
  <c r="Z15" i="36"/>
  <c r="U16" i="36"/>
  <c r="Q17" i="36"/>
  <c r="AB17" i="36"/>
  <c r="W18" i="36"/>
  <c r="S19" i="36"/>
  <c r="AD19" i="36"/>
  <c r="Y20" i="36"/>
  <c r="U21" i="36"/>
  <c r="Q22" i="36"/>
  <c r="AA22" i="36"/>
  <c r="W23" i="36"/>
  <c r="S24" i="36"/>
  <c r="AC24" i="36"/>
  <c r="Y25" i="36"/>
  <c r="U26" i="36"/>
  <c r="AD26" i="36"/>
  <c r="W27" i="36"/>
  <c r="AE27" i="36"/>
  <c r="X28" i="36"/>
  <c r="Q29" i="36"/>
  <c r="Y29" i="36"/>
  <c r="R30" i="36"/>
  <c r="Z30" i="36"/>
  <c r="S31" i="36"/>
  <c r="AA31" i="36"/>
  <c r="T32" i="36"/>
  <c r="AB32" i="36"/>
  <c r="U33" i="36"/>
  <c r="AC33" i="36"/>
  <c r="V34" i="36"/>
  <c r="AD34" i="36"/>
  <c r="W35" i="36"/>
  <c r="AE35" i="36"/>
  <c r="W36" i="36"/>
  <c r="AB36" i="36"/>
  <c r="S37" i="36"/>
  <c r="X37" i="36"/>
  <c r="AC37" i="36"/>
  <c r="T38" i="36"/>
  <c r="Y38" i="36"/>
  <c r="AD38" i="36"/>
  <c r="U39" i="36"/>
  <c r="Z39" i="36"/>
  <c r="AE39" i="36"/>
  <c r="V40" i="36"/>
  <c r="AA40" i="36"/>
  <c r="Q41" i="36"/>
  <c r="W41" i="36"/>
  <c r="AB41" i="36"/>
  <c r="R42" i="36"/>
  <c r="X42" i="36"/>
  <c r="AC42" i="36"/>
  <c r="S43" i="36"/>
  <c r="Y43" i="36"/>
  <c r="AD43" i="36"/>
  <c r="T44" i="36"/>
  <c r="Z44" i="36"/>
  <c r="AE44" i="36"/>
  <c r="U45" i="36"/>
  <c r="Y45" i="36"/>
  <c r="AC45" i="36"/>
  <c r="R46" i="36"/>
  <c r="V46" i="36"/>
  <c r="Z46" i="36"/>
  <c r="AD46" i="36"/>
  <c r="S47" i="36"/>
  <c r="W47" i="36"/>
  <c r="AA47" i="36"/>
  <c r="AE47" i="36"/>
  <c r="T48" i="36"/>
  <c r="X48" i="36"/>
  <c r="AB48" i="36"/>
  <c r="Q49" i="36"/>
  <c r="U49" i="36"/>
  <c r="Y49" i="36"/>
  <c r="AC49" i="36"/>
  <c r="R50" i="36"/>
  <c r="V50" i="36"/>
  <c r="Z50" i="36"/>
  <c r="AD50" i="36"/>
  <c r="S51" i="36"/>
  <c r="W51" i="36"/>
  <c r="AA51" i="36"/>
  <c r="AE51" i="36"/>
  <c r="T52" i="36"/>
  <c r="X52" i="36"/>
  <c r="AB52" i="36"/>
  <c r="Q53" i="36"/>
  <c r="U53" i="36"/>
  <c r="Y53" i="36"/>
  <c r="AC53" i="36"/>
  <c r="R54" i="36"/>
  <c r="V54" i="36"/>
  <c r="Z54" i="36"/>
  <c r="AD54" i="36"/>
  <c r="S55" i="36"/>
  <c r="W55" i="36"/>
  <c r="AA55" i="36"/>
  <c r="AE55" i="36"/>
  <c r="T56" i="36"/>
  <c r="X56" i="36"/>
  <c r="AB56" i="36"/>
  <c r="Q57" i="36"/>
  <c r="U57" i="36"/>
  <c r="Y57" i="36"/>
  <c r="AC57" i="36"/>
  <c r="R58" i="36"/>
  <c r="V58" i="36"/>
  <c r="Z58" i="36"/>
  <c r="AD58" i="36"/>
  <c r="S59" i="36"/>
  <c r="W59" i="36"/>
  <c r="AA59" i="36"/>
  <c r="AE59" i="36"/>
  <c r="T60" i="36"/>
  <c r="X60" i="36"/>
  <c r="AB60" i="36"/>
  <c r="Q61" i="36"/>
  <c r="U61" i="36"/>
  <c r="Y61" i="36"/>
  <c r="AC61" i="36"/>
  <c r="R62" i="36"/>
  <c r="V62" i="36"/>
  <c r="Z62" i="36"/>
  <c r="AD62" i="36"/>
  <c r="S63" i="36"/>
  <c r="W63" i="36"/>
  <c r="AA63" i="36"/>
  <c r="AE63" i="36"/>
  <c r="T64" i="36"/>
  <c r="X64" i="36"/>
  <c r="AB64" i="36"/>
  <c r="Q65" i="36"/>
  <c r="U65" i="36"/>
  <c r="Y65" i="36"/>
  <c r="AC65" i="36"/>
  <c r="R66" i="36"/>
  <c r="V66" i="36"/>
  <c r="Z66" i="36"/>
  <c r="AD66" i="36"/>
  <c r="S67" i="36"/>
  <c r="W67" i="36"/>
  <c r="AA67" i="36"/>
  <c r="AE67" i="36"/>
  <c r="T68" i="36"/>
  <c r="X68" i="36"/>
  <c r="AB68" i="36"/>
  <c r="Q69" i="36"/>
  <c r="U69" i="36"/>
  <c r="Y69" i="36"/>
  <c r="AC69" i="36"/>
  <c r="R70" i="36"/>
  <c r="V70" i="36"/>
  <c r="Z70" i="36"/>
  <c r="AD70" i="36"/>
  <c r="S71" i="36"/>
  <c r="W71" i="36"/>
  <c r="AA71" i="36"/>
  <c r="AE71" i="36"/>
  <c r="T72" i="36"/>
  <c r="X72" i="36"/>
  <c r="Q6" i="36"/>
  <c r="AA8" i="36"/>
  <c r="V11" i="36"/>
  <c r="AE12" i="36"/>
  <c r="AC13" i="36"/>
  <c r="AA14" i="36"/>
  <c r="AB15" i="36"/>
  <c r="AA16" i="36"/>
  <c r="Y17" i="36"/>
  <c r="Z18" i="36"/>
  <c r="X19" i="36"/>
  <c r="W20" i="36"/>
  <c r="X21" i="36"/>
  <c r="V22" i="36"/>
  <c r="T23" i="36"/>
  <c r="U24" i="36"/>
  <c r="T25" i="36"/>
  <c r="R26" i="36"/>
  <c r="Q27" i="36"/>
  <c r="AA27" i="36"/>
  <c r="V28" i="36"/>
  <c r="S29" i="36"/>
  <c r="AC29" i="36"/>
  <c r="X30" i="36"/>
  <c r="U31" i="36"/>
  <c r="AE31" i="36"/>
  <c r="Z32" i="36"/>
  <c r="W33" i="36"/>
  <c r="R34" i="36"/>
  <c r="AB34" i="36"/>
  <c r="Y35" i="36"/>
  <c r="T36" i="36"/>
  <c r="AA36" i="36"/>
  <c r="T37" i="36"/>
  <c r="AA37" i="36"/>
  <c r="R38" i="36"/>
  <c r="Z38" i="36"/>
  <c r="R39" i="36"/>
  <c r="Y39" i="36"/>
  <c r="R40" i="36"/>
  <c r="X40" i="36"/>
  <c r="AE40" i="36"/>
  <c r="X41" i="36"/>
  <c r="AE41" i="36"/>
  <c r="V42" i="36"/>
  <c r="AD42" i="36"/>
  <c r="V43" i="36"/>
  <c r="AC43" i="36"/>
  <c r="V44" i="36"/>
  <c r="AB44" i="36"/>
  <c r="T45" i="36"/>
  <c r="Z45" i="36"/>
  <c r="AE45" i="36"/>
  <c r="U46" i="36"/>
  <c r="AA46" i="36"/>
  <c r="Q47" i="36"/>
  <c r="V47" i="36"/>
  <c r="AB47" i="36"/>
  <c r="R48" i="36"/>
  <c r="W48" i="36"/>
  <c r="AC48" i="36"/>
  <c r="S49" i="36"/>
  <c r="X49" i="36"/>
  <c r="AD49" i="36"/>
  <c r="T50" i="36"/>
  <c r="Y50" i="36"/>
  <c r="AE50" i="36"/>
  <c r="U51" i="36"/>
  <c r="Z51" i="36"/>
  <c r="Q52" i="36"/>
  <c r="V52" i="36"/>
  <c r="AA52" i="36"/>
  <c r="R53" i="36"/>
  <c r="W53" i="36"/>
  <c r="AB53" i="36"/>
  <c r="S54" i="36"/>
  <c r="X54" i="36"/>
  <c r="AC54" i="36"/>
  <c r="T55" i="36"/>
  <c r="Y55" i="36"/>
  <c r="AD55" i="36"/>
  <c r="U56" i="36"/>
  <c r="Z56" i="36"/>
  <c r="AE56" i="36"/>
  <c r="V57" i="36"/>
  <c r="AA57" i="36"/>
  <c r="Q58" i="36"/>
  <c r="W58" i="36"/>
  <c r="AB58" i="36"/>
  <c r="R59" i="36"/>
  <c r="X59" i="36"/>
  <c r="AC59" i="36"/>
  <c r="S60" i="36"/>
  <c r="Y60" i="36"/>
  <c r="AD60" i="36"/>
  <c r="T61" i="36"/>
  <c r="Z61" i="36"/>
  <c r="AE61" i="36"/>
  <c r="U62" i="36"/>
  <c r="AA62" i="36"/>
  <c r="Q63" i="36"/>
  <c r="V63" i="36"/>
  <c r="AB63" i="36"/>
  <c r="R64" i="36"/>
  <c r="W64" i="36"/>
  <c r="AC64" i="36"/>
  <c r="S65" i="36"/>
  <c r="X65" i="36"/>
  <c r="AD65" i="36"/>
  <c r="T66" i="36"/>
  <c r="Y66" i="36"/>
  <c r="AE66" i="36"/>
  <c r="U67" i="36"/>
  <c r="Z67" i="36"/>
  <c r="Q68" i="36"/>
  <c r="V68" i="36"/>
  <c r="AA68" i="36"/>
  <c r="R69" i="36"/>
  <c r="W69" i="36"/>
  <c r="AB69" i="36"/>
  <c r="S70" i="36"/>
  <c r="X70" i="36"/>
  <c r="AC70" i="36"/>
  <c r="T71" i="36"/>
  <c r="Y71" i="36"/>
  <c r="AD71" i="36"/>
  <c r="U72" i="36"/>
  <c r="Z72" i="36"/>
  <c r="AD72" i="36"/>
  <c r="S73" i="36"/>
  <c r="W73" i="36"/>
  <c r="AA73" i="36"/>
  <c r="AE73" i="36"/>
  <c r="T74" i="36"/>
  <c r="X74" i="36"/>
  <c r="AB74" i="36"/>
  <c r="Q75" i="36"/>
  <c r="U75" i="36"/>
  <c r="Y75" i="36"/>
  <c r="AC75" i="36"/>
  <c r="R76" i="36"/>
  <c r="V76" i="36"/>
  <c r="Z76" i="36"/>
  <c r="AD76" i="36"/>
  <c r="S77" i="36"/>
  <c r="W77" i="36"/>
  <c r="AA77" i="36"/>
  <c r="AE77" i="36"/>
  <c r="T78" i="36"/>
  <c r="X78" i="36"/>
  <c r="AB78" i="36"/>
  <c r="Q79" i="36"/>
  <c r="U79" i="36"/>
  <c r="Y79" i="36"/>
  <c r="AC79" i="36"/>
  <c r="R80" i="36"/>
  <c r="V80" i="36"/>
  <c r="Z80" i="36"/>
  <c r="AD80" i="36"/>
  <c r="S81" i="36"/>
  <c r="W81" i="36"/>
  <c r="AA81" i="36"/>
  <c r="AE81" i="36"/>
  <c r="T82" i="36"/>
  <c r="X82" i="36"/>
  <c r="AB82" i="36"/>
  <c r="Q83" i="36"/>
  <c r="U83" i="36"/>
  <c r="Y83" i="36"/>
  <c r="AC83" i="36"/>
  <c r="R84" i="36"/>
  <c r="V84" i="36"/>
  <c r="Z84" i="36"/>
  <c r="AD84" i="36"/>
  <c r="S85" i="36"/>
  <c r="W85" i="36"/>
  <c r="AA85" i="36"/>
  <c r="AE85" i="36"/>
  <c r="T86" i="36"/>
  <c r="X86" i="36"/>
  <c r="AB86" i="36"/>
  <c r="Q87" i="36"/>
  <c r="U87" i="36"/>
  <c r="Y87" i="36"/>
  <c r="AC87" i="36"/>
  <c r="R88" i="36"/>
  <c r="V88" i="36"/>
  <c r="Z88" i="36"/>
  <c r="AD88" i="36"/>
  <c r="S89" i="36"/>
  <c r="W89" i="36"/>
  <c r="AA89" i="36"/>
  <c r="AE89" i="36"/>
  <c r="T90" i="36"/>
  <c r="X90" i="36"/>
  <c r="AB90" i="36"/>
  <c r="Q91" i="36"/>
  <c r="U91" i="36"/>
  <c r="Y91" i="36"/>
  <c r="AC91" i="36"/>
  <c r="R92" i="36"/>
  <c r="V92" i="36"/>
  <c r="Z92" i="36"/>
  <c r="AD92" i="36"/>
  <c r="S93" i="36"/>
  <c r="W93" i="36"/>
  <c r="AA93" i="36"/>
  <c r="AE93" i="36"/>
  <c r="T94" i="36"/>
  <c r="X94" i="36"/>
  <c r="AB94" i="36"/>
  <c r="Q95" i="36"/>
  <c r="U95" i="36"/>
  <c r="Y95" i="36"/>
  <c r="AC95" i="36"/>
  <c r="R96" i="36"/>
  <c r="V96" i="36"/>
  <c r="Z96" i="36"/>
  <c r="AD96" i="36"/>
  <c r="S97" i="36"/>
  <c r="W97" i="36"/>
  <c r="AA97" i="36"/>
  <c r="AE97" i="36"/>
  <c r="T98" i="36"/>
  <c r="X98" i="36"/>
  <c r="AB98" i="36"/>
  <c r="Q99" i="36"/>
  <c r="U99" i="36"/>
  <c r="Y99" i="36"/>
  <c r="AC99" i="36"/>
  <c r="R100" i="36"/>
  <c r="V100" i="36"/>
  <c r="Z100" i="36"/>
  <c r="AD100" i="36"/>
  <c r="S101" i="36"/>
  <c r="W101" i="36"/>
  <c r="AA101" i="36"/>
  <c r="AE101" i="36"/>
  <c r="T102" i="36"/>
  <c r="X102" i="36"/>
  <c r="AB102" i="36"/>
  <c r="Q103" i="36"/>
  <c r="U103" i="36"/>
  <c r="Y103" i="36"/>
  <c r="AC103" i="36"/>
  <c r="R104" i="36"/>
  <c r="V104" i="36"/>
  <c r="Z104" i="36"/>
  <c r="AD104" i="36"/>
  <c r="S105" i="36"/>
  <c r="W105" i="36"/>
  <c r="AA105" i="36"/>
  <c r="AE105" i="36"/>
  <c r="T106" i="36"/>
  <c r="X106" i="36"/>
  <c r="AB106" i="36"/>
  <c r="Q107" i="36"/>
  <c r="U107" i="36"/>
  <c r="Y107" i="36"/>
  <c r="AC107" i="36"/>
  <c r="R108" i="36"/>
  <c r="V108" i="36"/>
  <c r="Z108" i="36"/>
  <c r="AD108" i="36"/>
  <c r="S109" i="36"/>
  <c r="W109" i="36"/>
  <c r="AA109" i="36"/>
  <c r="AE109" i="36"/>
  <c r="T110" i="36"/>
  <c r="X110" i="36"/>
  <c r="AB110" i="36"/>
  <c r="Q111" i="36"/>
  <c r="U111" i="36"/>
  <c r="Y111" i="36"/>
  <c r="AC111" i="36"/>
  <c r="R112" i="36"/>
  <c r="V112" i="36"/>
  <c r="Z112" i="36"/>
  <c r="AD112" i="36"/>
  <c r="S113" i="36"/>
  <c r="W113" i="36"/>
  <c r="AA113" i="36"/>
  <c r="AE113" i="36"/>
  <c r="T114" i="36"/>
  <c r="X114" i="36"/>
  <c r="AB114" i="36"/>
  <c r="Q115" i="36"/>
  <c r="U115" i="36"/>
  <c r="Y115" i="36"/>
  <c r="AC115" i="36"/>
  <c r="R116" i="36"/>
  <c r="V116" i="36"/>
  <c r="Z116" i="36"/>
  <c r="AD116" i="36"/>
  <c r="S117" i="36"/>
  <c r="W117" i="36"/>
  <c r="AA117" i="36"/>
  <c r="AE117" i="36"/>
  <c r="T118" i="36"/>
  <c r="X118" i="36"/>
  <c r="AB118" i="36"/>
  <c r="Q119" i="36"/>
  <c r="U119" i="36"/>
  <c r="Y119" i="36"/>
  <c r="AC119" i="36"/>
  <c r="R120" i="36"/>
  <c r="V120" i="36"/>
  <c r="Z120" i="36"/>
  <c r="AD120" i="36"/>
  <c r="S121" i="36"/>
  <c r="W121" i="36"/>
  <c r="AA121" i="36"/>
  <c r="AE121" i="36"/>
  <c r="T122" i="36"/>
  <c r="X122" i="36"/>
  <c r="AB122" i="36"/>
  <c r="Q123" i="36"/>
  <c r="U123" i="36"/>
  <c r="Y123" i="36"/>
  <c r="AC123" i="36"/>
  <c r="R124" i="36"/>
  <c r="V124" i="36"/>
  <c r="Z124" i="36"/>
  <c r="AD124" i="36"/>
  <c r="S125" i="36"/>
  <c r="W125" i="36"/>
  <c r="AA125" i="36"/>
  <c r="AE125" i="36"/>
  <c r="T126" i="36"/>
  <c r="X126" i="36"/>
  <c r="AB126" i="36"/>
  <c r="Q127" i="36"/>
  <c r="U127" i="36"/>
  <c r="Y127" i="36"/>
  <c r="AC127" i="36"/>
  <c r="R128" i="36"/>
  <c r="V128" i="36"/>
  <c r="Z128" i="36"/>
  <c r="AD128" i="36"/>
  <c r="S129" i="36"/>
  <c r="W129" i="36"/>
  <c r="W4" i="36"/>
  <c r="S8" i="36"/>
  <c r="Q12" i="36"/>
  <c r="U13" i="36"/>
  <c r="Y14" i="36"/>
  <c r="AE15" i="36"/>
  <c r="T17" i="36"/>
  <c r="U18" i="36"/>
  <c r="AA19" i="36"/>
  <c r="AE20" i="36"/>
  <c r="S22" i="36"/>
  <c r="Z23" i="36"/>
  <c r="AA24" i="36"/>
  <c r="AD25" i="36"/>
  <c r="S27" i="36"/>
  <c r="R28" i="36"/>
  <c r="AD28" i="36"/>
  <c r="AE29" i="36"/>
  <c r="AD30" i="36"/>
  <c r="AC31" i="36"/>
  <c r="AD32" i="36"/>
  <c r="AA33" i="36"/>
  <c r="Z34" i="36"/>
  <c r="AA35" i="36"/>
  <c r="X36" i="36"/>
  <c r="Q37" i="36"/>
  <c r="AB37" i="36"/>
  <c r="V38" i="36"/>
  <c r="Q39" i="36"/>
  <c r="AA39" i="36"/>
  <c r="T40" i="36"/>
  <c r="AD40" i="36"/>
  <c r="Y41" i="36"/>
  <c r="T42" i="36"/>
  <c r="AB42" i="36"/>
  <c r="W43" i="36"/>
  <c r="R44" i="36"/>
  <c r="AA44" i="36"/>
  <c r="V45" i="36"/>
  <c r="AB45" i="36"/>
  <c r="T46" i="36"/>
  <c r="AB46" i="36"/>
  <c r="T47" i="36"/>
  <c r="Z47" i="36"/>
  <c r="S48" i="36"/>
  <c r="Z48" i="36"/>
  <c r="R49" i="36"/>
  <c r="Z49" i="36"/>
  <c r="Q50" i="36"/>
  <c r="X50" i="36"/>
  <c r="Q51" i="36"/>
  <c r="X51" i="36"/>
  <c r="AD51" i="36"/>
  <c r="W52" i="36"/>
  <c r="AD52" i="36"/>
  <c r="V53" i="36"/>
  <c r="AD53" i="36"/>
  <c r="U54" i="36"/>
  <c r="AB54" i="36"/>
  <c r="U55" i="36"/>
  <c r="AB55" i="36"/>
  <c r="S56" i="36"/>
  <c r="AA56" i="36"/>
  <c r="S57" i="36"/>
  <c r="Z57" i="36"/>
  <c r="S58" i="36"/>
  <c r="Y58" i="36"/>
  <c r="Q59" i="36"/>
  <c r="Y59" i="36"/>
  <c r="Q60" i="36"/>
  <c r="W60" i="36"/>
  <c r="AE60" i="36"/>
  <c r="W61" i="36"/>
  <c r="AD61" i="36"/>
  <c r="W62" i="36"/>
  <c r="AC62" i="36"/>
  <c r="U63" i="36"/>
  <c r="AC63" i="36"/>
  <c r="U64" i="36"/>
  <c r="AA64" i="36"/>
  <c r="T65" i="36"/>
  <c r="AA65" i="36"/>
  <c r="S66" i="36"/>
  <c r="AA66" i="36"/>
  <c r="R67" i="36"/>
  <c r="Y67" i="36"/>
  <c r="R68" i="36"/>
  <c r="Y68" i="36"/>
  <c r="AE68" i="36"/>
  <c r="X69" i="36"/>
  <c r="AE69" i="36"/>
  <c r="W70" i="36"/>
  <c r="AE70" i="36"/>
  <c r="V71" i="36"/>
  <c r="AC71" i="36"/>
  <c r="V72" i="36"/>
  <c r="AB72" i="36"/>
  <c r="R73" i="36"/>
  <c r="X73" i="36"/>
  <c r="AC73" i="36"/>
  <c r="S74" i="36"/>
  <c r="Y74" i="36"/>
  <c r="AD74" i="36"/>
  <c r="T75" i="36"/>
  <c r="Z75" i="36"/>
  <c r="AE75" i="36"/>
  <c r="U76" i="36"/>
  <c r="AA76" i="36"/>
  <c r="Q77" i="36"/>
  <c r="V77" i="36"/>
  <c r="AB77" i="36"/>
  <c r="R78" i="36"/>
  <c r="W78" i="36"/>
  <c r="AC78" i="36"/>
  <c r="S79" i="36"/>
  <c r="X79" i="36"/>
  <c r="AD79" i="36"/>
  <c r="T80" i="36"/>
  <c r="Y80" i="36"/>
  <c r="AE80" i="36"/>
  <c r="U81" i="36"/>
  <c r="Z81" i="36"/>
  <c r="Q82" i="36"/>
  <c r="V82" i="36"/>
  <c r="AA82" i="36"/>
  <c r="R83" i="36"/>
  <c r="W83" i="36"/>
  <c r="AB83" i="36"/>
  <c r="S84" i="36"/>
  <c r="X84" i="36"/>
  <c r="AC84" i="36"/>
  <c r="T85" i="36"/>
  <c r="Y85" i="36"/>
  <c r="AD85" i="36"/>
  <c r="U86" i="36"/>
  <c r="Z86" i="36"/>
  <c r="AE86" i="36"/>
  <c r="V87" i="36"/>
  <c r="AA87" i="36"/>
  <c r="Q88" i="36"/>
  <c r="W88" i="36"/>
  <c r="AB88" i="36"/>
  <c r="R89" i="36"/>
  <c r="X89" i="36"/>
  <c r="AC89" i="36"/>
  <c r="S90" i="36"/>
  <c r="Y90" i="36"/>
  <c r="AD90" i="36"/>
  <c r="T91" i="36"/>
  <c r="Z91" i="36"/>
  <c r="AE91" i="36"/>
  <c r="U92" i="36"/>
  <c r="AA92" i="36"/>
  <c r="Q93" i="36"/>
  <c r="V93" i="36"/>
  <c r="AB93" i="36"/>
  <c r="R94" i="36"/>
  <c r="W94" i="36"/>
  <c r="AC94" i="36"/>
  <c r="S95" i="36"/>
  <c r="X95" i="36"/>
  <c r="AD95" i="36"/>
  <c r="T96" i="36"/>
  <c r="Y96" i="36"/>
  <c r="AE96" i="36"/>
  <c r="U97" i="36"/>
  <c r="Z97" i="36"/>
  <c r="Q98" i="36"/>
  <c r="V98" i="36"/>
  <c r="AA98" i="36"/>
  <c r="AE4" i="36"/>
  <c r="T9" i="36"/>
  <c r="U12" i="36"/>
  <c r="Z13" i="36"/>
  <c r="R15" i="36"/>
  <c r="S16" i="36"/>
  <c r="V17" i="36"/>
  <c r="AC18" i="36"/>
  <c r="Q20" i="36"/>
  <c r="R21" i="36"/>
  <c r="Y22" i="36"/>
  <c r="AB23" i="36"/>
  <c r="Q25" i="36"/>
  <c r="W26" i="36"/>
  <c r="U27" i="36"/>
  <c r="T28" i="36"/>
  <c r="U29" i="36"/>
  <c r="T30" i="36"/>
  <c r="Q31" i="36"/>
  <c r="R32" i="36"/>
  <c r="Q33" i="36"/>
  <c r="AE33" i="36"/>
  <c r="Q35" i="36"/>
  <c r="AC35" i="36"/>
  <c r="Z36" i="36"/>
  <c r="U37" i="36"/>
  <c r="AE37" i="36"/>
  <c r="X38" i="36"/>
  <c r="S39" i="36"/>
  <c r="AC39" i="36"/>
  <c r="W40" i="36"/>
  <c r="S41" i="36"/>
  <c r="AA41" i="36"/>
  <c r="U42" i="36"/>
  <c r="Q43" i="36"/>
  <c r="Z43" i="36"/>
  <c r="S44" i="36"/>
  <c r="AD44" i="36"/>
  <c r="W45" i="36"/>
  <c r="AD45" i="36"/>
  <c r="W46" i="36"/>
  <c r="AC46" i="36"/>
  <c r="U47" i="36"/>
  <c r="AC47" i="36"/>
  <c r="U48" i="36"/>
  <c r="AA48" i="36"/>
  <c r="T49" i="36"/>
  <c r="AA49" i="36"/>
  <c r="S50" i="36"/>
  <c r="AA50" i="36"/>
  <c r="R51" i="36"/>
  <c r="Y51" i="36"/>
  <c r="R52" i="36"/>
  <c r="Y52" i="36"/>
  <c r="Y6" i="36"/>
  <c r="U10" i="36"/>
  <c r="Y12" i="36"/>
  <c r="Q14" i="36"/>
  <c r="T15" i="36"/>
  <c r="X16" i="36"/>
  <c r="AD17" i="36"/>
  <c r="AE18" i="36"/>
  <c r="T20" i="36"/>
  <c r="Z21" i="36"/>
  <c r="AD22" i="36"/>
  <c r="AE23" i="36"/>
  <c r="V25" i="36"/>
  <c r="Z26" i="36"/>
  <c r="Y27" i="36"/>
  <c r="Z28" i="36"/>
  <c r="W29" i="36"/>
  <c r="V30" i="36"/>
  <c r="W31" i="36"/>
  <c r="V32" i="36"/>
  <c r="S33" i="36"/>
  <c r="T34" i="36"/>
  <c r="S35" i="36"/>
  <c r="R36" i="36"/>
  <c r="AD36" i="36"/>
  <c r="W37" i="36"/>
  <c r="Q38" i="36"/>
  <c r="AB38" i="36"/>
  <c r="V39" i="36"/>
  <c r="AD39" i="36"/>
  <c r="Z40" i="36"/>
  <c r="T41" i="36"/>
  <c r="AC41" i="36"/>
  <c r="Y42" i="36"/>
  <c r="R43" i="36"/>
  <c r="AA43" i="36"/>
  <c r="W44" i="36"/>
  <c r="Q45" i="36"/>
  <c r="X45" i="36"/>
  <c r="Q46" i="36"/>
  <c r="X46" i="36"/>
  <c r="AE46" i="36"/>
  <c r="X47" i="36"/>
  <c r="AD47" i="36"/>
  <c r="V48" i="36"/>
  <c r="AD48" i="36"/>
  <c r="V49" i="36"/>
  <c r="AB49" i="36"/>
  <c r="U50" i="36"/>
  <c r="AB50" i="36"/>
  <c r="T51" i="36"/>
  <c r="AB51" i="36"/>
  <c r="S52" i="36"/>
  <c r="Z52" i="36"/>
  <c r="S53" i="36"/>
  <c r="Z53" i="36"/>
  <c r="Q54" i="36"/>
  <c r="Y54" i="36"/>
  <c r="Q55" i="36"/>
  <c r="X55" i="36"/>
  <c r="Q56" i="36"/>
  <c r="W56" i="36"/>
  <c r="AD56" i="36"/>
  <c r="W57" i="36"/>
  <c r="AD57" i="36"/>
  <c r="U58" i="36"/>
  <c r="AC58" i="36"/>
  <c r="U59" i="36"/>
  <c r="AB59" i="36"/>
  <c r="U60" i="36"/>
  <c r="AA60" i="36"/>
  <c r="S61" i="36"/>
  <c r="AA61" i="36"/>
  <c r="S62" i="36"/>
  <c r="Y62" i="36"/>
  <c r="R63" i="36"/>
  <c r="Y63" i="36"/>
  <c r="Q64" i="36"/>
  <c r="Y64" i="36"/>
  <c r="AE64" i="36"/>
  <c r="W65" i="36"/>
  <c r="AE65" i="36"/>
  <c r="W66" i="36"/>
  <c r="AC66" i="36"/>
  <c r="V67" i="36"/>
  <c r="AC67" i="36"/>
  <c r="U68" i="36"/>
  <c r="AC68" i="36"/>
  <c r="T69" i="36"/>
  <c r="AA69" i="36"/>
  <c r="T70" i="36"/>
  <c r="AA70" i="36"/>
  <c r="R71" i="36"/>
  <c r="Z71" i="36"/>
  <c r="R72" i="36"/>
  <c r="Y72" i="36"/>
  <c r="AE72" i="36"/>
  <c r="U73" i="36"/>
  <c r="Z73" i="36"/>
  <c r="Q74" i="36"/>
  <c r="V74" i="36"/>
  <c r="AA74" i="36"/>
  <c r="R75" i="36"/>
  <c r="W75" i="36"/>
  <c r="AB75" i="36"/>
  <c r="S76" i="36"/>
  <c r="X76" i="36"/>
  <c r="AC76" i="36"/>
  <c r="T77" i="36"/>
  <c r="Y77" i="36"/>
  <c r="AD77" i="36"/>
  <c r="U78" i="36"/>
  <c r="Z78" i="36"/>
  <c r="AE78" i="36"/>
  <c r="V79" i="36"/>
  <c r="AA79" i="36"/>
  <c r="Q80" i="36"/>
  <c r="W80" i="36"/>
  <c r="AB80" i="36"/>
  <c r="R81" i="36"/>
  <c r="X81" i="36"/>
  <c r="AC81" i="36"/>
  <c r="S82" i="36"/>
  <c r="Y82" i="36"/>
  <c r="AD82" i="36"/>
  <c r="T83" i="36"/>
  <c r="Z83" i="36"/>
  <c r="AE83" i="36"/>
  <c r="U84" i="36"/>
  <c r="AA84" i="36"/>
  <c r="Q85" i="36"/>
  <c r="V85" i="36"/>
  <c r="AB85" i="36"/>
  <c r="R86" i="36"/>
  <c r="W86" i="36"/>
  <c r="AC86" i="36"/>
  <c r="S87" i="36"/>
  <c r="X87" i="36"/>
  <c r="AD87" i="36"/>
  <c r="T88" i="36"/>
  <c r="Y88" i="36"/>
  <c r="AE88" i="36"/>
  <c r="U89" i="36"/>
  <c r="Z89" i="36"/>
  <c r="Q90" i="36"/>
  <c r="V90" i="36"/>
  <c r="AA90" i="36"/>
  <c r="R91" i="36"/>
  <c r="W91" i="36"/>
  <c r="AB91" i="36"/>
  <c r="S92" i="36"/>
  <c r="X92" i="36"/>
  <c r="AC92" i="36"/>
  <c r="T93" i="36"/>
  <c r="Y93" i="36"/>
  <c r="AD93" i="36"/>
  <c r="U94" i="36"/>
  <c r="Z94" i="36"/>
  <c r="AE94" i="36"/>
  <c r="V95" i="36"/>
  <c r="AA95" i="36"/>
  <c r="Q96" i="36"/>
  <c r="W96" i="36"/>
  <c r="AB96" i="36"/>
  <c r="R97" i="36"/>
  <c r="X97" i="36"/>
  <c r="AC97" i="36"/>
  <c r="S98" i="36"/>
  <c r="Y98" i="36"/>
  <c r="AD98" i="36"/>
  <c r="T99" i="36"/>
  <c r="Z99" i="36"/>
  <c r="AE99" i="36"/>
  <c r="U100" i="36"/>
  <c r="AA100" i="36"/>
  <c r="Q101" i="36"/>
  <c r="V101" i="36"/>
  <c r="AB101" i="36"/>
  <c r="R102" i="36"/>
  <c r="W102" i="36"/>
  <c r="AC102" i="36"/>
  <c r="S103" i="36"/>
  <c r="X103" i="36"/>
  <c r="AD103" i="36"/>
  <c r="T104" i="36"/>
  <c r="Y104" i="36"/>
  <c r="AE104" i="36"/>
  <c r="U105" i="36"/>
  <c r="Z105" i="36"/>
  <c r="Q106" i="36"/>
  <c r="V106" i="36"/>
  <c r="AA106" i="36"/>
  <c r="R107" i="36"/>
  <c r="W107" i="36"/>
  <c r="AB107" i="36"/>
  <c r="S108" i="36"/>
  <c r="X108" i="36"/>
  <c r="AC108" i="36"/>
  <c r="T109" i="36"/>
  <c r="Y109" i="36"/>
  <c r="AD109" i="36"/>
  <c r="U110" i="36"/>
  <c r="Z110" i="36"/>
  <c r="AE110" i="36"/>
  <c r="V111" i="36"/>
  <c r="AA111" i="36"/>
  <c r="Q112" i="36"/>
  <c r="W112" i="36"/>
  <c r="AB112" i="36"/>
  <c r="R113" i="36"/>
  <c r="X113" i="36"/>
  <c r="AC113" i="36"/>
  <c r="S114" i="36"/>
  <c r="Y114" i="36"/>
  <c r="AD114" i="36"/>
  <c r="T115" i="36"/>
  <c r="Z115" i="36"/>
  <c r="AE115" i="36"/>
  <c r="U116" i="36"/>
  <c r="AA116" i="36"/>
  <c r="Q117" i="36"/>
  <c r="V117" i="36"/>
  <c r="AB117" i="36"/>
  <c r="R118" i="36"/>
  <c r="W118" i="36"/>
  <c r="AC118" i="36"/>
  <c r="S119" i="36"/>
  <c r="X119" i="36"/>
  <c r="AD119" i="36"/>
  <c r="T120" i="36"/>
  <c r="Y120" i="36"/>
  <c r="AE120" i="36"/>
  <c r="U121" i="36"/>
  <c r="Z121" i="36"/>
  <c r="Q122" i="36"/>
  <c r="V122" i="36"/>
  <c r="AA122" i="36"/>
  <c r="R123" i="36"/>
  <c r="W123" i="36"/>
  <c r="AB123" i="36"/>
  <c r="S124" i="36"/>
  <c r="X124" i="36"/>
  <c r="AC124" i="36"/>
  <c r="T125" i="36"/>
  <c r="Y125" i="36"/>
  <c r="AD125" i="36"/>
  <c r="U126" i="36"/>
  <c r="Z126" i="36"/>
  <c r="AE126" i="36"/>
  <c r="V127" i="36"/>
  <c r="AA127" i="36"/>
  <c r="Q128" i="36"/>
  <c r="W128" i="36"/>
  <c r="AB128" i="36"/>
  <c r="R129" i="36"/>
  <c r="X129" i="36"/>
  <c r="AB129" i="36"/>
  <c r="Q130" i="36"/>
  <c r="U130" i="36"/>
  <c r="Y130" i="36"/>
  <c r="AC130" i="36"/>
  <c r="R131" i="36"/>
  <c r="V131" i="36"/>
  <c r="Z131" i="36"/>
  <c r="AD131" i="36"/>
  <c r="S132" i="36"/>
  <c r="W132" i="36"/>
  <c r="AA132" i="36"/>
  <c r="AE132" i="36"/>
  <c r="T133" i="36"/>
  <c r="X133" i="36"/>
  <c r="AB133" i="36"/>
  <c r="Q134" i="36"/>
  <c r="U134" i="36"/>
  <c r="Y134" i="36"/>
  <c r="AC134" i="36"/>
  <c r="R135" i="36"/>
  <c r="V135" i="36"/>
  <c r="Z135" i="36"/>
  <c r="AD135" i="36"/>
  <c r="S136" i="36"/>
  <c r="W136" i="36"/>
  <c r="AA136" i="36"/>
  <c r="AE136" i="36"/>
  <c r="T137" i="36"/>
  <c r="X137" i="36"/>
  <c r="AB137" i="36"/>
  <c r="Q138" i="36"/>
  <c r="U138" i="36"/>
  <c r="Y138" i="36"/>
  <c r="AC138" i="36"/>
  <c r="R139" i="36"/>
  <c r="V139" i="36"/>
  <c r="Z139" i="36"/>
  <c r="AD139" i="36"/>
  <c r="S140" i="36"/>
  <c r="W140" i="36"/>
  <c r="AA140" i="36"/>
  <c r="AE140" i="36"/>
  <c r="T141" i="36"/>
  <c r="X141" i="36"/>
  <c r="AB141" i="36"/>
  <c r="Q142" i="36"/>
  <c r="U142" i="36"/>
  <c r="Y142" i="36"/>
  <c r="AC142" i="36"/>
  <c r="R143" i="36"/>
  <c r="V143" i="36"/>
  <c r="Z143" i="36"/>
  <c r="AD143" i="36"/>
  <c r="S144" i="36"/>
  <c r="W144" i="36"/>
  <c r="AA144" i="36"/>
  <c r="AE144" i="36"/>
  <c r="T145" i="36"/>
  <c r="X145" i="36"/>
  <c r="AB145" i="36"/>
  <c r="Q146" i="36"/>
  <c r="U146" i="36"/>
  <c r="Y146" i="36"/>
  <c r="AC146" i="36"/>
  <c r="R147" i="36"/>
  <c r="V147" i="36"/>
  <c r="Z147" i="36"/>
  <c r="AD147" i="36"/>
  <c r="S148" i="36"/>
  <c r="W148" i="36"/>
  <c r="AA148" i="36"/>
  <c r="AE148" i="36"/>
  <c r="T149" i="36"/>
  <c r="X149" i="36"/>
  <c r="AB149" i="36"/>
  <c r="Q150" i="36"/>
  <c r="U150" i="36"/>
  <c r="Y150" i="36"/>
  <c r="AC150" i="36"/>
  <c r="R151" i="36"/>
  <c r="V151" i="36"/>
  <c r="Z151" i="36"/>
  <c r="AD151" i="36"/>
  <c r="S152" i="36"/>
  <c r="W152" i="36"/>
  <c r="AA152" i="36"/>
  <c r="AE152" i="36"/>
  <c r="T153" i="36"/>
  <c r="X153" i="36"/>
  <c r="AB153" i="36"/>
  <c r="AC10" i="36"/>
  <c r="AC16" i="36"/>
  <c r="AC21" i="36"/>
  <c r="AB26" i="36"/>
  <c r="AB30" i="36"/>
  <c r="X34" i="36"/>
  <c r="Y37" i="36"/>
  <c r="S40" i="36"/>
  <c r="Z42" i="36"/>
  <c r="S45" i="36"/>
  <c r="R47" i="36"/>
  <c r="AE48" i="36"/>
  <c r="AC50" i="36"/>
  <c r="AC52" i="36"/>
  <c r="AA53" i="36"/>
  <c r="AA54" i="36"/>
  <c r="Z55" i="36"/>
  <c r="Y56" i="36"/>
  <c r="X57" i="36"/>
  <c r="X58" i="36"/>
  <c r="V59" i="36"/>
  <c r="V60" i="36"/>
  <c r="V61" i="36"/>
  <c r="T62" i="36"/>
  <c r="T63" i="36"/>
  <c r="S64" i="36"/>
  <c r="R65" i="36"/>
  <c r="Q66" i="36"/>
  <c r="Q67" i="36"/>
  <c r="AD67" i="36"/>
  <c r="AD68" i="36"/>
  <c r="AD69" i="36"/>
  <c r="AB70" i="36"/>
  <c r="AB71" i="36"/>
  <c r="AA72" i="36"/>
  <c r="V73" i="36"/>
  <c r="R74" i="36"/>
  <c r="AC74" i="36"/>
  <c r="X75" i="36"/>
  <c r="T76" i="36"/>
  <c r="AE76" i="36"/>
  <c r="Z77" i="36"/>
  <c r="V78" i="36"/>
  <c r="R79" i="36"/>
  <c r="AB79" i="36"/>
  <c r="X80" i="36"/>
  <c r="T81" i="36"/>
  <c r="AD81" i="36"/>
  <c r="Z82" i="36"/>
  <c r="V83" i="36"/>
  <c r="Q84" i="36"/>
  <c r="AB84" i="36"/>
  <c r="X85" i="36"/>
  <c r="S86" i="36"/>
  <c r="AD86" i="36"/>
  <c r="Z87" i="36"/>
  <c r="U88" i="36"/>
  <c r="Q89" i="36"/>
  <c r="AB89" i="36"/>
  <c r="W90" i="36"/>
  <c r="S91" i="36"/>
  <c r="AD91" i="36"/>
  <c r="Y92" i="36"/>
  <c r="U93" i="36"/>
  <c r="Q94" i="36"/>
  <c r="AA94" i="36"/>
  <c r="W95" i="36"/>
  <c r="S96" i="36"/>
  <c r="AC96" i="36"/>
  <c r="Y97" i="36"/>
  <c r="U98" i="36"/>
  <c r="AE98" i="36"/>
  <c r="W99" i="36"/>
  <c r="AD99" i="36"/>
  <c r="W100" i="36"/>
  <c r="AC100" i="36"/>
  <c r="U101" i="36"/>
  <c r="AC101" i="36"/>
  <c r="U102" i="36"/>
  <c r="AA102" i="36"/>
  <c r="T103" i="36"/>
  <c r="AA103" i="36"/>
  <c r="S104" i="36"/>
  <c r="AA104" i="36"/>
  <c r="R105" i="36"/>
  <c r="R13" i="36"/>
  <c r="R18" i="36"/>
  <c r="R23" i="36"/>
  <c r="AC27" i="36"/>
  <c r="Y31" i="36"/>
  <c r="U35" i="36"/>
  <c r="U38" i="36"/>
  <c r="AB40" i="36"/>
  <c r="U43" i="36"/>
  <c r="AA45" i="36"/>
  <c r="Y47" i="36"/>
  <c r="W49" i="36"/>
  <c r="V51" i="36"/>
  <c r="AE52" i="36"/>
  <c r="AE53" i="36"/>
  <c r="AE54" i="36"/>
  <c r="AC55" i="36"/>
  <c r="AC56" i="36"/>
  <c r="AB57" i="36"/>
  <c r="AA58" i="36"/>
  <c r="Z59" i="36"/>
  <c r="Z60" i="36"/>
  <c r="X61" i="36"/>
  <c r="X62" i="36"/>
  <c r="X63" i="36"/>
  <c r="V64" i="36"/>
  <c r="V65" i="36"/>
  <c r="U66" i="36"/>
  <c r="T67" i="36"/>
  <c r="S68" i="36"/>
  <c r="S69" i="36"/>
  <c r="Q70" i="36"/>
  <c r="Q71" i="36"/>
  <c r="Q72" i="36"/>
  <c r="AC72" i="36"/>
  <c r="Y73" i="36"/>
  <c r="U74" i="36"/>
  <c r="AE74" i="36"/>
  <c r="AA75" i="36"/>
  <c r="W76" i="36"/>
  <c r="R77" i="36"/>
  <c r="AC77" i="36"/>
  <c r="Y78" i="36"/>
  <c r="T79" i="36"/>
  <c r="AE79" i="36"/>
  <c r="AA80" i="36"/>
  <c r="V81" i="36"/>
  <c r="R82" i="36"/>
  <c r="AC82" i="36"/>
  <c r="X83" i="36"/>
  <c r="T84" i="36"/>
  <c r="AE84" i="36"/>
  <c r="Z85" i="36"/>
  <c r="V86" i="36"/>
  <c r="R87" i="36"/>
  <c r="AB87" i="36"/>
  <c r="X88" i="36"/>
  <c r="T89" i="36"/>
  <c r="AD89" i="36"/>
  <c r="Z90" i="36"/>
  <c r="V91" i="36"/>
  <c r="Q92" i="36"/>
  <c r="AB92" i="36"/>
  <c r="X93" i="36"/>
  <c r="S94" i="36"/>
  <c r="AD94" i="36"/>
  <c r="Z95" i="36"/>
  <c r="U96" i="36"/>
  <c r="Q97" i="36"/>
  <c r="AB97" i="36"/>
  <c r="W98" i="36"/>
  <c r="R99" i="36"/>
  <c r="X99" i="36"/>
  <c r="Q100" i="36"/>
  <c r="X100" i="36"/>
  <c r="AE100" i="36"/>
  <c r="X101" i="36"/>
  <c r="AD101" i="36"/>
  <c r="V102" i="36"/>
  <c r="AD102" i="36"/>
  <c r="V103" i="36"/>
  <c r="AB103" i="36"/>
  <c r="U104" i="36"/>
  <c r="AB104" i="36"/>
  <c r="T105" i="36"/>
  <c r="AB105" i="36"/>
  <c r="S106" i="36"/>
  <c r="Z106" i="36"/>
  <c r="S107" i="36"/>
  <c r="Z107" i="36"/>
  <c r="Q108" i="36"/>
  <c r="Y108" i="36"/>
  <c r="Q109" i="36"/>
  <c r="X109" i="36"/>
  <c r="Q110" i="36"/>
  <c r="W110" i="36"/>
  <c r="AD110" i="36"/>
  <c r="W111" i="36"/>
  <c r="AD111" i="36"/>
  <c r="U112" i="36"/>
  <c r="AC112" i="36"/>
  <c r="U113" i="36"/>
  <c r="AB113" i="36"/>
  <c r="U114" i="36"/>
  <c r="AA114" i="36"/>
  <c r="S115" i="36"/>
  <c r="AA115" i="36"/>
  <c r="S116" i="36"/>
  <c r="Y116" i="36"/>
  <c r="R117" i="36"/>
  <c r="Y117" i="36"/>
  <c r="Q118" i="36"/>
  <c r="Y118" i="36"/>
  <c r="AE118" i="36"/>
  <c r="W119" i="36"/>
  <c r="AE119" i="36"/>
  <c r="W120" i="36"/>
  <c r="AC120" i="36"/>
  <c r="V121" i="36"/>
  <c r="AC121" i="36"/>
  <c r="U122" i="36"/>
  <c r="AC122" i="36"/>
  <c r="T123" i="36"/>
  <c r="AA123" i="36"/>
  <c r="T124" i="36"/>
  <c r="AA124" i="36"/>
  <c r="R125" i="36"/>
  <c r="Z125" i="36"/>
  <c r="R126" i="36"/>
  <c r="Y126" i="36"/>
  <c r="R127" i="36"/>
  <c r="X127" i="36"/>
  <c r="AE127" i="36"/>
  <c r="X128" i="36"/>
  <c r="AE128" i="36"/>
  <c r="V129" i="36"/>
  <c r="AC129" i="36"/>
  <c r="S130" i="36"/>
  <c r="X130" i="36"/>
  <c r="AD130" i="36"/>
  <c r="T131" i="36"/>
  <c r="Y131" i="36"/>
  <c r="AE131" i="36"/>
  <c r="U132" i="36"/>
  <c r="Z132" i="36"/>
  <c r="Q133" i="36"/>
  <c r="V133" i="36"/>
  <c r="AA133" i="36"/>
  <c r="R134" i="36"/>
  <c r="W134" i="36"/>
  <c r="AB134" i="36"/>
  <c r="S135" i="36"/>
  <c r="X135" i="36"/>
  <c r="AC135" i="36"/>
  <c r="T136" i="36"/>
  <c r="Y136" i="36"/>
  <c r="AD136" i="36"/>
  <c r="U137" i="36"/>
  <c r="Z137" i="36"/>
  <c r="AE137" i="36"/>
  <c r="V138" i="36"/>
  <c r="AA138" i="36"/>
  <c r="Q139" i="36"/>
  <c r="W139" i="36"/>
  <c r="AB139" i="36"/>
  <c r="R140" i="36"/>
  <c r="X140" i="36"/>
  <c r="AC140" i="36"/>
  <c r="S141" i="36"/>
  <c r="Y141" i="36"/>
  <c r="AD141" i="36"/>
  <c r="T142" i="36"/>
  <c r="Z142" i="36"/>
  <c r="AE142" i="36"/>
  <c r="U143" i="36"/>
  <c r="AA143" i="36"/>
  <c r="Q144" i="36"/>
  <c r="V144" i="36"/>
  <c r="AB144" i="36"/>
  <c r="R145" i="36"/>
  <c r="W145" i="36"/>
  <c r="AC145" i="36"/>
  <c r="S146" i="36"/>
  <c r="X146" i="36"/>
  <c r="AD146" i="36"/>
  <c r="T147" i="36"/>
  <c r="Y147" i="36"/>
  <c r="AE147" i="36"/>
  <c r="U148" i="36"/>
  <c r="Z148" i="36"/>
  <c r="Q149" i="36"/>
  <c r="V149" i="36"/>
  <c r="AA149" i="36"/>
  <c r="R150" i="36"/>
  <c r="W150" i="36"/>
  <c r="AB150" i="36"/>
  <c r="S151" i="36"/>
  <c r="X151" i="36"/>
  <c r="AC151" i="36"/>
  <c r="T152" i="36"/>
  <c r="Y152" i="36"/>
  <c r="AD152" i="36"/>
  <c r="U153" i="36"/>
  <c r="Z153" i="36"/>
  <c r="AE153" i="36"/>
  <c r="R7" i="36"/>
  <c r="AB20" i="36"/>
  <c r="AA29" i="36"/>
  <c r="AE36" i="36"/>
  <c r="Q42" i="36"/>
  <c r="Y46" i="36"/>
  <c r="W50" i="36"/>
  <c r="X53" i="36"/>
  <c r="V55" i="36"/>
  <c r="T57" i="36"/>
  <c r="T59" i="36"/>
  <c r="R61" i="36"/>
  <c r="AE62" i="36"/>
  <c r="AD64" i="36"/>
  <c r="AB66" i="36"/>
  <c r="Z68" i="36"/>
  <c r="Y70" i="36"/>
  <c r="W72" i="36"/>
  <c r="AD73" i="36"/>
  <c r="V75" i="36"/>
  <c r="AB76" i="36"/>
  <c r="S78" i="36"/>
  <c r="Z79" i="36"/>
  <c r="Q81" i="36"/>
  <c r="W82" i="36"/>
  <c r="AD83" i="36"/>
  <c r="U85" i="36"/>
  <c r="AA86" i="36"/>
  <c r="S88" i="36"/>
  <c r="Y89" i="36"/>
  <c r="AE90" i="36"/>
  <c r="W92" i="36"/>
  <c r="AC93" i="36"/>
  <c r="T95" i="36"/>
  <c r="AA96" i="36"/>
  <c r="R98" i="36"/>
  <c r="V99" i="36"/>
  <c r="T100" i="36"/>
  <c r="T101" i="36"/>
  <c r="S102" i="36"/>
  <c r="R103" i="36"/>
  <c r="Q104" i="36"/>
  <c r="Q105" i="36"/>
  <c r="AC105" i="36"/>
  <c r="W106" i="36"/>
  <c r="AE106" i="36"/>
  <c r="AA107" i="36"/>
  <c r="U108" i="36"/>
  <c r="AE108" i="36"/>
  <c r="Z109" i="36"/>
  <c r="S110" i="36"/>
  <c r="AC110" i="36"/>
  <c r="X111" i="36"/>
  <c r="S112" i="36"/>
  <c r="AA112" i="36"/>
  <c r="V113" i="36"/>
  <c r="Q114" i="36"/>
  <c r="Z114" i="36"/>
  <c r="V115" i="36"/>
  <c r="AD115" i="36"/>
  <c r="X116" i="36"/>
  <c r="T117" i="36"/>
  <c r="AC117" i="36"/>
  <c r="V118" i="36"/>
  <c r="R119" i="36"/>
  <c r="AA119" i="36"/>
  <c r="U120" i="36"/>
  <c r="Q121" i="36"/>
  <c r="Y121" i="36"/>
  <c r="S122" i="36"/>
  <c r="AD122" i="36"/>
  <c r="X123" i="36"/>
  <c r="Q124" i="36"/>
  <c r="AB124" i="36"/>
  <c r="V125" i="36"/>
  <c r="Q126" i="36"/>
  <c r="AA126" i="36"/>
  <c r="T127" i="36"/>
  <c r="AD127" i="36"/>
  <c r="Y128" i="36"/>
  <c r="T129" i="36"/>
  <c r="AA129" i="36"/>
  <c r="T130" i="36"/>
  <c r="AA130" i="36"/>
  <c r="S131" i="36"/>
  <c r="AA131" i="36"/>
  <c r="R132" i="36"/>
  <c r="Y132" i="36"/>
  <c r="R133" i="36"/>
  <c r="Y133" i="36"/>
  <c r="AE133" i="36"/>
  <c r="X134" i="36"/>
  <c r="AE134" i="36"/>
  <c r="W135" i="36"/>
  <c r="AE135" i="36"/>
  <c r="V136" i="36"/>
  <c r="AC136" i="36"/>
  <c r="V137" i="36"/>
  <c r="AC137" i="36"/>
  <c r="T138" i="36"/>
  <c r="AB138" i="36"/>
  <c r="T139" i="36"/>
  <c r="AA139" i="36"/>
  <c r="T140" i="36"/>
  <c r="Z140" i="36"/>
  <c r="R141" i="36"/>
  <c r="Z141" i="36"/>
  <c r="R142" i="36"/>
  <c r="X142" i="36"/>
  <c r="Q143" i="36"/>
  <c r="X143" i="36"/>
  <c r="AE143" i="36"/>
  <c r="X144" i="36"/>
  <c r="AD144" i="36"/>
  <c r="V145" i="36"/>
  <c r="AD145" i="36"/>
  <c r="V146" i="36"/>
  <c r="AB146" i="36"/>
  <c r="U147" i="36"/>
  <c r="AB147" i="36"/>
  <c r="T148" i="36"/>
  <c r="AB148" i="36"/>
  <c r="S149" i="36"/>
  <c r="Z149" i="36"/>
  <c r="S150" i="36"/>
  <c r="Z150" i="36"/>
  <c r="Q151" i="36"/>
  <c r="Y151" i="36"/>
  <c r="Q152" i="36"/>
  <c r="X152" i="36"/>
  <c r="Q153" i="36"/>
  <c r="W153" i="36"/>
  <c r="AD153" i="36"/>
  <c r="U106" i="36"/>
  <c r="V14" i="36"/>
  <c r="X24" i="36"/>
  <c r="X32" i="36"/>
  <c r="AC38" i="36"/>
  <c r="AE43" i="36"/>
  <c r="Q48" i="36"/>
  <c r="AC51" i="36"/>
  <c r="T54" i="36"/>
  <c r="R56" i="36"/>
  <c r="AE57" i="36"/>
  <c r="AD59" i="36"/>
  <c r="AB61" i="36"/>
  <c r="Z63" i="36"/>
  <c r="Z65" i="36"/>
  <c r="X67" i="36"/>
  <c r="V69" i="36"/>
  <c r="U71" i="36"/>
  <c r="Q73" i="36"/>
  <c r="W74" i="36"/>
  <c r="AD75" i="36"/>
  <c r="U77" i="36"/>
  <c r="AA78" i="36"/>
  <c r="S80" i="36"/>
  <c r="Y81" i="36"/>
  <c r="AE82" i="36"/>
  <c r="W84" i="36"/>
  <c r="AC85" i="36"/>
  <c r="T87" i="36"/>
  <c r="AA88" i="36"/>
  <c r="R90" i="36"/>
  <c r="X91" i="36"/>
  <c r="AE92" i="36"/>
  <c r="V94" i="36"/>
  <c r="AB95" i="36"/>
  <c r="T97" i="36"/>
  <c r="Z98" i="36"/>
  <c r="AA99" i="36"/>
  <c r="Y100" i="36"/>
  <c r="Y101" i="36"/>
  <c r="Y102" i="36"/>
  <c r="W103" i="36"/>
  <c r="W104" i="36"/>
  <c r="V105" i="36"/>
  <c r="AD105" i="36"/>
  <c r="Y106" i="36"/>
  <c r="T107" i="36"/>
  <c r="AD107" i="36"/>
  <c r="W108" i="36"/>
  <c r="R109" i="36"/>
  <c r="AB109" i="36"/>
  <c r="V110" i="36"/>
  <c r="R111" i="36"/>
  <c r="Z111" i="36"/>
  <c r="T112" i="36"/>
  <c r="AE112" i="36"/>
  <c r="Y113" i="36"/>
  <c r="R114" i="36"/>
  <c r="AC114" i="36"/>
  <c r="W115" i="36"/>
  <c r="Q116" i="36"/>
  <c r="AB116" i="36"/>
  <c r="U117" i="36"/>
  <c r="AD117" i="36"/>
  <c r="Z118" i="36"/>
  <c r="T119" i="36"/>
  <c r="AB119" i="36"/>
  <c r="X120" i="36"/>
  <c r="R121" i="36"/>
  <c r="AB121" i="36"/>
  <c r="W122" i="36"/>
  <c r="AE122" i="36"/>
  <c r="Z123" i="36"/>
  <c r="U124" i="36"/>
  <c r="AE124" i="36"/>
  <c r="X125" i="36"/>
  <c r="S126" i="36"/>
  <c r="AC126" i="36"/>
  <c r="W127" i="36"/>
  <c r="S128" i="36"/>
  <c r="AA128" i="36"/>
  <c r="U129" i="36"/>
  <c r="AD129" i="36"/>
  <c r="V130" i="36"/>
  <c r="AB130" i="36"/>
  <c r="U131" i="36"/>
  <c r="AB131" i="36"/>
  <c r="T132" i="36"/>
  <c r="AB132" i="36"/>
  <c r="S133" i="36"/>
  <c r="Z133" i="36"/>
  <c r="S134" i="36"/>
  <c r="Z134" i="36"/>
  <c r="Q135" i="36"/>
  <c r="Y135" i="36"/>
  <c r="Q136" i="36"/>
  <c r="X136" i="36"/>
  <c r="Q137" i="36"/>
  <c r="W137" i="36"/>
  <c r="AD137" i="36"/>
  <c r="W138" i="36"/>
  <c r="AD138" i="36"/>
  <c r="U139" i="36"/>
  <c r="AC139" i="36"/>
  <c r="U140" i="36"/>
  <c r="AB140" i="36"/>
  <c r="U141" i="36"/>
  <c r="AA141" i="36"/>
  <c r="S142" i="36"/>
  <c r="AA142" i="36"/>
  <c r="S143" i="36"/>
  <c r="Y143" i="36"/>
  <c r="R144" i="36"/>
  <c r="Y144" i="36"/>
  <c r="Q145" i="36"/>
  <c r="Y145" i="36"/>
  <c r="AE145" i="36"/>
  <c r="W146" i="36"/>
  <c r="AE146" i="36"/>
  <c r="W147" i="36"/>
  <c r="AC147" i="36"/>
  <c r="V148" i="36"/>
  <c r="AC148" i="36"/>
  <c r="U149" i="36"/>
  <c r="AC149" i="36"/>
  <c r="T150" i="36"/>
  <c r="AA150" i="36"/>
  <c r="T151" i="36"/>
  <c r="AA151" i="36"/>
  <c r="R152" i="36"/>
  <c r="Z152" i="36"/>
  <c r="R153" i="36"/>
  <c r="Y153" i="36"/>
  <c r="AA137" i="36"/>
  <c r="W15" i="36"/>
  <c r="AB25" i="36"/>
  <c r="Y33" i="36"/>
  <c r="W39" i="36"/>
  <c r="X44" i="36"/>
  <c r="Y48" i="36"/>
  <c r="U52" i="36"/>
  <c r="W54" i="36"/>
  <c r="V56" i="36"/>
  <c r="T58" i="36"/>
  <c r="R60" i="36"/>
  <c r="Q62" i="36"/>
  <c r="AD63" i="36"/>
  <c r="AB65" i="36"/>
  <c r="AB67" i="36"/>
  <c r="Z69" i="36"/>
  <c r="X71" i="36"/>
  <c r="T73" i="36"/>
  <c r="Z74" i="36"/>
  <c r="Q76" i="36"/>
  <c r="X77" i="36"/>
  <c r="AD78" i="36"/>
  <c r="U80" i="36"/>
  <c r="AB81" i="36"/>
  <c r="S83" i="36"/>
  <c r="Y84" i="36"/>
  <c r="Q86" i="36"/>
  <c r="W87" i="36"/>
  <c r="AC88" i="36"/>
  <c r="U90" i="36"/>
  <c r="AA91" i="36"/>
  <c r="R93" i="36"/>
  <c r="Y94" i="36"/>
  <c r="AE95" i="36"/>
  <c r="V97" i="36"/>
  <c r="AC98" i="36"/>
  <c r="AB99" i="36"/>
  <c r="AB100" i="36"/>
  <c r="Z101" i="36"/>
  <c r="Z102" i="36"/>
  <c r="Z103" i="36"/>
  <c r="X104" i="36"/>
  <c r="X105" i="36"/>
  <c r="R106" i="36"/>
  <c r="AC106" i="36"/>
  <c r="V107" i="36"/>
  <c r="AE107" i="36"/>
  <c r="AA108" i="36"/>
  <c r="U109" i="36"/>
  <c r="AC109" i="36"/>
  <c r="Y110" i="36"/>
  <c r="S111" i="36"/>
  <c r="AB111" i="36"/>
  <c r="X112" i="36"/>
  <c r="Q113" i="36"/>
  <c r="Z113" i="36"/>
  <c r="V114" i="36"/>
  <c r="AE114" i="36"/>
  <c r="X115" i="36"/>
  <c r="T116" i="36"/>
  <c r="AC116" i="36"/>
  <c r="X117" i="36"/>
  <c r="S118" i="36"/>
  <c r="AA118" i="36"/>
  <c r="V119" i="36"/>
  <c r="Q120" i="36"/>
  <c r="AA120" i="36"/>
  <c r="T121" i="36"/>
  <c r="AD121" i="36"/>
  <c r="Y122" i="36"/>
  <c r="S123" i="36"/>
  <c r="AD123" i="36"/>
  <c r="W124" i="36"/>
  <c r="Q125" i="36"/>
  <c r="AB125" i="36"/>
  <c r="V126" i="36"/>
  <c r="AD126" i="36"/>
  <c r="Z127" i="36"/>
  <c r="T128" i="36"/>
  <c r="AC128" i="36"/>
  <c r="Y129" i="36"/>
  <c r="AE129" i="36"/>
  <c r="W130" i="36"/>
  <c r="AE130" i="36"/>
  <c r="W131" i="36"/>
  <c r="AC131" i="36"/>
  <c r="V132" i="36"/>
  <c r="AC132" i="36"/>
  <c r="U133" i="36"/>
  <c r="AC133" i="36"/>
  <c r="T134" i="36"/>
  <c r="AA134" i="36"/>
  <c r="T135" i="36"/>
  <c r="AA135" i="36"/>
  <c r="R136" i="36"/>
  <c r="Z136" i="36"/>
  <c r="R137" i="36"/>
  <c r="Y137" i="36"/>
  <c r="R138" i="36"/>
  <c r="X138" i="36"/>
  <c r="AE138" i="36"/>
  <c r="X139" i="36"/>
  <c r="AE139" i="36"/>
  <c r="V140" i="36"/>
  <c r="AD140" i="36"/>
  <c r="V141" i="36"/>
  <c r="AC141" i="36"/>
  <c r="V142" i="36"/>
  <c r="AB142" i="36"/>
  <c r="T143" i="36"/>
  <c r="AB143" i="36"/>
  <c r="T144" i="36"/>
  <c r="Z144" i="36"/>
  <c r="S145" i="36"/>
  <c r="Z145" i="36"/>
  <c r="R146" i="36"/>
  <c r="Z146" i="36"/>
  <c r="Q147" i="36"/>
  <c r="X147" i="36"/>
  <c r="Q148" i="36"/>
  <c r="X148" i="36"/>
  <c r="AD148" i="36"/>
  <c r="W149" i="36"/>
  <c r="AD149" i="36"/>
  <c r="V150" i="36"/>
  <c r="AD150" i="36"/>
  <c r="U151" i="36"/>
  <c r="AB151" i="36"/>
  <c r="U152" i="36"/>
  <c r="AB152" i="36"/>
  <c r="S153" i="36"/>
  <c r="AA153" i="36"/>
  <c r="V19" i="36"/>
  <c r="AB28" i="36"/>
  <c r="V36" i="36"/>
  <c r="U41" i="36"/>
  <c r="S46" i="36"/>
  <c r="AE49" i="36"/>
  <c r="T53" i="36"/>
  <c r="R55" i="36"/>
  <c r="R57" i="36"/>
  <c r="AE58" i="36"/>
  <c r="AC60" i="36"/>
  <c r="AB62" i="36"/>
  <c r="Z64" i="36"/>
  <c r="X66" i="36"/>
  <c r="W68" i="36"/>
  <c r="U70" i="36"/>
  <c r="S72" i="36"/>
  <c r="AB73" i="36"/>
  <c r="S75" i="36"/>
  <c r="Y76" i="36"/>
  <c r="Q78" i="36"/>
  <c r="W79" i="36"/>
  <c r="AC80" i="36"/>
  <c r="U82" i="36"/>
  <c r="AA83" i="36"/>
  <c r="R85" i="36"/>
  <c r="Y86" i="36"/>
  <c r="AE87" i="36"/>
  <c r="V89" i="36"/>
  <c r="AC90" i="36"/>
  <c r="T92" i="36"/>
  <c r="Z93" i="36"/>
  <c r="R95" i="36"/>
  <c r="X96" i="36"/>
  <c r="AD97" i="36"/>
  <c r="S99" i="36"/>
  <c r="S100" i="36"/>
  <c r="R101" i="36"/>
  <c r="Q102" i="36"/>
  <c r="AE102" i="36"/>
  <c r="AE103" i="36"/>
  <c r="AC104" i="36"/>
  <c r="Y105" i="36"/>
  <c r="AD106" i="36"/>
  <c r="X107" i="36"/>
  <c r="T108" i="36"/>
  <c r="AB108" i="36"/>
  <c r="V109" i="36"/>
  <c r="R110" i="36"/>
  <c r="AA110" i="36"/>
  <c r="T111" i="36"/>
  <c r="AE111" i="36"/>
  <c r="Y112" i="36"/>
  <c r="T113" i="36"/>
  <c r="AD113" i="36"/>
  <c r="W114" i="36"/>
  <c r="R115" i="36"/>
  <c r="AB115" i="36"/>
  <c r="W116" i="36"/>
  <c r="AE116" i="36"/>
  <c r="Z117" i="36"/>
  <c r="U118" i="36"/>
  <c r="AD118" i="36"/>
  <c r="Z119" i="36"/>
  <c r="S120" i="36"/>
  <c r="AB120" i="36"/>
  <c r="X121" i="36"/>
  <c r="R122" i="36"/>
  <c r="Z122" i="36"/>
  <c r="V123" i="36"/>
  <c r="AE123" i="36"/>
  <c r="Y124" i="36"/>
  <c r="U125" i="36"/>
  <c r="AC125" i="36"/>
  <c r="W126" i="36"/>
  <c r="S127" i="36"/>
  <c r="AB127" i="36"/>
  <c r="U128" i="36"/>
  <c r="Q129" i="36"/>
  <c r="Z129" i="36"/>
  <c r="R130" i="36"/>
  <c r="Z130" i="36"/>
  <c r="Q131" i="36"/>
  <c r="X131" i="36"/>
  <c r="Q132" i="36"/>
  <c r="X132" i="36"/>
  <c r="AD132" i="36"/>
  <c r="W133" i="36"/>
  <c r="AD133" i="36"/>
  <c r="V134" i="36"/>
  <c r="AD134" i="36"/>
  <c r="U135" i="36"/>
  <c r="AB135" i="36"/>
  <c r="U136" i="36"/>
  <c r="AB136" i="36"/>
  <c r="S137" i="36"/>
  <c r="S138" i="36"/>
  <c r="Z138" i="36"/>
  <c r="S139" i="36"/>
  <c r="Y139" i="36"/>
  <c r="Q140" i="36"/>
  <c r="Y140" i="36"/>
  <c r="Q141" i="36"/>
  <c r="W141" i="36"/>
  <c r="AE141" i="36"/>
  <c r="W142" i="36"/>
  <c r="AD142" i="36"/>
  <c r="W143" i="36"/>
  <c r="AC143" i="36"/>
  <c r="U144" i="36"/>
  <c r="AC144" i="36"/>
  <c r="U145" i="36"/>
  <c r="AA145" i="36"/>
  <c r="T146" i="36"/>
  <c r="AA146" i="36"/>
  <c r="S147" i="36"/>
  <c r="AA147" i="36"/>
  <c r="R148" i="36"/>
  <c r="Y148" i="36"/>
  <c r="R149" i="36"/>
  <c r="Y149" i="36"/>
  <c r="AE149" i="36"/>
  <c r="X150" i="36"/>
  <c r="AE150" i="36"/>
  <c r="W151" i="36"/>
  <c r="AE151" i="36"/>
  <c r="V152" i="36"/>
  <c r="AC152" i="36"/>
  <c r="V153" i="36"/>
  <c r="AC153" i="36"/>
  <c r="BZ153" i="33"/>
  <c r="BZ149" i="33"/>
  <c r="BZ145" i="33"/>
  <c r="BZ141" i="33"/>
  <c r="BZ137" i="33"/>
  <c r="BZ133" i="33"/>
  <c r="BZ129" i="33"/>
  <c r="BZ125" i="33"/>
  <c r="BZ121" i="33"/>
  <c r="BZ117" i="33"/>
  <c r="BZ113" i="33"/>
  <c r="BZ109" i="33"/>
  <c r="BZ105" i="33"/>
  <c r="BZ101" i="33"/>
  <c r="BZ97" i="33"/>
  <c r="BZ93" i="33"/>
  <c r="BZ89" i="33"/>
  <c r="BZ85" i="33"/>
  <c r="BZ81" i="33"/>
  <c r="BZ77" i="33"/>
  <c r="BZ73" i="33"/>
  <c r="BZ69" i="33"/>
  <c r="BZ65" i="33"/>
  <c r="BZ61" i="33"/>
  <c r="BZ57" i="33"/>
  <c r="BZ53" i="33"/>
  <c r="BZ49" i="33"/>
  <c r="BZ45" i="33"/>
  <c r="BZ41" i="33"/>
  <c r="BZ37" i="33"/>
  <c r="BZ33" i="33"/>
  <c r="BZ29" i="33"/>
  <c r="BZ25" i="33"/>
  <c r="BZ21" i="33"/>
  <c r="BZ17" i="33"/>
  <c r="BZ13" i="33"/>
  <c r="BZ9" i="33"/>
  <c r="BZ5" i="33"/>
  <c r="BS6" i="33"/>
  <c r="BT7" i="33"/>
  <c r="BU8" i="33"/>
  <c r="BS10" i="33"/>
  <c r="BT11" i="33"/>
  <c r="BU12" i="33"/>
  <c r="BS14" i="33"/>
  <c r="BT15" i="33"/>
  <c r="BU16" i="33"/>
  <c r="BS18" i="33"/>
  <c r="BT19" i="33"/>
  <c r="BU20" i="33"/>
  <c r="BS22" i="33"/>
  <c r="BT23" i="33"/>
  <c r="BU24" i="33"/>
  <c r="BS26" i="33"/>
  <c r="BT27" i="33"/>
  <c r="BU28" i="33"/>
  <c r="BS30" i="33"/>
  <c r="BT31" i="33"/>
  <c r="BU32" i="33"/>
  <c r="BS34" i="33"/>
  <c r="BT35" i="33"/>
  <c r="BU36" i="33"/>
  <c r="BS38" i="33"/>
  <c r="BT39" i="33"/>
  <c r="BU40" i="33"/>
  <c r="BS42" i="33"/>
  <c r="BT43" i="33"/>
  <c r="BU44" i="33"/>
  <c r="BS46" i="33"/>
  <c r="BT47" i="33"/>
  <c r="BU48" i="33"/>
  <c r="BS50" i="33"/>
  <c r="BT51" i="33"/>
  <c r="BU52" i="33"/>
  <c r="BS54" i="33"/>
  <c r="BT55" i="33"/>
  <c r="BU56" i="33"/>
  <c r="BS58" i="33"/>
  <c r="BT59" i="33"/>
  <c r="BU60" i="33"/>
  <c r="BS62" i="33"/>
  <c r="BT63" i="33"/>
  <c r="BU64" i="33"/>
  <c r="BS66" i="33"/>
  <c r="BT67" i="33"/>
  <c r="BU68" i="33"/>
  <c r="BS70" i="33"/>
  <c r="BT71" i="33"/>
  <c r="BU72" i="33"/>
  <c r="BS74" i="33"/>
  <c r="BT75" i="33"/>
  <c r="BU76" i="33"/>
  <c r="BS5" i="33"/>
  <c r="BT6" i="33"/>
  <c r="BU7" i="33"/>
  <c r="BS9" i="33"/>
  <c r="BT10" i="33"/>
  <c r="BU11" i="33"/>
  <c r="BS13" i="33"/>
  <c r="BT14" i="33"/>
  <c r="BU15" i="33"/>
  <c r="BS17" i="33"/>
  <c r="BT18" i="33"/>
  <c r="BU19" i="33"/>
  <c r="BS21" i="33"/>
  <c r="BT22" i="33"/>
  <c r="BU23" i="33"/>
  <c r="BS25" i="33"/>
  <c r="BT26" i="33"/>
  <c r="BU27" i="33"/>
  <c r="BS29" i="33"/>
  <c r="BT30" i="33"/>
  <c r="BU31" i="33"/>
  <c r="BS33" i="33"/>
  <c r="BT34" i="33"/>
  <c r="BU35" i="33"/>
  <c r="BS37" i="33"/>
  <c r="BT38" i="33"/>
  <c r="BU39" i="33"/>
  <c r="BS41" i="33"/>
  <c r="BT42" i="33"/>
  <c r="BU43" i="33"/>
  <c r="BS45" i="33"/>
  <c r="BT46" i="33"/>
  <c r="BU47" i="33"/>
  <c r="BS49" i="33"/>
  <c r="BT50" i="33"/>
  <c r="BU51" i="33"/>
  <c r="BS53" i="33"/>
  <c r="BT54" i="33"/>
  <c r="BU55" i="33"/>
  <c r="BS57" i="33"/>
  <c r="BT58" i="33"/>
  <c r="BU59" i="33"/>
  <c r="BS61" i="33"/>
  <c r="BT62" i="33"/>
  <c r="BU63" i="33"/>
  <c r="BS65" i="33"/>
  <c r="BT66" i="33"/>
  <c r="BU67" i="33"/>
  <c r="BS69" i="33"/>
  <c r="BT70" i="33"/>
  <c r="BU71" i="33"/>
  <c r="BS73" i="33"/>
  <c r="BT74" i="33"/>
  <c r="BU75" i="33"/>
  <c r="BS77" i="33"/>
  <c r="BT78" i="33"/>
  <c r="BU79" i="33"/>
  <c r="BS81" i="33"/>
  <c r="BT82" i="33"/>
  <c r="BU83" i="33"/>
  <c r="BS85" i="33"/>
  <c r="BT86" i="33"/>
  <c r="BU87" i="33"/>
  <c r="BS89" i="33"/>
  <c r="BT90" i="33"/>
  <c r="BU91" i="33"/>
  <c r="BS93" i="33"/>
  <c r="BT94" i="33"/>
  <c r="BU95" i="33"/>
  <c r="BS97" i="33"/>
  <c r="BT98" i="33"/>
  <c r="BU99" i="33"/>
  <c r="BS101" i="33"/>
  <c r="BT102" i="33"/>
  <c r="BU103" i="33"/>
  <c r="BS105" i="33"/>
  <c r="BT106" i="33"/>
  <c r="BU107" i="33"/>
  <c r="BS109" i="33"/>
  <c r="BT110" i="33"/>
  <c r="BU111" i="33"/>
  <c r="BS113" i="33"/>
  <c r="BT114" i="33"/>
  <c r="BU115" i="33"/>
  <c r="BS117" i="33"/>
  <c r="BT5" i="33"/>
  <c r="BU6" i="33"/>
  <c r="BS8" i="33"/>
  <c r="BT9" i="33"/>
  <c r="BU10" i="33"/>
  <c r="BS12" i="33"/>
  <c r="BT13" i="33"/>
  <c r="BU14" i="33"/>
  <c r="BS16" i="33"/>
  <c r="BT17" i="33"/>
  <c r="BU18" i="33"/>
  <c r="BS20" i="33"/>
  <c r="BT21" i="33"/>
  <c r="BU22" i="33"/>
  <c r="BS24" i="33"/>
  <c r="BT25" i="33"/>
  <c r="BU26" i="33"/>
  <c r="BS28" i="33"/>
  <c r="BT29" i="33"/>
  <c r="BU30" i="33"/>
  <c r="BS32" i="33"/>
  <c r="BT33" i="33"/>
  <c r="BU34" i="33"/>
  <c r="BS36" i="33"/>
  <c r="BT37" i="33"/>
  <c r="BU38" i="33"/>
  <c r="BS40" i="33"/>
  <c r="BT41" i="33"/>
  <c r="BU42" i="33"/>
  <c r="BS44" i="33"/>
  <c r="BT45" i="33"/>
  <c r="BU46" i="33"/>
  <c r="BS48" i="33"/>
  <c r="BT49" i="33"/>
  <c r="BU50" i="33"/>
  <c r="BS52" i="33"/>
  <c r="BT53" i="33"/>
  <c r="BU54" i="33"/>
  <c r="BS56" i="33"/>
  <c r="BT57" i="33"/>
  <c r="BU58" i="33"/>
  <c r="BS60" i="33"/>
  <c r="BT61" i="33"/>
  <c r="BU62" i="33"/>
  <c r="BS64" i="33"/>
  <c r="BT65" i="33"/>
  <c r="BU66" i="33"/>
  <c r="BS68" i="33"/>
  <c r="BT69" i="33"/>
  <c r="BU70" i="33"/>
  <c r="BS72" i="33"/>
  <c r="BT73" i="33"/>
  <c r="BU74" i="33"/>
  <c r="BS76" i="33"/>
  <c r="BT77" i="33"/>
  <c r="BU78" i="33"/>
  <c r="BS80" i="33"/>
  <c r="BT81" i="33"/>
  <c r="BU82" i="33"/>
  <c r="BS84" i="33"/>
  <c r="BT85" i="33"/>
  <c r="BU86" i="33"/>
  <c r="BS88" i="33"/>
  <c r="BT89" i="33"/>
  <c r="BU90" i="33"/>
  <c r="BS92" i="33"/>
  <c r="BU5" i="33"/>
  <c r="BS7" i="33"/>
  <c r="BT8" i="33"/>
  <c r="BU9" i="33"/>
  <c r="BS11" i="33"/>
  <c r="BT12" i="33"/>
  <c r="BU13" i="33"/>
  <c r="BS15" i="33"/>
  <c r="BT16" i="33"/>
  <c r="BU17" i="33"/>
  <c r="BS19" i="33"/>
  <c r="BT20" i="33"/>
  <c r="BU21" i="33"/>
  <c r="BS23" i="33"/>
  <c r="BT24" i="33"/>
  <c r="BU25" i="33"/>
  <c r="BS27" i="33"/>
  <c r="BT28" i="33"/>
  <c r="BU29" i="33"/>
  <c r="BS31" i="33"/>
  <c r="BT32" i="33"/>
  <c r="BU33" i="33"/>
  <c r="BS35" i="33"/>
  <c r="BT36" i="33"/>
  <c r="BU37" i="33"/>
  <c r="BS39" i="33"/>
  <c r="BT40" i="33"/>
  <c r="BU41" i="33"/>
  <c r="BS43" i="33"/>
  <c r="BT44" i="33"/>
  <c r="BU45" i="33"/>
  <c r="BS47" i="33"/>
  <c r="BT48" i="33"/>
  <c r="BU49" i="33"/>
  <c r="BS51" i="33"/>
  <c r="BT52" i="33"/>
  <c r="BU53" i="33"/>
  <c r="BS55" i="33"/>
  <c r="BT56" i="33"/>
  <c r="BU57" i="33"/>
  <c r="BS59" i="33"/>
  <c r="BT60" i="33"/>
  <c r="BU61" i="33"/>
  <c r="BS63" i="33"/>
  <c r="BT64" i="33"/>
  <c r="BU65" i="33"/>
  <c r="BS67" i="33"/>
  <c r="BT68" i="33"/>
  <c r="BU69" i="33"/>
  <c r="BS71" i="33"/>
  <c r="BT72" i="33"/>
  <c r="BU73" i="33"/>
  <c r="BU81" i="33"/>
  <c r="BT101" i="33"/>
  <c r="BS112" i="33"/>
  <c r="BS120" i="33"/>
  <c r="BS124" i="33"/>
  <c r="BU126" i="33"/>
  <c r="BT129" i="33"/>
  <c r="BT133" i="33"/>
  <c r="BS136" i="33"/>
  <c r="BU138" i="33"/>
  <c r="BS144" i="33"/>
  <c r="BS148" i="33"/>
  <c r="BS152" i="33"/>
  <c r="BU154" i="33"/>
  <c r="BT76" i="33"/>
  <c r="BT79" i="33"/>
  <c r="BS82" i="33"/>
  <c r="BU84" i="33"/>
  <c r="BT87" i="33"/>
  <c r="BS90" i="33"/>
  <c r="BU92" i="33"/>
  <c r="BU94" i="33"/>
  <c r="BT96" i="33"/>
  <c r="BS98" i="33"/>
  <c r="BS100" i="33"/>
  <c r="BU101" i="33"/>
  <c r="BT103" i="33"/>
  <c r="BT105" i="33"/>
  <c r="BS107" i="33"/>
  <c r="BU108" i="33"/>
  <c r="BU110" i="33"/>
  <c r="BT112" i="33"/>
  <c r="BS114" i="33"/>
  <c r="BS116" i="33"/>
  <c r="BU117" i="33"/>
  <c r="BS119" i="33"/>
  <c r="BT120" i="33"/>
  <c r="BU121" i="33"/>
  <c r="BS123" i="33"/>
  <c r="BT124" i="33"/>
  <c r="BU125" i="33"/>
  <c r="BS127" i="33"/>
  <c r="BT128" i="33"/>
  <c r="BU129" i="33"/>
  <c r="BS131" i="33"/>
  <c r="BT132" i="33"/>
  <c r="BU133" i="33"/>
  <c r="BS135" i="33"/>
  <c r="BT136" i="33"/>
  <c r="BU137" i="33"/>
  <c r="BS139" i="33"/>
  <c r="BT140" i="33"/>
  <c r="BU141" i="33"/>
  <c r="BS143" i="33"/>
  <c r="BT144" i="33"/>
  <c r="BU145" i="33"/>
  <c r="BS147" i="33"/>
  <c r="BT148" i="33"/>
  <c r="BU149" i="33"/>
  <c r="BS151" i="33"/>
  <c r="BT152" i="33"/>
  <c r="BU153" i="33"/>
  <c r="BU77" i="33"/>
  <c r="BS83" i="33"/>
  <c r="BU85" i="33"/>
  <c r="BT88" i="33"/>
  <c r="BS91" i="33"/>
  <c r="BT93" i="33"/>
  <c r="BU96" i="33"/>
  <c r="BU98" i="33"/>
  <c r="BS102" i="33"/>
  <c r="BS104" i="33"/>
  <c r="BT107" i="33"/>
  <c r="BT109" i="33"/>
  <c r="BU112" i="33"/>
  <c r="BU114" i="33"/>
  <c r="BS118" i="33"/>
  <c r="BT119" i="33"/>
  <c r="BS122" i="33"/>
  <c r="BT123" i="33"/>
  <c r="BS126" i="33"/>
  <c r="BU128" i="33"/>
  <c r="BS130" i="33"/>
  <c r="BU132" i="33"/>
  <c r="BS134" i="33"/>
  <c r="BU136" i="33"/>
  <c r="BT139" i="33"/>
  <c r="BU140" i="33"/>
  <c r="BS142" i="33"/>
  <c r="BU144" i="33"/>
  <c r="BS146" i="33"/>
  <c r="BT147" i="33"/>
  <c r="BS150" i="33"/>
  <c r="BT151" i="33"/>
  <c r="BS154" i="33"/>
  <c r="BT80" i="33"/>
  <c r="BS95" i="33"/>
  <c r="BT100" i="33"/>
  <c r="BU105" i="33"/>
  <c r="BS111" i="33"/>
  <c r="BT116" i="33"/>
  <c r="BU120" i="33"/>
  <c r="BU124" i="33"/>
  <c r="BT127" i="33"/>
  <c r="BT131" i="33"/>
  <c r="BT135" i="33"/>
  <c r="BS138" i="33"/>
  <c r="BT143" i="33"/>
  <c r="BU148" i="33"/>
  <c r="BU152" i="33"/>
  <c r="BS78" i="33"/>
  <c r="BU80" i="33"/>
  <c r="BT83" i="33"/>
  <c r="BS86" i="33"/>
  <c r="BU88" i="33"/>
  <c r="BT91" i="33"/>
  <c r="BU93" i="33"/>
  <c r="BT95" i="33"/>
  <c r="BT97" i="33"/>
  <c r="BS99" i="33"/>
  <c r="BU100" i="33"/>
  <c r="BU102" i="33"/>
  <c r="BT104" i="33"/>
  <c r="BS106" i="33"/>
  <c r="BS108" i="33"/>
  <c r="BU109" i="33"/>
  <c r="BT111" i="33"/>
  <c r="BT113" i="33"/>
  <c r="BS115" i="33"/>
  <c r="BU116" i="33"/>
  <c r="BT118" i="33"/>
  <c r="BU119" i="33"/>
  <c r="BS121" i="33"/>
  <c r="BT122" i="33"/>
  <c r="BU123" i="33"/>
  <c r="BS125" i="33"/>
  <c r="BT126" i="33"/>
  <c r="BU127" i="33"/>
  <c r="BS129" i="33"/>
  <c r="BT130" i="33"/>
  <c r="BU131" i="33"/>
  <c r="BS133" i="33"/>
  <c r="BT134" i="33"/>
  <c r="BU135" i="33"/>
  <c r="BS137" i="33"/>
  <c r="BT138" i="33"/>
  <c r="BU139" i="33"/>
  <c r="BS141" i="33"/>
  <c r="BT142" i="33"/>
  <c r="BU143" i="33"/>
  <c r="BS145" i="33"/>
  <c r="BT146" i="33"/>
  <c r="BU147" i="33"/>
  <c r="BS149" i="33"/>
  <c r="BT150" i="33"/>
  <c r="BU151" i="33"/>
  <c r="BS153" i="33"/>
  <c r="BT154" i="33"/>
  <c r="BS75" i="33"/>
  <c r="BS79" i="33"/>
  <c r="BT84" i="33"/>
  <c r="BS87" i="33"/>
  <c r="BU89" i="33"/>
  <c r="BT92" i="33"/>
  <c r="BS94" i="33"/>
  <c r="BS96" i="33"/>
  <c r="BU97" i="33"/>
  <c r="BT99" i="33"/>
  <c r="BS103" i="33"/>
  <c r="BU104" i="33"/>
  <c r="BU106" i="33"/>
  <c r="BT108" i="33"/>
  <c r="BS110" i="33"/>
  <c r="BU113" i="33"/>
  <c r="BT115" i="33"/>
  <c r="BT117" i="33"/>
  <c r="BU118" i="33"/>
  <c r="BT121" i="33"/>
  <c r="BU122" i="33"/>
  <c r="BT125" i="33"/>
  <c r="BS128" i="33"/>
  <c r="BU130" i="33"/>
  <c r="BS132" i="33"/>
  <c r="BU134" i="33"/>
  <c r="BT137" i="33"/>
  <c r="BS140" i="33"/>
  <c r="BT141" i="33"/>
  <c r="BU142" i="33"/>
  <c r="BT145" i="33"/>
  <c r="BU146" i="33"/>
  <c r="BT149" i="33"/>
  <c r="BU150" i="33"/>
  <c r="BT153" i="33"/>
  <c r="BQ8" i="33"/>
  <c r="BO5" i="33"/>
  <c r="BQ5" i="33" s="1"/>
  <c r="BO8" i="33"/>
  <c r="BQ4" i="33"/>
  <c r="BL7" i="33"/>
  <c r="BL11" i="33"/>
  <c r="BL15" i="33"/>
  <c r="BL4" i="33"/>
  <c r="BL8" i="33"/>
  <c r="BL12" i="33"/>
  <c r="BL16" i="33"/>
  <c r="BL5" i="33"/>
  <c r="BL9" i="33"/>
  <c r="BL13" i="33"/>
  <c r="BL17" i="33"/>
  <c r="BL6" i="33"/>
  <c r="BL10" i="33"/>
  <c r="BL14" i="33"/>
  <c r="BL18" i="33"/>
  <c r="AQ5" i="33"/>
  <c r="AQ9" i="33"/>
  <c r="AQ13" i="33"/>
  <c r="AQ17" i="33"/>
  <c r="AQ6" i="33"/>
  <c r="AQ10" i="33"/>
  <c r="AQ14" i="33"/>
  <c r="AQ18" i="33"/>
  <c r="AQ7" i="33"/>
  <c r="AQ11" i="33"/>
  <c r="AQ15" i="33"/>
  <c r="AQ19" i="33"/>
  <c r="AQ8" i="33"/>
  <c r="AQ12" i="33"/>
  <c r="AQ16" i="33"/>
  <c r="S168" i="33" s="1"/>
  <c r="S171" i="33"/>
  <c r="S167" i="33"/>
  <c r="S163" i="33"/>
  <c r="S159" i="33"/>
  <c r="S164" i="33"/>
  <c r="S170" i="33"/>
  <c r="S166" i="33"/>
  <c r="S162" i="33"/>
  <c r="S158" i="33"/>
  <c r="S160" i="33"/>
  <c r="S169" i="33"/>
  <c r="S165" i="33"/>
  <c r="S161" i="33"/>
  <c r="S157" i="33"/>
  <c r="R168" i="33"/>
  <c r="R164" i="33"/>
  <c r="R160" i="33"/>
  <c r="R171" i="33"/>
  <c r="R167" i="33"/>
  <c r="R163" i="33"/>
  <c r="R159" i="33"/>
  <c r="R170" i="33"/>
  <c r="R166" i="33"/>
  <c r="R162" i="33"/>
  <c r="AI47" i="33"/>
  <c r="AI45" i="33"/>
  <c r="AI43" i="33"/>
  <c r="AI41" i="33"/>
  <c r="AI6" i="33"/>
  <c r="AI39" i="33"/>
  <c r="AI37" i="33"/>
  <c r="AI35" i="33"/>
  <c r="AI33" i="33"/>
  <c r="AI31" i="33"/>
  <c r="AI29" i="33"/>
  <c r="AI27" i="33"/>
  <c r="AI25" i="33"/>
  <c r="AI23" i="33"/>
  <c r="AI21" i="33"/>
  <c r="AI19" i="33"/>
  <c r="AI17" i="33"/>
  <c r="AI15" i="33"/>
  <c r="AI13" i="33"/>
  <c r="AI11" i="33"/>
  <c r="AI9" i="33"/>
  <c r="AI7" i="33"/>
  <c r="AI40" i="33"/>
  <c r="AI38" i="33"/>
  <c r="AI36" i="33"/>
  <c r="AI34" i="33"/>
  <c r="AI32" i="33"/>
  <c r="AI30" i="33"/>
  <c r="AI28" i="33"/>
  <c r="AI26" i="33"/>
  <c r="AI24" i="33"/>
  <c r="AI22" i="33"/>
  <c r="AI20" i="33"/>
  <c r="AI18" i="33"/>
  <c r="AI16" i="33"/>
  <c r="AI14" i="33"/>
  <c r="AI12" i="33"/>
  <c r="AI10" i="33"/>
  <c r="AI8" i="33"/>
  <c r="AI5" i="33"/>
  <c r="AI46" i="33"/>
  <c r="AI44" i="33"/>
  <c r="AI42" i="33"/>
  <c r="U4" i="33"/>
  <c r="Y4" i="33"/>
  <c r="AC4" i="33"/>
  <c r="AG4" i="33"/>
  <c r="U5" i="33"/>
  <c r="Y5" i="33"/>
  <c r="AC5" i="33"/>
  <c r="AG5" i="33"/>
  <c r="U6" i="33"/>
  <c r="Y6" i="33"/>
  <c r="AC6" i="33"/>
  <c r="AG6" i="33"/>
  <c r="U7" i="33"/>
  <c r="Y7" i="33"/>
  <c r="AC7" i="33"/>
  <c r="AG7" i="33"/>
  <c r="U8" i="33"/>
  <c r="Y8" i="33"/>
  <c r="AC8" i="33"/>
  <c r="AG8" i="33"/>
  <c r="U9" i="33"/>
  <c r="Y9" i="33"/>
  <c r="AC9" i="33"/>
  <c r="AG9" i="33"/>
  <c r="U10" i="33"/>
  <c r="Y10" i="33"/>
  <c r="AC10" i="33"/>
  <c r="AG10" i="33"/>
  <c r="U11" i="33"/>
  <c r="Y11" i="33"/>
  <c r="AC11" i="33"/>
  <c r="AG11" i="33"/>
  <c r="U12" i="33"/>
  <c r="Y12" i="33"/>
  <c r="AC12" i="33"/>
  <c r="AG12" i="33"/>
  <c r="U13" i="33"/>
  <c r="Y13" i="33"/>
  <c r="AC13" i="33"/>
  <c r="AG13" i="33"/>
  <c r="U14" i="33"/>
  <c r="Y14" i="33"/>
  <c r="AC14" i="33"/>
  <c r="AG14" i="33"/>
  <c r="U15" i="33"/>
  <c r="Y15" i="33"/>
  <c r="AC15" i="33"/>
  <c r="R4" i="33"/>
  <c r="V4" i="33"/>
  <c r="Z4" i="33"/>
  <c r="AD4" i="33"/>
  <c r="R5" i="33"/>
  <c r="V5" i="33"/>
  <c r="Z5" i="33"/>
  <c r="AD5" i="33"/>
  <c r="R6" i="33"/>
  <c r="V6" i="33"/>
  <c r="Z6" i="33"/>
  <c r="AD6" i="33"/>
  <c r="R7" i="33"/>
  <c r="V7" i="33"/>
  <c r="Z7" i="33"/>
  <c r="AD7" i="33"/>
  <c r="R8" i="33"/>
  <c r="V8" i="33"/>
  <c r="Z8" i="33"/>
  <c r="AD8" i="33"/>
  <c r="R9" i="33"/>
  <c r="V9" i="33"/>
  <c r="Z9" i="33"/>
  <c r="AD9" i="33"/>
  <c r="R10" i="33"/>
  <c r="V10" i="33"/>
  <c r="Z10" i="33"/>
  <c r="AD10" i="33"/>
  <c r="R11" i="33"/>
  <c r="V11" i="33"/>
  <c r="Z11" i="33"/>
  <c r="AD11" i="33"/>
  <c r="R12" i="33"/>
  <c r="V12" i="33"/>
  <c r="Z12" i="33"/>
  <c r="AD12" i="33"/>
  <c r="R13" i="33"/>
  <c r="V13" i="33"/>
  <c r="Z13" i="33"/>
  <c r="AD13" i="33"/>
  <c r="R14" i="33"/>
  <c r="V14" i="33"/>
  <c r="Z14" i="33"/>
  <c r="AD14" i="33"/>
  <c r="R15" i="33"/>
  <c r="V15" i="33"/>
  <c r="Z15" i="33"/>
  <c r="AD15" i="33"/>
  <c r="R16" i="33"/>
  <c r="V16" i="33"/>
  <c r="Z16" i="33"/>
  <c r="AD16" i="33"/>
  <c r="R17" i="33"/>
  <c r="V17" i="33"/>
  <c r="Z17" i="33"/>
  <c r="AD17" i="33"/>
  <c r="R18" i="33"/>
  <c r="V18" i="33"/>
  <c r="Z18" i="33"/>
  <c r="AD18" i="33"/>
  <c r="R19" i="33"/>
  <c r="V19" i="33"/>
  <c r="Z19" i="33"/>
  <c r="AD19" i="33"/>
  <c r="R20" i="33"/>
  <c r="V20" i="33"/>
  <c r="Z20" i="33"/>
  <c r="AD20" i="33"/>
  <c r="R21" i="33"/>
  <c r="V21" i="33"/>
  <c r="Z21" i="33"/>
  <c r="AD21" i="33"/>
  <c r="R22" i="33"/>
  <c r="V22" i="33"/>
  <c r="Z22" i="33"/>
  <c r="AD22" i="33"/>
  <c r="R23" i="33"/>
  <c r="V23" i="33"/>
  <c r="Z23" i="33"/>
  <c r="AD23" i="33"/>
  <c r="R24" i="33"/>
  <c r="V24" i="33"/>
  <c r="Z24" i="33"/>
  <c r="AD24" i="33"/>
  <c r="R25" i="33"/>
  <c r="S4" i="33"/>
  <c r="W4" i="33"/>
  <c r="AA4" i="33"/>
  <c r="AE4" i="33"/>
  <c r="S5" i="33"/>
  <c r="W5" i="33"/>
  <c r="AA5" i="33"/>
  <c r="AE5" i="33"/>
  <c r="S6" i="33"/>
  <c r="W6" i="33"/>
  <c r="AA6" i="33"/>
  <c r="AE6" i="33"/>
  <c r="S7" i="33"/>
  <c r="W7" i="33"/>
  <c r="AA7" i="33"/>
  <c r="AE7" i="33"/>
  <c r="S8" i="33"/>
  <c r="W8" i="33"/>
  <c r="AA8" i="33"/>
  <c r="AE8" i="33"/>
  <c r="S9" i="33"/>
  <c r="W9" i="33"/>
  <c r="AA9" i="33"/>
  <c r="AE9" i="33"/>
  <c r="S10" i="33"/>
  <c r="W10" i="33"/>
  <c r="AA10" i="33"/>
  <c r="AE10" i="33"/>
  <c r="S11" i="33"/>
  <c r="W11" i="33"/>
  <c r="AA11" i="33"/>
  <c r="AE11" i="33"/>
  <c r="S12" i="33"/>
  <c r="W12" i="33"/>
  <c r="AA12" i="33"/>
  <c r="AE12" i="33"/>
  <c r="S13" i="33"/>
  <c r="W13" i="33"/>
  <c r="AA13" i="33"/>
  <c r="AE13" i="33"/>
  <c r="S14" i="33"/>
  <c r="W14" i="33"/>
  <c r="AA14" i="33"/>
  <c r="AE14" i="33"/>
  <c r="S15" i="33"/>
  <c r="W15" i="33"/>
  <c r="AA15" i="33"/>
  <c r="AE15" i="33"/>
  <c r="S16" i="33"/>
  <c r="W16" i="33"/>
  <c r="AA16" i="33"/>
  <c r="AE16" i="33"/>
  <c r="S17" i="33"/>
  <c r="W17" i="33"/>
  <c r="AA17" i="33"/>
  <c r="AE17" i="33"/>
  <c r="S18" i="33"/>
  <c r="W18" i="33"/>
  <c r="AA18" i="33"/>
  <c r="AE18" i="33"/>
  <c r="S19" i="33"/>
  <c r="W19" i="33"/>
  <c r="AA19" i="33"/>
  <c r="AE19" i="33"/>
  <c r="S20" i="33"/>
  <c r="T4" i="33"/>
  <c r="X4" i="33"/>
  <c r="AB4" i="33"/>
  <c r="AF4" i="33"/>
  <c r="T5" i="33"/>
  <c r="X5" i="33"/>
  <c r="AB5" i="33"/>
  <c r="AF5" i="33"/>
  <c r="T6" i="33"/>
  <c r="X6" i="33"/>
  <c r="AB6" i="33"/>
  <c r="AF6" i="33"/>
  <c r="T7" i="33"/>
  <c r="X7" i="33"/>
  <c r="AB7" i="33"/>
  <c r="AF7" i="33"/>
  <c r="T8" i="33"/>
  <c r="X8" i="33"/>
  <c r="AB8" i="33"/>
  <c r="AF8" i="33"/>
  <c r="T9" i="33"/>
  <c r="X9" i="33"/>
  <c r="AB9" i="33"/>
  <c r="AF9" i="33"/>
  <c r="T10" i="33"/>
  <c r="X10" i="33"/>
  <c r="AB10" i="33"/>
  <c r="AF10" i="33"/>
  <c r="T11" i="33"/>
  <c r="X11" i="33"/>
  <c r="AB11" i="33"/>
  <c r="AF11" i="33"/>
  <c r="T12" i="33"/>
  <c r="X12" i="33"/>
  <c r="AB12" i="33"/>
  <c r="AF12" i="33"/>
  <c r="T13" i="33"/>
  <c r="X13" i="33"/>
  <c r="AB13" i="33"/>
  <c r="AF13" i="33"/>
  <c r="T14" i="33"/>
  <c r="X14" i="33"/>
  <c r="AB14" i="33"/>
  <c r="AF14" i="33"/>
  <c r="T15" i="33"/>
  <c r="X15" i="33"/>
  <c r="AB15" i="33"/>
  <c r="AF15" i="33"/>
  <c r="T16" i="33"/>
  <c r="X16" i="33"/>
  <c r="AB16" i="33"/>
  <c r="AF16" i="33"/>
  <c r="T17" i="33"/>
  <c r="X17" i="33"/>
  <c r="AB17" i="33"/>
  <c r="AF17" i="33"/>
  <c r="T18" i="33"/>
  <c r="X18" i="33"/>
  <c r="AC16" i="33"/>
  <c r="AC17" i="33"/>
  <c r="AB18" i="33"/>
  <c r="T19" i="33"/>
  <c r="AB19" i="33"/>
  <c r="T20" i="33"/>
  <c r="Y20" i="33"/>
  <c r="AE20" i="33"/>
  <c r="T21" i="33"/>
  <c r="Y21" i="33"/>
  <c r="AE21" i="33"/>
  <c r="T22" i="33"/>
  <c r="Y22" i="33"/>
  <c r="AE22" i="33"/>
  <c r="T23" i="33"/>
  <c r="Y23" i="33"/>
  <c r="AE23" i="33"/>
  <c r="T24" i="33"/>
  <c r="Y24" i="33"/>
  <c r="AE24" i="33"/>
  <c r="T25" i="33"/>
  <c r="X25" i="33"/>
  <c r="AB25" i="33"/>
  <c r="AF25" i="33"/>
  <c r="T26" i="33"/>
  <c r="X26" i="33"/>
  <c r="AB26" i="33"/>
  <c r="AF26" i="33"/>
  <c r="T27" i="33"/>
  <c r="X27" i="33"/>
  <c r="AB27" i="33"/>
  <c r="AF27" i="33"/>
  <c r="T28" i="33"/>
  <c r="X28" i="33"/>
  <c r="AB28" i="33"/>
  <c r="AF28" i="33"/>
  <c r="T29" i="33"/>
  <c r="X29" i="33"/>
  <c r="AB29" i="33"/>
  <c r="AF29" i="33"/>
  <c r="T30" i="33"/>
  <c r="X30" i="33"/>
  <c r="AB30" i="33"/>
  <c r="AF30" i="33"/>
  <c r="T31" i="33"/>
  <c r="X31" i="33"/>
  <c r="AB31" i="33"/>
  <c r="AF31" i="33"/>
  <c r="T32" i="33"/>
  <c r="X32" i="33"/>
  <c r="AB32" i="33"/>
  <c r="AF32" i="33"/>
  <c r="T33" i="33"/>
  <c r="X33" i="33"/>
  <c r="AB33" i="33"/>
  <c r="AF33" i="33"/>
  <c r="T34" i="33"/>
  <c r="X34" i="33"/>
  <c r="AB34" i="33"/>
  <c r="AF34" i="33"/>
  <c r="T35" i="33"/>
  <c r="X35" i="33"/>
  <c r="AB35" i="33"/>
  <c r="AF35" i="33"/>
  <c r="T36" i="33"/>
  <c r="X36" i="33"/>
  <c r="AB36" i="33"/>
  <c r="AF36" i="33"/>
  <c r="T37" i="33"/>
  <c r="X37" i="33"/>
  <c r="AB37" i="33"/>
  <c r="AF37" i="33"/>
  <c r="T38" i="33"/>
  <c r="X38" i="33"/>
  <c r="AB38" i="33"/>
  <c r="AF38" i="33"/>
  <c r="T39" i="33"/>
  <c r="X39" i="33"/>
  <c r="AB39" i="33"/>
  <c r="AF39" i="33"/>
  <c r="T40" i="33"/>
  <c r="X40" i="33"/>
  <c r="AB40" i="33"/>
  <c r="AF40" i="33"/>
  <c r="T41" i="33"/>
  <c r="AG16" i="33"/>
  <c r="U18" i="33"/>
  <c r="AG18" i="33"/>
  <c r="AC19" i="33"/>
  <c r="W20" i="33"/>
  <c r="AC20" i="33"/>
  <c r="U21" i="33"/>
  <c r="AB21" i="33"/>
  <c r="S22" i="33"/>
  <c r="AA22" i="33"/>
  <c r="AG22" i="33"/>
  <c r="X23" i="33"/>
  <c r="AF23" i="33"/>
  <c r="W24" i="33"/>
  <c r="AC24" i="33"/>
  <c r="U25" i="33"/>
  <c r="Z25" i="33"/>
  <c r="AE25" i="33"/>
  <c r="U26" i="33"/>
  <c r="Z26" i="33"/>
  <c r="AE26" i="33"/>
  <c r="U27" i="33"/>
  <c r="Z27" i="33"/>
  <c r="AE27" i="33"/>
  <c r="U28" i="33"/>
  <c r="Z28" i="33"/>
  <c r="AE28" i="33"/>
  <c r="U29" i="33"/>
  <c r="Z29" i="33"/>
  <c r="AE29" i="33"/>
  <c r="U30" i="33"/>
  <c r="Z30" i="33"/>
  <c r="AE30" i="33"/>
  <c r="U31" i="33"/>
  <c r="Z31" i="33"/>
  <c r="AE31" i="33"/>
  <c r="U32" i="33"/>
  <c r="Z32" i="33"/>
  <c r="AE32" i="33"/>
  <c r="U33" i="33"/>
  <c r="Z33" i="33"/>
  <c r="AE33" i="33"/>
  <c r="U34" i="33"/>
  <c r="Z34" i="33"/>
  <c r="AE34" i="33"/>
  <c r="U35" i="33"/>
  <c r="Z35" i="33"/>
  <c r="AE35" i="33"/>
  <c r="U36" i="33"/>
  <c r="Z36" i="33"/>
  <c r="AE36" i="33"/>
  <c r="U37" i="33"/>
  <c r="Z37" i="33"/>
  <c r="AE37" i="33"/>
  <c r="U38" i="33"/>
  <c r="Z38" i="33"/>
  <c r="AE38" i="33"/>
  <c r="U39" i="33"/>
  <c r="Z39" i="33"/>
  <c r="AE39" i="33"/>
  <c r="U40" i="33"/>
  <c r="Z40" i="33"/>
  <c r="AE40" i="33"/>
  <c r="U41" i="33"/>
  <c r="Y41" i="33"/>
  <c r="AC41" i="33"/>
  <c r="AG41" i="33"/>
  <c r="U42" i="33"/>
  <c r="Y42" i="33"/>
  <c r="AC42" i="33"/>
  <c r="AG42" i="33"/>
  <c r="U43" i="33"/>
  <c r="Y43" i="33"/>
  <c r="AC43" i="33"/>
  <c r="AG43" i="33"/>
  <c r="U44" i="33"/>
  <c r="Y44" i="33"/>
  <c r="AC44" i="33"/>
  <c r="AG44" i="33"/>
  <c r="U45" i="33"/>
  <c r="Y45" i="33"/>
  <c r="AC45" i="33"/>
  <c r="AG45" i="33"/>
  <c r="U46" i="33"/>
  <c r="Y46" i="33"/>
  <c r="AC46" i="33"/>
  <c r="AG46" i="33"/>
  <c r="U47" i="33"/>
  <c r="Y47" i="33"/>
  <c r="AC47" i="33"/>
  <c r="AG47" i="33"/>
  <c r="U48" i="33"/>
  <c r="Y48" i="33"/>
  <c r="AC48" i="33"/>
  <c r="AG48" i="33"/>
  <c r="U49" i="33"/>
  <c r="Y49" i="33"/>
  <c r="AC49" i="33"/>
  <c r="AG49" i="33"/>
  <c r="U50" i="33"/>
  <c r="Y50" i="33"/>
  <c r="AC50" i="33"/>
  <c r="AG50" i="33"/>
  <c r="U51" i="33"/>
  <c r="Y51" i="33"/>
  <c r="AC51" i="33"/>
  <c r="AG51" i="33"/>
  <c r="U52" i="33"/>
  <c r="Y52" i="33"/>
  <c r="AC52" i="33"/>
  <c r="AG52" i="33"/>
  <c r="U53" i="33"/>
  <c r="Y53" i="33"/>
  <c r="AC53" i="33"/>
  <c r="AG53" i="33"/>
  <c r="U54" i="33"/>
  <c r="Y54" i="33"/>
  <c r="AC54" i="33"/>
  <c r="AG54" i="33"/>
  <c r="U55" i="33"/>
  <c r="Y55" i="33"/>
  <c r="AC55" i="33"/>
  <c r="AG55" i="33"/>
  <c r="U56" i="33"/>
  <c r="Y56" i="33"/>
  <c r="AC56" i="33"/>
  <c r="AG56" i="33"/>
  <c r="U57" i="33"/>
  <c r="Y57" i="33"/>
  <c r="AC57" i="33"/>
  <c r="AG57" i="33"/>
  <c r="U58" i="33"/>
  <c r="Y58" i="33"/>
  <c r="AC58" i="33"/>
  <c r="AG58" i="33"/>
  <c r="U59" i="33"/>
  <c r="Y59" i="33"/>
  <c r="AC59" i="33"/>
  <c r="AG59" i="33"/>
  <c r="U60" i="33"/>
  <c r="Y60" i="33"/>
  <c r="AC60" i="33"/>
  <c r="AG60" i="33"/>
  <c r="U61" i="33"/>
  <c r="Y61" i="33"/>
  <c r="AC61" i="33"/>
  <c r="AG61" i="33"/>
  <c r="U62" i="33"/>
  <c r="Y62" i="33"/>
  <c r="AC62" i="33"/>
  <c r="AG62" i="33"/>
  <c r="U63" i="33"/>
  <c r="Y63" i="33"/>
  <c r="AC63" i="33"/>
  <c r="AG63" i="33"/>
  <c r="U64" i="33"/>
  <c r="Y64" i="33"/>
  <c r="AC64" i="33"/>
  <c r="AG64" i="33"/>
  <c r="U65" i="33"/>
  <c r="Y65" i="33"/>
  <c r="AC65" i="33"/>
  <c r="AG65" i="33"/>
  <c r="U66" i="33"/>
  <c r="Y66" i="33"/>
  <c r="AC66" i="33"/>
  <c r="AG66" i="33"/>
  <c r="U67" i="33"/>
  <c r="Y67" i="33"/>
  <c r="AC67" i="33"/>
  <c r="AG15" i="33"/>
  <c r="Y17" i="33"/>
  <c r="AF18" i="33"/>
  <c r="AF19" i="33"/>
  <c r="AA20" i="33"/>
  <c r="S21" i="33"/>
  <c r="AC21" i="33"/>
  <c r="W22" i="33"/>
  <c r="AF22" i="33"/>
  <c r="AA23" i="33"/>
  <c r="S24" i="33"/>
  <c r="AB24" i="33"/>
  <c r="V25" i="33"/>
  <c r="AC25" i="33"/>
  <c r="S26" i="33"/>
  <c r="AA26" i="33"/>
  <c r="R27" i="33"/>
  <c r="Y27" i="33"/>
  <c r="AG27" i="33"/>
  <c r="W28" i="33"/>
  <c r="AD28" i="33"/>
  <c r="V29" i="33"/>
  <c r="AC29" i="33"/>
  <c r="S30" i="33"/>
  <c r="AA30" i="33"/>
  <c r="R31" i="33"/>
  <c r="Y31" i="33"/>
  <c r="AG31" i="33"/>
  <c r="W32" i="33"/>
  <c r="AD32" i="33"/>
  <c r="V33" i="33"/>
  <c r="AC33" i="33"/>
  <c r="S34" i="33"/>
  <c r="AA34" i="33"/>
  <c r="R35" i="33"/>
  <c r="Y35" i="33"/>
  <c r="AG35" i="33"/>
  <c r="W36" i="33"/>
  <c r="AD36" i="33"/>
  <c r="V37" i="33"/>
  <c r="AC37" i="33"/>
  <c r="S38" i="33"/>
  <c r="AA38" i="33"/>
  <c r="R39" i="33"/>
  <c r="Y39" i="33"/>
  <c r="AG39" i="33"/>
  <c r="W40" i="33"/>
  <c r="AD40" i="33"/>
  <c r="V41" i="33"/>
  <c r="AA41" i="33"/>
  <c r="AF41" i="33"/>
  <c r="V42" i="33"/>
  <c r="AA42" i="33"/>
  <c r="AF42" i="33"/>
  <c r="V43" i="33"/>
  <c r="AA43" i="33"/>
  <c r="AF43" i="33"/>
  <c r="V44" i="33"/>
  <c r="AA44" i="33"/>
  <c r="AF44" i="33"/>
  <c r="V45" i="33"/>
  <c r="AA45" i="33"/>
  <c r="AF45" i="33"/>
  <c r="V46" i="33"/>
  <c r="AA46" i="33"/>
  <c r="AF46" i="33"/>
  <c r="V47" i="33"/>
  <c r="AA47" i="33"/>
  <c r="AF47" i="33"/>
  <c r="V48" i="33"/>
  <c r="AA48" i="33"/>
  <c r="AF48" i="33"/>
  <c r="V49" i="33"/>
  <c r="AA49" i="33"/>
  <c r="AF49" i="33"/>
  <c r="V50" i="33"/>
  <c r="AA50" i="33"/>
  <c r="AF50" i="33"/>
  <c r="V51" i="33"/>
  <c r="AA51" i="33"/>
  <c r="AF51" i="33"/>
  <c r="V52" i="33"/>
  <c r="AA52" i="33"/>
  <c r="AF52" i="33"/>
  <c r="V53" i="33"/>
  <c r="U17" i="33"/>
  <c r="AC18" i="33"/>
  <c r="Y19" i="33"/>
  <c r="X20" i="33"/>
  <c r="AG20" i="33"/>
  <c r="AA21" i="33"/>
  <c r="U22" i="33"/>
  <c r="AC22" i="33"/>
  <c r="W23" i="33"/>
  <c r="AG23" i="33"/>
  <c r="AA24" i="33"/>
  <c r="S25" i="33"/>
  <c r="AA25" i="33"/>
  <c r="R26" i="33"/>
  <c r="Y26" i="33"/>
  <c r="AG26" i="33"/>
  <c r="W27" i="33"/>
  <c r="AD27" i="33"/>
  <c r="V28" i="33"/>
  <c r="AC28" i="33"/>
  <c r="S29" i="33"/>
  <c r="AA29" i="33"/>
  <c r="R30" i="33"/>
  <c r="Y30" i="33"/>
  <c r="AG30" i="33"/>
  <c r="W31" i="33"/>
  <c r="AD31" i="33"/>
  <c r="V32" i="33"/>
  <c r="AC32" i="33"/>
  <c r="S33" i="33"/>
  <c r="AA33" i="33"/>
  <c r="R34" i="33"/>
  <c r="Y34" i="33"/>
  <c r="AG34" i="33"/>
  <c r="W35" i="33"/>
  <c r="AD35" i="33"/>
  <c r="V36" i="33"/>
  <c r="AC36" i="33"/>
  <c r="S37" i="33"/>
  <c r="AA37" i="33"/>
  <c r="R38" i="33"/>
  <c r="Y38" i="33"/>
  <c r="AG38" i="33"/>
  <c r="W39" i="33"/>
  <c r="AD39" i="33"/>
  <c r="V40" i="33"/>
  <c r="AC40" i="33"/>
  <c r="S41" i="33"/>
  <c r="Z41" i="33"/>
  <c r="AE41" i="33"/>
  <c r="T42" i="33"/>
  <c r="Z42" i="33"/>
  <c r="AE42" i="33"/>
  <c r="T43" i="33"/>
  <c r="Z43" i="33"/>
  <c r="AE43" i="33"/>
  <c r="T44" i="33"/>
  <c r="Z44" i="33"/>
  <c r="AE44" i="33"/>
  <c r="T45" i="33"/>
  <c r="Z45" i="33"/>
  <c r="AE45" i="33"/>
  <c r="T46" i="33"/>
  <c r="Z46" i="33"/>
  <c r="AE46" i="33"/>
  <c r="T47" i="33"/>
  <c r="Z47" i="33"/>
  <c r="AE47" i="33"/>
  <c r="T48" i="33"/>
  <c r="Z48" i="33"/>
  <c r="AE48" i="33"/>
  <c r="T49" i="33"/>
  <c r="Z49" i="33"/>
  <c r="AE49" i="33"/>
  <c r="T50" i="33"/>
  <c r="Z50" i="33"/>
  <c r="AE50" i="33"/>
  <c r="T51" i="33"/>
  <c r="Z51" i="33"/>
  <c r="AE51" i="33"/>
  <c r="T52" i="33"/>
  <c r="Z52" i="33"/>
  <c r="AE52" i="33"/>
  <c r="T53" i="33"/>
  <c r="Z53" i="33"/>
  <c r="AE53" i="33"/>
  <c r="T54" i="33"/>
  <c r="Z54" i="33"/>
  <c r="AE54" i="33"/>
  <c r="T55" i="33"/>
  <c r="Z55" i="33"/>
  <c r="AE55" i="33"/>
  <c r="T56" i="33"/>
  <c r="Z56" i="33"/>
  <c r="AE56" i="33"/>
  <c r="T57" i="33"/>
  <c r="Z57" i="33"/>
  <c r="AE57" i="33"/>
  <c r="T58" i="33"/>
  <c r="Z58" i="33"/>
  <c r="AE58" i="33"/>
  <c r="T59" i="33"/>
  <c r="Z59" i="33"/>
  <c r="AE59" i="33"/>
  <c r="T60" i="33"/>
  <c r="Z60" i="33"/>
  <c r="AE60" i="33"/>
  <c r="T61" i="33"/>
  <c r="Z61" i="33"/>
  <c r="AE61" i="33"/>
  <c r="T62" i="33"/>
  <c r="Z62" i="33"/>
  <c r="AE62" i="33"/>
  <c r="T63" i="33"/>
  <c r="Z63" i="33"/>
  <c r="AE63" i="33"/>
  <c r="T64" i="33"/>
  <c r="Z64" i="33"/>
  <c r="AE64" i="33"/>
  <c r="T65" i="33"/>
  <c r="Z65" i="33"/>
  <c r="AE65" i="33"/>
  <c r="T66" i="33"/>
  <c r="Z66" i="33"/>
  <c r="AE66" i="33"/>
  <c r="T67" i="33"/>
  <c r="Z67" i="33"/>
  <c r="AE67" i="33"/>
  <c r="S68" i="33"/>
  <c r="W68" i="33"/>
  <c r="AA68" i="33"/>
  <c r="AE68" i="33"/>
  <c r="S69" i="33"/>
  <c r="W69" i="33"/>
  <c r="AA69" i="33"/>
  <c r="AE69" i="33"/>
  <c r="S70" i="33"/>
  <c r="W70" i="33"/>
  <c r="AA70" i="33"/>
  <c r="AE70" i="33"/>
  <c r="S71" i="33"/>
  <c r="W71" i="33"/>
  <c r="AA71" i="33"/>
  <c r="AE71" i="33"/>
  <c r="S72" i="33"/>
  <c r="W72" i="33"/>
  <c r="AA72" i="33"/>
  <c r="AE72" i="33"/>
  <c r="S73" i="33"/>
  <c r="W73" i="33"/>
  <c r="AA73" i="33"/>
  <c r="AE73" i="33"/>
  <c r="S74" i="33"/>
  <c r="W74" i="33"/>
  <c r="AA74" i="33"/>
  <c r="AE74" i="33"/>
  <c r="S75" i="33"/>
  <c r="W75" i="33"/>
  <c r="AA75" i="33"/>
  <c r="AE75" i="33"/>
  <c r="S76" i="33"/>
  <c r="W76" i="33"/>
  <c r="AA76" i="33"/>
  <c r="Y18" i="33"/>
  <c r="U20" i="33"/>
  <c r="X21" i="33"/>
  <c r="AB22" i="33"/>
  <c r="AC23" i="33"/>
  <c r="AG24" i="33"/>
  <c r="AG25" i="33"/>
  <c r="AD26" i="33"/>
  <c r="AC27" i="33"/>
  <c r="AA28" i="33"/>
  <c r="Y29" i="33"/>
  <c r="W30" i="33"/>
  <c r="V31" i="33"/>
  <c r="S32" i="33"/>
  <c r="R33" i="33"/>
  <c r="AG33" i="33"/>
  <c r="AD34" i="33"/>
  <c r="AC35" i="33"/>
  <c r="AA36" i="33"/>
  <c r="Y37" i="33"/>
  <c r="W38" i="33"/>
  <c r="V39" i="33"/>
  <c r="S40" i="33"/>
  <c r="R41" i="33"/>
  <c r="AD41" i="33"/>
  <c r="X42" i="33"/>
  <c r="S43" i="33"/>
  <c r="AD43" i="33"/>
  <c r="X44" i="33"/>
  <c r="S45" i="33"/>
  <c r="AD45" i="33"/>
  <c r="X46" i="33"/>
  <c r="S47" i="33"/>
  <c r="AD47" i="33"/>
  <c r="X48" i="33"/>
  <c r="S49" i="33"/>
  <c r="AD49" i="33"/>
  <c r="X50" i="33"/>
  <c r="S51" i="33"/>
  <c r="AD51" i="33"/>
  <c r="X52" i="33"/>
  <c r="S53" i="33"/>
  <c r="AB53" i="33"/>
  <c r="S54" i="33"/>
  <c r="AA54" i="33"/>
  <c r="R55" i="33"/>
  <c r="X55" i="33"/>
  <c r="AF55" i="33"/>
  <c r="W56" i="33"/>
  <c r="AD56" i="33"/>
  <c r="V57" i="33"/>
  <c r="AB57" i="33"/>
  <c r="S58" i="33"/>
  <c r="AA58" i="33"/>
  <c r="R59" i="33"/>
  <c r="X59" i="33"/>
  <c r="AF59" i="33"/>
  <c r="W60" i="33"/>
  <c r="AD60" i="33"/>
  <c r="V61" i="33"/>
  <c r="AB61" i="33"/>
  <c r="S62" i="33"/>
  <c r="AA62" i="33"/>
  <c r="R63" i="33"/>
  <c r="X63" i="33"/>
  <c r="AF63" i="33"/>
  <c r="W64" i="33"/>
  <c r="AD64" i="33"/>
  <c r="V65" i="33"/>
  <c r="AB65" i="33"/>
  <c r="S66" i="33"/>
  <c r="AA66" i="33"/>
  <c r="R67" i="33"/>
  <c r="X67" i="33"/>
  <c r="AF67" i="33"/>
  <c r="U68" i="33"/>
  <c r="Z68" i="33"/>
  <c r="AF68" i="33"/>
  <c r="U69" i="33"/>
  <c r="Z69" i="33"/>
  <c r="AF69" i="33"/>
  <c r="U70" i="33"/>
  <c r="Z70" i="33"/>
  <c r="AF70" i="33"/>
  <c r="U71" i="33"/>
  <c r="Z71" i="33"/>
  <c r="AF71" i="33"/>
  <c r="U72" i="33"/>
  <c r="Z72" i="33"/>
  <c r="AF72" i="33"/>
  <c r="U73" i="33"/>
  <c r="Z73" i="33"/>
  <c r="AF73" i="33"/>
  <c r="U74" i="33"/>
  <c r="Z74" i="33"/>
  <c r="AF74" i="33"/>
  <c r="U75" i="33"/>
  <c r="Z75" i="33"/>
  <c r="AF75" i="33"/>
  <c r="U76" i="33"/>
  <c r="Z76" i="33"/>
  <c r="AE76" i="33"/>
  <c r="S77" i="33"/>
  <c r="W77" i="33"/>
  <c r="AA77" i="33"/>
  <c r="AE77" i="33"/>
  <c r="S78" i="33"/>
  <c r="W78" i="33"/>
  <c r="AA78" i="33"/>
  <c r="AE78" i="33"/>
  <c r="S79" i="33"/>
  <c r="W79" i="33"/>
  <c r="AA79" i="33"/>
  <c r="AE79" i="33"/>
  <c r="S80" i="33"/>
  <c r="W80" i="33"/>
  <c r="AA80" i="33"/>
  <c r="AE80" i="33"/>
  <c r="S81" i="33"/>
  <c r="W81" i="33"/>
  <c r="AA81" i="33"/>
  <c r="AE81" i="33"/>
  <c r="S82" i="33"/>
  <c r="W82" i="33"/>
  <c r="AA82" i="33"/>
  <c r="AE82" i="33"/>
  <c r="S83" i="33"/>
  <c r="W83" i="33"/>
  <c r="AA83" i="33"/>
  <c r="AE83" i="33"/>
  <c r="S84" i="33"/>
  <c r="W84" i="33"/>
  <c r="AA84" i="33"/>
  <c r="AE84" i="33"/>
  <c r="S85" i="33"/>
  <c r="W85" i="33"/>
  <c r="AA85" i="33"/>
  <c r="AE85" i="33"/>
  <c r="S86" i="33"/>
  <c r="W86" i="33"/>
  <c r="AA86" i="33"/>
  <c r="AE86" i="33"/>
  <c r="S87" i="33"/>
  <c r="W87" i="33"/>
  <c r="AA87" i="33"/>
  <c r="AE87" i="33"/>
  <c r="S88" i="33"/>
  <c r="W88" i="33"/>
  <c r="AA88" i="33"/>
  <c r="AE88" i="33"/>
  <c r="S89" i="33"/>
  <c r="W89" i="33"/>
  <c r="AA89" i="33"/>
  <c r="AE89" i="33"/>
  <c r="S90" i="33"/>
  <c r="W90" i="33"/>
  <c r="AA90" i="33"/>
  <c r="AE90" i="33"/>
  <c r="S91" i="33"/>
  <c r="W91" i="33"/>
  <c r="AA91" i="33"/>
  <c r="AE91" i="33"/>
  <c r="S92" i="33"/>
  <c r="W92" i="33"/>
  <c r="AA92" i="33"/>
  <c r="AE92" i="33"/>
  <c r="S93" i="33"/>
  <c r="W93" i="33"/>
  <c r="AA93" i="33"/>
  <c r="AE93" i="33"/>
  <c r="S94" i="33"/>
  <c r="W94" i="33"/>
  <c r="AA94" i="33"/>
  <c r="AE94" i="33"/>
  <c r="S95" i="33"/>
  <c r="W95" i="33"/>
  <c r="AA95" i="33"/>
  <c r="AE95" i="33"/>
  <c r="S96" i="33"/>
  <c r="W96" i="33"/>
  <c r="AA96" i="33"/>
  <c r="AE96" i="33"/>
  <c r="S97" i="33"/>
  <c r="W97" i="33"/>
  <c r="AA97" i="33"/>
  <c r="AE97" i="33"/>
  <c r="S98" i="33"/>
  <c r="W98" i="33"/>
  <c r="AA98" i="33"/>
  <c r="AE98" i="33"/>
  <c r="S99" i="33"/>
  <c r="W99" i="33"/>
  <c r="AA99" i="33"/>
  <c r="AE99" i="33"/>
  <c r="S100" i="33"/>
  <c r="W100" i="33"/>
  <c r="AA100" i="33"/>
  <c r="AE100" i="33"/>
  <c r="S101" i="33"/>
  <c r="W101" i="33"/>
  <c r="AA101" i="33"/>
  <c r="AE101" i="33"/>
  <c r="S102" i="33"/>
  <c r="W102" i="33"/>
  <c r="AA102" i="33"/>
  <c r="AE102" i="33"/>
  <c r="S103" i="33"/>
  <c r="W103" i="33"/>
  <c r="AA103" i="33"/>
  <c r="AE103" i="33"/>
  <c r="S104" i="33"/>
  <c r="W104" i="33"/>
  <c r="AA104" i="33"/>
  <c r="AE104" i="33"/>
  <c r="S105" i="33"/>
  <c r="W105" i="33"/>
  <c r="AA105" i="33"/>
  <c r="AE105" i="33"/>
  <c r="S106" i="33"/>
  <c r="W106" i="33"/>
  <c r="AA106" i="33"/>
  <c r="AE106" i="33"/>
  <c r="S107" i="33"/>
  <c r="W107" i="33"/>
  <c r="AA107" i="33"/>
  <c r="AE107" i="33"/>
  <c r="S108" i="33"/>
  <c r="W108" i="33"/>
  <c r="AA108" i="33"/>
  <c r="AE108" i="33"/>
  <c r="S109" i="33"/>
  <c r="W109" i="33"/>
  <c r="AA109" i="33"/>
  <c r="AE109" i="33"/>
  <c r="S110" i="33"/>
  <c r="W110" i="33"/>
  <c r="AA110" i="33"/>
  <c r="AE110" i="33"/>
  <c r="S111" i="33"/>
  <c r="W111" i="33"/>
  <c r="AA111" i="33"/>
  <c r="AE111" i="33"/>
  <c r="S112" i="33"/>
  <c r="W112" i="33"/>
  <c r="AA112" i="33"/>
  <c r="AE112" i="33"/>
  <c r="S113" i="33"/>
  <c r="W113" i="33"/>
  <c r="AA113" i="33"/>
  <c r="AE113" i="33"/>
  <c r="S114" i="33"/>
  <c r="W114" i="33"/>
  <c r="AA114" i="33"/>
  <c r="AE114" i="33"/>
  <c r="S115" i="33"/>
  <c r="W115" i="33"/>
  <c r="AA115" i="33"/>
  <c r="AE115" i="33"/>
  <c r="S116" i="33"/>
  <c r="W116" i="33"/>
  <c r="AA116" i="33"/>
  <c r="AE116" i="33"/>
  <c r="S117" i="33"/>
  <c r="W117" i="33"/>
  <c r="AA117" i="33"/>
  <c r="AE117" i="33"/>
  <c r="S118" i="33"/>
  <c r="W118" i="33"/>
  <c r="AA118" i="33"/>
  <c r="AE118" i="33"/>
  <c r="S119" i="33"/>
  <c r="W119" i="33"/>
  <c r="AA119" i="33"/>
  <c r="AE119" i="33"/>
  <c r="S120" i="33"/>
  <c r="W120" i="33"/>
  <c r="AA120" i="33"/>
  <c r="AE120" i="33"/>
  <c r="S121" i="33"/>
  <c r="W121" i="33"/>
  <c r="AA121" i="33"/>
  <c r="AE121" i="33"/>
  <c r="S122" i="33"/>
  <c r="W122" i="33"/>
  <c r="AA122" i="33"/>
  <c r="AE122" i="33"/>
  <c r="S123" i="33"/>
  <c r="W123" i="33"/>
  <c r="AA123" i="33"/>
  <c r="AE123" i="33"/>
  <c r="S124" i="33"/>
  <c r="W124" i="33"/>
  <c r="AA124" i="33"/>
  <c r="AE124" i="33"/>
  <c r="S125" i="33"/>
  <c r="W125" i="33"/>
  <c r="AA125" i="33"/>
  <c r="AE125" i="33"/>
  <c r="S126" i="33"/>
  <c r="W126" i="33"/>
  <c r="AA126" i="33"/>
  <c r="AE126" i="33"/>
  <c r="S127" i="33"/>
  <c r="W127" i="33"/>
  <c r="AA127" i="33"/>
  <c r="AE127" i="33"/>
  <c r="S128" i="33"/>
  <c r="W128" i="33"/>
  <c r="AA128" i="33"/>
  <c r="AE128" i="33"/>
  <c r="S129" i="33"/>
  <c r="W129" i="33"/>
  <c r="AA129" i="33"/>
  <c r="AE129" i="33"/>
  <c r="S130" i="33"/>
  <c r="W130" i="33"/>
  <c r="AA130" i="33"/>
  <c r="AE130" i="33"/>
  <c r="S131" i="33"/>
  <c r="W131" i="33"/>
  <c r="AA131" i="33"/>
  <c r="AE131" i="33"/>
  <c r="S132" i="33"/>
  <c r="W132" i="33"/>
  <c r="AA132" i="33"/>
  <c r="AE132" i="33"/>
  <c r="S133" i="33"/>
  <c r="W133" i="33"/>
  <c r="AA133" i="33"/>
  <c r="AE133" i="33"/>
  <c r="S134" i="33"/>
  <c r="W134" i="33"/>
  <c r="AA134" i="33"/>
  <c r="AE134" i="33"/>
  <c r="S135" i="33"/>
  <c r="W135" i="33"/>
  <c r="AA135" i="33"/>
  <c r="AE135" i="33"/>
  <c r="S136" i="33"/>
  <c r="W136" i="33"/>
  <c r="AA136" i="33"/>
  <c r="X19" i="33"/>
  <c r="W21" i="33"/>
  <c r="S23" i="33"/>
  <c r="X24" i="33"/>
  <c r="AD25" i="33"/>
  <c r="S27" i="33"/>
  <c r="S28" i="33"/>
  <c r="W29" i="33"/>
  <c r="AC30" i="33"/>
  <c r="AC31" i="33"/>
  <c r="AG32" i="33"/>
  <c r="V34" i="33"/>
  <c r="V35" i="33"/>
  <c r="Y36" i="33"/>
  <c r="AD37" i="33"/>
  <c r="AD38" i="33"/>
  <c r="R40" i="33"/>
  <c r="W41" i="33"/>
  <c r="S42" i="33"/>
  <c r="R43" i="33"/>
  <c r="R44" i="33"/>
  <c r="AD44" i="33"/>
  <c r="AB45" i="33"/>
  <c r="AB46" i="33"/>
  <c r="X47" i="33"/>
  <c r="W48" i="33"/>
  <c r="W49" i="33"/>
  <c r="S50" i="33"/>
  <c r="R51" i="33"/>
  <c r="R52" i="33"/>
  <c r="AD52" i="33"/>
  <c r="AA53" i="33"/>
  <c r="V54" i="33"/>
  <c r="AD54" i="33"/>
  <c r="W55" i="33"/>
  <c r="R56" i="33"/>
  <c r="AA56" i="33"/>
  <c r="S57" i="33"/>
  <c r="AD57" i="33"/>
  <c r="W58" i="33"/>
  <c r="AF58" i="33"/>
  <c r="AA59" i="33"/>
  <c r="S60" i="33"/>
  <c r="AB60" i="33"/>
  <c r="W61" i="33"/>
  <c r="AF61" i="33"/>
  <c r="X62" i="33"/>
  <c r="S63" i="33"/>
  <c r="AB63" i="33"/>
  <c r="V64" i="33"/>
  <c r="AF64" i="33"/>
  <c r="X65" i="33"/>
  <c r="R66" i="33"/>
  <c r="AB66" i="33"/>
  <c r="V67" i="33"/>
  <c r="AD67" i="33"/>
  <c r="V68" i="33"/>
  <c r="AC68" i="33"/>
  <c r="T69" i="33"/>
  <c r="AB69" i="33"/>
  <c r="R70" i="33"/>
  <c r="Y70" i="33"/>
  <c r="AG70" i="33"/>
  <c r="X71" i="33"/>
  <c r="AD71" i="33"/>
  <c r="V72" i="33"/>
  <c r="AC72" i="33"/>
  <c r="T73" i="33"/>
  <c r="AB73" i="33"/>
  <c r="R74" i="33"/>
  <c r="Y74" i="33"/>
  <c r="AG74" i="33"/>
  <c r="X75" i="33"/>
  <c r="AD75" i="33"/>
  <c r="V76" i="33"/>
  <c r="AC76" i="33"/>
  <c r="R77" i="33"/>
  <c r="X77" i="33"/>
  <c r="AC77" i="33"/>
  <c r="R78" i="33"/>
  <c r="X78" i="33"/>
  <c r="AC78" i="33"/>
  <c r="R79" i="33"/>
  <c r="X79" i="33"/>
  <c r="AC79" i="33"/>
  <c r="R80" i="33"/>
  <c r="X80" i="33"/>
  <c r="Y16" i="33"/>
  <c r="AG19" i="33"/>
  <c r="AF21" i="33"/>
  <c r="U23" i="33"/>
  <c r="AF24" i="33"/>
  <c r="V26" i="33"/>
  <c r="V27" i="33"/>
  <c r="Y28" i="33"/>
  <c r="AD29" i="33"/>
  <c r="AD30" i="33"/>
  <c r="R32" i="33"/>
  <c r="W33" i="33"/>
  <c r="W34" i="33"/>
  <c r="AA35" i="33"/>
  <c r="AG36" i="33"/>
  <c r="AG37" i="33"/>
  <c r="S39" i="33"/>
  <c r="Y40" i="33"/>
  <c r="X41" i="33"/>
  <c r="W42" i="33"/>
  <c r="W43" i="33"/>
  <c r="S44" i="33"/>
  <c r="R45" i="33"/>
  <c r="R46" i="33"/>
  <c r="AD46" i="33"/>
  <c r="AB47" i="33"/>
  <c r="AB48" i="33"/>
  <c r="X49" i="33"/>
  <c r="W50" i="33"/>
  <c r="W51" i="33"/>
  <c r="S52" i="33"/>
  <c r="R53" i="33"/>
  <c r="AD53" i="33"/>
  <c r="W54" i="33"/>
  <c r="AF54" i="33"/>
  <c r="AA55" i="33"/>
  <c r="S56" i="33"/>
  <c r="AB56" i="33"/>
  <c r="W57" i="33"/>
  <c r="AF57" i="33"/>
  <c r="X58" i="33"/>
  <c r="S59" i="33"/>
  <c r="AB59" i="33"/>
  <c r="V60" i="33"/>
  <c r="AF60" i="33"/>
  <c r="X61" i="33"/>
  <c r="R62" i="33"/>
  <c r="AB62" i="33"/>
  <c r="V63" i="33"/>
  <c r="AD63" i="33"/>
  <c r="X64" i="33"/>
  <c r="R65" i="33"/>
  <c r="AA65" i="33"/>
  <c r="V66" i="33"/>
  <c r="AD66" i="33"/>
  <c r="W67" i="33"/>
  <c r="AG67" i="33"/>
  <c r="X68" i="33"/>
  <c r="AD68" i="33"/>
  <c r="V69" i="33"/>
  <c r="AC69" i="33"/>
  <c r="T70" i="33"/>
  <c r="AB70" i="33"/>
  <c r="R71" i="33"/>
  <c r="Y71" i="33"/>
  <c r="AG71" i="33"/>
  <c r="X72" i="33"/>
  <c r="AD72" i="33"/>
  <c r="V73" i="33"/>
  <c r="AC73" i="33"/>
  <c r="T74" i="33"/>
  <c r="AB74" i="33"/>
  <c r="R75" i="33"/>
  <c r="Y75" i="33"/>
  <c r="AG75" i="33"/>
  <c r="X76" i="33"/>
  <c r="AD76" i="33"/>
  <c r="T77" i="33"/>
  <c r="Y77" i="33"/>
  <c r="AD77" i="33"/>
  <c r="T78" i="33"/>
  <c r="Y78" i="33"/>
  <c r="AD78" i="33"/>
  <c r="T79" i="33"/>
  <c r="Y79" i="33"/>
  <c r="AD79" i="33"/>
  <c r="T80" i="33"/>
  <c r="Y80" i="33"/>
  <c r="AD80" i="33"/>
  <c r="T81" i="33"/>
  <c r="AG17" i="33"/>
  <c r="AB20" i="33"/>
  <c r="AG21" i="33"/>
  <c r="AB23" i="33"/>
  <c r="W25" i="33"/>
  <c r="W26" i="33"/>
  <c r="AA27" i="33"/>
  <c r="AG28" i="33"/>
  <c r="AG29" i="33"/>
  <c r="S31" i="33"/>
  <c r="Y32" i="33"/>
  <c r="Y33" i="33"/>
  <c r="AC34" i="33"/>
  <c r="R36" i="33"/>
  <c r="R37" i="33"/>
  <c r="V38" i="33"/>
  <c r="AA39" i="33"/>
  <c r="AA40" i="33"/>
  <c r="AB41" i="33"/>
  <c r="AB42" i="33"/>
  <c r="X43" i="33"/>
  <c r="W44" i="33"/>
  <c r="W45" i="33"/>
  <c r="S46" i="33"/>
  <c r="R47" i="33"/>
  <c r="R48" i="33"/>
  <c r="AD48" i="33"/>
  <c r="AB49" i="33"/>
  <c r="AB50" i="33"/>
  <c r="X51" i="33"/>
  <c r="W52" i="33"/>
  <c r="W53" i="33"/>
  <c r="AF53" i="33"/>
  <c r="X54" i="33"/>
  <c r="S55" i="33"/>
  <c r="AB55" i="33"/>
  <c r="V56" i="33"/>
  <c r="AF56" i="33"/>
  <c r="X57" i="33"/>
  <c r="R58" i="33"/>
  <c r="AB58" i="33"/>
  <c r="V59" i="33"/>
  <c r="AD59" i="33"/>
  <c r="X60" i="33"/>
  <c r="R61" i="33"/>
  <c r="AA61" i="33"/>
  <c r="V62" i="33"/>
  <c r="AD62" i="33"/>
  <c r="W63" i="33"/>
  <c r="R64" i="33"/>
  <c r="AA64" i="33"/>
  <c r="S65" i="33"/>
  <c r="AD65" i="33"/>
  <c r="W66" i="33"/>
  <c r="AF66" i="33"/>
  <c r="AA67" i="33"/>
  <c r="R68" i="33"/>
  <c r="Y68" i="33"/>
  <c r="AG68" i="33"/>
  <c r="X69" i="33"/>
  <c r="AD69" i="33"/>
  <c r="V70" i="33"/>
  <c r="AC70" i="33"/>
  <c r="T71" i="33"/>
  <c r="AB71" i="33"/>
  <c r="R72" i="33"/>
  <c r="Y72" i="33"/>
  <c r="AG72" i="33"/>
  <c r="X73" i="33"/>
  <c r="AD73" i="33"/>
  <c r="V74" i="33"/>
  <c r="AC74" i="33"/>
  <c r="T75" i="33"/>
  <c r="AB75" i="33"/>
  <c r="R76" i="33"/>
  <c r="Y76" i="33"/>
  <c r="AF76" i="33"/>
  <c r="U77" i="33"/>
  <c r="Z77" i="33"/>
  <c r="AF77" i="33"/>
  <c r="U78" i="33"/>
  <c r="Z78" i="33"/>
  <c r="AF78" i="33"/>
  <c r="U79" i="33"/>
  <c r="Z79" i="33"/>
  <c r="U19" i="33"/>
  <c r="AF20" i="33"/>
  <c r="X22" i="33"/>
  <c r="U24" i="33"/>
  <c r="Y25" i="33"/>
  <c r="AC26" i="33"/>
  <c r="R28" i="33"/>
  <c r="R29" i="33"/>
  <c r="V30" i="33"/>
  <c r="AA31" i="33"/>
  <c r="AA32" i="33"/>
  <c r="AD33" i="33"/>
  <c r="S35" i="33"/>
  <c r="S36" i="33"/>
  <c r="W37" i="33"/>
  <c r="AC38" i="33"/>
  <c r="AC39" i="33"/>
  <c r="AG40" i="33"/>
  <c r="R42" i="33"/>
  <c r="AD42" i="33"/>
  <c r="AB43" i="33"/>
  <c r="AB44" i="33"/>
  <c r="X45" i="33"/>
  <c r="W46" i="33"/>
  <c r="W47" i="33"/>
  <c r="S48" i="33"/>
  <c r="R49" i="33"/>
  <c r="R50" i="33"/>
  <c r="AD50" i="33"/>
  <c r="AB51" i="33"/>
  <c r="AB52" i="33"/>
  <c r="X53" i="33"/>
  <c r="R54" i="33"/>
  <c r="AB54" i="33"/>
  <c r="V55" i="33"/>
  <c r="AD55" i="33"/>
  <c r="X56" i="33"/>
  <c r="R57" i="33"/>
  <c r="AA57" i="33"/>
  <c r="V58" i="33"/>
  <c r="AD58" i="33"/>
  <c r="W59" i="33"/>
  <c r="R60" i="33"/>
  <c r="AA60" i="33"/>
  <c r="S61" i="33"/>
  <c r="AD61" i="33"/>
  <c r="W62" i="33"/>
  <c r="AF62" i="33"/>
  <c r="AA63" i="33"/>
  <c r="S64" i="33"/>
  <c r="AB64" i="33"/>
  <c r="W65" i="33"/>
  <c r="AF65" i="33"/>
  <c r="X66" i="33"/>
  <c r="S67" i="33"/>
  <c r="AB67" i="33"/>
  <c r="T68" i="33"/>
  <c r="AB68" i="33"/>
  <c r="R69" i="33"/>
  <c r="Y69" i="33"/>
  <c r="AG69" i="33"/>
  <c r="X70" i="33"/>
  <c r="AD70" i="33"/>
  <c r="V71" i="33"/>
  <c r="AC71" i="33"/>
  <c r="T72" i="33"/>
  <c r="AB72" i="33"/>
  <c r="R73" i="33"/>
  <c r="Y73" i="33"/>
  <c r="AG73" i="33"/>
  <c r="X74" i="33"/>
  <c r="AD74" i="33"/>
  <c r="V75" i="33"/>
  <c r="AC75" i="33"/>
  <c r="T76" i="33"/>
  <c r="AB76" i="33"/>
  <c r="AG76" i="33"/>
  <c r="V77" i="33"/>
  <c r="AB77" i="33"/>
  <c r="AG77" i="33"/>
  <c r="V78" i="33"/>
  <c r="AB78" i="33"/>
  <c r="AG78" i="33"/>
  <c r="V79" i="33"/>
  <c r="AB79" i="33"/>
  <c r="AG79" i="33"/>
  <c r="V80" i="33"/>
  <c r="AB80" i="33"/>
  <c r="AG80" i="33"/>
  <c r="V81" i="33"/>
  <c r="AB81" i="33"/>
  <c r="AG81" i="33"/>
  <c r="V82" i="33"/>
  <c r="AB82" i="33"/>
  <c r="AG82" i="33"/>
  <c r="V83" i="33"/>
  <c r="AB83" i="33"/>
  <c r="AG83" i="33"/>
  <c r="V84" i="33"/>
  <c r="AB84" i="33"/>
  <c r="AG84" i="33"/>
  <c r="V85" i="33"/>
  <c r="AB85" i="33"/>
  <c r="AG85" i="33"/>
  <c r="V86" i="33"/>
  <c r="AB86" i="33"/>
  <c r="AG86" i="33"/>
  <c r="V87" i="33"/>
  <c r="AB87" i="33"/>
  <c r="AG87" i="33"/>
  <c r="V88" i="33"/>
  <c r="AB88" i="33"/>
  <c r="AG88" i="33"/>
  <c r="V89" i="33"/>
  <c r="AB89" i="33"/>
  <c r="AG89" i="33"/>
  <c r="V90" i="33"/>
  <c r="AB90" i="33"/>
  <c r="AG90" i="33"/>
  <c r="V91" i="33"/>
  <c r="AB91" i="33"/>
  <c r="AG91" i="33"/>
  <c r="V92" i="33"/>
  <c r="AB92" i="33"/>
  <c r="AG92" i="33"/>
  <c r="V93" i="33"/>
  <c r="AB93" i="33"/>
  <c r="AG93" i="33"/>
  <c r="V94" i="33"/>
  <c r="AB94" i="33"/>
  <c r="AG94" i="33"/>
  <c r="V95" i="33"/>
  <c r="AB95" i="33"/>
  <c r="AG95" i="33"/>
  <c r="V96" i="33"/>
  <c r="AB96" i="33"/>
  <c r="AG96" i="33"/>
  <c r="V97" i="33"/>
  <c r="AB97" i="33"/>
  <c r="AG97" i="33"/>
  <c r="V98" i="33"/>
  <c r="AB98" i="33"/>
  <c r="AG98" i="33"/>
  <c r="V99" i="33"/>
  <c r="AB99" i="33"/>
  <c r="AG99" i="33"/>
  <c r="V100" i="33"/>
  <c r="AB100" i="33"/>
  <c r="AG100" i="33"/>
  <c r="V101" i="33"/>
  <c r="AB101" i="33"/>
  <c r="AG101" i="33"/>
  <c r="V102" i="33"/>
  <c r="AB102" i="33"/>
  <c r="AG102" i="33"/>
  <c r="V103" i="33"/>
  <c r="AB103" i="33"/>
  <c r="AG103" i="33"/>
  <c r="V104" i="33"/>
  <c r="AB104" i="33"/>
  <c r="AG104" i="33"/>
  <c r="V105" i="33"/>
  <c r="AB105" i="33"/>
  <c r="AG105" i="33"/>
  <c r="V106" i="33"/>
  <c r="AB106" i="33"/>
  <c r="AG106" i="33"/>
  <c r="V107" i="33"/>
  <c r="AB107" i="33"/>
  <c r="AG107" i="33"/>
  <c r="V108" i="33"/>
  <c r="AB108" i="33"/>
  <c r="AG108" i="33"/>
  <c r="V109" i="33"/>
  <c r="AB109" i="33"/>
  <c r="AG109" i="33"/>
  <c r="V110" i="33"/>
  <c r="AB110" i="33"/>
  <c r="AG110" i="33"/>
  <c r="V111" i="33"/>
  <c r="AB111" i="33"/>
  <c r="AG111" i="33"/>
  <c r="V112" i="33"/>
  <c r="AB112" i="33"/>
  <c r="AG112" i="33"/>
  <c r="V113" i="33"/>
  <c r="AB113" i="33"/>
  <c r="AG113" i="33"/>
  <c r="V114" i="33"/>
  <c r="AB114" i="33"/>
  <c r="AG114" i="33"/>
  <c r="V115" i="33"/>
  <c r="AB115" i="33"/>
  <c r="AG115" i="33"/>
  <c r="V116" i="33"/>
  <c r="AB116" i="33"/>
  <c r="AG116" i="33"/>
  <c r="V117" i="33"/>
  <c r="AB117" i="33"/>
  <c r="AG117" i="33"/>
  <c r="V118" i="33"/>
  <c r="AB118" i="33"/>
  <c r="AG118" i="33"/>
  <c r="V119" i="33"/>
  <c r="AB119" i="33"/>
  <c r="AG119" i="33"/>
  <c r="V120" i="33"/>
  <c r="AB120" i="33"/>
  <c r="AG120" i="33"/>
  <c r="V121" i="33"/>
  <c r="AB121" i="33"/>
  <c r="AG121" i="33"/>
  <c r="V122" i="33"/>
  <c r="AB122" i="33"/>
  <c r="AG122" i="33"/>
  <c r="V123" i="33"/>
  <c r="AB123" i="33"/>
  <c r="AG123" i="33"/>
  <c r="V124" i="33"/>
  <c r="AB124" i="33"/>
  <c r="AG124" i="33"/>
  <c r="V125" i="33"/>
  <c r="AB125" i="33"/>
  <c r="AG125" i="33"/>
  <c r="V126" i="33"/>
  <c r="AB126" i="33"/>
  <c r="AG126" i="33"/>
  <c r="V127" i="33"/>
  <c r="AB127" i="33"/>
  <c r="AG127" i="33"/>
  <c r="V128" i="33"/>
  <c r="AB128" i="33"/>
  <c r="AG128" i="33"/>
  <c r="V129" i="33"/>
  <c r="AB129" i="33"/>
  <c r="AG129" i="33"/>
  <c r="V130" i="33"/>
  <c r="AB130" i="33"/>
  <c r="AG130" i="33"/>
  <c r="V131" i="33"/>
  <c r="AB131" i="33"/>
  <c r="AG131" i="33"/>
  <c r="V132" i="33"/>
  <c r="AB132" i="33"/>
  <c r="AG132" i="33"/>
  <c r="V133" i="33"/>
  <c r="AB133" i="33"/>
  <c r="AG133" i="33"/>
  <c r="V134" i="33"/>
  <c r="AB134" i="33"/>
  <c r="AG134" i="33"/>
  <c r="V135" i="33"/>
  <c r="AB135" i="33"/>
  <c r="AG135" i="33"/>
  <c r="V136" i="33"/>
  <c r="AB136" i="33"/>
  <c r="AF136" i="33"/>
  <c r="T137" i="33"/>
  <c r="X137" i="33"/>
  <c r="AB137" i="33"/>
  <c r="AF137" i="33"/>
  <c r="T138" i="33"/>
  <c r="X138" i="33"/>
  <c r="AB138" i="33"/>
  <c r="AF138" i="33"/>
  <c r="T139" i="33"/>
  <c r="X139" i="33"/>
  <c r="AB139" i="33"/>
  <c r="AF139" i="33"/>
  <c r="T140" i="33"/>
  <c r="X140" i="33"/>
  <c r="AB140" i="33"/>
  <c r="AF140" i="33"/>
  <c r="T141" i="33"/>
  <c r="X141" i="33"/>
  <c r="AB141" i="33"/>
  <c r="AF141" i="33"/>
  <c r="T142" i="33"/>
  <c r="X142" i="33"/>
  <c r="AB142" i="33"/>
  <c r="AF142" i="33"/>
  <c r="T143" i="33"/>
  <c r="X143" i="33"/>
  <c r="AB143" i="33"/>
  <c r="AF143" i="33"/>
  <c r="T144" i="33"/>
  <c r="X144" i="33"/>
  <c r="AB144" i="33"/>
  <c r="AF144" i="33"/>
  <c r="T145" i="33"/>
  <c r="X145" i="33"/>
  <c r="AB145" i="33"/>
  <c r="AF145" i="33"/>
  <c r="T146" i="33"/>
  <c r="X146" i="33"/>
  <c r="AB146" i="33"/>
  <c r="AF146" i="33"/>
  <c r="T147" i="33"/>
  <c r="X147" i="33"/>
  <c r="AB147" i="33"/>
  <c r="AF147" i="33"/>
  <c r="T148" i="33"/>
  <c r="X148" i="33"/>
  <c r="AB148" i="33"/>
  <c r="AF148" i="33"/>
  <c r="T149" i="33"/>
  <c r="X149" i="33"/>
  <c r="AB149" i="33"/>
  <c r="AF149" i="33"/>
  <c r="T150" i="33"/>
  <c r="X150" i="33"/>
  <c r="AB150" i="33"/>
  <c r="AF150" i="33"/>
  <c r="T151" i="33"/>
  <c r="X151" i="33"/>
  <c r="AB151" i="33"/>
  <c r="AF151" i="33"/>
  <c r="T152" i="33"/>
  <c r="X152" i="33"/>
  <c r="AB152" i="33"/>
  <c r="AF152" i="33"/>
  <c r="T153" i="33"/>
  <c r="X153" i="33"/>
  <c r="AB153" i="33"/>
  <c r="AF153" i="33"/>
  <c r="AF79" i="33"/>
  <c r="AF80" i="33"/>
  <c r="Y81" i="33"/>
  <c r="AF81" i="33"/>
  <c r="X82" i="33"/>
  <c r="AD82" i="33"/>
  <c r="U83" i="33"/>
  <c r="AC83" i="33"/>
  <c r="T84" i="33"/>
  <c r="Z84" i="33"/>
  <c r="R85" i="33"/>
  <c r="Y85" i="33"/>
  <c r="AF85" i="33"/>
  <c r="X86" i="33"/>
  <c r="AD86" i="33"/>
  <c r="U87" i="33"/>
  <c r="AC87" i="33"/>
  <c r="T88" i="33"/>
  <c r="Z88" i="33"/>
  <c r="R89" i="33"/>
  <c r="Y89" i="33"/>
  <c r="AF89" i="33"/>
  <c r="X90" i="33"/>
  <c r="AD90" i="33"/>
  <c r="U91" i="33"/>
  <c r="AC91" i="33"/>
  <c r="T92" i="33"/>
  <c r="Z92" i="33"/>
  <c r="R93" i="33"/>
  <c r="Y93" i="33"/>
  <c r="AF93" i="33"/>
  <c r="X94" i="33"/>
  <c r="AD94" i="33"/>
  <c r="U95" i="33"/>
  <c r="AC95" i="33"/>
  <c r="T96" i="33"/>
  <c r="Z96" i="33"/>
  <c r="R97" i="33"/>
  <c r="Y97" i="33"/>
  <c r="AF97" i="33"/>
  <c r="X98" i="33"/>
  <c r="AD98" i="33"/>
  <c r="U99" i="33"/>
  <c r="AC99" i="33"/>
  <c r="T100" i="33"/>
  <c r="Z100" i="33"/>
  <c r="R101" i="33"/>
  <c r="Y101" i="33"/>
  <c r="AF101" i="33"/>
  <c r="X102" i="33"/>
  <c r="AD102" i="33"/>
  <c r="U103" i="33"/>
  <c r="AC103" i="33"/>
  <c r="T104" i="33"/>
  <c r="Z104" i="33"/>
  <c r="R105" i="33"/>
  <c r="Y105" i="33"/>
  <c r="AF105" i="33"/>
  <c r="X106" i="33"/>
  <c r="AD106" i="33"/>
  <c r="U107" i="33"/>
  <c r="AC107" i="33"/>
  <c r="T108" i="33"/>
  <c r="Z108" i="33"/>
  <c r="R109" i="33"/>
  <c r="Y109" i="33"/>
  <c r="AF109" i="33"/>
  <c r="X110" i="33"/>
  <c r="AD110" i="33"/>
  <c r="U111" i="33"/>
  <c r="AC111" i="33"/>
  <c r="T112" i="33"/>
  <c r="Z112" i="33"/>
  <c r="R113" i="33"/>
  <c r="Y113" i="33"/>
  <c r="AF113" i="33"/>
  <c r="X114" i="33"/>
  <c r="AD114" i="33"/>
  <c r="U115" i="33"/>
  <c r="AC115" i="33"/>
  <c r="T116" i="33"/>
  <c r="Z116" i="33"/>
  <c r="R117" i="33"/>
  <c r="Y117" i="33"/>
  <c r="AF117" i="33"/>
  <c r="X118" i="33"/>
  <c r="AD118" i="33"/>
  <c r="U119" i="33"/>
  <c r="AC119" i="33"/>
  <c r="T120" i="33"/>
  <c r="Z120" i="33"/>
  <c r="R121" i="33"/>
  <c r="Y121" i="33"/>
  <c r="AF121" i="33"/>
  <c r="X122" i="33"/>
  <c r="AD122" i="33"/>
  <c r="U123" i="33"/>
  <c r="AC123" i="33"/>
  <c r="T124" i="33"/>
  <c r="Z124" i="33"/>
  <c r="R125" i="33"/>
  <c r="Y125" i="33"/>
  <c r="AF125" i="33"/>
  <c r="X126" i="33"/>
  <c r="AD126" i="33"/>
  <c r="U127" i="33"/>
  <c r="T128" i="33"/>
  <c r="Z128" i="33"/>
  <c r="R129" i="33"/>
  <c r="Y129" i="33"/>
  <c r="AF129" i="33"/>
  <c r="X130" i="33"/>
  <c r="AD130" i="33"/>
  <c r="U131" i="33"/>
  <c r="AC131" i="33"/>
  <c r="T132" i="33"/>
  <c r="Z132" i="33"/>
  <c r="R133" i="33"/>
  <c r="Y133" i="33"/>
  <c r="AF133" i="33"/>
  <c r="X134" i="33"/>
  <c r="AD134" i="33"/>
  <c r="U135" i="33"/>
  <c r="AC135" i="33"/>
  <c r="T136" i="33"/>
  <c r="Z136" i="33"/>
  <c r="AG136" i="33"/>
  <c r="V137" i="33"/>
  <c r="AA137" i="33"/>
  <c r="AG137" i="33"/>
  <c r="V138" i="33"/>
  <c r="AA138" i="33"/>
  <c r="AG138" i="33"/>
  <c r="V139" i="33"/>
  <c r="AA139" i="33"/>
  <c r="AG139" i="33"/>
  <c r="V140" i="33"/>
  <c r="AA140" i="33"/>
  <c r="AG140" i="33"/>
  <c r="V141" i="33"/>
  <c r="AA141" i="33"/>
  <c r="AG141" i="33"/>
  <c r="V142" i="33"/>
  <c r="AA142" i="33"/>
  <c r="AG142" i="33"/>
  <c r="V143" i="33"/>
  <c r="AA143" i="33"/>
  <c r="AG143" i="33"/>
  <c r="V144" i="33"/>
  <c r="AA144" i="33"/>
  <c r="AG144" i="33"/>
  <c r="V145" i="33"/>
  <c r="AA145" i="33"/>
  <c r="AG145" i="33"/>
  <c r="V146" i="33"/>
  <c r="AA146" i="33"/>
  <c r="AG146" i="33"/>
  <c r="V147" i="33"/>
  <c r="AA147" i="33"/>
  <c r="AG147" i="33"/>
  <c r="V148" i="33"/>
  <c r="AA148" i="33"/>
  <c r="AG148" i="33"/>
  <c r="V149" i="33"/>
  <c r="AA149" i="33"/>
  <c r="AG149" i="33"/>
  <c r="V150" i="33"/>
  <c r="AA150" i="33"/>
  <c r="AG150" i="33"/>
  <c r="V151" i="33"/>
  <c r="U80" i="33"/>
  <c r="R81" i="33"/>
  <c r="Z81" i="33"/>
  <c r="R82" i="33"/>
  <c r="Y82" i="33"/>
  <c r="AF82" i="33"/>
  <c r="X83" i="33"/>
  <c r="AD83" i="33"/>
  <c r="U84" i="33"/>
  <c r="AC84" i="33"/>
  <c r="T85" i="33"/>
  <c r="Z85" i="33"/>
  <c r="R86" i="33"/>
  <c r="Y86" i="33"/>
  <c r="AF86" i="33"/>
  <c r="X87" i="33"/>
  <c r="AD87" i="33"/>
  <c r="U88" i="33"/>
  <c r="AC88" i="33"/>
  <c r="T89" i="33"/>
  <c r="Z89" i="33"/>
  <c r="R90" i="33"/>
  <c r="Y90" i="33"/>
  <c r="AF90" i="33"/>
  <c r="X91" i="33"/>
  <c r="AD91" i="33"/>
  <c r="U92" i="33"/>
  <c r="AC92" i="33"/>
  <c r="T93" i="33"/>
  <c r="Z93" i="33"/>
  <c r="R94" i="33"/>
  <c r="Y94" i="33"/>
  <c r="AF94" i="33"/>
  <c r="X95" i="33"/>
  <c r="AD95" i="33"/>
  <c r="U96" i="33"/>
  <c r="AC96" i="33"/>
  <c r="T97" i="33"/>
  <c r="Z97" i="33"/>
  <c r="R98" i="33"/>
  <c r="Y98" i="33"/>
  <c r="AF98" i="33"/>
  <c r="X99" i="33"/>
  <c r="AD99" i="33"/>
  <c r="U100" i="33"/>
  <c r="AC100" i="33"/>
  <c r="T101" i="33"/>
  <c r="Z101" i="33"/>
  <c r="R102" i="33"/>
  <c r="Y102" i="33"/>
  <c r="AF102" i="33"/>
  <c r="X103" i="33"/>
  <c r="AD103" i="33"/>
  <c r="U104" i="33"/>
  <c r="AC104" i="33"/>
  <c r="T105" i="33"/>
  <c r="Z105" i="33"/>
  <c r="R106" i="33"/>
  <c r="Y106" i="33"/>
  <c r="AF106" i="33"/>
  <c r="X107" i="33"/>
  <c r="AD107" i="33"/>
  <c r="U108" i="33"/>
  <c r="AC108" i="33"/>
  <c r="T109" i="33"/>
  <c r="Z109" i="33"/>
  <c r="R110" i="33"/>
  <c r="Y110" i="33"/>
  <c r="AF110" i="33"/>
  <c r="X111" i="33"/>
  <c r="AD111" i="33"/>
  <c r="U112" i="33"/>
  <c r="AC112" i="33"/>
  <c r="T113" i="33"/>
  <c r="Z113" i="33"/>
  <c r="R114" i="33"/>
  <c r="Y114" i="33"/>
  <c r="AF114" i="33"/>
  <c r="X115" i="33"/>
  <c r="AD115" i="33"/>
  <c r="U116" i="33"/>
  <c r="AC116" i="33"/>
  <c r="T117" i="33"/>
  <c r="Z117" i="33"/>
  <c r="R118" i="33"/>
  <c r="Y118" i="33"/>
  <c r="AF118" i="33"/>
  <c r="X119" i="33"/>
  <c r="AD119" i="33"/>
  <c r="U120" i="33"/>
  <c r="AC120" i="33"/>
  <c r="T121" i="33"/>
  <c r="Z121" i="33"/>
  <c r="R122" i="33"/>
  <c r="Y122" i="33"/>
  <c r="AF122" i="33"/>
  <c r="X123" i="33"/>
  <c r="AD123" i="33"/>
  <c r="U124" i="33"/>
  <c r="AC124" i="33"/>
  <c r="T125" i="33"/>
  <c r="Z125" i="33"/>
  <c r="R126" i="33"/>
  <c r="Y126" i="33"/>
  <c r="AF126" i="33"/>
  <c r="X127" i="33"/>
  <c r="AD127" i="33"/>
  <c r="U128" i="33"/>
  <c r="AC128" i="33"/>
  <c r="T129" i="33"/>
  <c r="Z129" i="33"/>
  <c r="R130" i="33"/>
  <c r="Y130" i="33"/>
  <c r="AF130" i="33"/>
  <c r="X131" i="33"/>
  <c r="AD131" i="33"/>
  <c r="U132" i="33"/>
  <c r="AC132" i="33"/>
  <c r="T133" i="33"/>
  <c r="Z133" i="33"/>
  <c r="R134" i="33"/>
  <c r="Y134" i="33"/>
  <c r="AF134" i="33"/>
  <c r="X135" i="33"/>
  <c r="AD135" i="33"/>
  <c r="U136" i="33"/>
  <c r="AC136" i="33"/>
  <c r="R137" i="33"/>
  <c r="W137" i="33"/>
  <c r="AC137" i="33"/>
  <c r="R138" i="33"/>
  <c r="W138" i="33"/>
  <c r="AC138" i="33"/>
  <c r="R139" i="33"/>
  <c r="W139" i="33"/>
  <c r="AC139" i="33"/>
  <c r="R140" i="33"/>
  <c r="W140" i="33"/>
  <c r="AC140" i="33"/>
  <c r="R141" i="33"/>
  <c r="W141" i="33"/>
  <c r="AC141" i="33"/>
  <c r="R142" i="33"/>
  <c r="W142" i="33"/>
  <c r="AC142" i="33"/>
  <c r="R143" i="33"/>
  <c r="W143" i="33"/>
  <c r="AC143" i="33"/>
  <c r="R144" i="33"/>
  <c r="W144" i="33"/>
  <c r="AC144" i="33"/>
  <c r="R145" i="33"/>
  <c r="W145" i="33"/>
  <c r="AC145" i="33"/>
  <c r="R146" i="33"/>
  <c r="W146" i="33"/>
  <c r="AC146" i="33"/>
  <c r="R147" i="33"/>
  <c r="W147" i="33"/>
  <c r="AC147" i="33"/>
  <c r="R148" i="33"/>
  <c r="W148" i="33"/>
  <c r="AC148" i="33"/>
  <c r="R149" i="33"/>
  <c r="W149" i="33"/>
  <c r="AC149" i="33"/>
  <c r="R150" i="33"/>
  <c r="W150" i="33"/>
  <c r="AC150" i="33"/>
  <c r="R151" i="33"/>
  <c r="Z80" i="33"/>
  <c r="U81" i="33"/>
  <c r="AC81" i="33"/>
  <c r="T82" i="33"/>
  <c r="Z82" i="33"/>
  <c r="R83" i="33"/>
  <c r="Y83" i="33"/>
  <c r="AF83" i="33"/>
  <c r="X84" i="33"/>
  <c r="AD84" i="33"/>
  <c r="U85" i="33"/>
  <c r="AC85" i="33"/>
  <c r="T86" i="33"/>
  <c r="Z86" i="33"/>
  <c r="R87" i="33"/>
  <c r="Y87" i="33"/>
  <c r="AF87" i="33"/>
  <c r="X88" i="33"/>
  <c r="AD88" i="33"/>
  <c r="U89" i="33"/>
  <c r="AC89" i="33"/>
  <c r="T90" i="33"/>
  <c r="Z90" i="33"/>
  <c r="R91" i="33"/>
  <c r="Y91" i="33"/>
  <c r="AF91" i="33"/>
  <c r="X92" i="33"/>
  <c r="AD92" i="33"/>
  <c r="U93" i="33"/>
  <c r="AC93" i="33"/>
  <c r="T94" i="33"/>
  <c r="Z94" i="33"/>
  <c r="R95" i="33"/>
  <c r="Y95" i="33"/>
  <c r="AF95" i="33"/>
  <c r="X96" i="33"/>
  <c r="AD96" i="33"/>
  <c r="U97" i="33"/>
  <c r="AC97" i="33"/>
  <c r="T98" i="33"/>
  <c r="Z98" i="33"/>
  <c r="R99" i="33"/>
  <c r="Y99" i="33"/>
  <c r="AF99" i="33"/>
  <c r="X100" i="33"/>
  <c r="AD100" i="33"/>
  <c r="U101" i="33"/>
  <c r="AC101" i="33"/>
  <c r="T102" i="33"/>
  <c r="Z102" i="33"/>
  <c r="R103" i="33"/>
  <c r="Y103" i="33"/>
  <c r="AF103" i="33"/>
  <c r="X104" i="33"/>
  <c r="AD104" i="33"/>
  <c r="U105" i="33"/>
  <c r="AC105" i="33"/>
  <c r="T106" i="33"/>
  <c r="Z106" i="33"/>
  <c r="R107" i="33"/>
  <c r="Y107" i="33"/>
  <c r="AF107" i="33"/>
  <c r="X108" i="33"/>
  <c r="AD108" i="33"/>
  <c r="U109" i="33"/>
  <c r="AC109" i="33"/>
  <c r="T110" i="33"/>
  <c r="Z110" i="33"/>
  <c r="R111" i="33"/>
  <c r="Y111" i="33"/>
  <c r="AF111" i="33"/>
  <c r="X112" i="33"/>
  <c r="AD112" i="33"/>
  <c r="U113" i="33"/>
  <c r="AC113" i="33"/>
  <c r="T114" i="33"/>
  <c r="Z114" i="33"/>
  <c r="R115" i="33"/>
  <c r="Y115" i="33"/>
  <c r="AF115" i="33"/>
  <c r="X116" i="33"/>
  <c r="AD116" i="33"/>
  <c r="U117" i="33"/>
  <c r="AC117" i="33"/>
  <c r="T118" i="33"/>
  <c r="Z118" i="33"/>
  <c r="R119" i="33"/>
  <c r="Y119" i="33"/>
  <c r="AF119" i="33"/>
  <c r="X120" i="33"/>
  <c r="AD120" i="33"/>
  <c r="U121" i="33"/>
  <c r="AC121" i="33"/>
  <c r="T122" i="33"/>
  <c r="Z122" i="33"/>
  <c r="R123" i="33"/>
  <c r="Y123" i="33"/>
  <c r="AF123" i="33"/>
  <c r="X124" i="33"/>
  <c r="AD124" i="33"/>
  <c r="U125" i="33"/>
  <c r="AC125" i="33"/>
  <c r="T126" i="33"/>
  <c r="Z126" i="33"/>
  <c r="R127" i="33"/>
  <c r="Y127" i="33"/>
  <c r="AF127" i="33"/>
  <c r="X128" i="33"/>
  <c r="AD128" i="33"/>
  <c r="U129" i="33"/>
  <c r="AC129" i="33"/>
  <c r="T130" i="33"/>
  <c r="Z130" i="33"/>
  <c r="R131" i="33"/>
  <c r="Y131" i="33"/>
  <c r="AF131" i="33"/>
  <c r="X132" i="33"/>
  <c r="AD132" i="33"/>
  <c r="U133" i="33"/>
  <c r="AC133" i="33"/>
  <c r="T134" i="33"/>
  <c r="Z134" i="33"/>
  <c r="R135" i="33"/>
  <c r="Y135" i="33"/>
  <c r="AF135" i="33"/>
  <c r="X136" i="33"/>
  <c r="AD136" i="33"/>
  <c r="S137" i="33"/>
  <c r="Y137" i="33"/>
  <c r="AD137" i="33"/>
  <c r="S138" i="33"/>
  <c r="Y138" i="33"/>
  <c r="AD138" i="33"/>
  <c r="S139" i="33"/>
  <c r="Y139" i="33"/>
  <c r="AD139" i="33"/>
  <c r="S140" i="33"/>
  <c r="Y140" i="33"/>
  <c r="AD140" i="33"/>
  <c r="S141" i="33"/>
  <c r="Y141" i="33"/>
  <c r="AD141" i="33"/>
  <c r="S142" i="33"/>
  <c r="Y142" i="33"/>
  <c r="AD142" i="33"/>
  <c r="S143" i="33"/>
  <c r="Y143" i="33"/>
  <c r="AD143" i="33"/>
  <c r="S144" i="33"/>
  <c r="Y144" i="33"/>
  <c r="AD144" i="33"/>
  <c r="S145" i="33"/>
  <c r="Y145" i="33"/>
  <c r="AD145" i="33"/>
  <c r="S146" i="33"/>
  <c r="Y146" i="33"/>
  <c r="AD146" i="33"/>
  <c r="S147" i="33"/>
  <c r="Y147" i="33"/>
  <c r="AD147" i="33"/>
  <c r="S148" i="33"/>
  <c r="Y148" i="33"/>
  <c r="AD148" i="33"/>
  <c r="S149" i="33"/>
  <c r="Y149" i="33"/>
  <c r="AD149" i="33"/>
  <c r="S150" i="33"/>
  <c r="Y150" i="33"/>
  <c r="AD150" i="33"/>
  <c r="S151" i="33"/>
  <c r="Y151" i="33"/>
  <c r="AD151" i="33"/>
  <c r="S152" i="33"/>
  <c r="Y152" i="33"/>
  <c r="AD152" i="33"/>
  <c r="S153" i="33"/>
  <c r="Y153" i="33"/>
  <c r="AD153" i="33"/>
  <c r="U16" i="33"/>
  <c r="AC80" i="33"/>
  <c r="X81" i="33"/>
  <c r="AD81" i="33"/>
  <c r="U82" i="33"/>
  <c r="AC82" i="33"/>
  <c r="T83" i="33"/>
  <c r="Z83" i="33"/>
  <c r="R84" i="33"/>
  <c r="Y84" i="33"/>
  <c r="AF84" i="33"/>
  <c r="X85" i="33"/>
  <c r="AD85" i="33"/>
  <c r="U86" i="33"/>
  <c r="AC86" i="33"/>
  <c r="T87" i="33"/>
  <c r="Z87" i="33"/>
  <c r="R88" i="33"/>
  <c r="Y88" i="33"/>
  <c r="AF88" i="33"/>
  <c r="X89" i="33"/>
  <c r="AD89" i="33"/>
  <c r="U90" i="33"/>
  <c r="AC90" i="33"/>
  <c r="T91" i="33"/>
  <c r="Z91" i="33"/>
  <c r="R92" i="33"/>
  <c r="Y92" i="33"/>
  <c r="AF92" i="33"/>
  <c r="X93" i="33"/>
  <c r="AD93" i="33"/>
  <c r="U94" i="33"/>
  <c r="AC94" i="33"/>
  <c r="T95" i="33"/>
  <c r="Z95" i="33"/>
  <c r="R96" i="33"/>
  <c r="Y96" i="33"/>
  <c r="AF96" i="33"/>
  <c r="X97" i="33"/>
  <c r="AD97" i="33"/>
  <c r="U98" i="33"/>
  <c r="AC98" i="33"/>
  <c r="T99" i="33"/>
  <c r="Z99" i="33"/>
  <c r="R100" i="33"/>
  <c r="Y100" i="33"/>
  <c r="AF100" i="33"/>
  <c r="X101" i="33"/>
  <c r="AD101" i="33"/>
  <c r="U102" i="33"/>
  <c r="AC102" i="33"/>
  <c r="T103" i="33"/>
  <c r="Z103" i="33"/>
  <c r="R104" i="33"/>
  <c r="Y104" i="33"/>
  <c r="AF104" i="33"/>
  <c r="X105" i="33"/>
  <c r="AD105" i="33"/>
  <c r="U106" i="33"/>
  <c r="AC106" i="33"/>
  <c r="T107" i="33"/>
  <c r="Z107" i="33"/>
  <c r="R108" i="33"/>
  <c r="Y108" i="33"/>
  <c r="AF108" i="33"/>
  <c r="X109" i="33"/>
  <c r="AD109" i="33"/>
  <c r="U110" i="33"/>
  <c r="AC110" i="33"/>
  <c r="T111" i="33"/>
  <c r="Z111" i="33"/>
  <c r="R112" i="33"/>
  <c r="Y112" i="33"/>
  <c r="AF112" i="33"/>
  <c r="X113" i="33"/>
  <c r="AD113" i="33"/>
  <c r="U114" i="33"/>
  <c r="AC114" i="33"/>
  <c r="T115" i="33"/>
  <c r="Z115" i="33"/>
  <c r="R116" i="33"/>
  <c r="Y116" i="33"/>
  <c r="AF116" i="33"/>
  <c r="X117" i="33"/>
  <c r="AD117" i="33"/>
  <c r="U118" i="33"/>
  <c r="AC118" i="33"/>
  <c r="T119" i="33"/>
  <c r="Z119" i="33"/>
  <c r="R120" i="33"/>
  <c r="Y120" i="33"/>
  <c r="AF120" i="33"/>
  <c r="X121" i="33"/>
  <c r="AD121" i="33"/>
  <c r="U122" i="33"/>
  <c r="AC122" i="33"/>
  <c r="T123" i="33"/>
  <c r="Z123" i="33"/>
  <c r="R124" i="33"/>
  <c r="Y124" i="33"/>
  <c r="AF124" i="33"/>
  <c r="X125" i="33"/>
  <c r="AD125" i="33"/>
  <c r="U126" i="33"/>
  <c r="AC126" i="33"/>
  <c r="T127" i="33"/>
  <c r="Z127" i="33"/>
  <c r="R128" i="33"/>
  <c r="Y128" i="33"/>
  <c r="AF128" i="33"/>
  <c r="X129" i="33"/>
  <c r="AD129" i="33"/>
  <c r="U130" i="33"/>
  <c r="AC130" i="33"/>
  <c r="T131" i="33"/>
  <c r="Z131" i="33"/>
  <c r="R132" i="33"/>
  <c r="Y132" i="33"/>
  <c r="AF132" i="33"/>
  <c r="X133" i="33"/>
  <c r="AD133" i="33"/>
  <c r="U134" i="33"/>
  <c r="AC134" i="33"/>
  <c r="T135" i="33"/>
  <c r="Z135" i="33"/>
  <c r="R136" i="33"/>
  <c r="Y136" i="33"/>
  <c r="AE136" i="33"/>
  <c r="U137" i="33"/>
  <c r="Z137" i="33"/>
  <c r="AE137" i="33"/>
  <c r="U138" i="33"/>
  <c r="Z138" i="33"/>
  <c r="AE138" i="33"/>
  <c r="U139" i="33"/>
  <c r="Z139" i="33"/>
  <c r="AE139" i="33"/>
  <c r="U140" i="33"/>
  <c r="Z140" i="33"/>
  <c r="AE140" i="33"/>
  <c r="U141" i="33"/>
  <c r="Z141" i="33"/>
  <c r="AE141" i="33"/>
  <c r="U142" i="33"/>
  <c r="Z142" i="33"/>
  <c r="AE142" i="33"/>
  <c r="U143" i="33"/>
  <c r="Z143" i="33"/>
  <c r="AE143" i="33"/>
  <c r="U144" i="33"/>
  <c r="Z144" i="33"/>
  <c r="AE144" i="33"/>
  <c r="U145" i="33"/>
  <c r="Z145" i="33"/>
  <c r="AE145" i="33"/>
  <c r="U146" i="33"/>
  <c r="Z146" i="33"/>
  <c r="AE146" i="33"/>
  <c r="U147" i="33"/>
  <c r="Z147" i="33"/>
  <c r="AE147" i="33"/>
  <c r="U148" i="33"/>
  <c r="Z148" i="33"/>
  <c r="AE148" i="33"/>
  <c r="U149" i="33"/>
  <c r="Z149" i="33"/>
  <c r="AE149" i="33"/>
  <c r="U150" i="33"/>
  <c r="Z150" i="33"/>
  <c r="AE150" i="33"/>
  <c r="U151" i="33"/>
  <c r="Z151" i="33"/>
  <c r="AE151" i="33"/>
  <c r="U152" i="33"/>
  <c r="Z152" i="33"/>
  <c r="AE152" i="33"/>
  <c r="U153" i="33"/>
  <c r="Z153" i="33"/>
  <c r="AE153" i="33"/>
  <c r="AA151" i="33"/>
  <c r="V152" i="33"/>
  <c r="AG152" i="33"/>
  <c r="AA153" i="33"/>
  <c r="AC151" i="33"/>
  <c r="W152" i="33"/>
  <c r="R153" i="33"/>
  <c r="AC153" i="33"/>
  <c r="AC127" i="33"/>
  <c r="AG151" i="33"/>
  <c r="AA152" i="33"/>
  <c r="V153" i="33"/>
  <c r="AG153" i="33"/>
  <c r="W151" i="33"/>
  <c r="R152" i="33"/>
  <c r="AC152" i="33"/>
  <c r="W153" i="33"/>
  <c r="CC133" i="29"/>
  <c r="CC125" i="29"/>
  <c r="CC121" i="29"/>
  <c r="CC117" i="29"/>
  <c r="CC113" i="29"/>
  <c r="CC109" i="29"/>
  <c r="CC105" i="29"/>
  <c r="CC101" i="29"/>
  <c r="CC97" i="29"/>
  <c r="CC93" i="29"/>
  <c r="CC89" i="29"/>
  <c r="CC85" i="29"/>
  <c r="CC81" i="29"/>
  <c r="CC77" i="29"/>
  <c r="CC73" i="29"/>
  <c r="CC69" i="29"/>
  <c r="CC65" i="29"/>
  <c r="CC61" i="29"/>
  <c r="CC57" i="29"/>
  <c r="CC53" i="29"/>
  <c r="CC49" i="29"/>
  <c r="CC45" i="29"/>
  <c r="CC41" i="29"/>
  <c r="CC37" i="29"/>
  <c r="CC33" i="29"/>
  <c r="CC29" i="29"/>
  <c r="CC25" i="29"/>
  <c r="CC21" i="29"/>
  <c r="CC17" i="29"/>
  <c r="CC13" i="29"/>
  <c r="CC9" i="29"/>
  <c r="CC5" i="29"/>
  <c r="BW5" i="29"/>
  <c r="BX6" i="29"/>
  <c r="BV8" i="29"/>
  <c r="BW9" i="29"/>
  <c r="BX10" i="29"/>
  <c r="BV12" i="29"/>
  <c r="BW13" i="29"/>
  <c r="BX14" i="29"/>
  <c r="BV16" i="29"/>
  <c r="BW17" i="29"/>
  <c r="BX18" i="29"/>
  <c r="BV20" i="29"/>
  <c r="BW21" i="29"/>
  <c r="BX22" i="29"/>
  <c r="BV24" i="29"/>
  <c r="BW25" i="29"/>
  <c r="BX26" i="29"/>
  <c r="BV28" i="29"/>
  <c r="BW29" i="29"/>
  <c r="BX30" i="29"/>
  <c r="BV32" i="29"/>
  <c r="BW33" i="29"/>
  <c r="BX34" i="29"/>
  <c r="BV36" i="29"/>
  <c r="BW37" i="29"/>
  <c r="BX38" i="29"/>
  <c r="BV40" i="29"/>
  <c r="BW41" i="29"/>
  <c r="BX42" i="29"/>
  <c r="BV44" i="29"/>
  <c r="BW45" i="29"/>
  <c r="BX46" i="29"/>
  <c r="BV48" i="29"/>
  <c r="BW49" i="29"/>
  <c r="BX50" i="29"/>
  <c r="BV52" i="29"/>
  <c r="BW53" i="29"/>
  <c r="BX54" i="29"/>
  <c r="BV56" i="29"/>
  <c r="BW57" i="29"/>
  <c r="BX58" i="29"/>
  <c r="BV60" i="29"/>
  <c r="BW61" i="29"/>
  <c r="BX62" i="29"/>
  <c r="BV64" i="29"/>
  <c r="BW65" i="29"/>
  <c r="BX66" i="29"/>
  <c r="BV68" i="29"/>
  <c r="BW69" i="29"/>
  <c r="BX70" i="29"/>
  <c r="BV72" i="29"/>
  <c r="BW73" i="29"/>
  <c r="BX74" i="29"/>
  <c r="BV76" i="29"/>
  <c r="BW77" i="29"/>
  <c r="BX78" i="29"/>
  <c r="BV80" i="29"/>
  <c r="BW81" i="29"/>
  <c r="BX82" i="29"/>
  <c r="BV84" i="29"/>
  <c r="BW85" i="29"/>
  <c r="BX86" i="29"/>
  <c r="BV88" i="29"/>
  <c r="BW89" i="29"/>
  <c r="BX90" i="29"/>
  <c r="BV92" i="29"/>
  <c r="BW93" i="29"/>
  <c r="BX94" i="29"/>
  <c r="BV96" i="29"/>
  <c r="BW97" i="29"/>
  <c r="BX98" i="29"/>
  <c r="BV100" i="29"/>
  <c r="BW101" i="29"/>
  <c r="BX102" i="29"/>
  <c r="BV104" i="29"/>
  <c r="BW105" i="29"/>
  <c r="BX106" i="29"/>
  <c r="BV108" i="29"/>
  <c r="BW109" i="29"/>
  <c r="BX110" i="29"/>
  <c r="BV112" i="29"/>
  <c r="BW113" i="29"/>
  <c r="BX114" i="29"/>
  <c r="BV116" i="29"/>
  <c r="BX5" i="29"/>
  <c r="BV7" i="29"/>
  <c r="BW8" i="29"/>
  <c r="BX9" i="29"/>
  <c r="BV11" i="29"/>
  <c r="BW12" i="29"/>
  <c r="BX13" i="29"/>
  <c r="BV15" i="29"/>
  <c r="BW16" i="29"/>
  <c r="BX17" i="29"/>
  <c r="BV19" i="29"/>
  <c r="BW20" i="29"/>
  <c r="BX21" i="29"/>
  <c r="BV23" i="29"/>
  <c r="BW24" i="29"/>
  <c r="BX25" i="29"/>
  <c r="BV27" i="29"/>
  <c r="BW28" i="29"/>
  <c r="BX29" i="29"/>
  <c r="BV31" i="29"/>
  <c r="BW32" i="29"/>
  <c r="BX33" i="29"/>
  <c r="BV35" i="29"/>
  <c r="BW36" i="29"/>
  <c r="BX37" i="29"/>
  <c r="BV39" i="29"/>
  <c r="BW40" i="29"/>
  <c r="BX41" i="29"/>
  <c r="BV43" i="29"/>
  <c r="BW44" i="29"/>
  <c r="BX45" i="29"/>
  <c r="BV47" i="29"/>
  <c r="BW48" i="29"/>
  <c r="BX49" i="29"/>
  <c r="BV51" i="29"/>
  <c r="BW52" i="29"/>
  <c r="BX53" i="29"/>
  <c r="BV55" i="29"/>
  <c r="BW56" i="29"/>
  <c r="BX57" i="29"/>
  <c r="BV59" i="29"/>
  <c r="BW60" i="29"/>
  <c r="BX61" i="29"/>
  <c r="BV63" i="29"/>
  <c r="BW64" i="29"/>
  <c r="BX65" i="29"/>
  <c r="BV67" i="29"/>
  <c r="BW68" i="29"/>
  <c r="BX69" i="29"/>
  <c r="BV71" i="29"/>
  <c r="BW72" i="29"/>
  <c r="BX73" i="29"/>
  <c r="BV75" i="29"/>
  <c r="BW76" i="29"/>
  <c r="BX77" i="29"/>
  <c r="BV79" i="29"/>
  <c r="BW80" i="29"/>
  <c r="BX81" i="29"/>
  <c r="BV83" i="29"/>
  <c r="BW84" i="29"/>
  <c r="BX85" i="29"/>
  <c r="BV87" i="29"/>
  <c r="BW88" i="29"/>
  <c r="BX89" i="29"/>
  <c r="BV91" i="29"/>
  <c r="BW92" i="29"/>
  <c r="BX93" i="29"/>
  <c r="BV95" i="29"/>
  <c r="BW96" i="29"/>
  <c r="BX97" i="29"/>
  <c r="BV99" i="29"/>
  <c r="BW100" i="29"/>
  <c r="BX101" i="29"/>
  <c r="BV103" i="29"/>
  <c r="BW104" i="29"/>
  <c r="BX105" i="29"/>
  <c r="BV107" i="29"/>
  <c r="BW108" i="29"/>
  <c r="BX109" i="29"/>
  <c r="BV111" i="29"/>
  <c r="BW112" i="29"/>
  <c r="BX113" i="29"/>
  <c r="BV115" i="29"/>
  <c r="BW116" i="29"/>
  <c r="BX117" i="29"/>
  <c r="BX12" i="29"/>
  <c r="BW15" i="29"/>
  <c r="BV18" i="29"/>
  <c r="BX20" i="29"/>
  <c r="BW23" i="29"/>
  <c r="BV26" i="29"/>
  <c r="BX28" i="29"/>
  <c r="BW31" i="29"/>
  <c r="BV34" i="29"/>
  <c r="BX36" i="29"/>
  <c r="BW39" i="29"/>
  <c r="BV42" i="29"/>
  <c r="BX44" i="29"/>
  <c r="BW47" i="29"/>
  <c r="BV50" i="29"/>
  <c r="BX52" i="29"/>
  <c r="BW55" i="29"/>
  <c r="BV58" i="29"/>
  <c r="BX60" i="29"/>
  <c r="BW63" i="29"/>
  <c r="BV66" i="29"/>
  <c r="BX68" i="29"/>
  <c r="BW71" i="29"/>
  <c r="BV74" i="29"/>
  <c r="BX76" i="29"/>
  <c r="BW79" i="29"/>
  <c r="BV82" i="29"/>
  <c r="BX84" i="29"/>
  <c r="BW87" i="29"/>
  <c r="BV90" i="29"/>
  <c r="BX92" i="29"/>
  <c r="BW95" i="29"/>
  <c r="BV98" i="29"/>
  <c r="BX100" i="29"/>
  <c r="BW103" i="29"/>
  <c r="BV106" i="29"/>
  <c r="BX108" i="29"/>
  <c r="BW111" i="29"/>
  <c r="BV114" i="29"/>
  <c r="BX116" i="29"/>
  <c r="BW118" i="29"/>
  <c r="BX119" i="29"/>
  <c r="BV121" i="29"/>
  <c r="BW122" i="29"/>
  <c r="BX123" i="29"/>
  <c r="BV125" i="29"/>
  <c r="BW126" i="29"/>
  <c r="BX127" i="29"/>
  <c r="BV129" i="29"/>
  <c r="BW130" i="29"/>
  <c r="BX131" i="29"/>
  <c r="BV133" i="29"/>
  <c r="BW134" i="29"/>
  <c r="BX135" i="29"/>
  <c r="BV137" i="29"/>
  <c r="BW138" i="29"/>
  <c r="BX139" i="29"/>
  <c r="BV141" i="29"/>
  <c r="BW142" i="29"/>
  <c r="BX143" i="29"/>
  <c r="BV145" i="29"/>
  <c r="BW146" i="29"/>
  <c r="BX147" i="29"/>
  <c r="BV149" i="29"/>
  <c r="BW150" i="29"/>
  <c r="BX151" i="29"/>
  <c r="BV153" i="29"/>
  <c r="BW154" i="29"/>
  <c r="BW10" i="29"/>
  <c r="BX71" i="29"/>
  <c r="BX87" i="29"/>
  <c r="BV6" i="29"/>
  <c r="BX8" i="29"/>
  <c r="BW11" i="29"/>
  <c r="BV14" i="29"/>
  <c r="BX16" i="29"/>
  <c r="BW19" i="29"/>
  <c r="BV22" i="29"/>
  <c r="BX24" i="29"/>
  <c r="BW27" i="29"/>
  <c r="BV30" i="29"/>
  <c r="BX32" i="29"/>
  <c r="BW35" i="29"/>
  <c r="BV38" i="29"/>
  <c r="BX40" i="29"/>
  <c r="BW43" i="29"/>
  <c r="BV46" i="29"/>
  <c r="BX48" i="29"/>
  <c r="BW51" i="29"/>
  <c r="BV54" i="29"/>
  <c r="BX56" i="29"/>
  <c r="BW59" i="29"/>
  <c r="BV62" i="29"/>
  <c r="BX64" i="29"/>
  <c r="BW67" i="29"/>
  <c r="BV70" i="29"/>
  <c r="BX72" i="29"/>
  <c r="BW75" i="29"/>
  <c r="BV78" i="29"/>
  <c r="BX80" i="29"/>
  <c r="BW83" i="29"/>
  <c r="BV86" i="29"/>
  <c r="BX88" i="29"/>
  <c r="BW91" i="29"/>
  <c r="BV94" i="29"/>
  <c r="BX96" i="29"/>
  <c r="BW99" i="29"/>
  <c r="BV102" i="29"/>
  <c r="BX104" i="29"/>
  <c r="BW107" i="29"/>
  <c r="BV110" i="29"/>
  <c r="BX112" i="29"/>
  <c r="BW115" i="29"/>
  <c r="BW117" i="29"/>
  <c r="BV119" i="29"/>
  <c r="BW120" i="29"/>
  <c r="BX121" i="29"/>
  <c r="BV123" i="29"/>
  <c r="BW124" i="29"/>
  <c r="BX125" i="29"/>
  <c r="BV127" i="29"/>
  <c r="BW128" i="29"/>
  <c r="BX129" i="29"/>
  <c r="BV131" i="29"/>
  <c r="BW132" i="29"/>
  <c r="BX133" i="29"/>
  <c r="BV135" i="29"/>
  <c r="BW136" i="29"/>
  <c r="BX137" i="29"/>
  <c r="BV139" i="29"/>
  <c r="BW140" i="29"/>
  <c r="BX141" i="29"/>
  <c r="BV143" i="29"/>
  <c r="BW144" i="29"/>
  <c r="BX145" i="29"/>
  <c r="BV147" i="29"/>
  <c r="BW148" i="29"/>
  <c r="BX149" i="29"/>
  <c r="BV151" i="29"/>
  <c r="BW152" i="29"/>
  <c r="BX153" i="29"/>
  <c r="BV10" i="29"/>
  <c r="BX7" i="29"/>
  <c r="BX23" i="29"/>
  <c r="BV29" i="29"/>
  <c r="BW34" i="29"/>
  <c r="BX39" i="29"/>
  <c r="BV45" i="29"/>
  <c r="BW50" i="29"/>
  <c r="BX55" i="29"/>
  <c r="BV61" i="29"/>
  <c r="BV69" i="29"/>
  <c r="BV77" i="29"/>
  <c r="BW82" i="29"/>
  <c r="BW90" i="29"/>
  <c r="BX95" i="29"/>
  <c r="BW6" i="29"/>
  <c r="BV9" i="29"/>
  <c r="BX11" i="29"/>
  <c r="BW14" i="29"/>
  <c r="BV17" i="29"/>
  <c r="BX19" i="29"/>
  <c r="BW22" i="29"/>
  <c r="BV25" i="29"/>
  <c r="BX27" i="29"/>
  <c r="BW30" i="29"/>
  <c r="BV33" i="29"/>
  <c r="BX35" i="29"/>
  <c r="BW38" i="29"/>
  <c r="BV41" i="29"/>
  <c r="BX43" i="29"/>
  <c r="BW46" i="29"/>
  <c r="BV49" i="29"/>
  <c r="BX51" i="29"/>
  <c r="BW54" i="29"/>
  <c r="BV57" i="29"/>
  <c r="BX59" i="29"/>
  <c r="BW62" i="29"/>
  <c r="BV65" i="29"/>
  <c r="BX67" i="29"/>
  <c r="BW70" i="29"/>
  <c r="BV73" i="29"/>
  <c r="BX75" i="29"/>
  <c r="BW78" i="29"/>
  <c r="BV81" i="29"/>
  <c r="BX83" i="29"/>
  <c r="BW86" i="29"/>
  <c r="BV89" i="29"/>
  <c r="BX91" i="29"/>
  <c r="BW94" i="29"/>
  <c r="BV97" i="29"/>
  <c r="BX99" i="29"/>
  <c r="BW102" i="29"/>
  <c r="BV105" i="29"/>
  <c r="BX107" i="29"/>
  <c r="BW110" i="29"/>
  <c r="BV113" i="29"/>
  <c r="BX115" i="29"/>
  <c r="BV118" i="29"/>
  <c r="BW119" i="29"/>
  <c r="BX120" i="29"/>
  <c r="BV122" i="29"/>
  <c r="BW123" i="29"/>
  <c r="BX124" i="29"/>
  <c r="BV126" i="29"/>
  <c r="BW127" i="29"/>
  <c r="BX128" i="29"/>
  <c r="BV130" i="29"/>
  <c r="BW131" i="29"/>
  <c r="BX132" i="29"/>
  <c r="BV134" i="29"/>
  <c r="BW135" i="29"/>
  <c r="BX136" i="29"/>
  <c r="BV138" i="29"/>
  <c r="BW139" i="29"/>
  <c r="BX140" i="29"/>
  <c r="BV142" i="29"/>
  <c r="BW143" i="29"/>
  <c r="BX144" i="29"/>
  <c r="BV146" i="29"/>
  <c r="BW147" i="29"/>
  <c r="BX148" i="29"/>
  <c r="BV150" i="29"/>
  <c r="BW151" i="29"/>
  <c r="BX152" i="29"/>
  <c r="BV154" i="29"/>
  <c r="BW7" i="29"/>
  <c r="BV5" i="29"/>
  <c r="BV13" i="29"/>
  <c r="BX15" i="29"/>
  <c r="BW18" i="29"/>
  <c r="BV21" i="29"/>
  <c r="BW26" i="29"/>
  <c r="BX31" i="29"/>
  <c r="BV37" i="29"/>
  <c r="BW42" i="29"/>
  <c r="BX47" i="29"/>
  <c r="BV53" i="29"/>
  <c r="BW58" i="29"/>
  <c r="BX63" i="29"/>
  <c r="BW66" i="29"/>
  <c r="BW74" i="29"/>
  <c r="BX79" i="29"/>
  <c r="BV85" i="29"/>
  <c r="BV93" i="29"/>
  <c r="BX103" i="29"/>
  <c r="BW114" i="29"/>
  <c r="BW121" i="29"/>
  <c r="BX126" i="29"/>
  <c r="BV132" i="29"/>
  <c r="BW137" i="29"/>
  <c r="BX142" i="29"/>
  <c r="BV148" i="29"/>
  <c r="BW153" i="29"/>
  <c r="BW106" i="29"/>
  <c r="BV117" i="29"/>
  <c r="BX122" i="29"/>
  <c r="BV128" i="29"/>
  <c r="BW133" i="29"/>
  <c r="BX138" i="29"/>
  <c r="BV144" i="29"/>
  <c r="BW149" i="29"/>
  <c r="BX154" i="29"/>
  <c r="BW98" i="29"/>
  <c r="BV109" i="29"/>
  <c r="BX118" i="29"/>
  <c r="BV124" i="29"/>
  <c r="BW129" i="29"/>
  <c r="BX134" i="29"/>
  <c r="BV140" i="29"/>
  <c r="BW145" i="29"/>
  <c r="BX150" i="29"/>
  <c r="BV101" i="29"/>
  <c r="BX111" i="29"/>
  <c r="BV120" i="29"/>
  <c r="BW125" i="29"/>
  <c r="BX130" i="29"/>
  <c r="BV136" i="29"/>
  <c r="BW141" i="29"/>
  <c r="BX146" i="29"/>
  <c r="BV152" i="29"/>
  <c r="BT8" i="29"/>
  <c r="BR5" i="29"/>
  <c r="BT5" i="29" s="1"/>
  <c r="BR8" i="29"/>
  <c r="BT4" i="29"/>
  <c r="BO7" i="29"/>
  <c r="BO11" i="29"/>
  <c r="BO15" i="29"/>
  <c r="BO19" i="29"/>
  <c r="BO4" i="29"/>
  <c r="BO8" i="29"/>
  <c r="BO12" i="29"/>
  <c r="BO16" i="29"/>
  <c r="BO5" i="29"/>
  <c r="BO9" i="29"/>
  <c r="BO13" i="29"/>
  <c r="BO17" i="29"/>
  <c r="BO6" i="29"/>
  <c r="BO10" i="29"/>
  <c r="BO14" i="29"/>
  <c r="BO18" i="29"/>
  <c r="AS8" i="29"/>
  <c r="AS12" i="29"/>
  <c r="T164" i="29" s="1"/>
  <c r="AS16" i="29"/>
  <c r="AS20" i="29"/>
  <c r="AS5" i="29"/>
  <c r="AS9" i="29"/>
  <c r="T161" i="29" s="1"/>
  <c r="AS13" i="29"/>
  <c r="T165" i="29" s="1"/>
  <c r="AS17" i="29"/>
  <c r="AS6" i="29"/>
  <c r="AS10" i="29"/>
  <c r="T162" i="29" s="1"/>
  <c r="AS14" i="29"/>
  <c r="T166" i="29" s="1"/>
  <c r="AS18" i="29"/>
  <c r="AS7" i="29"/>
  <c r="T159" i="29" s="1"/>
  <c r="AS11" i="29"/>
  <c r="T163" i="29" s="1"/>
  <c r="AS15" i="29"/>
  <c r="T167" i="29" s="1"/>
  <c r="AS19" i="29"/>
  <c r="T157" i="29"/>
  <c r="T171" i="29"/>
  <c r="T172" i="29"/>
  <c r="T160" i="29"/>
  <c r="T170" i="29"/>
  <c r="T158" i="29"/>
  <c r="T168" i="29"/>
  <c r="T169" i="29"/>
  <c r="S172" i="29"/>
  <c r="S168" i="29"/>
  <c r="S164" i="29"/>
  <c r="S160" i="29"/>
  <c r="S171" i="29"/>
  <c r="S167" i="29"/>
  <c r="S163" i="29"/>
  <c r="AK42" i="29"/>
  <c r="AK34" i="29"/>
  <c r="AK26" i="29"/>
  <c r="AK18" i="29"/>
  <c r="AK10" i="29"/>
  <c r="AK43" i="29"/>
  <c r="AK35" i="29"/>
  <c r="AK27" i="29"/>
  <c r="AK19" i="29"/>
  <c r="AK11" i="29"/>
  <c r="AK44" i="29"/>
  <c r="AK36" i="29"/>
  <c r="AK28" i="29"/>
  <c r="AK20" i="29"/>
  <c r="AK12" i="29"/>
  <c r="AK40" i="29"/>
  <c r="AK32" i="29"/>
  <c r="AK24" i="29"/>
  <c r="AK16" i="29"/>
  <c r="AK8" i="29"/>
  <c r="AK46" i="29"/>
  <c r="AK38" i="29"/>
  <c r="AK30" i="29"/>
  <c r="AK22" i="29"/>
  <c r="AK14" i="29"/>
  <c r="AK6" i="29"/>
  <c r="T4" i="29"/>
  <c r="X4" i="29"/>
  <c r="AB4" i="29"/>
  <c r="AF4" i="29"/>
  <c r="S5" i="29"/>
  <c r="W5" i="29"/>
  <c r="AA5" i="29"/>
  <c r="AE5" i="29"/>
  <c r="AI5" i="29"/>
  <c r="V6" i="29"/>
  <c r="Z6" i="29"/>
  <c r="AD6" i="29"/>
  <c r="AH6" i="29"/>
  <c r="U7" i="29"/>
  <c r="Y7" i="29"/>
  <c r="AC7" i="29"/>
  <c r="AG7" i="29"/>
  <c r="T8" i="29"/>
  <c r="X8" i="29"/>
  <c r="AB8" i="29"/>
  <c r="AF8" i="29"/>
  <c r="S9" i="29"/>
  <c r="W9" i="29"/>
  <c r="AA9" i="29"/>
  <c r="AE9" i="29"/>
  <c r="AI9" i="29"/>
  <c r="V10" i="29"/>
  <c r="Z10" i="29"/>
  <c r="AD10" i="29"/>
  <c r="AH10" i="29"/>
  <c r="U11" i="29"/>
  <c r="Y11" i="29"/>
  <c r="AC11" i="29"/>
  <c r="AG11" i="29"/>
  <c r="T12" i="29"/>
  <c r="X12" i="29"/>
  <c r="AB12" i="29"/>
  <c r="AF12" i="29"/>
  <c r="S13" i="29"/>
  <c r="W13" i="29"/>
  <c r="AA13" i="29"/>
  <c r="AE13" i="29"/>
  <c r="AI13" i="29"/>
  <c r="V14" i="29"/>
  <c r="Z14" i="29"/>
  <c r="AD14" i="29"/>
  <c r="AH14" i="29"/>
  <c r="U15" i="29"/>
  <c r="Y15" i="29"/>
  <c r="AC15" i="29"/>
  <c r="AG15" i="29"/>
  <c r="T16" i="29"/>
  <c r="X16" i="29"/>
  <c r="AB16" i="29"/>
  <c r="AF16" i="29"/>
  <c r="S17" i="29"/>
  <c r="W17" i="29"/>
  <c r="AA17" i="29"/>
  <c r="AE17" i="29"/>
  <c r="AI17" i="29"/>
  <c r="V18" i="29"/>
  <c r="Z18" i="29"/>
  <c r="AD18" i="29"/>
  <c r="AH18" i="29"/>
  <c r="U19" i="29"/>
  <c r="Y19" i="29"/>
  <c r="AC19" i="29"/>
  <c r="AG19" i="29"/>
  <c r="T20" i="29"/>
  <c r="X20" i="29"/>
  <c r="AB20" i="29"/>
  <c r="AF20" i="29"/>
  <c r="S21" i="29"/>
  <c r="W21" i="29"/>
  <c r="AA21" i="29"/>
  <c r="AE21" i="29"/>
  <c r="AI21" i="29"/>
  <c r="V22" i="29"/>
  <c r="Z22" i="29"/>
  <c r="AD22" i="29"/>
  <c r="AH22" i="29"/>
  <c r="U23" i="29"/>
  <c r="Y23" i="29"/>
  <c r="AC23" i="29"/>
  <c r="AG23" i="29"/>
  <c r="U4" i="29"/>
  <c r="Z4" i="29"/>
  <c r="AE4" i="29"/>
  <c r="T5" i="29"/>
  <c r="Y5" i="29"/>
  <c r="AD5" i="29"/>
  <c r="S6" i="29"/>
  <c r="X6" i="29"/>
  <c r="AC6" i="29"/>
  <c r="AI6" i="29"/>
  <c r="W7" i="29"/>
  <c r="AB7" i="29"/>
  <c r="AH7" i="29"/>
  <c r="V8" i="29"/>
  <c r="AA8" i="29"/>
  <c r="AG8" i="29"/>
  <c r="U9" i="29"/>
  <c r="Z9" i="29"/>
  <c r="AF9" i="29"/>
  <c r="T10" i="29"/>
  <c r="Y10" i="29"/>
  <c r="AE10" i="29"/>
  <c r="S11" i="29"/>
  <c r="X11" i="29"/>
  <c r="AD11" i="29"/>
  <c r="AI11" i="29"/>
  <c r="W12" i="29"/>
  <c r="AC12" i="29"/>
  <c r="AH12" i="29"/>
  <c r="V13" i="29"/>
  <c r="AB13" i="29"/>
  <c r="AG13" i="29"/>
  <c r="U14" i="29"/>
  <c r="AA14" i="29"/>
  <c r="AF14" i="29"/>
  <c r="T15" i="29"/>
  <c r="Z15" i="29"/>
  <c r="AE15" i="29"/>
  <c r="S16" i="29"/>
  <c r="Y16" i="29"/>
  <c r="AD16" i="29"/>
  <c r="AI16" i="29"/>
  <c r="X17" i="29"/>
  <c r="AC17" i="29"/>
  <c r="AH17" i="29"/>
  <c r="W18" i="29"/>
  <c r="AB18" i="29"/>
  <c r="AG18" i="29"/>
  <c r="V19" i="29"/>
  <c r="AA19" i="29"/>
  <c r="AF19" i="29"/>
  <c r="U20" i="29"/>
  <c r="Z20" i="29"/>
  <c r="AE20" i="29"/>
  <c r="T21" i="29"/>
  <c r="Y21" i="29"/>
  <c r="AD21" i="29"/>
  <c r="S22" i="29"/>
  <c r="X22" i="29"/>
  <c r="AC22" i="29"/>
  <c r="AI22" i="29"/>
  <c r="W23" i="29"/>
  <c r="AB23" i="29"/>
  <c r="AH23" i="29"/>
  <c r="U24" i="29"/>
  <c r="Y24" i="29"/>
  <c r="AC24" i="29"/>
  <c r="AG24" i="29"/>
  <c r="T25" i="29"/>
  <c r="X25" i="29"/>
  <c r="AB25" i="29"/>
  <c r="AF25" i="29"/>
  <c r="S26" i="29"/>
  <c r="W26" i="29"/>
  <c r="AA26" i="29"/>
  <c r="AE26" i="29"/>
  <c r="AI26" i="29"/>
  <c r="V27" i="29"/>
  <c r="Z27" i="29"/>
  <c r="AD27" i="29"/>
  <c r="AH27" i="29"/>
  <c r="U28" i="29"/>
  <c r="Y28" i="29"/>
  <c r="AC28" i="29"/>
  <c r="AG28" i="29"/>
  <c r="T29" i="29"/>
  <c r="X29" i="29"/>
  <c r="AB29" i="29"/>
  <c r="AF29" i="29"/>
  <c r="S30" i="29"/>
  <c r="W30" i="29"/>
  <c r="AA30" i="29"/>
  <c r="AE30" i="29"/>
  <c r="AI30" i="29"/>
  <c r="V31" i="29"/>
  <c r="Z31" i="29"/>
  <c r="AD31" i="29"/>
  <c r="AH31" i="29"/>
  <c r="U32" i="29"/>
  <c r="Y32" i="29"/>
  <c r="AC32" i="29"/>
  <c r="AG32" i="29"/>
  <c r="T33" i="29"/>
  <c r="X33" i="29"/>
  <c r="AB33" i="29"/>
  <c r="AF33" i="29"/>
  <c r="S34" i="29"/>
  <c r="W34" i="29"/>
  <c r="AA34" i="29"/>
  <c r="AE34" i="29"/>
  <c r="AI34" i="29"/>
  <c r="V35" i="29"/>
  <c r="Z35" i="29"/>
  <c r="AD35" i="29"/>
  <c r="AH35" i="29"/>
  <c r="U36" i="29"/>
  <c r="Y36" i="29"/>
  <c r="AC36" i="29"/>
  <c r="AG36" i="29"/>
  <c r="T37" i="29"/>
  <c r="X37" i="29"/>
  <c r="AB37" i="29"/>
  <c r="AF37" i="29"/>
  <c r="S38" i="29"/>
  <c r="W38" i="29"/>
  <c r="AA38" i="29"/>
  <c r="AE38" i="29"/>
  <c r="AI38" i="29"/>
  <c r="V39" i="29"/>
  <c r="Z39" i="29"/>
  <c r="AD39" i="29"/>
  <c r="AH39" i="29"/>
  <c r="U40" i="29"/>
  <c r="Y40" i="29"/>
  <c r="AC40" i="29"/>
  <c r="AG40" i="29"/>
  <c r="T41" i="29"/>
  <c r="X41" i="29"/>
  <c r="AB41" i="29"/>
  <c r="AF41" i="29"/>
  <c r="S42" i="29"/>
  <c r="W42" i="29"/>
  <c r="AA42" i="29"/>
  <c r="AE42" i="29"/>
  <c r="AI42" i="29"/>
  <c r="V43" i="29"/>
  <c r="Z43" i="29"/>
  <c r="AD43" i="29"/>
  <c r="AH43" i="29"/>
  <c r="U44" i="29"/>
  <c r="Y44" i="29"/>
  <c r="AC44" i="29"/>
  <c r="AG44" i="29"/>
  <c r="T45" i="29"/>
  <c r="X45" i="29"/>
  <c r="AB45" i="29"/>
  <c r="AF45" i="29"/>
  <c r="S46" i="29"/>
  <c r="W46" i="29"/>
  <c r="AA46" i="29"/>
  <c r="AE46" i="29"/>
  <c r="AI46" i="29"/>
  <c r="V47" i="29"/>
  <c r="Z47" i="29"/>
  <c r="AD47" i="29"/>
  <c r="AH47" i="29"/>
  <c r="U48" i="29"/>
  <c r="Y48" i="29"/>
  <c r="AC48" i="29"/>
  <c r="AG48" i="29"/>
  <c r="V4" i="29"/>
  <c r="AC4" i="29"/>
  <c r="AI4" i="29"/>
  <c r="Z5" i="29"/>
  <c r="AG5" i="29"/>
  <c r="W6" i="29"/>
  <c r="AE6" i="29"/>
  <c r="T7" i="29"/>
  <c r="AA7" i="29"/>
  <c r="AI7" i="29"/>
  <c r="Y8" i="29"/>
  <c r="AE8" i="29"/>
  <c r="V9" i="29"/>
  <c r="AC9" i="29"/>
  <c r="S10" i="29"/>
  <c r="AA10" i="29"/>
  <c r="AG10" i="29"/>
  <c r="W11" i="29"/>
  <c r="AE11" i="29"/>
  <c r="U12" i="29"/>
  <c r="AA12" i="29"/>
  <c r="AI12" i="29"/>
  <c r="Y13" i="29"/>
  <c r="AF13" i="29"/>
  <c r="W14" i="29"/>
  <c r="AC14" i="29"/>
  <c r="S15" i="29"/>
  <c r="AA15" i="29"/>
  <c r="AH15" i="29"/>
  <c r="W16" i="29"/>
  <c r="AE16" i="29"/>
  <c r="U17" i="29"/>
  <c r="AB17" i="29"/>
  <c r="S18" i="29"/>
  <c r="Y18" i="29"/>
  <c r="AF18" i="29"/>
  <c r="W19" i="29"/>
  <c r="AD19" i="29"/>
  <c r="S20" i="29"/>
  <c r="AA20" i="29"/>
  <c r="AH20" i="29"/>
  <c r="X21" i="29"/>
  <c r="AF21" i="29"/>
  <c r="U22" i="29"/>
  <c r="AB22" i="29"/>
  <c r="S23" i="29"/>
  <c r="Z23" i="29"/>
  <c r="AF23" i="29"/>
  <c r="V24" i="29"/>
  <c r="AA24" i="29"/>
  <c r="AF24" i="29"/>
  <c r="U25" i="29"/>
  <c r="Z25" i="29"/>
  <c r="AE25" i="29"/>
  <c r="T26" i="29"/>
  <c r="Y26" i="29"/>
  <c r="AD26" i="29"/>
  <c r="S27" i="29"/>
  <c r="X27" i="29"/>
  <c r="AC27" i="29"/>
  <c r="AI27" i="29"/>
  <c r="W28" i="29"/>
  <c r="AB28" i="29"/>
  <c r="AH28" i="29"/>
  <c r="V29" i="29"/>
  <c r="AA29" i="29"/>
  <c r="AG29" i="29"/>
  <c r="U30" i="29"/>
  <c r="Z30" i="29"/>
  <c r="AF30" i="29"/>
  <c r="T31" i="29"/>
  <c r="Y31" i="29"/>
  <c r="AE31" i="29"/>
  <c r="S32" i="29"/>
  <c r="X32" i="29"/>
  <c r="AD32" i="29"/>
  <c r="AI32" i="29"/>
  <c r="W33" i="29"/>
  <c r="AC33" i="29"/>
  <c r="AH33" i="29"/>
  <c r="V34" i="29"/>
  <c r="AB34" i="29"/>
  <c r="AG34" i="29"/>
  <c r="U35" i="29"/>
  <c r="AA35" i="29"/>
  <c r="AF35" i="29"/>
  <c r="T36" i="29"/>
  <c r="Z36" i="29"/>
  <c r="AE36" i="29"/>
  <c r="S37" i="29"/>
  <c r="Y37" i="29"/>
  <c r="AD37" i="29"/>
  <c r="AI37" i="29"/>
  <c r="X38" i="29"/>
  <c r="AC38" i="29"/>
  <c r="AH38" i="29"/>
  <c r="W39" i="29"/>
  <c r="AB39" i="29"/>
  <c r="AG39" i="29"/>
  <c r="V40" i="29"/>
  <c r="AA40" i="29"/>
  <c r="AF40" i="29"/>
  <c r="U41" i="29"/>
  <c r="Z41" i="29"/>
  <c r="AE41" i="29"/>
  <c r="T42" i="29"/>
  <c r="Y42" i="29"/>
  <c r="AD42" i="29"/>
  <c r="S43" i="29"/>
  <c r="X43" i="29"/>
  <c r="AC43" i="29"/>
  <c r="AI43" i="29"/>
  <c r="W44" i="29"/>
  <c r="AB44" i="29"/>
  <c r="AH44" i="29"/>
  <c r="V45" i="29"/>
  <c r="AA45" i="29"/>
  <c r="AG45" i="29"/>
  <c r="U46" i="29"/>
  <c r="Z46" i="29"/>
  <c r="AF46" i="29"/>
  <c r="T47" i="29"/>
  <c r="Y47" i="29"/>
  <c r="AE47" i="29"/>
  <c r="S48" i="29"/>
  <c r="X48" i="29"/>
  <c r="AD48" i="29"/>
  <c r="AI48" i="29"/>
  <c r="V49" i="29"/>
  <c r="Z49" i="29"/>
  <c r="AD49" i="29"/>
  <c r="AH49" i="29"/>
  <c r="U50" i="29"/>
  <c r="Y50" i="29"/>
  <c r="AC50" i="29"/>
  <c r="AG50" i="29"/>
  <c r="T51" i="29"/>
  <c r="X51" i="29"/>
  <c r="AB51" i="29"/>
  <c r="AF51" i="29"/>
  <c r="S52" i="29"/>
  <c r="W52" i="29"/>
  <c r="AA52" i="29"/>
  <c r="AE52" i="29"/>
  <c r="AI52" i="29"/>
  <c r="V53" i="29"/>
  <c r="Z53" i="29"/>
  <c r="AD53" i="29"/>
  <c r="AH53" i="29"/>
  <c r="U54" i="29"/>
  <c r="Y54" i="29"/>
  <c r="AC54" i="29"/>
  <c r="AG54" i="29"/>
  <c r="T55" i="29"/>
  <c r="X55" i="29"/>
  <c r="AB55" i="29"/>
  <c r="AF55" i="29"/>
  <c r="S56" i="29"/>
  <c r="W56" i="29"/>
  <c r="AA56" i="29"/>
  <c r="AE56" i="29"/>
  <c r="AI56" i="29"/>
  <c r="V57" i="29"/>
  <c r="Z57" i="29"/>
  <c r="AD57" i="29"/>
  <c r="AH57" i="29"/>
  <c r="U58" i="29"/>
  <c r="Y58" i="29"/>
  <c r="AC58" i="29"/>
  <c r="AG58" i="29"/>
  <c r="T59" i="29"/>
  <c r="X59" i="29"/>
  <c r="AB59" i="29"/>
  <c r="AF59" i="29"/>
  <c r="S60" i="29"/>
  <c r="W60" i="29"/>
  <c r="AA60" i="29"/>
  <c r="AE60" i="29"/>
  <c r="AI60" i="29"/>
  <c r="V61" i="29"/>
  <c r="Z61" i="29"/>
  <c r="AD61" i="29"/>
  <c r="AH61" i="29"/>
  <c r="U62" i="29"/>
  <c r="Y62" i="29"/>
  <c r="AC62" i="29"/>
  <c r="AG62" i="29"/>
  <c r="T63" i="29"/>
  <c r="X63" i="29"/>
  <c r="AB63" i="29"/>
  <c r="AF63" i="29"/>
  <c r="S64" i="29"/>
  <c r="W64" i="29"/>
  <c r="AA64" i="29"/>
  <c r="AE64" i="29"/>
  <c r="AI64" i="29"/>
  <c r="V65" i="29"/>
  <c r="Z65" i="29"/>
  <c r="AD65" i="29"/>
  <c r="AH65" i="29"/>
  <c r="U66" i="29"/>
  <c r="Y66" i="29"/>
  <c r="AC66" i="29"/>
  <c r="AG66" i="29"/>
  <c r="T67" i="29"/>
  <c r="X67" i="29"/>
  <c r="AB67" i="29"/>
  <c r="AF67" i="29"/>
  <c r="S68" i="29"/>
  <c r="W68" i="29"/>
  <c r="AA68" i="29"/>
  <c r="AE68" i="29"/>
  <c r="AI68" i="29"/>
  <c r="V69" i="29"/>
  <c r="Z69" i="29"/>
  <c r="AD69" i="29"/>
  <c r="AH69" i="29"/>
  <c r="U70" i="29"/>
  <c r="Y70" i="29"/>
  <c r="AC70" i="29"/>
  <c r="AG70" i="29"/>
  <c r="T71" i="29"/>
  <c r="X71" i="29"/>
  <c r="AB71" i="29"/>
  <c r="AF71" i="29"/>
  <c r="S72" i="29"/>
  <c r="W72" i="29"/>
  <c r="AA72" i="29"/>
  <c r="AE72" i="29"/>
  <c r="AI72" i="29"/>
  <c r="V73" i="29"/>
  <c r="Z73" i="29"/>
  <c r="AD73" i="29"/>
  <c r="AH73" i="29"/>
  <c r="U74" i="29"/>
  <c r="Y74" i="29"/>
  <c r="AC74" i="29"/>
  <c r="AG74" i="29"/>
  <c r="T75" i="29"/>
  <c r="X75" i="29"/>
  <c r="AB75" i="29"/>
  <c r="AF75" i="29"/>
  <c r="S76" i="29"/>
  <c r="W76" i="29"/>
  <c r="AA76" i="29"/>
  <c r="AE76" i="29"/>
  <c r="AI76" i="29"/>
  <c r="V77" i="29"/>
  <c r="Z77" i="29"/>
  <c r="AD77" i="29"/>
  <c r="AH77" i="29"/>
  <c r="U78" i="29"/>
  <c r="Y78" i="29"/>
  <c r="AC78" i="29"/>
  <c r="AG78" i="29"/>
  <c r="T79" i="29"/>
  <c r="X79" i="29"/>
  <c r="AB79" i="29"/>
  <c r="AF79" i="29"/>
  <c r="S80" i="29"/>
  <c r="W80" i="29"/>
  <c r="AA80" i="29"/>
  <c r="AE80" i="29"/>
  <c r="AI80" i="29"/>
  <c r="V81" i="29"/>
  <c r="Z81" i="29"/>
  <c r="AD81" i="29"/>
  <c r="AH81" i="29"/>
  <c r="U82" i="29"/>
  <c r="Y82" i="29"/>
  <c r="AC82" i="29"/>
  <c r="AG82" i="29"/>
  <c r="T83" i="29"/>
  <c r="X83" i="29"/>
  <c r="AB83" i="29"/>
  <c r="AF83" i="29"/>
  <c r="S84" i="29"/>
  <c r="W84" i="29"/>
  <c r="AA84" i="29"/>
  <c r="AE84" i="29"/>
  <c r="AI84" i="29"/>
  <c r="V85" i="29"/>
  <c r="Z85" i="29"/>
  <c r="AD85" i="29"/>
  <c r="AH85" i="29"/>
  <c r="U86" i="29"/>
  <c r="Y86" i="29"/>
  <c r="AC86" i="29"/>
  <c r="AG86" i="29"/>
  <c r="T87" i="29"/>
  <c r="X87" i="29"/>
  <c r="AB87" i="29"/>
  <c r="AF87" i="29"/>
  <c r="S88" i="29"/>
  <c r="W88" i="29"/>
  <c r="AA88" i="29"/>
  <c r="AE88" i="29"/>
  <c r="AI88" i="29"/>
  <c r="V89" i="29"/>
  <c r="Z89" i="29"/>
  <c r="AD89" i="29"/>
  <c r="AH89" i="29"/>
  <c r="U90" i="29"/>
  <c r="Y90" i="29"/>
  <c r="AC90" i="29"/>
  <c r="AG90" i="29"/>
  <c r="T91" i="29"/>
  <c r="X91" i="29"/>
  <c r="AB91" i="29"/>
  <c r="AF91" i="29"/>
  <c r="S92" i="29"/>
  <c r="W92" i="29"/>
  <c r="AA92" i="29"/>
  <c r="AE92" i="29"/>
  <c r="AI92" i="29"/>
  <c r="V93" i="29"/>
  <c r="Z93" i="29"/>
  <c r="AD93" i="29"/>
  <c r="AH93" i="29"/>
  <c r="U94" i="29"/>
  <c r="Y94" i="29"/>
  <c r="AC94" i="29"/>
  <c r="AG94" i="29"/>
  <c r="T95" i="29"/>
  <c r="X95" i="29"/>
  <c r="AB95" i="29"/>
  <c r="AF95" i="29"/>
  <c r="S96" i="29"/>
  <c r="W96" i="29"/>
  <c r="AA96" i="29"/>
  <c r="AE96" i="29"/>
  <c r="AI96" i="29"/>
  <c r="V97" i="29"/>
  <c r="Z97" i="29"/>
  <c r="AD97" i="29"/>
  <c r="AH97" i="29"/>
  <c r="U98" i="29"/>
  <c r="Y98" i="29"/>
  <c r="AC98" i="29"/>
  <c r="AG98" i="29"/>
  <c r="T99" i="29"/>
  <c r="AA4" i="29"/>
  <c r="U5" i="29"/>
  <c r="AC5" i="29"/>
  <c r="U6" i="29"/>
  <c r="AF6" i="29"/>
  <c r="X7" i="29"/>
  <c r="AF7" i="29"/>
  <c r="Z8" i="29"/>
  <c r="AI8" i="29"/>
  <c r="AB9" i="29"/>
  <c r="U10" i="29"/>
  <c r="AC10" i="29"/>
  <c r="V11" i="29"/>
  <c r="AF11" i="29"/>
  <c r="Y12" i="29"/>
  <c r="AG12" i="29"/>
  <c r="Z13" i="29"/>
  <c r="S14" i="29"/>
  <c r="AB14" i="29"/>
  <c r="V15" i="29"/>
  <c r="AD15" i="29"/>
  <c r="V16" i="29"/>
  <c r="AG16" i="29"/>
  <c r="Y17" i="29"/>
  <c r="AG17" i="29"/>
  <c r="AA18" i="29"/>
  <c r="S19" i="29"/>
  <c r="AB19" i="29"/>
  <c r="V20" i="29"/>
  <c r="AD20" i="29"/>
  <c r="V21" i="29"/>
  <c r="AG21" i="29"/>
  <c r="Y22" i="29"/>
  <c r="AG22" i="29"/>
  <c r="AA23" i="29"/>
  <c r="S24" i="29"/>
  <c r="Z24" i="29"/>
  <c r="AH24" i="29"/>
  <c r="W25" i="29"/>
  <c r="AD25" i="29"/>
  <c r="U26" i="29"/>
  <c r="AB26" i="29"/>
  <c r="AH26" i="29"/>
  <c r="Y27" i="29"/>
  <c r="AF27" i="29"/>
  <c r="V28" i="29"/>
  <c r="AD28" i="29"/>
  <c r="S29" i="29"/>
  <c r="Z29" i="29"/>
  <c r="AH29" i="29"/>
  <c r="X30" i="29"/>
  <c r="AD30" i="29"/>
  <c r="U31" i="29"/>
  <c r="AB31" i="29"/>
  <c r="AI31" i="29"/>
  <c r="Z32" i="29"/>
  <c r="AF32" i="29"/>
  <c r="V33" i="29"/>
  <c r="AD33" i="29"/>
  <c r="T34" i="29"/>
  <c r="Z34" i="29"/>
  <c r="AH34" i="29"/>
  <c r="X35" i="29"/>
  <c r="AE35" i="29"/>
  <c r="V36" i="29"/>
  <c r="AB36" i="29"/>
  <c r="AI36" i="29"/>
  <c r="Z37" i="29"/>
  <c r="AG37" i="29"/>
  <c r="V38" i="29"/>
  <c r="AD38" i="29"/>
  <c r="T39" i="29"/>
  <c r="AA39" i="29"/>
  <c r="AI39" i="29"/>
  <c r="X40" i="29"/>
  <c r="AE40" i="29"/>
  <c r="V41" i="29"/>
  <c r="AC41" i="29"/>
  <c r="AI41" i="29"/>
  <c r="Z42" i="29"/>
  <c r="AG42" i="29"/>
  <c r="W43" i="29"/>
  <c r="AE43" i="29"/>
  <c r="T44" i="29"/>
  <c r="S4" i="29"/>
  <c r="AD4" i="29"/>
  <c r="V5" i="29"/>
  <c r="AF5" i="29"/>
  <c r="Y6" i="29"/>
  <c r="AG6" i="29"/>
  <c r="Z7" i="29"/>
  <c r="S8" i="29"/>
  <c r="AC8" i="29"/>
  <c r="T9" i="29"/>
  <c r="AD9" i="29"/>
  <c r="W10" i="29"/>
  <c r="AF10" i="29"/>
  <c r="Z11" i="29"/>
  <c r="AH11" i="29"/>
  <c r="Z12" i="29"/>
  <c r="T13" i="29"/>
  <c r="AC13" i="29"/>
  <c r="T14" i="29"/>
  <c r="AE14" i="29"/>
  <c r="W15" i="29"/>
  <c r="AF15" i="29"/>
  <c r="Z16" i="29"/>
  <c r="AH16" i="29"/>
  <c r="Z17" i="29"/>
  <c r="T18" i="29"/>
  <c r="AC18" i="29"/>
  <c r="T19" i="29"/>
  <c r="AE19" i="29"/>
  <c r="W20" i="29"/>
  <c r="AG20" i="29"/>
  <c r="Z21" i="29"/>
  <c r="AH21" i="29"/>
  <c r="AA22" i="29"/>
  <c r="T23" i="29"/>
  <c r="AD23" i="29"/>
  <c r="T24" i="29"/>
  <c r="W4" i="29"/>
  <c r="AG4" i="29"/>
  <c r="X5" i="29"/>
  <c r="AH5" i="29"/>
  <c r="AA6" i="29"/>
  <c r="S7" i="29"/>
  <c r="AD7" i="29"/>
  <c r="U8" i="29"/>
  <c r="AD8" i="29"/>
  <c r="X9" i="29"/>
  <c r="AG9" i="29"/>
  <c r="X10" i="29"/>
  <c r="AI10" i="29"/>
  <c r="AA11" i="29"/>
  <c r="S12" i="29"/>
  <c r="AD12" i="29"/>
  <c r="U13" i="29"/>
  <c r="AD13" i="29"/>
  <c r="X14" i="29"/>
  <c r="AG14" i="29"/>
  <c r="X15" i="29"/>
  <c r="AI15" i="29"/>
  <c r="AA16" i="29"/>
  <c r="T17" i="29"/>
  <c r="AD17" i="29"/>
  <c r="U18" i="29"/>
  <c r="AE18" i="29"/>
  <c r="X19" i="29"/>
  <c r="AH19" i="29"/>
  <c r="Y20" i="29"/>
  <c r="AI20" i="29"/>
  <c r="AB21" i="29"/>
  <c r="T22" i="29"/>
  <c r="AE22" i="29"/>
  <c r="V23" i="29"/>
  <c r="AE23" i="29"/>
  <c r="W24" i="29"/>
  <c r="AD24" i="29"/>
  <c r="S25" i="29"/>
  <c r="AA25" i="29"/>
  <c r="AH25" i="29"/>
  <c r="X26" i="29"/>
  <c r="AF26" i="29"/>
  <c r="U27" i="29"/>
  <c r="AB27" i="29"/>
  <c r="S28" i="29"/>
  <c r="Z28" i="29"/>
  <c r="AF28" i="29"/>
  <c r="W29" i="29"/>
  <c r="AD29" i="29"/>
  <c r="T30" i="29"/>
  <c r="AB30" i="29"/>
  <c r="AH30" i="29"/>
  <c r="X31" i="29"/>
  <c r="AF31" i="29"/>
  <c r="V32" i="29"/>
  <c r="AB32" i="29"/>
  <c r="S33" i="29"/>
  <c r="Z33" i="29"/>
  <c r="AG33" i="29"/>
  <c r="X34" i="29"/>
  <c r="AD34" i="29"/>
  <c r="T35" i="29"/>
  <c r="AB35" i="29"/>
  <c r="AI35" i="29"/>
  <c r="X36" i="29"/>
  <c r="AF36" i="29"/>
  <c r="V37" i="29"/>
  <c r="AC37" i="29"/>
  <c r="T38" i="29"/>
  <c r="Z38" i="29"/>
  <c r="AG38" i="29"/>
  <c r="X39" i="29"/>
  <c r="AE39" i="29"/>
  <c r="T40" i="29"/>
  <c r="AB40" i="29"/>
  <c r="AI40" i="29"/>
  <c r="Y41" i="29"/>
  <c r="AG41" i="29"/>
  <c r="V42" i="29"/>
  <c r="AC42" i="29"/>
  <c r="T43" i="29"/>
  <c r="AA43" i="29"/>
  <c r="AG43" i="29"/>
  <c r="X44" i="29"/>
  <c r="AE44" i="29"/>
  <c r="U45" i="29"/>
  <c r="AC45" i="29"/>
  <c r="AI45" i="29"/>
  <c r="Y46" i="29"/>
  <c r="AG46" i="29"/>
  <c r="W47" i="29"/>
  <c r="AC47" i="29"/>
  <c r="T48" i="29"/>
  <c r="AA48" i="29"/>
  <c r="AH48" i="29"/>
  <c r="W49" i="29"/>
  <c r="AB49" i="29"/>
  <c r="AG49" i="29"/>
  <c r="V50" i="29"/>
  <c r="AA50" i="29"/>
  <c r="AF50" i="29"/>
  <c r="U51" i="29"/>
  <c r="Z51" i="29"/>
  <c r="AE51" i="29"/>
  <c r="T52" i="29"/>
  <c r="Y52" i="29"/>
  <c r="AD52" i="29"/>
  <c r="S53" i="29"/>
  <c r="X53" i="29"/>
  <c r="AC53" i="29"/>
  <c r="AI53" i="29"/>
  <c r="W54" i="29"/>
  <c r="AB54" i="29"/>
  <c r="AH54" i="29"/>
  <c r="V55" i="29"/>
  <c r="AA55" i="29"/>
  <c r="AG55" i="29"/>
  <c r="U56" i="29"/>
  <c r="Z56" i="29"/>
  <c r="AF56" i="29"/>
  <c r="T57" i="29"/>
  <c r="Y57" i="29"/>
  <c r="AE57" i="29"/>
  <c r="S58" i="29"/>
  <c r="X58" i="29"/>
  <c r="AD58" i="29"/>
  <c r="AI58" i="29"/>
  <c r="W59" i="29"/>
  <c r="AC59" i="29"/>
  <c r="AH59" i="29"/>
  <c r="V60" i="29"/>
  <c r="AB60" i="29"/>
  <c r="AG60" i="29"/>
  <c r="U61" i="29"/>
  <c r="AA61" i="29"/>
  <c r="AF61" i="29"/>
  <c r="T62" i="29"/>
  <c r="Z62" i="29"/>
  <c r="AE62" i="29"/>
  <c r="S63" i="29"/>
  <c r="Y63" i="29"/>
  <c r="AD63" i="29"/>
  <c r="AI63" i="29"/>
  <c r="X64" i="29"/>
  <c r="AC64" i="29"/>
  <c r="AH64" i="29"/>
  <c r="W65" i="29"/>
  <c r="AB65" i="29"/>
  <c r="AG65" i="29"/>
  <c r="V66" i="29"/>
  <c r="AA66" i="29"/>
  <c r="AF66" i="29"/>
  <c r="U67" i="29"/>
  <c r="Z67" i="29"/>
  <c r="AE67" i="29"/>
  <c r="T68" i="29"/>
  <c r="Y68" i="29"/>
  <c r="AD68" i="29"/>
  <c r="S69" i="29"/>
  <c r="X69" i="29"/>
  <c r="AC69" i="29"/>
  <c r="AI69" i="29"/>
  <c r="W70" i="29"/>
  <c r="AB70" i="29"/>
  <c r="AH70" i="29"/>
  <c r="V71" i="29"/>
  <c r="AA71" i="29"/>
  <c r="AG71" i="29"/>
  <c r="U72" i="29"/>
  <c r="Z72" i="29"/>
  <c r="AF72" i="29"/>
  <c r="T73" i="29"/>
  <c r="Y73" i="29"/>
  <c r="AE73" i="29"/>
  <c r="S74" i="29"/>
  <c r="X74" i="29"/>
  <c r="AD74" i="29"/>
  <c r="AI74" i="29"/>
  <c r="W75" i="29"/>
  <c r="AC75" i="29"/>
  <c r="AH75" i="29"/>
  <c r="V76" i="29"/>
  <c r="AB76" i="29"/>
  <c r="AG76" i="29"/>
  <c r="U77" i="29"/>
  <c r="AA77" i="29"/>
  <c r="AF77" i="29"/>
  <c r="T78" i="29"/>
  <c r="Z78" i="29"/>
  <c r="AE78" i="29"/>
  <c r="S79" i="29"/>
  <c r="Y79" i="29"/>
  <c r="AD79" i="29"/>
  <c r="AI79" i="29"/>
  <c r="X80" i="29"/>
  <c r="AC80" i="29"/>
  <c r="AH80" i="29"/>
  <c r="W81" i="29"/>
  <c r="AB81" i="29"/>
  <c r="AG81" i="29"/>
  <c r="V82" i="29"/>
  <c r="AA82" i="29"/>
  <c r="AF82" i="29"/>
  <c r="U83" i="29"/>
  <c r="Z83" i="29"/>
  <c r="AE83" i="29"/>
  <c r="T84" i="29"/>
  <c r="Y84" i="29"/>
  <c r="AD84" i="29"/>
  <c r="S85" i="29"/>
  <c r="X85" i="29"/>
  <c r="AC85" i="29"/>
  <c r="AI85" i="29"/>
  <c r="W86" i="29"/>
  <c r="AB86" i="29"/>
  <c r="AH86" i="29"/>
  <c r="V87" i="29"/>
  <c r="AA87" i="29"/>
  <c r="AG87" i="29"/>
  <c r="U88" i="29"/>
  <c r="Z88" i="29"/>
  <c r="AF88" i="29"/>
  <c r="T89" i="29"/>
  <c r="Y89" i="29"/>
  <c r="AE89" i="29"/>
  <c r="S90" i="29"/>
  <c r="X90" i="29"/>
  <c r="AD90" i="29"/>
  <c r="AI90" i="29"/>
  <c r="W91" i="29"/>
  <c r="AC91" i="29"/>
  <c r="AH91" i="29"/>
  <c r="V92" i="29"/>
  <c r="AB92" i="29"/>
  <c r="AG92" i="29"/>
  <c r="U93" i="29"/>
  <c r="AA93" i="29"/>
  <c r="AF93" i="29"/>
  <c r="T94" i="29"/>
  <c r="Z94" i="29"/>
  <c r="AE94" i="29"/>
  <c r="S95" i="29"/>
  <c r="Y95" i="29"/>
  <c r="AD95" i="29"/>
  <c r="AI95" i="29"/>
  <c r="X96" i="29"/>
  <c r="AC96" i="29"/>
  <c r="AH96" i="29"/>
  <c r="W97" i="29"/>
  <c r="AB97" i="29"/>
  <c r="AG97" i="29"/>
  <c r="V98" i="29"/>
  <c r="AA98" i="29"/>
  <c r="AF98" i="29"/>
  <c r="U99" i="29"/>
  <c r="Y99" i="29"/>
  <c r="AC99" i="29"/>
  <c r="AG99" i="29"/>
  <c r="T100" i="29"/>
  <c r="X100" i="29"/>
  <c r="AB100" i="29"/>
  <c r="AF100" i="29"/>
  <c r="S101" i="29"/>
  <c r="W101" i="29"/>
  <c r="AA101" i="29"/>
  <c r="AE101" i="29"/>
  <c r="AI101" i="29"/>
  <c r="V102" i="29"/>
  <c r="Z102" i="29"/>
  <c r="AD102" i="29"/>
  <c r="AH102" i="29"/>
  <c r="U103" i="29"/>
  <c r="Y103" i="29"/>
  <c r="AC103" i="29"/>
  <c r="AG103" i="29"/>
  <c r="T104" i="29"/>
  <c r="X104" i="29"/>
  <c r="AB104" i="29"/>
  <c r="AF104" i="29"/>
  <c r="S105" i="29"/>
  <c r="W105" i="29"/>
  <c r="AA105" i="29"/>
  <c r="AE105" i="29"/>
  <c r="AI105" i="29"/>
  <c r="V106" i="29"/>
  <c r="Z106" i="29"/>
  <c r="AD106" i="29"/>
  <c r="AH106" i="29"/>
  <c r="U107" i="29"/>
  <c r="Y107" i="29"/>
  <c r="AC107" i="29"/>
  <c r="AG107" i="29"/>
  <c r="T108" i="29"/>
  <c r="X108" i="29"/>
  <c r="AB108" i="29"/>
  <c r="AF108" i="29"/>
  <c r="S109" i="29"/>
  <c r="W109" i="29"/>
  <c r="AA109" i="29"/>
  <c r="AE109" i="29"/>
  <c r="AI109" i="29"/>
  <c r="V110" i="29"/>
  <c r="Z110" i="29"/>
  <c r="AD110" i="29"/>
  <c r="AH110" i="29"/>
  <c r="U111" i="29"/>
  <c r="Y111" i="29"/>
  <c r="AC111" i="29"/>
  <c r="AG111" i="29"/>
  <c r="T112" i="29"/>
  <c r="X112" i="29"/>
  <c r="AB112" i="29"/>
  <c r="AF112" i="29"/>
  <c r="S113" i="29"/>
  <c r="W113" i="29"/>
  <c r="AA113" i="29"/>
  <c r="AE113" i="29"/>
  <c r="AI113" i="29"/>
  <c r="V114" i="29"/>
  <c r="Z114" i="29"/>
  <c r="AD114" i="29"/>
  <c r="AH114" i="29"/>
  <c r="U115" i="29"/>
  <c r="Y115" i="29"/>
  <c r="AC115" i="29"/>
  <c r="AG115" i="29"/>
  <c r="T116" i="29"/>
  <c r="X116" i="29"/>
  <c r="AB116" i="29"/>
  <c r="AF116" i="29"/>
  <c r="S117" i="29"/>
  <c r="W117" i="29"/>
  <c r="AA117" i="29"/>
  <c r="AE117" i="29"/>
  <c r="AI117" i="29"/>
  <c r="V118" i="29"/>
  <c r="Z118" i="29"/>
  <c r="AD118" i="29"/>
  <c r="AH118" i="29"/>
  <c r="U119" i="29"/>
  <c r="Y119" i="29"/>
  <c r="AC119" i="29"/>
  <c r="AG119" i="29"/>
  <c r="T120" i="29"/>
  <c r="X120" i="29"/>
  <c r="AB120" i="29"/>
  <c r="AF120" i="29"/>
  <c r="S121" i="29"/>
  <c r="W121" i="29"/>
  <c r="AA121" i="29"/>
  <c r="AE121" i="29"/>
  <c r="AI121" i="29"/>
  <c r="V122" i="29"/>
  <c r="Z122" i="29"/>
  <c r="AD122" i="29"/>
  <c r="AH122" i="29"/>
  <c r="U123" i="29"/>
  <c r="Y123" i="29"/>
  <c r="AC123" i="29"/>
  <c r="AG123" i="29"/>
  <c r="T124" i="29"/>
  <c r="X124" i="29"/>
  <c r="AB124" i="29"/>
  <c r="AF124" i="29"/>
  <c r="S125" i="29"/>
  <c r="W125" i="29"/>
  <c r="AA125" i="29"/>
  <c r="AE125" i="29"/>
  <c r="AI125" i="29"/>
  <c r="V126" i="29"/>
  <c r="Z126" i="29"/>
  <c r="AD126" i="29"/>
  <c r="AH126" i="29"/>
  <c r="U127" i="29"/>
  <c r="Y127" i="29"/>
  <c r="AC127" i="29"/>
  <c r="AG127" i="29"/>
  <c r="T128" i="29"/>
  <c r="X128" i="29"/>
  <c r="AB128" i="29"/>
  <c r="AF128" i="29"/>
  <c r="S129" i="29"/>
  <c r="W129" i="29"/>
  <c r="AA129" i="29"/>
  <c r="AE129" i="29"/>
  <c r="AI129" i="29"/>
  <c r="V130" i="29"/>
  <c r="Z130" i="29"/>
  <c r="AD130" i="29"/>
  <c r="AH130" i="29"/>
  <c r="U131" i="29"/>
  <c r="Y131" i="29"/>
  <c r="AC131" i="29"/>
  <c r="AG131" i="29"/>
  <c r="T132" i="29"/>
  <c r="X132" i="29"/>
  <c r="AB132" i="29"/>
  <c r="AF132" i="29"/>
  <c r="S133" i="29"/>
  <c r="W133" i="29"/>
  <c r="AA133" i="29"/>
  <c r="AE133" i="29"/>
  <c r="AI133" i="29"/>
  <c r="V134" i="29"/>
  <c r="Z134" i="29"/>
  <c r="AD134" i="29"/>
  <c r="AH134" i="29"/>
  <c r="U135" i="29"/>
  <c r="Y135" i="29"/>
  <c r="AC135" i="29"/>
  <c r="AG135" i="29"/>
  <c r="T136" i="29"/>
  <c r="X136" i="29"/>
  <c r="AB136" i="29"/>
  <c r="AF136" i="29"/>
  <c r="S137" i="29"/>
  <c r="W137" i="29"/>
  <c r="AA137" i="29"/>
  <c r="AE137" i="29"/>
  <c r="AI137" i="29"/>
  <c r="V138" i="29"/>
  <c r="Z138" i="29"/>
  <c r="AD138" i="29"/>
  <c r="AH138" i="29"/>
  <c r="U139" i="29"/>
  <c r="Y139" i="29"/>
  <c r="AC139" i="29"/>
  <c r="AG139" i="29"/>
  <c r="T140" i="29"/>
  <c r="X140" i="29"/>
  <c r="AB140" i="29"/>
  <c r="AF140" i="29"/>
  <c r="S141" i="29"/>
  <c r="W141" i="29"/>
  <c r="AA141" i="29"/>
  <c r="AE141" i="29"/>
  <c r="AI141" i="29"/>
  <c r="V142" i="29"/>
  <c r="Z142" i="29"/>
  <c r="AD142" i="29"/>
  <c r="AH142" i="29"/>
  <c r="U143" i="29"/>
  <c r="Y143" i="29"/>
  <c r="AC143" i="29"/>
  <c r="AG143" i="29"/>
  <c r="T144" i="29"/>
  <c r="X144" i="29"/>
  <c r="AB144" i="29"/>
  <c r="AF144" i="29"/>
  <c r="S145" i="29"/>
  <c r="W145" i="29"/>
  <c r="AA145" i="29"/>
  <c r="AE145" i="29"/>
  <c r="AI145" i="29"/>
  <c r="V146" i="29"/>
  <c r="Z146" i="29"/>
  <c r="AD146" i="29"/>
  <c r="AH146" i="29"/>
  <c r="U147" i="29"/>
  <c r="Y147" i="29"/>
  <c r="AC147" i="29"/>
  <c r="AG147" i="29"/>
  <c r="T148" i="29"/>
  <c r="X148" i="29"/>
  <c r="AB148" i="29"/>
  <c r="AF148" i="29"/>
  <c r="S149" i="29"/>
  <c r="W149" i="29"/>
  <c r="AA149" i="29"/>
  <c r="AE149" i="29"/>
  <c r="AI149" i="29"/>
  <c r="V150" i="29"/>
  <c r="Z150" i="29"/>
  <c r="AD150" i="29"/>
  <c r="AH150" i="29"/>
  <c r="U151" i="29"/>
  <c r="Y151" i="29"/>
  <c r="AC151" i="29"/>
  <c r="AG151" i="29"/>
  <c r="T152" i="29"/>
  <c r="X152" i="29"/>
  <c r="AB152" i="29"/>
  <c r="AF152" i="29"/>
  <c r="S153" i="29"/>
  <c r="W153" i="29"/>
  <c r="AA153" i="29"/>
  <c r="AE153" i="29"/>
  <c r="AI153" i="29"/>
  <c r="AH4" i="29"/>
  <c r="V7" i="29"/>
  <c r="Y9" i="29"/>
  <c r="AB11" i="29"/>
  <c r="AH13" i="29"/>
  <c r="U16" i="29"/>
  <c r="X18" i="29"/>
  <c r="AC20" i="29"/>
  <c r="AF22" i="29"/>
  <c r="AB24" i="29"/>
  <c r="Y25" i="29"/>
  <c r="V26" i="29"/>
  <c r="T27" i="29"/>
  <c r="AG27" i="29"/>
  <c r="AE28" i="29"/>
  <c r="AC29" i="29"/>
  <c r="Y30" i="29"/>
  <c r="W31" i="29"/>
  <c r="T32" i="29"/>
  <c r="AH32" i="29"/>
  <c r="AE33" i="29"/>
  <c r="AC34" i="29"/>
  <c r="Y35" i="29"/>
  <c r="W36" i="29"/>
  <c r="U37" i="29"/>
  <c r="AH37" i="29"/>
  <c r="AF38" i="29"/>
  <c r="AC39" i="29"/>
  <c r="Z40" i="29"/>
  <c r="W41" i="29"/>
  <c r="U42" i="29"/>
  <c r="AH42" i="29"/>
  <c r="AF43" i="29"/>
  <c r="AA44" i="29"/>
  <c r="S45" i="29"/>
  <c r="AD45" i="29"/>
  <c r="V46" i="29"/>
  <c r="AD46" i="29"/>
  <c r="X47" i="29"/>
  <c r="AG47" i="29"/>
  <c r="Z48" i="29"/>
  <c r="S49" i="29"/>
  <c r="Y49" i="29"/>
  <c r="AF49" i="29"/>
  <c r="W50" i="29"/>
  <c r="AD50" i="29"/>
  <c r="S51" i="29"/>
  <c r="AA51" i="29"/>
  <c r="AH51" i="29"/>
  <c r="X52" i="29"/>
  <c r="AF52" i="29"/>
  <c r="U53" i="29"/>
  <c r="AB53" i="29"/>
  <c r="S54" i="29"/>
  <c r="Z54" i="29"/>
  <c r="AF54" i="29"/>
  <c r="W55" i="29"/>
  <c r="AD55" i="29"/>
  <c r="T56" i="29"/>
  <c r="AB56" i="29"/>
  <c r="AH56" i="29"/>
  <c r="X57" i="29"/>
  <c r="AF57" i="29"/>
  <c r="V58" i="29"/>
  <c r="AB58" i="29"/>
  <c r="S59" i="29"/>
  <c r="Z59" i="29"/>
  <c r="AG59" i="29"/>
  <c r="X60" i="29"/>
  <c r="AD60" i="29"/>
  <c r="T61" i="29"/>
  <c r="AB61" i="29"/>
  <c r="AI61" i="29"/>
  <c r="X62" i="29"/>
  <c r="AF62" i="29"/>
  <c r="V63" i="29"/>
  <c r="AC63" i="29"/>
  <c r="T64" i="29"/>
  <c r="Z64" i="29"/>
  <c r="AG64" i="29"/>
  <c r="X65" i="29"/>
  <c r="AE65" i="29"/>
  <c r="T66" i="29"/>
  <c r="AB66" i="29"/>
  <c r="AI66" i="29"/>
  <c r="AB5" i="29"/>
  <c r="AE7" i="29"/>
  <c r="AH9" i="29"/>
  <c r="V12" i="29"/>
  <c r="Y14" i="29"/>
  <c r="AC16" i="29"/>
  <c r="AI18" i="29"/>
  <c r="U21" i="29"/>
  <c r="X23" i="29"/>
  <c r="AE24" i="29"/>
  <c r="AC25" i="29"/>
  <c r="Z26" i="29"/>
  <c r="W27" i="29"/>
  <c r="T28" i="29"/>
  <c r="AI28" i="29"/>
  <c r="AE29" i="29"/>
  <c r="AC30" i="29"/>
  <c r="AA31" i="29"/>
  <c r="W32" i="29"/>
  <c r="U33" i="29"/>
  <c r="AI33" i="29"/>
  <c r="AF34" i="29"/>
  <c r="AC35" i="29"/>
  <c r="AA36" i="29"/>
  <c r="W37" i="29"/>
  <c r="U38" i="29"/>
  <c r="S39" i="29"/>
  <c r="AF39" i="29"/>
  <c r="AD40" i="29"/>
  <c r="AA41" i="29"/>
  <c r="X42" i="29"/>
  <c r="U43" i="29"/>
  <c r="S44" i="29"/>
  <c r="AD44" i="29"/>
  <c r="W45" i="29"/>
  <c r="AE45" i="29"/>
  <c r="X46" i="29"/>
  <c r="AH46" i="29"/>
  <c r="AA47" i="29"/>
  <c r="AI47" i="29"/>
  <c r="AB48" i="29"/>
  <c r="T49" i="29"/>
  <c r="AA49" i="29"/>
  <c r="AI49" i="29"/>
  <c r="X50" i="29"/>
  <c r="AE50" i="29"/>
  <c r="V51" i="29"/>
  <c r="AC51" i="29"/>
  <c r="AI51" i="29"/>
  <c r="Z52" i="29"/>
  <c r="AG52" i="29"/>
  <c r="W53" i="29"/>
  <c r="AE53" i="29"/>
  <c r="T54" i="29"/>
  <c r="AA54" i="29"/>
  <c r="AI54" i="29"/>
  <c r="Y55" i="29"/>
  <c r="AE55" i="29"/>
  <c r="V56" i="29"/>
  <c r="AC56" i="29"/>
  <c r="S57" i="29"/>
  <c r="AA57" i="29"/>
  <c r="AG57" i="29"/>
  <c r="W58" i="29"/>
  <c r="AE58" i="29"/>
  <c r="U59" i="29"/>
  <c r="AA59" i="29"/>
  <c r="AI59" i="29"/>
  <c r="Y60" i="29"/>
  <c r="AF60" i="29"/>
  <c r="W61" i="29"/>
  <c r="AC61" i="29"/>
  <c r="S62" i="29"/>
  <c r="AA62" i="29"/>
  <c r="AH62" i="29"/>
  <c r="W63" i="29"/>
  <c r="AE63" i="29"/>
  <c r="U64" i="29"/>
  <c r="AB64" i="29"/>
  <c r="S65" i="29"/>
  <c r="Y65" i="29"/>
  <c r="AF65" i="29"/>
  <c r="W66" i="29"/>
  <c r="AD66" i="29"/>
  <c r="S67" i="29"/>
  <c r="AA67" i="29"/>
  <c r="AH67" i="29"/>
  <c r="X68" i="29"/>
  <c r="AF68" i="29"/>
  <c r="U69" i="29"/>
  <c r="AB69" i="29"/>
  <c r="S70" i="29"/>
  <c r="Z70" i="29"/>
  <c r="AF70" i="29"/>
  <c r="W71" i="29"/>
  <c r="AD71" i="29"/>
  <c r="T72" i="29"/>
  <c r="AB72" i="29"/>
  <c r="AH72" i="29"/>
  <c r="X73" i="29"/>
  <c r="AF73" i="29"/>
  <c r="V74" i="29"/>
  <c r="AB74" i="29"/>
  <c r="S75" i="29"/>
  <c r="Z75" i="29"/>
  <c r="AG75" i="29"/>
  <c r="X76" i="29"/>
  <c r="AD76" i="29"/>
  <c r="T77" i="29"/>
  <c r="AB77" i="29"/>
  <c r="AI77" i="29"/>
  <c r="X78" i="29"/>
  <c r="AF78" i="29"/>
  <c r="V79" i="29"/>
  <c r="AC79" i="29"/>
  <c r="T80" i="29"/>
  <c r="Z80" i="29"/>
  <c r="AG80" i="29"/>
  <c r="X81" i="29"/>
  <c r="AE81" i="29"/>
  <c r="T82" i="29"/>
  <c r="AB82" i="29"/>
  <c r="AI82" i="29"/>
  <c r="Y83" i="29"/>
  <c r="AG83" i="29"/>
  <c r="V84" i="29"/>
  <c r="AC84" i="29"/>
  <c r="T85" i="29"/>
  <c r="AA85" i="29"/>
  <c r="AG85" i="29"/>
  <c r="X86" i="29"/>
  <c r="AE86" i="29"/>
  <c r="U87" i="29"/>
  <c r="AC87" i="29"/>
  <c r="AI87" i="29"/>
  <c r="Y88" i="29"/>
  <c r="AG88" i="29"/>
  <c r="W89" i="29"/>
  <c r="AC89" i="29"/>
  <c r="T90" i="29"/>
  <c r="AA90" i="29"/>
  <c r="AH90" i="29"/>
  <c r="Y91" i="29"/>
  <c r="AE91" i="29"/>
  <c r="U92" i="29"/>
  <c r="AC92" i="29"/>
  <c r="S93" i="29"/>
  <c r="Y93" i="29"/>
  <c r="AG93" i="29"/>
  <c r="W94" i="29"/>
  <c r="AD94" i="29"/>
  <c r="U95" i="29"/>
  <c r="AA95" i="29"/>
  <c r="AH95" i="29"/>
  <c r="Y96" i="29"/>
  <c r="AF96" i="29"/>
  <c r="U97" i="29"/>
  <c r="AC97" i="29"/>
  <c r="S98" i="29"/>
  <c r="Z98" i="29"/>
  <c r="AH98" i="29"/>
  <c r="W99" i="29"/>
  <c r="AB99" i="29"/>
  <c r="AH99" i="29"/>
  <c r="V100" i="29"/>
  <c r="AA100" i="29"/>
  <c r="AG100" i="29"/>
  <c r="U101" i="29"/>
  <c r="Z101" i="29"/>
  <c r="AF101" i="29"/>
  <c r="T102" i="29"/>
  <c r="Y102" i="29"/>
  <c r="AE102" i="29"/>
  <c r="S103" i="29"/>
  <c r="X103" i="29"/>
  <c r="AD103" i="29"/>
  <c r="AI103" i="29"/>
  <c r="W104" i="29"/>
  <c r="AC104" i="29"/>
  <c r="AH104" i="29"/>
  <c r="V105" i="29"/>
  <c r="AB105" i="29"/>
  <c r="AG105" i="29"/>
  <c r="U106" i="29"/>
  <c r="AA106" i="29"/>
  <c r="AF106" i="29"/>
  <c r="T107" i="29"/>
  <c r="Z107" i="29"/>
  <c r="AE107" i="29"/>
  <c r="S108" i="29"/>
  <c r="Y108" i="29"/>
  <c r="AD108" i="29"/>
  <c r="AI108" i="29"/>
  <c r="X109" i="29"/>
  <c r="AC109" i="29"/>
  <c r="AH109" i="29"/>
  <c r="W110" i="29"/>
  <c r="AB110" i="29"/>
  <c r="AG110" i="29"/>
  <c r="V111" i="29"/>
  <c r="AA111" i="29"/>
  <c r="AF111" i="29"/>
  <c r="U112" i="29"/>
  <c r="Z112" i="29"/>
  <c r="AE112" i="29"/>
  <c r="T113" i="29"/>
  <c r="Y113" i="29"/>
  <c r="AD113" i="29"/>
  <c r="S114" i="29"/>
  <c r="X114" i="29"/>
  <c r="AC114" i="29"/>
  <c r="AI114" i="29"/>
  <c r="W115" i="29"/>
  <c r="AB115" i="29"/>
  <c r="AH115" i="29"/>
  <c r="V116" i="29"/>
  <c r="AA116" i="29"/>
  <c r="AG116" i="29"/>
  <c r="U117" i="29"/>
  <c r="Z117" i="29"/>
  <c r="AF117" i="29"/>
  <c r="T118" i="29"/>
  <c r="Y118" i="29"/>
  <c r="AE118" i="29"/>
  <c r="S119" i="29"/>
  <c r="X119" i="29"/>
  <c r="AD119" i="29"/>
  <c r="AI119" i="29"/>
  <c r="W120" i="29"/>
  <c r="AC120" i="29"/>
  <c r="AH120" i="29"/>
  <c r="V121" i="29"/>
  <c r="AB121" i="29"/>
  <c r="AG121" i="29"/>
  <c r="U122" i="29"/>
  <c r="AA122" i="29"/>
  <c r="AF122" i="29"/>
  <c r="T123" i="29"/>
  <c r="Z123" i="29"/>
  <c r="AE123" i="29"/>
  <c r="S124" i="29"/>
  <c r="Y124" i="29"/>
  <c r="AD124" i="29"/>
  <c r="AI124" i="29"/>
  <c r="X125" i="29"/>
  <c r="AC125" i="29"/>
  <c r="AH125" i="29"/>
  <c r="W126" i="29"/>
  <c r="AB126" i="29"/>
  <c r="AG126" i="29"/>
  <c r="V127" i="29"/>
  <c r="AA127" i="29"/>
  <c r="AF127" i="29"/>
  <c r="U128" i="29"/>
  <c r="Z128" i="29"/>
  <c r="AE128" i="29"/>
  <c r="T129" i="29"/>
  <c r="Y129" i="29"/>
  <c r="AD129" i="29"/>
  <c r="S130" i="29"/>
  <c r="X130" i="29"/>
  <c r="AC130" i="29"/>
  <c r="AI130" i="29"/>
  <c r="W131" i="29"/>
  <c r="AB131" i="29"/>
  <c r="AH131" i="29"/>
  <c r="V132" i="29"/>
  <c r="AA132" i="29"/>
  <c r="AG132" i="29"/>
  <c r="U133" i="29"/>
  <c r="Z133" i="29"/>
  <c r="AF133" i="29"/>
  <c r="T134" i="29"/>
  <c r="Y134" i="29"/>
  <c r="AE134" i="29"/>
  <c r="S135" i="29"/>
  <c r="X135" i="29"/>
  <c r="AD135" i="29"/>
  <c r="AI135" i="29"/>
  <c r="W136" i="29"/>
  <c r="AC136" i="29"/>
  <c r="AH136" i="29"/>
  <c r="V137" i="29"/>
  <c r="AB137" i="29"/>
  <c r="AG137" i="29"/>
  <c r="U138" i="29"/>
  <c r="AA138" i="29"/>
  <c r="AF138" i="29"/>
  <c r="T139" i="29"/>
  <c r="Z139" i="29"/>
  <c r="AE139" i="29"/>
  <c r="S140" i="29"/>
  <c r="Y140" i="29"/>
  <c r="AD140" i="29"/>
  <c r="AI140" i="29"/>
  <c r="X141" i="29"/>
  <c r="AC141" i="29"/>
  <c r="AH141" i="29"/>
  <c r="W142" i="29"/>
  <c r="AB142" i="29"/>
  <c r="AG142" i="29"/>
  <c r="V143" i="29"/>
  <c r="AA143" i="29"/>
  <c r="AF143" i="29"/>
  <c r="U144" i="29"/>
  <c r="Z144" i="29"/>
  <c r="AE144" i="29"/>
  <c r="T145" i="29"/>
  <c r="Y145" i="29"/>
  <c r="AD145" i="29"/>
  <c r="S146" i="29"/>
  <c r="X146" i="29"/>
  <c r="AC146" i="29"/>
  <c r="AI146" i="29"/>
  <c r="W147" i="29"/>
  <c r="AB147" i="29"/>
  <c r="AH147" i="29"/>
  <c r="V148" i="29"/>
  <c r="AA148" i="29"/>
  <c r="AG148" i="29"/>
  <c r="U149" i="29"/>
  <c r="Z149" i="29"/>
  <c r="AF149" i="29"/>
  <c r="T150" i="29"/>
  <c r="Y150" i="29"/>
  <c r="AE150" i="29"/>
  <c r="S151" i="29"/>
  <c r="X151" i="29"/>
  <c r="AD151" i="29"/>
  <c r="AI151" i="29"/>
  <c r="W152" i="29"/>
  <c r="AC152" i="29"/>
  <c r="AH152" i="29"/>
  <c r="V153" i="29"/>
  <c r="AB153" i="29"/>
  <c r="AG153" i="29"/>
  <c r="Y4" i="29"/>
  <c r="AH8" i="29"/>
  <c r="X13" i="29"/>
  <c r="AF17" i="29"/>
  <c r="W22" i="29"/>
  <c r="V25" i="29"/>
  <c r="AG26" i="29"/>
  <c r="AA28" i="29"/>
  <c r="V30" i="29"/>
  <c r="AG31" i="29"/>
  <c r="AA33" i="29"/>
  <c r="W35" i="29"/>
  <c r="AH36" i="29"/>
  <c r="AB38" i="29"/>
  <c r="W40" i="29"/>
  <c r="AH41" i="29"/>
  <c r="AB43" i="29"/>
  <c r="AI44" i="29"/>
  <c r="T46" i="29"/>
  <c r="U47" i="29"/>
  <c r="W48" i="29"/>
  <c r="X49" i="29"/>
  <c r="T50" i="29"/>
  <c r="AI50" i="29"/>
  <c r="AG51" i="29"/>
  <c r="AC52" i="29"/>
  <c r="AA53" i="29"/>
  <c r="X54" i="29"/>
  <c r="U55" i="29"/>
  <c r="AI55" i="29"/>
  <c r="AG56" i="29"/>
  <c r="AC57" i="29"/>
  <c r="AA58" i="29"/>
  <c r="Y59" i="29"/>
  <c r="U60" i="29"/>
  <c r="S61" i="29"/>
  <c r="AG61" i="29"/>
  <c r="AD62" i="29"/>
  <c r="T6" i="29"/>
  <c r="AB10" i="29"/>
  <c r="AI14" i="29"/>
  <c r="Z19" i="29"/>
  <c r="AI23" i="29"/>
  <c r="AG25" i="29"/>
  <c r="AA27" i="29"/>
  <c r="U29" i="29"/>
  <c r="AG30" i="29"/>
  <c r="AA32" i="29"/>
  <c r="U34" i="29"/>
  <c r="AG35" i="29"/>
  <c r="AA37" i="29"/>
  <c r="U39" i="29"/>
  <c r="AH40" i="29"/>
  <c r="AB42" i="29"/>
  <c r="V44" i="29"/>
  <c r="Y45" i="29"/>
  <c r="AB46" i="29"/>
  <c r="AB47" i="29"/>
  <c r="AE48" i="29"/>
  <c r="AC49" i="29"/>
  <c r="Z50" i="29"/>
  <c r="W51" i="29"/>
  <c r="U52" i="29"/>
  <c r="AH52" i="29"/>
  <c r="AF53" i="29"/>
  <c r="AD54" i="29"/>
  <c r="Z55" i="29"/>
  <c r="X56" i="29"/>
  <c r="U57" i="29"/>
  <c r="AI57" i="29"/>
  <c r="AF58" i="29"/>
  <c r="AD59" i="29"/>
  <c r="Z60" i="29"/>
  <c r="X61" i="29"/>
  <c r="V62" i="29"/>
  <c r="AI62" i="29"/>
  <c r="AG63" i="29"/>
  <c r="AD64" i="29"/>
  <c r="AA65" i="29"/>
  <c r="X66" i="29"/>
  <c r="V67" i="29"/>
  <c r="AD67" i="29"/>
  <c r="V68" i="29"/>
  <c r="AG68" i="29"/>
  <c r="Y69" i="29"/>
  <c r="AG69" i="29"/>
  <c r="AA70" i="29"/>
  <c r="S71" i="29"/>
  <c r="AC71" i="29"/>
  <c r="V72" i="29"/>
  <c r="AD72" i="29"/>
  <c r="W73" i="29"/>
  <c r="AG73" i="29"/>
  <c r="Z74" i="29"/>
  <c r="AH74" i="29"/>
  <c r="AA75" i="29"/>
  <c r="T76" i="29"/>
  <c r="AC76" i="29"/>
  <c r="W77" i="29"/>
  <c r="AE77" i="29"/>
  <c r="W78" i="29"/>
  <c r="AH78" i="29"/>
  <c r="Z79" i="29"/>
  <c r="AH79" i="29"/>
  <c r="AB80" i="29"/>
  <c r="T81" i="29"/>
  <c r="AC81" i="29"/>
  <c r="W82" i="29"/>
  <c r="AE82" i="29"/>
  <c r="W83" i="29"/>
  <c r="AH83" i="29"/>
  <c r="Z84" i="29"/>
  <c r="AH84" i="29"/>
  <c r="AB85" i="29"/>
  <c r="T86" i="29"/>
  <c r="AD86" i="29"/>
  <c r="W87" i="29"/>
  <c r="AE87" i="29"/>
  <c r="X88" i="29"/>
  <c r="AH88" i="29"/>
  <c r="AA89" i="29"/>
  <c r="AI89" i="29"/>
  <c r="AB90" i="29"/>
  <c r="U91" i="29"/>
  <c r="AD91" i="29"/>
  <c r="X92" i="29"/>
  <c r="AF92" i="29"/>
  <c r="X93" i="29"/>
  <c r="AI93" i="29"/>
  <c r="AA94" i="29"/>
  <c r="AI94" i="29"/>
  <c r="AC95" i="29"/>
  <c r="U96" i="29"/>
  <c r="AD96" i="29"/>
  <c r="X97" i="29"/>
  <c r="AF97" i="29"/>
  <c r="X98" i="29"/>
  <c r="AI98" i="29"/>
  <c r="Z99" i="29"/>
  <c r="AF99" i="29"/>
  <c r="W100" i="29"/>
  <c r="AD100" i="29"/>
  <c r="T101" i="29"/>
  <c r="AB101" i="29"/>
  <c r="AH101" i="29"/>
  <c r="X102" i="29"/>
  <c r="AF102" i="29"/>
  <c r="V103" i="29"/>
  <c r="AB103" i="29"/>
  <c r="S104" i="29"/>
  <c r="Z104" i="29"/>
  <c r="AG104" i="29"/>
  <c r="X105" i="29"/>
  <c r="AD105" i="29"/>
  <c r="T106" i="29"/>
  <c r="AB106" i="29"/>
  <c r="AI106" i="29"/>
  <c r="X107" i="29"/>
  <c r="AF107" i="29"/>
  <c r="V108" i="29"/>
  <c r="AC108" i="29"/>
  <c r="T109" i="29"/>
  <c r="Z109" i="29"/>
  <c r="AG109" i="29"/>
  <c r="X110" i="29"/>
  <c r="AE110" i="29"/>
  <c r="T111" i="29"/>
  <c r="AB111" i="29"/>
  <c r="AI111" i="29"/>
  <c r="Y112" i="29"/>
  <c r="AG112" i="29"/>
  <c r="V113" i="29"/>
  <c r="AC113" i="29"/>
  <c r="T114" i="29"/>
  <c r="AA114" i="29"/>
  <c r="AG114" i="29"/>
  <c r="X115" i="29"/>
  <c r="AE115" i="29"/>
  <c r="U116" i="29"/>
  <c r="AC116" i="29"/>
  <c r="AI116" i="29"/>
  <c r="Y117" i="29"/>
  <c r="AG117" i="29"/>
  <c r="W118" i="29"/>
  <c r="AC118" i="29"/>
  <c r="T119" i="29"/>
  <c r="AA119" i="29"/>
  <c r="AH119" i="29"/>
  <c r="Y120" i="29"/>
  <c r="AE120" i="29"/>
  <c r="U121" i="29"/>
  <c r="AC121" i="29"/>
  <c r="S122" i="29"/>
  <c r="Y122" i="29"/>
  <c r="AG122" i="29"/>
  <c r="W123" i="29"/>
  <c r="AD123" i="29"/>
  <c r="U124" i="29"/>
  <c r="AA124" i="29"/>
  <c r="AH124" i="29"/>
  <c r="Y125" i="29"/>
  <c r="AF125" i="29"/>
  <c r="U126" i="29"/>
  <c r="AC126" i="29"/>
  <c r="S127" i="29"/>
  <c r="Z127" i="29"/>
  <c r="AH127" i="29"/>
  <c r="W128" i="29"/>
  <c r="AB6" i="29"/>
  <c r="T11" i="29"/>
  <c r="AB15" i="29"/>
  <c r="AI19" i="29"/>
  <c r="X24" i="29"/>
  <c r="AI25" i="29"/>
  <c r="AE27" i="29"/>
  <c r="Y29" i="29"/>
  <c r="S31" i="29"/>
  <c r="AE32" i="29"/>
  <c r="Y34" i="29"/>
  <c r="S36" i="29"/>
  <c r="AE37" i="29"/>
  <c r="Y39" i="29"/>
  <c r="S41" i="29"/>
  <c r="AF42" i="29"/>
  <c r="Z44" i="29"/>
  <c r="Z45" i="29"/>
  <c r="AC46" i="29"/>
  <c r="AF47" i="29"/>
  <c r="AF48" i="29"/>
  <c r="AE49" i="29"/>
  <c r="AB50" i="29"/>
  <c r="Y51" i="29"/>
  <c r="V52" i="29"/>
  <c r="T53" i="29"/>
  <c r="AG53" i="29"/>
  <c r="AE54" i="29"/>
  <c r="AC55" i="29"/>
  <c r="Y56" i="29"/>
  <c r="W57" i="29"/>
  <c r="T58" i="29"/>
  <c r="AH58" i="29"/>
  <c r="AE59" i="29"/>
  <c r="AC60" i="29"/>
  <c r="Y61" i="29"/>
  <c r="W62" i="29"/>
  <c r="U63" i="29"/>
  <c r="AH63" i="29"/>
  <c r="AF64" i="29"/>
  <c r="AC65" i="29"/>
  <c r="Z66" i="29"/>
  <c r="W67" i="29"/>
  <c r="AG67" i="29"/>
  <c r="Z68" i="29"/>
  <c r="AH68" i="29"/>
  <c r="AA69" i="29"/>
  <c r="T70" i="29"/>
  <c r="AD70" i="29"/>
  <c r="U71" i="29"/>
  <c r="AE71" i="29"/>
  <c r="X72" i="29"/>
  <c r="AG72" i="29"/>
  <c r="AA73" i="29"/>
  <c r="AI73" i="29"/>
  <c r="AA74" i="29"/>
  <c r="U75" i="29"/>
  <c r="AD75" i="29"/>
  <c r="U76" i="29"/>
  <c r="AF76" i="29"/>
  <c r="X77" i="29"/>
  <c r="AG77" i="29"/>
  <c r="AA78" i="29"/>
  <c r="AI78" i="29"/>
  <c r="AA79" i="29"/>
  <c r="U80" i="29"/>
  <c r="AD80" i="29"/>
  <c r="U81" i="29"/>
  <c r="AF81" i="29"/>
  <c r="X82" i="29"/>
  <c r="AH82" i="29"/>
  <c r="AA83" i="29"/>
  <c r="AI83" i="29"/>
  <c r="AB84" i="29"/>
  <c r="U85" i="29"/>
  <c r="AE85" i="29"/>
  <c r="V86" i="29"/>
  <c r="AF86" i="29"/>
  <c r="Y87" i="29"/>
  <c r="AH87" i="29"/>
  <c r="AB88" i="29"/>
  <c r="S89" i="29"/>
  <c r="AB89" i="29"/>
  <c r="V90" i="29"/>
  <c r="AE90" i="29"/>
  <c r="V91" i="29"/>
  <c r="AG91" i="29"/>
  <c r="Y92" i="29"/>
  <c r="AH92" i="29"/>
  <c r="AB93" i="29"/>
  <c r="S94" i="29"/>
  <c r="AB94" i="29"/>
  <c r="V95" i="29"/>
  <c r="AE95" i="29"/>
  <c r="V96" i="29"/>
  <c r="AG96" i="29"/>
  <c r="Y97" i="29"/>
  <c r="AI97" i="29"/>
  <c r="AB98" i="29"/>
  <c r="S99" i="29"/>
  <c r="AA99" i="29"/>
  <c r="AI99" i="29"/>
  <c r="Y100" i="29"/>
  <c r="AE100" i="29"/>
  <c r="V101" i="29"/>
  <c r="AC101" i="29"/>
  <c r="S102" i="29"/>
  <c r="AA102" i="29"/>
  <c r="AG102" i="29"/>
  <c r="W103" i="29"/>
  <c r="AE103" i="29"/>
  <c r="U104" i="29"/>
  <c r="AA104" i="29"/>
  <c r="AI104" i="29"/>
  <c r="Y105" i="29"/>
  <c r="AF105" i="29"/>
  <c r="W106" i="29"/>
  <c r="AC106" i="29"/>
  <c r="S107" i="29"/>
  <c r="AA107" i="29"/>
  <c r="AH107" i="29"/>
  <c r="W108" i="29"/>
  <c r="AE108" i="29"/>
  <c r="U109" i="29"/>
  <c r="AB109" i="29"/>
  <c r="S110" i="29"/>
  <c r="Y110" i="29"/>
  <c r="AF110" i="29"/>
  <c r="W111" i="29"/>
  <c r="AD111" i="29"/>
  <c r="S112" i="29"/>
  <c r="AA112" i="29"/>
  <c r="AH112" i="29"/>
  <c r="X113" i="29"/>
  <c r="AF113" i="29"/>
  <c r="U114" i="29"/>
  <c r="AB114" i="29"/>
  <c r="S115" i="29"/>
  <c r="Z115" i="29"/>
  <c r="AF115" i="29"/>
  <c r="W116" i="29"/>
  <c r="AD116" i="29"/>
  <c r="T117" i="29"/>
  <c r="AB117" i="29"/>
  <c r="AH117" i="29"/>
  <c r="X118" i="29"/>
  <c r="AF118" i="29"/>
  <c r="V119" i="29"/>
  <c r="AB119" i="29"/>
  <c r="S120" i="29"/>
  <c r="Z120" i="29"/>
  <c r="AG120" i="29"/>
  <c r="X121" i="29"/>
  <c r="AD121" i="29"/>
  <c r="T122" i="29"/>
  <c r="AB122" i="29"/>
  <c r="AI122" i="29"/>
  <c r="X123" i="29"/>
  <c r="AF123" i="29"/>
  <c r="V124" i="29"/>
  <c r="AC124" i="29"/>
  <c r="T125" i="29"/>
  <c r="Z125" i="29"/>
  <c r="AG125" i="29"/>
  <c r="X126" i="29"/>
  <c r="AE126" i="29"/>
  <c r="T127" i="29"/>
  <c r="AB127" i="29"/>
  <c r="AI127" i="29"/>
  <c r="Y128" i="29"/>
  <c r="AG128" i="29"/>
  <c r="V129" i="29"/>
  <c r="AC129" i="29"/>
  <c r="T130" i="29"/>
  <c r="AA130" i="29"/>
  <c r="AG130" i="29"/>
  <c r="X131" i="29"/>
  <c r="AE131" i="29"/>
  <c r="U132" i="29"/>
  <c r="AC132" i="29"/>
  <c r="AI132" i="29"/>
  <c r="Y133" i="29"/>
  <c r="AG133" i="29"/>
  <c r="W134" i="29"/>
  <c r="AC134" i="29"/>
  <c r="T135" i="29"/>
  <c r="AA135" i="29"/>
  <c r="AH135" i="29"/>
  <c r="Y136" i="29"/>
  <c r="AE136" i="29"/>
  <c r="U137" i="29"/>
  <c r="AC137" i="29"/>
  <c r="S138" i="29"/>
  <c r="Y138" i="29"/>
  <c r="AG138" i="29"/>
  <c r="W139" i="29"/>
  <c r="AD139" i="29"/>
  <c r="U140" i="29"/>
  <c r="AA140" i="29"/>
  <c r="AH140" i="29"/>
  <c r="Y141" i="29"/>
  <c r="AF141" i="29"/>
  <c r="U142" i="29"/>
  <c r="AC142" i="29"/>
  <c r="S143" i="29"/>
  <c r="Z143" i="29"/>
  <c r="AH143" i="29"/>
  <c r="W144" i="29"/>
  <c r="AD144" i="29"/>
  <c r="U145" i="29"/>
  <c r="AB145" i="29"/>
  <c r="AH145" i="29"/>
  <c r="Y146" i="29"/>
  <c r="AF146" i="29"/>
  <c r="V147" i="29"/>
  <c r="AD147" i="29"/>
  <c r="S148" i="29"/>
  <c r="Z148" i="29"/>
  <c r="AH148" i="29"/>
  <c r="X149" i="29"/>
  <c r="AD149" i="29"/>
  <c r="U150" i="29"/>
  <c r="AB150" i="29"/>
  <c r="AI150" i="29"/>
  <c r="Z151" i="29"/>
  <c r="AF151" i="29"/>
  <c r="V152" i="29"/>
  <c r="AD152" i="29"/>
  <c r="T153" i="29"/>
  <c r="Z153" i="29"/>
  <c r="AH153" i="29"/>
  <c r="W8" i="29"/>
  <c r="AI24" i="29"/>
  <c r="AC31" i="29"/>
  <c r="Y38" i="29"/>
  <c r="AF44" i="29"/>
  <c r="U49" i="29"/>
  <c r="AB52" i="29"/>
  <c r="AH55" i="29"/>
  <c r="V59" i="29"/>
  <c r="AB62" i="29"/>
  <c r="Y64" i="29"/>
  <c r="S66" i="29"/>
  <c r="AC67" i="29"/>
  <c r="AC68" i="29"/>
  <c r="AF69" i="29"/>
  <c r="AI70" i="29"/>
  <c r="AI71" i="29"/>
  <c r="U73" i="29"/>
  <c r="W74" i="29"/>
  <c r="Y75" i="29"/>
  <c r="Z76" i="29"/>
  <c r="AC77" i="29"/>
  <c r="AD78" i="29"/>
  <c r="AG79" i="29"/>
  <c r="S81" i="29"/>
  <c r="S82" i="29"/>
  <c r="V83" i="29"/>
  <c r="X84" i="29"/>
  <c r="Y85" i="29"/>
  <c r="AA86" i="29"/>
  <c r="AD87" i="29"/>
  <c r="AD88" i="29"/>
  <c r="AG89" i="29"/>
  <c r="S91" i="29"/>
  <c r="T92" i="29"/>
  <c r="W93" i="29"/>
  <c r="X94" i="29"/>
  <c r="Z95" i="29"/>
  <c r="AB96" i="29"/>
  <c r="AE97" i="29"/>
  <c r="AE98" i="29"/>
  <c r="AE99" i="29"/>
  <c r="AC100" i="29"/>
  <c r="Y101" i="29"/>
  <c r="W102" i="29"/>
  <c r="T103" i="29"/>
  <c r="AH103" i="29"/>
  <c r="AE104" i="29"/>
  <c r="AC105" i="29"/>
  <c r="Y106" i="29"/>
  <c r="W107" i="29"/>
  <c r="U108" i="29"/>
  <c r="AH108" i="29"/>
  <c r="AF109" i="29"/>
  <c r="AC110" i="29"/>
  <c r="Z111" i="29"/>
  <c r="W112" i="29"/>
  <c r="U113" i="29"/>
  <c r="AH113" i="29"/>
  <c r="AF114" i="29"/>
  <c r="AD115" i="29"/>
  <c r="Z116" i="29"/>
  <c r="X117" i="29"/>
  <c r="U118" i="29"/>
  <c r="AI118" i="29"/>
  <c r="AF119" i="29"/>
  <c r="AD120" i="29"/>
  <c r="Z121" i="29"/>
  <c r="X122" i="29"/>
  <c r="V123" i="29"/>
  <c r="AI123" i="29"/>
  <c r="AG124" i="29"/>
  <c r="AD125" i="29"/>
  <c r="AA126" i="29"/>
  <c r="X127" i="29"/>
  <c r="V128" i="29"/>
  <c r="AH128" i="29"/>
  <c r="Z129" i="29"/>
  <c r="AH129" i="29"/>
  <c r="AB130" i="29"/>
  <c r="T131" i="29"/>
  <c r="AD131" i="29"/>
  <c r="W132" i="29"/>
  <c r="AE132" i="29"/>
  <c r="X133" i="29"/>
  <c r="AH133" i="29"/>
  <c r="AA134" i="29"/>
  <c r="AI134" i="29"/>
  <c r="AB135" i="29"/>
  <c r="U136" i="29"/>
  <c r="AD136" i="29"/>
  <c r="X137" i="29"/>
  <c r="AF137" i="29"/>
  <c r="X138" i="29"/>
  <c r="AI138" i="29"/>
  <c r="AA139" i="29"/>
  <c r="AI139" i="29"/>
  <c r="AC140" i="29"/>
  <c r="U141" i="29"/>
  <c r="AD141" i="29"/>
  <c r="X142" i="29"/>
  <c r="AF142" i="29"/>
  <c r="X143" i="29"/>
  <c r="AI143" i="29"/>
  <c r="AA144" i="29"/>
  <c r="AI144" i="29"/>
  <c r="AC145" i="29"/>
  <c r="U146" i="29"/>
  <c r="AE146" i="29"/>
  <c r="X147" i="29"/>
  <c r="AF147" i="29"/>
  <c r="Y148" i="29"/>
  <c r="AI148" i="29"/>
  <c r="AB149" i="29"/>
  <c r="S150" i="29"/>
  <c r="AC150" i="29"/>
  <c r="V151" i="29"/>
  <c r="AE151" i="29"/>
  <c r="Y152" i="29"/>
  <c r="AG152" i="29"/>
  <c r="Y153" i="29"/>
  <c r="AE12" i="29"/>
  <c r="AC26" i="29"/>
  <c r="Y33" i="29"/>
  <c r="S40" i="29"/>
  <c r="AH45" i="29"/>
  <c r="S50" i="29"/>
  <c r="Y53" i="29"/>
  <c r="AD56" i="29"/>
  <c r="T60" i="29"/>
  <c r="Z63" i="29"/>
  <c r="T65" i="29"/>
  <c r="AE66" i="29"/>
  <c r="AI67" i="29"/>
  <c r="T69" i="29"/>
  <c r="V70" i="29"/>
  <c r="Y71" i="29"/>
  <c r="Y72" i="29"/>
  <c r="AB73" i="29"/>
  <c r="AE74" i="29"/>
  <c r="AE75" i="29"/>
  <c r="AH76" i="29"/>
  <c r="S78" i="29"/>
  <c r="U79" i="29"/>
  <c r="V80" i="29"/>
  <c r="Y81" i="29"/>
  <c r="Z82" i="29"/>
  <c r="AC83" i="29"/>
  <c r="AF84" i="29"/>
  <c r="AF85" i="29"/>
  <c r="AI86" i="29"/>
  <c r="T88" i="29"/>
  <c r="U89" i="29"/>
  <c r="W90" i="29"/>
  <c r="Z91" i="29"/>
  <c r="Z92" i="29"/>
  <c r="AC93" i="29"/>
  <c r="AF94" i="29"/>
  <c r="AG95" i="29"/>
  <c r="S97" i="29"/>
  <c r="T98" i="29"/>
  <c r="V99" i="29"/>
  <c r="S100" i="29"/>
  <c r="AH100" i="29"/>
  <c r="AD101" i="29"/>
  <c r="AB102" i="29"/>
  <c r="Z103" i="29"/>
  <c r="V104" i="29"/>
  <c r="T105" i="29"/>
  <c r="AH105" i="29"/>
  <c r="AE106" i="29"/>
  <c r="AB107" i="29"/>
  <c r="Z108" i="29"/>
  <c r="V109" i="29"/>
  <c r="T110" i="29"/>
  <c r="AI110" i="29"/>
  <c r="AE111" i="29"/>
  <c r="AC112" i="29"/>
  <c r="Z113" i="29"/>
  <c r="W114" i="29"/>
  <c r="T115" i="29"/>
  <c r="AI115" i="29"/>
  <c r="AE116" i="29"/>
  <c r="AC117" i="29"/>
  <c r="AA118" i="29"/>
  <c r="W119" i="29"/>
  <c r="U120" i="29"/>
  <c r="AI120" i="29"/>
  <c r="AF121" i="29"/>
  <c r="AC122" i="29"/>
  <c r="AA123" i="29"/>
  <c r="W124" i="29"/>
  <c r="U125" i="29"/>
  <c r="S126" i="29"/>
  <c r="AF126" i="29"/>
  <c r="AD127" i="29"/>
  <c r="AA128" i="29"/>
  <c r="AI128" i="29"/>
  <c r="AB129" i="29"/>
  <c r="U130" i="29"/>
  <c r="AE130" i="29"/>
  <c r="V131" i="29"/>
  <c r="AF131" i="29"/>
  <c r="Y132" i="29"/>
  <c r="AH132" i="29"/>
  <c r="AB133" i="29"/>
  <c r="S134" i="29"/>
  <c r="AB134" i="29"/>
  <c r="V135" i="29"/>
  <c r="AE135" i="29"/>
  <c r="V136" i="29"/>
  <c r="AG136" i="29"/>
  <c r="Y137" i="29"/>
  <c r="AH137" i="29"/>
  <c r="AB138" i="29"/>
  <c r="S139" i="29"/>
  <c r="AB139" i="29"/>
  <c r="V140" i="29"/>
  <c r="AE140" i="29"/>
  <c r="V141" i="29"/>
  <c r="AG141" i="29"/>
  <c r="Y142" i="29"/>
  <c r="AI142" i="29"/>
  <c r="AB143" i="29"/>
  <c r="S144" i="29"/>
  <c r="AC144" i="29"/>
  <c r="V145" i="29"/>
  <c r="AF145" i="29"/>
  <c r="W146" i="29"/>
  <c r="AG146" i="29"/>
  <c r="Z147" i="29"/>
  <c r="AI147" i="29"/>
  <c r="AC148" i="29"/>
  <c r="T149" i="29"/>
  <c r="AC149" i="29"/>
  <c r="W150" i="29"/>
  <c r="AF150" i="29"/>
  <c r="W151" i="29"/>
  <c r="AH151" i="29"/>
  <c r="Z152" i="29"/>
  <c r="AI152" i="29"/>
  <c r="AC153" i="29"/>
  <c r="V17" i="29"/>
  <c r="X28" i="29"/>
  <c r="S35" i="29"/>
  <c r="AD41" i="29"/>
  <c r="S47" i="29"/>
  <c r="AH50" i="29"/>
  <c r="V54" i="29"/>
  <c r="AB57" i="29"/>
  <c r="AH60" i="29"/>
  <c r="AA63" i="29"/>
  <c r="U65" i="29"/>
  <c r="AH66" i="29"/>
  <c r="U68" i="29"/>
  <c r="W69" i="29"/>
  <c r="X70" i="29"/>
  <c r="Z71" i="29"/>
  <c r="AC72" i="29"/>
  <c r="AC73" i="29"/>
  <c r="AF74" i="29"/>
  <c r="AI75" i="29"/>
  <c r="S77" i="29"/>
  <c r="V78" i="29"/>
  <c r="W79" i="29"/>
  <c r="Y80" i="29"/>
  <c r="AA81" i="29"/>
  <c r="AD82" i="29"/>
  <c r="AD83" i="29"/>
  <c r="AG84" i="29"/>
  <c r="S86" i="29"/>
  <c r="S87" i="29"/>
  <c r="V88" i="29"/>
  <c r="X89" i="29"/>
  <c r="Z90" i="29"/>
  <c r="AA91" i="29"/>
  <c r="AD92" i="29"/>
  <c r="AE93" i="29"/>
  <c r="AH94" i="29"/>
  <c r="T96" i="29"/>
  <c r="T97" i="29"/>
  <c r="W98" i="29"/>
  <c r="X99" i="29"/>
  <c r="U100" i="29"/>
  <c r="AI100" i="29"/>
  <c r="AG101" i="29"/>
  <c r="AC102" i="29"/>
  <c r="AA103" i="29"/>
  <c r="Y104" i="29"/>
  <c r="U105" i="29"/>
  <c r="S106" i="29"/>
  <c r="AG106" i="29"/>
  <c r="AD107" i="29"/>
  <c r="AA108" i="29"/>
  <c r="Y109" i="29"/>
  <c r="U110" i="29"/>
  <c r="S111" i="29"/>
  <c r="AH111" i="29"/>
  <c r="AD112" i="29"/>
  <c r="AB113" i="29"/>
  <c r="Y114" i="29"/>
  <c r="V115" i="29"/>
  <c r="S116" i="29"/>
  <c r="AH116" i="29"/>
  <c r="AD117" i="29"/>
  <c r="AB118" i="29"/>
  <c r="Z119" i="29"/>
  <c r="V120" i="29"/>
  <c r="T121" i="29"/>
  <c r="AH121" i="29"/>
  <c r="AE122" i="29"/>
  <c r="AB123" i="29"/>
  <c r="Z124" i="29"/>
  <c r="V125" i="29"/>
  <c r="T126" i="29"/>
  <c r="AI126" i="29"/>
  <c r="AE127" i="29"/>
  <c r="AC128" i="29"/>
  <c r="U129" i="29"/>
  <c r="AF129" i="29"/>
  <c r="W130" i="29"/>
  <c r="AF130" i="29"/>
  <c r="Z131" i="29"/>
  <c r="AI131" i="29"/>
  <c r="Z132" i="29"/>
  <c r="T133" i="29"/>
  <c r="AC133" i="29"/>
  <c r="U134" i="29"/>
  <c r="AF134" i="29"/>
  <c r="W135" i="29"/>
  <c r="AF135" i="29"/>
  <c r="Z136" i="29"/>
  <c r="AI136" i="29"/>
  <c r="Z137" i="29"/>
  <c r="T138" i="29"/>
  <c r="AC138" i="29"/>
  <c r="V139" i="29"/>
  <c r="AF139" i="29"/>
  <c r="W140" i="29"/>
  <c r="AG140" i="29"/>
  <c r="Z141" i="29"/>
  <c r="S142" i="29"/>
  <c r="AA142" i="29"/>
  <c r="T143" i="29"/>
  <c r="AD143" i="29"/>
  <c r="V144" i="29"/>
  <c r="AG144" i="29"/>
  <c r="X145" i="29"/>
  <c r="AG145" i="29"/>
  <c r="AA146" i="29"/>
  <c r="S147" i="29"/>
  <c r="AA147" i="29"/>
  <c r="U148" i="29"/>
  <c r="AD148" i="29"/>
  <c r="V149" i="29"/>
  <c r="AG149" i="29"/>
  <c r="X150" i="29"/>
  <c r="AG150" i="29"/>
  <c r="AA151" i="29"/>
  <c r="S152" i="29"/>
  <c r="AA152" i="29"/>
  <c r="U153" i="29"/>
  <c r="AD153" i="29"/>
  <c r="AC21" i="29"/>
  <c r="AI29" i="29"/>
  <c r="AD36" i="29"/>
  <c r="Y43" i="29"/>
  <c r="V48" i="29"/>
  <c r="AD51" i="29"/>
  <c r="S55" i="29"/>
  <c r="Z58" i="29"/>
  <c r="AE61" i="29"/>
  <c r="V64" i="29"/>
  <c r="AI65" i="29"/>
  <c r="Y67" i="29"/>
  <c r="AB68" i="29"/>
  <c r="AE69" i="29"/>
  <c r="AE70" i="29"/>
  <c r="AH71" i="29"/>
  <c r="S73" i="29"/>
  <c r="T74" i="29"/>
  <c r="V75" i="29"/>
  <c r="Y76" i="29"/>
  <c r="Y77" i="29"/>
  <c r="AB78" i="29"/>
  <c r="AE79" i="29"/>
  <c r="AF80" i="29"/>
  <c r="AI81" i="29"/>
  <c r="S83" i="29"/>
  <c r="U84" i="29"/>
  <c r="W85" i="29"/>
  <c r="Z86" i="29"/>
  <c r="Z87" i="29"/>
  <c r="AC88" i="29"/>
  <c r="AF89" i="29"/>
  <c r="AF90" i="29"/>
  <c r="AI91" i="29"/>
  <c r="T93" i="29"/>
  <c r="V94" i="29"/>
  <c r="W95" i="29"/>
  <c r="Z96" i="29"/>
  <c r="AA97" i="29"/>
  <c r="AD98" i="29"/>
  <c r="AD99" i="29"/>
  <c r="Z100" i="29"/>
  <c r="X101" i="29"/>
  <c r="U102" i="29"/>
  <c r="AI102" i="29"/>
  <c r="AF103" i="29"/>
  <c r="AD104" i="29"/>
  <c r="Z105" i="29"/>
  <c r="X106" i="29"/>
  <c r="V107" i="29"/>
  <c r="AI107" i="29"/>
  <c r="AG108" i="29"/>
  <c r="AD109" i="29"/>
  <c r="AA110" i="29"/>
  <c r="X111" i="29"/>
  <c r="V112" i="29"/>
  <c r="AI112" i="29"/>
  <c r="AG113" i="29"/>
  <c r="AE114" i="29"/>
  <c r="AA115" i="29"/>
  <c r="Y116" i="29"/>
  <c r="V117" i="29"/>
  <c r="S118" i="29"/>
  <c r="AG118" i="29"/>
  <c r="AE119" i="29"/>
  <c r="AA120" i="29"/>
  <c r="Y121" i="29"/>
  <c r="W122" i="29"/>
  <c r="S123" i="29"/>
  <c r="AH123" i="29"/>
  <c r="AE124" i="29"/>
  <c r="AB125" i="29"/>
  <c r="Y126" i="29"/>
  <c r="W127" i="29"/>
  <c r="S128" i="29"/>
  <c r="AD128" i="29"/>
  <c r="X129" i="29"/>
  <c r="AG129" i="29"/>
  <c r="Y130" i="29"/>
  <c r="S131" i="29"/>
  <c r="AA131" i="29"/>
  <c r="S132" i="29"/>
  <c r="AD132" i="29"/>
  <c r="V133" i="29"/>
  <c r="AD133" i="29"/>
  <c r="X134" i="29"/>
  <c r="AG134" i="29"/>
  <c r="Z135" i="29"/>
  <c r="S136" i="29"/>
  <c r="AA136" i="29"/>
  <c r="T137" i="29"/>
  <c r="AD137" i="29"/>
  <c r="W138" i="29"/>
  <c r="AE138" i="29"/>
  <c r="X139" i="29"/>
  <c r="AH139" i="29"/>
  <c r="Z140" i="29"/>
  <c r="T141" i="29"/>
  <c r="AB141" i="29"/>
  <c r="T142" i="29"/>
  <c r="AE142" i="29"/>
  <c r="W143" i="29"/>
  <c r="AE143" i="29"/>
  <c r="Y144" i="29"/>
  <c r="AH144" i="29"/>
  <c r="Z145" i="29"/>
  <c r="T146" i="29"/>
  <c r="AB146" i="29"/>
  <c r="T147" i="29"/>
  <c r="AE147" i="29"/>
  <c r="W148" i="29"/>
  <c r="AE148" i="29"/>
  <c r="Y149" i="29"/>
  <c r="AH149" i="29"/>
  <c r="AA150" i="29"/>
  <c r="T151" i="29"/>
  <c r="AB151" i="29"/>
  <c r="U152" i="29"/>
  <c r="AE152" i="29"/>
  <c r="X153" i="29"/>
  <c r="AF153" i="29"/>
  <c r="BY6" i="27"/>
  <c r="BZ7" i="27"/>
  <c r="CA8" i="27"/>
  <c r="BY10" i="27"/>
  <c r="BZ11" i="27"/>
  <c r="CA12" i="27"/>
  <c r="BY14" i="27"/>
  <c r="BZ15" i="27"/>
  <c r="CA16" i="27"/>
  <c r="BY18" i="27"/>
  <c r="BZ19" i="27"/>
  <c r="CA20" i="27"/>
  <c r="BY22" i="27"/>
  <c r="BZ23" i="27"/>
  <c r="CA24" i="27"/>
  <c r="BY26" i="27"/>
  <c r="BZ27" i="27"/>
  <c r="CA28" i="27"/>
  <c r="BY30" i="27"/>
  <c r="BZ31" i="27"/>
  <c r="CA32" i="27"/>
  <c r="BY34" i="27"/>
  <c r="BZ35" i="27"/>
  <c r="CA36" i="27"/>
  <c r="BY38" i="27"/>
  <c r="BZ39" i="27"/>
  <c r="CA40" i="27"/>
  <c r="BY42" i="27"/>
  <c r="BZ43" i="27"/>
  <c r="CA44" i="27"/>
  <c r="BY46" i="27"/>
  <c r="BZ47" i="27"/>
  <c r="CA48" i="27"/>
  <c r="BY50" i="27"/>
  <c r="BZ51" i="27"/>
  <c r="CA52" i="27"/>
  <c r="BY54" i="27"/>
  <c r="BZ55" i="27"/>
  <c r="CA56" i="27"/>
  <c r="BY58" i="27"/>
  <c r="BZ59" i="27"/>
  <c r="CA60" i="27"/>
  <c r="BY62" i="27"/>
  <c r="BZ63" i="27"/>
  <c r="CA64" i="27"/>
  <c r="BY66" i="27"/>
  <c r="CA5" i="27"/>
  <c r="BY7" i="27"/>
  <c r="BZ8" i="27"/>
  <c r="CA9" i="27"/>
  <c r="BY11" i="27"/>
  <c r="BZ12" i="27"/>
  <c r="CA13" i="27"/>
  <c r="BY15" i="27"/>
  <c r="BZ16" i="27"/>
  <c r="CA17" i="27"/>
  <c r="BY19" i="27"/>
  <c r="BZ20" i="27"/>
  <c r="CA21" i="27"/>
  <c r="BY23" i="27"/>
  <c r="BZ24" i="27"/>
  <c r="CA25" i="27"/>
  <c r="BY27" i="27"/>
  <c r="BZ28" i="27"/>
  <c r="CA29" i="27"/>
  <c r="BY31" i="27"/>
  <c r="BZ32" i="27"/>
  <c r="CA33" i="27"/>
  <c r="BY35" i="27"/>
  <c r="BZ36" i="27"/>
  <c r="CA37" i="27"/>
  <c r="BY39" i="27"/>
  <c r="BZ40" i="27"/>
  <c r="CA41" i="27"/>
  <c r="BY43" i="27"/>
  <c r="BZ44" i="27"/>
  <c r="CA45" i="27"/>
  <c r="BY47" i="27"/>
  <c r="BZ48" i="27"/>
  <c r="CA49" i="27"/>
  <c r="BY51" i="27"/>
  <c r="BZ52" i="27"/>
  <c r="CA53" i="27"/>
  <c r="BY55" i="27"/>
  <c r="BZ56" i="27"/>
  <c r="CA57" i="27"/>
  <c r="BY59" i="27"/>
  <c r="BZ60" i="27"/>
  <c r="CA61" i="27"/>
  <c r="BY63" i="27"/>
  <c r="BZ64" i="27"/>
  <c r="CA65" i="27"/>
  <c r="BY67" i="27"/>
  <c r="BZ68" i="27"/>
  <c r="CA69" i="27"/>
  <c r="BY71" i="27"/>
  <c r="BZ72" i="27"/>
  <c r="CA73" i="27"/>
  <c r="BY75" i="27"/>
  <c r="BZ76" i="27"/>
  <c r="CA77" i="27"/>
  <c r="BY79" i="27"/>
  <c r="BZ80" i="27"/>
  <c r="CA81" i="27"/>
  <c r="BY83" i="27"/>
  <c r="BZ84" i="27"/>
  <c r="CA85" i="27"/>
  <c r="BY87" i="27"/>
  <c r="BZ88" i="27"/>
  <c r="CA89" i="27"/>
  <c r="BY91" i="27"/>
  <c r="BZ92" i="27"/>
  <c r="CA93" i="27"/>
  <c r="BY95" i="27"/>
  <c r="BZ96" i="27"/>
  <c r="CA97" i="27"/>
  <c r="BY99" i="27"/>
  <c r="BZ100" i="27"/>
  <c r="CA101" i="27"/>
  <c r="BY103" i="27"/>
  <c r="BZ104" i="27"/>
  <c r="CA105" i="27"/>
  <c r="BY107" i="27"/>
  <c r="BZ108" i="27"/>
  <c r="CA109" i="27"/>
  <c r="BY111" i="27"/>
  <c r="BZ112" i="27"/>
  <c r="CA113" i="27"/>
  <c r="BY115" i="27"/>
  <c r="BZ116" i="27"/>
  <c r="CA117" i="27"/>
  <c r="BY5" i="27"/>
  <c r="CA7" i="27"/>
  <c r="BZ10" i="27"/>
  <c r="BY13" i="27"/>
  <c r="CA15" i="27"/>
  <c r="BZ18" i="27"/>
  <c r="BY21" i="27"/>
  <c r="CA23" i="27"/>
  <c r="BZ26" i="27"/>
  <c r="BY29" i="27"/>
  <c r="CA31" i="27"/>
  <c r="BZ34" i="27"/>
  <c r="BY37" i="27"/>
  <c r="CA39" i="27"/>
  <c r="BZ42" i="27"/>
  <c r="BY45" i="27"/>
  <c r="CA47" i="27"/>
  <c r="BZ50" i="27"/>
  <c r="BY53" i="27"/>
  <c r="CA55" i="27"/>
  <c r="BZ58" i="27"/>
  <c r="BY61" i="27"/>
  <c r="CA63" i="27"/>
  <c r="BZ66" i="27"/>
  <c r="BY68" i="27"/>
  <c r="BY70" i="27"/>
  <c r="CA71" i="27"/>
  <c r="BZ73" i="27"/>
  <c r="BZ75" i="27"/>
  <c r="BY77" i="27"/>
  <c r="CA78" i="27"/>
  <c r="CA80" i="27"/>
  <c r="BZ82" i="27"/>
  <c r="BY84" i="27"/>
  <c r="BY86" i="27"/>
  <c r="CA87" i="27"/>
  <c r="BZ89" i="27"/>
  <c r="BZ91" i="27"/>
  <c r="BY93" i="27"/>
  <c r="CA94" i="27"/>
  <c r="CA96" i="27"/>
  <c r="BZ98" i="27"/>
  <c r="BY100" i="27"/>
  <c r="BY102" i="27"/>
  <c r="CA103" i="27"/>
  <c r="BZ105" i="27"/>
  <c r="BZ107" i="27"/>
  <c r="BY109" i="27"/>
  <c r="CA110" i="27"/>
  <c r="CA112" i="27"/>
  <c r="BZ114" i="27"/>
  <c r="BY116" i="27"/>
  <c r="BY118" i="27"/>
  <c r="BZ119" i="27"/>
  <c r="CA120" i="27"/>
  <c r="BY122" i="27"/>
  <c r="BZ123" i="27"/>
  <c r="CA124" i="27"/>
  <c r="BY126" i="27"/>
  <c r="BZ127" i="27"/>
  <c r="CA128" i="27"/>
  <c r="BY130" i="27"/>
  <c r="BZ131" i="27"/>
  <c r="CA132" i="27"/>
  <c r="BY134" i="27"/>
  <c r="BZ135" i="27"/>
  <c r="CA136" i="27"/>
  <c r="BY138" i="27"/>
  <c r="BZ139" i="27"/>
  <c r="CA140" i="27"/>
  <c r="BY142" i="27"/>
  <c r="BZ143" i="27"/>
  <c r="CA144" i="27"/>
  <c r="BY146" i="27"/>
  <c r="BZ147" i="27"/>
  <c r="CA148" i="27"/>
  <c r="BY150" i="27"/>
  <c r="BZ151" i="27"/>
  <c r="CA152" i="27"/>
  <c r="BY154" i="27"/>
  <c r="BY8" i="27"/>
  <c r="CA10" i="27"/>
  <c r="BZ13" i="27"/>
  <c r="BY16" i="27"/>
  <c r="CA18" i="27"/>
  <c r="CA6" i="27"/>
  <c r="BZ9" i="27"/>
  <c r="BY12" i="27"/>
  <c r="CA14" i="27"/>
  <c r="BZ17" i="27"/>
  <c r="BY20" i="27"/>
  <c r="CA22" i="27"/>
  <c r="BZ25" i="27"/>
  <c r="BY28" i="27"/>
  <c r="CA30" i="27"/>
  <c r="BZ33" i="27"/>
  <c r="BY36" i="27"/>
  <c r="CA38" i="27"/>
  <c r="BZ41" i="27"/>
  <c r="BY44" i="27"/>
  <c r="CA46" i="27"/>
  <c r="BZ49" i="27"/>
  <c r="BY52" i="27"/>
  <c r="CA54" i="27"/>
  <c r="BZ57" i="27"/>
  <c r="BY60" i="27"/>
  <c r="CA62" i="27"/>
  <c r="BZ65" i="27"/>
  <c r="CA67" i="27"/>
  <c r="BZ69" i="27"/>
  <c r="BZ71" i="27"/>
  <c r="BY73" i="27"/>
  <c r="CA74" i="27"/>
  <c r="CA76" i="27"/>
  <c r="BZ78" i="27"/>
  <c r="BY80" i="27"/>
  <c r="BY82" i="27"/>
  <c r="CA83" i="27"/>
  <c r="BZ85" i="27"/>
  <c r="BZ87" i="27"/>
  <c r="BY89" i="27"/>
  <c r="CA90" i="27"/>
  <c r="CA92" i="27"/>
  <c r="BZ94" i="27"/>
  <c r="BY96" i="27"/>
  <c r="BY98" i="27"/>
  <c r="CA99" i="27"/>
  <c r="BZ101" i="27"/>
  <c r="BZ103" i="27"/>
  <c r="BY105" i="27"/>
  <c r="CA106" i="27"/>
  <c r="CA108" i="27"/>
  <c r="BZ110" i="27"/>
  <c r="BY112" i="27"/>
  <c r="BY114" i="27"/>
  <c r="CA115" i="27"/>
  <c r="BZ117" i="27"/>
  <c r="BY119" i="27"/>
  <c r="BZ120" i="27"/>
  <c r="CA121" i="27"/>
  <c r="BY123" i="27"/>
  <c r="BZ124" i="27"/>
  <c r="CA125" i="27"/>
  <c r="BY127" i="27"/>
  <c r="BZ128" i="27"/>
  <c r="CA129" i="27"/>
  <c r="BY131" i="27"/>
  <c r="BZ132" i="27"/>
  <c r="CA133" i="27"/>
  <c r="BY135" i="27"/>
  <c r="BZ136" i="27"/>
  <c r="CA137" i="27"/>
  <c r="BY139" i="27"/>
  <c r="BZ140" i="27"/>
  <c r="CA141" i="27"/>
  <c r="BY143" i="27"/>
  <c r="BZ144" i="27"/>
  <c r="CA145" i="27"/>
  <c r="BY147" i="27"/>
  <c r="BZ148" i="27"/>
  <c r="CA149" i="27"/>
  <c r="BY151" i="27"/>
  <c r="BZ152" i="27"/>
  <c r="CA153" i="27"/>
  <c r="BZ5" i="27"/>
  <c r="BZ21" i="27"/>
  <c r="BZ6" i="27"/>
  <c r="BY17" i="27"/>
  <c r="BY25" i="27"/>
  <c r="BZ30" i="27"/>
  <c r="CA35" i="27"/>
  <c r="BY41" i="27"/>
  <c r="BZ46" i="27"/>
  <c r="CA51" i="27"/>
  <c r="BY57" i="27"/>
  <c r="BZ62" i="27"/>
  <c r="BZ67" i="27"/>
  <c r="CA70" i="27"/>
  <c r="BZ74" i="27"/>
  <c r="BY78" i="27"/>
  <c r="BZ81" i="27"/>
  <c r="BY85" i="27"/>
  <c r="CA88" i="27"/>
  <c r="BY92" i="27"/>
  <c r="CA95" i="27"/>
  <c r="BZ99" i="27"/>
  <c r="CA102" i="27"/>
  <c r="BZ106" i="27"/>
  <c r="BY110" i="27"/>
  <c r="BZ113" i="27"/>
  <c r="BY117" i="27"/>
  <c r="BY120" i="27"/>
  <c r="CA122" i="27"/>
  <c r="BZ125" i="27"/>
  <c r="BY128" i="27"/>
  <c r="CA130" i="27"/>
  <c r="BZ133" i="27"/>
  <c r="BY136" i="27"/>
  <c r="CA138" i="27"/>
  <c r="BZ141" i="27"/>
  <c r="BY144" i="27"/>
  <c r="CA146" i="27"/>
  <c r="BZ149" i="27"/>
  <c r="BY152" i="27"/>
  <c r="CA154" i="27"/>
  <c r="BY9" i="27"/>
  <c r="CA26" i="27"/>
  <c r="BY32" i="27"/>
  <c r="BZ37" i="27"/>
  <c r="CA42" i="27"/>
  <c r="BY48" i="27"/>
  <c r="BZ53" i="27"/>
  <c r="CA58" i="27"/>
  <c r="BY64" i="27"/>
  <c r="CA68" i="27"/>
  <c r="BY72" i="27"/>
  <c r="CA75" i="27"/>
  <c r="BZ79" i="27"/>
  <c r="CA82" i="27"/>
  <c r="BZ86" i="27"/>
  <c r="BY90" i="27"/>
  <c r="BZ93" i="27"/>
  <c r="BY97" i="27"/>
  <c r="CA100" i="27"/>
  <c r="BY104" i="27"/>
  <c r="CA107" i="27"/>
  <c r="BZ111" i="27"/>
  <c r="CA114" i="27"/>
  <c r="BZ118" i="27"/>
  <c r="BY121" i="27"/>
  <c r="CA123" i="27"/>
  <c r="BZ126" i="27"/>
  <c r="BY129" i="27"/>
  <c r="CA131" i="27"/>
  <c r="BZ134" i="27"/>
  <c r="BY137" i="27"/>
  <c r="CA139" i="27"/>
  <c r="BZ142" i="27"/>
  <c r="BY145" i="27"/>
  <c r="CA147" i="27"/>
  <c r="BZ150" i="27"/>
  <c r="BY153" i="27"/>
  <c r="BZ22" i="27"/>
  <c r="BY124" i="27"/>
  <c r="CA134" i="27"/>
  <c r="BY140" i="27"/>
  <c r="BZ145" i="27"/>
  <c r="CA150" i="27"/>
  <c r="BZ14" i="27"/>
  <c r="BY24" i="27"/>
  <c r="BZ29" i="27"/>
  <c r="CA34" i="27"/>
  <c r="BY40" i="27"/>
  <c r="BZ45" i="27"/>
  <c r="CA50" i="27"/>
  <c r="BY56" i="27"/>
  <c r="BZ61" i="27"/>
  <c r="CA66" i="27"/>
  <c r="BZ70" i="27"/>
  <c r="BY74" i="27"/>
  <c r="BZ77" i="27"/>
  <c r="BY81" i="27"/>
  <c r="CA84" i="27"/>
  <c r="BY88" i="27"/>
  <c r="CA91" i="27"/>
  <c r="BZ95" i="27"/>
  <c r="CA98" i="27"/>
  <c r="BZ102" i="27"/>
  <c r="BY106" i="27"/>
  <c r="BZ109" i="27"/>
  <c r="BY113" i="27"/>
  <c r="CA116" i="27"/>
  <c r="CA119" i="27"/>
  <c r="BZ122" i="27"/>
  <c r="BY125" i="27"/>
  <c r="CA127" i="27"/>
  <c r="BZ130" i="27"/>
  <c r="BY133" i="27"/>
  <c r="CA135" i="27"/>
  <c r="BZ138" i="27"/>
  <c r="BY141" i="27"/>
  <c r="CA143" i="27"/>
  <c r="BZ146" i="27"/>
  <c r="BY149" i="27"/>
  <c r="CA151" i="27"/>
  <c r="BZ154" i="27"/>
  <c r="CA19" i="27"/>
  <c r="CA11" i="27"/>
  <c r="CA27" i="27"/>
  <c r="BY33" i="27"/>
  <c r="BZ38" i="27"/>
  <c r="CA43" i="27"/>
  <c r="BY49" i="27"/>
  <c r="BZ54" i="27"/>
  <c r="CA59" i="27"/>
  <c r="BY65" i="27"/>
  <c r="BY69" i="27"/>
  <c r="CA72" i="27"/>
  <c r="BY76" i="27"/>
  <c r="CA79" i="27"/>
  <c r="BZ83" i="27"/>
  <c r="CA86" i="27"/>
  <c r="BZ90" i="27"/>
  <c r="BY94" i="27"/>
  <c r="BZ97" i="27"/>
  <c r="BY101" i="27"/>
  <c r="CA104" i="27"/>
  <c r="BY108" i="27"/>
  <c r="CA111" i="27"/>
  <c r="BZ115" i="27"/>
  <c r="CA118" i="27"/>
  <c r="BZ121" i="27"/>
  <c r="CA126" i="27"/>
  <c r="BZ129" i="27"/>
  <c r="BY132" i="27"/>
  <c r="BZ137" i="27"/>
  <c r="CA142" i="27"/>
  <c r="BY148" i="27"/>
  <c r="BZ153" i="27"/>
  <c r="BW8" i="27"/>
  <c r="BU5" i="27"/>
  <c r="BW5" i="27" s="1"/>
  <c r="BW4" i="27"/>
  <c r="BU8" i="27"/>
  <c r="BR4" i="27"/>
  <c r="BR8" i="27"/>
  <c r="BR12" i="27"/>
  <c r="BR16" i="27"/>
  <c r="BR20" i="27"/>
  <c r="BR5" i="27"/>
  <c r="BR9" i="27"/>
  <c r="BR13" i="27"/>
  <c r="BR17" i="27"/>
  <c r="BR7" i="27"/>
  <c r="BR6" i="27"/>
  <c r="BR10" i="27"/>
  <c r="BR14" i="27"/>
  <c r="BR18" i="27"/>
  <c r="BR11" i="27"/>
  <c r="BR15" i="27"/>
  <c r="BR19" i="27"/>
  <c r="AU8" i="27"/>
  <c r="U160" i="27" s="1"/>
  <c r="AU12" i="27"/>
  <c r="AU16" i="27"/>
  <c r="U168" i="27" s="1"/>
  <c r="AU20" i="27"/>
  <c r="AU5" i="27"/>
  <c r="AU9" i="27"/>
  <c r="U161" i="27" s="1"/>
  <c r="AU13" i="27"/>
  <c r="U165" i="27" s="1"/>
  <c r="AU17" i="27"/>
  <c r="U169" i="27" s="1"/>
  <c r="AU21" i="27"/>
  <c r="U173" i="27" s="1"/>
  <c r="AU6" i="27"/>
  <c r="AU10" i="27"/>
  <c r="U162" i="27" s="1"/>
  <c r="AU14" i="27"/>
  <c r="AU18" i="27"/>
  <c r="U170" i="27" s="1"/>
  <c r="AU7" i="27"/>
  <c r="AU11" i="27"/>
  <c r="U163" i="27" s="1"/>
  <c r="AU15" i="27"/>
  <c r="AU19" i="27"/>
  <c r="U171" i="27" s="1"/>
  <c r="U158" i="27"/>
  <c r="U172" i="27"/>
  <c r="U164" i="27"/>
  <c r="U167" i="27"/>
  <c r="U159" i="27"/>
  <c r="U166" i="27"/>
  <c r="T165" i="27"/>
  <c r="T172" i="27"/>
  <c r="T168" i="27"/>
  <c r="T164" i="27"/>
  <c r="T160" i="27"/>
  <c r="T173" i="27"/>
  <c r="T169" i="27"/>
  <c r="T161" i="27"/>
  <c r="T171" i="27"/>
  <c r="T167" i="27"/>
  <c r="T163" i="27"/>
  <c r="AM47" i="27"/>
  <c r="AM45" i="27"/>
  <c r="AM43" i="27"/>
  <c r="AM41" i="27"/>
  <c r="AM39" i="27"/>
  <c r="AM37" i="27"/>
  <c r="AM35" i="27"/>
  <c r="AM33" i="27"/>
  <c r="AM31" i="27"/>
  <c r="AM29" i="27"/>
  <c r="AM27" i="27"/>
  <c r="AM25" i="27"/>
  <c r="AM23" i="27"/>
  <c r="AM21" i="27"/>
  <c r="AM19" i="27"/>
  <c r="AM17" i="27"/>
  <c r="AM40" i="27"/>
  <c r="AM38" i="27"/>
  <c r="AM36" i="27"/>
  <c r="AM34" i="27"/>
  <c r="AM32" i="27"/>
  <c r="AM30" i="27"/>
  <c r="AM28" i="27"/>
  <c r="AM26" i="27"/>
  <c r="AM24" i="27"/>
  <c r="AM22" i="27"/>
  <c r="AM20" i="27"/>
  <c r="AM18" i="27"/>
  <c r="AM46" i="27"/>
  <c r="AM44" i="27"/>
  <c r="AM42" i="27"/>
  <c r="U4" i="27"/>
  <c r="Y4" i="27"/>
  <c r="AC4" i="27"/>
  <c r="AG4" i="27"/>
  <c r="AK4" i="27"/>
  <c r="W5" i="27"/>
  <c r="AA5" i="27"/>
  <c r="AE5" i="27"/>
  <c r="AI5" i="27"/>
  <c r="U6" i="27"/>
  <c r="Y6" i="27"/>
  <c r="AC6" i="27"/>
  <c r="AG6" i="27"/>
  <c r="AK6" i="27"/>
  <c r="W7" i="27"/>
  <c r="AA7" i="27"/>
  <c r="AE7" i="27"/>
  <c r="AI7" i="27"/>
  <c r="U8" i="27"/>
  <c r="Y8" i="27"/>
  <c r="AC8" i="27"/>
  <c r="AG8" i="27"/>
  <c r="AK8" i="27"/>
  <c r="W9" i="27"/>
  <c r="AA9" i="27"/>
  <c r="AE9" i="27"/>
  <c r="AI9" i="27"/>
  <c r="U10" i="27"/>
  <c r="Y10" i="27"/>
  <c r="AC10" i="27"/>
  <c r="AG10" i="27"/>
  <c r="AK10" i="27"/>
  <c r="W11" i="27"/>
  <c r="AA11" i="27"/>
  <c r="AE11" i="27"/>
  <c r="AI11" i="27"/>
  <c r="U12" i="27"/>
  <c r="Y12" i="27"/>
  <c r="AC12" i="27"/>
  <c r="AG12" i="27"/>
  <c r="AK12" i="27"/>
  <c r="W13" i="27"/>
  <c r="AA13" i="27"/>
  <c r="AE13" i="27"/>
  <c r="AI13" i="27"/>
  <c r="U14" i="27"/>
  <c r="Y14" i="27"/>
  <c r="AC14" i="27"/>
  <c r="AG14" i="27"/>
  <c r="AK14" i="27"/>
  <c r="W15" i="27"/>
  <c r="AA15" i="27"/>
  <c r="AE15" i="27"/>
  <c r="AI15" i="27"/>
  <c r="U16" i="27"/>
  <c r="Y16" i="27"/>
  <c r="AC16" i="27"/>
  <c r="AG16" i="27"/>
  <c r="AK16" i="27"/>
  <c r="W17" i="27"/>
  <c r="AA17" i="27"/>
  <c r="AE17" i="27"/>
  <c r="AI17" i="27"/>
  <c r="U18" i="27"/>
  <c r="Y18" i="27"/>
  <c r="AC18" i="27"/>
  <c r="AG18" i="27"/>
  <c r="AK18" i="27"/>
  <c r="W19" i="27"/>
  <c r="AA19" i="27"/>
  <c r="AE19" i="27"/>
  <c r="AI19" i="27"/>
  <c r="U20" i="27"/>
  <c r="Y20" i="27"/>
  <c r="AC20" i="27"/>
  <c r="AG20" i="27"/>
  <c r="AK20" i="27"/>
  <c r="W21" i="27"/>
  <c r="AA21" i="27"/>
  <c r="AE21" i="27"/>
  <c r="AI21" i="27"/>
  <c r="U22" i="27"/>
  <c r="Y22" i="27"/>
  <c r="AC22" i="27"/>
  <c r="AG22" i="27"/>
  <c r="V4" i="27"/>
  <c r="AA4" i="27"/>
  <c r="AF4" i="27"/>
  <c r="T5" i="27"/>
  <c r="Y5" i="27"/>
  <c r="AD5" i="27"/>
  <c r="AJ5" i="27"/>
  <c r="W6" i="27"/>
  <c r="AB6" i="27"/>
  <c r="AH6" i="27"/>
  <c r="U7" i="27"/>
  <c r="Z7" i="27"/>
  <c r="AF7" i="27"/>
  <c r="AK7" i="27"/>
  <c r="X8" i="27"/>
  <c r="AD8" i="27"/>
  <c r="AI8" i="27"/>
  <c r="V9" i="27"/>
  <c r="AB9" i="27"/>
  <c r="AG9" i="27"/>
  <c r="T10" i="27"/>
  <c r="Z10" i="27"/>
  <c r="AE10" i="27"/>
  <c r="AJ10" i="27"/>
  <c r="X11" i="27"/>
  <c r="AC11" i="27"/>
  <c r="AH11" i="27"/>
  <c r="V12" i="27"/>
  <c r="AA12" i="27"/>
  <c r="AF12" i="27"/>
  <c r="T13" i="27"/>
  <c r="Y13" i="27"/>
  <c r="AD13" i="27"/>
  <c r="AJ13" i="27"/>
  <c r="W14" i="27"/>
  <c r="AB14" i="27"/>
  <c r="AH14" i="27"/>
  <c r="U15" i="27"/>
  <c r="Z15" i="27"/>
  <c r="AF15" i="27"/>
  <c r="AK15" i="27"/>
  <c r="X16" i="27"/>
  <c r="AD16" i="27"/>
  <c r="AI16" i="27"/>
  <c r="V17" i="27"/>
  <c r="AB17" i="27"/>
  <c r="AG17" i="27"/>
  <c r="T18" i="27"/>
  <c r="Z18" i="27"/>
  <c r="AE18" i="27"/>
  <c r="AJ18" i="27"/>
  <c r="X19" i="27"/>
  <c r="AC19" i="27"/>
  <c r="AH19" i="27"/>
  <c r="V20" i="27"/>
  <c r="AA20" i="27"/>
  <c r="AF20" i="27"/>
  <c r="T21" i="27"/>
  <c r="Y21" i="27"/>
  <c r="AD21" i="27"/>
  <c r="AJ21" i="27"/>
  <c r="W22" i="27"/>
  <c r="AB22" i="27"/>
  <c r="AH22" i="27"/>
  <c r="T23" i="27"/>
  <c r="X23" i="27"/>
  <c r="AB23" i="27"/>
  <c r="AF23" i="27"/>
  <c r="AJ23" i="27"/>
  <c r="V24" i="27"/>
  <c r="Z24" i="27"/>
  <c r="AD24" i="27"/>
  <c r="AH24" i="27"/>
  <c r="T25" i="27"/>
  <c r="X25" i="27"/>
  <c r="AB25" i="27"/>
  <c r="AF25" i="27"/>
  <c r="AJ25" i="27"/>
  <c r="V26" i="27"/>
  <c r="Z26" i="27"/>
  <c r="AD26" i="27"/>
  <c r="AH26" i="27"/>
  <c r="T27" i="27"/>
  <c r="X27" i="27"/>
  <c r="AB27" i="27"/>
  <c r="AF27" i="27"/>
  <c r="AJ27" i="27"/>
  <c r="V28" i="27"/>
  <c r="Z28" i="27"/>
  <c r="AD28" i="27"/>
  <c r="AH28" i="27"/>
  <c r="T29" i="27"/>
  <c r="X29" i="27"/>
  <c r="AB29" i="27"/>
  <c r="AF29" i="27"/>
  <c r="AJ29" i="27"/>
  <c r="V30" i="27"/>
  <c r="Z30" i="27"/>
  <c r="AD30" i="27"/>
  <c r="AH30" i="27"/>
  <c r="T31" i="27"/>
  <c r="X31" i="27"/>
  <c r="AB31" i="27"/>
  <c r="AF31" i="27"/>
  <c r="AJ31" i="27"/>
  <c r="V32" i="27"/>
  <c r="Z32" i="27"/>
  <c r="AD32" i="27"/>
  <c r="AH32" i="27"/>
  <c r="T33" i="27"/>
  <c r="X33" i="27"/>
  <c r="AB33" i="27"/>
  <c r="AF33" i="27"/>
  <c r="AJ33" i="27"/>
  <c r="V34" i="27"/>
  <c r="Z34" i="27"/>
  <c r="AD34" i="27"/>
  <c r="AH34" i="27"/>
  <c r="T35" i="27"/>
  <c r="X35" i="27"/>
  <c r="AB35" i="27"/>
  <c r="AF35" i="27"/>
  <c r="AJ35" i="27"/>
  <c r="V36" i="27"/>
  <c r="Z36" i="27"/>
  <c r="AD36" i="27"/>
  <c r="AH36" i="27"/>
  <c r="T37" i="27"/>
  <c r="X37" i="27"/>
  <c r="AB37" i="27"/>
  <c r="AF37" i="27"/>
  <c r="AJ37" i="27"/>
  <c r="V38" i="27"/>
  <c r="Z38" i="27"/>
  <c r="AD38" i="27"/>
  <c r="AH38" i="27"/>
  <c r="T39" i="27"/>
  <c r="X39" i="27"/>
  <c r="AB39" i="27"/>
  <c r="AF39" i="27"/>
  <c r="AJ39" i="27"/>
  <c r="V40" i="27"/>
  <c r="Z40" i="27"/>
  <c r="AD40" i="27"/>
  <c r="AH40" i="27"/>
  <c r="T41" i="27"/>
  <c r="X41" i="27"/>
  <c r="AB41" i="27"/>
  <c r="AF41" i="27"/>
  <c r="AJ41" i="27"/>
  <c r="V42" i="27"/>
  <c r="Z42" i="27"/>
  <c r="AD42" i="27"/>
  <c r="AH42" i="27"/>
  <c r="T43" i="27"/>
  <c r="X43" i="27"/>
  <c r="AB43" i="27"/>
  <c r="AF43" i="27"/>
  <c r="AJ43" i="27"/>
  <c r="V44" i="27"/>
  <c r="Z44" i="27"/>
  <c r="AD44" i="27"/>
  <c r="AH44" i="27"/>
  <c r="T45" i="27"/>
  <c r="X45" i="27"/>
  <c r="AB45" i="27"/>
  <c r="AF45" i="27"/>
  <c r="AJ45" i="27"/>
  <c r="V46" i="27"/>
  <c r="Z46" i="27"/>
  <c r="W4" i="27"/>
  <c r="AD4" i="27"/>
  <c r="AJ4" i="27"/>
  <c r="Z5" i="27"/>
  <c r="AG5" i="27"/>
  <c r="V6" i="27"/>
  <c r="AD6" i="27"/>
  <c r="AJ6" i="27"/>
  <c r="Y7" i="27"/>
  <c r="AG7" i="27"/>
  <c r="V8" i="27"/>
  <c r="AB8" i="27"/>
  <c r="AJ8" i="27"/>
  <c r="Y9" i="27"/>
  <c r="AF9" i="27"/>
  <c r="V10" i="27"/>
  <c r="AB10" i="27"/>
  <c r="AI10" i="27"/>
  <c r="Y11" i="27"/>
  <c r="AF11" i="27"/>
  <c r="T12" i="27"/>
  <c r="AB12" i="27"/>
  <c r="AI12" i="27"/>
  <c r="X13" i="27"/>
  <c r="AF13" i="27"/>
  <c r="T14" i="27"/>
  <c r="AA14" i="27"/>
  <c r="AI14" i="27"/>
  <c r="X15" i="27"/>
  <c r="AD15" i="27"/>
  <c r="T16" i="27"/>
  <c r="AA16" i="27"/>
  <c r="AH16" i="27"/>
  <c r="X17" i="27"/>
  <c r="AD17" i="27"/>
  <c r="AK17" i="27"/>
  <c r="AA18" i="27"/>
  <c r="AH18" i="27"/>
  <c r="V19" i="27"/>
  <c r="AD19" i="27"/>
  <c r="AK19" i="27"/>
  <c r="Z20" i="27"/>
  <c r="AH20" i="27"/>
  <c r="V21" i="27"/>
  <c r="AC21" i="27"/>
  <c r="AK21" i="27"/>
  <c r="Z22" i="27"/>
  <c r="AF22" i="27"/>
  <c r="U23" i="27"/>
  <c r="Z23" i="27"/>
  <c r="AE23" i="27"/>
  <c r="AK23" i="27"/>
  <c r="X24" i="27"/>
  <c r="AC24" i="27"/>
  <c r="AI24" i="27"/>
  <c r="V25" i="27"/>
  <c r="AA25" i="27"/>
  <c r="AG25" i="27"/>
  <c r="T26" i="27"/>
  <c r="Y26" i="27"/>
  <c r="AE26" i="27"/>
  <c r="AJ26" i="27"/>
  <c r="W27" i="27"/>
  <c r="AC27" i="27"/>
  <c r="AH27" i="27"/>
  <c r="U28" i="27"/>
  <c r="AA28" i="27"/>
  <c r="AF28" i="27"/>
  <c r="AK28" i="27"/>
  <c r="Y29" i="27"/>
  <c r="AD29" i="27"/>
  <c r="AI29" i="27"/>
  <c r="W30" i="27"/>
  <c r="AB30" i="27"/>
  <c r="AG30" i="27"/>
  <c r="U31" i="27"/>
  <c r="Z31" i="27"/>
  <c r="AE31" i="27"/>
  <c r="AK31" i="27"/>
  <c r="X32" i="27"/>
  <c r="AC32" i="27"/>
  <c r="AI32" i="27"/>
  <c r="V33" i="27"/>
  <c r="AA33" i="27"/>
  <c r="AG33" i="27"/>
  <c r="T34" i="27"/>
  <c r="Y34" i="27"/>
  <c r="AE34" i="27"/>
  <c r="AJ34" i="27"/>
  <c r="W35" i="27"/>
  <c r="AC35" i="27"/>
  <c r="AH35" i="27"/>
  <c r="U36" i="27"/>
  <c r="AA36" i="27"/>
  <c r="AF36" i="27"/>
  <c r="AK36" i="27"/>
  <c r="Y37" i="27"/>
  <c r="AD37" i="27"/>
  <c r="AI37" i="27"/>
  <c r="W38" i="27"/>
  <c r="AB38" i="27"/>
  <c r="AG38" i="27"/>
  <c r="U39" i="27"/>
  <c r="Z39" i="27"/>
  <c r="AE39" i="27"/>
  <c r="AK39" i="27"/>
  <c r="X40" i="27"/>
  <c r="AC40" i="27"/>
  <c r="AI40" i="27"/>
  <c r="V41" i="27"/>
  <c r="AA41" i="27"/>
  <c r="AG41" i="27"/>
  <c r="T42" i="27"/>
  <c r="Y42" i="27"/>
  <c r="AE42" i="27"/>
  <c r="AJ42" i="27"/>
  <c r="W43" i="27"/>
  <c r="AC43" i="27"/>
  <c r="AH43" i="27"/>
  <c r="U44" i="27"/>
  <c r="AA44" i="27"/>
  <c r="AF44" i="27"/>
  <c r="AK44" i="27"/>
  <c r="Y45" i="27"/>
  <c r="AD45" i="27"/>
  <c r="AI45" i="27"/>
  <c r="W46" i="27"/>
  <c r="AB46" i="27"/>
  <c r="AF46" i="27"/>
  <c r="AJ46" i="27"/>
  <c r="V47" i="27"/>
  <c r="Z47" i="27"/>
  <c r="AD47" i="27"/>
  <c r="AH47" i="27"/>
  <c r="T48" i="27"/>
  <c r="X48" i="27"/>
  <c r="AB48" i="27"/>
  <c r="AF48" i="27"/>
  <c r="AJ48" i="27"/>
  <c r="V49" i="27"/>
  <c r="Z49" i="27"/>
  <c r="AD49" i="27"/>
  <c r="AH49" i="27"/>
  <c r="T50" i="27"/>
  <c r="X50" i="27"/>
  <c r="AB50" i="27"/>
  <c r="AF50" i="27"/>
  <c r="AJ50" i="27"/>
  <c r="V51" i="27"/>
  <c r="Z51" i="27"/>
  <c r="AD51" i="27"/>
  <c r="AH51" i="27"/>
  <c r="T52" i="27"/>
  <c r="X52" i="27"/>
  <c r="AB52" i="27"/>
  <c r="AF52" i="27"/>
  <c r="AJ52" i="27"/>
  <c r="V53" i="27"/>
  <c r="Z53" i="27"/>
  <c r="AD53" i="27"/>
  <c r="AH53" i="27"/>
  <c r="T54" i="27"/>
  <c r="X54" i="27"/>
  <c r="AB54" i="27"/>
  <c r="AF54" i="27"/>
  <c r="AJ54" i="27"/>
  <c r="V55" i="27"/>
  <c r="Z55" i="27"/>
  <c r="AD55" i="27"/>
  <c r="AH55" i="27"/>
  <c r="T56" i="27"/>
  <c r="X56" i="27"/>
  <c r="AB56" i="27"/>
  <c r="AF56" i="27"/>
  <c r="AJ56" i="27"/>
  <c r="V57" i="27"/>
  <c r="Z57" i="27"/>
  <c r="AD57" i="27"/>
  <c r="AH57" i="27"/>
  <c r="T58" i="27"/>
  <c r="X58" i="27"/>
  <c r="AB58" i="27"/>
  <c r="AF58" i="27"/>
  <c r="AJ58" i="27"/>
  <c r="V59" i="27"/>
  <c r="Z59" i="27"/>
  <c r="AD59" i="27"/>
  <c r="AH59" i="27"/>
  <c r="T60" i="27"/>
  <c r="X60" i="27"/>
  <c r="AB60" i="27"/>
  <c r="AF60" i="27"/>
  <c r="AJ60" i="27"/>
  <c r="V61" i="27"/>
  <c r="Z61" i="27"/>
  <c r="AD61" i="27"/>
  <c r="AH61" i="27"/>
  <c r="T62" i="27"/>
  <c r="X62" i="27"/>
  <c r="AB62" i="27"/>
  <c r="AF62" i="27"/>
  <c r="AJ62" i="27"/>
  <c r="V63" i="27"/>
  <c r="Z63" i="27"/>
  <c r="AD63" i="27"/>
  <c r="AH63" i="27"/>
  <c r="T64" i="27"/>
  <c r="X64" i="27"/>
  <c r="AB64" i="27"/>
  <c r="AF64" i="27"/>
  <c r="AJ64" i="27"/>
  <c r="V65" i="27"/>
  <c r="Z65" i="27"/>
  <c r="AD65" i="27"/>
  <c r="AH65" i="27"/>
  <c r="T66" i="27"/>
  <c r="X66" i="27"/>
  <c r="AB66" i="27"/>
  <c r="AF66" i="27"/>
  <c r="AJ66" i="27"/>
  <c r="V67" i="27"/>
  <c r="Z67" i="27"/>
  <c r="AD67" i="27"/>
  <c r="AH67" i="27"/>
  <c r="T68" i="27"/>
  <c r="X68" i="27"/>
  <c r="AB68" i="27"/>
  <c r="AF68" i="27"/>
  <c r="AJ68" i="27"/>
  <c r="V69" i="27"/>
  <c r="Z69" i="27"/>
  <c r="AD69" i="27"/>
  <c r="AH69" i="27"/>
  <c r="T70" i="27"/>
  <c r="X70" i="27"/>
  <c r="AB70" i="27"/>
  <c r="AF70" i="27"/>
  <c r="AJ70" i="27"/>
  <c r="V71" i="27"/>
  <c r="Z71" i="27"/>
  <c r="AD71" i="27"/>
  <c r="AH71" i="27"/>
  <c r="T72" i="27"/>
  <c r="X72" i="27"/>
  <c r="AB72" i="27"/>
  <c r="AF72" i="27"/>
  <c r="AJ72" i="27"/>
  <c r="V73" i="27"/>
  <c r="Z73" i="27"/>
  <c r="AD73" i="27"/>
  <c r="AH73" i="27"/>
  <c r="T74" i="27"/>
  <c r="X74" i="27"/>
  <c r="AB74" i="27"/>
  <c r="AF74" i="27"/>
  <c r="AJ74" i="27"/>
  <c r="V75" i="27"/>
  <c r="Z75" i="27"/>
  <c r="AD75" i="27"/>
  <c r="AH75" i="27"/>
  <c r="T76" i="27"/>
  <c r="X76" i="27"/>
  <c r="AB76" i="27"/>
  <c r="AF76" i="27"/>
  <c r="AJ76" i="27"/>
  <c r="V77" i="27"/>
  <c r="Z77" i="27"/>
  <c r="AD77" i="27"/>
  <c r="AH77" i="27"/>
  <c r="T78" i="27"/>
  <c r="X78" i="27"/>
  <c r="AB78" i="27"/>
  <c r="AF78" i="27"/>
  <c r="AJ78" i="27"/>
  <c r="V79" i="27"/>
  <c r="Z79" i="27"/>
  <c r="AD79" i="27"/>
  <c r="AH79" i="27"/>
  <c r="T80" i="27"/>
  <c r="X80" i="27"/>
  <c r="AB80" i="27"/>
  <c r="AF80" i="27"/>
  <c r="AJ80" i="27"/>
  <c r="V81" i="27"/>
  <c r="Z81" i="27"/>
  <c r="AD81" i="27"/>
  <c r="AH81" i="27"/>
  <c r="T82" i="27"/>
  <c r="X82" i="27"/>
  <c r="AB82" i="27"/>
  <c r="AF82" i="27"/>
  <c r="AJ82" i="27"/>
  <c r="V83" i="27"/>
  <c r="Z83" i="27"/>
  <c r="AD83" i="27"/>
  <c r="AH83" i="27"/>
  <c r="T84" i="27"/>
  <c r="X84" i="27"/>
  <c r="AB84" i="27"/>
  <c r="AF84" i="27"/>
  <c r="AJ84" i="27"/>
  <c r="V85" i="27"/>
  <c r="Z85" i="27"/>
  <c r="AD85" i="27"/>
  <c r="AH85" i="27"/>
  <c r="T86" i="27"/>
  <c r="X86" i="27"/>
  <c r="AB86" i="27"/>
  <c r="AF86" i="27"/>
  <c r="AJ86" i="27"/>
  <c r="V87" i="27"/>
  <c r="Z87" i="27"/>
  <c r="AD87" i="27"/>
  <c r="AH87" i="27"/>
  <c r="T88" i="27"/>
  <c r="X88" i="27"/>
  <c r="AB88" i="27"/>
  <c r="AF88" i="27"/>
  <c r="AJ88" i="27"/>
  <c r="V89" i="27"/>
  <c r="Z89" i="27"/>
  <c r="AD89" i="27"/>
  <c r="AH89" i="27"/>
  <c r="T90" i="27"/>
  <c r="X90" i="27"/>
  <c r="AB90" i="27"/>
  <c r="AF90" i="27"/>
  <c r="AJ90" i="27"/>
  <c r="V91" i="27"/>
  <c r="Z91" i="27"/>
  <c r="AD91" i="27"/>
  <c r="AH91" i="27"/>
  <c r="T92" i="27"/>
  <c r="X92" i="27"/>
  <c r="AB92" i="27"/>
  <c r="AF92" i="27"/>
  <c r="AJ92" i="27"/>
  <c r="V93" i="27"/>
  <c r="Z93" i="27"/>
  <c r="AD93" i="27"/>
  <c r="AH93" i="27"/>
  <c r="AB4" i="27"/>
  <c r="U5" i="27"/>
  <c r="AC5" i="27"/>
  <c r="T6" i="27"/>
  <c r="AE6" i="27"/>
  <c r="V7" i="27"/>
  <c r="AD7" i="27"/>
  <c r="W8" i="27"/>
  <c r="AF8" i="27"/>
  <c r="X9" i="27"/>
  <c r="AH9" i="27"/>
  <c r="X10" i="27"/>
  <c r="AH10" i="27"/>
  <c r="Z11" i="27"/>
  <c r="AJ11" i="27"/>
  <c r="Z12" i="27"/>
  <c r="AJ12" i="27"/>
  <c r="AB13" i="27"/>
  <c r="AK13" i="27"/>
  <c r="AD14" i="27"/>
  <c r="T15" i="27"/>
  <c r="AC15" i="27"/>
  <c r="V16" i="27"/>
  <c r="AE16" i="27"/>
  <c r="U17" i="27"/>
  <c r="AF17" i="27"/>
  <c r="W18" i="27"/>
  <c r="AF18" i="27"/>
  <c r="Y19" i="27"/>
  <c r="AG19" i="27"/>
  <c r="X20" i="27"/>
  <c r="AI20" i="27"/>
  <c r="Z21" i="27"/>
  <c r="AH21" i="27"/>
  <c r="AA22" i="27"/>
  <c r="AJ22" i="27"/>
  <c r="Y23" i="27"/>
  <c r="AG23" i="27"/>
  <c r="U24" i="27"/>
  <c r="AB24" i="27"/>
  <c r="AJ24" i="27"/>
  <c r="Y25" i="27"/>
  <c r="AE25" i="27"/>
  <c r="U26" i="27"/>
  <c r="AB26" i="27"/>
  <c r="AI26" i="27"/>
  <c r="Y27" i="27"/>
  <c r="AE27" i="27"/>
  <c r="T28" i="27"/>
  <c r="AB28" i="27"/>
  <c r="AI28" i="27"/>
  <c r="W29" i="27"/>
  <c r="AE29" i="27"/>
  <c r="T30" i="27"/>
  <c r="AA30" i="27"/>
  <c r="AI30" i="27"/>
  <c r="W31" i="27"/>
  <c r="AD31" i="27"/>
  <c r="T32" i="27"/>
  <c r="AA32" i="27"/>
  <c r="AG32" i="27"/>
  <c r="W33" i="27"/>
  <c r="AD33" i="27"/>
  <c r="AK33" i="27"/>
  <c r="AA34" i="27"/>
  <c r="AG34" i="27"/>
  <c r="V35" i="27"/>
  <c r="AD35" i="27"/>
  <c r="AK35" i="27"/>
  <c r="Y36" i="27"/>
  <c r="AG36" i="27"/>
  <c r="V37" i="27"/>
  <c r="AC37" i="27"/>
  <c r="AK37" i="27"/>
  <c r="Y38" i="27"/>
  <c r="AF38" i="27"/>
  <c r="V39" i="27"/>
  <c r="AC39" i="27"/>
  <c r="AI39" i="27"/>
  <c r="Y40" i="27"/>
  <c r="AF40" i="27"/>
  <c r="U41" i="27"/>
  <c r="AC41" i="27"/>
  <c r="AI41" i="27"/>
  <c r="T4" i="27"/>
  <c r="AE4" i="27"/>
  <c r="V5" i="27"/>
  <c r="AF5" i="27"/>
  <c r="X6" i="27"/>
  <c r="AF6" i="27"/>
  <c r="X7" i="27"/>
  <c r="AH7" i="27"/>
  <c r="Z8" i="27"/>
  <c r="AH8" i="27"/>
  <c r="Z9" i="27"/>
  <c r="AJ9" i="27"/>
  <c r="AA10" i="27"/>
  <c r="T11" i="27"/>
  <c r="AB11" i="27"/>
  <c r="AK11" i="27"/>
  <c r="AD12" i="27"/>
  <c r="U13" i="27"/>
  <c r="AC13" i="27"/>
  <c r="V14" i="27"/>
  <c r="AE14" i="27"/>
  <c r="V15" i="27"/>
  <c r="AG15" i="27"/>
  <c r="W16" i="27"/>
  <c r="AF16" i="27"/>
  <c r="Y17" i="27"/>
  <c r="AH17" i="27"/>
  <c r="X18" i="27"/>
  <c r="AI18" i="27"/>
  <c r="Z19" i="27"/>
  <c r="AJ19" i="27"/>
  <c r="AB20" i="27"/>
  <c r="AJ20" i="27"/>
  <c r="AB21" i="27"/>
  <c r="T22" i="27"/>
  <c r="AD22" i="27"/>
  <c r="AK22" i="27"/>
  <c r="AA23" i="27"/>
  <c r="AH23" i="27"/>
  <c r="W24" i="27"/>
  <c r="AE24" i="27"/>
  <c r="AK24" i="27"/>
  <c r="Z25" i="27"/>
  <c r="AH25" i="27"/>
  <c r="W26" i="27"/>
  <c r="AC26" i="27"/>
  <c r="AK26" i="27"/>
  <c r="X4" i="27"/>
  <c r="AH4" i="27"/>
  <c r="X5" i="27"/>
  <c r="AH5" i="27"/>
  <c r="Z6" i="27"/>
  <c r="AI6" i="27"/>
  <c r="AB7" i="27"/>
  <c r="AJ7" i="27"/>
  <c r="AA8" i="27"/>
  <c r="T9" i="27"/>
  <c r="AC9" i="27"/>
  <c r="AK9" i="27"/>
  <c r="AD10" i="27"/>
  <c r="U11" i="27"/>
  <c r="AD11" i="27"/>
  <c r="W12" i="27"/>
  <c r="AE12" i="27"/>
  <c r="V13" i="27"/>
  <c r="AG13" i="27"/>
  <c r="X14" i="27"/>
  <c r="AF14" i="27"/>
  <c r="Y15" i="27"/>
  <c r="AH15" i="27"/>
  <c r="Z16" i="27"/>
  <c r="AJ16" i="27"/>
  <c r="Z17" i="27"/>
  <c r="AJ17" i="27"/>
  <c r="AB18" i="27"/>
  <c r="T19" i="27"/>
  <c r="AB19" i="27"/>
  <c r="T20" i="27"/>
  <c r="AD20" i="27"/>
  <c r="U21" i="27"/>
  <c r="AF21" i="27"/>
  <c r="V22" i="27"/>
  <c r="AE22" i="27"/>
  <c r="V23" i="27"/>
  <c r="AC23" i="27"/>
  <c r="AI23" i="27"/>
  <c r="Y24" i="27"/>
  <c r="AF24" i="27"/>
  <c r="U25" i="27"/>
  <c r="AC25" i="27"/>
  <c r="AI25" i="27"/>
  <c r="X26" i="27"/>
  <c r="AF26" i="27"/>
  <c r="U27" i="27"/>
  <c r="AA27" i="27"/>
  <c r="AI27" i="27"/>
  <c r="X28" i="27"/>
  <c r="AE28" i="27"/>
  <c r="U29" i="27"/>
  <c r="AA29" i="27"/>
  <c r="AH29" i="27"/>
  <c r="X30" i="27"/>
  <c r="AE30" i="27"/>
  <c r="AK30" i="27"/>
  <c r="AA31" i="27"/>
  <c r="AH31" i="27"/>
  <c r="W32" i="27"/>
  <c r="AE32" i="27"/>
  <c r="AK32" i="27"/>
  <c r="Z33" i="27"/>
  <c r="AH33" i="27"/>
  <c r="W34" i="27"/>
  <c r="AC34" i="27"/>
  <c r="AK34" i="27"/>
  <c r="Z35" i="27"/>
  <c r="AG35" i="27"/>
  <c r="W36" i="27"/>
  <c r="AC36" i="27"/>
  <c r="AJ36" i="27"/>
  <c r="Z37" i="27"/>
  <c r="AG37" i="27"/>
  <c r="U38" i="27"/>
  <c r="AC38" i="27"/>
  <c r="AJ38" i="27"/>
  <c r="Y39" i="27"/>
  <c r="AG39" i="27"/>
  <c r="U40" i="27"/>
  <c r="AB40" i="27"/>
  <c r="AJ40" i="27"/>
  <c r="Y41" i="27"/>
  <c r="AE41" i="27"/>
  <c r="U42" i="27"/>
  <c r="AB42" i="27"/>
  <c r="AI42" i="27"/>
  <c r="Y43" i="27"/>
  <c r="AE43" i="27"/>
  <c r="T44" i="27"/>
  <c r="AB44" i="27"/>
  <c r="AI44" i="27"/>
  <c r="W45" i="27"/>
  <c r="AE45" i="27"/>
  <c r="T46" i="27"/>
  <c r="AA46" i="27"/>
  <c r="AG46" i="27"/>
  <c r="T47" i="27"/>
  <c r="Y47" i="27"/>
  <c r="AE47" i="27"/>
  <c r="AJ47" i="27"/>
  <c r="W48" i="27"/>
  <c r="AC48" i="27"/>
  <c r="AH48" i="27"/>
  <c r="U49" i="27"/>
  <c r="AA49" i="27"/>
  <c r="AF49" i="27"/>
  <c r="AK49" i="27"/>
  <c r="Y50" i="27"/>
  <c r="AD50" i="27"/>
  <c r="AI50" i="27"/>
  <c r="W51" i="27"/>
  <c r="AB51" i="27"/>
  <c r="AG51" i="27"/>
  <c r="U52" i="27"/>
  <c r="Z52" i="27"/>
  <c r="AE52" i="27"/>
  <c r="AK52" i="27"/>
  <c r="X53" i="27"/>
  <c r="AC53" i="27"/>
  <c r="AI53" i="27"/>
  <c r="V54" i="27"/>
  <c r="AA54" i="27"/>
  <c r="AG54" i="27"/>
  <c r="T55" i="27"/>
  <c r="Y55" i="27"/>
  <c r="AE55" i="27"/>
  <c r="AJ55" i="27"/>
  <c r="W56" i="27"/>
  <c r="AC56" i="27"/>
  <c r="AH56" i="27"/>
  <c r="U57" i="27"/>
  <c r="AA57" i="27"/>
  <c r="AF57" i="27"/>
  <c r="AK57" i="27"/>
  <c r="Y58" i="27"/>
  <c r="AD58" i="27"/>
  <c r="AI58" i="27"/>
  <c r="W59" i="27"/>
  <c r="AB59" i="27"/>
  <c r="AG59" i="27"/>
  <c r="U60" i="27"/>
  <c r="Z60" i="27"/>
  <c r="AE60" i="27"/>
  <c r="AK60" i="27"/>
  <c r="X61" i="27"/>
  <c r="AC61" i="27"/>
  <c r="AI61" i="27"/>
  <c r="V62" i="27"/>
  <c r="AA62" i="27"/>
  <c r="AG62" i="27"/>
  <c r="T63" i="27"/>
  <c r="Y63" i="27"/>
  <c r="AE63" i="27"/>
  <c r="AJ63" i="27"/>
  <c r="W64" i="27"/>
  <c r="AC64" i="27"/>
  <c r="AH64" i="27"/>
  <c r="U65" i="27"/>
  <c r="AA65" i="27"/>
  <c r="AF65" i="27"/>
  <c r="AK65" i="27"/>
  <c r="Y66" i="27"/>
  <c r="AD66" i="27"/>
  <c r="AI66" i="27"/>
  <c r="W67" i="27"/>
  <c r="AB67" i="27"/>
  <c r="AG67" i="27"/>
  <c r="U68" i="27"/>
  <c r="Z68" i="27"/>
  <c r="AE68" i="27"/>
  <c r="AK68" i="27"/>
  <c r="X69" i="27"/>
  <c r="AC69" i="27"/>
  <c r="AI69" i="27"/>
  <c r="V70" i="27"/>
  <c r="AA70" i="27"/>
  <c r="AG70" i="27"/>
  <c r="T71" i="27"/>
  <c r="Y71" i="27"/>
  <c r="AE71" i="27"/>
  <c r="AJ71" i="27"/>
  <c r="W72" i="27"/>
  <c r="AC72" i="27"/>
  <c r="AH72" i="27"/>
  <c r="U73" i="27"/>
  <c r="AA73" i="27"/>
  <c r="AF73" i="27"/>
  <c r="AK73" i="27"/>
  <c r="Y74" i="27"/>
  <c r="AD74" i="27"/>
  <c r="AI74" i="27"/>
  <c r="W75" i="27"/>
  <c r="AB75" i="27"/>
  <c r="AG75" i="27"/>
  <c r="U76" i="27"/>
  <c r="Z76" i="27"/>
  <c r="AE76" i="27"/>
  <c r="AK76" i="27"/>
  <c r="X77" i="27"/>
  <c r="AC77" i="27"/>
  <c r="AI77" i="27"/>
  <c r="V78" i="27"/>
  <c r="AA78" i="27"/>
  <c r="AG78" i="27"/>
  <c r="T79" i="27"/>
  <c r="Y79" i="27"/>
  <c r="AE79" i="27"/>
  <c r="AJ79" i="27"/>
  <c r="W80" i="27"/>
  <c r="AC80" i="27"/>
  <c r="AH80" i="27"/>
  <c r="U81" i="27"/>
  <c r="AA81" i="27"/>
  <c r="AF81" i="27"/>
  <c r="AK81" i="27"/>
  <c r="Y82" i="27"/>
  <c r="AD82" i="27"/>
  <c r="AI82" i="27"/>
  <c r="W83" i="27"/>
  <c r="AB83" i="27"/>
  <c r="AG83" i="27"/>
  <c r="U84" i="27"/>
  <c r="Z84" i="27"/>
  <c r="AE84" i="27"/>
  <c r="AK84" i="27"/>
  <c r="X85" i="27"/>
  <c r="AC85" i="27"/>
  <c r="AI85" i="27"/>
  <c r="V86" i="27"/>
  <c r="AA86" i="27"/>
  <c r="AG86" i="27"/>
  <c r="T87" i="27"/>
  <c r="Y87" i="27"/>
  <c r="AE87" i="27"/>
  <c r="AJ87" i="27"/>
  <c r="W88" i="27"/>
  <c r="AC88" i="27"/>
  <c r="AH88" i="27"/>
  <c r="U89" i="27"/>
  <c r="AA89" i="27"/>
  <c r="AF89" i="27"/>
  <c r="AK89" i="27"/>
  <c r="Y90" i="27"/>
  <c r="AD90" i="27"/>
  <c r="AI90" i="27"/>
  <c r="W91" i="27"/>
  <c r="AB91" i="27"/>
  <c r="AG91" i="27"/>
  <c r="U92" i="27"/>
  <c r="Z92" i="27"/>
  <c r="AE92" i="27"/>
  <c r="AK92" i="27"/>
  <c r="X93" i="27"/>
  <c r="AC93" i="27"/>
  <c r="AI93" i="27"/>
  <c r="U94" i="27"/>
  <c r="Y94" i="27"/>
  <c r="AC94" i="27"/>
  <c r="AG94" i="27"/>
  <c r="AK94" i="27"/>
  <c r="W95" i="27"/>
  <c r="AA95" i="27"/>
  <c r="AE95" i="27"/>
  <c r="AI95" i="27"/>
  <c r="U96" i="27"/>
  <c r="Y96" i="27"/>
  <c r="AC96" i="27"/>
  <c r="AG96" i="27"/>
  <c r="AK96" i="27"/>
  <c r="W97" i="27"/>
  <c r="AA97" i="27"/>
  <c r="AE97" i="27"/>
  <c r="AI97" i="27"/>
  <c r="U98" i="27"/>
  <c r="Y98" i="27"/>
  <c r="AC98" i="27"/>
  <c r="AG98" i="27"/>
  <c r="AK98" i="27"/>
  <c r="W99" i="27"/>
  <c r="AA99" i="27"/>
  <c r="AE99" i="27"/>
  <c r="AI99" i="27"/>
  <c r="U100" i="27"/>
  <c r="Y100" i="27"/>
  <c r="AC100" i="27"/>
  <c r="AG100" i="27"/>
  <c r="AK100" i="27"/>
  <c r="W101" i="27"/>
  <c r="AA101" i="27"/>
  <c r="AE101" i="27"/>
  <c r="AI101" i="27"/>
  <c r="U102" i="27"/>
  <c r="Y102" i="27"/>
  <c r="AC102" i="27"/>
  <c r="AG102" i="27"/>
  <c r="AK102" i="27"/>
  <c r="W103" i="27"/>
  <c r="AA103" i="27"/>
  <c r="AE103" i="27"/>
  <c r="AI103" i="27"/>
  <c r="U104" i="27"/>
  <c r="Y104" i="27"/>
  <c r="AC104" i="27"/>
  <c r="AG104" i="27"/>
  <c r="AK104" i="27"/>
  <c r="W105" i="27"/>
  <c r="AA105" i="27"/>
  <c r="AE105" i="27"/>
  <c r="AI105" i="27"/>
  <c r="U106" i="27"/>
  <c r="Y106" i="27"/>
  <c r="AC106" i="27"/>
  <c r="AG106" i="27"/>
  <c r="AK106" i="27"/>
  <c r="W107" i="27"/>
  <c r="AA107" i="27"/>
  <c r="AE107" i="27"/>
  <c r="AI107" i="27"/>
  <c r="U108" i="27"/>
  <c r="Y108" i="27"/>
  <c r="AC108" i="27"/>
  <c r="AG108" i="27"/>
  <c r="AK108" i="27"/>
  <c r="W109" i="27"/>
  <c r="AA109" i="27"/>
  <c r="AE109" i="27"/>
  <c r="AI109" i="27"/>
  <c r="U110" i="27"/>
  <c r="Y110" i="27"/>
  <c r="AC110" i="27"/>
  <c r="AG110" i="27"/>
  <c r="AK110" i="27"/>
  <c r="W111" i="27"/>
  <c r="AA111" i="27"/>
  <c r="AE111" i="27"/>
  <c r="AI111" i="27"/>
  <c r="U112" i="27"/>
  <c r="Y112" i="27"/>
  <c r="AC112" i="27"/>
  <c r="AG112" i="27"/>
  <c r="AK112" i="27"/>
  <c r="W113" i="27"/>
  <c r="AA113" i="27"/>
  <c r="AE113" i="27"/>
  <c r="AI113" i="27"/>
  <c r="U114" i="27"/>
  <c r="Y114" i="27"/>
  <c r="AC114" i="27"/>
  <c r="AG114" i="27"/>
  <c r="AK114" i="27"/>
  <c r="W115" i="27"/>
  <c r="AA115" i="27"/>
  <c r="AE115" i="27"/>
  <c r="AI115" i="27"/>
  <c r="U116" i="27"/>
  <c r="Y116" i="27"/>
  <c r="AC116" i="27"/>
  <c r="AG116" i="27"/>
  <c r="AK116" i="27"/>
  <c r="W117" i="27"/>
  <c r="AA117" i="27"/>
  <c r="AE117" i="27"/>
  <c r="AI117" i="27"/>
  <c r="U118" i="27"/>
  <c r="Y118" i="27"/>
  <c r="AC118" i="27"/>
  <c r="AG118" i="27"/>
  <c r="AK118" i="27"/>
  <c r="W119" i="27"/>
  <c r="AA119" i="27"/>
  <c r="AE119" i="27"/>
  <c r="AI119" i="27"/>
  <c r="U120" i="27"/>
  <c r="Y120" i="27"/>
  <c r="AC120" i="27"/>
  <c r="AG120" i="27"/>
  <c r="AK120" i="27"/>
  <c r="W121" i="27"/>
  <c r="AA121" i="27"/>
  <c r="AE121" i="27"/>
  <c r="AI121" i="27"/>
  <c r="U122" i="27"/>
  <c r="Y122" i="27"/>
  <c r="AC122" i="27"/>
  <c r="AG122" i="27"/>
  <c r="AK122" i="27"/>
  <c r="W123" i="27"/>
  <c r="AA123" i="27"/>
  <c r="AE123" i="27"/>
  <c r="AI123" i="27"/>
  <c r="U124" i="27"/>
  <c r="Y124" i="27"/>
  <c r="AC124" i="27"/>
  <c r="AG124" i="27"/>
  <c r="AK124" i="27"/>
  <c r="W125" i="27"/>
  <c r="AA125" i="27"/>
  <c r="AE125" i="27"/>
  <c r="AI125" i="27"/>
  <c r="U126" i="27"/>
  <c r="Y126" i="27"/>
  <c r="AC126" i="27"/>
  <c r="AG126" i="27"/>
  <c r="AK126" i="27"/>
  <c r="W127" i="27"/>
  <c r="AA127" i="27"/>
  <c r="AE127" i="27"/>
  <c r="AI127" i="27"/>
  <c r="U128" i="27"/>
  <c r="Y128" i="27"/>
  <c r="AC128" i="27"/>
  <c r="AG128" i="27"/>
  <c r="AK128" i="27"/>
  <c r="W129" i="27"/>
  <c r="AA129" i="27"/>
  <c r="AE129" i="27"/>
  <c r="AI129" i="27"/>
  <c r="U130" i="27"/>
  <c r="Y130" i="27"/>
  <c r="AC130" i="27"/>
  <c r="AG130" i="27"/>
  <c r="AK130" i="27"/>
  <c r="W131" i="27"/>
  <c r="AA131" i="27"/>
  <c r="AE131" i="27"/>
  <c r="AI131" i="27"/>
  <c r="U132" i="27"/>
  <c r="Y132" i="27"/>
  <c r="AC132" i="27"/>
  <c r="AG132" i="27"/>
  <c r="AK132" i="27"/>
  <c r="W133" i="27"/>
  <c r="AA133" i="27"/>
  <c r="AE133" i="27"/>
  <c r="AI133" i="27"/>
  <c r="U134" i="27"/>
  <c r="Y134" i="27"/>
  <c r="AC134" i="27"/>
  <c r="AG134" i="27"/>
  <c r="AK134" i="27"/>
  <c r="W135" i="27"/>
  <c r="AA135" i="27"/>
  <c r="AE135" i="27"/>
  <c r="AI135" i="27"/>
  <c r="U136" i="27"/>
  <c r="Y136" i="27"/>
  <c r="AC136" i="27"/>
  <c r="AG136" i="27"/>
  <c r="AK136" i="27"/>
  <c r="W137" i="27"/>
  <c r="AA137" i="27"/>
  <c r="AE137" i="27"/>
  <c r="AI137" i="27"/>
  <c r="U138" i="27"/>
  <c r="Y138" i="27"/>
  <c r="AC138" i="27"/>
  <c r="AG138" i="27"/>
  <c r="AK138" i="27"/>
  <c r="W139" i="27"/>
  <c r="AA139" i="27"/>
  <c r="AE139" i="27"/>
  <c r="AI139" i="27"/>
  <c r="U140" i="27"/>
  <c r="Y140" i="27"/>
  <c r="AC140" i="27"/>
  <c r="AG140" i="27"/>
  <c r="AK140" i="27"/>
  <c r="W141" i="27"/>
  <c r="AA141" i="27"/>
  <c r="AE141" i="27"/>
  <c r="AI141" i="27"/>
  <c r="U142" i="27"/>
  <c r="Y142" i="27"/>
  <c r="AC142" i="27"/>
  <c r="AG142" i="27"/>
  <c r="AK142" i="27"/>
  <c r="W143" i="27"/>
  <c r="AA143" i="27"/>
  <c r="AE143" i="27"/>
  <c r="AI143" i="27"/>
  <c r="U144" i="27"/>
  <c r="Y144" i="27"/>
  <c r="AC144" i="27"/>
  <c r="AG144" i="27"/>
  <c r="AK144" i="27"/>
  <c r="W145" i="27"/>
  <c r="AA145" i="27"/>
  <c r="AE145" i="27"/>
  <c r="AI145" i="27"/>
  <c r="U146" i="27"/>
  <c r="Y146" i="27"/>
  <c r="AC146" i="27"/>
  <c r="AG146" i="27"/>
  <c r="AK146" i="27"/>
  <c r="W147" i="27"/>
  <c r="AA147" i="27"/>
  <c r="AE147" i="27"/>
  <c r="AI147" i="27"/>
  <c r="U148" i="27"/>
  <c r="Y148" i="27"/>
  <c r="AC148" i="27"/>
  <c r="AG148" i="27"/>
  <c r="AK148" i="27"/>
  <c r="W149" i="27"/>
  <c r="AA149" i="27"/>
  <c r="AE149" i="27"/>
  <c r="AI149" i="27"/>
  <c r="U150" i="27"/>
  <c r="Y150" i="27"/>
  <c r="AC150" i="27"/>
  <c r="AG150" i="27"/>
  <c r="AK150" i="27"/>
  <c r="W151" i="27"/>
  <c r="AA151" i="27"/>
  <c r="AE151" i="27"/>
  <c r="AI151" i="27"/>
  <c r="U152" i="27"/>
  <c r="Y152" i="27"/>
  <c r="AC152" i="27"/>
  <c r="AG152" i="27"/>
  <c r="AK152" i="27"/>
  <c r="W153" i="27"/>
  <c r="AA153" i="27"/>
  <c r="AE153" i="27"/>
  <c r="AI153" i="27"/>
  <c r="AI4" i="27"/>
  <c r="T7" i="27"/>
  <c r="U9" i="27"/>
  <c r="V11" i="27"/>
  <c r="Z13" i="27"/>
  <c r="AB15" i="27"/>
  <c r="AC17" i="27"/>
  <c r="AF19" i="27"/>
  <c r="AG21" i="27"/>
  <c r="AD23" i="27"/>
  <c r="W25" i="27"/>
  <c r="AG26" i="27"/>
  <c r="AG27" i="27"/>
  <c r="AC28" i="27"/>
  <c r="Z29" i="27"/>
  <c r="U30" i="27"/>
  <c r="AJ30" i="27"/>
  <c r="AG31" i="27"/>
  <c r="AB32" i="27"/>
  <c r="Y33" i="27"/>
  <c r="U34" i="27"/>
  <c r="AI34" i="27"/>
  <c r="AE35" i="27"/>
  <c r="AB36" i="27"/>
  <c r="W37" i="27"/>
  <c r="T38" i="27"/>
  <c r="AI38" i="27"/>
  <c r="AD39" i="27"/>
  <c r="AA40" i="27"/>
  <c r="W41" i="27"/>
  <c r="AK41" i="27"/>
  <c r="AC42" i="27"/>
  <c r="U43" i="27"/>
  <c r="AD43" i="27"/>
  <c r="W44" i="27"/>
  <c r="AE44" i="27"/>
  <c r="V45" i="27"/>
  <c r="AG45" i="27"/>
  <c r="X46" i="27"/>
  <c r="AE46" i="27"/>
  <c r="U47" i="27"/>
  <c r="AB47" i="27"/>
  <c r="AI47" i="27"/>
  <c r="Y48" i="27"/>
  <c r="AE48" i="27"/>
  <c r="T49" i="27"/>
  <c r="AB49" i="27"/>
  <c r="AI49" i="27"/>
  <c r="W50" i="27"/>
  <c r="AE50" i="27"/>
  <c r="T51" i="27"/>
  <c r="AA51" i="27"/>
  <c r="AI51" i="27"/>
  <c r="W52" i="27"/>
  <c r="AD52" i="27"/>
  <c r="T53" i="27"/>
  <c r="AA53" i="27"/>
  <c r="AG53" i="27"/>
  <c r="W54" i="27"/>
  <c r="AD54" i="27"/>
  <c r="AK54" i="27"/>
  <c r="AA55" i="27"/>
  <c r="AG55" i="27"/>
  <c r="V56" i="27"/>
  <c r="AD56" i="27"/>
  <c r="AK56" i="27"/>
  <c r="Y57" i="27"/>
  <c r="AG57" i="27"/>
  <c r="V58" i="27"/>
  <c r="AC58" i="27"/>
  <c r="AK58" i="27"/>
  <c r="Y59" i="27"/>
  <c r="AF59" i="27"/>
  <c r="V60" i="27"/>
  <c r="AC60" i="27"/>
  <c r="AI60" i="27"/>
  <c r="Y61" i="27"/>
  <c r="AF61" i="27"/>
  <c r="U62" i="27"/>
  <c r="AC62" i="27"/>
  <c r="AI62" i="27"/>
  <c r="X63" i="27"/>
  <c r="AF63" i="27"/>
  <c r="U64" i="27"/>
  <c r="AA64" i="27"/>
  <c r="AB5" i="27"/>
  <c r="AC7" i="27"/>
  <c r="AD9" i="27"/>
  <c r="AG11" i="27"/>
  <c r="AH13" i="27"/>
  <c r="AJ15" i="27"/>
  <c r="V18" i="27"/>
  <c r="W20" i="27"/>
  <c r="X22" i="27"/>
  <c r="T24" i="27"/>
  <c r="AD25" i="27"/>
  <c r="V27" i="27"/>
  <c r="AK27" i="27"/>
  <c r="AG28" i="27"/>
  <c r="AC29" i="27"/>
  <c r="Y30" i="27"/>
  <c r="V31" i="27"/>
  <c r="AI31" i="27"/>
  <c r="AF32" i="27"/>
  <c r="AC33" i="27"/>
  <c r="X34" i="27"/>
  <c r="U35" i="27"/>
  <c r="AI35" i="27"/>
  <c r="AE36" i="27"/>
  <c r="AA37" i="27"/>
  <c r="X38" i="27"/>
  <c r="AK38" i="27"/>
  <c r="AH39" i="27"/>
  <c r="AE40" i="27"/>
  <c r="Z41" i="27"/>
  <c r="W42" i="27"/>
  <c r="AF42" i="27"/>
  <c r="V43" i="27"/>
  <c r="AG43" i="27"/>
  <c r="X44" i="27"/>
  <c r="AG44" i="27"/>
  <c r="Z45" i="27"/>
  <c r="AH45" i="27"/>
  <c r="Y46" i="27"/>
  <c r="AH46" i="27"/>
  <c r="W47" i="27"/>
  <c r="AC47" i="27"/>
  <c r="AK47" i="27"/>
  <c r="Z48" i="27"/>
  <c r="AG48" i="27"/>
  <c r="W49" i="27"/>
  <c r="AC49" i="27"/>
  <c r="AJ49" i="27"/>
  <c r="Z50" i="27"/>
  <c r="AG50" i="27"/>
  <c r="U51" i="27"/>
  <c r="AC51" i="27"/>
  <c r="AJ51" i="27"/>
  <c r="Y52" i="27"/>
  <c r="AG52" i="27"/>
  <c r="U53" i="27"/>
  <c r="AB53" i="27"/>
  <c r="AJ53" i="27"/>
  <c r="Y54" i="27"/>
  <c r="AE54" i="27"/>
  <c r="U55" i="27"/>
  <c r="AB55" i="27"/>
  <c r="AI55" i="27"/>
  <c r="Y56" i="27"/>
  <c r="AE56" i="27"/>
  <c r="T57" i="27"/>
  <c r="AB57" i="27"/>
  <c r="AI57" i="27"/>
  <c r="W58" i="27"/>
  <c r="AE58" i="27"/>
  <c r="T59" i="27"/>
  <c r="AA59" i="27"/>
  <c r="AI59" i="27"/>
  <c r="W60" i="27"/>
  <c r="AD60" i="27"/>
  <c r="T61" i="27"/>
  <c r="AA61" i="27"/>
  <c r="AG61" i="27"/>
  <c r="W62" i="27"/>
  <c r="AD62" i="27"/>
  <c r="AK62" i="27"/>
  <c r="AA63" i="27"/>
  <c r="AG63" i="27"/>
  <c r="V64" i="27"/>
  <c r="AD64" i="27"/>
  <c r="AK64" i="27"/>
  <c r="Y65" i="27"/>
  <c r="AG65" i="27"/>
  <c r="V66" i="27"/>
  <c r="AC66" i="27"/>
  <c r="AK66" i="27"/>
  <c r="Y67" i="27"/>
  <c r="AF67" i="27"/>
  <c r="V68" i="27"/>
  <c r="AC68" i="27"/>
  <c r="AI68" i="27"/>
  <c r="Y69" i="27"/>
  <c r="AF69" i="27"/>
  <c r="U70" i="27"/>
  <c r="AC70" i="27"/>
  <c r="AI70" i="27"/>
  <c r="X71" i="27"/>
  <c r="AF71" i="27"/>
  <c r="U72" i="27"/>
  <c r="AA72" i="27"/>
  <c r="AI72" i="27"/>
  <c r="X73" i="27"/>
  <c r="AE73" i="27"/>
  <c r="U74" i="27"/>
  <c r="AA74" i="27"/>
  <c r="AH74" i="27"/>
  <c r="X75" i="27"/>
  <c r="AE75" i="27"/>
  <c r="AK75" i="27"/>
  <c r="AA76" i="27"/>
  <c r="AH76" i="27"/>
  <c r="W77" i="27"/>
  <c r="AE77" i="27"/>
  <c r="AK77" i="27"/>
  <c r="Z78" i="27"/>
  <c r="AH78" i="27"/>
  <c r="W79" i="27"/>
  <c r="AC79" i="27"/>
  <c r="AK79" i="27"/>
  <c r="Z80" i="27"/>
  <c r="AG80" i="27"/>
  <c r="W81" i="27"/>
  <c r="AC81" i="27"/>
  <c r="AJ81" i="27"/>
  <c r="Z82" i="27"/>
  <c r="AG82" i="27"/>
  <c r="U83" i="27"/>
  <c r="AC83" i="27"/>
  <c r="AJ83" i="27"/>
  <c r="Y84" i="27"/>
  <c r="AG84" i="27"/>
  <c r="U85" i="27"/>
  <c r="AB85" i="27"/>
  <c r="AJ85" i="27"/>
  <c r="Y86" i="27"/>
  <c r="AE86" i="27"/>
  <c r="U87" i="27"/>
  <c r="AB87" i="27"/>
  <c r="AI87" i="27"/>
  <c r="Y88" i="27"/>
  <c r="AE88" i="27"/>
  <c r="T89" i="27"/>
  <c r="AB89" i="27"/>
  <c r="AI89" i="27"/>
  <c r="W90" i="27"/>
  <c r="AE90" i="27"/>
  <c r="T91" i="27"/>
  <c r="AA91" i="27"/>
  <c r="AI91" i="27"/>
  <c r="W92" i="27"/>
  <c r="AD92" i="27"/>
  <c r="T93" i="27"/>
  <c r="AA93" i="27"/>
  <c r="AG93" i="27"/>
  <c r="V94" i="27"/>
  <c r="AA94" i="27"/>
  <c r="AF94" i="27"/>
  <c r="T95" i="27"/>
  <c r="Y95" i="27"/>
  <c r="AD95" i="27"/>
  <c r="AJ95" i="27"/>
  <c r="W96" i="27"/>
  <c r="AB96" i="27"/>
  <c r="AH96" i="27"/>
  <c r="U97" i="27"/>
  <c r="Z97" i="27"/>
  <c r="AF97" i="27"/>
  <c r="AK97" i="27"/>
  <c r="X98" i="27"/>
  <c r="AD98" i="27"/>
  <c r="AI98" i="27"/>
  <c r="V99" i="27"/>
  <c r="AB99" i="27"/>
  <c r="AG99" i="27"/>
  <c r="T100" i="27"/>
  <c r="Z100" i="27"/>
  <c r="AE100" i="27"/>
  <c r="AJ100" i="27"/>
  <c r="X101" i="27"/>
  <c r="AC101" i="27"/>
  <c r="AH101" i="27"/>
  <c r="V102" i="27"/>
  <c r="AA102" i="27"/>
  <c r="AF102" i="27"/>
  <c r="T103" i="27"/>
  <c r="Y103" i="27"/>
  <c r="AD103" i="27"/>
  <c r="AJ103" i="27"/>
  <c r="W104" i="27"/>
  <c r="AB104" i="27"/>
  <c r="AH104" i="27"/>
  <c r="U105" i="27"/>
  <c r="Z105" i="27"/>
  <c r="AF105" i="27"/>
  <c r="AK105" i="27"/>
  <c r="X106" i="27"/>
  <c r="AD106" i="27"/>
  <c r="AI106" i="27"/>
  <c r="V107" i="27"/>
  <c r="AB107" i="27"/>
  <c r="AG107" i="27"/>
  <c r="T108" i="27"/>
  <c r="Z108" i="27"/>
  <c r="AE108" i="27"/>
  <c r="AJ108" i="27"/>
  <c r="X109" i="27"/>
  <c r="AC109" i="27"/>
  <c r="AH109" i="27"/>
  <c r="V110" i="27"/>
  <c r="AA110" i="27"/>
  <c r="AF110" i="27"/>
  <c r="T111" i="27"/>
  <c r="Y111" i="27"/>
  <c r="AD111" i="27"/>
  <c r="AJ111" i="27"/>
  <c r="W112" i="27"/>
  <c r="AB112" i="27"/>
  <c r="AH112" i="27"/>
  <c r="U113" i="27"/>
  <c r="Z113" i="27"/>
  <c r="AF113" i="27"/>
  <c r="AK113" i="27"/>
  <c r="X114" i="27"/>
  <c r="AD114" i="27"/>
  <c r="AI114" i="27"/>
  <c r="V115" i="27"/>
  <c r="AB115" i="27"/>
  <c r="AG115" i="27"/>
  <c r="T116" i="27"/>
  <c r="Z116" i="27"/>
  <c r="AE116" i="27"/>
  <c r="AJ116" i="27"/>
  <c r="X117" i="27"/>
  <c r="AC117" i="27"/>
  <c r="AH117" i="27"/>
  <c r="V118" i="27"/>
  <c r="AA118" i="27"/>
  <c r="AF118" i="27"/>
  <c r="T119" i="27"/>
  <c r="Y119" i="27"/>
  <c r="AD119" i="27"/>
  <c r="AJ119" i="27"/>
  <c r="W120" i="27"/>
  <c r="AB120" i="27"/>
  <c r="AH120" i="27"/>
  <c r="U121" i="27"/>
  <c r="Z121" i="27"/>
  <c r="AF121" i="27"/>
  <c r="AK121" i="27"/>
  <c r="X122" i="27"/>
  <c r="AD122" i="27"/>
  <c r="AI122" i="27"/>
  <c r="V123" i="27"/>
  <c r="AB123" i="27"/>
  <c r="AG123" i="27"/>
  <c r="T124" i="27"/>
  <c r="Z124" i="27"/>
  <c r="AE124" i="27"/>
  <c r="AJ124" i="27"/>
  <c r="X125" i="27"/>
  <c r="AC125" i="27"/>
  <c r="AH125" i="27"/>
  <c r="V126" i="27"/>
  <c r="AA126" i="27"/>
  <c r="AF126" i="27"/>
  <c r="T127" i="27"/>
  <c r="Y127" i="27"/>
  <c r="AD127" i="27"/>
  <c r="AJ127" i="27"/>
  <c r="W128" i="27"/>
  <c r="AB128" i="27"/>
  <c r="AH128" i="27"/>
  <c r="U129" i="27"/>
  <c r="Z129" i="27"/>
  <c r="AF129" i="27"/>
  <c r="AK129" i="27"/>
  <c r="X130" i="27"/>
  <c r="AD130" i="27"/>
  <c r="AI130" i="27"/>
  <c r="V131" i="27"/>
  <c r="AB131" i="27"/>
  <c r="AG131" i="27"/>
  <c r="T132" i="27"/>
  <c r="Z132" i="27"/>
  <c r="AE132" i="27"/>
  <c r="AJ132" i="27"/>
  <c r="X133" i="27"/>
  <c r="AC133" i="27"/>
  <c r="AH133" i="27"/>
  <c r="V134" i="27"/>
  <c r="AA134" i="27"/>
  <c r="AF134" i="27"/>
  <c r="T135" i="27"/>
  <c r="Y135" i="27"/>
  <c r="AD135" i="27"/>
  <c r="AJ135" i="27"/>
  <c r="W136" i="27"/>
  <c r="AB136" i="27"/>
  <c r="AH136" i="27"/>
  <c r="U137" i="27"/>
  <c r="Z137" i="27"/>
  <c r="AF137" i="27"/>
  <c r="AK137" i="27"/>
  <c r="X138" i="27"/>
  <c r="AD138" i="27"/>
  <c r="AI138" i="27"/>
  <c r="V139" i="27"/>
  <c r="AB139" i="27"/>
  <c r="AG139" i="27"/>
  <c r="T140" i="27"/>
  <c r="Z140" i="27"/>
  <c r="AE140" i="27"/>
  <c r="AJ140" i="27"/>
  <c r="X141" i="27"/>
  <c r="AC141" i="27"/>
  <c r="AH141" i="27"/>
  <c r="V142" i="27"/>
  <c r="AA142" i="27"/>
  <c r="AF142" i="27"/>
  <c r="T143" i="27"/>
  <c r="Y143" i="27"/>
  <c r="AD143" i="27"/>
  <c r="AJ143" i="27"/>
  <c r="W144" i="27"/>
  <c r="AB144" i="27"/>
  <c r="AH144" i="27"/>
  <c r="U145" i="27"/>
  <c r="Z145" i="27"/>
  <c r="AF145" i="27"/>
  <c r="AK145" i="27"/>
  <c r="X146" i="27"/>
  <c r="AD146" i="27"/>
  <c r="AI146" i="27"/>
  <c r="V147" i="27"/>
  <c r="AB147" i="27"/>
  <c r="AG147" i="27"/>
  <c r="T148" i="27"/>
  <c r="Z148" i="27"/>
  <c r="AE148" i="27"/>
  <c r="AJ148" i="27"/>
  <c r="X149" i="27"/>
  <c r="AC149" i="27"/>
  <c r="AH149" i="27"/>
  <c r="V150" i="27"/>
  <c r="AA150" i="27"/>
  <c r="AF150" i="27"/>
  <c r="T151" i="27"/>
  <c r="Y151" i="27"/>
  <c r="AD151" i="27"/>
  <c r="AJ151" i="27"/>
  <c r="W152" i="27"/>
  <c r="AB152" i="27"/>
  <c r="AH152" i="27"/>
  <c r="U153" i="27"/>
  <c r="Z153" i="27"/>
  <c r="AF153" i="27"/>
  <c r="AK153" i="27"/>
  <c r="Z4" i="27"/>
  <c r="AE8" i="27"/>
  <c r="AH12" i="27"/>
  <c r="T17" i="27"/>
  <c r="X21" i="27"/>
  <c r="AG24" i="27"/>
  <c r="AD27" i="27"/>
  <c r="V29" i="27"/>
  <c r="AF30" i="27"/>
  <c r="Y32" i="27"/>
  <c r="AI33" i="27"/>
  <c r="AA35" i="27"/>
  <c r="U37" i="27"/>
  <c r="AE38" i="27"/>
  <c r="W40" i="27"/>
  <c r="AH41" i="27"/>
  <c r="AK42" i="27"/>
  <c r="AK43" i="27"/>
  <c r="U45" i="27"/>
  <c r="U46" i="27"/>
  <c r="AK46" i="27"/>
  <c r="AG47" i="27"/>
  <c r="AD48" i="27"/>
  <c r="Y49" i="27"/>
  <c r="V50" i="27"/>
  <c r="AK50" i="27"/>
  <c r="AF51" i="27"/>
  <c r="AC52" i="27"/>
  <c r="Y53" i="27"/>
  <c r="U54" i="27"/>
  <c r="AI54" i="27"/>
  <c r="AF55" i="27"/>
  <c r="AA56" i="27"/>
  <c r="X57" i="27"/>
  <c r="U58" i="27"/>
  <c r="AH58" i="27"/>
  <c r="AE59" i="27"/>
  <c r="AA60" i="27"/>
  <c r="W61" i="27"/>
  <c r="AK61" i="27"/>
  <c r="AH62" i="27"/>
  <c r="AC63" i="27"/>
  <c r="AK5" i="27"/>
  <c r="W10" i="27"/>
  <c r="Z14" i="27"/>
  <c r="AD18" i="27"/>
  <c r="AI22" i="27"/>
  <c r="AK25" i="27"/>
  <c r="W28" i="27"/>
  <c r="AG29" i="27"/>
  <c r="Y31" i="27"/>
  <c r="AJ32" i="27"/>
  <c r="AB34" i="27"/>
  <c r="T36" i="27"/>
  <c r="AE37" i="27"/>
  <c r="W39" i="27"/>
  <c r="AG40" i="27"/>
  <c r="X42" i="27"/>
  <c r="Z43" i="27"/>
  <c r="Y44" i="27"/>
  <c r="AA45" i="27"/>
  <c r="AC46" i="27"/>
  <c r="X47" i="27"/>
  <c r="U48" i="27"/>
  <c r="AI48" i="27"/>
  <c r="AE49" i="27"/>
  <c r="AA50" i="27"/>
  <c r="X51" i="27"/>
  <c r="AK51" i="27"/>
  <c r="AH52" i="27"/>
  <c r="AE53" i="27"/>
  <c r="Z54" i="27"/>
  <c r="W55" i="27"/>
  <c r="AK55" i="27"/>
  <c r="AG56" i="27"/>
  <c r="AC57" i="27"/>
  <c r="Z58" i="27"/>
  <c r="U59" i="27"/>
  <c r="AJ59" i="27"/>
  <c r="AG60" i="27"/>
  <c r="AB61" i="27"/>
  <c r="Y62" i="27"/>
  <c r="U63" i="27"/>
  <c r="AI63" i="27"/>
  <c r="AE64" i="27"/>
  <c r="W65" i="27"/>
  <c r="AE65" i="27"/>
  <c r="W66" i="27"/>
  <c r="AG66" i="27"/>
  <c r="X67" i="27"/>
  <c r="AI67" i="27"/>
  <c r="Y68" i="27"/>
  <c r="AH68" i="27"/>
  <c r="AA69" i="27"/>
  <c r="AJ69" i="27"/>
  <c r="Z70" i="27"/>
  <c r="AK70" i="27"/>
  <c r="AB71" i="27"/>
  <c r="AK71" i="27"/>
  <c r="AD72" i="27"/>
  <c r="T73" i="27"/>
  <c r="AC73" i="27"/>
  <c r="V74" i="27"/>
  <c r="AE74" i="27"/>
  <c r="U75" i="27"/>
  <c r="AF75" i="27"/>
  <c r="W76" i="27"/>
  <c r="AG76" i="27"/>
  <c r="Y77" i="27"/>
  <c r="AG77" i="27"/>
  <c r="Y78" i="27"/>
  <c r="AI78" i="27"/>
  <c r="AA79" i="27"/>
  <c r="AI79" i="27"/>
  <c r="AA80" i="27"/>
  <c r="AK80" i="27"/>
  <c r="AB81" i="27"/>
  <c r="U82" i="27"/>
  <c r="AC82" i="27"/>
  <c r="T83" i="27"/>
  <c r="AE83" i="27"/>
  <c r="V84" i="27"/>
  <c r="AD84" i="27"/>
  <c r="W85" i="27"/>
  <c r="AF85" i="27"/>
  <c r="W86" i="27"/>
  <c r="AH86" i="27"/>
  <c r="X87" i="27"/>
  <c r="AG87" i="27"/>
  <c r="Z88" i="27"/>
  <c r="AI88" i="27"/>
  <c r="Y89" i="27"/>
  <c r="AJ89" i="27"/>
  <c r="AA90" i="27"/>
  <c r="AK90" i="27"/>
  <c r="AC91" i="27"/>
  <c r="AK91" i="27"/>
  <c r="AC92" i="27"/>
  <c r="U93" i="27"/>
  <c r="AE93" i="27"/>
  <c r="T94" i="27"/>
  <c r="AB94" i="27"/>
  <c r="AI94" i="27"/>
  <c r="X95" i="27"/>
  <c r="AF95" i="27"/>
  <c r="T96" i="27"/>
  <c r="AA96" i="27"/>
  <c r="AI96" i="27"/>
  <c r="X97" i="27"/>
  <c r="AD97" i="27"/>
  <c r="T98" i="27"/>
  <c r="AA98" i="27"/>
  <c r="AH98" i="27"/>
  <c r="X99" i="27"/>
  <c r="AD99" i="27"/>
  <c r="AK99" i="27"/>
  <c r="AA100" i="27"/>
  <c r="AH100" i="27"/>
  <c r="V101" i="27"/>
  <c r="AD101" i="27"/>
  <c r="AK101" i="27"/>
  <c r="Z102" i="27"/>
  <c r="AH102" i="27"/>
  <c r="V103" i="27"/>
  <c r="AC103" i="27"/>
  <c r="AK103" i="27"/>
  <c r="Z104" i="27"/>
  <c r="AF104" i="27"/>
  <c r="V105" i="27"/>
  <c r="AC105" i="27"/>
  <c r="AJ105" i="27"/>
  <c r="Z106" i="27"/>
  <c r="AF106" i="27"/>
  <c r="U107" i="27"/>
  <c r="AC107" i="27"/>
  <c r="AJ107" i="27"/>
  <c r="X108" i="27"/>
  <c r="AF108" i="27"/>
  <c r="U109" i="27"/>
  <c r="AB109" i="27"/>
  <c r="AJ109" i="27"/>
  <c r="X110" i="27"/>
  <c r="AE110" i="27"/>
  <c r="U111" i="27"/>
  <c r="AB111" i="27"/>
  <c r="AH111" i="27"/>
  <c r="X112" i="27"/>
  <c r="AE112" i="27"/>
  <c r="T113" i="27"/>
  <c r="AB113" i="27"/>
  <c r="AH113" i="27"/>
  <c r="W114" i="27"/>
  <c r="AE114" i="27"/>
  <c r="T115" i="27"/>
  <c r="Z115" i="27"/>
  <c r="AH115" i="27"/>
  <c r="W116" i="27"/>
  <c r="AD116" i="27"/>
  <c r="T117" i="27"/>
  <c r="Z117" i="27"/>
  <c r="AG117" i="27"/>
  <c r="W118" i="27"/>
  <c r="AD118" i="27"/>
  <c r="AJ118" i="27"/>
  <c r="Z119" i="27"/>
  <c r="AG119" i="27"/>
  <c r="V120" i="27"/>
  <c r="AD120" i="27"/>
  <c r="AJ120" i="27"/>
  <c r="Y121" i="27"/>
  <c r="AG121" i="27"/>
  <c r="V122" i="27"/>
  <c r="AA6" i="27"/>
  <c r="AF10" i="27"/>
  <c r="AJ14" i="27"/>
  <c r="U19" i="27"/>
  <c r="W23" i="27"/>
  <c r="AA26" i="27"/>
  <c r="Y28" i="27"/>
  <c r="AK29" i="27"/>
  <c r="AC31" i="27"/>
  <c r="U33" i="27"/>
  <c r="AF34" i="27"/>
  <c r="X36" i="27"/>
  <c r="AH37" i="27"/>
  <c r="AA39" i="27"/>
  <c r="AK40" i="27"/>
  <c r="AA42" i="27"/>
  <c r="AA43" i="27"/>
  <c r="AC44" i="27"/>
  <c r="AC45" i="27"/>
  <c r="AD46" i="27"/>
  <c r="AA47" i="27"/>
  <c r="V48" i="27"/>
  <c r="AK48" i="27"/>
  <c r="AG49" i="27"/>
  <c r="AC50" i="27"/>
  <c r="Y51" i="27"/>
  <c r="V52" i="27"/>
  <c r="AI52" i="27"/>
  <c r="AF53" i="27"/>
  <c r="AC54" i="27"/>
  <c r="X55" i="27"/>
  <c r="U56" i="27"/>
  <c r="AI56" i="27"/>
  <c r="AE57" i="27"/>
  <c r="AA58" i="27"/>
  <c r="X59" i="27"/>
  <c r="AK59" i="27"/>
  <c r="AH60" i="27"/>
  <c r="AE61" i="27"/>
  <c r="Z62" i="27"/>
  <c r="W63" i="27"/>
  <c r="AK63" i="27"/>
  <c r="AG64" i="27"/>
  <c r="X65" i="27"/>
  <c r="AI65" i="27"/>
  <c r="Z66" i="27"/>
  <c r="AH66" i="27"/>
  <c r="AA67" i="27"/>
  <c r="AJ67" i="27"/>
  <c r="AA68" i="27"/>
  <c r="T69" i="27"/>
  <c r="AB69" i="27"/>
  <c r="AK69" i="27"/>
  <c r="AD70" i="27"/>
  <c r="U71" i="27"/>
  <c r="AC71" i="27"/>
  <c r="V72" i="27"/>
  <c r="AE72" i="27"/>
  <c r="W73" i="27"/>
  <c r="AG73" i="27"/>
  <c r="W74" i="27"/>
  <c r="AG74" i="27"/>
  <c r="Y75" i="27"/>
  <c r="AI75" i="27"/>
  <c r="Y76" i="27"/>
  <c r="AI76" i="27"/>
  <c r="AA77" i="27"/>
  <c r="AJ77" i="27"/>
  <c r="AC78" i="27"/>
  <c r="AK78" i="27"/>
  <c r="AB79" i="27"/>
  <c r="U80" i="27"/>
  <c r="AD80" i="27"/>
  <c r="T81" i="27"/>
  <c r="AE81" i="27"/>
  <c r="V82" i="27"/>
  <c r="AE82" i="27"/>
  <c r="X83" i="27"/>
  <c r="AF83" i="27"/>
  <c r="W84" i="27"/>
  <c r="AH84" i="27"/>
  <c r="Y85" i="27"/>
  <c r="AG85" i="27"/>
  <c r="Z86" i="27"/>
  <c r="AI86" i="27"/>
  <c r="AA87" i="27"/>
  <c r="AK87" i="27"/>
  <c r="AA88" i="27"/>
  <c r="AK88" i="27"/>
  <c r="AC89" i="27"/>
  <c r="U90" i="27"/>
  <c r="AC90" i="27"/>
  <c r="U91" i="27"/>
  <c r="AE91" i="27"/>
  <c r="V92" i="27"/>
  <c r="AG92" i="27"/>
  <c r="W93" i="27"/>
  <c r="AF93" i="27"/>
  <c r="W94" i="27"/>
  <c r="AD94" i="27"/>
  <c r="AJ94" i="27"/>
  <c r="Z95" i="27"/>
  <c r="AG95" i="27"/>
  <c r="V96" i="27"/>
  <c r="AD96" i="27"/>
  <c r="AJ96" i="27"/>
  <c r="Y97" i="27"/>
  <c r="AG97" i="27"/>
  <c r="V98" i="27"/>
  <c r="AB98" i="27"/>
  <c r="AJ98" i="27"/>
  <c r="Y99" i="27"/>
  <c r="AF99" i="27"/>
  <c r="V100" i="27"/>
  <c r="AB100" i="27"/>
  <c r="AI100" i="27"/>
  <c r="Y101" i="27"/>
  <c r="AF101" i="27"/>
  <c r="T102" i="27"/>
  <c r="AB102" i="27"/>
  <c r="AI102" i="27"/>
  <c r="X103" i="27"/>
  <c r="AF103" i="27"/>
  <c r="T104" i="27"/>
  <c r="AA104" i="27"/>
  <c r="AI104" i="27"/>
  <c r="X105" i="27"/>
  <c r="AD105" i="27"/>
  <c r="T106" i="27"/>
  <c r="AA106" i="27"/>
  <c r="AH106" i="27"/>
  <c r="X107" i="27"/>
  <c r="AD107" i="27"/>
  <c r="AK107" i="27"/>
  <c r="AA108" i="27"/>
  <c r="AH108" i="27"/>
  <c r="V109" i="27"/>
  <c r="AD109" i="27"/>
  <c r="AK109" i="27"/>
  <c r="Z110" i="27"/>
  <c r="AH110" i="27"/>
  <c r="V111" i="27"/>
  <c r="AC111" i="27"/>
  <c r="AK111" i="27"/>
  <c r="Z112" i="27"/>
  <c r="AF112" i="27"/>
  <c r="V113" i="27"/>
  <c r="AC113" i="27"/>
  <c r="AJ113" i="27"/>
  <c r="Z114" i="27"/>
  <c r="AF114" i="27"/>
  <c r="U115" i="27"/>
  <c r="AC115" i="27"/>
  <c r="AJ115" i="27"/>
  <c r="X116" i="27"/>
  <c r="AF116" i="27"/>
  <c r="U117" i="27"/>
  <c r="AB117" i="27"/>
  <c r="AJ117" i="27"/>
  <c r="X118" i="27"/>
  <c r="AE118" i="27"/>
  <c r="U119" i="27"/>
  <c r="AB119" i="27"/>
  <c r="AH119" i="27"/>
  <c r="X120" i="27"/>
  <c r="AE120" i="27"/>
  <c r="T121" i="27"/>
  <c r="AB121" i="27"/>
  <c r="AH121" i="27"/>
  <c r="W122" i="27"/>
  <c r="AE122" i="27"/>
  <c r="T123" i="27"/>
  <c r="Z123" i="27"/>
  <c r="AH123" i="27"/>
  <c r="W124" i="27"/>
  <c r="AD124" i="27"/>
  <c r="T125" i="27"/>
  <c r="Z125" i="27"/>
  <c r="AG125" i="27"/>
  <c r="W126" i="27"/>
  <c r="AD126" i="27"/>
  <c r="AJ126" i="27"/>
  <c r="Z127" i="27"/>
  <c r="AG127" i="27"/>
  <c r="V128" i="27"/>
  <c r="AD128" i="27"/>
  <c r="AJ128" i="27"/>
  <c r="Y129" i="27"/>
  <c r="AG129" i="27"/>
  <c r="V130" i="27"/>
  <c r="AB130" i="27"/>
  <c r="AJ130" i="27"/>
  <c r="Y131" i="27"/>
  <c r="AF131" i="27"/>
  <c r="V132" i="27"/>
  <c r="AB132" i="27"/>
  <c r="AI132" i="27"/>
  <c r="Y133" i="27"/>
  <c r="AF133" i="27"/>
  <c r="T134" i="27"/>
  <c r="AB134" i="27"/>
  <c r="AI134" i="27"/>
  <c r="X135" i="27"/>
  <c r="AF135" i="27"/>
  <c r="T136" i="27"/>
  <c r="AA136" i="27"/>
  <c r="AI136" i="27"/>
  <c r="X137" i="27"/>
  <c r="AD137" i="27"/>
  <c r="T138" i="27"/>
  <c r="AA138" i="27"/>
  <c r="AH138" i="27"/>
  <c r="X139" i="27"/>
  <c r="AD139" i="27"/>
  <c r="AK139" i="27"/>
  <c r="AA140" i="27"/>
  <c r="AH140" i="27"/>
  <c r="V141" i="27"/>
  <c r="AD141" i="27"/>
  <c r="AK141" i="27"/>
  <c r="Z142" i="27"/>
  <c r="AH142" i="27"/>
  <c r="V143" i="27"/>
  <c r="AC143" i="27"/>
  <c r="AK143" i="27"/>
  <c r="Z144" i="27"/>
  <c r="AF144" i="27"/>
  <c r="V145" i="27"/>
  <c r="AC145" i="27"/>
  <c r="AJ145" i="27"/>
  <c r="Z146" i="27"/>
  <c r="AF146" i="27"/>
  <c r="U147" i="27"/>
  <c r="AC147" i="27"/>
  <c r="AJ147" i="27"/>
  <c r="X148" i="27"/>
  <c r="AF148" i="27"/>
  <c r="U149" i="27"/>
  <c r="AB149" i="27"/>
  <c r="AJ149" i="27"/>
  <c r="X150" i="27"/>
  <c r="AE150" i="27"/>
  <c r="U151" i="27"/>
  <c r="AB151" i="27"/>
  <c r="AH151" i="27"/>
  <c r="X152" i="27"/>
  <c r="AE152" i="27"/>
  <c r="T153" i="27"/>
  <c r="AB153" i="27"/>
  <c r="AH153" i="27"/>
  <c r="T8" i="27"/>
  <c r="X12" i="27"/>
  <c r="Z27" i="27"/>
  <c r="AE33" i="27"/>
  <c r="T40" i="27"/>
  <c r="AJ44" i="27"/>
  <c r="AA48" i="27"/>
  <c r="AE51" i="27"/>
  <c r="AH54" i="27"/>
  <c r="AJ57" i="27"/>
  <c r="U61" i="27"/>
  <c r="Y64" i="27"/>
  <c r="AB65" i="27"/>
  <c r="AA66" i="27"/>
  <c r="AC67" i="27"/>
  <c r="AD68" i="27"/>
  <c r="AE69" i="27"/>
  <c r="AE70" i="27"/>
  <c r="AG71" i="27"/>
  <c r="AG72" i="27"/>
  <c r="AI73" i="27"/>
  <c r="AK74" i="27"/>
  <c r="AJ75" i="27"/>
  <c r="T77" i="27"/>
  <c r="U78" i="27"/>
  <c r="U79" i="27"/>
  <c r="V80" i="27"/>
  <c r="X81" i="27"/>
  <c r="W82" i="27"/>
  <c r="Y83" i="27"/>
  <c r="AA84" i="27"/>
  <c r="AA85" i="27"/>
  <c r="AC86" i="27"/>
  <c r="AC87" i="27"/>
  <c r="AD88" i="27"/>
  <c r="AE89" i="27"/>
  <c r="AG90" i="27"/>
  <c r="AF91" i="27"/>
  <c r="AH92" i="27"/>
  <c r="AJ93" i="27"/>
  <c r="AE94" i="27"/>
  <c r="AB95" i="27"/>
  <c r="X96" i="27"/>
  <c r="T97" i="27"/>
  <c r="AH97" i="27"/>
  <c r="AE98" i="27"/>
  <c r="Z99" i="27"/>
  <c r="W100" i="27"/>
  <c r="T101" i="27"/>
  <c r="AG101" i="27"/>
  <c r="AD102" i="27"/>
  <c r="Z103" i="27"/>
  <c r="V104" i="27"/>
  <c r="AJ104" i="27"/>
  <c r="AG105" i="27"/>
  <c r="AB106" i="27"/>
  <c r="V108" i="27"/>
  <c r="AI108" i="27"/>
  <c r="AF109" i="27"/>
  <c r="AB110" i="27"/>
  <c r="X111" i="27"/>
  <c r="T112" i="27"/>
  <c r="AI112" i="27"/>
  <c r="AD113" i="27"/>
  <c r="AA114" i="27"/>
  <c r="X115" i="27"/>
  <c r="AK115" i="27"/>
  <c r="AH116" i="27"/>
  <c r="AD117" i="27"/>
  <c r="Z118" i="27"/>
  <c r="V119" i="27"/>
  <c r="AK119" i="27"/>
  <c r="AF120" i="27"/>
  <c r="AC121" i="27"/>
  <c r="Z122" i="27"/>
  <c r="AH122" i="27"/>
  <c r="Y123" i="27"/>
  <c r="AJ123" i="27"/>
  <c r="AA124" i="27"/>
  <c r="AI124" i="27"/>
  <c r="AB125" i="27"/>
  <c r="AK125" i="27"/>
  <c r="AB126" i="27"/>
  <c r="U127" i="27"/>
  <c r="AC127" i="27"/>
  <c r="T128" i="27"/>
  <c r="AE128" i="27"/>
  <c r="V129" i="27"/>
  <c r="AD129" i="27"/>
  <c r="W130" i="27"/>
  <c r="AF130" i="27"/>
  <c r="X131" i="27"/>
  <c r="AH131" i="27"/>
  <c r="X132" i="27"/>
  <c r="AH132" i="27"/>
  <c r="Z133" i="27"/>
  <c r="AJ133" i="27"/>
  <c r="Z134" i="27"/>
  <c r="AJ134" i="27"/>
  <c r="AK135" i="27"/>
  <c r="AD136" i="27"/>
  <c r="T137" i="27"/>
  <c r="V138" i="27"/>
  <c r="AF139" i="27"/>
  <c r="Y141" i="27"/>
  <c r="AH143" i="27"/>
  <c r="T146" i="27"/>
  <c r="V148" i="27"/>
  <c r="AH150" i="27"/>
  <c r="Z152" i="27"/>
  <c r="AJ153" i="27"/>
  <c r="AB16" i="27"/>
  <c r="AJ28" i="27"/>
  <c r="Y35" i="27"/>
  <c r="AD41" i="27"/>
  <c r="AK45" i="27"/>
  <c r="X49" i="27"/>
  <c r="AA52" i="27"/>
  <c r="AC55" i="27"/>
  <c r="AG58" i="27"/>
  <c r="AJ61" i="27"/>
  <c r="Z64" i="27"/>
  <c r="AC65" i="27"/>
  <c r="AE66" i="27"/>
  <c r="AE67" i="27"/>
  <c r="AG68" i="27"/>
  <c r="AG69" i="27"/>
  <c r="AH70" i="27"/>
  <c r="AI71" i="27"/>
  <c r="AK72" i="27"/>
  <c r="AJ73" i="27"/>
  <c r="T75" i="27"/>
  <c r="V76" i="27"/>
  <c r="U77" i="27"/>
  <c r="W78" i="27"/>
  <c r="X79" i="27"/>
  <c r="Y80" i="27"/>
  <c r="Y81" i="27"/>
  <c r="AA82" i="27"/>
  <c r="AA83" i="27"/>
  <c r="AC84" i="27"/>
  <c r="AE85" i="27"/>
  <c r="AD86" i="27"/>
  <c r="AF87" i="27"/>
  <c r="AG88" i="27"/>
  <c r="AG89" i="27"/>
  <c r="AH90" i="27"/>
  <c r="AJ91" i="27"/>
  <c r="AI92" i="27"/>
  <c r="AK93" i="27"/>
  <c r="AH94" i="27"/>
  <c r="AC95" i="27"/>
  <c r="Z96" i="27"/>
  <c r="V97" i="27"/>
  <c r="AJ97" i="27"/>
  <c r="AF98" i="27"/>
  <c r="AC99" i="27"/>
  <c r="X100" i="27"/>
  <c r="U101" i="27"/>
  <c r="AJ101" i="27"/>
  <c r="AE102" i="27"/>
  <c r="AB103" i="27"/>
  <c r="X104" i="27"/>
  <c r="T105" i="27"/>
  <c r="AH105" i="27"/>
  <c r="AE106" i="27"/>
  <c r="Z107" i="27"/>
  <c r="W108" i="27"/>
  <c r="T109" i="27"/>
  <c r="AG109" i="27"/>
  <c r="AD110" i="27"/>
  <c r="Z111" i="27"/>
  <c r="V112" i="27"/>
  <c r="AJ112" i="27"/>
  <c r="AG113" i="27"/>
  <c r="AB114" i="27"/>
  <c r="Y115" i="27"/>
  <c r="V116" i="27"/>
  <c r="AI116" i="27"/>
  <c r="AF117" i="27"/>
  <c r="AB118" i="27"/>
  <c r="X119" i="27"/>
  <c r="T120" i="27"/>
  <c r="AI120" i="27"/>
  <c r="AD121" i="27"/>
  <c r="AA122" i="27"/>
  <c r="AJ122" i="27"/>
  <c r="AC123" i="27"/>
  <c r="AK123" i="27"/>
  <c r="AB124" i="27"/>
  <c r="U125" i="27"/>
  <c r="AD125" i="27"/>
  <c r="T126" i="27"/>
  <c r="AE126" i="27"/>
  <c r="V127" i="27"/>
  <c r="AF127" i="27"/>
  <c r="X128" i="27"/>
  <c r="AF128" i="27"/>
  <c r="X129" i="27"/>
  <c r="AH129" i="27"/>
  <c r="Z130" i="27"/>
  <c r="AH130" i="27"/>
  <c r="Z131" i="27"/>
  <c r="AJ131" i="27"/>
  <c r="AA132" i="27"/>
  <c r="T133" i="27"/>
  <c r="AB133" i="27"/>
  <c r="AK133" i="27"/>
  <c r="AD134" i="27"/>
  <c r="U135" i="27"/>
  <c r="AC135" i="27"/>
  <c r="V136" i="27"/>
  <c r="AE136" i="27"/>
  <c r="V137" i="27"/>
  <c r="AG137" i="27"/>
  <c r="W138" i="27"/>
  <c r="AF138" i="27"/>
  <c r="Y139" i="27"/>
  <c r="AH139" i="27"/>
  <c r="X140" i="27"/>
  <c r="AI140" i="27"/>
  <c r="Z141" i="27"/>
  <c r="AJ141" i="27"/>
  <c r="AB142" i="27"/>
  <c r="AJ142" i="27"/>
  <c r="AB143" i="27"/>
  <c r="T144" i="27"/>
  <c r="AD144" i="27"/>
  <c r="T145" i="27"/>
  <c r="AD145" i="27"/>
  <c r="V146" i="27"/>
  <c r="AE146" i="27"/>
  <c r="X147" i="27"/>
  <c r="AF147" i="27"/>
  <c r="W148" i="27"/>
  <c r="AH148" i="27"/>
  <c r="Y149" i="27"/>
  <c r="AG149" i="27"/>
  <c r="Z150" i="27"/>
  <c r="AI150" i="27"/>
  <c r="Z151" i="27"/>
  <c r="AK151" i="27"/>
  <c r="AA152" i="27"/>
  <c r="AJ152" i="27"/>
  <c r="AC153" i="27"/>
  <c r="AE20" i="27"/>
  <c r="AC30" i="27"/>
  <c r="AI36" i="27"/>
  <c r="AG42" i="27"/>
  <c r="AI46" i="27"/>
  <c r="U50" i="27"/>
  <c r="W53" i="27"/>
  <c r="Z56" i="27"/>
  <c r="AC59" i="27"/>
  <c r="AE62" i="27"/>
  <c r="AI64" i="27"/>
  <c r="AJ65" i="27"/>
  <c r="T67" i="27"/>
  <c r="AK67" i="27"/>
  <c r="U69" i="27"/>
  <c r="W70" i="27"/>
  <c r="W71" i="27"/>
  <c r="Y72" i="27"/>
  <c r="Y73" i="27"/>
  <c r="Z74" i="27"/>
  <c r="AA75" i="27"/>
  <c r="AC76" i="27"/>
  <c r="AB77" i="27"/>
  <c r="AD78" i="27"/>
  <c r="AF79" i="27"/>
  <c r="AE80" i="27"/>
  <c r="AG81" i="27"/>
  <c r="AH82" i="27"/>
  <c r="AI83" i="27"/>
  <c r="AI84" i="27"/>
  <c r="AK85" i="27"/>
  <c r="AK86" i="27"/>
  <c r="U88" i="27"/>
  <c r="W89" i="27"/>
  <c r="V90" i="27"/>
  <c r="X91" i="27"/>
  <c r="Y92" i="27"/>
  <c r="Y93" i="27"/>
  <c r="X94" i="27"/>
  <c r="U95" i="27"/>
  <c r="AH95" i="27"/>
  <c r="AE96" i="27"/>
  <c r="AB97" i="27"/>
  <c r="W98" i="27"/>
  <c r="T99" i="27"/>
  <c r="AH99" i="27"/>
  <c r="AD100" i="27"/>
  <c r="Z101" i="27"/>
  <c r="W102" i="27"/>
  <c r="AJ102" i="27"/>
  <c r="AG103" i="27"/>
  <c r="AD104" i="27"/>
  <c r="Y105" i="27"/>
  <c r="V106" i="27"/>
  <c r="AJ106" i="27"/>
  <c r="AF107" i="27"/>
  <c r="AB108" i="27"/>
  <c r="Y109" i="27"/>
  <c r="T110" i="27"/>
  <c r="AI110" i="27"/>
  <c r="AF111" i="27"/>
  <c r="AA112" i="27"/>
  <c r="X113" i="27"/>
  <c r="T114" i="27"/>
  <c r="AH114" i="27"/>
  <c r="AD115" i="27"/>
  <c r="AA116" i="27"/>
  <c r="V117" i="27"/>
  <c r="AK117" i="27"/>
  <c r="AH118" i="27"/>
  <c r="AC119" i="27"/>
  <c r="Z120" i="27"/>
  <c r="V121" i="27"/>
  <c r="AJ121" i="27"/>
  <c r="AB122" i="27"/>
  <c r="U123" i="27"/>
  <c r="AD123" i="27"/>
  <c r="V124" i="27"/>
  <c r="AF124" i="27"/>
  <c r="V125" i="27"/>
  <c r="AF125" i="27"/>
  <c r="X126" i="27"/>
  <c r="AH126" i="27"/>
  <c r="X127" i="27"/>
  <c r="AH127" i="27"/>
  <c r="Z128" i="27"/>
  <c r="AI128" i="27"/>
  <c r="AB129" i="27"/>
  <c r="AJ129" i="27"/>
  <c r="AA130" i="27"/>
  <c r="T131" i="27"/>
  <c r="AC131" i="27"/>
  <c r="AK131" i="27"/>
  <c r="AD132" i="27"/>
  <c r="U133" i="27"/>
  <c r="AD133" i="27"/>
  <c r="W134" i="27"/>
  <c r="AE134" i="27"/>
  <c r="V135" i="27"/>
  <c r="AG135" i="27"/>
  <c r="X136" i="27"/>
  <c r="AF136" i="27"/>
  <c r="Y137" i="27"/>
  <c r="AH137" i="27"/>
  <c r="Z138" i="27"/>
  <c r="AJ138" i="27"/>
  <c r="Z139" i="27"/>
  <c r="AJ139" i="27"/>
  <c r="AB140" i="27"/>
  <c r="T141" i="27"/>
  <c r="AB141" i="27"/>
  <c r="T142" i="27"/>
  <c r="AD142" i="27"/>
  <c r="U143" i="27"/>
  <c r="AF143" i="27"/>
  <c r="V144" i="27"/>
  <c r="AE144" i="27"/>
  <c r="X145" i="27"/>
  <c r="AG145" i="27"/>
  <c r="W146" i="27"/>
  <c r="AH146" i="27"/>
  <c r="Y147" i="27"/>
  <c r="AH147" i="27"/>
  <c r="AA148" i="27"/>
  <c r="AI148" i="27"/>
  <c r="Z149" i="27"/>
  <c r="AK149" i="27"/>
  <c r="AB150" i="27"/>
  <c r="AJ150" i="27"/>
  <c r="AC151" i="27"/>
  <c r="T152" i="27"/>
  <c r="AD152" i="27"/>
  <c r="V153" i="27"/>
  <c r="AD153" i="27"/>
  <c r="AA24" i="27"/>
  <c r="U32" i="27"/>
  <c r="AA38" i="27"/>
  <c r="AI43" i="27"/>
  <c r="AF47" i="27"/>
  <c r="AH50" i="27"/>
  <c r="AK53" i="27"/>
  <c r="W57" i="27"/>
  <c r="Y60" i="27"/>
  <c r="AB63" i="27"/>
  <c r="T65" i="27"/>
  <c r="U66" i="27"/>
  <c r="U67" i="27"/>
  <c r="W68" i="27"/>
  <c r="W69" i="27"/>
  <c r="Y70" i="27"/>
  <c r="AA71" i="27"/>
  <c r="Z72" i="27"/>
  <c r="AB73" i="27"/>
  <c r="AC74" i="27"/>
  <c r="AC75" i="27"/>
  <c r="AD76" i="27"/>
  <c r="AF77" i="27"/>
  <c r="AE78" i="27"/>
  <c r="AG79" i="27"/>
  <c r="AI80" i="27"/>
  <c r="AI81" i="27"/>
  <c r="AK82" i="27"/>
  <c r="AK83" i="27"/>
  <c r="T85" i="27"/>
  <c r="U86" i="27"/>
  <c r="W87" i="27"/>
  <c r="V88" i="27"/>
  <c r="X89" i="27"/>
  <c r="Z90" i="27"/>
  <c r="Y91" i="27"/>
  <c r="AA92" i="27"/>
  <c r="AB93" i="27"/>
  <c r="Z94" i="27"/>
  <c r="V95" i="27"/>
  <c r="AK95" i="27"/>
  <c r="AF96" i="27"/>
  <c r="AC97" i="27"/>
  <c r="Z98" i="27"/>
  <c r="U99" i="27"/>
  <c r="AJ99" i="27"/>
  <c r="AF100" i="27"/>
  <c r="AB101" i="27"/>
  <c r="X102" i="27"/>
  <c r="U103" i="27"/>
  <c r="AH103" i="27"/>
  <c r="AE104" i="27"/>
  <c r="AB105" i="27"/>
  <c r="W106" i="27"/>
  <c r="T107" i="27"/>
  <c r="AH107" i="27"/>
  <c r="AD108" i="27"/>
  <c r="Z109" i="27"/>
  <c r="W110" i="27"/>
  <c r="AJ110" i="27"/>
  <c r="AG111" i="27"/>
  <c r="AD112" i="27"/>
  <c r="Y113" i="27"/>
  <c r="V114" i="27"/>
  <c r="AJ114" i="27"/>
  <c r="AF115" i="27"/>
  <c r="AB116" i="27"/>
  <c r="Y117" i="27"/>
  <c r="T118" i="27"/>
  <c r="AI118" i="27"/>
  <c r="AF119" i="27"/>
  <c r="AA120" i="27"/>
  <c r="X121" i="27"/>
  <c r="T122" i="27"/>
  <c r="AF122" i="27"/>
  <c r="X123" i="27"/>
  <c r="AF123" i="27"/>
  <c r="X124" i="27"/>
  <c r="AH124" i="27"/>
  <c r="Y125" i="27"/>
  <c r="AJ125" i="27"/>
  <c r="Z126" i="27"/>
  <c r="AI126" i="27"/>
  <c r="AB127" i="27"/>
  <c r="AK127" i="27"/>
  <c r="AA128" i="27"/>
  <c r="T129" i="27"/>
  <c r="AC129" i="27"/>
  <c r="T130" i="27"/>
  <c r="AE130" i="27"/>
  <c r="U131" i="27"/>
  <c r="AD131" i="27"/>
  <c r="W132" i="27"/>
  <c r="AF132" i="27"/>
  <c r="V133" i="27"/>
  <c r="AG133" i="27"/>
  <c r="X134" i="27"/>
  <c r="AH134" i="27"/>
  <c r="Z135" i="27"/>
  <c r="AH135" i="27"/>
  <c r="Z136" i="27"/>
  <c r="AJ136" i="27"/>
  <c r="AB137" i="27"/>
  <c r="AJ137" i="27"/>
  <c r="AB138" i="27"/>
  <c r="T139" i="27"/>
  <c r="AC139" i="27"/>
  <c r="V140" i="27"/>
  <c r="AD140" i="27"/>
  <c r="U141" i="27"/>
  <c r="AF141" i="27"/>
  <c r="W142" i="27"/>
  <c r="AE142" i="27"/>
  <c r="X143" i="27"/>
  <c r="AG143" i="27"/>
  <c r="X144" i="27"/>
  <c r="AI144" i="27"/>
  <c r="Y145" i="27"/>
  <c r="AH145" i="27"/>
  <c r="AA146" i="27"/>
  <c r="AJ146" i="27"/>
  <c r="Z147" i="27"/>
  <c r="AK147" i="27"/>
  <c r="AB148" i="27"/>
  <c r="T149" i="27"/>
  <c r="AD149" i="27"/>
  <c r="T150" i="27"/>
  <c r="AD150" i="27"/>
  <c r="V151" i="27"/>
  <c r="AF151" i="27"/>
  <c r="V152" i="27"/>
  <c r="AF152" i="27"/>
  <c r="X153" i="27"/>
  <c r="AG153" i="27"/>
  <c r="Y107" i="27"/>
  <c r="AB135" i="27"/>
  <c r="AC137" i="27"/>
  <c r="AE138" i="27"/>
  <c r="U139" i="27"/>
  <c r="W140" i="27"/>
  <c r="AF140" i="27"/>
  <c r="AG141" i="27"/>
  <c r="X142" i="27"/>
  <c r="AI142" i="27"/>
  <c r="Z143" i="27"/>
  <c r="AA144" i="27"/>
  <c r="AJ144" i="27"/>
  <c r="AB145" i="27"/>
  <c r="AB146" i="27"/>
  <c r="T147" i="27"/>
  <c r="AD147" i="27"/>
  <c r="AD148" i="27"/>
  <c r="V149" i="27"/>
  <c r="AF149" i="27"/>
  <c r="W150" i="27"/>
  <c r="X151" i="27"/>
  <c r="AG151" i="27"/>
  <c r="AI152" i="27"/>
  <c r="Y153" i="27"/>
  <c r="CA6" i="25"/>
  <c r="CB7" i="25"/>
  <c r="CC8" i="25"/>
  <c r="CA10" i="25"/>
  <c r="CB11" i="25"/>
  <c r="CC12" i="25"/>
  <c r="CA14" i="25"/>
  <c r="CB15" i="25"/>
  <c r="CC16" i="25"/>
  <c r="CA18" i="25"/>
  <c r="CB19" i="25"/>
  <c r="CC20" i="25"/>
  <c r="CA22" i="25"/>
  <c r="CB23" i="25"/>
  <c r="CC24" i="25"/>
  <c r="CA26" i="25"/>
  <c r="CB27" i="25"/>
  <c r="CC28" i="25"/>
  <c r="CA30" i="25"/>
  <c r="CB31" i="25"/>
  <c r="CC32" i="25"/>
  <c r="CA34" i="25"/>
  <c r="CB35" i="25"/>
  <c r="CC36" i="25"/>
  <c r="CA38" i="25"/>
  <c r="CB39" i="25"/>
  <c r="CC40" i="25"/>
  <c r="CA42" i="25"/>
  <c r="CB43" i="25"/>
  <c r="CC44" i="25"/>
  <c r="CA46" i="25"/>
  <c r="CB47" i="25"/>
  <c r="CC48" i="25"/>
  <c r="CA50" i="25"/>
  <c r="CB51" i="25"/>
  <c r="CC52" i="25"/>
  <c r="CA54" i="25"/>
  <c r="CB55" i="25"/>
  <c r="CC56" i="25"/>
  <c r="CA58" i="25"/>
  <c r="CB59" i="25"/>
  <c r="CC60" i="25"/>
  <c r="CA62" i="25"/>
  <c r="CB63" i="25"/>
  <c r="CC64" i="25"/>
  <c r="CA66" i="25"/>
  <c r="CB67" i="25"/>
  <c r="CC68" i="25"/>
  <c r="CA70" i="25"/>
  <c r="CB71" i="25"/>
  <c r="CC72" i="25"/>
  <c r="CA74" i="25"/>
  <c r="CB75" i="25"/>
  <c r="CC76" i="25"/>
  <c r="CA78" i="25"/>
  <c r="CB79" i="25"/>
  <c r="CC80" i="25"/>
  <c r="CA82" i="25"/>
  <c r="CB83" i="25"/>
  <c r="CC84" i="25"/>
  <c r="CA86" i="25"/>
  <c r="CB87" i="25"/>
  <c r="CC88" i="25"/>
  <c r="CA90" i="25"/>
  <c r="CB91" i="25"/>
  <c r="CC92" i="25"/>
  <c r="CC5" i="25"/>
  <c r="CA7" i="25"/>
  <c r="CB8" i="25"/>
  <c r="CC9" i="25"/>
  <c r="CA11" i="25"/>
  <c r="CB12" i="25"/>
  <c r="CC13" i="25"/>
  <c r="CA15" i="25"/>
  <c r="CB16" i="25"/>
  <c r="CC17" i="25"/>
  <c r="CA19" i="25"/>
  <c r="CB20" i="25"/>
  <c r="CC21" i="25"/>
  <c r="CA23" i="25"/>
  <c r="CB24" i="25"/>
  <c r="CC25" i="25"/>
  <c r="CA27" i="25"/>
  <c r="CB28" i="25"/>
  <c r="CC29" i="25"/>
  <c r="CA31" i="25"/>
  <c r="CB32" i="25"/>
  <c r="CC33" i="25"/>
  <c r="CA35" i="25"/>
  <c r="CB36" i="25"/>
  <c r="CC37" i="25"/>
  <c r="CA39" i="25"/>
  <c r="CB40" i="25"/>
  <c r="CC41" i="25"/>
  <c r="CA43" i="25"/>
  <c r="CB44" i="25"/>
  <c r="CC45" i="25"/>
  <c r="CA47" i="25"/>
  <c r="CB48" i="25"/>
  <c r="CC49" i="25"/>
  <c r="CA51" i="25"/>
  <c r="CB52" i="25"/>
  <c r="CC53" i="25"/>
  <c r="CA55" i="25"/>
  <c r="CB56" i="25"/>
  <c r="CC57" i="25"/>
  <c r="CA59" i="25"/>
  <c r="CB60" i="25"/>
  <c r="CC61" i="25"/>
  <c r="CA63" i="25"/>
  <c r="CB64" i="25"/>
  <c r="CC65" i="25"/>
  <c r="CA67" i="25"/>
  <c r="CB68" i="25"/>
  <c r="CC69" i="25"/>
  <c r="CA71" i="25"/>
  <c r="CB72" i="25"/>
  <c r="CC73" i="25"/>
  <c r="CA75" i="25"/>
  <c r="CB76" i="25"/>
  <c r="CC77" i="25"/>
  <c r="CA79" i="25"/>
  <c r="CB80" i="25"/>
  <c r="CC81" i="25"/>
  <c r="CA83" i="25"/>
  <c r="CB84" i="25"/>
  <c r="CC85" i="25"/>
  <c r="CA87" i="25"/>
  <c r="CB88" i="25"/>
  <c r="CC89" i="25"/>
  <c r="CA91" i="25"/>
  <c r="CB92" i="25"/>
  <c r="CC93" i="25"/>
  <c r="CA95" i="25"/>
  <c r="CB96" i="25"/>
  <c r="CC97" i="25"/>
  <c r="CA99" i="25"/>
  <c r="CB100" i="25"/>
  <c r="CC101" i="25"/>
  <c r="CA103" i="25"/>
  <c r="CB104" i="25"/>
  <c r="CC105" i="25"/>
  <c r="CA107" i="25"/>
  <c r="CB108" i="25"/>
  <c r="CC109" i="25"/>
  <c r="CA111" i="25"/>
  <c r="CB112" i="25"/>
  <c r="CC113" i="25"/>
  <c r="CA115" i="25"/>
  <c r="CB116" i="25"/>
  <c r="CC117" i="25"/>
  <c r="CC6" i="25"/>
  <c r="CB9" i="25"/>
  <c r="CA12" i="25"/>
  <c r="CC14" i="25"/>
  <c r="CB17" i="25"/>
  <c r="CA20" i="25"/>
  <c r="CC22" i="25"/>
  <c r="CB25" i="25"/>
  <c r="CA28" i="25"/>
  <c r="CC30" i="25"/>
  <c r="CB33" i="25"/>
  <c r="CA36" i="25"/>
  <c r="CC38" i="25"/>
  <c r="CB41" i="25"/>
  <c r="CA44" i="25"/>
  <c r="CC46" i="25"/>
  <c r="CB49" i="25"/>
  <c r="CA52" i="25"/>
  <c r="CC54" i="25"/>
  <c r="CB57" i="25"/>
  <c r="CA60" i="25"/>
  <c r="CC62" i="25"/>
  <c r="CB65" i="25"/>
  <c r="CA68" i="25"/>
  <c r="CC70" i="25"/>
  <c r="CB73" i="25"/>
  <c r="CA76" i="25"/>
  <c r="CC78" i="25"/>
  <c r="CB81" i="25"/>
  <c r="CA84" i="25"/>
  <c r="CC86" i="25"/>
  <c r="CB89" i="25"/>
  <c r="CA92" i="25"/>
  <c r="CB94" i="25"/>
  <c r="CA96" i="25"/>
  <c r="CA98" i="25"/>
  <c r="CC99" i="25"/>
  <c r="CB101" i="25"/>
  <c r="CB103" i="25"/>
  <c r="CA105" i="25"/>
  <c r="CC106" i="25"/>
  <c r="CC108" i="25"/>
  <c r="CB110" i="25"/>
  <c r="CA112" i="25"/>
  <c r="CA114" i="25"/>
  <c r="CC115" i="25"/>
  <c r="CB117" i="25"/>
  <c r="CA119" i="25"/>
  <c r="CB120" i="25"/>
  <c r="CC121" i="25"/>
  <c r="CA123" i="25"/>
  <c r="CB124" i="25"/>
  <c r="CC125" i="25"/>
  <c r="CA127" i="25"/>
  <c r="CB128" i="25"/>
  <c r="CC129" i="25"/>
  <c r="CA131" i="25"/>
  <c r="CB132" i="25"/>
  <c r="CC133" i="25"/>
  <c r="CA135" i="25"/>
  <c r="CB136" i="25"/>
  <c r="CC137" i="25"/>
  <c r="CA139" i="25"/>
  <c r="CB140" i="25"/>
  <c r="CC141" i="25"/>
  <c r="CA143" i="25"/>
  <c r="CB144" i="25"/>
  <c r="CC145" i="25"/>
  <c r="CA147" i="25"/>
  <c r="CB148" i="25"/>
  <c r="CC149" i="25"/>
  <c r="CA151" i="25"/>
  <c r="CB152" i="25"/>
  <c r="CC153" i="25"/>
  <c r="CA5" i="25"/>
  <c r="CC7" i="25"/>
  <c r="CB10" i="25"/>
  <c r="CA13" i="25"/>
  <c r="CC15" i="25"/>
  <c r="CB18" i="25"/>
  <c r="CA21" i="25"/>
  <c r="CC23" i="25"/>
  <c r="CB26" i="25"/>
  <c r="CA29" i="25"/>
  <c r="CC31" i="25"/>
  <c r="CB34" i="25"/>
  <c r="CA37" i="25"/>
  <c r="CC39" i="25"/>
  <c r="CB42" i="25"/>
  <c r="CA45" i="25"/>
  <c r="CC47" i="25"/>
  <c r="CB50" i="25"/>
  <c r="CA53" i="25"/>
  <c r="CC55" i="25"/>
  <c r="CB58" i="25"/>
  <c r="CA61" i="25"/>
  <c r="CC63" i="25"/>
  <c r="CB66" i="25"/>
  <c r="CA69" i="25"/>
  <c r="CC71" i="25"/>
  <c r="CB74" i="25"/>
  <c r="CA77" i="25"/>
  <c r="CC79" i="25"/>
  <c r="CB82" i="25"/>
  <c r="CA85" i="25"/>
  <c r="CC87" i="25"/>
  <c r="CB90" i="25"/>
  <c r="CA93" i="25"/>
  <c r="CC94" i="25"/>
  <c r="CC96" i="25"/>
  <c r="CB98" i="25"/>
  <c r="CA100" i="25"/>
  <c r="CA102" i="25"/>
  <c r="CC103" i="25"/>
  <c r="CB105" i="25"/>
  <c r="CB107" i="25"/>
  <c r="CA109" i="25"/>
  <c r="CC110" i="25"/>
  <c r="CC112" i="25"/>
  <c r="CB114" i="25"/>
  <c r="CA116" i="25"/>
  <c r="CA118" i="25"/>
  <c r="CB119" i="25"/>
  <c r="CC120" i="25"/>
  <c r="CA122" i="25"/>
  <c r="CB123" i="25"/>
  <c r="CC124" i="25"/>
  <c r="CA126" i="25"/>
  <c r="CB127" i="25"/>
  <c r="CC128" i="25"/>
  <c r="CA130" i="25"/>
  <c r="CB131" i="25"/>
  <c r="CC132" i="25"/>
  <c r="CA134" i="25"/>
  <c r="CB135" i="25"/>
  <c r="CC136" i="25"/>
  <c r="CA138" i="25"/>
  <c r="CB139" i="25"/>
  <c r="CC140" i="25"/>
  <c r="CA142" i="25"/>
  <c r="CB143" i="25"/>
  <c r="CC144" i="25"/>
  <c r="CA146" i="25"/>
  <c r="CB147" i="25"/>
  <c r="CC148" i="25"/>
  <c r="CA150" i="25"/>
  <c r="CB151" i="25"/>
  <c r="CC152" i="25"/>
  <c r="CA154" i="25"/>
  <c r="CB5" i="25"/>
  <c r="CA8" i="25"/>
  <c r="CC10" i="25"/>
  <c r="CB13" i="25"/>
  <c r="CA16" i="25"/>
  <c r="CC18" i="25"/>
  <c r="CB21" i="25"/>
  <c r="CA24" i="25"/>
  <c r="CC26" i="25"/>
  <c r="CB29" i="25"/>
  <c r="CA32" i="25"/>
  <c r="CC34" i="25"/>
  <c r="CB37" i="25"/>
  <c r="CA40" i="25"/>
  <c r="CC42" i="25"/>
  <c r="CB45" i="25"/>
  <c r="CA48" i="25"/>
  <c r="CC50" i="25"/>
  <c r="CB53" i="25"/>
  <c r="CA56" i="25"/>
  <c r="CC58" i="25"/>
  <c r="CB14" i="25"/>
  <c r="CA25" i="25"/>
  <c r="CC35" i="25"/>
  <c r="CB46" i="25"/>
  <c r="CA57" i="25"/>
  <c r="CA64" i="25"/>
  <c r="CB69" i="25"/>
  <c r="CC74" i="25"/>
  <c r="CA80" i="25"/>
  <c r="CB85" i="25"/>
  <c r="CC90" i="25"/>
  <c r="CB95" i="25"/>
  <c r="CC98" i="25"/>
  <c r="CB102" i="25"/>
  <c r="CA106" i="25"/>
  <c r="CB109" i="25"/>
  <c r="CA113" i="25"/>
  <c r="CC116" i="25"/>
  <c r="CC119" i="25"/>
  <c r="CB122" i="25"/>
  <c r="CA125" i="25"/>
  <c r="CC127" i="25"/>
  <c r="CB130" i="25"/>
  <c r="CA133" i="25"/>
  <c r="CC135" i="25"/>
  <c r="CB138" i="25"/>
  <c r="CA141" i="25"/>
  <c r="CC143" i="25"/>
  <c r="CB146" i="25"/>
  <c r="CA149" i="25"/>
  <c r="CC151" i="25"/>
  <c r="CB154" i="25"/>
  <c r="CB6" i="25"/>
  <c r="CA17" i="25"/>
  <c r="CC27" i="25"/>
  <c r="CB38" i="25"/>
  <c r="CA49" i="25"/>
  <c r="CC59" i="25"/>
  <c r="CA65" i="25"/>
  <c r="CB70" i="25"/>
  <c r="CC75" i="25"/>
  <c r="CA81" i="25"/>
  <c r="CB86" i="25"/>
  <c r="CC91" i="25"/>
  <c r="CC95" i="25"/>
  <c r="CB99" i="25"/>
  <c r="CC102" i="25"/>
  <c r="CB106" i="25"/>
  <c r="CA110" i="25"/>
  <c r="CB113" i="25"/>
  <c r="CA117" i="25"/>
  <c r="CA120" i="25"/>
  <c r="CC122" i="25"/>
  <c r="CB125" i="25"/>
  <c r="CA128" i="25"/>
  <c r="CC130" i="25"/>
  <c r="CB133" i="25"/>
  <c r="CA136" i="25"/>
  <c r="CC138" i="25"/>
  <c r="CB141" i="25"/>
  <c r="CA144" i="25"/>
  <c r="CC146" i="25"/>
  <c r="CB149" i="25"/>
  <c r="CA152" i="25"/>
  <c r="CC154" i="25"/>
  <c r="CA9" i="25"/>
  <c r="CC19" i="25"/>
  <c r="CB30" i="25"/>
  <c r="CA41" i="25"/>
  <c r="CC51" i="25"/>
  <c r="CB61" i="25"/>
  <c r="CC66" i="25"/>
  <c r="CA72" i="25"/>
  <c r="CB77" i="25"/>
  <c r="CC82" i="25"/>
  <c r="CA88" i="25"/>
  <c r="CB93" i="25"/>
  <c r="CA97" i="25"/>
  <c r="CC100" i="25"/>
  <c r="CA104" i="25"/>
  <c r="CC107" i="25"/>
  <c r="CB111" i="25"/>
  <c r="CC114" i="25"/>
  <c r="CB118" i="25"/>
  <c r="CA121" i="25"/>
  <c r="CC123" i="25"/>
  <c r="CB126" i="25"/>
  <c r="CA129" i="25"/>
  <c r="CC131" i="25"/>
  <c r="CB134" i="25"/>
  <c r="CA137" i="25"/>
  <c r="CC139" i="25"/>
  <c r="CB142" i="25"/>
  <c r="CA145" i="25"/>
  <c r="CC147" i="25"/>
  <c r="CB150" i="25"/>
  <c r="CA153" i="25"/>
  <c r="CC11" i="25"/>
  <c r="CB22" i="25"/>
  <c r="CA33" i="25"/>
  <c r="CC43" i="25"/>
  <c r="CB54" i="25"/>
  <c r="CB62" i="25"/>
  <c r="CC67" i="25"/>
  <c r="CA73" i="25"/>
  <c r="CB78" i="25"/>
  <c r="CC83" i="25"/>
  <c r="CA89" i="25"/>
  <c r="CA94" i="25"/>
  <c r="CB97" i="25"/>
  <c r="CA101" i="25"/>
  <c r="CC104" i="25"/>
  <c r="CA108" i="25"/>
  <c r="CC111" i="25"/>
  <c r="CB115" i="25"/>
  <c r="CC118" i="25"/>
  <c r="CB121" i="25"/>
  <c r="CA124" i="25"/>
  <c r="CC126" i="25"/>
  <c r="CB129" i="25"/>
  <c r="CA132" i="25"/>
  <c r="CC134" i="25"/>
  <c r="CB137" i="25"/>
  <c r="CA140" i="25"/>
  <c r="CC142" i="25"/>
  <c r="CB145" i="25"/>
  <c r="CA148" i="25"/>
  <c r="CC150" i="25"/>
  <c r="CB153" i="25"/>
  <c r="BY8" i="25"/>
  <c r="BW5" i="25"/>
  <c r="BY5" i="25" s="1"/>
  <c r="BY4" i="25"/>
  <c r="BW8" i="25"/>
  <c r="BT6" i="25"/>
  <c r="BT10" i="25"/>
  <c r="BT14" i="25"/>
  <c r="BT18" i="25"/>
  <c r="BT7" i="25"/>
  <c r="BT11" i="25"/>
  <c r="BT15" i="25"/>
  <c r="BT19" i="25"/>
  <c r="BT4" i="25"/>
  <c r="BT8" i="25"/>
  <c r="BT12" i="25"/>
  <c r="BT16" i="25"/>
  <c r="BT20" i="25"/>
  <c r="BT5" i="25"/>
  <c r="BT9" i="25"/>
  <c r="BT13" i="25"/>
  <c r="BT17" i="25"/>
  <c r="BT21" i="25"/>
  <c r="AV5" i="25"/>
  <c r="AV9" i="25"/>
  <c r="U161" i="25" s="1"/>
  <c r="AV13" i="25"/>
  <c r="U165" i="25" s="1"/>
  <c r="AV17" i="25"/>
  <c r="U169" i="25" s="1"/>
  <c r="AV21" i="25"/>
  <c r="U173" i="25" s="1"/>
  <c r="AV6" i="25"/>
  <c r="AV10" i="25"/>
  <c r="U162" i="25" s="1"/>
  <c r="AV14" i="25"/>
  <c r="AV18" i="25"/>
  <c r="AV22" i="25"/>
  <c r="AV7" i="25"/>
  <c r="U159" i="25" s="1"/>
  <c r="AV11" i="25"/>
  <c r="AV15" i="25"/>
  <c r="AV19" i="25"/>
  <c r="AV8" i="25"/>
  <c r="U160" i="25" s="1"/>
  <c r="AV12" i="25"/>
  <c r="U164" i="25" s="1"/>
  <c r="AV20" i="25"/>
  <c r="U172" i="25" s="1"/>
  <c r="AV16" i="25"/>
  <c r="U168" i="25" s="1"/>
  <c r="U158" i="25"/>
  <c r="U171" i="25"/>
  <c r="U167" i="25"/>
  <c r="U163" i="25"/>
  <c r="U174" i="25"/>
  <c r="U170" i="25"/>
  <c r="U166" i="25"/>
  <c r="T172" i="25"/>
  <c r="T168" i="25"/>
  <c r="T164" i="25"/>
  <c r="T160" i="25"/>
  <c r="T169" i="25"/>
  <c r="T161" i="25"/>
  <c r="T171" i="25"/>
  <c r="T167" i="25"/>
  <c r="T163" i="25"/>
  <c r="T159" i="25"/>
  <c r="T173" i="25"/>
  <c r="T165" i="25"/>
  <c r="T174" i="25"/>
  <c r="T170" i="25"/>
  <c r="T166" i="25"/>
  <c r="T162" i="25"/>
  <c r="AN38" i="25"/>
  <c r="AN34" i="25"/>
  <c r="AN46" i="25"/>
  <c r="AN30" i="25"/>
  <c r="AN42" i="25"/>
  <c r="AN26" i="25"/>
  <c r="AN62" i="25"/>
  <c r="AN58" i="25"/>
  <c r="AN48" i="25"/>
  <c r="AN24" i="25"/>
  <c r="AN18" i="25"/>
  <c r="AN16" i="25"/>
  <c r="AN44" i="25"/>
  <c r="AN40" i="25"/>
  <c r="AN36" i="25"/>
  <c r="AN32" i="25"/>
  <c r="AN28" i="25"/>
  <c r="AN66" i="25"/>
  <c r="AN64" i="25"/>
  <c r="AN60" i="25"/>
  <c r="AN56" i="25"/>
  <c r="AN54" i="25"/>
  <c r="AN52" i="25"/>
  <c r="AN50" i="25"/>
  <c r="AN22" i="25"/>
  <c r="AN20" i="25"/>
  <c r="AN14" i="25"/>
  <c r="AM154" i="25"/>
  <c r="AN65" i="25"/>
  <c r="AN63" i="25"/>
  <c r="AN61" i="25"/>
  <c r="AN59" i="25"/>
  <c r="AN57" i="25"/>
  <c r="AN55" i="25"/>
  <c r="AN53" i="25"/>
  <c r="AN51" i="25"/>
  <c r="AN49" i="25"/>
  <c r="AN45" i="25"/>
  <c r="AN43" i="25"/>
  <c r="AN41" i="25"/>
  <c r="AN39" i="25"/>
  <c r="AN37" i="25"/>
  <c r="AN35" i="25"/>
  <c r="AN33" i="25"/>
  <c r="AN31" i="25"/>
  <c r="AN29" i="25"/>
  <c r="AN27" i="25"/>
  <c r="AN25" i="25"/>
  <c r="AN23" i="25"/>
  <c r="AN21" i="25"/>
  <c r="AN19" i="25"/>
  <c r="AN17" i="25"/>
  <c r="AN15" i="25"/>
  <c r="AN13" i="25"/>
  <c r="U4" i="25"/>
  <c r="Y4" i="25"/>
  <c r="AC4" i="25"/>
  <c r="AG4" i="25"/>
  <c r="AK4" i="25"/>
  <c r="V5" i="25"/>
  <c r="Z5" i="25"/>
  <c r="AD5" i="25"/>
  <c r="AH5" i="25"/>
  <c r="AL5" i="25"/>
  <c r="W6" i="25"/>
  <c r="AA6" i="25"/>
  <c r="AE6" i="25"/>
  <c r="AI6" i="25"/>
  <c r="T7" i="25"/>
  <c r="X7" i="25"/>
  <c r="AB7" i="25"/>
  <c r="AF7" i="25"/>
  <c r="AJ7" i="25"/>
  <c r="U8" i="25"/>
  <c r="Y8" i="25"/>
  <c r="AC8" i="25"/>
  <c r="AG8" i="25"/>
  <c r="AK8" i="25"/>
  <c r="V9" i="25"/>
  <c r="Z9" i="25"/>
  <c r="AD9" i="25"/>
  <c r="AH9" i="25"/>
  <c r="AL9" i="25"/>
  <c r="W10" i="25"/>
  <c r="AA10" i="25"/>
  <c r="AE10" i="25"/>
  <c r="AI10" i="25"/>
  <c r="T11" i="25"/>
  <c r="X11" i="25"/>
  <c r="AB11" i="25"/>
  <c r="AF11" i="25"/>
  <c r="AJ11" i="25"/>
  <c r="U12" i="25"/>
  <c r="Y12" i="25"/>
  <c r="AC12" i="25"/>
  <c r="AG12" i="25"/>
  <c r="AK12" i="25"/>
  <c r="V13" i="25"/>
  <c r="Z13" i="25"/>
  <c r="AD13" i="25"/>
  <c r="AH13" i="25"/>
  <c r="AL13" i="25"/>
  <c r="W14" i="25"/>
  <c r="AA14" i="25"/>
  <c r="AE14" i="25"/>
  <c r="AI14" i="25"/>
  <c r="T15" i="25"/>
  <c r="X15" i="25"/>
  <c r="AB15" i="25"/>
  <c r="AF15" i="25"/>
  <c r="AJ15" i="25"/>
  <c r="U16" i="25"/>
  <c r="Y16" i="25"/>
  <c r="AC16" i="25"/>
  <c r="AG16" i="25"/>
  <c r="AK16" i="25"/>
  <c r="V17" i="25"/>
  <c r="Z17" i="25"/>
  <c r="AD17" i="25"/>
  <c r="AH17" i="25"/>
  <c r="AL17" i="25"/>
  <c r="W18" i="25"/>
  <c r="AA18" i="25"/>
  <c r="AE18" i="25"/>
  <c r="AI18" i="25"/>
  <c r="T19" i="25"/>
  <c r="X19" i="25"/>
  <c r="AB19" i="25"/>
  <c r="AF19" i="25"/>
  <c r="AJ19" i="25"/>
  <c r="U20" i="25"/>
  <c r="Y20" i="25"/>
  <c r="AC20" i="25"/>
  <c r="AG20" i="25"/>
  <c r="AK20" i="25"/>
  <c r="V21" i="25"/>
  <c r="Z21" i="25"/>
  <c r="AD21" i="25"/>
  <c r="AH21" i="25"/>
  <c r="T4" i="25"/>
  <c r="Z4" i="25"/>
  <c r="AE4" i="25"/>
  <c r="AJ4" i="25"/>
  <c r="W5" i="25"/>
  <c r="AB5" i="25"/>
  <c r="AG5" i="25"/>
  <c r="T6" i="25"/>
  <c r="Y6" i="25"/>
  <c r="AD6" i="25"/>
  <c r="AJ6" i="25"/>
  <c r="V7" i="25"/>
  <c r="AA7" i="25"/>
  <c r="AG7" i="25"/>
  <c r="AL7" i="25"/>
  <c r="X8" i="25"/>
  <c r="AD8" i="25"/>
  <c r="AI8" i="25"/>
  <c r="U9" i="25"/>
  <c r="AA9" i="25"/>
  <c r="AF9" i="25"/>
  <c r="AK9" i="25"/>
  <c r="X10" i="25"/>
  <c r="AC10" i="25"/>
  <c r="AH10" i="25"/>
  <c r="U11" i="25"/>
  <c r="Z11" i="25"/>
  <c r="AE11" i="25"/>
  <c r="AK11" i="25"/>
  <c r="W12" i="25"/>
  <c r="AB12" i="25"/>
  <c r="AH12" i="25"/>
  <c r="T13" i="25"/>
  <c r="Y13" i="25"/>
  <c r="AE13" i="25"/>
  <c r="AJ13" i="25"/>
  <c r="V14" i="25"/>
  <c r="AB14" i="25"/>
  <c r="AG14" i="25"/>
  <c r="AL14" i="25"/>
  <c r="Y15" i="25"/>
  <c r="AD15" i="25"/>
  <c r="AI15" i="25"/>
  <c r="V16" i="25"/>
  <c r="AA16" i="25"/>
  <c r="AF16" i="25"/>
  <c r="AL16" i="25"/>
  <c r="X17" i="25"/>
  <c r="AC17" i="25"/>
  <c r="AI17" i="25"/>
  <c r="U18" i="25"/>
  <c r="Z18" i="25"/>
  <c r="AF18" i="25"/>
  <c r="AK18" i="25"/>
  <c r="W19" i="25"/>
  <c r="AC19" i="25"/>
  <c r="AH19" i="25"/>
  <c r="T20" i="25"/>
  <c r="Z20" i="25"/>
  <c r="AE20" i="25"/>
  <c r="AJ20" i="25"/>
  <c r="W21" i="25"/>
  <c r="AB21" i="25"/>
  <c r="AG21" i="25"/>
  <c r="AL21" i="25"/>
  <c r="W22" i="25"/>
  <c r="AA22" i="25"/>
  <c r="AE22" i="25"/>
  <c r="AI22" i="25"/>
  <c r="T23" i="25"/>
  <c r="X23" i="25"/>
  <c r="AB23" i="25"/>
  <c r="AF23" i="25"/>
  <c r="AJ23" i="25"/>
  <c r="U24" i="25"/>
  <c r="Y24" i="25"/>
  <c r="AC24" i="25"/>
  <c r="AG24" i="25"/>
  <c r="AK24" i="25"/>
  <c r="V25" i="25"/>
  <c r="Z25" i="25"/>
  <c r="AD25" i="25"/>
  <c r="AH25" i="25"/>
  <c r="AL25" i="25"/>
  <c r="W26" i="25"/>
  <c r="V4" i="25"/>
  <c r="AA4" i="25"/>
  <c r="AF4" i="25"/>
  <c r="AL4" i="25"/>
  <c r="X5" i="25"/>
  <c r="AC5" i="25"/>
  <c r="AI5" i="25"/>
  <c r="U6" i="25"/>
  <c r="Z6" i="25"/>
  <c r="AF6" i="25"/>
  <c r="AK6" i="25"/>
  <c r="W7" i="25"/>
  <c r="AC7" i="25"/>
  <c r="AH7" i="25"/>
  <c r="T8" i="25"/>
  <c r="Z8" i="25"/>
  <c r="AE8" i="25"/>
  <c r="AJ8" i="25"/>
  <c r="W9" i="25"/>
  <c r="AB9" i="25"/>
  <c r="AG9" i="25"/>
  <c r="T10" i="25"/>
  <c r="Y10" i="25"/>
  <c r="AD10" i="25"/>
  <c r="AJ10" i="25"/>
  <c r="V11" i="25"/>
  <c r="AA11" i="25"/>
  <c r="AG11" i="25"/>
  <c r="AL11" i="25"/>
  <c r="X12" i="25"/>
  <c r="AD12" i="25"/>
  <c r="AI12" i="25"/>
  <c r="U13" i="25"/>
  <c r="AA13" i="25"/>
  <c r="AF13" i="25"/>
  <c r="AK13" i="25"/>
  <c r="X14" i="25"/>
  <c r="AC14" i="25"/>
  <c r="AH14" i="25"/>
  <c r="U15" i="25"/>
  <c r="Z15" i="25"/>
  <c r="AE15" i="25"/>
  <c r="AK15" i="25"/>
  <c r="W16" i="25"/>
  <c r="AB16" i="25"/>
  <c r="AH16" i="25"/>
  <c r="T17" i="25"/>
  <c r="Y17" i="25"/>
  <c r="AE17" i="25"/>
  <c r="AJ17" i="25"/>
  <c r="V18" i="25"/>
  <c r="AB18" i="25"/>
  <c r="AG18" i="25"/>
  <c r="AL18" i="25"/>
  <c r="Y19" i="25"/>
  <c r="AD19" i="25"/>
  <c r="AI19" i="25"/>
  <c r="V20" i="25"/>
  <c r="AA20" i="25"/>
  <c r="AF20" i="25"/>
  <c r="AL20" i="25"/>
  <c r="X21" i="25"/>
  <c r="AC21" i="25"/>
  <c r="AI21" i="25"/>
  <c r="T22" i="25"/>
  <c r="X22" i="25"/>
  <c r="AB22" i="25"/>
  <c r="AF22" i="25"/>
  <c r="AJ22" i="25"/>
  <c r="U23" i="25"/>
  <c r="Y23" i="25"/>
  <c r="AC23" i="25"/>
  <c r="AG23" i="25"/>
  <c r="AK23" i="25"/>
  <c r="V24" i="25"/>
  <c r="Z24" i="25"/>
  <c r="AD24" i="25"/>
  <c r="AH24" i="25"/>
  <c r="AL24" i="25"/>
  <c r="W25" i="25"/>
  <c r="AA25" i="25"/>
  <c r="AE25" i="25"/>
  <c r="AI25" i="25"/>
  <c r="T26" i="25"/>
  <c r="X26" i="25"/>
  <c r="AB26" i="25"/>
  <c r="AF26" i="25"/>
  <c r="AJ26" i="25"/>
  <c r="U27" i="25"/>
  <c r="Y27" i="25"/>
  <c r="AC27" i="25"/>
  <c r="AG27" i="25"/>
  <c r="AK27" i="25"/>
  <c r="V28" i="25"/>
  <c r="Z28" i="25"/>
  <c r="AD28" i="25"/>
  <c r="AH28" i="25"/>
  <c r="AL28" i="25"/>
  <c r="W29" i="25"/>
  <c r="AA29" i="25"/>
  <c r="AE29" i="25"/>
  <c r="AI29" i="25"/>
  <c r="T30" i="25"/>
  <c r="X30" i="25"/>
  <c r="AB30" i="25"/>
  <c r="AF30" i="25"/>
  <c r="AJ30" i="25"/>
  <c r="U31" i="25"/>
  <c r="Y31" i="25"/>
  <c r="AC31" i="25"/>
  <c r="AG31" i="25"/>
  <c r="AK31" i="25"/>
  <c r="V32" i="25"/>
  <c r="Z32" i="25"/>
  <c r="AD32" i="25"/>
  <c r="AH32" i="25"/>
  <c r="AL32" i="25"/>
  <c r="W33" i="25"/>
  <c r="AA33" i="25"/>
  <c r="AE33" i="25"/>
  <c r="AI33" i="25"/>
  <c r="T34" i="25"/>
  <c r="X34" i="25"/>
  <c r="AB34" i="25"/>
  <c r="AF34" i="25"/>
  <c r="AJ34" i="25"/>
  <c r="U35" i="25"/>
  <c r="Y35" i="25"/>
  <c r="AC35" i="25"/>
  <c r="AG35" i="25"/>
  <c r="AK35" i="25"/>
  <c r="V36" i="25"/>
  <c r="Z36" i="25"/>
  <c r="AD36" i="25"/>
  <c r="AH36" i="25"/>
  <c r="AL36" i="25"/>
  <c r="W37" i="25"/>
  <c r="AA37" i="25"/>
  <c r="AE37" i="25"/>
  <c r="AI37" i="25"/>
  <c r="T38" i="25"/>
  <c r="X38" i="25"/>
  <c r="AB38" i="25"/>
  <c r="AF38" i="25"/>
  <c r="AJ38" i="25"/>
  <c r="U39" i="25"/>
  <c r="Y39" i="25"/>
  <c r="AC39" i="25"/>
  <c r="AG39" i="25"/>
  <c r="AK39" i="25"/>
  <c r="V40" i="25"/>
  <c r="Z40" i="25"/>
  <c r="AD40" i="25"/>
  <c r="X4" i="25"/>
  <c r="AI4" i="25"/>
  <c r="AA5" i="25"/>
  <c r="AK5" i="25"/>
  <c r="AC6" i="25"/>
  <c r="U7" i="25"/>
  <c r="AE7" i="25"/>
  <c r="W8" i="25"/>
  <c r="AH8" i="25"/>
  <c r="Y9" i="25"/>
  <c r="AJ9" i="25"/>
  <c r="AB10" i="25"/>
  <c r="AL10" i="25"/>
  <c r="AD11" i="25"/>
  <c r="V12" i="25"/>
  <c r="AF12" i="25"/>
  <c r="X13" i="25"/>
  <c r="AI13" i="25"/>
  <c r="Z14" i="25"/>
  <c r="AK14" i="25"/>
  <c r="AC15" i="25"/>
  <c r="T16" i="25"/>
  <c r="AE16" i="25"/>
  <c r="W17" i="25"/>
  <c r="AG17" i="25"/>
  <c r="Y18" i="25"/>
  <c r="AJ18" i="25"/>
  <c r="AA19" i="25"/>
  <c r="AL19" i="25"/>
  <c r="AD20" i="25"/>
  <c r="U21" i="25"/>
  <c r="AF21" i="25"/>
  <c r="V22" i="25"/>
  <c r="AD22" i="25"/>
  <c r="AL22" i="25"/>
  <c r="AA23" i="25"/>
  <c r="AI23" i="25"/>
  <c r="X24" i="25"/>
  <c r="AF24" i="25"/>
  <c r="U25" i="25"/>
  <c r="AC25" i="25"/>
  <c r="AK25" i="25"/>
  <c r="Z26" i="25"/>
  <c r="AE26" i="25"/>
  <c r="AK26" i="25"/>
  <c r="W27" i="25"/>
  <c r="AB27" i="25"/>
  <c r="AH27" i="25"/>
  <c r="T28" i="25"/>
  <c r="Y28" i="25"/>
  <c r="AE28" i="25"/>
  <c r="AJ28" i="25"/>
  <c r="V29" i="25"/>
  <c r="AB29" i="25"/>
  <c r="AG29" i="25"/>
  <c r="AL29" i="25"/>
  <c r="Y30" i="25"/>
  <c r="AD30" i="25"/>
  <c r="AI30" i="25"/>
  <c r="V31" i="25"/>
  <c r="AA31" i="25"/>
  <c r="AF31" i="25"/>
  <c r="AL31" i="25"/>
  <c r="X32" i="25"/>
  <c r="AC32" i="25"/>
  <c r="AI32" i="25"/>
  <c r="U33" i="25"/>
  <c r="Z33" i="25"/>
  <c r="AF33" i="25"/>
  <c r="AK33" i="25"/>
  <c r="W34" i="25"/>
  <c r="AC34" i="25"/>
  <c r="AH34" i="25"/>
  <c r="T35" i="25"/>
  <c r="Z35" i="25"/>
  <c r="AE35" i="25"/>
  <c r="AJ35" i="25"/>
  <c r="W36" i="25"/>
  <c r="AB36" i="25"/>
  <c r="AG36" i="25"/>
  <c r="T37" i="25"/>
  <c r="Y37" i="25"/>
  <c r="AD37" i="25"/>
  <c r="AJ37" i="25"/>
  <c r="V38" i="25"/>
  <c r="AA38" i="25"/>
  <c r="AG38" i="25"/>
  <c r="AL38" i="25"/>
  <c r="X39" i="25"/>
  <c r="AD39" i="25"/>
  <c r="AI39" i="25"/>
  <c r="U40" i="25"/>
  <c r="AA40" i="25"/>
  <c r="AF40" i="25"/>
  <c r="AJ40" i="25"/>
  <c r="U41" i="25"/>
  <c r="Y41" i="25"/>
  <c r="AC41" i="25"/>
  <c r="AG41" i="25"/>
  <c r="AK41" i="25"/>
  <c r="V42" i="25"/>
  <c r="Z42" i="25"/>
  <c r="AD42" i="25"/>
  <c r="AH42" i="25"/>
  <c r="AL42" i="25"/>
  <c r="W43" i="25"/>
  <c r="AA43" i="25"/>
  <c r="AE43" i="25"/>
  <c r="AI43" i="25"/>
  <c r="T44" i="25"/>
  <c r="X44" i="25"/>
  <c r="AB44" i="25"/>
  <c r="AF44" i="25"/>
  <c r="AJ44" i="25"/>
  <c r="U45" i="25"/>
  <c r="Y45" i="25"/>
  <c r="AC45" i="25"/>
  <c r="AG45" i="25"/>
  <c r="AK45" i="25"/>
  <c r="V46" i="25"/>
  <c r="Z46" i="25"/>
  <c r="AD46" i="25"/>
  <c r="AH46" i="25"/>
  <c r="AL46" i="25"/>
  <c r="W47" i="25"/>
  <c r="AA47" i="25"/>
  <c r="AE47" i="25"/>
  <c r="AI47" i="25"/>
  <c r="T48" i="25"/>
  <c r="X48" i="25"/>
  <c r="AB48" i="25"/>
  <c r="AF48" i="25"/>
  <c r="AJ48" i="25"/>
  <c r="U49" i="25"/>
  <c r="Y49" i="25"/>
  <c r="AC49" i="25"/>
  <c r="AG49" i="25"/>
  <c r="AK49" i="25"/>
  <c r="V50" i="25"/>
  <c r="Z50" i="25"/>
  <c r="AD50" i="25"/>
  <c r="AH50" i="25"/>
  <c r="AL50" i="25"/>
  <c r="W51" i="25"/>
  <c r="AA51" i="25"/>
  <c r="AE51" i="25"/>
  <c r="AI51" i="25"/>
  <c r="T52" i="25"/>
  <c r="X52" i="25"/>
  <c r="AB52" i="25"/>
  <c r="AF52" i="25"/>
  <c r="AJ52" i="25"/>
  <c r="U53" i="25"/>
  <c r="Y53" i="25"/>
  <c r="AC53" i="25"/>
  <c r="AG53" i="25"/>
  <c r="AK53" i="25"/>
  <c r="V54" i="25"/>
  <c r="Z54" i="25"/>
  <c r="AD54" i="25"/>
  <c r="AH54" i="25"/>
  <c r="AL54" i="25"/>
  <c r="W55" i="25"/>
  <c r="AA55" i="25"/>
  <c r="AE55" i="25"/>
  <c r="AI55" i="25"/>
  <c r="T56" i="25"/>
  <c r="X56" i="25"/>
  <c r="AB56" i="25"/>
  <c r="AF56" i="25"/>
  <c r="AB4" i="25"/>
  <c r="U5" i="25"/>
  <c r="AJ5" i="25"/>
  <c r="AG6" i="25"/>
  <c r="Z7" i="25"/>
  <c r="V8" i="25"/>
  <c r="AL8" i="25"/>
  <c r="AE9" i="25"/>
  <c r="Z10" i="25"/>
  <c r="W11" i="25"/>
  <c r="AI11" i="25"/>
  <c r="AE12" i="25"/>
  <c r="AB13" i="25"/>
  <c r="U14" i="25"/>
  <c r="AJ14" i="25"/>
  <c r="AG15" i="25"/>
  <c r="Z16" i="25"/>
  <c r="U17" i="25"/>
  <c r="AK17" i="25"/>
  <c r="AD18" i="25"/>
  <c r="Z19" i="25"/>
  <c r="W20" i="25"/>
  <c r="AI20" i="25"/>
  <c r="AE21" i="25"/>
  <c r="Y22" i="25"/>
  <c r="AH22" i="25"/>
  <c r="Z23" i="25"/>
  <c r="AL23" i="25"/>
  <c r="AB24" i="25"/>
  <c r="T25" i="25"/>
  <c r="AF25" i="25"/>
  <c r="V26" i="25"/>
  <c r="AD26" i="25"/>
  <c r="AL26" i="25"/>
  <c r="Z27" i="25"/>
  <c r="AF27" i="25"/>
  <c r="U28" i="25"/>
  <c r="AB28" i="25"/>
  <c r="AI28" i="25"/>
  <c r="X29" i="25"/>
  <c r="AD29" i="25"/>
  <c r="AK29" i="25"/>
  <c r="Z30" i="25"/>
  <c r="AG30" i="25"/>
  <c r="T31" i="25"/>
  <c r="AB31" i="25"/>
  <c r="AI31" i="25"/>
  <c r="W32" i="25"/>
  <c r="AE32" i="25"/>
  <c r="AK32" i="25"/>
  <c r="Y33" i="25"/>
  <c r="AG33" i="25"/>
  <c r="U34" i="25"/>
  <c r="AA34" i="25"/>
  <c r="AI34" i="25"/>
  <c r="W35" i="25"/>
  <c r="AD35" i="25"/>
  <c r="AL35" i="25"/>
  <c r="Y36" i="25"/>
  <c r="AF36" i="25"/>
  <c r="U37" i="25"/>
  <c r="AB37" i="25"/>
  <c r="AH37" i="25"/>
  <c r="W38" i="25"/>
  <c r="AD38" i="25"/>
  <c r="AK38" i="25"/>
  <c r="Z39" i="25"/>
  <c r="AF39" i="25"/>
  <c r="T40" i="25"/>
  <c r="AB40" i="25"/>
  <c r="AH40" i="25"/>
  <c r="T41" i="25"/>
  <c r="Z41" i="25"/>
  <c r="AE41" i="25"/>
  <c r="AJ41" i="25"/>
  <c r="W42" i="25"/>
  <c r="AB42" i="25"/>
  <c r="AG42" i="25"/>
  <c r="T43" i="25"/>
  <c r="Y43" i="25"/>
  <c r="AD43" i="25"/>
  <c r="AJ43" i="25"/>
  <c r="V44" i="25"/>
  <c r="AA44" i="25"/>
  <c r="AG44" i="25"/>
  <c r="AL44" i="25"/>
  <c r="X45" i="25"/>
  <c r="AD45" i="25"/>
  <c r="AI45" i="25"/>
  <c r="U46" i="25"/>
  <c r="AA46" i="25"/>
  <c r="AF46" i="25"/>
  <c r="AK46" i="25"/>
  <c r="X47" i="25"/>
  <c r="AC47" i="25"/>
  <c r="AH47" i="25"/>
  <c r="U48" i="25"/>
  <c r="Z48" i="25"/>
  <c r="AE48" i="25"/>
  <c r="AK48" i="25"/>
  <c r="W49" i="25"/>
  <c r="AB49" i="25"/>
  <c r="AH49" i="25"/>
  <c r="T50" i="25"/>
  <c r="Y50" i="25"/>
  <c r="AE50" i="25"/>
  <c r="AJ50" i="25"/>
  <c r="V51" i="25"/>
  <c r="AB51" i="25"/>
  <c r="AG51" i="25"/>
  <c r="AL51" i="25"/>
  <c r="Y52" i="25"/>
  <c r="AD52" i="25"/>
  <c r="AI52" i="25"/>
  <c r="V53" i="25"/>
  <c r="AA53" i="25"/>
  <c r="AF53" i="25"/>
  <c r="AL53" i="25"/>
  <c r="X54" i="25"/>
  <c r="AC54" i="25"/>
  <c r="AI54" i="25"/>
  <c r="U55" i="25"/>
  <c r="Z55" i="25"/>
  <c r="AF55" i="25"/>
  <c r="AK55" i="25"/>
  <c r="W56" i="25"/>
  <c r="AC56" i="25"/>
  <c r="AH56" i="25"/>
  <c r="AL56" i="25"/>
  <c r="W57" i="25"/>
  <c r="AA57" i="25"/>
  <c r="AE57" i="25"/>
  <c r="AI57" i="25"/>
  <c r="T58" i="25"/>
  <c r="X58" i="25"/>
  <c r="AB58" i="25"/>
  <c r="AF58" i="25"/>
  <c r="AJ58" i="25"/>
  <c r="U59" i="25"/>
  <c r="Y59" i="25"/>
  <c r="AC59" i="25"/>
  <c r="AG59" i="25"/>
  <c r="AK59" i="25"/>
  <c r="V60" i="25"/>
  <c r="Z60" i="25"/>
  <c r="AD60" i="25"/>
  <c r="AH60" i="25"/>
  <c r="AL60" i="25"/>
  <c r="W61" i="25"/>
  <c r="AA61" i="25"/>
  <c r="AE61" i="25"/>
  <c r="AI61" i="25"/>
  <c r="T62" i="25"/>
  <c r="X62" i="25"/>
  <c r="AB62" i="25"/>
  <c r="AF62" i="25"/>
  <c r="AJ62" i="25"/>
  <c r="U63" i="25"/>
  <c r="Y63" i="25"/>
  <c r="AC63" i="25"/>
  <c r="AG63" i="25"/>
  <c r="AK63" i="25"/>
  <c r="V64" i="25"/>
  <c r="Z64" i="25"/>
  <c r="AD64" i="25"/>
  <c r="AH64" i="25"/>
  <c r="AL64" i="25"/>
  <c r="W65" i="25"/>
  <c r="AA65" i="25"/>
  <c r="AE65" i="25"/>
  <c r="AI65" i="25"/>
  <c r="T66" i="25"/>
  <c r="X66" i="25"/>
  <c r="AB66" i="25"/>
  <c r="AF66" i="25"/>
  <c r="AJ66" i="25"/>
  <c r="U67" i="25"/>
  <c r="Y67" i="25"/>
  <c r="AC67" i="25"/>
  <c r="AG67" i="25"/>
  <c r="AK67" i="25"/>
  <c r="V68" i="25"/>
  <c r="Z68" i="25"/>
  <c r="AD68" i="25"/>
  <c r="AH68" i="25"/>
  <c r="AL68" i="25"/>
  <c r="W69" i="25"/>
  <c r="AA69" i="25"/>
  <c r="AE69" i="25"/>
  <c r="AI69" i="25"/>
  <c r="T70" i="25"/>
  <c r="X70" i="25"/>
  <c r="AB70" i="25"/>
  <c r="AF70" i="25"/>
  <c r="AJ70" i="25"/>
  <c r="U71" i="25"/>
  <c r="Y71" i="25"/>
  <c r="AC71" i="25"/>
  <c r="AG71" i="25"/>
  <c r="AK71" i="25"/>
  <c r="V72" i="25"/>
  <c r="Z72" i="25"/>
  <c r="AD72" i="25"/>
  <c r="AH72" i="25"/>
  <c r="AL72" i="25"/>
  <c r="W73" i="25"/>
  <c r="AA73" i="25"/>
  <c r="AE73" i="25"/>
  <c r="AI73" i="25"/>
  <c r="T74" i="25"/>
  <c r="X74" i="25"/>
  <c r="AB74" i="25"/>
  <c r="AF74" i="25"/>
  <c r="AJ74" i="25"/>
  <c r="U75" i="25"/>
  <c r="Y75" i="25"/>
  <c r="AC75" i="25"/>
  <c r="AG75" i="25"/>
  <c r="AK75" i="25"/>
  <c r="V76" i="25"/>
  <c r="Z76" i="25"/>
  <c r="AD76" i="25"/>
  <c r="AH76" i="25"/>
  <c r="AL76" i="25"/>
  <c r="W77" i="25"/>
  <c r="AA77" i="25"/>
  <c r="AE77" i="25"/>
  <c r="AI77" i="25"/>
  <c r="T78" i="25"/>
  <c r="X78" i="25"/>
  <c r="AB78" i="25"/>
  <c r="AF78" i="25"/>
  <c r="AJ78" i="25"/>
  <c r="U79" i="25"/>
  <c r="Y79" i="25"/>
  <c r="AC79" i="25"/>
  <c r="AG79" i="25"/>
  <c r="AK79" i="25"/>
  <c r="V80" i="25"/>
  <c r="Z80" i="25"/>
  <c r="AD80" i="25"/>
  <c r="AH80" i="25"/>
  <c r="AL80" i="25"/>
  <c r="W81" i="25"/>
  <c r="AA81" i="25"/>
  <c r="AE81" i="25"/>
  <c r="AI81" i="25"/>
  <c r="T82" i="25"/>
  <c r="X82" i="25"/>
  <c r="AB82" i="25"/>
  <c r="AF82" i="25"/>
  <c r="AJ82" i="25"/>
  <c r="U83" i="25"/>
  <c r="Y83" i="25"/>
  <c r="AC83" i="25"/>
  <c r="AG83" i="25"/>
  <c r="AK83" i="25"/>
  <c r="V84" i="25"/>
  <c r="Z84" i="25"/>
  <c r="AD84" i="25"/>
  <c r="AH84" i="25"/>
  <c r="AL84" i="25"/>
  <c r="W85" i="25"/>
  <c r="AA85" i="25"/>
  <c r="AE85" i="25"/>
  <c r="AI85" i="25"/>
  <c r="T86" i="25"/>
  <c r="X86" i="25"/>
  <c r="AB86" i="25"/>
  <c r="AF86" i="25"/>
  <c r="AJ86" i="25"/>
  <c r="U87" i="25"/>
  <c r="Y87" i="25"/>
  <c r="AC87" i="25"/>
  <c r="AG87" i="25"/>
  <c r="AK87" i="25"/>
  <c r="V88" i="25"/>
  <c r="Z88" i="25"/>
  <c r="AD88" i="25"/>
  <c r="AH88" i="25"/>
  <c r="AL88" i="25"/>
  <c r="W89" i="25"/>
  <c r="AA89" i="25"/>
  <c r="AE89" i="25"/>
  <c r="AI89" i="25"/>
  <c r="T90" i="25"/>
  <c r="X90" i="25"/>
  <c r="AB90" i="25"/>
  <c r="AF90" i="25"/>
  <c r="AJ90" i="25"/>
  <c r="U91" i="25"/>
  <c r="Y91" i="25"/>
  <c r="AC91" i="25"/>
  <c r="AG91" i="25"/>
  <c r="AK91" i="25"/>
  <c r="V92" i="25"/>
  <c r="Z92" i="25"/>
  <c r="AD92" i="25"/>
  <c r="AH92" i="25"/>
  <c r="AL92" i="25"/>
  <c r="W93" i="25"/>
  <c r="AA93" i="25"/>
  <c r="AE93" i="25"/>
  <c r="AI93" i="25"/>
  <c r="T94" i="25"/>
  <c r="X94" i="25"/>
  <c r="AB94" i="25"/>
  <c r="AF94" i="25"/>
  <c r="AJ94" i="25"/>
  <c r="U95" i="25"/>
  <c r="Y95" i="25"/>
  <c r="AC95" i="25"/>
  <c r="AG95" i="25"/>
  <c r="AK95" i="25"/>
  <c r="V96" i="25"/>
  <c r="Z96" i="25"/>
  <c r="AD96" i="25"/>
  <c r="AH96" i="25"/>
  <c r="AL96" i="25"/>
  <c r="W97" i="25"/>
  <c r="AA97" i="25"/>
  <c r="AE97" i="25"/>
  <c r="AI97" i="25"/>
  <c r="T98" i="25"/>
  <c r="X98" i="25"/>
  <c r="AB98" i="25"/>
  <c r="AF98" i="25"/>
  <c r="AJ98" i="25"/>
  <c r="U99" i="25"/>
  <c r="Y99" i="25"/>
  <c r="AC99" i="25"/>
  <c r="AG99" i="25"/>
  <c r="AK99" i="25"/>
  <c r="V100" i="25"/>
  <c r="Z100" i="25"/>
  <c r="AD100" i="25"/>
  <c r="AH100" i="25"/>
  <c r="AL100" i="25"/>
  <c r="W101" i="25"/>
  <c r="AA101" i="25"/>
  <c r="AE101" i="25"/>
  <c r="T5" i="25"/>
  <c r="V6" i="25"/>
  <c r="AL6" i="25"/>
  <c r="AK7" i="25"/>
  <c r="T9" i="25"/>
  <c r="U10" i="25"/>
  <c r="AK10" i="25"/>
  <c r="T12" i="25"/>
  <c r="AL12" i="25"/>
  <c r="T14" i="25"/>
  <c r="V15" i="25"/>
  <c r="AL15" i="25"/>
  <c r="AJ16" i="25"/>
  <c r="T18" i="25"/>
  <c r="U19" i="25"/>
  <c r="AK19" i="25"/>
  <c r="T21" i="25"/>
  <c r="AK21" i="25"/>
  <c r="AG22" i="25"/>
  <c r="AD23" i="25"/>
  <c r="W24" i="25"/>
  <c r="AJ24" i="25"/>
  <c r="AG25" i="25"/>
  <c r="AA26" i="25"/>
  <c r="AI26" i="25"/>
  <c r="AA27" i="25"/>
  <c r="AJ27" i="25"/>
  <c r="AA28" i="25"/>
  <c r="AK28" i="25"/>
  <c r="Z29" i="25"/>
  <c r="AJ29" i="25"/>
  <c r="AA30" i="25"/>
  <c r="AK30" i="25"/>
  <c r="Z31" i="25"/>
  <c r="AJ31" i="25"/>
  <c r="AA32" i="25"/>
  <c r="AJ32" i="25"/>
  <c r="AB33" i="25"/>
  <c r="AJ33" i="25"/>
  <c r="Z34" i="25"/>
  <c r="AK34" i="25"/>
  <c r="AA35" i="25"/>
  <c r="AI35" i="25"/>
  <c r="AA36" i="25"/>
  <c r="AJ36" i="25"/>
  <c r="Z37" i="25"/>
  <c r="AK37" i="25"/>
  <c r="Z38" i="25"/>
  <c r="AI38" i="25"/>
  <c r="AA39" i="25"/>
  <c r="AJ39" i="25"/>
  <c r="Y40" i="25"/>
  <c r="AI40" i="25"/>
  <c r="W41" i="25"/>
  <c r="AD41" i="25"/>
  <c r="AL41" i="25"/>
  <c r="Y42" i="25"/>
  <c r="AF42" i="25"/>
  <c r="U43" i="25"/>
  <c r="AB43" i="25"/>
  <c r="AH43" i="25"/>
  <c r="W44" i="25"/>
  <c r="AD44" i="25"/>
  <c r="AK44" i="25"/>
  <c r="Z45" i="25"/>
  <c r="AF45" i="25"/>
  <c r="T46" i="25"/>
  <c r="AB46" i="25"/>
  <c r="AI46" i="25"/>
  <c r="V47" i="25"/>
  <c r="AD47" i="25"/>
  <c r="AK47" i="25"/>
  <c r="Y48" i="25"/>
  <c r="AG48" i="25"/>
  <c r="T49" i="25"/>
  <c r="AA49" i="25"/>
  <c r="AI49" i="25"/>
  <c r="W50" i="25"/>
  <c r="AC50" i="25"/>
  <c r="AK50" i="25"/>
  <c r="Y51" i="25"/>
  <c r="AF51" i="25"/>
  <c r="U52" i="25"/>
  <c r="AA52" i="25"/>
  <c r="W4" i="25"/>
  <c r="Y5" i="25"/>
  <c r="X6" i="25"/>
  <c r="Y7" i="25"/>
  <c r="AA8" i="25"/>
  <c r="X9" i="25"/>
  <c r="V10" i="25"/>
  <c r="Y11" i="25"/>
  <c r="Z12" i="25"/>
  <c r="W13" i="25"/>
  <c r="Y14" i="25"/>
  <c r="W15" i="25"/>
  <c r="X16" i="25"/>
  <c r="AA17" i="25"/>
  <c r="X18" i="25"/>
  <c r="V19" i="25"/>
  <c r="X20" i="25"/>
  <c r="Y21" i="25"/>
  <c r="U22" i="25"/>
  <c r="AK22" i="25"/>
  <c r="AE23" i="25"/>
  <c r="AA24" i="25"/>
  <c r="X25" i="25"/>
  <c r="AJ25" i="25"/>
  <c r="AC26" i="25"/>
  <c r="T27" i="25"/>
  <c r="AD27" i="25"/>
  <c r="AL27" i="25"/>
  <c r="AC28" i="25"/>
  <c r="T29" i="25"/>
  <c r="AC29" i="25"/>
  <c r="U30" i="25"/>
  <c r="AC30" i="25"/>
  <c r="AL30" i="25"/>
  <c r="AD4" i="25"/>
  <c r="AE5" i="25"/>
  <c r="AB6" i="25"/>
  <c r="AD7" i="25"/>
  <c r="AB8" i="25"/>
  <c r="AC9" i="25"/>
  <c r="AF10" i="25"/>
  <c r="AC11" i="25"/>
  <c r="AA12" i="25"/>
  <c r="AC13" i="25"/>
  <c r="AD14" i="25"/>
  <c r="AA15" i="25"/>
  <c r="AD16" i="25"/>
  <c r="AB17" i="25"/>
  <c r="AC18" i="25"/>
  <c r="AE19" i="25"/>
  <c r="AB20" i="25"/>
  <c r="AA21" i="25"/>
  <c r="Z22" i="25"/>
  <c r="V23" i="25"/>
  <c r="AH23" i="25"/>
  <c r="AE24" i="25"/>
  <c r="Y25" i="25"/>
  <c r="U26" i="25"/>
  <c r="AG26" i="25"/>
  <c r="V27" i="25"/>
  <c r="AE27" i="25"/>
  <c r="W28" i="25"/>
  <c r="AF28" i="25"/>
  <c r="U29" i="25"/>
  <c r="AF29" i="25"/>
  <c r="V30" i="25"/>
  <c r="AE30" i="25"/>
  <c r="W31" i="25"/>
  <c r="AE31" i="25"/>
  <c r="U32" i="25"/>
  <c r="AF32" i="25"/>
  <c r="V33" i="25"/>
  <c r="AD33" i="25"/>
  <c r="V34" i="25"/>
  <c r="AE34" i="25"/>
  <c r="V35" i="25"/>
  <c r="AF35" i="25"/>
  <c r="U36" i="25"/>
  <c r="AE36" i="25"/>
  <c r="V37" i="25"/>
  <c r="AF37" i="25"/>
  <c r="U38" i="25"/>
  <c r="AE38" i="25"/>
  <c r="V39" i="25"/>
  <c r="AE39" i="25"/>
  <c r="W40" i="25"/>
  <c r="AE40" i="25"/>
  <c r="AL40" i="25"/>
  <c r="AA41" i="25"/>
  <c r="AH41" i="25"/>
  <c r="U42" i="25"/>
  <c r="AC42" i="25"/>
  <c r="AJ42" i="25"/>
  <c r="X43" i="25"/>
  <c r="AF43" i="25"/>
  <c r="AL43" i="25"/>
  <c r="Z44" i="25"/>
  <c r="AH44" i="25"/>
  <c r="V45" i="25"/>
  <c r="AB45" i="25"/>
  <c r="AJ45" i="25"/>
  <c r="X46" i="25"/>
  <c r="AE46" i="25"/>
  <c r="T47" i="25"/>
  <c r="Z47" i="25"/>
  <c r="AG47" i="25"/>
  <c r="V48" i="25"/>
  <c r="AC48" i="25"/>
  <c r="AI48" i="25"/>
  <c r="X49" i="25"/>
  <c r="AE49" i="25"/>
  <c r="AL49" i="25"/>
  <c r="AA50" i="25"/>
  <c r="AG50" i="25"/>
  <c r="U51" i="25"/>
  <c r="AC51" i="25"/>
  <c r="AJ51" i="25"/>
  <c r="W52" i="25"/>
  <c r="AE52" i="25"/>
  <c r="AL52" i="25"/>
  <c r="Z53" i="25"/>
  <c r="AH53" i="25"/>
  <c r="U54" i="25"/>
  <c r="AB54" i="25"/>
  <c r="AJ54" i="25"/>
  <c r="X55" i="25"/>
  <c r="AD55" i="25"/>
  <c r="AL55" i="25"/>
  <c r="Z56" i="25"/>
  <c r="AG56" i="25"/>
  <c r="T57" i="25"/>
  <c r="Y57" i="25"/>
  <c r="AD57" i="25"/>
  <c r="AJ57" i="25"/>
  <c r="V58" i="25"/>
  <c r="AA58" i="25"/>
  <c r="AG58" i="25"/>
  <c r="AL58" i="25"/>
  <c r="X59" i="25"/>
  <c r="AD59" i="25"/>
  <c r="AI59" i="25"/>
  <c r="U60" i="25"/>
  <c r="AA60" i="25"/>
  <c r="AF60" i="25"/>
  <c r="AK60" i="25"/>
  <c r="X61" i="25"/>
  <c r="AC61" i="25"/>
  <c r="AH61" i="25"/>
  <c r="U62" i="25"/>
  <c r="Z62" i="25"/>
  <c r="AE62" i="25"/>
  <c r="AK62" i="25"/>
  <c r="W63" i="25"/>
  <c r="AB63" i="25"/>
  <c r="AH63" i="25"/>
  <c r="T64" i="25"/>
  <c r="Y64" i="25"/>
  <c r="AE64" i="25"/>
  <c r="AJ64" i="25"/>
  <c r="V65" i="25"/>
  <c r="AB65" i="25"/>
  <c r="AG65" i="25"/>
  <c r="AL65" i="25"/>
  <c r="Y66" i="25"/>
  <c r="AD66" i="25"/>
  <c r="AI66" i="25"/>
  <c r="V67" i="25"/>
  <c r="AA67" i="25"/>
  <c r="AF67" i="25"/>
  <c r="AL67" i="25"/>
  <c r="X68" i="25"/>
  <c r="AC68" i="25"/>
  <c r="AI68" i="25"/>
  <c r="U69" i="25"/>
  <c r="Z69" i="25"/>
  <c r="AF69" i="25"/>
  <c r="AK69" i="25"/>
  <c r="W70" i="25"/>
  <c r="AC70" i="25"/>
  <c r="AH70" i="25"/>
  <c r="T71" i="25"/>
  <c r="Z71" i="25"/>
  <c r="AE71" i="25"/>
  <c r="AJ71" i="25"/>
  <c r="W72" i="25"/>
  <c r="AB72" i="25"/>
  <c r="AG72" i="25"/>
  <c r="T73" i="25"/>
  <c r="Y73" i="25"/>
  <c r="AD73" i="25"/>
  <c r="AJ73" i="25"/>
  <c r="V74" i="25"/>
  <c r="AA74" i="25"/>
  <c r="AG74" i="25"/>
  <c r="AL74" i="25"/>
  <c r="X75" i="25"/>
  <c r="AD75" i="25"/>
  <c r="AI75" i="25"/>
  <c r="U76" i="25"/>
  <c r="AA76" i="25"/>
  <c r="AF76" i="25"/>
  <c r="AK76" i="25"/>
  <c r="X77" i="25"/>
  <c r="AC77" i="25"/>
  <c r="AH77" i="25"/>
  <c r="U78" i="25"/>
  <c r="Z78" i="25"/>
  <c r="AE78" i="25"/>
  <c r="AK78" i="25"/>
  <c r="W79" i="25"/>
  <c r="AB79" i="25"/>
  <c r="AH79" i="25"/>
  <c r="T80" i="25"/>
  <c r="Y80" i="25"/>
  <c r="AE80" i="25"/>
  <c r="AJ80" i="25"/>
  <c r="V81" i="25"/>
  <c r="AB81" i="25"/>
  <c r="AG81" i="25"/>
  <c r="AL81" i="25"/>
  <c r="Y82" i="25"/>
  <c r="AD82" i="25"/>
  <c r="AI82" i="25"/>
  <c r="V83" i="25"/>
  <c r="AA83" i="25"/>
  <c r="AF83" i="25"/>
  <c r="AL83" i="25"/>
  <c r="X84" i="25"/>
  <c r="AC84" i="25"/>
  <c r="AI84" i="25"/>
  <c r="U85" i="25"/>
  <c r="Z85" i="25"/>
  <c r="AF85" i="25"/>
  <c r="AK85" i="25"/>
  <c r="W86" i="25"/>
  <c r="AC86" i="25"/>
  <c r="AH86" i="25"/>
  <c r="T87" i="25"/>
  <c r="Z87" i="25"/>
  <c r="AE87" i="25"/>
  <c r="AJ87" i="25"/>
  <c r="W88" i="25"/>
  <c r="AB88" i="25"/>
  <c r="AG88" i="25"/>
  <c r="T89" i="25"/>
  <c r="Y89" i="25"/>
  <c r="AD89" i="25"/>
  <c r="AJ89" i="25"/>
  <c r="V90" i="25"/>
  <c r="AA90" i="25"/>
  <c r="AG90" i="25"/>
  <c r="AL90" i="25"/>
  <c r="X91" i="25"/>
  <c r="AD91" i="25"/>
  <c r="AI91" i="25"/>
  <c r="U92" i="25"/>
  <c r="AA92" i="25"/>
  <c r="AF92" i="25"/>
  <c r="AK92" i="25"/>
  <c r="X93" i="25"/>
  <c r="AC93" i="25"/>
  <c r="AH93" i="25"/>
  <c r="U94" i="25"/>
  <c r="Z94" i="25"/>
  <c r="AE94" i="25"/>
  <c r="AK94" i="25"/>
  <c r="W95" i="25"/>
  <c r="AB95" i="25"/>
  <c r="AH95" i="25"/>
  <c r="T96" i="25"/>
  <c r="Y96" i="25"/>
  <c r="AE96" i="25"/>
  <c r="AJ96" i="25"/>
  <c r="V97" i="25"/>
  <c r="AB97" i="25"/>
  <c r="AG97" i="25"/>
  <c r="AL97" i="25"/>
  <c r="Y98" i="25"/>
  <c r="AD98" i="25"/>
  <c r="AI98" i="25"/>
  <c r="V99" i="25"/>
  <c r="AA99" i="25"/>
  <c r="AF99" i="25"/>
  <c r="AL99" i="25"/>
  <c r="X100" i="25"/>
  <c r="AC100" i="25"/>
  <c r="AI100" i="25"/>
  <c r="U101" i="25"/>
  <c r="Z101" i="25"/>
  <c r="AF101" i="25"/>
  <c r="AJ101" i="25"/>
  <c r="U102" i="25"/>
  <c r="Y102" i="25"/>
  <c r="AC102" i="25"/>
  <c r="AG102" i="25"/>
  <c r="AK102" i="25"/>
  <c r="V103" i="25"/>
  <c r="Z103" i="25"/>
  <c r="AD103" i="25"/>
  <c r="AH103" i="25"/>
  <c r="AL103" i="25"/>
  <c r="W104" i="25"/>
  <c r="AA104" i="25"/>
  <c r="AE104" i="25"/>
  <c r="AI104" i="25"/>
  <c r="T105" i="25"/>
  <c r="X105" i="25"/>
  <c r="AB105" i="25"/>
  <c r="AF105" i="25"/>
  <c r="AJ105" i="25"/>
  <c r="U106" i="25"/>
  <c r="Y106" i="25"/>
  <c r="AC106" i="25"/>
  <c r="AG106" i="25"/>
  <c r="AK106" i="25"/>
  <c r="V107" i="25"/>
  <c r="Z107" i="25"/>
  <c r="AD107" i="25"/>
  <c r="AH107" i="25"/>
  <c r="AL107" i="25"/>
  <c r="W108" i="25"/>
  <c r="AA108" i="25"/>
  <c r="AE108" i="25"/>
  <c r="AI108" i="25"/>
  <c r="T109" i="25"/>
  <c r="X109" i="25"/>
  <c r="AB109" i="25"/>
  <c r="AF109" i="25"/>
  <c r="AJ109" i="25"/>
  <c r="U110" i="25"/>
  <c r="Y110" i="25"/>
  <c r="AC110" i="25"/>
  <c r="AG110" i="25"/>
  <c r="AK110" i="25"/>
  <c r="V111" i="25"/>
  <c r="Z111" i="25"/>
  <c r="AD111" i="25"/>
  <c r="AH111" i="25"/>
  <c r="AL111" i="25"/>
  <c r="W112" i="25"/>
  <c r="AA112" i="25"/>
  <c r="AE112" i="25"/>
  <c r="AI112" i="25"/>
  <c r="T113" i="25"/>
  <c r="X113" i="25"/>
  <c r="AB113" i="25"/>
  <c r="AF113" i="25"/>
  <c r="AJ113" i="25"/>
  <c r="U114" i="25"/>
  <c r="Y114" i="25"/>
  <c r="AC114" i="25"/>
  <c r="AG114" i="25"/>
  <c r="AK114" i="25"/>
  <c r="V115" i="25"/>
  <c r="Z115" i="25"/>
  <c r="AD115" i="25"/>
  <c r="AH115" i="25"/>
  <c r="AL115" i="25"/>
  <c r="W116" i="25"/>
  <c r="AA116" i="25"/>
  <c r="AE116" i="25"/>
  <c r="AI116" i="25"/>
  <c r="T117" i="25"/>
  <c r="X117" i="25"/>
  <c r="AB117" i="25"/>
  <c r="AF117" i="25"/>
  <c r="AJ117" i="25"/>
  <c r="U118" i="25"/>
  <c r="Y118" i="25"/>
  <c r="AC118" i="25"/>
  <c r="AG118" i="25"/>
  <c r="AK118" i="25"/>
  <c r="V119" i="25"/>
  <c r="Z119" i="25"/>
  <c r="AD119" i="25"/>
  <c r="AH119" i="25"/>
  <c r="AL119" i="25"/>
  <c r="W120" i="25"/>
  <c r="AA120" i="25"/>
  <c r="AE120" i="25"/>
  <c r="AI120" i="25"/>
  <c r="T121" i="25"/>
  <c r="X121" i="25"/>
  <c r="AB121" i="25"/>
  <c r="AF121" i="25"/>
  <c r="AJ121" i="25"/>
  <c r="U122" i="25"/>
  <c r="Y122" i="25"/>
  <c r="AC122" i="25"/>
  <c r="AG122" i="25"/>
  <c r="AK122" i="25"/>
  <c r="V123" i="25"/>
  <c r="Z123" i="25"/>
  <c r="AD123" i="25"/>
  <c r="AH123" i="25"/>
  <c r="AL123" i="25"/>
  <c r="W124" i="25"/>
  <c r="AA124" i="25"/>
  <c r="AE124" i="25"/>
  <c r="AI124" i="25"/>
  <c r="T125" i="25"/>
  <c r="X125" i="25"/>
  <c r="AB125" i="25"/>
  <c r="AF125" i="25"/>
  <c r="AJ125" i="25"/>
  <c r="U126" i="25"/>
  <c r="Y126" i="25"/>
  <c r="AC126" i="25"/>
  <c r="AG126" i="25"/>
  <c r="AK126" i="25"/>
  <c r="V127" i="25"/>
  <c r="Z127" i="25"/>
  <c r="AD127" i="25"/>
  <c r="AH127" i="25"/>
  <c r="AL127" i="25"/>
  <c r="W128" i="25"/>
  <c r="AA128" i="25"/>
  <c r="AE128" i="25"/>
  <c r="AI128" i="25"/>
  <c r="T129" i="25"/>
  <c r="X129" i="25"/>
  <c r="AB129" i="25"/>
  <c r="AF129" i="25"/>
  <c r="AJ129" i="25"/>
  <c r="U130" i="25"/>
  <c r="Y130" i="25"/>
  <c r="AC130" i="25"/>
  <c r="AG130" i="25"/>
  <c r="AK130" i="25"/>
  <c r="V131" i="25"/>
  <c r="Z131" i="25"/>
  <c r="AD131" i="25"/>
  <c r="AH131" i="25"/>
  <c r="AL131" i="25"/>
  <c r="W132" i="25"/>
  <c r="AA132" i="25"/>
  <c r="AE132" i="25"/>
  <c r="AI132" i="25"/>
  <c r="T133" i="25"/>
  <c r="X133" i="25"/>
  <c r="AB133" i="25"/>
  <c r="AF133" i="25"/>
  <c r="AJ133" i="25"/>
  <c r="U134" i="25"/>
  <c r="Y134" i="25"/>
  <c r="AC134" i="25"/>
  <c r="AG134" i="25"/>
  <c r="AK134" i="25"/>
  <c r="V135" i="25"/>
  <c r="Z135" i="25"/>
  <c r="AD135" i="25"/>
  <c r="AH135" i="25"/>
  <c r="AL135" i="25"/>
  <c r="W136" i="25"/>
  <c r="AA136" i="25"/>
  <c r="AE136" i="25"/>
  <c r="AI136" i="25"/>
  <c r="T137" i="25"/>
  <c r="X137" i="25"/>
  <c r="AB137" i="25"/>
  <c r="AF137" i="25"/>
  <c r="AJ137" i="25"/>
  <c r="U138" i="25"/>
  <c r="Y138" i="25"/>
  <c r="AC138" i="25"/>
  <c r="AG138" i="25"/>
  <c r="AK138" i="25"/>
  <c r="V139" i="25"/>
  <c r="Z139" i="25"/>
  <c r="AD139" i="25"/>
  <c r="AH139" i="25"/>
  <c r="AL139" i="25"/>
  <c r="W140" i="25"/>
  <c r="AA140" i="25"/>
  <c r="AE140" i="25"/>
  <c r="AI140" i="25"/>
  <c r="T141" i="25"/>
  <c r="X141" i="25"/>
  <c r="AB141" i="25"/>
  <c r="AF141" i="25"/>
  <c r="AJ141" i="25"/>
  <c r="U142" i="25"/>
  <c r="Y142" i="25"/>
  <c r="AC142" i="25"/>
  <c r="AG142" i="25"/>
  <c r="AK142" i="25"/>
  <c r="V143" i="25"/>
  <c r="Z143" i="25"/>
  <c r="AD143" i="25"/>
  <c r="AH143" i="25"/>
  <c r="AL143" i="25"/>
  <c r="W144" i="25"/>
  <c r="AA144" i="25"/>
  <c r="AE144" i="25"/>
  <c r="AI144" i="25"/>
  <c r="T145" i="25"/>
  <c r="X145" i="25"/>
  <c r="AB145" i="25"/>
  <c r="AF145" i="25"/>
  <c r="AJ145" i="25"/>
  <c r="U146" i="25"/>
  <c r="Y146" i="25"/>
  <c r="AC146" i="25"/>
  <c r="AG146" i="25"/>
  <c r="AK146" i="25"/>
  <c r="V147" i="25"/>
  <c r="Z147" i="25"/>
  <c r="AD147" i="25"/>
  <c r="AH147" i="25"/>
  <c r="AL147" i="25"/>
  <c r="W148" i="25"/>
  <c r="AA148" i="25"/>
  <c r="AE148" i="25"/>
  <c r="AI148" i="25"/>
  <c r="T149" i="25"/>
  <c r="X149" i="25"/>
  <c r="AB149" i="25"/>
  <c r="AF149" i="25"/>
  <c r="AJ149" i="25"/>
  <c r="U150" i="25"/>
  <c r="Y150" i="25"/>
  <c r="AC150" i="25"/>
  <c r="AG150" i="25"/>
  <c r="AK150" i="25"/>
  <c r="V151" i="25"/>
  <c r="Z151" i="25"/>
  <c r="AD151" i="25"/>
  <c r="AH151" i="25"/>
  <c r="AL151" i="25"/>
  <c r="W152" i="25"/>
  <c r="AA152" i="25"/>
  <c r="AE152" i="25"/>
  <c r="AI152" i="25"/>
  <c r="T153" i="25"/>
  <c r="X153" i="25"/>
  <c r="AB153" i="25"/>
  <c r="AF153" i="25"/>
  <c r="AJ153" i="25"/>
  <c r="AH4" i="25"/>
  <c r="AF8" i="25"/>
  <c r="AJ12" i="25"/>
  <c r="AI16" i="25"/>
  <c r="AH20" i="25"/>
  <c r="T24" i="25"/>
  <c r="AH26" i="25"/>
  <c r="AG28" i="25"/>
  <c r="AH30" i="25"/>
  <c r="T32" i="25"/>
  <c r="T33" i="25"/>
  <c r="AL33" i="25"/>
  <c r="AL34" i="25"/>
  <c r="T36" i="25"/>
  <c r="AK36" i="25"/>
  <c r="AL37" i="25"/>
  <c r="T39" i="25"/>
  <c r="AL39" i="25"/>
  <c r="AK40" i="25"/>
  <c r="AF41" i="25"/>
  <c r="AA42" i="25"/>
  <c r="V43" i="25"/>
  <c r="AK43" i="25"/>
  <c r="AE44" i="25"/>
  <c r="AA45" i="25"/>
  <c r="W46" i="25"/>
  <c r="AJ46" i="25"/>
  <c r="AF47" i="25"/>
  <c r="AA48" i="25"/>
  <c r="V49" i="25"/>
  <c r="AJ49" i="25"/>
  <c r="AF50" i="25"/>
  <c r="Z51" i="25"/>
  <c r="V52" i="25"/>
  <c r="AH52" i="25"/>
  <c r="X53" i="25"/>
  <c r="AI53" i="25"/>
  <c r="Y54" i="25"/>
  <c r="AG54" i="25"/>
  <c r="Y55" i="25"/>
  <c r="AH55" i="25"/>
  <c r="Y56" i="25"/>
  <c r="AI56" i="25"/>
  <c r="V57" i="25"/>
  <c r="AC57" i="25"/>
  <c r="AK57" i="25"/>
  <c r="Y58" i="25"/>
  <c r="AE58" i="25"/>
  <c r="T59" i="25"/>
  <c r="AA59" i="25"/>
  <c r="AH59" i="25"/>
  <c r="W60" i="25"/>
  <c r="AF5" i="25"/>
  <c r="AI9" i="25"/>
  <c r="AG13" i="25"/>
  <c r="AF17" i="25"/>
  <c r="AJ21" i="25"/>
  <c r="AI24" i="25"/>
  <c r="X27" i="25"/>
  <c r="Y29" i="25"/>
  <c r="X31" i="25"/>
  <c r="Y32" i="25"/>
  <c r="X33" i="25"/>
  <c r="Y34" i="25"/>
  <c r="X35" i="25"/>
  <c r="X36" i="25"/>
  <c r="X37" i="25"/>
  <c r="Y38" i="25"/>
  <c r="W39" i="25"/>
  <c r="X40" i="25"/>
  <c r="V41" i="25"/>
  <c r="AI41" i="25"/>
  <c r="AE42" i="25"/>
  <c r="Z43" i="25"/>
  <c r="U44" i="25"/>
  <c r="AI44" i="25"/>
  <c r="AE45" i="25"/>
  <c r="Y46" i="25"/>
  <c r="U47" i="25"/>
  <c r="AJ47" i="25"/>
  <c r="AD48" i="25"/>
  <c r="Z49" i="25"/>
  <c r="U50" i="25"/>
  <c r="AI50" i="25"/>
  <c r="AD51" i="25"/>
  <c r="Z52" i="25"/>
  <c r="AK52" i="25"/>
  <c r="AB53" i="25"/>
  <c r="AJ53" i="25"/>
  <c r="AA54" i="25"/>
  <c r="AK54" i="25"/>
  <c r="AB55" i="25"/>
  <c r="AJ55" i="25"/>
  <c r="AA56" i="25"/>
  <c r="AJ56" i="25"/>
  <c r="X57" i="25"/>
  <c r="AF57" i="25"/>
  <c r="AL57" i="25"/>
  <c r="Z58" i="25"/>
  <c r="AH58" i="25"/>
  <c r="V59" i="25"/>
  <c r="AB59" i="25"/>
  <c r="AJ59" i="25"/>
  <c r="X60" i="25"/>
  <c r="AE60" i="25"/>
  <c r="T61" i="25"/>
  <c r="Z61" i="25"/>
  <c r="AG61" i="25"/>
  <c r="V62" i="25"/>
  <c r="AC62" i="25"/>
  <c r="AI62" i="25"/>
  <c r="X63" i="25"/>
  <c r="AE63" i="25"/>
  <c r="AL63" i="25"/>
  <c r="AA64" i="25"/>
  <c r="AG64" i="25"/>
  <c r="U65" i="25"/>
  <c r="AC65" i="25"/>
  <c r="AJ65" i="25"/>
  <c r="W66" i="25"/>
  <c r="AE66" i="25"/>
  <c r="AL66" i="25"/>
  <c r="Z67" i="25"/>
  <c r="AH67" i="25"/>
  <c r="U68" i="25"/>
  <c r="AB68" i="25"/>
  <c r="AJ68" i="25"/>
  <c r="X69" i="25"/>
  <c r="AD69" i="25"/>
  <c r="AL69" i="25"/>
  <c r="Z70" i="25"/>
  <c r="AG70" i="25"/>
  <c r="V71" i="25"/>
  <c r="AB71" i="25"/>
  <c r="AI71" i="25"/>
  <c r="X72" i="25"/>
  <c r="AE72" i="25"/>
  <c r="AK72" i="25"/>
  <c r="Z73" i="25"/>
  <c r="AG73" i="25"/>
  <c r="U74" i="25"/>
  <c r="AC74" i="25"/>
  <c r="AI74" i="25"/>
  <c r="W75" i="25"/>
  <c r="AE75" i="25"/>
  <c r="AL75" i="25"/>
  <c r="Y76" i="25"/>
  <c r="AG76" i="25"/>
  <c r="U77" i="25"/>
  <c r="AB77" i="25"/>
  <c r="AJ77" i="25"/>
  <c r="W78" i="25"/>
  <c r="AD78" i="25"/>
  <c r="AL78" i="25"/>
  <c r="Z79" i="25"/>
  <c r="AF79" i="25"/>
  <c r="U80" i="25"/>
  <c r="AB80" i="25"/>
  <c r="AI80" i="25"/>
  <c r="X81" i="25"/>
  <c r="AD81" i="25"/>
  <c r="AK81" i="25"/>
  <c r="Z82" i="25"/>
  <c r="AG82" i="25"/>
  <c r="T83" i="25"/>
  <c r="AB83" i="25"/>
  <c r="AI83" i="25"/>
  <c r="W84" i="25"/>
  <c r="AE84" i="25"/>
  <c r="AK84" i="25"/>
  <c r="Y85" i="25"/>
  <c r="AG85" i="25"/>
  <c r="U86" i="25"/>
  <c r="AA86" i="25"/>
  <c r="AI86" i="25"/>
  <c r="W87" i="25"/>
  <c r="AD87" i="25"/>
  <c r="AL87" i="25"/>
  <c r="Y88" i="25"/>
  <c r="AF88" i="25"/>
  <c r="U89" i="25"/>
  <c r="AB89" i="25"/>
  <c r="AH89" i="25"/>
  <c r="W90" i="25"/>
  <c r="AD90" i="25"/>
  <c r="AK90" i="25"/>
  <c r="Z91" i="25"/>
  <c r="AF91" i="25"/>
  <c r="T92" i="25"/>
  <c r="AB92" i="25"/>
  <c r="AI92" i="25"/>
  <c r="V93" i="25"/>
  <c r="AD93" i="25"/>
  <c r="AK93" i="25"/>
  <c r="Y94" i="25"/>
  <c r="AG94" i="25"/>
  <c r="T95" i="25"/>
  <c r="AA95" i="25"/>
  <c r="AI95" i="25"/>
  <c r="W96" i="25"/>
  <c r="AC96" i="25"/>
  <c r="AK96" i="25"/>
  <c r="Y97" i="25"/>
  <c r="AF97" i="25"/>
  <c r="U98" i="25"/>
  <c r="AA98" i="25"/>
  <c r="AH98" i="25"/>
  <c r="W99" i="25"/>
  <c r="AD99" i="25"/>
  <c r="AJ99" i="25"/>
  <c r="Y100" i="25"/>
  <c r="AF100" i="25"/>
  <c r="T101" i="25"/>
  <c r="AB101" i="25"/>
  <c r="AH101" i="25"/>
  <c r="T102" i="25"/>
  <c r="Z102" i="25"/>
  <c r="AE102" i="25"/>
  <c r="AJ102" i="25"/>
  <c r="W103" i="25"/>
  <c r="AB103" i="25"/>
  <c r="AG103" i="25"/>
  <c r="AH6" i="25"/>
  <c r="AG10" i="25"/>
  <c r="AF14" i="25"/>
  <c r="AH18" i="25"/>
  <c r="AC22" i="25"/>
  <c r="AB25" i="25"/>
  <c r="AI27" i="25"/>
  <c r="AH29" i="25"/>
  <c r="AD31" i="25"/>
  <c r="AB32" i="25"/>
  <c r="AC33" i="25"/>
  <c r="AD34" i="25"/>
  <c r="AB35" i="25"/>
  <c r="AC36" i="25"/>
  <c r="AC37" i="25"/>
  <c r="AC38" i="25"/>
  <c r="AB39" i="25"/>
  <c r="AC40" i="25"/>
  <c r="X41" i="25"/>
  <c r="T42" i="25"/>
  <c r="AI42" i="25"/>
  <c r="AC43" i="25"/>
  <c r="Y44" i="25"/>
  <c r="T45" i="25"/>
  <c r="AH45" i="25"/>
  <c r="AC46" i="25"/>
  <c r="Y47" i="25"/>
  <c r="AL47" i="25"/>
  <c r="AH48" i="25"/>
  <c r="AD49" i="25"/>
  <c r="X50" i="25"/>
  <c r="T51" i="25"/>
  <c r="AH51" i="25"/>
  <c r="AC52" i="25"/>
  <c r="T53" i="25"/>
  <c r="AD53" i="25"/>
  <c r="T54" i="25"/>
  <c r="AE54" i="25"/>
  <c r="T55" i="25"/>
  <c r="AC55" i="25"/>
  <c r="U56" i="25"/>
  <c r="AD56" i="25"/>
  <c r="AK56" i="25"/>
  <c r="Z57" i="25"/>
  <c r="AG57" i="25"/>
  <c r="U58" i="25"/>
  <c r="AC58" i="25"/>
  <c r="AI58" i="25"/>
  <c r="W59" i="25"/>
  <c r="AE59" i="25"/>
  <c r="AL59" i="25"/>
  <c r="Y60" i="25"/>
  <c r="AG60" i="25"/>
  <c r="U61" i="25"/>
  <c r="AB61" i="25"/>
  <c r="AJ61" i="25"/>
  <c r="W62" i="25"/>
  <c r="AD62" i="25"/>
  <c r="AL62" i="25"/>
  <c r="Z63" i="25"/>
  <c r="AF63" i="25"/>
  <c r="U64" i="25"/>
  <c r="AB64" i="25"/>
  <c r="AI64" i="25"/>
  <c r="X65" i="25"/>
  <c r="AD65" i="25"/>
  <c r="AK65" i="25"/>
  <c r="Z66" i="25"/>
  <c r="AG66" i="25"/>
  <c r="T67" i="25"/>
  <c r="AB67" i="25"/>
  <c r="AI67" i="25"/>
  <c r="W68" i="25"/>
  <c r="AE68" i="25"/>
  <c r="AK68" i="25"/>
  <c r="Y69" i="25"/>
  <c r="AG69" i="25"/>
  <c r="U70" i="25"/>
  <c r="AA70" i="25"/>
  <c r="AI70" i="25"/>
  <c r="W71" i="25"/>
  <c r="AD71" i="25"/>
  <c r="AL71" i="25"/>
  <c r="Y72" i="25"/>
  <c r="AF72" i="25"/>
  <c r="U73" i="25"/>
  <c r="AB73" i="25"/>
  <c r="AH73" i="25"/>
  <c r="W74" i="25"/>
  <c r="AD74" i="25"/>
  <c r="AK74" i="25"/>
  <c r="Z75" i="25"/>
  <c r="AF75" i="25"/>
  <c r="T76" i="25"/>
  <c r="AB76" i="25"/>
  <c r="AI76" i="25"/>
  <c r="V77" i="25"/>
  <c r="AD77" i="25"/>
  <c r="AK77" i="25"/>
  <c r="Y78" i="25"/>
  <c r="AG78" i="25"/>
  <c r="T79" i="25"/>
  <c r="AA79" i="25"/>
  <c r="AI79" i="25"/>
  <c r="W80" i="25"/>
  <c r="AC80" i="25"/>
  <c r="AK80" i="25"/>
  <c r="Y81" i="25"/>
  <c r="AF81" i="25"/>
  <c r="U82" i="25"/>
  <c r="AA82" i="25"/>
  <c r="AH82" i="25"/>
  <c r="W83" i="25"/>
  <c r="AD83" i="25"/>
  <c r="AJ83" i="25"/>
  <c r="Y84" i="25"/>
  <c r="AF84" i="25"/>
  <c r="T85" i="25"/>
  <c r="AB85" i="25"/>
  <c r="AH85" i="25"/>
  <c r="V86" i="25"/>
  <c r="AD86" i="25"/>
  <c r="AK86" i="25"/>
  <c r="X87" i="25"/>
  <c r="AF87" i="25"/>
  <c r="T88" i="25"/>
  <c r="AA88" i="25"/>
  <c r="AI88" i="25"/>
  <c r="V89" i="25"/>
  <c r="AC89" i="25"/>
  <c r="AK89" i="25"/>
  <c r="Y90" i="25"/>
  <c r="AE90" i="25"/>
  <c r="T91" i="25"/>
  <c r="AA91" i="25"/>
  <c r="AH91" i="25"/>
  <c r="W92" i="25"/>
  <c r="AC92" i="25"/>
  <c r="AJ92" i="25"/>
  <c r="Y93" i="25"/>
  <c r="AF93" i="25"/>
  <c r="AL93" i="25"/>
  <c r="AA94" i="25"/>
  <c r="AH94" i="25"/>
  <c r="V95" i="25"/>
  <c r="AD95" i="25"/>
  <c r="AJ95" i="25"/>
  <c r="X96" i="25"/>
  <c r="AF96" i="25"/>
  <c r="T97" i="25"/>
  <c r="Z97" i="25"/>
  <c r="AH97" i="25"/>
  <c r="V98" i="25"/>
  <c r="AC98" i="25"/>
  <c r="AK98" i="25"/>
  <c r="X99" i="25"/>
  <c r="AE99" i="25"/>
  <c r="T100" i="25"/>
  <c r="AA100" i="25"/>
  <c r="AG100" i="25"/>
  <c r="V101" i="25"/>
  <c r="AC101" i="25"/>
  <c r="AI101" i="25"/>
  <c r="V102" i="25"/>
  <c r="AA102" i="25"/>
  <c r="AF102" i="25"/>
  <c r="AL102" i="25"/>
  <c r="X103" i="25"/>
  <c r="AC103" i="25"/>
  <c r="AI103" i="25"/>
  <c r="U104" i="25"/>
  <c r="Z104" i="25"/>
  <c r="AF104" i="25"/>
  <c r="AK104" i="25"/>
  <c r="W105" i="25"/>
  <c r="AC105" i="25"/>
  <c r="AH105" i="25"/>
  <c r="T106" i="25"/>
  <c r="Z106" i="25"/>
  <c r="AE106" i="25"/>
  <c r="AJ106" i="25"/>
  <c r="W107" i="25"/>
  <c r="AB107" i="25"/>
  <c r="AG107" i="25"/>
  <c r="T108" i="25"/>
  <c r="Y108" i="25"/>
  <c r="AD108" i="25"/>
  <c r="AJ108" i="25"/>
  <c r="V109" i="25"/>
  <c r="AA109" i="25"/>
  <c r="AG109" i="25"/>
  <c r="AL109" i="25"/>
  <c r="X110" i="25"/>
  <c r="AD110" i="25"/>
  <c r="AI110" i="25"/>
  <c r="U111" i="25"/>
  <c r="AA111" i="25"/>
  <c r="AF111" i="25"/>
  <c r="AK111" i="25"/>
  <c r="X112" i="25"/>
  <c r="AC112" i="25"/>
  <c r="AH112" i="25"/>
  <c r="U113" i="25"/>
  <c r="Z113" i="25"/>
  <c r="AE113" i="25"/>
  <c r="AK113" i="25"/>
  <c r="W114" i="25"/>
  <c r="AB114" i="25"/>
  <c r="AH114" i="25"/>
  <c r="T115" i="25"/>
  <c r="Y115" i="25"/>
  <c r="AE115" i="25"/>
  <c r="AJ115" i="25"/>
  <c r="V116" i="25"/>
  <c r="AB116" i="25"/>
  <c r="AG116" i="25"/>
  <c r="AL116" i="25"/>
  <c r="Y117" i="25"/>
  <c r="AD117" i="25"/>
  <c r="AI117" i="25"/>
  <c r="V118" i="25"/>
  <c r="AA118" i="25"/>
  <c r="AF118" i="25"/>
  <c r="AL118" i="25"/>
  <c r="X119" i="25"/>
  <c r="AC119" i="25"/>
  <c r="AI119" i="25"/>
  <c r="U120" i="25"/>
  <c r="Z120" i="25"/>
  <c r="AF120" i="25"/>
  <c r="AK120" i="25"/>
  <c r="W121" i="25"/>
  <c r="AC121" i="25"/>
  <c r="AH121" i="25"/>
  <c r="T122" i="25"/>
  <c r="Z122" i="25"/>
  <c r="AE122" i="25"/>
  <c r="AJ122" i="25"/>
  <c r="W123" i="25"/>
  <c r="AB123" i="25"/>
  <c r="AG123" i="25"/>
  <c r="T124" i="25"/>
  <c r="Y124" i="25"/>
  <c r="AD124" i="25"/>
  <c r="AJ124" i="25"/>
  <c r="V125" i="25"/>
  <c r="AA125" i="25"/>
  <c r="AG125" i="25"/>
  <c r="AL125" i="25"/>
  <c r="X126" i="25"/>
  <c r="AD126" i="25"/>
  <c r="AI126" i="25"/>
  <c r="U127" i="25"/>
  <c r="AA127" i="25"/>
  <c r="AF127" i="25"/>
  <c r="AK127" i="25"/>
  <c r="X128" i="25"/>
  <c r="AC128" i="25"/>
  <c r="AH128" i="25"/>
  <c r="U129" i="25"/>
  <c r="Z129" i="25"/>
  <c r="AE129" i="25"/>
  <c r="AK129" i="25"/>
  <c r="W130" i="25"/>
  <c r="AB130" i="25"/>
  <c r="AH130" i="25"/>
  <c r="T131" i="25"/>
  <c r="Y131" i="25"/>
  <c r="AE131" i="25"/>
  <c r="AJ131" i="25"/>
  <c r="V132" i="25"/>
  <c r="AB132" i="25"/>
  <c r="AG132" i="25"/>
  <c r="AL132" i="25"/>
  <c r="Y133" i="25"/>
  <c r="AD133" i="25"/>
  <c r="AI133" i="25"/>
  <c r="V134" i="25"/>
  <c r="AA134" i="25"/>
  <c r="AF134" i="25"/>
  <c r="AL134" i="25"/>
  <c r="X135" i="25"/>
  <c r="AC135" i="25"/>
  <c r="AI135" i="25"/>
  <c r="U136" i="25"/>
  <c r="Z136" i="25"/>
  <c r="AF136" i="25"/>
  <c r="AK136" i="25"/>
  <c r="W137" i="25"/>
  <c r="AC137" i="25"/>
  <c r="AH137" i="25"/>
  <c r="T138" i="25"/>
  <c r="Z138" i="25"/>
  <c r="AE138" i="25"/>
  <c r="AJ138" i="25"/>
  <c r="W139" i="25"/>
  <c r="AB139" i="25"/>
  <c r="AG139" i="25"/>
  <c r="T140" i="25"/>
  <c r="Y140" i="25"/>
  <c r="AD140" i="25"/>
  <c r="AJ140" i="25"/>
  <c r="V141" i="25"/>
  <c r="AA141" i="25"/>
  <c r="AG141" i="25"/>
  <c r="AL141" i="25"/>
  <c r="X142" i="25"/>
  <c r="AD142" i="25"/>
  <c r="AI142" i="25"/>
  <c r="U143" i="25"/>
  <c r="AA143" i="25"/>
  <c r="AF143" i="25"/>
  <c r="AK143" i="25"/>
  <c r="X144" i="25"/>
  <c r="AC144" i="25"/>
  <c r="AH144" i="25"/>
  <c r="U145" i="25"/>
  <c r="Z145" i="25"/>
  <c r="AE145" i="25"/>
  <c r="AK145" i="25"/>
  <c r="W146" i="25"/>
  <c r="AB146" i="25"/>
  <c r="AH146" i="25"/>
  <c r="T147" i="25"/>
  <c r="Y147" i="25"/>
  <c r="AE147" i="25"/>
  <c r="AJ147" i="25"/>
  <c r="V148" i="25"/>
  <c r="AB148" i="25"/>
  <c r="AG148" i="25"/>
  <c r="AL148" i="25"/>
  <c r="Y149" i="25"/>
  <c r="AD149" i="25"/>
  <c r="AI149" i="25"/>
  <c r="V150" i="25"/>
  <c r="AA150" i="25"/>
  <c r="AF150" i="25"/>
  <c r="AL150" i="25"/>
  <c r="X151" i="25"/>
  <c r="AC151" i="25"/>
  <c r="AI151" i="25"/>
  <c r="U152" i="25"/>
  <c r="Z152" i="25"/>
  <c r="AF152" i="25"/>
  <c r="AK152" i="25"/>
  <c r="W153" i="25"/>
  <c r="AC153" i="25"/>
  <c r="AH153" i="25"/>
  <c r="AI7" i="25"/>
  <c r="AH11" i="25"/>
  <c r="AH15" i="25"/>
  <c r="AG19" i="25"/>
  <c r="W23" i="25"/>
  <c r="Y26" i="25"/>
  <c r="X28" i="25"/>
  <c r="W30" i="25"/>
  <c r="AH31" i="25"/>
  <c r="AG32" i="25"/>
  <c r="AH33" i="25"/>
  <c r="AG34" i="25"/>
  <c r="AH35" i="25"/>
  <c r="AI36" i="25"/>
  <c r="AG37" i="25"/>
  <c r="AH38" i="25"/>
  <c r="AH39" i="25"/>
  <c r="AG40" i="25"/>
  <c r="AB41" i="25"/>
  <c r="X42" i="25"/>
  <c r="W45" i="25"/>
  <c r="W48" i="25"/>
  <c r="X51" i="25"/>
  <c r="AE53" i="25"/>
  <c r="AG55" i="25"/>
  <c r="AB57" i="25"/>
  <c r="AK58" i="25"/>
  <c r="AB60" i="25"/>
  <c r="V61" i="25"/>
  <c r="AK61" i="25"/>
  <c r="AG62" i="25"/>
  <c r="AA63" i="25"/>
  <c r="W64" i="25"/>
  <c r="AK64" i="25"/>
  <c r="AF65" i="25"/>
  <c r="AA66" i="25"/>
  <c r="W67" i="25"/>
  <c r="AJ67" i="25"/>
  <c r="AF68" i="25"/>
  <c r="AB69" i="25"/>
  <c r="V70" i="25"/>
  <c r="AK70" i="25"/>
  <c r="AF71" i="25"/>
  <c r="AA72" i="25"/>
  <c r="V73" i="25"/>
  <c r="AK73" i="25"/>
  <c r="AE74" i="25"/>
  <c r="AA75" i="25"/>
  <c r="W76" i="25"/>
  <c r="AJ76" i="25"/>
  <c r="AF77" i="25"/>
  <c r="AA78" i="25"/>
  <c r="V79" i="25"/>
  <c r="AJ79" i="25"/>
  <c r="AF80" i="25"/>
  <c r="Z81" i="25"/>
  <c r="V82" i="25"/>
  <c r="AK82" i="25"/>
  <c r="AE83" i="25"/>
  <c r="AA84" i="25"/>
  <c r="V85" i="25"/>
  <c r="AJ85" i="25"/>
  <c r="AE86" i="25"/>
  <c r="AA87" i="25"/>
  <c r="U88" i="25"/>
  <c r="AJ88" i="25"/>
  <c r="AF89" i="25"/>
  <c r="Z90" i="25"/>
  <c r="V91" i="25"/>
  <c r="AJ91" i="25"/>
  <c r="AE92" i="25"/>
  <c r="Z93" i="25"/>
  <c r="V94" i="25"/>
  <c r="AI94" i="25"/>
  <c r="AE95" i="25"/>
  <c r="AA96" i="25"/>
  <c r="U97" i="25"/>
  <c r="AJ97" i="25"/>
  <c r="AE98" i="25"/>
  <c r="Z99" i="25"/>
  <c r="U100" i="25"/>
  <c r="AJ100" i="25"/>
  <c r="AD101" i="25"/>
  <c r="W102" i="25"/>
  <c r="AH102" i="25"/>
  <c r="Y103" i="25"/>
  <c r="AJ103" i="25"/>
  <c r="X104" i="25"/>
  <c r="AD104" i="25"/>
  <c r="AL104" i="25"/>
  <c r="Z105" i="25"/>
  <c r="AG105" i="25"/>
  <c r="V106" i="25"/>
  <c r="AB106" i="25"/>
  <c r="AI106" i="25"/>
  <c r="X107" i="25"/>
  <c r="AE107" i="25"/>
  <c r="AK107" i="25"/>
  <c r="Z108" i="25"/>
  <c r="AG108" i="25"/>
  <c r="U109" i="25"/>
  <c r="AC109" i="25"/>
  <c r="AI109" i="25"/>
  <c r="W110" i="25"/>
  <c r="AE110" i="25"/>
  <c r="AL110" i="25"/>
  <c r="Y111" i="25"/>
  <c r="AG111" i="25"/>
  <c r="U112" i="25"/>
  <c r="AB112" i="25"/>
  <c r="AJ112" i="25"/>
  <c r="W113" i="25"/>
  <c r="AD113" i="25"/>
  <c r="AL113" i="25"/>
  <c r="Z114" i="25"/>
  <c r="AF114" i="25"/>
  <c r="U115" i="25"/>
  <c r="AB115" i="25"/>
  <c r="AI115" i="25"/>
  <c r="X116" i="25"/>
  <c r="AD116" i="25"/>
  <c r="AK116" i="25"/>
  <c r="Z117" i="25"/>
  <c r="AG117" i="25"/>
  <c r="T118" i="25"/>
  <c r="AB118" i="25"/>
  <c r="AI118" i="25"/>
  <c r="W119" i="25"/>
  <c r="AE119" i="25"/>
  <c r="AK119" i="25"/>
  <c r="Y120" i="25"/>
  <c r="AG120" i="25"/>
  <c r="U121" i="25"/>
  <c r="AA121" i="25"/>
  <c r="AI121" i="25"/>
  <c r="W122" i="25"/>
  <c r="AD122" i="25"/>
  <c r="AL122" i="25"/>
  <c r="Y123" i="25"/>
  <c r="AF123" i="25"/>
  <c r="U124" i="25"/>
  <c r="AB124" i="25"/>
  <c r="AH124" i="25"/>
  <c r="W125" i="25"/>
  <c r="AD125" i="25"/>
  <c r="AK125" i="25"/>
  <c r="Z126" i="25"/>
  <c r="AF126" i="25"/>
  <c r="T127" i="25"/>
  <c r="AB127" i="25"/>
  <c r="AI127" i="25"/>
  <c r="V128" i="25"/>
  <c r="AD128" i="25"/>
  <c r="AK128" i="25"/>
  <c r="Y129" i="25"/>
  <c r="AG129" i="25"/>
  <c r="T130" i="25"/>
  <c r="AA130" i="25"/>
  <c r="AI130" i="25"/>
  <c r="W131" i="25"/>
  <c r="AC131" i="25"/>
  <c r="AK131" i="25"/>
  <c r="Y132" i="25"/>
  <c r="AF132" i="25"/>
  <c r="U133" i="25"/>
  <c r="AA133" i="25"/>
  <c r="AH133" i="25"/>
  <c r="W134" i="25"/>
  <c r="AD134" i="25"/>
  <c r="AJ134" i="25"/>
  <c r="Y135" i="25"/>
  <c r="AF135" i="25"/>
  <c r="T136" i="25"/>
  <c r="AB136" i="25"/>
  <c r="AH136" i="25"/>
  <c r="V137" i="25"/>
  <c r="AD137" i="25"/>
  <c r="AK137" i="25"/>
  <c r="X138" i="25"/>
  <c r="AF138" i="25"/>
  <c r="T139" i="25"/>
  <c r="AA139" i="25"/>
  <c r="AI139" i="25"/>
  <c r="V140" i="25"/>
  <c r="AC140" i="25"/>
  <c r="AK140" i="25"/>
  <c r="Y141" i="25"/>
  <c r="AE141" i="25"/>
  <c r="T142" i="25"/>
  <c r="AK42" i="25"/>
  <c r="AL45" i="25"/>
  <c r="AL48" i="25"/>
  <c r="AK51" i="25"/>
  <c r="W54" i="25"/>
  <c r="V56" i="25"/>
  <c r="AH57" i="25"/>
  <c r="Z59" i="25"/>
  <c r="AC60" i="25"/>
  <c r="Y61" i="25"/>
  <c r="AL61" i="25"/>
  <c r="AH62" i="25"/>
  <c r="AD63" i="25"/>
  <c r="X64" i="25"/>
  <c r="T65" i="25"/>
  <c r="AH65" i="25"/>
  <c r="AC66" i="25"/>
  <c r="X67" i="25"/>
  <c r="T68" i="25"/>
  <c r="AG68" i="25"/>
  <c r="AC69" i="25"/>
  <c r="Y70" i="25"/>
  <c r="AL70" i="25"/>
  <c r="AH71" i="25"/>
  <c r="AC72" i="25"/>
  <c r="X73" i="25"/>
  <c r="AL73" i="25"/>
  <c r="AH74" i="25"/>
  <c r="AB75" i="25"/>
  <c r="X76" i="25"/>
  <c r="T77" i="25"/>
  <c r="AG77" i="25"/>
  <c r="AC78" i="25"/>
  <c r="X79" i="25"/>
  <c r="AL79" i="25"/>
  <c r="AG80" i="25"/>
  <c r="AC81" i="25"/>
  <c r="W82" i="25"/>
  <c r="AL82" i="25"/>
  <c r="AH83" i="25"/>
  <c r="AB84" i="25"/>
  <c r="X85" i="25"/>
  <c r="AL85" i="25"/>
  <c r="AG86" i="25"/>
  <c r="AB87" i="25"/>
  <c r="X88" i="25"/>
  <c r="AK88" i="25"/>
  <c r="AG89" i="25"/>
  <c r="AC90" i="25"/>
  <c r="W91" i="25"/>
  <c r="AL91" i="25"/>
  <c r="AG92" i="25"/>
  <c r="AB93" i="25"/>
  <c r="W94" i="25"/>
  <c r="AL94" i="25"/>
  <c r="AF95" i="25"/>
  <c r="AB96" i="25"/>
  <c r="X97" i="25"/>
  <c r="AK97" i="25"/>
  <c r="AG98" i="25"/>
  <c r="AG43" i="25"/>
  <c r="AG46" i="25"/>
  <c r="AF49" i="25"/>
  <c r="AG52" i="25"/>
  <c r="AF54" i="25"/>
  <c r="AE56" i="25"/>
  <c r="W58" i="25"/>
  <c r="AF59" i="25"/>
  <c r="AI60" i="25"/>
  <c r="AD61" i="25"/>
  <c r="Y62" i="25"/>
  <c r="T63" i="25"/>
  <c r="AI63" i="25"/>
  <c r="AC64" i="25"/>
  <c r="Y65" i="25"/>
  <c r="U66" i="25"/>
  <c r="AH66" i="25"/>
  <c r="AD67" i="25"/>
  <c r="Y68" i="25"/>
  <c r="T69" i="25"/>
  <c r="AH69" i="25"/>
  <c r="AD70" i="25"/>
  <c r="X71" i="25"/>
  <c r="T72" i="25"/>
  <c r="AI72" i="25"/>
  <c r="AC73" i="25"/>
  <c r="Y74" i="25"/>
  <c r="T75" i="25"/>
  <c r="AH75" i="25"/>
  <c r="AC76" i="25"/>
  <c r="Y77" i="25"/>
  <c r="AL77" i="25"/>
  <c r="AH78" i="25"/>
  <c r="AD79" i="25"/>
  <c r="X80" i="25"/>
  <c r="T81" i="25"/>
  <c r="AH81" i="25"/>
  <c r="AC82" i="25"/>
  <c r="X83" i="25"/>
  <c r="T84" i="25"/>
  <c r="AG84" i="25"/>
  <c r="AC85" i="25"/>
  <c r="Y86" i="25"/>
  <c r="AL86" i="25"/>
  <c r="AH87" i="25"/>
  <c r="AC88" i="25"/>
  <c r="X89" i="25"/>
  <c r="AL89" i="25"/>
  <c r="AH90" i="25"/>
  <c r="AB91" i="25"/>
  <c r="X92" i="25"/>
  <c r="T93" i="25"/>
  <c r="AG93" i="25"/>
  <c r="AC94" i="25"/>
  <c r="X95" i="25"/>
  <c r="AL95" i="25"/>
  <c r="AG96" i="25"/>
  <c r="AC97" i="25"/>
  <c r="W98" i="25"/>
  <c r="AL98" i="25"/>
  <c r="AH99" i="25"/>
  <c r="AB100" i="25"/>
  <c r="X101" i="25"/>
  <c r="AK101" i="25"/>
  <c r="AB102" i="25"/>
  <c r="T103" i="25"/>
  <c r="AE103" i="25"/>
  <c r="T104" i="25"/>
  <c r="AB104" i="25"/>
  <c r="AH104" i="25"/>
  <c r="V105" i="25"/>
  <c r="AD105" i="25"/>
  <c r="AK105" i="25"/>
  <c r="X106" i="25"/>
  <c r="AF106" i="25"/>
  <c r="T107" i="25"/>
  <c r="AA107" i="25"/>
  <c r="AI107" i="25"/>
  <c r="V108" i="25"/>
  <c r="AC108" i="25"/>
  <c r="AK108" i="25"/>
  <c r="Y109" i="25"/>
  <c r="AE109" i="25"/>
  <c r="T110" i="25"/>
  <c r="AA110" i="25"/>
  <c r="AH110" i="25"/>
  <c r="W111" i="25"/>
  <c r="AC111" i="25"/>
  <c r="AJ111" i="25"/>
  <c r="Y112" i="25"/>
  <c r="AF112" i="25"/>
  <c r="AL112" i="25"/>
  <c r="AA113" i="25"/>
  <c r="AH113" i="25"/>
  <c r="V114" i="25"/>
  <c r="AD114" i="25"/>
  <c r="AJ114" i="25"/>
  <c r="X115" i="25"/>
  <c r="AF115" i="25"/>
  <c r="T116" i="25"/>
  <c r="Z116" i="25"/>
  <c r="AH116" i="25"/>
  <c r="V117" i="25"/>
  <c r="AC117" i="25"/>
  <c r="AK117" i="25"/>
  <c r="X118" i="25"/>
  <c r="AE118" i="25"/>
  <c r="T119" i="25"/>
  <c r="AA119" i="25"/>
  <c r="AG119" i="25"/>
  <c r="V120" i="25"/>
  <c r="AC120" i="25"/>
  <c r="AJ120" i="25"/>
  <c r="Y121" i="25"/>
  <c r="AE121" i="25"/>
  <c r="AL121" i="25"/>
  <c r="AA122" i="25"/>
  <c r="AH122" i="25"/>
  <c r="U123" i="25"/>
  <c r="AC123" i="25"/>
  <c r="AJ123" i="25"/>
  <c r="X124" i="25"/>
  <c r="AF124" i="25"/>
  <c r="AL124" i="25"/>
  <c r="Z125" i="25"/>
  <c r="AH125" i="25"/>
  <c r="V126" i="25"/>
  <c r="AB126" i="25"/>
  <c r="AJ126" i="25"/>
  <c r="X127" i="25"/>
  <c r="AE127" i="25"/>
  <c r="T128" i="25"/>
  <c r="Z128" i="25"/>
  <c r="AG128" i="25"/>
  <c r="V129" i="25"/>
  <c r="AC129" i="25"/>
  <c r="AI129" i="25"/>
  <c r="X130" i="25"/>
  <c r="AE130" i="25"/>
  <c r="AL130" i="25"/>
  <c r="AA131" i="25"/>
  <c r="AG131" i="25"/>
  <c r="U132" i="25"/>
  <c r="AC132" i="25"/>
  <c r="AJ132" i="25"/>
  <c r="W133" i="25"/>
  <c r="AE133" i="25"/>
  <c r="AL133" i="25"/>
  <c r="Z134" i="25"/>
  <c r="AH134" i="25"/>
  <c r="U135" i="25"/>
  <c r="AB135" i="25"/>
  <c r="AJ135" i="25"/>
  <c r="X136" i="25"/>
  <c r="AD136" i="25"/>
  <c r="AL136" i="25"/>
  <c r="Z137" i="25"/>
  <c r="AG137" i="25"/>
  <c r="V138" i="25"/>
  <c r="AB138" i="25"/>
  <c r="AI138" i="25"/>
  <c r="X139" i="25"/>
  <c r="AE139" i="25"/>
  <c r="AK139" i="25"/>
  <c r="Z140" i="25"/>
  <c r="AG140" i="25"/>
  <c r="U141" i="25"/>
  <c r="AC141" i="25"/>
  <c r="AI141" i="25"/>
  <c r="W142" i="25"/>
  <c r="AE142" i="25"/>
  <c r="AL142" i="25"/>
  <c r="Y143" i="25"/>
  <c r="AG143" i="25"/>
  <c r="U144" i="25"/>
  <c r="AB144" i="25"/>
  <c r="AJ144" i="25"/>
  <c r="W145" i="25"/>
  <c r="AD145" i="25"/>
  <c r="AL145" i="25"/>
  <c r="Z146" i="25"/>
  <c r="AF146" i="25"/>
  <c r="U147" i="25"/>
  <c r="AB147" i="25"/>
  <c r="AI147" i="25"/>
  <c r="X148" i="25"/>
  <c r="AD148" i="25"/>
  <c r="AK148" i="25"/>
  <c r="Z149" i="25"/>
  <c r="AG149" i="25"/>
  <c r="T150" i="25"/>
  <c r="AB150" i="25"/>
  <c r="AI150" i="25"/>
  <c r="W151" i="25"/>
  <c r="AE151" i="25"/>
  <c r="AK151" i="25"/>
  <c r="Y152" i="25"/>
  <c r="AG152" i="25"/>
  <c r="U153" i="25"/>
  <c r="AA153" i="25"/>
  <c r="AI153" i="25"/>
  <c r="AC44" i="25"/>
  <c r="AB47" i="25"/>
  <c r="AB50" i="25"/>
  <c r="W53" i="25"/>
  <c r="V55" i="25"/>
  <c r="U57" i="25"/>
  <c r="AD58" i="25"/>
  <c r="T60" i="25"/>
  <c r="AJ60" i="25"/>
  <c r="AF61" i="25"/>
  <c r="AA62" i="25"/>
  <c r="V63" i="25"/>
  <c r="AJ63" i="25"/>
  <c r="AF64" i="25"/>
  <c r="Z65" i="25"/>
  <c r="V66" i="25"/>
  <c r="AK66" i="25"/>
  <c r="AE67" i="25"/>
  <c r="AA68" i="25"/>
  <c r="V69" i="25"/>
  <c r="AJ69" i="25"/>
  <c r="AE70" i="25"/>
  <c r="AA71" i="25"/>
  <c r="U72" i="25"/>
  <c r="AJ72" i="25"/>
  <c r="AF73" i="25"/>
  <c r="Z74" i="25"/>
  <c r="V75" i="25"/>
  <c r="AJ75" i="25"/>
  <c r="AE76" i="25"/>
  <c r="Z77" i="25"/>
  <c r="V78" i="25"/>
  <c r="AI78" i="25"/>
  <c r="AE79" i="25"/>
  <c r="AA80" i="25"/>
  <c r="U81" i="25"/>
  <c r="AJ81" i="25"/>
  <c r="AE82" i="25"/>
  <c r="Z83" i="25"/>
  <c r="U84" i="25"/>
  <c r="AJ84" i="25"/>
  <c r="AD85" i="25"/>
  <c r="Z86" i="25"/>
  <c r="V87" i="25"/>
  <c r="AI87" i="25"/>
  <c r="AE88" i="25"/>
  <c r="Z89" i="25"/>
  <c r="U90" i="25"/>
  <c r="AI90" i="25"/>
  <c r="AE91" i="25"/>
  <c r="Y92" i="25"/>
  <c r="U93" i="25"/>
  <c r="AJ93" i="25"/>
  <c r="AD94" i="25"/>
  <c r="Z95" i="25"/>
  <c r="U96" i="25"/>
  <c r="AI96" i="25"/>
  <c r="AD97" i="25"/>
  <c r="Z98" i="25"/>
  <c r="T99" i="25"/>
  <c r="AI99" i="25"/>
  <c r="AE100" i="25"/>
  <c r="Y101" i="25"/>
  <c r="AL101" i="25"/>
  <c r="AD102" i="25"/>
  <c r="U103" i="25"/>
  <c r="AF103" i="25"/>
  <c r="V104" i="25"/>
  <c r="AC104" i="25"/>
  <c r="AJ104" i="25"/>
  <c r="Y105" i="25"/>
  <c r="AE105" i="25"/>
  <c r="AL105" i="25"/>
  <c r="AA106" i="25"/>
  <c r="AH106" i="25"/>
  <c r="U107" i="25"/>
  <c r="AC107" i="25"/>
  <c r="AJ107" i="25"/>
  <c r="X108" i="25"/>
  <c r="AF108" i="25"/>
  <c r="AL108" i="25"/>
  <c r="Z109" i="25"/>
  <c r="AH109" i="25"/>
  <c r="V110" i="25"/>
  <c r="AB110" i="25"/>
  <c r="AJ110" i="25"/>
  <c r="X111" i="25"/>
  <c r="AE111" i="25"/>
  <c r="T112" i="25"/>
  <c r="Z112" i="25"/>
  <c r="AG112" i="25"/>
  <c r="V113" i="25"/>
  <c r="AC113" i="25"/>
  <c r="AI113" i="25"/>
  <c r="X114" i="25"/>
  <c r="AE114" i="25"/>
  <c r="AL114" i="25"/>
  <c r="AA115" i="25"/>
  <c r="AG115" i="25"/>
  <c r="U116" i="25"/>
  <c r="AC116" i="25"/>
  <c r="AJ116" i="25"/>
  <c r="W117" i="25"/>
  <c r="AE117" i="25"/>
  <c r="AL117" i="25"/>
  <c r="Z118" i="25"/>
  <c r="AH118" i="25"/>
  <c r="U119" i="25"/>
  <c r="AB119" i="25"/>
  <c r="AJ119" i="25"/>
  <c r="X120" i="25"/>
  <c r="AD120" i="25"/>
  <c r="AL120" i="25"/>
  <c r="Z121" i="25"/>
  <c r="AG121" i="25"/>
  <c r="V122" i="25"/>
  <c r="AB122" i="25"/>
  <c r="AI122" i="25"/>
  <c r="X123" i="25"/>
  <c r="AE123" i="25"/>
  <c r="AK123" i="25"/>
  <c r="Z124" i="25"/>
  <c r="AG124" i="25"/>
  <c r="U125" i="25"/>
  <c r="AC125" i="25"/>
  <c r="AI125" i="25"/>
  <c r="W126" i="25"/>
  <c r="AE126" i="25"/>
  <c r="AL126" i="25"/>
  <c r="Y127" i="25"/>
  <c r="AG127" i="25"/>
  <c r="U128" i="25"/>
  <c r="AB128" i="25"/>
  <c r="AJ128" i="25"/>
  <c r="W129" i="25"/>
  <c r="AD129" i="25"/>
  <c r="AL129" i="25"/>
  <c r="Z130" i="25"/>
  <c r="AF130" i="25"/>
  <c r="U131" i="25"/>
  <c r="AB131" i="25"/>
  <c r="AI131" i="25"/>
  <c r="X132" i="25"/>
  <c r="AD132" i="25"/>
  <c r="AK132" i="25"/>
  <c r="Z133" i="25"/>
  <c r="AG133" i="25"/>
  <c r="T134" i="25"/>
  <c r="AB134" i="25"/>
  <c r="AI134" i="25"/>
  <c r="W135" i="25"/>
  <c r="AE135" i="25"/>
  <c r="AK135" i="25"/>
  <c r="Y136" i="25"/>
  <c r="AG136" i="25"/>
  <c r="U137" i="25"/>
  <c r="AA137" i="25"/>
  <c r="AI137" i="25"/>
  <c r="W138" i="25"/>
  <c r="AD138" i="25"/>
  <c r="AL138" i="25"/>
  <c r="U139" i="25"/>
  <c r="AJ139" i="25"/>
  <c r="AF140" i="25"/>
  <c r="Z141" i="25"/>
  <c r="V142" i="25"/>
  <c r="AF142" i="25"/>
  <c r="W143" i="25"/>
  <c r="V144" i="25"/>
  <c r="AF144" i="25"/>
  <c r="V145" i="25"/>
  <c r="V146" i="25"/>
  <c r="AF147" i="25"/>
  <c r="V149" i="25"/>
  <c r="U151" i="25"/>
  <c r="V153" i="25"/>
  <c r="AK100" i="25"/>
  <c r="AA103" i="25"/>
  <c r="U105" i="25"/>
  <c r="AD106" i="25"/>
  <c r="U108" i="25"/>
  <c r="AD109" i="25"/>
  <c r="T111" i="25"/>
  <c r="AD112" i="25"/>
  <c r="T114" i="25"/>
  <c r="AC115" i="25"/>
  <c r="U117" i="25"/>
  <c r="AD118" i="25"/>
  <c r="T120" i="25"/>
  <c r="AD121" i="25"/>
  <c r="T123" i="25"/>
  <c r="AC124" i="25"/>
  <c r="T126" i="25"/>
  <c r="AC127" i="25"/>
  <c r="AL128" i="25"/>
  <c r="AD130" i="25"/>
  <c r="T132" i="25"/>
  <c r="AC133" i="25"/>
  <c r="T135" i="25"/>
  <c r="AC136" i="25"/>
  <c r="AL137" i="25"/>
  <c r="Y139" i="25"/>
  <c r="U140" i="25"/>
  <c r="AH140" i="25"/>
  <c r="AD141" i="25"/>
  <c r="Z142" i="25"/>
  <c r="AH142" i="25"/>
  <c r="X143" i="25"/>
  <c r="AI143" i="25"/>
  <c r="Y144" i="25"/>
  <c r="AG144" i="25"/>
  <c r="Y145" i="25"/>
  <c r="AH145" i="25"/>
  <c r="X146" i="25"/>
  <c r="AI146" i="25"/>
  <c r="X147" i="25"/>
  <c r="AG147" i="25"/>
  <c r="Y148" i="25"/>
  <c r="AH148" i="25"/>
  <c r="W149" i="25"/>
  <c r="AH149" i="25"/>
  <c r="X150" i="25"/>
  <c r="AH150" i="25"/>
  <c r="Y151" i="25"/>
  <c r="AG151" i="25"/>
  <c r="X152" i="25"/>
  <c r="AH152" i="25"/>
  <c r="Y153" i="25"/>
  <c r="AG153" i="25"/>
  <c r="AG101" i="25"/>
  <c r="AK103" i="25"/>
  <c r="AA105" i="25"/>
  <c r="AL106" i="25"/>
  <c r="AB108" i="25"/>
  <c r="AK109" i="25"/>
  <c r="AB111" i="25"/>
  <c r="AK112" i="25"/>
  <c r="AA114" i="25"/>
  <c r="AK115" i="25"/>
  <c r="AA117" i="25"/>
  <c r="AJ118" i="25"/>
  <c r="AB120" i="25"/>
  <c r="AK121" i="25"/>
  <c r="AA123" i="25"/>
  <c r="AK124" i="25"/>
  <c r="AA126" i="25"/>
  <c r="AJ127" i="25"/>
  <c r="AA129" i="25"/>
  <c r="AJ130" i="25"/>
  <c r="Z132" i="25"/>
  <c r="AK133" i="25"/>
  <c r="AA135" i="25"/>
  <c r="AJ136" i="25"/>
  <c r="AA138" i="25"/>
  <c r="AC139" i="25"/>
  <c r="X140" i="25"/>
  <c r="AL140" i="25"/>
  <c r="AH141" i="25"/>
  <c r="AA142" i="25"/>
  <c r="AJ142" i="25"/>
  <c r="AB143" i="25"/>
  <c r="AJ143" i="25"/>
  <c r="Z144" i="25"/>
  <c r="AK144" i="25"/>
  <c r="AA145" i="25"/>
  <c r="AI145" i="25"/>
  <c r="AA146" i="25"/>
  <c r="AJ146" i="25"/>
  <c r="AA147" i="25"/>
  <c r="AK147" i="25"/>
  <c r="Z148" i="25"/>
  <c r="AJ148" i="25"/>
  <c r="AA149" i="25"/>
  <c r="AK149" i="25"/>
  <c r="Z150" i="25"/>
  <c r="AJ150" i="25"/>
  <c r="AA151" i="25"/>
  <c r="AJ151" i="25"/>
  <c r="AB152" i="25"/>
  <c r="AJ152" i="25"/>
  <c r="Z153" i="25"/>
  <c r="AK153" i="25"/>
  <c r="AB99" i="25"/>
  <c r="X102" i="25"/>
  <c r="Y104" i="25"/>
  <c r="AI105" i="25"/>
  <c r="Y107" i="25"/>
  <c r="AH108" i="25"/>
  <c r="Z110" i="25"/>
  <c r="AI111" i="25"/>
  <c r="Y113" i="25"/>
  <c r="AI114" i="25"/>
  <c r="Y116" i="25"/>
  <c r="AH117" i="25"/>
  <c r="Y119" i="25"/>
  <c r="AH120" i="25"/>
  <c r="X122" i="25"/>
  <c r="AI123" i="25"/>
  <c r="Y125" i="25"/>
  <c r="AH126" i="25"/>
  <c r="Y128" i="25"/>
  <c r="AH129" i="25"/>
  <c r="X131" i="25"/>
  <c r="AH132" i="25"/>
  <c r="X134" i="25"/>
  <c r="AG135" i="25"/>
  <c r="Y137" i="25"/>
  <c r="AH138" i="25"/>
  <c r="AF139" i="25"/>
  <c r="AB140" i="25"/>
  <c r="W141" i="25"/>
  <c r="AK141" i="25"/>
  <c r="AB142" i="25"/>
  <c r="T143" i="25"/>
  <c r="AC143" i="25"/>
  <c r="T144" i="25"/>
  <c r="AD144" i="25"/>
  <c r="AL144" i="25"/>
  <c r="AC145" i="25"/>
  <c r="T146" i="25"/>
  <c r="AD146" i="25"/>
  <c r="AL146" i="25"/>
  <c r="AC147" i="25"/>
  <c r="T148" i="25"/>
  <c r="AC148" i="25"/>
  <c r="U149" i="25"/>
  <c r="AC149" i="25"/>
  <c r="AL149" i="25"/>
  <c r="AD150" i="25"/>
  <c r="T151" i="25"/>
  <c r="AB151" i="25"/>
  <c r="T152" i="25"/>
  <c r="AC152" i="25"/>
  <c r="AL152" i="25"/>
  <c r="AD153" i="25"/>
  <c r="AL153" i="25"/>
  <c r="W100" i="25"/>
  <c r="AI102" i="25"/>
  <c r="AG104" i="25"/>
  <c r="W106" i="25"/>
  <c r="AF107" i="25"/>
  <c r="W109" i="25"/>
  <c r="AF110" i="25"/>
  <c r="V112" i="25"/>
  <c r="AG113" i="25"/>
  <c r="W115" i="25"/>
  <c r="AF116" i="25"/>
  <c r="W118" i="25"/>
  <c r="AF119" i="25"/>
  <c r="V121" i="25"/>
  <c r="AF122" i="25"/>
  <c r="V124" i="25"/>
  <c r="AE125" i="25"/>
  <c r="W127" i="25"/>
  <c r="AF128" i="25"/>
  <c r="V130" i="25"/>
  <c r="AF131" i="25"/>
  <c r="V133" i="25"/>
  <c r="AE134" i="25"/>
  <c r="V136" i="25"/>
  <c r="AE137" i="25"/>
  <c r="AE143" i="25"/>
  <c r="AG145" i="25"/>
  <c r="AE146" i="25"/>
  <c r="W147" i="25"/>
  <c r="U148" i="25"/>
  <c r="AF148" i="25"/>
  <c r="AE149" i="25"/>
  <c r="W150" i="25"/>
  <c r="AE150" i="25"/>
  <c r="AF151" i="25"/>
  <c r="V152" i="25"/>
  <c r="AD152" i="25"/>
  <c r="AE153" i="25"/>
  <c r="CK155" i="21"/>
  <c r="CI5" i="21"/>
  <c r="CJ5" i="21"/>
  <c r="CI6" i="21"/>
  <c r="CK6" i="21" s="1"/>
  <c r="CJ6" i="21"/>
  <c r="CI7" i="21"/>
  <c r="CK7" i="21" s="1"/>
  <c r="CJ7" i="21"/>
  <c r="CI8" i="21"/>
  <c r="CJ8" i="21"/>
  <c r="CK8" i="21" s="1"/>
  <c r="CI9" i="21"/>
  <c r="CJ9" i="21"/>
  <c r="CI10" i="21"/>
  <c r="CK10" i="21" s="1"/>
  <c r="CJ10" i="21"/>
  <c r="CI11" i="21"/>
  <c r="CK11" i="21" s="1"/>
  <c r="CJ11" i="21"/>
  <c r="CI12" i="21"/>
  <c r="CJ12" i="21"/>
  <c r="CK12" i="21" s="1"/>
  <c r="CI13" i="21"/>
  <c r="CJ13" i="21"/>
  <c r="CI14" i="21"/>
  <c r="CK14" i="21" s="1"/>
  <c r="CJ14" i="21"/>
  <c r="CI15" i="21"/>
  <c r="CK15" i="21" s="1"/>
  <c r="CJ15" i="21"/>
  <c r="CI16" i="21"/>
  <c r="CJ16" i="21"/>
  <c r="CK16" i="21"/>
  <c r="CI17" i="21"/>
  <c r="CJ17" i="21"/>
  <c r="CI18" i="21"/>
  <c r="CK18" i="21" s="1"/>
  <c r="CJ18" i="21"/>
  <c r="CI19" i="21"/>
  <c r="CK19" i="21" s="1"/>
  <c r="CJ19" i="21"/>
  <c r="CI20" i="21"/>
  <c r="CJ20" i="21"/>
  <c r="CK20" i="21"/>
  <c r="CI21" i="21"/>
  <c r="CJ21" i="21"/>
  <c r="CI22" i="21"/>
  <c r="CK22" i="21" s="1"/>
  <c r="CJ22" i="21"/>
  <c r="CI23" i="21"/>
  <c r="CK23" i="21" s="1"/>
  <c r="CJ23" i="21"/>
  <c r="CI24" i="21"/>
  <c r="CJ24" i="21"/>
  <c r="CK24" i="21"/>
  <c r="CI25" i="21"/>
  <c r="CJ25" i="21"/>
  <c r="CI26" i="21"/>
  <c r="CK26" i="21" s="1"/>
  <c r="CJ26" i="21"/>
  <c r="CI27" i="21"/>
  <c r="CK27" i="21" s="1"/>
  <c r="CJ27" i="21"/>
  <c r="CI28" i="21"/>
  <c r="CJ28" i="21"/>
  <c r="CK28" i="21"/>
  <c r="CI29" i="21"/>
  <c r="CJ29" i="21"/>
  <c r="CI30" i="21"/>
  <c r="CK30" i="21" s="1"/>
  <c r="CJ30" i="21"/>
  <c r="CI31" i="21"/>
  <c r="CK31" i="21" s="1"/>
  <c r="CJ31" i="21"/>
  <c r="CI32" i="21"/>
  <c r="CJ32" i="21"/>
  <c r="CK32" i="21"/>
  <c r="CI33" i="21"/>
  <c r="CJ33" i="21"/>
  <c r="CI34" i="21"/>
  <c r="CK34" i="21" s="1"/>
  <c r="CJ34" i="21"/>
  <c r="CI35" i="21"/>
  <c r="CK35" i="21" s="1"/>
  <c r="CJ35" i="21"/>
  <c r="CI36" i="21"/>
  <c r="CJ36" i="21"/>
  <c r="CK36" i="21"/>
  <c r="CI37" i="21"/>
  <c r="CJ37" i="21"/>
  <c r="CI38" i="21"/>
  <c r="CK38" i="21" s="1"/>
  <c r="CJ38" i="21"/>
  <c r="CI39" i="21"/>
  <c r="CK39" i="21" s="1"/>
  <c r="CJ39" i="21"/>
  <c r="CI40" i="21"/>
  <c r="CJ40" i="21"/>
  <c r="CK40" i="21"/>
  <c r="CI41" i="21"/>
  <c r="CJ41" i="21"/>
  <c r="CI42" i="21"/>
  <c r="CK42" i="21" s="1"/>
  <c r="CJ42" i="21"/>
  <c r="CI43" i="21"/>
  <c r="CK43" i="21" s="1"/>
  <c r="CJ43" i="21"/>
  <c r="CI44" i="21"/>
  <c r="CJ44" i="21"/>
  <c r="CK44" i="21"/>
  <c r="CI45" i="21"/>
  <c r="CJ45" i="21"/>
  <c r="CI46" i="21"/>
  <c r="CK46" i="21" s="1"/>
  <c r="CJ46" i="21"/>
  <c r="CI47" i="21"/>
  <c r="CK47" i="21" s="1"/>
  <c r="CJ47" i="21"/>
  <c r="CI48" i="21"/>
  <c r="CJ48" i="21"/>
  <c r="CK48" i="21"/>
  <c r="CI49" i="21"/>
  <c r="CJ49" i="21"/>
  <c r="CI50" i="21"/>
  <c r="CK50" i="21" s="1"/>
  <c r="CJ50" i="21"/>
  <c r="CI51" i="21"/>
  <c r="CK51" i="21" s="1"/>
  <c r="CJ51" i="21"/>
  <c r="CI52" i="21"/>
  <c r="CJ52" i="21"/>
  <c r="CK52" i="21"/>
  <c r="CI53" i="21"/>
  <c r="CJ53" i="21"/>
  <c r="CI54" i="21"/>
  <c r="CK54" i="21" s="1"/>
  <c r="CJ54" i="21"/>
  <c r="CI55" i="21"/>
  <c r="CK55" i="21" s="1"/>
  <c r="CJ55" i="21"/>
  <c r="CI56" i="21"/>
  <c r="CJ56" i="21"/>
  <c r="CK56" i="21"/>
  <c r="CI57" i="21"/>
  <c r="CJ57" i="21"/>
  <c r="CI58" i="21"/>
  <c r="CK58" i="21" s="1"/>
  <c r="CJ58" i="21"/>
  <c r="CI59" i="21"/>
  <c r="CK59" i="21" s="1"/>
  <c r="CJ59" i="21"/>
  <c r="CI60" i="21"/>
  <c r="CJ60" i="21"/>
  <c r="CK60" i="21"/>
  <c r="CI61" i="21"/>
  <c r="CJ61" i="21"/>
  <c r="CI62" i="21"/>
  <c r="CK62" i="21" s="1"/>
  <c r="CJ62" i="21"/>
  <c r="CI63" i="21"/>
  <c r="CK63" i="21" s="1"/>
  <c r="CJ63" i="21"/>
  <c r="CI64" i="21"/>
  <c r="CJ64" i="21"/>
  <c r="CK64" i="21"/>
  <c r="CI65" i="21"/>
  <c r="CJ65" i="21"/>
  <c r="CI66" i="21"/>
  <c r="CK66" i="21" s="1"/>
  <c r="CJ66" i="21"/>
  <c r="CI67" i="21"/>
  <c r="CK67" i="21" s="1"/>
  <c r="CJ67" i="21"/>
  <c r="CI68" i="21"/>
  <c r="CJ68" i="21"/>
  <c r="CK68" i="21"/>
  <c r="CI69" i="21"/>
  <c r="CJ69" i="21"/>
  <c r="CI70" i="21"/>
  <c r="CK70" i="21" s="1"/>
  <c r="CJ70" i="21"/>
  <c r="CI71" i="21"/>
  <c r="CK71" i="21" s="1"/>
  <c r="CJ71" i="21"/>
  <c r="CI72" i="21"/>
  <c r="CJ72" i="21"/>
  <c r="CK72" i="21"/>
  <c r="CI73" i="21"/>
  <c r="CJ73" i="21"/>
  <c r="CI74" i="21"/>
  <c r="CK74" i="21" s="1"/>
  <c r="CJ74" i="21"/>
  <c r="CI75" i="21"/>
  <c r="CK75" i="21" s="1"/>
  <c r="CJ75" i="21"/>
  <c r="CI76" i="21"/>
  <c r="CJ76" i="21"/>
  <c r="CK76" i="21"/>
  <c r="CI77" i="21"/>
  <c r="CJ77" i="21"/>
  <c r="CI78" i="21"/>
  <c r="CK78" i="21" s="1"/>
  <c r="CJ78" i="21"/>
  <c r="CI79" i="21"/>
  <c r="CK79" i="21" s="1"/>
  <c r="CJ79" i="21"/>
  <c r="CI80" i="21"/>
  <c r="CJ80" i="21"/>
  <c r="CK80" i="21"/>
  <c r="CI81" i="21"/>
  <c r="CJ81" i="21"/>
  <c r="CI82" i="21"/>
  <c r="CK82" i="21" s="1"/>
  <c r="CJ82" i="21"/>
  <c r="CI83" i="21"/>
  <c r="CK83" i="21" s="1"/>
  <c r="CJ83" i="21"/>
  <c r="CI84" i="21"/>
  <c r="CJ84" i="21"/>
  <c r="CK84" i="21"/>
  <c r="CI85" i="21"/>
  <c r="CJ85" i="21"/>
  <c r="CI86" i="21"/>
  <c r="CK86" i="21" s="1"/>
  <c r="CJ86" i="21"/>
  <c r="CI87" i="21"/>
  <c r="CK87" i="21" s="1"/>
  <c r="CJ87" i="21"/>
  <c r="CI88" i="21"/>
  <c r="CJ88" i="21"/>
  <c r="CK88" i="21"/>
  <c r="CI89" i="21"/>
  <c r="CJ89" i="21"/>
  <c r="CI90" i="21"/>
  <c r="CK90" i="21" s="1"/>
  <c r="CJ90" i="21"/>
  <c r="CI91" i="21"/>
  <c r="CK91" i="21" s="1"/>
  <c r="CJ91" i="21"/>
  <c r="CI92" i="21"/>
  <c r="CJ92" i="21"/>
  <c r="CK92" i="21"/>
  <c r="CI93" i="21"/>
  <c r="CJ93" i="21"/>
  <c r="CI94" i="21"/>
  <c r="CK94" i="21" s="1"/>
  <c r="CJ94" i="21"/>
  <c r="CI95" i="21"/>
  <c r="CK95" i="21" s="1"/>
  <c r="CJ95" i="21"/>
  <c r="CI96" i="21"/>
  <c r="CJ96" i="21"/>
  <c r="CK96" i="21"/>
  <c r="CI97" i="21"/>
  <c r="CJ97" i="21"/>
  <c r="CI98" i="21"/>
  <c r="CK98" i="21" s="1"/>
  <c r="CJ98" i="21"/>
  <c r="CI99" i="21"/>
  <c r="CK99" i="21" s="1"/>
  <c r="CJ99" i="21"/>
  <c r="CI100" i="21"/>
  <c r="CJ100" i="21"/>
  <c r="CK100" i="21"/>
  <c r="CI101" i="21"/>
  <c r="CJ101" i="21"/>
  <c r="CI102" i="21"/>
  <c r="CK102" i="21" s="1"/>
  <c r="CJ102" i="21"/>
  <c r="CI103" i="21"/>
  <c r="CK103" i="21" s="1"/>
  <c r="CJ103" i="21"/>
  <c r="CI104" i="21"/>
  <c r="CJ104" i="21"/>
  <c r="CK104" i="21"/>
  <c r="CI105" i="21"/>
  <c r="CJ105" i="21"/>
  <c r="CI106" i="21"/>
  <c r="CK106" i="21" s="1"/>
  <c r="CJ106" i="21"/>
  <c r="CI107" i="21"/>
  <c r="CK107" i="21" s="1"/>
  <c r="CJ107" i="21"/>
  <c r="CI108" i="21"/>
  <c r="CJ108" i="21"/>
  <c r="CK108" i="21"/>
  <c r="CI109" i="21"/>
  <c r="CJ109" i="21"/>
  <c r="CI110" i="21"/>
  <c r="CK110" i="21" s="1"/>
  <c r="CJ110" i="21"/>
  <c r="CI111" i="21"/>
  <c r="CK111" i="21" s="1"/>
  <c r="CJ111" i="21"/>
  <c r="CI112" i="21"/>
  <c r="CJ112" i="21"/>
  <c r="CK112" i="21"/>
  <c r="CI113" i="21"/>
  <c r="CJ113" i="21"/>
  <c r="CI114" i="21"/>
  <c r="CK114" i="21" s="1"/>
  <c r="CJ114" i="21"/>
  <c r="CI115" i="21"/>
  <c r="CK115" i="21" s="1"/>
  <c r="CJ115" i="21"/>
  <c r="CI116" i="21"/>
  <c r="CJ116" i="21"/>
  <c r="CK116" i="21"/>
  <c r="CI117" i="21"/>
  <c r="CJ117" i="21"/>
  <c r="CI118" i="21"/>
  <c r="CK118" i="21" s="1"/>
  <c r="CJ118" i="21"/>
  <c r="CI119" i="21"/>
  <c r="CK119" i="21" s="1"/>
  <c r="CJ119" i="21"/>
  <c r="CI120" i="21"/>
  <c r="CJ120" i="21"/>
  <c r="CK120" i="21"/>
  <c r="CI121" i="21"/>
  <c r="CJ121" i="21"/>
  <c r="CI122" i="21"/>
  <c r="CK122" i="21" s="1"/>
  <c r="CJ122" i="21"/>
  <c r="CI123" i="21"/>
  <c r="CK123" i="21" s="1"/>
  <c r="CJ123" i="21"/>
  <c r="CI124" i="21"/>
  <c r="CJ124" i="21"/>
  <c r="CK124" i="21"/>
  <c r="CI125" i="21"/>
  <c r="CJ125" i="21"/>
  <c r="CI126" i="21"/>
  <c r="CK126" i="21" s="1"/>
  <c r="CJ126" i="21"/>
  <c r="CI127" i="21"/>
  <c r="CK127" i="21" s="1"/>
  <c r="CJ127" i="21"/>
  <c r="CI128" i="21"/>
  <c r="CJ128" i="21"/>
  <c r="CK128" i="21"/>
  <c r="CI129" i="21"/>
  <c r="CJ129" i="21"/>
  <c r="CI130" i="21"/>
  <c r="CK130" i="21" s="1"/>
  <c r="CJ130" i="21"/>
  <c r="CI131" i="21"/>
  <c r="CK131" i="21" s="1"/>
  <c r="CJ131" i="21"/>
  <c r="CI132" i="21"/>
  <c r="CJ132" i="21"/>
  <c r="CK132" i="21"/>
  <c r="CI133" i="21"/>
  <c r="CJ133" i="21"/>
  <c r="CI134" i="21"/>
  <c r="CK134" i="21" s="1"/>
  <c r="CJ134" i="21"/>
  <c r="CI135" i="21"/>
  <c r="CK135" i="21" s="1"/>
  <c r="CJ135" i="21"/>
  <c r="CI136" i="21"/>
  <c r="CJ136" i="21"/>
  <c r="CK136" i="21"/>
  <c r="CI137" i="21"/>
  <c r="CJ137" i="21"/>
  <c r="CI138" i="21"/>
  <c r="CK138" i="21" s="1"/>
  <c r="CJ138" i="21"/>
  <c r="CI139" i="21"/>
  <c r="CK139" i="21" s="1"/>
  <c r="CJ139" i="21"/>
  <c r="CI140" i="21"/>
  <c r="CJ140" i="21"/>
  <c r="CK140" i="21"/>
  <c r="CI141" i="21"/>
  <c r="CJ141" i="21"/>
  <c r="CI142" i="21"/>
  <c r="CK142" i="21" s="1"/>
  <c r="CJ142" i="21"/>
  <c r="CI143" i="21"/>
  <c r="CK143" i="21" s="1"/>
  <c r="CJ143" i="21"/>
  <c r="CI144" i="21"/>
  <c r="CJ144" i="21"/>
  <c r="CK144" i="21"/>
  <c r="CI145" i="21"/>
  <c r="CJ145" i="21"/>
  <c r="CI146" i="21"/>
  <c r="CK146" i="21" s="1"/>
  <c r="CJ146" i="21"/>
  <c r="CI147" i="21"/>
  <c r="CK147" i="21" s="1"/>
  <c r="CJ147" i="21"/>
  <c r="CI148" i="21"/>
  <c r="CJ148" i="21"/>
  <c r="CK148" i="21"/>
  <c r="CI149" i="21"/>
  <c r="CJ149" i="21"/>
  <c r="CI150" i="21"/>
  <c r="CK150" i="21" s="1"/>
  <c r="CJ150" i="21"/>
  <c r="CI151" i="21"/>
  <c r="CK151" i="21" s="1"/>
  <c r="CJ151" i="21"/>
  <c r="CI152" i="21"/>
  <c r="CJ152" i="21"/>
  <c r="CK152" i="21"/>
  <c r="CI153" i="21"/>
  <c r="CJ153" i="21"/>
  <c r="CI154" i="21"/>
  <c r="CK154" i="21" s="1"/>
  <c r="CJ154" i="21"/>
  <c r="CK4" i="21"/>
  <c r="CJ4" i="21"/>
  <c r="CI4" i="21"/>
  <c r="CG6" i="21"/>
  <c r="CH6" i="21"/>
  <c r="CH7" i="21" s="1"/>
  <c r="CH8" i="21" s="1"/>
  <c r="CH9" i="21" s="1"/>
  <c r="CH10" i="21" s="1"/>
  <c r="CH11" i="21" s="1"/>
  <c r="CH12" i="21" s="1"/>
  <c r="CH13" i="21" s="1"/>
  <c r="CH14" i="21" s="1"/>
  <c r="CH15" i="21" s="1"/>
  <c r="CH16" i="21" s="1"/>
  <c r="CH17" i="21" s="1"/>
  <c r="CH18" i="21" s="1"/>
  <c r="CH19" i="21" s="1"/>
  <c r="CH20" i="21" s="1"/>
  <c r="CH21" i="21" s="1"/>
  <c r="CH22" i="21" s="1"/>
  <c r="CH23" i="21" s="1"/>
  <c r="CH24" i="21" s="1"/>
  <c r="CH25" i="21" s="1"/>
  <c r="CH26" i="21" s="1"/>
  <c r="CH27" i="21" s="1"/>
  <c r="CH28" i="21" s="1"/>
  <c r="CH29" i="21" s="1"/>
  <c r="CH30" i="21" s="1"/>
  <c r="CH31" i="21" s="1"/>
  <c r="CH32" i="21" s="1"/>
  <c r="CH33" i="21" s="1"/>
  <c r="CH34" i="21" s="1"/>
  <c r="CH35" i="21" s="1"/>
  <c r="CH36" i="21" s="1"/>
  <c r="CH37" i="21" s="1"/>
  <c r="CH38" i="21" s="1"/>
  <c r="CH39" i="21" s="1"/>
  <c r="CH40" i="21" s="1"/>
  <c r="CH41" i="21" s="1"/>
  <c r="CH42" i="21" s="1"/>
  <c r="CH43" i="21" s="1"/>
  <c r="CH44" i="21" s="1"/>
  <c r="CH45" i="21" s="1"/>
  <c r="CH46" i="21" s="1"/>
  <c r="CH47" i="21" s="1"/>
  <c r="CH48" i="21" s="1"/>
  <c r="CH49" i="21" s="1"/>
  <c r="CH50" i="21" s="1"/>
  <c r="CH51" i="21" s="1"/>
  <c r="CH52" i="21" s="1"/>
  <c r="CH53" i="21" s="1"/>
  <c r="CH54" i="21" s="1"/>
  <c r="CH55" i="21" s="1"/>
  <c r="CH56" i="21" s="1"/>
  <c r="CH57" i="21" s="1"/>
  <c r="CH58" i="21" s="1"/>
  <c r="CH59" i="21" s="1"/>
  <c r="CH60" i="21" s="1"/>
  <c r="CH61" i="21" s="1"/>
  <c r="CH62" i="21" s="1"/>
  <c r="CH63" i="21" s="1"/>
  <c r="CH64" i="21" s="1"/>
  <c r="CH65" i="21" s="1"/>
  <c r="CH66" i="21" s="1"/>
  <c r="CH67" i="21" s="1"/>
  <c r="CH68" i="21" s="1"/>
  <c r="CH69" i="21" s="1"/>
  <c r="CH70" i="21" s="1"/>
  <c r="CH71" i="21" s="1"/>
  <c r="CH72" i="21" s="1"/>
  <c r="CH73" i="21" s="1"/>
  <c r="CH74" i="21" s="1"/>
  <c r="CH75" i="21" s="1"/>
  <c r="CH76" i="21" s="1"/>
  <c r="CH77" i="21" s="1"/>
  <c r="CH78" i="21" s="1"/>
  <c r="CH79" i="21" s="1"/>
  <c r="CH80" i="21" s="1"/>
  <c r="CH81" i="21" s="1"/>
  <c r="CH82" i="21" s="1"/>
  <c r="CH83" i="21" s="1"/>
  <c r="CH84" i="21" s="1"/>
  <c r="CH85" i="21" s="1"/>
  <c r="CH86" i="21" s="1"/>
  <c r="CH87" i="21" s="1"/>
  <c r="CH88" i="21" s="1"/>
  <c r="CH89" i="21" s="1"/>
  <c r="CH90" i="21" s="1"/>
  <c r="CH91" i="21" s="1"/>
  <c r="CH92" i="21" s="1"/>
  <c r="CH93" i="21" s="1"/>
  <c r="CH94" i="21" s="1"/>
  <c r="CH95" i="21" s="1"/>
  <c r="CH96" i="21" s="1"/>
  <c r="CH97" i="21" s="1"/>
  <c r="CH98" i="21" s="1"/>
  <c r="CH99" i="21" s="1"/>
  <c r="CH100" i="21" s="1"/>
  <c r="CH101" i="21" s="1"/>
  <c r="CH102" i="21" s="1"/>
  <c r="CH103" i="21" s="1"/>
  <c r="CH104" i="21" s="1"/>
  <c r="CH105" i="21" s="1"/>
  <c r="CH106" i="21" s="1"/>
  <c r="CH107" i="21" s="1"/>
  <c r="CH108" i="21" s="1"/>
  <c r="CH109" i="21" s="1"/>
  <c r="CH110" i="21" s="1"/>
  <c r="CH111" i="21" s="1"/>
  <c r="CH112" i="21" s="1"/>
  <c r="CH113" i="21" s="1"/>
  <c r="CH114" i="21" s="1"/>
  <c r="CH115" i="21" s="1"/>
  <c r="CH116" i="21" s="1"/>
  <c r="CH117" i="21" s="1"/>
  <c r="CH118" i="21" s="1"/>
  <c r="CH119" i="21" s="1"/>
  <c r="CH120" i="21" s="1"/>
  <c r="CH121" i="21" s="1"/>
  <c r="CH122" i="21" s="1"/>
  <c r="CH123" i="21" s="1"/>
  <c r="CH124" i="21" s="1"/>
  <c r="CH125" i="21" s="1"/>
  <c r="CH126" i="21" s="1"/>
  <c r="CH127" i="21" s="1"/>
  <c r="CH128" i="21" s="1"/>
  <c r="CH129" i="21" s="1"/>
  <c r="CH130" i="21" s="1"/>
  <c r="CH131" i="21" s="1"/>
  <c r="CH132" i="21" s="1"/>
  <c r="CH133" i="21" s="1"/>
  <c r="CH134" i="21" s="1"/>
  <c r="CH135" i="21" s="1"/>
  <c r="CH136" i="21" s="1"/>
  <c r="CH137" i="21" s="1"/>
  <c r="CH138" i="21" s="1"/>
  <c r="CH139" i="21" s="1"/>
  <c r="CH140" i="21" s="1"/>
  <c r="CH141" i="21" s="1"/>
  <c r="CH142" i="21" s="1"/>
  <c r="CH143" i="21" s="1"/>
  <c r="CH144" i="21" s="1"/>
  <c r="CH145" i="21" s="1"/>
  <c r="CH146" i="21" s="1"/>
  <c r="CH147" i="21" s="1"/>
  <c r="CH148" i="21" s="1"/>
  <c r="CH149" i="21" s="1"/>
  <c r="CH150" i="21" s="1"/>
  <c r="CH151" i="21" s="1"/>
  <c r="CH152" i="21" s="1"/>
  <c r="CH153" i="21" s="1"/>
  <c r="CH154" i="21" s="1"/>
  <c r="CG7" i="21"/>
  <c r="CG8" i="21" s="1"/>
  <c r="CG9" i="21" s="1"/>
  <c r="CG10" i="21" s="1"/>
  <c r="CG11" i="21" s="1"/>
  <c r="CG12" i="21" s="1"/>
  <c r="CG13" i="21" s="1"/>
  <c r="CG14" i="21" s="1"/>
  <c r="CG15" i="21" s="1"/>
  <c r="CG16" i="21" s="1"/>
  <c r="CG17" i="21" s="1"/>
  <c r="CG18" i="21" s="1"/>
  <c r="CG19" i="21" s="1"/>
  <c r="CG20" i="21" s="1"/>
  <c r="CG21" i="21" s="1"/>
  <c r="CG22" i="21" s="1"/>
  <c r="CG23" i="21" s="1"/>
  <c r="CG24" i="21" s="1"/>
  <c r="CG25" i="21" s="1"/>
  <c r="CG26" i="21" s="1"/>
  <c r="CG27" i="21" s="1"/>
  <c r="CG28" i="21" s="1"/>
  <c r="CG29" i="21" s="1"/>
  <c r="CG30" i="21" s="1"/>
  <c r="CG31" i="21" s="1"/>
  <c r="CG32" i="21" s="1"/>
  <c r="CG33" i="21" s="1"/>
  <c r="CG34" i="21" s="1"/>
  <c r="CG35" i="21" s="1"/>
  <c r="CG36" i="21" s="1"/>
  <c r="CG37" i="21" s="1"/>
  <c r="CG38" i="21" s="1"/>
  <c r="CG39" i="21" s="1"/>
  <c r="CG40" i="21" s="1"/>
  <c r="CG41" i="21" s="1"/>
  <c r="CG42" i="21" s="1"/>
  <c r="CG43" i="21" s="1"/>
  <c r="CG44" i="21" s="1"/>
  <c r="CG45" i="21" s="1"/>
  <c r="CG46" i="21" s="1"/>
  <c r="CG47" i="21" s="1"/>
  <c r="CG48" i="21" s="1"/>
  <c r="CG49" i="21" s="1"/>
  <c r="CG50" i="21" s="1"/>
  <c r="CG51" i="21" s="1"/>
  <c r="CG52" i="21" s="1"/>
  <c r="CG53" i="21" s="1"/>
  <c r="CG54" i="21" s="1"/>
  <c r="CG55" i="21" s="1"/>
  <c r="CG56" i="21" s="1"/>
  <c r="CG57" i="21" s="1"/>
  <c r="CG58" i="21" s="1"/>
  <c r="CG59" i="21" s="1"/>
  <c r="CG60" i="21" s="1"/>
  <c r="CG61" i="21" s="1"/>
  <c r="CG62" i="21" s="1"/>
  <c r="CG63" i="21" s="1"/>
  <c r="CG64" i="21" s="1"/>
  <c r="CG65" i="21" s="1"/>
  <c r="CG66" i="21" s="1"/>
  <c r="CG67" i="21" s="1"/>
  <c r="CG68" i="21" s="1"/>
  <c r="CG69" i="21" s="1"/>
  <c r="CG70" i="21" s="1"/>
  <c r="CG71" i="21" s="1"/>
  <c r="CG72" i="21" s="1"/>
  <c r="CG73" i="21" s="1"/>
  <c r="CG74" i="21" s="1"/>
  <c r="CG75" i="21" s="1"/>
  <c r="CG76" i="21" s="1"/>
  <c r="CG77" i="21" s="1"/>
  <c r="CG78" i="21" s="1"/>
  <c r="CG79" i="21" s="1"/>
  <c r="CG80" i="21" s="1"/>
  <c r="CG81" i="21" s="1"/>
  <c r="CG82" i="21" s="1"/>
  <c r="CG83" i="21" s="1"/>
  <c r="CG84" i="21" s="1"/>
  <c r="CG85" i="21" s="1"/>
  <c r="CG86" i="21" s="1"/>
  <c r="CG87" i="21" s="1"/>
  <c r="CG88" i="21" s="1"/>
  <c r="CG89" i="21" s="1"/>
  <c r="CG90" i="21" s="1"/>
  <c r="CG91" i="21" s="1"/>
  <c r="CG92" i="21" s="1"/>
  <c r="CG93" i="21" s="1"/>
  <c r="CG94" i="21" s="1"/>
  <c r="CG95" i="21" s="1"/>
  <c r="CG96" i="21" s="1"/>
  <c r="CG97" i="21" s="1"/>
  <c r="CG98" i="21" s="1"/>
  <c r="CG99" i="21" s="1"/>
  <c r="CG100" i="21" s="1"/>
  <c r="CG101" i="21" s="1"/>
  <c r="CG102" i="21" s="1"/>
  <c r="CG103" i="21" s="1"/>
  <c r="CG104" i="21" s="1"/>
  <c r="CG105" i="21" s="1"/>
  <c r="CG106" i="21" s="1"/>
  <c r="CG107" i="21" s="1"/>
  <c r="CG108" i="21" s="1"/>
  <c r="CG109" i="21" s="1"/>
  <c r="CG110" i="21" s="1"/>
  <c r="CG111" i="21" s="1"/>
  <c r="CG112" i="21" s="1"/>
  <c r="CG113" i="21" s="1"/>
  <c r="CG114" i="21" s="1"/>
  <c r="CG115" i="21" s="1"/>
  <c r="CG116" i="21" s="1"/>
  <c r="CG117" i="21" s="1"/>
  <c r="CG118" i="21" s="1"/>
  <c r="CG119" i="21" s="1"/>
  <c r="CG120" i="21" s="1"/>
  <c r="CG121" i="21" s="1"/>
  <c r="CG122" i="21" s="1"/>
  <c r="CG123" i="21" s="1"/>
  <c r="CG124" i="21" s="1"/>
  <c r="CG125" i="21" s="1"/>
  <c r="CG126" i="21" s="1"/>
  <c r="CG127" i="21" s="1"/>
  <c r="CG128" i="21" s="1"/>
  <c r="CG129" i="21" s="1"/>
  <c r="CG130" i="21" s="1"/>
  <c r="CG131" i="21" s="1"/>
  <c r="CG132" i="21" s="1"/>
  <c r="CG133" i="21" s="1"/>
  <c r="CG134" i="21" s="1"/>
  <c r="CG135" i="21" s="1"/>
  <c r="CG136" i="21" s="1"/>
  <c r="CG137" i="21" s="1"/>
  <c r="CG138" i="21" s="1"/>
  <c r="CG139" i="21" s="1"/>
  <c r="CG140" i="21" s="1"/>
  <c r="CG141" i="21" s="1"/>
  <c r="CG142" i="21" s="1"/>
  <c r="CG143" i="21" s="1"/>
  <c r="CG144" i="21" s="1"/>
  <c r="CG145" i="21" s="1"/>
  <c r="CG146" i="21" s="1"/>
  <c r="CG147" i="21" s="1"/>
  <c r="CG148" i="21" s="1"/>
  <c r="CG149" i="21" s="1"/>
  <c r="CG150" i="21" s="1"/>
  <c r="CG151" i="21" s="1"/>
  <c r="CG152" i="21" s="1"/>
  <c r="CG153" i="21" s="1"/>
  <c r="CG154" i="21" s="1"/>
  <c r="CH5" i="21"/>
  <c r="CG5" i="21"/>
  <c r="CB6" i="21"/>
  <c r="CA6" i="21"/>
  <c r="BZ6" i="21"/>
  <c r="CA4" i="21"/>
  <c r="CA5" i="21" s="1"/>
  <c r="CA8" i="21" s="1"/>
  <c r="BZ4" i="21"/>
  <c r="AZ27" i="21" a="1"/>
  <c r="AY28" i="21" a="1"/>
  <c r="AY30" i="21" s="1"/>
  <c r="AY28" i="21"/>
  <c r="AY29" i="21"/>
  <c r="AY31" i="21"/>
  <c r="AY32" i="21"/>
  <c r="AY33" i="21"/>
  <c r="AY35" i="21"/>
  <c r="AY36" i="21"/>
  <c r="AY37" i="21"/>
  <c r="AY39" i="21"/>
  <c r="AY40" i="21"/>
  <c r="AY41" i="21"/>
  <c r="AY43" i="21"/>
  <c r="AY44" i="21"/>
  <c r="AY45" i="21"/>
  <c r="BA19" i="21"/>
  <c r="BA17" i="21"/>
  <c r="BA7" i="21"/>
  <c r="BA3" i="21"/>
  <c r="AO5" i="21"/>
  <c r="AP5" i="21" s="1"/>
  <c r="AO6" i="21"/>
  <c r="AP6" i="21" s="1"/>
  <c r="AO7" i="21"/>
  <c r="AP7" i="21" s="1"/>
  <c r="AO8" i="21"/>
  <c r="AP8" i="21" s="1"/>
  <c r="AO9" i="21"/>
  <c r="AP9" i="21" s="1"/>
  <c r="AO10" i="21"/>
  <c r="AO11" i="21"/>
  <c r="AO12" i="21"/>
  <c r="AO13" i="21"/>
  <c r="AO14" i="21"/>
  <c r="AO15" i="21"/>
  <c r="AO16" i="21"/>
  <c r="AO17" i="21"/>
  <c r="AO18" i="21"/>
  <c r="AO19" i="21"/>
  <c r="AO20" i="21"/>
  <c r="AO21" i="21"/>
  <c r="AO22" i="21"/>
  <c r="AO23" i="21"/>
  <c r="AO24" i="21"/>
  <c r="AO25" i="21"/>
  <c r="AO26" i="21"/>
  <c r="AO27" i="21"/>
  <c r="AO28" i="21"/>
  <c r="AO29" i="21"/>
  <c r="AO30" i="21"/>
  <c r="AO31" i="21"/>
  <c r="AO32" i="21"/>
  <c r="AO33" i="21"/>
  <c r="AO34" i="21"/>
  <c r="AO35" i="21"/>
  <c r="AO36" i="21"/>
  <c r="AO37" i="21"/>
  <c r="AO38" i="21"/>
  <c r="AO39" i="21"/>
  <c r="AO40" i="21"/>
  <c r="AO41" i="21"/>
  <c r="AO42" i="21"/>
  <c r="AO43" i="21"/>
  <c r="AO44" i="21"/>
  <c r="AO45" i="21"/>
  <c r="AO46" i="21"/>
  <c r="AO47" i="21"/>
  <c r="AO48" i="21"/>
  <c r="AP48" i="21"/>
  <c r="AO49" i="21"/>
  <c r="AP49" i="21"/>
  <c r="AO50" i="21"/>
  <c r="AP50" i="21"/>
  <c r="AO51" i="21"/>
  <c r="AP51" i="21"/>
  <c r="AO52" i="21"/>
  <c r="AP52" i="21"/>
  <c r="AO53" i="21"/>
  <c r="AP53" i="21"/>
  <c r="AO54" i="21"/>
  <c r="AP54" i="21"/>
  <c r="AO55" i="21"/>
  <c r="AP55" i="21"/>
  <c r="AO56" i="21"/>
  <c r="AP56" i="21"/>
  <c r="AO57" i="21"/>
  <c r="AP57" i="21"/>
  <c r="AO58" i="21"/>
  <c r="AP58" i="21"/>
  <c r="AO59" i="21"/>
  <c r="AP59" i="21"/>
  <c r="AO60" i="21"/>
  <c r="AP60" i="21"/>
  <c r="AO61" i="21"/>
  <c r="AP61" i="21"/>
  <c r="AO62" i="21"/>
  <c r="AP62" i="21"/>
  <c r="AO63" i="21"/>
  <c r="AP63" i="21"/>
  <c r="AO64" i="21"/>
  <c r="AP64" i="21"/>
  <c r="AO65" i="21"/>
  <c r="AP65" i="21"/>
  <c r="AO66" i="21"/>
  <c r="AP66" i="21"/>
  <c r="AO67" i="21"/>
  <c r="AP67" i="21"/>
  <c r="AO68" i="21"/>
  <c r="AP68" i="21"/>
  <c r="AO69" i="21"/>
  <c r="AP69" i="21"/>
  <c r="AO70" i="21"/>
  <c r="AP70" i="21"/>
  <c r="AO71" i="21"/>
  <c r="AP71" i="21"/>
  <c r="AO72" i="21"/>
  <c r="AP72" i="21"/>
  <c r="AO73" i="21"/>
  <c r="AP73" i="21"/>
  <c r="AO74" i="21"/>
  <c r="AP74" i="21"/>
  <c r="AO75" i="21"/>
  <c r="AP75" i="21"/>
  <c r="AO76" i="21"/>
  <c r="AP76" i="21"/>
  <c r="AO77" i="21"/>
  <c r="AP77" i="21"/>
  <c r="AO78" i="21"/>
  <c r="AP78" i="21"/>
  <c r="AO79" i="21"/>
  <c r="AP79" i="21"/>
  <c r="AO80" i="21"/>
  <c r="AP80" i="21"/>
  <c r="AO81" i="21"/>
  <c r="AP81" i="21"/>
  <c r="AO82" i="21"/>
  <c r="AP82" i="21"/>
  <c r="AO83" i="21"/>
  <c r="AP83" i="21"/>
  <c r="AO84" i="21"/>
  <c r="AP84" i="21"/>
  <c r="AO85" i="21"/>
  <c r="AP85" i="21"/>
  <c r="AO86" i="21"/>
  <c r="AP86" i="21"/>
  <c r="AO87" i="21"/>
  <c r="AP87" i="21"/>
  <c r="AO88" i="21"/>
  <c r="AP88" i="21"/>
  <c r="AO89" i="21"/>
  <c r="AP89" i="21"/>
  <c r="AO90" i="21"/>
  <c r="AP90" i="21"/>
  <c r="AO91" i="21"/>
  <c r="AP91" i="21"/>
  <c r="AO92" i="21"/>
  <c r="AP92" i="21"/>
  <c r="AO93" i="21"/>
  <c r="AP93" i="21"/>
  <c r="AO94" i="21"/>
  <c r="AP94" i="21"/>
  <c r="AO95" i="21"/>
  <c r="AP95" i="21"/>
  <c r="AO96" i="21"/>
  <c r="AP96" i="21"/>
  <c r="AO97" i="21"/>
  <c r="AP97" i="21"/>
  <c r="AO98" i="21"/>
  <c r="AP98" i="21"/>
  <c r="AO99" i="21"/>
  <c r="AP99" i="21"/>
  <c r="AO100" i="21"/>
  <c r="AP100" i="21"/>
  <c r="AO101" i="21"/>
  <c r="AP101" i="21"/>
  <c r="AO102" i="21"/>
  <c r="AP102" i="21"/>
  <c r="AO103" i="21"/>
  <c r="AP103" i="21"/>
  <c r="AO104" i="21"/>
  <c r="AP104" i="21"/>
  <c r="AO105" i="21"/>
  <c r="AP105" i="21"/>
  <c r="AO106" i="21"/>
  <c r="AP106" i="21"/>
  <c r="AO107" i="21"/>
  <c r="AP107" i="21"/>
  <c r="AO108" i="21"/>
  <c r="AP108" i="21"/>
  <c r="AO109" i="21"/>
  <c r="AP109" i="21"/>
  <c r="AO110" i="21"/>
  <c r="AP110" i="21"/>
  <c r="AO111" i="21"/>
  <c r="AP111" i="21"/>
  <c r="AO112" i="21"/>
  <c r="AP112" i="21"/>
  <c r="AO113" i="21"/>
  <c r="AP113" i="21"/>
  <c r="AO114" i="21"/>
  <c r="AP114" i="21"/>
  <c r="AO115" i="21"/>
  <c r="AP115" i="21"/>
  <c r="AO116" i="21"/>
  <c r="AP116" i="21"/>
  <c r="AO117" i="21"/>
  <c r="AP117" i="21"/>
  <c r="AO118" i="21"/>
  <c r="AP118" i="21"/>
  <c r="AO119" i="21"/>
  <c r="AP119" i="21"/>
  <c r="AO120" i="21"/>
  <c r="AP120" i="21"/>
  <c r="AO121" i="21"/>
  <c r="AP121" i="21"/>
  <c r="AO122" i="21"/>
  <c r="AP122" i="21"/>
  <c r="AO123" i="21"/>
  <c r="AP123" i="21"/>
  <c r="AO124" i="21"/>
  <c r="AP124" i="21"/>
  <c r="AO125" i="21"/>
  <c r="AP125" i="21"/>
  <c r="AO126" i="21"/>
  <c r="AP126" i="21"/>
  <c r="AO127" i="21"/>
  <c r="AP127" i="21"/>
  <c r="AO128" i="21"/>
  <c r="AP128" i="21"/>
  <c r="AO129" i="21"/>
  <c r="AP129" i="21"/>
  <c r="AO130" i="21"/>
  <c r="AP130" i="21"/>
  <c r="AO131" i="21"/>
  <c r="AP131" i="21"/>
  <c r="AO132" i="21"/>
  <c r="AP132" i="21"/>
  <c r="AO133" i="21"/>
  <c r="AP133" i="21"/>
  <c r="AO134" i="21"/>
  <c r="AP134" i="21"/>
  <c r="AO135" i="21"/>
  <c r="AP135" i="21"/>
  <c r="AO136" i="21"/>
  <c r="AP136" i="21"/>
  <c r="AO137" i="21"/>
  <c r="AP137" i="21"/>
  <c r="AO138" i="21"/>
  <c r="AP138" i="21"/>
  <c r="AO139" i="21"/>
  <c r="AP139" i="21"/>
  <c r="AO140" i="21"/>
  <c r="AP140" i="21"/>
  <c r="AO141" i="21"/>
  <c r="AP141" i="21"/>
  <c r="AO142" i="21"/>
  <c r="AP142" i="21"/>
  <c r="AO143" i="21"/>
  <c r="AP143" i="21"/>
  <c r="AO144" i="21"/>
  <c r="AP144" i="21"/>
  <c r="AO145" i="21"/>
  <c r="AP145" i="21"/>
  <c r="AO146" i="21"/>
  <c r="AP146" i="21"/>
  <c r="AO147" i="21"/>
  <c r="AP147" i="21"/>
  <c r="AO148" i="21"/>
  <c r="AP148" i="21"/>
  <c r="AO149" i="21"/>
  <c r="AP149" i="21"/>
  <c r="AO150" i="21"/>
  <c r="AP150" i="21"/>
  <c r="AO151" i="21"/>
  <c r="AP151" i="21"/>
  <c r="AO152" i="21"/>
  <c r="AP152" i="21"/>
  <c r="AO153" i="21"/>
  <c r="AP153" i="21"/>
  <c r="AP4" i="21"/>
  <c r="AO4" i="21"/>
  <c r="AO154" i="21" s="1"/>
  <c r="AN154" i="21"/>
  <c r="AM154" i="21"/>
  <c r="V3" i="21"/>
  <c r="W3" i="21"/>
  <c r="X3" i="21"/>
  <c r="Y3" i="21"/>
  <c r="Z3" i="21"/>
  <c r="AA3" i="21"/>
  <c r="AB3" i="21"/>
  <c r="AC3" i="21"/>
  <c r="AD3" i="21"/>
  <c r="AE3" i="21"/>
  <c r="AF3" i="21"/>
  <c r="AG3" i="21"/>
  <c r="AH3" i="21"/>
  <c r="AI3" i="21"/>
  <c r="AJ3" i="21"/>
  <c r="AK3" i="21"/>
  <c r="AL3" i="21"/>
  <c r="U3" i="21"/>
  <c r="CD5" i="21" a="1"/>
  <c r="BW4" i="21" a="1"/>
  <c r="AX5" i="21" a="1"/>
  <c r="U4" i="21" a="1"/>
  <c r="N158" i="47" l="1"/>
  <c r="N163" i="47"/>
  <c r="N161" i="47"/>
  <c r="N162" i="47"/>
  <c r="N159" i="47"/>
  <c r="S12" i="47"/>
  <c r="S13" i="47"/>
  <c r="S23" i="47"/>
  <c r="S29" i="47"/>
  <c r="S33" i="47"/>
  <c r="S37" i="47"/>
  <c r="S41" i="47"/>
  <c r="S45" i="47"/>
  <c r="S50" i="47"/>
  <c r="S54" i="47"/>
  <c r="S59" i="47"/>
  <c r="S63" i="47"/>
  <c r="S64" i="47"/>
  <c r="S68" i="47"/>
  <c r="S73" i="47"/>
  <c r="S77" i="47"/>
  <c r="S81" i="47"/>
  <c r="S85" i="47"/>
  <c r="S105" i="47"/>
  <c r="S109" i="47"/>
  <c r="S113" i="47"/>
  <c r="S117" i="47"/>
  <c r="S121" i="47"/>
  <c r="S125" i="47"/>
  <c r="S129" i="47"/>
  <c r="S133" i="47"/>
  <c r="S137" i="47"/>
  <c r="S141" i="47"/>
  <c r="S142" i="47"/>
  <c r="S144" i="47"/>
  <c r="S147" i="47"/>
  <c r="S11" i="47"/>
  <c r="S20" i="47"/>
  <c r="S21" i="47"/>
  <c r="S22" i="47"/>
  <c r="S28" i="47"/>
  <c r="S32" i="47"/>
  <c r="S36" i="47"/>
  <c r="S40" i="47"/>
  <c r="S44" i="47"/>
  <c r="S49" i="47"/>
  <c r="S53" i="47"/>
  <c r="S58" i="47"/>
  <c r="S62" i="47"/>
  <c r="S67" i="47"/>
  <c r="S71" i="47"/>
  <c r="S72" i="47"/>
  <c r="S76" i="47"/>
  <c r="S80" i="47"/>
  <c r="S84" i="47"/>
  <c r="S89" i="47"/>
  <c r="S91" i="47"/>
  <c r="S93" i="47"/>
  <c r="S95" i="47"/>
  <c r="S97" i="47"/>
  <c r="S99" i="47"/>
  <c r="S101" i="47"/>
  <c r="S104" i="47"/>
  <c r="S108" i="47"/>
  <c r="S112" i="47"/>
  <c r="S116" i="47"/>
  <c r="S120" i="47"/>
  <c r="S124" i="47"/>
  <c r="S128" i="47"/>
  <c r="S132" i="47"/>
  <c r="S136" i="47"/>
  <c r="S140" i="47"/>
  <c r="S146" i="47"/>
  <c r="S151" i="47"/>
  <c r="S153" i="47"/>
  <c r="S4" i="47"/>
  <c r="S6" i="47"/>
  <c r="S7" i="47"/>
  <c r="S8" i="47"/>
  <c r="S9" i="47"/>
  <c r="S10" i="47"/>
  <c r="S15" i="47"/>
  <c r="S16" i="47"/>
  <c r="S19" i="47"/>
  <c r="S27" i="47"/>
  <c r="S31" i="47"/>
  <c r="S35" i="47"/>
  <c r="S39" i="47"/>
  <c r="S43" i="47"/>
  <c r="S47" i="47"/>
  <c r="S48" i="47"/>
  <c r="S52" i="47"/>
  <c r="S57" i="47"/>
  <c r="S61" i="47"/>
  <c r="S66" i="47"/>
  <c r="S70" i="47"/>
  <c r="S75" i="47"/>
  <c r="S79" i="47"/>
  <c r="S83" i="47"/>
  <c r="S87" i="47"/>
  <c r="S88" i="47"/>
  <c r="S103" i="47"/>
  <c r="S107" i="47"/>
  <c r="S111" i="47"/>
  <c r="S115" i="47"/>
  <c r="S119" i="47"/>
  <c r="S123" i="47"/>
  <c r="S127" i="47"/>
  <c r="S131" i="47"/>
  <c r="S135" i="47"/>
  <c r="S139" i="47"/>
  <c r="S149" i="47"/>
  <c r="S150" i="47"/>
  <c r="S152" i="47"/>
  <c r="S5" i="47"/>
  <c r="S14" i="47"/>
  <c r="S17" i="47"/>
  <c r="S18" i="47"/>
  <c r="S24" i="47"/>
  <c r="S25" i="47"/>
  <c r="S26" i="47"/>
  <c r="S30" i="47"/>
  <c r="S34" i="47"/>
  <c r="S38" i="47"/>
  <c r="S42" i="47"/>
  <c r="S46" i="47"/>
  <c r="S51" i="47"/>
  <c r="S55" i="47"/>
  <c r="S56" i="47"/>
  <c r="S60" i="47"/>
  <c r="S65" i="47"/>
  <c r="S69" i="47"/>
  <c r="S74" i="47"/>
  <c r="S78" i="47"/>
  <c r="S82" i="47"/>
  <c r="S86" i="47"/>
  <c r="S90" i="47"/>
  <c r="V90" i="47" s="1"/>
  <c r="S92" i="47"/>
  <c r="V92" i="47" s="1"/>
  <c r="S94" i="47"/>
  <c r="S96" i="47"/>
  <c r="S98" i="47"/>
  <c r="S100" i="47"/>
  <c r="S102" i="47"/>
  <c r="S106" i="47"/>
  <c r="S110" i="47"/>
  <c r="S114" i="47"/>
  <c r="S118" i="47"/>
  <c r="S122" i="47"/>
  <c r="S126" i="47"/>
  <c r="S130" i="47"/>
  <c r="S134" i="47"/>
  <c r="S138" i="47"/>
  <c r="S143" i="47"/>
  <c r="S145" i="47"/>
  <c r="S148" i="47"/>
  <c r="J157" i="47"/>
  <c r="N160" i="47"/>
  <c r="X73" i="45"/>
  <c r="X6" i="45"/>
  <c r="X19" i="45"/>
  <c r="X22" i="45"/>
  <c r="X35" i="45"/>
  <c r="X38" i="45"/>
  <c r="X79" i="45"/>
  <c r="X74" i="45"/>
  <c r="K157" i="45"/>
  <c r="U60" i="45"/>
  <c r="U63" i="45"/>
  <c r="U68" i="45"/>
  <c r="U71" i="45"/>
  <c r="U73" i="45"/>
  <c r="U75" i="45"/>
  <c r="X75" i="45" s="1"/>
  <c r="U77" i="45"/>
  <c r="U79" i="45"/>
  <c r="U82" i="45"/>
  <c r="U83" i="45"/>
  <c r="U86" i="45"/>
  <c r="U87" i="45"/>
  <c r="U88" i="45"/>
  <c r="U92" i="45"/>
  <c r="U96" i="45"/>
  <c r="U100" i="45"/>
  <c r="U104" i="45"/>
  <c r="U108" i="45"/>
  <c r="U112" i="45"/>
  <c r="U116" i="45"/>
  <c r="U120" i="45"/>
  <c r="U121" i="45"/>
  <c r="U125" i="45"/>
  <c r="U130" i="45"/>
  <c r="U135" i="45"/>
  <c r="U139" i="45"/>
  <c r="U143" i="45"/>
  <c r="U147" i="45"/>
  <c r="U151" i="45"/>
  <c r="U5" i="45"/>
  <c r="U7" i="45"/>
  <c r="U9" i="45"/>
  <c r="U11" i="45"/>
  <c r="X11" i="45" s="1"/>
  <c r="U13" i="45"/>
  <c r="U15" i="45"/>
  <c r="X15" i="45" s="1"/>
  <c r="U17" i="45"/>
  <c r="U19" i="45"/>
  <c r="U21" i="45"/>
  <c r="U23" i="45"/>
  <c r="U25" i="45"/>
  <c r="U27" i="45"/>
  <c r="X27" i="45" s="1"/>
  <c r="U29" i="45"/>
  <c r="U31" i="45"/>
  <c r="U33" i="45"/>
  <c r="U35" i="45"/>
  <c r="U37" i="45"/>
  <c r="U39" i="45"/>
  <c r="U41" i="45"/>
  <c r="U43" i="45"/>
  <c r="X43" i="45" s="1"/>
  <c r="U45" i="45"/>
  <c r="U47" i="45"/>
  <c r="U50" i="45"/>
  <c r="U51" i="45"/>
  <c r="U54" i="45"/>
  <c r="U55" i="45"/>
  <c r="U58" i="45"/>
  <c r="U59" i="45"/>
  <c r="U62" i="45"/>
  <c r="X62" i="45" s="1"/>
  <c r="U65" i="45"/>
  <c r="U70" i="45"/>
  <c r="U81" i="45"/>
  <c r="U91" i="45"/>
  <c r="U95" i="45"/>
  <c r="U99" i="45"/>
  <c r="U103" i="45"/>
  <c r="U107" i="45"/>
  <c r="U111" i="45"/>
  <c r="U115" i="45"/>
  <c r="U119" i="45"/>
  <c r="U124" i="45"/>
  <c r="U128" i="45"/>
  <c r="U129" i="45"/>
  <c r="U134" i="45"/>
  <c r="U138" i="45"/>
  <c r="U142" i="45"/>
  <c r="U146" i="45"/>
  <c r="U150" i="45"/>
  <c r="U64" i="45"/>
  <c r="X64" i="45" s="1"/>
  <c r="U67" i="45"/>
  <c r="U72" i="45"/>
  <c r="U74" i="45"/>
  <c r="U76" i="45"/>
  <c r="X76" i="45" s="1"/>
  <c r="U78" i="45"/>
  <c r="U80" i="45"/>
  <c r="U90" i="45"/>
  <c r="U94" i="45"/>
  <c r="U98" i="45"/>
  <c r="U102" i="45"/>
  <c r="U106" i="45"/>
  <c r="U110" i="45"/>
  <c r="U114" i="45"/>
  <c r="U118" i="45"/>
  <c r="U123" i="45"/>
  <c r="U127" i="45"/>
  <c r="U133" i="45"/>
  <c r="U137" i="45"/>
  <c r="U141" i="45"/>
  <c r="U145" i="45"/>
  <c r="U149" i="45"/>
  <c r="U153" i="45"/>
  <c r="U6" i="45"/>
  <c r="U8" i="45"/>
  <c r="U10" i="45"/>
  <c r="U12" i="45"/>
  <c r="U14" i="45"/>
  <c r="U16" i="45"/>
  <c r="U18" i="45"/>
  <c r="U20" i="45"/>
  <c r="U22" i="45"/>
  <c r="U24" i="45"/>
  <c r="U26" i="45"/>
  <c r="U28" i="45"/>
  <c r="U30" i="45"/>
  <c r="U32" i="45"/>
  <c r="U34" i="45"/>
  <c r="U36" i="45"/>
  <c r="U38" i="45"/>
  <c r="U40" i="45"/>
  <c r="U42" i="45"/>
  <c r="U44" i="45"/>
  <c r="U46" i="45"/>
  <c r="U48" i="45"/>
  <c r="U49" i="45"/>
  <c r="U52" i="45"/>
  <c r="U53" i="45"/>
  <c r="U56" i="45"/>
  <c r="X56" i="45" s="1"/>
  <c r="U57" i="45"/>
  <c r="U61" i="45"/>
  <c r="U66" i="45"/>
  <c r="U69" i="45"/>
  <c r="U84" i="45"/>
  <c r="U85" i="45"/>
  <c r="U89" i="45"/>
  <c r="U93" i="45"/>
  <c r="U97" i="45"/>
  <c r="U101" i="45"/>
  <c r="U105" i="45"/>
  <c r="U109" i="45"/>
  <c r="U113" i="45"/>
  <c r="U117" i="45"/>
  <c r="U122" i="45"/>
  <c r="U126" i="45"/>
  <c r="U131" i="45"/>
  <c r="U132" i="45"/>
  <c r="U136" i="45"/>
  <c r="U140" i="45"/>
  <c r="U144" i="45"/>
  <c r="U148" i="45"/>
  <c r="U152" i="45"/>
  <c r="U4" i="45"/>
  <c r="O163" i="45"/>
  <c r="O159" i="45"/>
  <c r="O162" i="45"/>
  <c r="O164" i="45"/>
  <c r="X77" i="45"/>
  <c r="X66" i="45"/>
  <c r="X78" i="45"/>
  <c r="O158" i="45"/>
  <c r="O160" i="45"/>
  <c r="X54" i="45"/>
  <c r="X60" i="45"/>
  <c r="O161" i="45"/>
  <c r="P165" i="43"/>
  <c r="P167" i="43"/>
  <c r="P159" i="43"/>
  <c r="P160" i="43"/>
  <c r="P164" i="43"/>
  <c r="P163" i="43"/>
  <c r="P161" i="43"/>
  <c r="W16" i="43"/>
  <c r="W18" i="43"/>
  <c r="W20" i="43"/>
  <c r="W22" i="43"/>
  <c r="W31" i="43"/>
  <c r="W33" i="43"/>
  <c r="W35" i="43"/>
  <c r="Z35" i="43" s="1"/>
  <c r="W37" i="43"/>
  <c r="W39" i="43"/>
  <c r="W41" i="43"/>
  <c r="W43" i="43"/>
  <c r="Z43" i="43" s="1"/>
  <c r="W45" i="43"/>
  <c r="W47" i="43"/>
  <c r="W49" i="43"/>
  <c r="W56" i="43"/>
  <c r="W58" i="43"/>
  <c r="W63" i="43"/>
  <c r="W65" i="43"/>
  <c r="W68" i="43"/>
  <c r="W70" i="43"/>
  <c r="W73" i="43"/>
  <c r="W75" i="43"/>
  <c r="W77" i="43"/>
  <c r="Z77" i="43" s="1"/>
  <c r="W79" i="43"/>
  <c r="W90" i="43"/>
  <c r="W92" i="43"/>
  <c r="Z92" i="43" s="1"/>
  <c r="W94" i="43"/>
  <c r="W96" i="43"/>
  <c r="W105" i="43"/>
  <c r="W107" i="43"/>
  <c r="Z107" i="43" s="1"/>
  <c r="W109" i="43"/>
  <c r="W116" i="43"/>
  <c r="W118" i="43"/>
  <c r="W120" i="43"/>
  <c r="W127" i="43"/>
  <c r="W129" i="43"/>
  <c r="W137" i="43"/>
  <c r="W140" i="43"/>
  <c r="W141" i="43"/>
  <c r="W145" i="43"/>
  <c r="W147" i="43"/>
  <c r="W150" i="43"/>
  <c r="W7" i="43"/>
  <c r="W9" i="43"/>
  <c r="W11" i="43"/>
  <c r="W13" i="43"/>
  <c r="W24" i="43"/>
  <c r="W26" i="43"/>
  <c r="W28" i="43"/>
  <c r="W30" i="43"/>
  <c r="W51" i="43"/>
  <c r="W53" i="43"/>
  <c r="W60" i="43"/>
  <c r="W62" i="43"/>
  <c r="Z62" i="43" s="1"/>
  <c r="W67" i="43"/>
  <c r="W81" i="43"/>
  <c r="W83" i="43"/>
  <c r="W85" i="43"/>
  <c r="W87" i="43"/>
  <c r="W98" i="43"/>
  <c r="W100" i="43"/>
  <c r="W102" i="43"/>
  <c r="Z102" i="43" s="1"/>
  <c r="W104" i="43"/>
  <c r="W111" i="43"/>
  <c r="W113" i="43"/>
  <c r="W115" i="43"/>
  <c r="W122" i="43"/>
  <c r="W124" i="43"/>
  <c r="W131" i="43"/>
  <c r="W144" i="43"/>
  <c r="W146" i="43"/>
  <c r="W153" i="43"/>
  <c r="W155" i="43"/>
  <c r="W15" i="43"/>
  <c r="W17" i="43"/>
  <c r="W19" i="43"/>
  <c r="W21" i="43"/>
  <c r="W32" i="43"/>
  <c r="Z32" i="43" s="1"/>
  <c r="W34" i="43"/>
  <c r="W36" i="43"/>
  <c r="W38" i="43"/>
  <c r="W40" i="43"/>
  <c r="Z40" i="43" s="1"/>
  <c r="W42" i="43"/>
  <c r="W44" i="43"/>
  <c r="W46" i="43"/>
  <c r="W48" i="43"/>
  <c r="Z48" i="43" s="1"/>
  <c r="W50" i="43"/>
  <c r="W55" i="43"/>
  <c r="W57" i="43"/>
  <c r="W64" i="43"/>
  <c r="W66" i="43"/>
  <c r="W69" i="43"/>
  <c r="W72" i="43"/>
  <c r="W74" i="43"/>
  <c r="Z74" i="43" s="1"/>
  <c r="W76" i="43"/>
  <c r="W78" i="43"/>
  <c r="Z78" i="43" s="1"/>
  <c r="W80" i="43"/>
  <c r="W89" i="43"/>
  <c r="W91" i="43"/>
  <c r="Z91" i="43" s="1"/>
  <c r="W93" i="43"/>
  <c r="W95" i="43"/>
  <c r="W106" i="43"/>
  <c r="W108" i="43"/>
  <c r="Z108" i="43" s="1"/>
  <c r="W117" i="43"/>
  <c r="Z117" i="43" s="1"/>
  <c r="W119" i="43"/>
  <c r="W121" i="43"/>
  <c r="Z121" i="43" s="1"/>
  <c r="W126" i="43"/>
  <c r="W128" i="43"/>
  <c r="W130" i="43"/>
  <c r="W134" i="43"/>
  <c r="W135" i="43"/>
  <c r="W139" i="43"/>
  <c r="W143" i="43"/>
  <c r="W149" i="43"/>
  <c r="W152" i="43"/>
  <c r="W154" i="43"/>
  <c r="W8" i="43"/>
  <c r="W10" i="43"/>
  <c r="W12" i="43"/>
  <c r="W14" i="43"/>
  <c r="W23" i="43"/>
  <c r="W25" i="43"/>
  <c r="W27" i="43"/>
  <c r="W29" i="43"/>
  <c r="W52" i="43"/>
  <c r="W54" i="43"/>
  <c r="Z54" i="43" s="1"/>
  <c r="W59" i="43"/>
  <c r="W61" i="43"/>
  <c r="Z61" i="43" s="1"/>
  <c r="W71" i="43"/>
  <c r="W82" i="43"/>
  <c r="W84" i="43"/>
  <c r="Z84" i="43" s="1"/>
  <c r="W86" i="43"/>
  <c r="W88" i="43"/>
  <c r="W97" i="43"/>
  <c r="W99" i="43"/>
  <c r="W101" i="43"/>
  <c r="W103" i="43"/>
  <c r="W110" i="43"/>
  <c r="Z110" i="43" s="1"/>
  <c r="W112" i="43"/>
  <c r="W114" i="43"/>
  <c r="W123" i="43"/>
  <c r="W125" i="43"/>
  <c r="W132" i="43"/>
  <c r="W133" i="43"/>
  <c r="W136" i="43"/>
  <c r="W138" i="43"/>
  <c r="W142" i="43"/>
  <c r="W148" i="43"/>
  <c r="W151" i="43"/>
  <c r="W6" i="43"/>
  <c r="P166" i="43"/>
  <c r="Z51" i="43"/>
  <c r="Z58" i="43"/>
  <c r="Z65" i="43"/>
  <c r="Z87" i="43"/>
  <c r="Z111" i="43"/>
  <c r="Z119" i="43"/>
  <c r="Z127" i="43"/>
  <c r="Z69" i="43"/>
  <c r="P162" i="43"/>
  <c r="AE21" i="41"/>
  <c r="AE9" i="41"/>
  <c r="AE45" i="41"/>
  <c r="S163" i="41"/>
  <c r="AB7" i="41"/>
  <c r="AB48" i="41"/>
  <c r="AB54" i="41"/>
  <c r="AB58" i="41"/>
  <c r="AB66" i="41"/>
  <c r="AB70" i="41"/>
  <c r="AB74" i="41"/>
  <c r="AB80" i="41"/>
  <c r="AB92" i="41"/>
  <c r="AB96" i="41"/>
  <c r="AB108" i="41"/>
  <c r="AB112" i="41"/>
  <c r="AB114" i="41"/>
  <c r="AB115" i="41"/>
  <c r="AB117" i="41"/>
  <c r="AB118" i="41"/>
  <c r="AB119" i="41"/>
  <c r="AB137" i="41"/>
  <c r="AB139" i="41"/>
  <c r="AB141" i="41"/>
  <c r="AB145" i="41"/>
  <c r="AB148" i="41"/>
  <c r="AB150" i="41"/>
  <c r="AB151" i="41"/>
  <c r="AB9" i="41"/>
  <c r="AB11" i="41"/>
  <c r="AB13" i="41"/>
  <c r="AB15" i="41"/>
  <c r="AB17" i="41"/>
  <c r="AB19" i="41"/>
  <c r="AB21" i="41"/>
  <c r="AB23" i="41"/>
  <c r="AE23" i="41" s="1"/>
  <c r="AB25" i="41"/>
  <c r="AB27" i="41"/>
  <c r="AB29" i="41"/>
  <c r="AB31" i="41"/>
  <c r="AB33" i="41"/>
  <c r="AB35" i="41"/>
  <c r="AB37" i="41"/>
  <c r="AB39" i="41"/>
  <c r="AB41" i="41"/>
  <c r="AB43" i="41"/>
  <c r="AB45" i="41"/>
  <c r="AB47" i="41"/>
  <c r="AB49" i="41"/>
  <c r="AB51" i="41"/>
  <c r="AB53" i="41"/>
  <c r="AB57" i="41"/>
  <c r="AB65" i="41"/>
  <c r="AB69" i="41"/>
  <c r="AB73" i="41"/>
  <c r="AB77" i="41"/>
  <c r="AB78" i="41"/>
  <c r="AB79" i="41"/>
  <c r="AB89" i="41"/>
  <c r="AB90" i="41"/>
  <c r="AB91" i="41"/>
  <c r="AB93" i="41"/>
  <c r="AB94" i="41"/>
  <c r="AB95" i="41"/>
  <c r="AB105" i="41"/>
  <c r="AB106" i="41"/>
  <c r="AB107" i="41"/>
  <c r="AB109" i="41"/>
  <c r="AB110" i="41"/>
  <c r="AB111" i="41"/>
  <c r="AB129" i="41"/>
  <c r="AB132" i="41"/>
  <c r="AB136" i="41"/>
  <c r="AB138" i="41"/>
  <c r="AB144" i="41"/>
  <c r="AB147" i="41"/>
  <c r="AB149" i="41"/>
  <c r="AB4" i="41"/>
  <c r="AB6" i="41"/>
  <c r="AB50" i="41"/>
  <c r="AB52" i="41"/>
  <c r="AB56" i="41"/>
  <c r="AB61" i="41"/>
  <c r="AB62" i="41"/>
  <c r="AB64" i="41"/>
  <c r="AB68" i="41"/>
  <c r="AB72" i="41"/>
  <c r="AB76" i="41"/>
  <c r="AB84" i="41"/>
  <c r="AB88" i="41"/>
  <c r="AB100" i="41"/>
  <c r="AB104" i="41"/>
  <c r="AB121" i="41"/>
  <c r="AB124" i="41"/>
  <c r="AB128" i="41"/>
  <c r="AB130" i="41"/>
  <c r="AB131" i="41"/>
  <c r="AB133" i="41"/>
  <c r="AB134" i="41"/>
  <c r="AB135" i="41"/>
  <c r="AB143" i="41"/>
  <c r="AB5" i="41"/>
  <c r="AB8" i="41"/>
  <c r="AB10" i="41"/>
  <c r="AB12" i="41"/>
  <c r="AB14" i="41"/>
  <c r="AB16" i="41"/>
  <c r="AB18" i="41"/>
  <c r="AB20" i="41"/>
  <c r="AB22" i="41"/>
  <c r="AB24" i="41"/>
  <c r="AB26" i="41"/>
  <c r="AB28" i="41"/>
  <c r="AB30" i="41"/>
  <c r="AB32" i="41"/>
  <c r="AB34" i="41"/>
  <c r="AB36" i="41"/>
  <c r="AB38" i="41"/>
  <c r="AB40" i="41"/>
  <c r="AB42" i="41"/>
  <c r="AB44" i="41"/>
  <c r="AB46" i="41"/>
  <c r="AB55" i="41"/>
  <c r="AB59" i="41"/>
  <c r="AB60" i="41"/>
  <c r="AB63" i="41"/>
  <c r="AB67" i="41"/>
  <c r="AB71" i="41"/>
  <c r="AB75" i="41"/>
  <c r="AB81" i="41"/>
  <c r="AB82" i="41"/>
  <c r="AB83" i="41"/>
  <c r="AB85" i="41"/>
  <c r="AB86" i="41"/>
  <c r="AB87" i="41"/>
  <c r="AB97" i="41"/>
  <c r="AB98" i="41"/>
  <c r="AB99" i="41"/>
  <c r="AB101" i="41"/>
  <c r="AB102" i="41"/>
  <c r="AB103" i="41"/>
  <c r="AB113" i="41"/>
  <c r="AB116" i="41"/>
  <c r="AB120" i="41"/>
  <c r="AB122" i="41"/>
  <c r="AB123" i="41"/>
  <c r="AB125" i="41"/>
  <c r="AB126" i="41"/>
  <c r="AB127" i="41"/>
  <c r="AB140" i="41"/>
  <c r="AB142" i="41"/>
  <c r="AB152" i="41"/>
  <c r="AB146" i="41"/>
  <c r="AB153" i="41"/>
  <c r="O157" i="41"/>
  <c r="AE11" i="41"/>
  <c r="S158" i="41"/>
  <c r="S167" i="41"/>
  <c r="S164" i="41"/>
  <c r="AE31" i="41"/>
  <c r="AE37" i="41"/>
  <c r="S162" i="41"/>
  <c r="S159" i="41"/>
  <c r="S165" i="41"/>
  <c r="AE5" i="41"/>
  <c r="AE19" i="41"/>
  <c r="AE25" i="41"/>
  <c r="AE35" i="41"/>
  <c r="AE41" i="41"/>
  <c r="S161" i="41"/>
  <c r="S166" i="41"/>
  <c r="S160" i="41"/>
  <c r="T163" i="39"/>
  <c r="T158" i="39"/>
  <c r="T168" i="39"/>
  <c r="T159" i="39"/>
  <c r="T165" i="39"/>
  <c r="T164" i="39"/>
  <c r="T161" i="39"/>
  <c r="T166" i="39"/>
  <c r="T160" i="39"/>
  <c r="T162" i="39"/>
  <c r="T167" i="39"/>
  <c r="T157" i="39"/>
  <c r="AD8" i="39"/>
  <c r="AD11" i="39"/>
  <c r="AD16" i="39"/>
  <c r="AD19" i="39"/>
  <c r="AD24" i="39"/>
  <c r="AD27" i="39"/>
  <c r="AD32" i="39"/>
  <c r="AD39" i="39"/>
  <c r="AD44" i="39"/>
  <c r="AD47" i="39"/>
  <c r="AD51" i="39"/>
  <c r="AD55" i="39"/>
  <c r="AD59" i="39"/>
  <c r="AD63" i="39"/>
  <c r="AD67" i="39"/>
  <c r="AD71" i="39"/>
  <c r="AD76" i="39"/>
  <c r="AD80" i="39"/>
  <c r="AD84" i="39"/>
  <c r="AD88" i="39"/>
  <c r="AD92" i="39"/>
  <c r="AD96" i="39"/>
  <c r="AD100" i="39"/>
  <c r="AD104" i="39"/>
  <c r="AD108" i="39"/>
  <c r="AD111" i="39"/>
  <c r="AD114" i="39"/>
  <c r="AD118" i="39"/>
  <c r="AD122" i="39"/>
  <c r="AD132" i="39"/>
  <c r="AD136" i="39"/>
  <c r="AD141" i="39"/>
  <c r="AD145" i="39"/>
  <c r="AD149" i="39"/>
  <c r="AD7" i="39"/>
  <c r="AD10" i="39"/>
  <c r="AD13" i="39"/>
  <c r="AD18" i="39"/>
  <c r="AD21" i="39"/>
  <c r="AD26" i="39"/>
  <c r="AD29" i="39"/>
  <c r="AD35" i="39"/>
  <c r="AD38" i="39"/>
  <c r="AD41" i="39"/>
  <c r="AD46" i="39"/>
  <c r="AD50" i="39"/>
  <c r="AD54" i="39"/>
  <c r="AD58" i="39"/>
  <c r="AD62" i="39"/>
  <c r="AD66" i="39"/>
  <c r="AD70" i="39"/>
  <c r="AD74" i="39"/>
  <c r="AD75" i="39"/>
  <c r="AD79" i="39"/>
  <c r="AD83" i="39"/>
  <c r="AD87" i="39"/>
  <c r="AD91" i="39"/>
  <c r="AD95" i="39"/>
  <c r="AD99" i="39"/>
  <c r="AD103" i="39"/>
  <c r="AD107" i="39"/>
  <c r="AD117" i="39"/>
  <c r="AD121" i="39"/>
  <c r="AD125" i="39"/>
  <c r="AD126" i="39"/>
  <c r="AD128" i="39"/>
  <c r="AD129" i="39"/>
  <c r="AD131" i="39"/>
  <c r="AD135" i="39"/>
  <c r="AD140" i="39"/>
  <c r="AD144" i="39"/>
  <c r="AD148" i="39"/>
  <c r="AD153" i="39"/>
  <c r="AD6" i="39"/>
  <c r="AD12" i="39"/>
  <c r="AD15" i="39"/>
  <c r="AD20" i="39"/>
  <c r="AD23" i="39"/>
  <c r="AD28" i="39"/>
  <c r="AD31" i="39"/>
  <c r="AD34" i="39"/>
  <c r="AD37" i="39"/>
  <c r="AD40" i="39"/>
  <c r="AD43" i="39"/>
  <c r="AD49" i="39"/>
  <c r="AD53" i="39"/>
  <c r="AD57" i="39"/>
  <c r="AD61" i="39"/>
  <c r="AD65" i="39"/>
  <c r="AD69" i="39"/>
  <c r="AD73" i="39"/>
  <c r="AD78" i="39"/>
  <c r="AD82" i="39"/>
  <c r="AD86" i="39"/>
  <c r="AD90" i="39"/>
  <c r="AD94" i="39"/>
  <c r="AD98" i="39"/>
  <c r="AD102" i="39"/>
  <c r="AD106" i="39"/>
  <c r="AD116" i="39"/>
  <c r="AD120" i="39"/>
  <c r="AD124" i="39"/>
  <c r="AD127" i="39"/>
  <c r="AD130" i="39"/>
  <c r="AD134" i="39"/>
  <c r="AD138" i="39"/>
  <c r="AD139" i="39"/>
  <c r="AD143" i="39"/>
  <c r="AD147" i="39"/>
  <c r="AD152" i="39"/>
  <c r="AD5" i="39"/>
  <c r="AD9" i="39"/>
  <c r="AD14" i="39"/>
  <c r="AD17" i="39"/>
  <c r="AD22" i="39"/>
  <c r="AD25" i="39"/>
  <c r="AD30" i="39"/>
  <c r="AD33" i="39"/>
  <c r="AD36" i="39"/>
  <c r="AD42" i="39"/>
  <c r="AD45" i="39"/>
  <c r="AD48" i="39"/>
  <c r="AD52" i="39"/>
  <c r="AD56" i="39"/>
  <c r="AD60" i="39"/>
  <c r="AD64" i="39"/>
  <c r="AD68" i="39"/>
  <c r="AD72" i="39"/>
  <c r="AD77" i="39"/>
  <c r="AD81" i="39"/>
  <c r="AD85" i="39"/>
  <c r="AD89" i="39"/>
  <c r="AD93" i="39"/>
  <c r="AD97" i="39"/>
  <c r="AD101" i="39"/>
  <c r="AD105" i="39"/>
  <c r="AD109" i="39"/>
  <c r="AD110" i="39"/>
  <c r="AD112" i="39"/>
  <c r="AD113" i="39"/>
  <c r="AD115" i="39"/>
  <c r="AD119" i="39"/>
  <c r="AD123" i="39"/>
  <c r="AD133" i="39"/>
  <c r="AD137" i="39"/>
  <c r="AD142" i="39"/>
  <c r="AD146" i="39"/>
  <c r="AD150" i="39"/>
  <c r="AD151" i="39"/>
  <c r="AD4" i="39"/>
  <c r="AI61" i="37"/>
  <c r="AI68" i="37"/>
  <c r="AI63" i="37"/>
  <c r="AI73" i="37"/>
  <c r="U169" i="37"/>
  <c r="U159" i="37"/>
  <c r="U157" i="37"/>
  <c r="AF32" i="37"/>
  <c r="AF34" i="37"/>
  <c r="AF36" i="37"/>
  <c r="AF38" i="37"/>
  <c r="AI38" i="37" s="1"/>
  <c r="AF47" i="37"/>
  <c r="AF49" i="37"/>
  <c r="AF51" i="37"/>
  <c r="AF82" i="37"/>
  <c r="AF91" i="37"/>
  <c r="AF92" i="37"/>
  <c r="AF94" i="37"/>
  <c r="AF98" i="37"/>
  <c r="AF99" i="37"/>
  <c r="AF100" i="37"/>
  <c r="AF101" i="37"/>
  <c r="AF105" i="37"/>
  <c r="AF110" i="37"/>
  <c r="AF111" i="37"/>
  <c r="AF118" i="37"/>
  <c r="AF122" i="37"/>
  <c r="AF126" i="37"/>
  <c r="AF130" i="37"/>
  <c r="AF131" i="37"/>
  <c r="AF132" i="37"/>
  <c r="AF134" i="37"/>
  <c r="AF135" i="37"/>
  <c r="AF147" i="37"/>
  <c r="AF149" i="37"/>
  <c r="AF5" i="37"/>
  <c r="AF7" i="37"/>
  <c r="AF9" i="37"/>
  <c r="AF11" i="37"/>
  <c r="AF13" i="37"/>
  <c r="AF15" i="37"/>
  <c r="AF17" i="37"/>
  <c r="AF19" i="37"/>
  <c r="AF21" i="37"/>
  <c r="AF23" i="37"/>
  <c r="AF25" i="37"/>
  <c r="AF27" i="37"/>
  <c r="AF29" i="37"/>
  <c r="AF31" i="37"/>
  <c r="AF40" i="37"/>
  <c r="AF42" i="37"/>
  <c r="AI42" i="37" s="1"/>
  <c r="AF44" i="37"/>
  <c r="AF46" i="37"/>
  <c r="AF53" i="37"/>
  <c r="AF55" i="37"/>
  <c r="AI55" i="37" s="1"/>
  <c r="AF57" i="37"/>
  <c r="AF59" i="37"/>
  <c r="AF61" i="37"/>
  <c r="AF63" i="37"/>
  <c r="AF65" i="37"/>
  <c r="AF67" i="37"/>
  <c r="AF69" i="37"/>
  <c r="AF71" i="37"/>
  <c r="AI71" i="37" s="1"/>
  <c r="AF73" i="37"/>
  <c r="AF75" i="37"/>
  <c r="AI75" i="37" s="1"/>
  <c r="AF77" i="37"/>
  <c r="AF79" i="37"/>
  <c r="AF90" i="37"/>
  <c r="AF93" i="37"/>
  <c r="AF97" i="37"/>
  <c r="AF104" i="37"/>
  <c r="AF108" i="37"/>
  <c r="AF109" i="37"/>
  <c r="AF114" i="37"/>
  <c r="AF115" i="37"/>
  <c r="AF116" i="37"/>
  <c r="AF117" i="37"/>
  <c r="AF121" i="37"/>
  <c r="AF125" i="37"/>
  <c r="AF129" i="37"/>
  <c r="AF133" i="37"/>
  <c r="AF139" i="37"/>
  <c r="AF33" i="37"/>
  <c r="AF35" i="37"/>
  <c r="AF37" i="37"/>
  <c r="AF48" i="37"/>
  <c r="AF50" i="37"/>
  <c r="AF81" i="37"/>
  <c r="AF84" i="37"/>
  <c r="AF85" i="37"/>
  <c r="AF86" i="37"/>
  <c r="AF88" i="37"/>
  <c r="AF89" i="37"/>
  <c r="AF96" i="37"/>
  <c r="AF103" i="37"/>
  <c r="AF107" i="37"/>
  <c r="AF113" i="37"/>
  <c r="AF120" i="37"/>
  <c r="AF124" i="37"/>
  <c r="AF128" i="37"/>
  <c r="AF136" i="37"/>
  <c r="AF137" i="37"/>
  <c r="AF138" i="37"/>
  <c r="AF140" i="37"/>
  <c r="AF142" i="37"/>
  <c r="AF143" i="37"/>
  <c r="AF145" i="37"/>
  <c r="AF151" i="37"/>
  <c r="AF153" i="37"/>
  <c r="AF6" i="37"/>
  <c r="AF8" i="37"/>
  <c r="AF10" i="37"/>
  <c r="AF12" i="37"/>
  <c r="AF14" i="37"/>
  <c r="AF16" i="37"/>
  <c r="AF18" i="37"/>
  <c r="AF20" i="37"/>
  <c r="AF22" i="37"/>
  <c r="AF24" i="37"/>
  <c r="AF26" i="37"/>
  <c r="AF28" i="37"/>
  <c r="AF30" i="37"/>
  <c r="AF39" i="37"/>
  <c r="AF41" i="37"/>
  <c r="AF43" i="37"/>
  <c r="AF45" i="37"/>
  <c r="AF52" i="37"/>
  <c r="AI52" i="37" s="1"/>
  <c r="AF54" i="37"/>
  <c r="AF56" i="37"/>
  <c r="AF58" i="37"/>
  <c r="AF60" i="37"/>
  <c r="AF62" i="37"/>
  <c r="AF64" i="37"/>
  <c r="AI64" i="37" s="1"/>
  <c r="AF66" i="37"/>
  <c r="AF68" i="37"/>
  <c r="AF70" i="37"/>
  <c r="AF72" i="37"/>
  <c r="AI72" i="37" s="1"/>
  <c r="AF74" i="37"/>
  <c r="AF76" i="37"/>
  <c r="AI76" i="37" s="1"/>
  <c r="AF78" i="37"/>
  <c r="AF80" i="37"/>
  <c r="AF83" i="37"/>
  <c r="AF87" i="37"/>
  <c r="AF95" i="37"/>
  <c r="AF102" i="37"/>
  <c r="AF106" i="37"/>
  <c r="AF112" i="37"/>
  <c r="AF119" i="37"/>
  <c r="AF123" i="37"/>
  <c r="AF127" i="37"/>
  <c r="AF141" i="37"/>
  <c r="AF148" i="37"/>
  <c r="AF144" i="37"/>
  <c r="AF150" i="37"/>
  <c r="AF146" i="37"/>
  <c r="AF4" i="37"/>
  <c r="AF152" i="37"/>
  <c r="U158" i="37"/>
  <c r="U163" i="37"/>
  <c r="U168" i="37"/>
  <c r="U161" i="37"/>
  <c r="U162" i="37"/>
  <c r="U167" i="37"/>
  <c r="U164" i="37"/>
  <c r="U165" i="37"/>
  <c r="U166" i="37"/>
  <c r="U160" i="37"/>
  <c r="V158" i="36"/>
  <c r="V170" i="36"/>
  <c r="V169" i="36"/>
  <c r="V159" i="36"/>
  <c r="AH10" i="36"/>
  <c r="AH17" i="36"/>
  <c r="AH23" i="36"/>
  <c r="AH28" i="36"/>
  <c r="AH30" i="36"/>
  <c r="AH32" i="36"/>
  <c r="AH36" i="36"/>
  <c r="AH40" i="36"/>
  <c r="AH44" i="36"/>
  <c r="AH48" i="36"/>
  <c r="AH49" i="36"/>
  <c r="AH54" i="36"/>
  <c r="AH60" i="36"/>
  <c r="AH64" i="36"/>
  <c r="AH71" i="36"/>
  <c r="AH77" i="36"/>
  <c r="AH81" i="36"/>
  <c r="AH83" i="36"/>
  <c r="AH87" i="36"/>
  <c r="AH95" i="36"/>
  <c r="AH106" i="36"/>
  <c r="AH108" i="36"/>
  <c r="AH114" i="36"/>
  <c r="AH116" i="36"/>
  <c r="AH122" i="36"/>
  <c r="AH124" i="36"/>
  <c r="AH130" i="36"/>
  <c r="AH134" i="36"/>
  <c r="AH7" i="36"/>
  <c r="AH8" i="36"/>
  <c r="AH9" i="36"/>
  <c r="AH16" i="36"/>
  <c r="AH22" i="36"/>
  <c r="AH26" i="36"/>
  <c r="AH27" i="36"/>
  <c r="AH29" i="36"/>
  <c r="AH31" i="36"/>
  <c r="AH35" i="36"/>
  <c r="AH39" i="36"/>
  <c r="AH43" i="36"/>
  <c r="AH47" i="36"/>
  <c r="AH52" i="36"/>
  <c r="AH53" i="36"/>
  <c r="AH59" i="36"/>
  <c r="AH63" i="36"/>
  <c r="AH76" i="36"/>
  <c r="AH80" i="36"/>
  <c r="AH94" i="36"/>
  <c r="AH102" i="36"/>
  <c r="AH105" i="36"/>
  <c r="AH107" i="36"/>
  <c r="AH113" i="36"/>
  <c r="AH115" i="36"/>
  <c r="AH121" i="36"/>
  <c r="AH123" i="36"/>
  <c r="AH129" i="36"/>
  <c r="AH133" i="36"/>
  <c r="AH139" i="36"/>
  <c r="AH143" i="36"/>
  <c r="AH148" i="36"/>
  <c r="AH152" i="36"/>
  <c r="AH6" i="36"/>
  <c r="AH15" i="36"/>
  <c r="AH19" i="36"/>
  <c r="AH21" i="36"/>
  <c r="AH25" i="36"/>
  <c r="AH34" i="36"/>
  <c r="AH38" i="36"/>
  <c r="AH42" i="36"/>
  <c r="AH46" i="36"/>
  <c r="AH51" i="36"/>
  <c r="AH56" i="36"/>
  <c r="AH57" i="36"/>
  <c r="AH58" i="36"/>
  <c r="AH62" i="36"/>
  <c r="AH66" i="36"/>
  <c r="AH68" i="36"/>
  <c r="AH69" i="36"/>
  <c r="AH75" i="36"/>
  <c r="AH79" i="36"/>
  <c r="AH93" i="36"/>
  <c r="AH101" i="36"/>
  <c r="AH103" i="36"/>
  <c r="AH104" i="36"/>
  <c r="AH110" i="36"/>
  <c r="AH112" i="36"/>
  <c r="AH118" i="36"/>
  <c r="AH120" i="36"/>
  <c r="AH126" i="36"/>
  <c r="AH128" i="36"/>
  <c r="AH132" i="36"/>
  <c r="AH136" i="36"/>
  <c r="AH137" i="36"/>
  <c r="AH138" i="36"/>
  <c r="AH142" i="36"/>
  <c r="AH147" i="36"/>
  <c r="AH151" i="36"/>
  <c r="AH4" i="36"/>
  <c r="AH5" i="36"/>
  <c r="AH11" i="36"/>
  <c r="AH12" i="36"/>
  <c r="AH13" i="36"/>
  <c r="AH14" i="36"/>
  <c r="AH18" i="36"/>
  <c r="AH20" i="36"/>
  <c r="AH24" i="36"/>
  <c r="AH33" i="36"/>
  <c r="AH37" i="36"/>
  <c r="AH41" i="36"/>
  <c r="AH45" i="36"/>
  <c r="AH50" i="36"/>
  <c r="AH55" i="36"/>
  <c r="AH61" i="36"/>
  <c r="AH65" i="36"/>
  <c r="AH67" i="36"/>
  <c r="AH70" i="36"/>
  <c r="AH72" i="36"/>
  <c r="AH73" i="36"/>
  <c r="AH74" i="36"/>
  <c r="AH78" i="36"/>
  <c r="AH82" i="36"/>
  <c r="AH84" i="36"/>
  <c r="AH85" i="36"/>
  <c r="AH86" i="36"/>
  <c r="AH88" i="36"/>
  <c r="AH89" i="36"/>
  <c r="AH90" i="36"/>
  <c r="AH91" i="36"/>
  <c r="AH92" i="36"/>
  <c r="AH96" i="36"/>
  <c r="AH97" i="36"/>
  <c r="AH98" i="36"/>
  <c r="AH99" i="36"/>
  <c r="AH100" i="36"/>
  <c r="AH109" i="36"/>
  <c r="AH111" i="36"/>
  <c r="AH117" i="36"/>
  <c r="AH119" i="36"/>
  <c r="AH125" i="36"/>
  <c r="AH127" i="36"/>
  <c r="AH131" i="36"/>
  <c r="AH135" i="36"/>
  <c r="AH141" i="36"/>
  <c r="AH145" i="36"/>
  <c r="AH146" i="36"/>
  <c r="AH140" i="36"/>
  <c r="AH153" i="36"/>
  <c r="AH150" i="36"/>
  <c r="AH144" i="36"/>
  <c r="AH149" i="36"/>
  <c r="V157" i="36"/>
  <c r="V168" i="36"/>
  <c r="V161" i="36"/>
  <c r="V162" i="36"/>
  <c r="V163" i="36"/>
  <c r="V164" i="36"/>
  <c r="V165" i="36"/>
  <c r="V166" i="36"/>
  <c r="V167" i="36"/>
  <c r="V160" i="36"/>
  <c r="W168" i="33"/>
  <c r="W165" i="33"/>
  <c r="W162" i="33"/>
  <c r="W159" i="33"/>
  <c r="W169" i="33"/>
  <c r="W166" i="33"/>
  <c r="W163" i="33"/>
  <c r="W157" i="33"/>
  <c r="W160" i="33"/>
  <c r="W170" i="33"/>
  <c r="W167" i="33"/>
  <c r="W161" i="33"/>
  <c r="W158" i="33"/>
  <c r="W164" i="33"/>
  <c r="W171" i="33"/>
  <c r="AJ43" i="33"/>
  <c r="AJ45" i="33"/>
  <c r="AJ47" i="33"/>
  <c r="AJ55" i="33"/>
  <c r="AJ60" i="33"/>
  <c r="AJ61" i="33"/>
  <c r="AJ62" i="33"/>
  <c r="AJ66" i="33"/>
  <c r="AJ70" i="33"/>
  <c r="AJ76" i="33"/>
  <c r="AJ80" i="33"/>
  <c r="AJ87" i="33"/>
  <c r="AJ91" i="33"/>
  <c r="AJ92" i="33"/>
  <c r="AJ93" i="33"/>
  <c r="AJ97" i="33"/>
  <c r="AJ98" i="33"/>
  <c r="AJ103" i="33"/>
  <c r="AJ109" i="33"/>
  <c r="AJ113" i="33"/>
  <c r="AJ114" i="33"/>
  <c r="AJ120" i="33"/>
  <c r="AJ139" i="33"/>
  <c r="AJ143" i="33"/>
  <c r="AJ147" i="33"/>
  <c r="AJ151" i="33"/>
  <c r="AJ6" i="33"/>
  <c r="AJ8" i="33"/>
  <c r="AJ10" i="33"/>
  <c r="AJ12" i="33"/>
  <c r="AJ14" i="33"/>
  <c r="AJ16" i="33"/>
  <c r="AJ18" i="33"/>
  <c r="AJ20" i="33"/>
  <c r="AJ22" i="33"/>
  <c r="AJ24" i="33"/>
  <c r="AJ26" i="33"/>
  <c r="AJ28" i="33"/>
  <c r="AJ30" i="33"/>
  <c r="AJ32" i="33"/>
  <c r="AJ34" i="33"/>
  <c r="AJ36" i="33"/>
  <c r="AJ38" i="33"/>
  <c r="AJ40" i="33"/>
  <c r="AJ42" i="33"/>
  <c r="AJ52" i="33"/>
  <c r="AJ53" i="33"/>
  <c r="AJ54" i="33"/>
  <c r="AJ59" i="33"/>
  <c r="AJ65" i="33"/>
  <c r="AJ69" i="33"/>
  <c r="AJ75" i="33"/>
  <c r="AJ79" i="33"/>
  <c r="AJ84" i="33"/>
  <c r="AJ85" i="33"/>
  <c r="AJ86" i="33"/>
  <c r="AJ90" i="33"/>
  <c r="AJ96" i="33"/>
  <c r="AJ102" i="33"/>
  <c r="AJ108" i="33"/>
  <c r="AJ112" i="33"/>
  <c r="AJ119" i="33"/>
  <c r="AJ123" i="33"/>
  <c r="AJ124" i="33"/>
  <c r="AJ125" i="33"/>
  <c r="AJ126" i="33"/>
  <c r="AJ127" i="33"/>
  <c r="AJ128" i="33"/>
  <c r="AJ129" i="33"/>
  <c r="AJ130" i="33"/>
  <c r="AJ131" i="33"/>
  <c r="AJ132" i="33"/>
  <c r="AJ133" i="33"/>
  <c r="AJ134" i="33"/>
  <c r="AJ135" i="33"/>
  <c r="AJ136" i="33"/>
  <c r="AJ44" i="33"/>
  <c r="AJ46" i="33"/>
  <c r="AJ49" i="33"/>
  <c r="AJ50" i="33"/>
  <c r="AJ51" i="33"/>
  <c r="AJ57" i="33"/>
  <c r="AJ58" i="33"/>
  <c r="AJ64" i="33"/>
  <c r="AJ68" i="33"/>
  <c r="AJ72" i="33"/>
  <c r="AJ73" i="33"/>
  <c r="AJ74" i="33"/>
  <c r="AJ78" i="33"/>
  <c r="AJ83" i="33"/>
  <c r="AJ89" i="33"/>
  <c r="AJ95" i="33"/>
  <c r="AJ101" i="33"/>
  <c r="AJ107" i="33"/>
  <c r="AJ111" i="33"/>
  <c r="AJ116" i="33"/>
  <c r="AJ117" i="33"/>
  <c r="AJ118" i="33"/>
  <c r="AJ122" i="33"/>
  <c r="AJ141" i="33"/>
  <c r="AJ145" i="33"/>
  <c r="AJ149" i="33"/>
  <c r="AJ153" i="33"/>
  <c r="AJ39" i="33"/>
  <c r="AM39" i="33" s="1"/>
  <c r="AJ5" i="33"/>
  <c r="AJ13" i="33"/>
  <c r="AJ21" i="33"/>
  <c r="AM21" i="33" s="1"/>
  <c r="AJ29" i="33"/>
  <c r="AJ37" i="33"/>
  <c r="AM37" i="33" s="1"/>
  <c r="AJ71" i="33"/>
  <c r="AJ81" i="33"/>
  <c r="AJ88" i="33"/>
  <c r="AJ99" i="33"/>
  <c r="AJ104" i="33"/>
  <c r="AJ144" i="33"/>
  <c r="AJ152" i="33"/>
  <c r="AJ4" i="33"/>
  <c r="AJ7" i="33"/>
  <c r="AJ23" i="33"/>
  <c r="AM23" i="33" s="1"/>
  <c r="AJ31" i="33"/>
  <c r="AJ67" i="33"/>
  <c r="AJ77" i="33"/>
  <c r="AJ105" i="33"/>
  <c r="AJ142" i="33"/>
  <c r="AJ11" i="33"/>
  <c r="AM11" i="33" s="1"/>
  <c r="AJ19" i="33"/>
  <c r="AJ27" i="33"/>
  <c r="AM27" i="33" s="1"/>
  <c r="AJ35" i="33"/>
  <c r="AJ94" i="33"/>
  <c r="AJ121" i="33"/>
  <c r="AJ138" i="33"/>
  <c r="AJ146" i="33"/>
  <c r="AJ15" i="33"/>
  <c r="AJ48" i="33"/>
  <c r="AJ82" i="33"/>
  <c r="AJ100" i="33"/>
  <c r="AJ110" i="33"/>
  <c r="AJ150" i="33"/>
  <c r="AJ9" i="33"/>
  <c r="AJ17" i="33"/>
  <c r="AM17" i="33" s="1"/>
  <c r="AJ25" i="33"/>
  <c r="AJ33" i="33"/>
  <c r="AJ41" i="33"/>
  <c r="AM41" i="33" s="1"/>
  <c r="AJ56" i="33"/>
  <c r="AJ63" i="33"/>
  <c r="AJ106" i="33"/>
  <c r="AJ115" i="33"/>
  <c r="AJ137" i="33"/>
  <c r="AJ140" i="33"/>
  <c r="AJ148" i="33"/>
  <c r="X167" i="29"/>
  <c r="X170" i="29"/>
  <c r="X171" i="29"/>
  <c r="X157" i="29"/>
  <c r="X166" i="29"/>
  <c r="X165" i="29"/>
  <c r="AO22" i="29"/>
  <c r="X169" i="29"/>
  <c r="X160" i="29"/>
  <c r="X163" i="29"/>
  <c r="X162" i="29"/>
  <c r="X161" i="29"/>
  <c r="X164" i="29"/>
  <c r="X168" i="29"/>
  <c r="AO30" i="29"/>
  <c r="X158" i="29"/>
  <c r="X172" i="29"/>
  <c r="X159" i="29"/>
  <c r="AL7" i="29"/>
  <c r="AL15" i="29"/>
  <c r="AL22" i="29"/>
  <c r="AL25" i="29"/>
  <c r="AL27" i="29"/>
  <c r="AL32" i="29"/>
  <c r="AL37" i="29"/>
  <c r="AL40" i="29"/>
  <c r="AL45" i="29"/>
  <c r="AL49" i="29"/>
  <c r="AL53" i="29"/>
  <c r="AL54" i="29"/>
  <c r="AL62" i="29"/>
  <c r="AL66" i="29"/>
  <c r="AL70" i="29"/>
  <c r="AL79" i="29"/>
  <c r="AL83" i="29"/>
  <c r="AL87" i="29"/>
  <c r="AL90" i="29"/>
  <c r="AL93" i="29"/>
  <c r="AL97" i="29"/>
  <c r="AL101" i="29"/>
  <c r="AL110" i="29"/>
  <c r="AL111" i="29"/>
  <c r="AL115" i="29"/>
  <c r="AL119" i="29"/>
  <c r="AL127" i="29"/>
  <c r="AL131" i="29"/>
  <c r="AL135" i="29"/>
  <c r="AL142" i="29"/>
  <c r="AL146" i="29"/>
  <c r="AL150" i="29"/>
  <c r="AL6" i="29"/>
  <c r="AL9" i="29"/>
  <c r="AL11" i="29"/>
  <c r="AL14" i="29"/>
  <c r="AL17" i="29"/>
  <c r="AL19" i="29"/>
  <c r="AL24" i="29"/>
  <c r="AL29" i="29"/>
  <c r="AL34" i="29"/>
  <c r="AO34" i="29" s="1"/>
  <c r="AL36" i="29"/>
  <c r="AL42" i="29"/>
  <c r="AO42" i="29" s="1"/>
  <c r="AL44" i="29"/>
  <c r="AL48" i="29"/>
  <c r="AL52" i="29"/>
  <c r="AL59" i="29"/>
  <c r="AL60" i="29"/>
  <c r="AL61" i="29"/>
  <c r="AL65" i="29"/>
  <c r="AL69" i="29"/>
  <c r="AL78" i="29"/>
  <c r="AL82" i="29"/>
  <c r="AL86" i="29"/>
  <c r="AL96" i="29"/>
  <c r="AL100" i="29"/>
  <c r="AL104" i="29"/>
  <c r="AL105" i="29"/>
  <c r="AL107" i="29"/>
  <c r="AL108" i="29"/>
  <c r="AL109" i="29"/>
  <c r="AL114" i="29"/>
  <c r="AL118" i="29"/>
  <c r="AL126" i="29"/>
  <c r="AL130" i="29"/>
  <c r="AL134" i="29"/>
  <c r="AL141" i="29"/>
  <c r="AL145" i="29"/>
  <c r="AL149" i="29"/>
  <c r="AL153" i="29"/>
  <c r="AL8" i="29"/>
  <c r="AL13" i="29"/>
  <c r="AL16" i="29"/>
  <c r="AL21" i="29"/>
  <c r="AL26" i="29"/>
  <c r="AL28" i="29"/>
  <c r="AO28" i="29" s="1"/>
  <c r="AL31" i="29"/>
  <c r="AL39" i="29"/>
  <c r="AL47" i="29"/>
  <c r="AL51" i="29"/>
  <c r="AL56" i="29"/>
  <c r="AL57" i="29"/>
  <c r="AL58" i="29"/>
  <c r="AL64" i="29"/>
  <c r="AL68" i="29"/>
  <c r="AL72" i="29"/>
  <c r="AL73" i="29"/>
  <c r="AL75" i="29"/>
  <c r="AL76" i="29"/>
  <c r="AL77" i="29"/>
  <c r="AL81" i="29"/>
  <c r="AL85" i="29"/>
  <c r="AL95" i="29"/>
  <c r="AL99" i="29"/>
  <c r="AL103" i="29"/>
  <c r="AL106" i="29"/>
  <c r="AL113" i="29"/>
  <c r="AL117" i="29"/>
  <c r="AL121" i="29"/>
  <c r="AL123" i="29"/>
  <c r="AL124" i="29"/>
  <c r="AL125" i="29"/>
  <c r="AL129" i="29"/>
  <c r="AL133" i="29"/>
  <c r="AL137" i="29"/>
  <c r="AL139" i="29"/>
  <c r="AL140" i="29"/>
  <c r="AL144" i="29"/>
  <c r="AL148" i="29"/>
  <c r="AL152" i="29"/>
  <c r="AL4" i="29"/>
  <c r="AL5" i="29"/>
  <c r="AL10" i="29"/>
  <c r="AL12" i="29"/>
  <c r="AL18" i="29"/>
  <c r="AL20" i="29"/>
  <c r="AO20" i="29" s="1"/>
  <c r="AL23" i="29"/>
  <c r="AL30" i="29"/>
  <c r="AL33" i="29"/>
  <c r="AL35" i="29"/>
  <c r="AO35" i="29" s="1"/>
  <c r="AL38" i="29"/>
  <c r="AL41" i="29"/>
  <c r="AL43" i="29"/>
  <c r="AL46" i="29"/>
  <c r="AO46" i="29" s="1"/>
  <c r="AL50" i="29"/>
  <c r="AL55" i="29"/>
  <c r="AL63" i="29"/>
  <c r="AL67" i="29"/>
  <c r="AL71" i="29"/>
  <c r="AL74" i="29"/>
  <c r="AL80" i="29"/>
  <c r="AL84" i="29"/>
  <c r="AL88" i="29"/>
  <c r="AL89" i="29"/>
  <c r="AL91" i="29"/>
  <c r="AL92" i="29"/>
  <c r="AL94" i="29"/>
  <c r="AL98" i="29"/>
  <c r="AL102" i="29"/>
  <c r="AL112" i="29"/>
  <c r="AL116" i="29"/>
  <c r="AL120" i="29"/>
  <c r="AL122" i="29"/>
  <c r="AL128" i="29"/>
  <c r="AL132" i="29"/>
  <c r="AL136" i="29"/>
  <c r="AL138" i="29"/>
  <c r="AL143" i="29"/>
  <c r="AL147" i="29"/>
  <c r="AL151" i="29"/>
  <c r="Y163" i="27"/>
  <c r="Y162" i="27"/>
  <c r="Y171" i="27"/>
  <c r="Y170" i="27"/>
  <c r="AQ41" i="27"/>
  <c r="AQ17" i="27"/>
  <c r="AQ39" i="27"/>
  <c r="Y165" i="27"/>
  <c r="Y168" i="27"/>
  <c r="AQ32" i="27"/>
  <c r="Y172" i="27"/>
  <c r="AQ29" i="27"/>
  <c r="Y173" i="27"/>
  <c r="AN6" i="27"/>
  <c r="AN8" i="27"/>
  <c r="AN13" i="27"/>
  <c r="AN15" i="27"/>
  <c r="AN17" i="27"/>
  <c r="AN19" i="27"/>
  <c r="AN21" i="27"/>
  <c r="AN23" i="27"/>
  <c r="AQ23" i="27" s="1"/>
  <c r="AN25" i="27"/>
  <c r="AN27" i="27"/>
  <c r="AN29" i="27"/>
  <c r="AN31" i="27"/>
  <c r="AN33" i="27"/>
  <c r="AQ33" i="27" s="1"/>
  <c r="AN35" i="27"/>
  <c r="AN37" i="27"/>
  <c r="AN39" i="27"/>
  <c r="AN41" i="27"/>
  <c r="AN43" i="27"/>
  <c r="AN48" i="27"/>
  <c r="AN53" i="27"/>
  <c r="AN58" i="27"/>
  <c r="AN62" i="27"/>
  <c r="AN63" i="27"/>
  <c r="AN68" i="27"/>
  <c r="AN72" i="27"/>
  <c r="AN76" i="27"/>
  <c r="AN81" i="27"/>
  <c r="AN85" i="27"/>
  <c r="AN90" i="27"/>
  <c r="AN94" i="27"/>
  <c r="AN99" i="27"/>
  <c r="AN103" i="27"/>
  <c r="AN104" i="27"/>
  <c r="AN108" i="27"/>
  <c r="AN109" i="27"/>
  <c r="AN113" i="27"/>
  <c r="AN118" i="27"/>
  <c r="AN122" i="27"/>
  <c r="AN127" i="27"/>
  <c r="AN131" i="27"/>
  <c r="AN138" i="27"/>
  <c r="AN142" i="27"/>
  <c r="AN147" i="27"/>
  <c r="AN151" i="27"/>
  <c r="U157" i="27"/>
  <c r="AN10" i="27"/>
  <c r="AN45" i="27"/>
  <c r="AN47" i="27"/>
  <c r="AN52" i="27"/>
  <c r="AN56" i="27"/>
  <c r="AN57" i="27"/>
  <c r="AN61" i="27"/>
  <c r="AN66" i="27"/>
  <c r="AN67" i="27"/>
  <c r="AN70" i="27"/>
  <c r="AN71" i="27"/>
  <c r="AN75" i="27"/>
  <c r="AN79" i="27"/>
  <c r="AN80" i="27"/>
  <c r="AN84" i="27"/>
  <c r="AN89" i="27"/>
  <c r="AN93" i="27"/>
  <c r="AN98" i="27"/>
  <c r="AN102" i="27"/>
  <c r="AN107" i="27"/>
  <c r="AN112" i="27"/>
  <c r="AN116" i="27"/>
  <c r="AN117" i="27"/>
  <c r="AN121" i="27"/>
  <c r="AN126" i="27"/>
  <c r="AN130" i="27"/>
  <c r="AN137" i="27"/>
  <c r="AN141" i="27"/>
  <c r="AN145" i="27"/>
  <c r="AN146" i="27"/>
  <c r="AN150" i="27"/>
  <c r="AN5" i="27"/>
  <c r="AN7" i="27"/>
  <c r="AN12" i="27"/>
  <c r="AN14" i="27"/>
  <c r="AN16" i="27"/>
  <c r="AN18" i="27"/>
  <c r="AN20" i="27"/>
  <c r="AN22" i="27"/>
  <c r="AQ22" i="27" s="1"/>
  <c r="AN24" i="27"/>
  <c r="AN26" i="27"/>
  <c r="AN28" i="27"/>
  <c r="AN30" i="27"/>
  <c r="AQ30" i="27" s="1"/>
  <c r="AN32" i="27"/>
  <c r="AN34" i="27"/>
  <c r="AN36" i="27"/>
  <c r="AN38" i="27"/>
  <c r="AQ38" i="27" s="1"/>
  <c r="AN40" i="27"/>
  <c r="AN42" i="27"/>
  <c r="AQ42" i="27" s="1"/>
  <c r="AN50" i="27"/>
  <c r="AN51" i="27"/>
  <c r="AN55" i="27"/>
  <c r="AN60" i="27"/>
  <c r="AN65" i="27"/>
  <c r="AN74" i="27"/>
  <c r="AN78" i="27"/>
  <c r="AN83" i="27"/>
  <c r="AN87" i="27"/>
  <c r="AN88" i="27"/>
  <c r="AN92" i="27"/>
  <c r="AN97" i="27"/>
  <c r="AN101" i="27"/>
  <c r="AN106" i="27"/>
  <c r="AN111" i="27"/>
  <c r="AN115" i="27"/>
  <c r="AN120" i="27"/>
  <c r="AN124" i="27"/>
  <c r="AN125" i="27"/>
  <c r="AN129" i="27"/>
  <c r="AN135" i="27"/>
  <c r="AN136" i="27"/>
  <c r="AN140" i="27"/>
  <c r="AN144" i="27"/>
  <c r="AN149" i="27"/>
  <c r="AN153" i="27"/>
  <c r="AN9" i="27"/>
  <c r="AN11" i="27"/>
  <c r="AN44" i="27"/>
  <c r="AN46" i="27"/>
  <c r="AN49" i="27"/>
  <c r="AN54" i="27"/>
  <c r="AN59" i="27"/>
  <c r="AN64" i="27"/>
  <c r="AN69" i="27"/>
  <c r="AN73" i="27"/>
  <c r="AN77" i="27"/>
  <c r="AN82" i="27"/>
  <c r="AN86" i="27"/>
  <c r="AN91" i="27"/>
  <c r="AN95" i="27"/>
  <c r="AN96" i="27"/>
  <c r="AN100" i="27"/>
  <c r="AN105" i="27"/>
  <c r="AN110" i="27"/>
  <c r="AN114" i="27"/>
  <c r="AN119" i="27"/>
  <c r="AN123" i="27"/>
  <c r="AN128" i="27"/>
  <c r="AN132" i="27"/>
  <c r="AN133" i="27"/>
  <c r="AN134" i="27"/>
  <c r="AN139" i="27"/>
  <c r="AN143" i="27"/>
  <c r="AN148" i="27"/>
  <c r="AN152" i="27"/>
  <c r="AN4" i="27"/>
  <c r="Y160" i="27"/>
  <c r="Y158" i="27"/>
  <c r="Y164" i="27"/>
  <c r="Y159" i="27"/>
  <c r="Y169" i="27"/>
  <c r="Y166" i="27"/>
  <c r="Y167" i="27"/>
  <c r="Y161" i="27"/>
  <c r="Y160" i="25"/>
  <c r="Y159" i="25"/>
  <c r="Y162" i="25"/>
  <c r="Y165" i="25"/>
  <c r="AR29" i="25"/>
  <c r="Y174" i="25"/>
  <c r="Y171" i="25"/>
  <c r="Y170" i="25"/>
  <c r="Y167" i="25"/>
  <c r="Y158" i="25"/>
  <c r="Y164" i="25"/>
  <c r="Y169" i="25"/>
  <c r="Y168" i="25"/>
  <c r="Y161" i="25"/>
  <c r="Y166" i="25"/>
  <c r="Y163" i="25"/>
  <c r="Y172" i="25"/>
  <c r="Y173" i="25"/>
  <c r="AO6" i="25"/>
  <c r="AO13" i="25"/>
  <c r="AO15" i="25"/>
  <c r="AO32" i="25"/>
  <c r="AO34" i="25"/>
  <c r="AO49" i="25"/>
  <c r="AO51" i="25"/>
  <c r="AO53" i="25"/>
  <c r="AO55" i="25"/>
  <c r="AO57" i="25"/>
  <c r="AO59" i="25"/>
  <c r="AO61" i="25"/>
  <c r="AO63" i="25"/>
  <c r="AO65" i="25"/>
  <c r="AO70" i="25"/>
  <c r="AO74" i="25"/>
  <c r="AO75" i="25"/>
  <c r="AO80" i="25"/>
  <c r="AO86" i="25"/>
  <c r="AO90" i="25"/>
  <c r="AO91" i="25"/>
  <c r="AO96" i="25"/>
  <c r="AO136" i="25"/>
  <c r="AO137" i="25"/>
  <c r="AO142" i="25"/>
  <c r="AO143" i="25"/>
  <c r="AO148" i="25"/>
  <c r="AO152" i="25"/>
  <c r="AO134" i="25"/>
  <c r="AO140" i="25"/>
  <c r="AO147" i="25"/>
  <c r="U157" i="25"/>
  <c r="AO8" i="25"/>
  <c r="AO10" i="25"/>
  <c r="AO12" i="25"/>
  <c r="AO17" i="25"/>
  <c r="AR17" i="25" s="1"/>
  <c r="AO19" i="25"/>
  <c r="AO21" i="25"/>
  <c r="AO23" i="25"/>
  <c r="AO25" i="25"/>
  <c r="AO27" i="25"/>
  <c r="AO29" i="25"/>
  <c r="AO31" i="25"/>
  <c r="AO36" i="25"/>
  <c r="AO38" i="25"/>
  <c r="AO40" i="25"/>
  <c r="AO42" i="25"/>
  <c r="AO44" i="25"/>
  <c r="AO46" i="25"/>
  <c r="AO67" i="25"/>
  <c r="AO68" i="25"/>
  <c r="AO69" i="25"/>
  <c r="AO73" i="25"/>
  <c r="AO79" i="25"/>
  <c r="AO84" i="25"/>
  <c r="AO85" i="25"/>
  <c r="AO89" i="25"/>
  <c r="AO95" i="25"/>
  <c r="AO100" i="25"/>
  <c r="AO102" i="25"/>
  <c r="AO104" i="25"/>
  <c r="AO106" i="25"/>
  <c r="AO108" i="25"/>
  <c r="AO110" i="25"/>
  <c r="AO112" i="25"/>
  <c r="AO114" i="25"/>
  <c r="AO116" i="25"/>
  <c r="AO118" i="25"/>
  <c r="AO120" i="25"/>
  <c r="AO122" i="25"/>
  <c r="AO124" i="25"/>
  <c r="AO126" i="25"/>
  <c r="AO128" i="25"/>
  <c r="AO130" i="25"/>
  <c r="AO135" i="25"/>
  <c r="AO141" i="25"/>
  <c r="AO151" i="25"/>
  <c r="AO5" i="25"/>
  <c r="AO14" i="25"/>
  <c r="AO33" i="25"/>
  <c r="AO48" i="25"/>
  <c r="AO50" i="25"/>
  <c r="AO52" i="25"/>
  <c r="AO54" i="25"/>
  <c r="AO56" i="25"/>
  <c r="AO58" i="25"/>
  <c r="AO60" i="25"/>
  <c r="AO62" i="25"/>
  <c r="AO64" i="25"/>
  <c r="AO66" i="25"/>
  <c r="AO72" i="25"/>
  <c r="AO78" i="25"/>
  <c r="AO82" i="25"/>
  <c r="AO83" i="25"/>
  <c r="AO88" i="25"/>
  <c r="AO94" i="25"/>
  <c r="AO98" i="25"/>
  <c r="AO99" i="25"/>
  <c r="AO101" i="25"/>
  <c r="AO103" i="25"/>
  <c r="AO105" i="25"/>
  <c r="AO107" i="25"/>
  <c r="AO109" i="25"/>
  <c r="AO111" i="25"/>
  <c r="AO113" i="25"/>
  <c r="AO115" i="25"/>
  <c r="AO117" i="25"/>
  <c r="AO119" i="25"/>
  <c r="AO121" i="25"/>
  <c r="AO123" i="25"/>
  <c r="AO125" i="25"/>
  <c r="AO127" i="25"/>
  <c r="AO129" i="25"/>
  <c r="AO7" i="25"/>
  <c r="AO16" i="25"/>
  <c r="AO24" i="25"/>
  <c r="AO41" i="25"/>
  <c r="AO87" i="25"/>
  <c r="AO145" i="25"/>
  <c r="AO153" i="25"/>
  <c r="AO150" i="25"/>
  <c r="AO146" i="25"/>
  <c r="AO22" i="25"/>
  <c r="AO30" i="25"/>
  <c r="AO39" i="25"/>
  <c r="AO47" i="25"/>
  <c r="AO77" i="25"/>
  <c r="AO139" i="25"/>
  <c r="AO144" i="25"/>
  <c r="AO4" i="25"/>
  <c r="AO18" i="25"/>
  <c r="AO26" i="25"/>
  <c r="AO71" i="25"/>
  <c r="AO92" i="25"/>
  <c r="AO11" i="25"/>
  <c r="AO20" i="25"/>
  <c r="AO28" i="25"/>
  <c r="AO37" i="25"/>
  <c r="AO45" i="25"/>
  <c r="AR45" i="25" s="1"/>
  <c r="AO76" i="25"/>
  <c r="AO81" i="25"/>
  <c r="AO93" i="25"/>
  <c r="AO131" i="25"/>
  <c r="AO132" i="25"/>
  <c r="AO133" i="25"/>
  <c r="AO138" i="25"/>
  <c r="AO149" i="25"/>
  <c r="AO9" i="25"/>
  <c r="AO35" i="25"/>
  <c r="AO43" i="25"/>
  <c r="AO97" i="25"/>
  <c r="CK153" i="21"/>
  <c r="CK149" i="21"/>
  <c r="CK145" i="21"/>
  <c r="CK141" i="21"/>
  <c r="CK137" i="21"/>
  <c r="CK133" i="21"/>
  <c r="CK129" i="21"/>
  <c r="CK125" i="21"/>
  <c r="CK121" i="21"/>
  <c r="CK117" i="21"/>
  <c r="CK113" i="21"/>
  <c r="CK109" i="21"/>
  <c r="CK105" i="21"/>
  <c r="CK101" i="21"/>
  <c r="CK97" i="21"/>
  <c r="CK93" i="21"/>
  <c r="CK89" i="21"/>
  <c r="CK85" i="21"/>
  <c r="CK81" i="21"/>
  <c r="CK77" i="21"/>
  <c r="CK73" i="21"/>
  <c r="CK69" i="21"/>
  <c r="CK65" i="21"/>
  <c r="CK61" i="21"/>
  <c r="CK57" i="21"/>
  <c r="CK53" i="21"/>
  <c r="CK49" i="21"/>
  <c r="CK45" i="21"/>
  <c r="CK41" i="21"/>
  <c r="CK37" i="21"/>
  <c r="CK33" i="21"/>
  <c r="CK29" i="21"/>
  <c r="CK25" i="21"/>
  <c r="CK21" i="21"/>
  <c r="CK17" i="21"/>
  <c r="CK13" i="21"/>
  <c r="CK9" i="21"/>
  <c r="CK5" i="21"/>
  <c r="CD6" i="21"/>
  <c r="CE7" i="21"/>
  <c r="CF8" i="21"/>
  <c r="CD10" i="21"/>
  <c r="CE11" i="21"/>
  <c r="CF12" i="21"/>
  <c r="CD14" i="21"/>
  <c r="CE15" i="21"/>
  <c r="CF16" i="21"/>
  <c r="CD18" i="21"/>
  <c r="CE19" i="21"/>
  <c r="CF20" i="21"/>
  <c r="CD22" i="21"/>
  <c r="CE23" i="21"/>
  <c r="CF24" i="21"/>
  <c r="CD26" i="21"/>
  <c r="CE27" i="21"/>
  <c r="CF28" i="21"/>
  <c r="CD30" i="21"/>
  <c r="CE31" i="21"/>
  <c r="CF32" i="21"/>
  <c r="CD34" i="21"/>
  <c r="CE35" i="21"/>
  <c r="CF36" i="21"/>
  <c r="CD38" i="21"/>
  <c r="CE39" i="21"/>
  <c r="CF40" i="21"/>
  <c r="CD42" i="21"/>
  <c r="CE43" i="21"/>
  <c r="CF44" i="21"/>
  <c r="CD46" i="21"/>
  <c r="CE47" i="21"/>
  <c r="CF48" i="21"/>
  <c r="CD50" i="21"/>
  <c r="CD5" i="21"/>
  <c r="CE6" i="21"/>
  <c r="CF7" i="21"/>
  <c r="CD9" i="21"/>
  <c r="CE10" i="21"/>
  <c r="CF11" i="21"/>
  <c r="CD13" i="21"/>
  <c r="CE14" i="21"/>
  <c r="CF15" i="21"/>
  <c r="CD17" i="21"/>
  <c r="CE18" i="21"/>
  <c r="CF19" i="21"/>
  <c r="CD21" i="21"/>
  <c r="CE22" i="21"/>
  <c r="CF23" i="21"/>
  <c r="CD25" i="21"/>
  <c r="CE26" i="21"/>
  <c r="CF27" i="21"/>
  <c r="CD29" i="21"/>
  <c r="CE30" i="21"/>
  <c r="CF31" i="21"/>
  <c r="CD33" i="21"/>
  <c r="CE34" i="21"/>
  <c r="CF35" i="21"/>
  <c r="CD37" i="21"/>
  <c r="CE38" i="21"/>
  <c r="CF39" i="21"/>
  <c r="CD41" i="21"/>
  <c r="CE42" i="21"/>
  <c r="CF43" i="21"/>
  <c r="CD45" i="21"/>
  <c r="CE46" i="21"/>
  <c r="CF47" i="21"/>
  <c r="CD49" i="21"/>
  <c r="CE50" i="21"/>
  <c r="CF51" i="21"/>
  <c r="CD53" i="21"/>
  <c r="CE54" i="21"/>
  <c r="CF55" i="21"/>
  <c r="CD57" i="21"/>
  <c r="CE58" i="21"/>
  <c r="CF59" i="21"/>
  <c r="CD61" i="21"/>
  <c r="CE62" i="21"/>
  <c r="CF63" i="21"/>
  <c r="CD65" i="21"/>
  <c r="CE66" i="21"/>
  <c r="CF67" i="21"/>
  <c r="CD69" i="21"/>
  <c r="CE70" i="21"/>
  <c r="CF71" i="21"/>
  <c r="CD73" i="21"/>
  <c r="CE74" i="21"/>
  <c r="CF75" i="21"/>
  <c r="CD77" i="21"/>
  <c r="CE78" i="21"/>
  <c r="CF79" i="21"/>
  <c r="CD81" i="21"/>
  <c r="CE82" i="21"/>
  <c r="CF83" i="21"/>
  <c r="CD85" i="21"/>
  <c r="CE86" i="21"/>
  <c r="CF87" i="21"/>
  <c r="CD89" i="21"/>
  <c r="CE90" i="21"/>
  <c r="CF91" i="21"/>
  <c r="CD93" i="21"/>
  <c r="CE94" i="21"/>
  <c r="CF95" i="21"/>
  <c r="CD97" i="21"/>
  <c r="CE98" i="21"/>
  <c r="CF99" i="21"/>
  <c r="CD101" i="21"/>
  <c r="CE102" i="21"/>
  <c r="CF103" i="21"/>
  <c r="CD105" i="21"/>
  <c r="CE106" i="21"/>
  <c r="CF107" i="21"/>
  <c r="CD109" i="21"/>
  <c r="CE110" i="21"/>
  <c r="CF111" i="21"/>
  <c r="CD113" i="21"/>
  <c r="CE114" i="21"/>
  <c r="CF115" i="21"/>
  <c r="CD117" i="21"/>
  <c r="CF5" i="21"/>
  <c r="CD7" i="21"/>
  <c r="CE8" i="21"/>
  <c r="CF9" i="21"/>
  <c r="CD11" i="21"/>
  <c r="CE12" i="21"/>
  <c r="CF13" i="21"/>
  <c r="CD15" i="21"/>
  <c r="CE16" i="21"/>
  <c r="CF17" i="21"/>
  <c r="CD19" i="21"/>
  <c r="CE20" i="21"/>
  <c r="CF21" i="21"/>
  <c r="CD23" i="21"/>
  <c r="CE24" i="21"/>
  <c r="CF25" i="21"/>
  <c r="CD27" i="21"/>
  <c r="CE28" i="21"/>
  <c r="CF29" i="21"/>
  <c r="CD31" i="21"/>
  <c r="CE32" i="21"/>
  <c r="CF33" i="21"/>
  <c r="CD35" i="21"/>
  <c r="CE36" i="21"/>
  <c r="CF37" i="21"/>
  <c r="CD39" i="21"/>
  <c r="CE40" i="21"/>
  <c r="CF41" i="21"/>
  <c r="CD43" i="21"/>
  <c r="CE44" i="21"/>
  <c r="CF45" i="21"/>
  <c r="CD47" i="21"/>
  <c r="CE48" i="21"/>
  <c r="CF49" i="21"/>
  <c r="CD51" i="21"/>
  <c r="CE52" i="21"/>
  <c r="CF53" i="21"/>
  <c r="CD55" i="21"/>
  <c r="CE56" i="21"/>
  <c r="CF57" i="21"/>
  <c r="CD59" i="21"/>
  <c r="CE60" i="21"/>
  <c r="CF61" i="21"/>
  <c r="CD63" i="21"/>
  <c r="CE64" i="21"/>
  <c r="CF65" i="21"/>
  <c r="CD67" i="21"/>
  <c r="CE68" i="21"/>
  <c r="CF69" i="21"/>
  <c r="CE9" i="21"/>
  <c r="CF14" i="21"/>
  <c r="CD20" i="21"/>
  <c r="CE25" i="21"/>
  <c r="CF30" i="21"/>
  <c r="CD36" i="21"/>
  <c r="CE41" i="21"/>
  <c r="CF46" i="21"/>
  <c r="CE51" i="21"/>
  <c r="CD54" i="21"/>
  <c r="CF56" i="21"/>
  <c r="CE59" i="21"/>
  <c r="CD62" i="21"/>
  <c r="CF64" i="21"/>
  <c r="CE67" i="21"/>
  <c r="CD70" i="21"/>
  <c r="CD72" i="21"/>
  <c r="CF73" i="21"/>
  <c r="CE75" i="21"/>
  <c r="CE77" i="21"/>
  <c r="CD79" i="21"/>
  <c r="CF80" i="21"/>
  <c r="CF82" i="21"/>
  <c r="CE84" i="21"/>
  <c r="CD86" i="21"/>
  <c r="CD88" i="21"/>
  <c r="CF89" i="21"/>
  <c r="CE91" i="21"/>
  <c r="CE93" i="21"/>
  <c r="CD95" i="21"/>
  <c r="CF96" i="21"/>
  <c r="CF98" i="21"/>
  <c r="CE100" i="21"/>
  <c r="CD102" i="21"/>
  <c r="CD104" i="21"/>
  <c r="CF105" i="21"/>
  <c r="CE107" i="21"/>
  <c r="CE109" i="21"/>
  <c r="CD111" i="21"/>
  <c r="CF112" i="21"/>
  <c r="CF114" i="21"/>
  <c r="CE116" i="21"/>
  <c r="CD118" i="21"/>
  <c r="CE119" i="21"/>
  <c r="CF120" i="21"/>
  <c r="CD122" i="21"/>
  <c r="CE123" i="21"/>
  <c r="CF124" i="21"/>
  <c r="CD126" i="21"/>
  <c r="CE127" i="21"/>
  <c r="CF128" i="21"/>
  <c r="CD130" i="21"/>
  <c r="CE131" i="21"/>
  <c r="CF132" i="21"/>
  <c r="CD134" i="21"/>
  <c r="CE135" i="21"/>
  <c r="CF136" i="21"/>
  <c r="CD138" i="21"/>
  <c r="CE139" i="21"/>
  <c r="CF140" i="21"/>
  <c r="CD142" i="21"/>
  <c r="CE143" i="21"/>
  <c r="CF144" i="21"/>
  <c r="CD146" i="21"/>
  <c r="CE147" i="21"/>
  <c r="CF148" i="21"/>
  <c r="CD150" i="21"/>
  <c r="CE151" i="21"/>
  <c r="CF152" i="21"/>
  <c r="CD154" i="21"/>
  <c r="CE5" i="21"/>
  <c r="CF10" i="21"/>
  <c r="CD16" i="21"/>
  <c r="CE21" i="21"/>
  <c r="CF26" i="21"/>
  <c r="CD32" i="21"/>
  <c r="CE37" i="21"/>
  <c r="CF42" i="21"/>
  <c r="CD48" i="21"/>
  <c r="CD52" i="21"/>
  <c r="CF54" i="21"/>
  <c r="CE57" i="21"/>
  <c r="CD60" i="21"/>
  <c r="CF62" i="21"/>
  <c r="CE65" i="21"/>
  <c r="CD12" i="21"/>
  <c r="CF22" i="21"/>
  <c r="CE33" i="21"/>
  <c r="CD44" i="21"/>
  <c r="CF52" i="21"/>
  <c r="CD58" i="21"/>
  <c r="CE63" i="21"/>
  <c r="CD68" i="21"/>
  <c r="CD71" i="21"/>
  <c r="CE73" i="21"/>
  <c r="CD76" i="21"/>
  <c r="CD78" i="21"/>
  <c r="CE80" i="21"/>
  <c r="CD83" i="21"/>
  <c r="CE85" i="21"/>
  <c r="CE87" i="21"/>
  <c r="CD90" i="21"/>
  <c r="CE92" i="21"/>
  <c r="CF94" i="21"/>
  <c r="CE97" i="21"/>
  <c r="CE99" i="21"/>
  <c r="CF101" i="21"/>
  <c r="CE104" i="21"/>
  <c r="CF106" i="21"/>
  <c r="CF108" i="21"/>
  <c r="CE111" i="21"/>
  <c r="CF113" i="21"/>
  <c r="CD116" i="21"/>
  <c r="CE118" i="21"/>
  <c r="CD120" i="21"/>
  <c r="CF121" i="21"/>
  <c r="CF123" i="21"/>
  <c r="CE125" i="21"/>
  <c r="CD127" i="21"/>
  <c r="CD129" i="21"/>
  <c r="CF130" i="21"/>
  <c r="CE132" i="21"/>
  <c r="CE134" i="21"/>
  <c r="CD136" i="21"/>
  <c r="CF137" i="21"/>
  <c r="CF139" i="21"/>
  <c r="CE141" i="21"/>
  <c r="CD143" i="21"/>
  <c r="CD145" i="21"/>
  <c r="CF146" i="21"/>
  <c r="CE148" i="21"/>
  <c r="CE150" i="21"/>
  <c r="CD152" i="21"/>
  <c r="CF153" i="21"/>
  <c r="CE128" i="21"/>
  <c r="CE13" i="21"/>
  <c r="CD24" i="21"/>
  <c r="CF34" i="21"/>
  <c r="CE45" i="21"/>
  <c r="CE53" i="21"/>
  <c r="CF58" i="21"/>
  <c r="CD64" i="21"/>
  <c r="CF68" i="21"/>
  <c r="CE71" i="21"/>
  <c r="CD74" i="21"/>
  <c r="CE76" i="21"/>
  <c r="CF78" i="21"/>
  <c r="CE81" i="21"/>
  <c r="CE83" i="21"/>
  <c r="CF85" i="21"/>
  <c r="CE88" i="21"/>
  <c r="CF90" i="21"/>
  <c r="CF92" i="21"/>
  <c r="CE95" i="21"/>
  <c r="CF97" i="21"/>
  <c r="CD100" i="21"/>
  <c r="CF102" i="21"/>
  <c r="CF104" i="21"/>
  <c r="CD107" i="21"/>
  <c r="CF109" i="21"/>
  <c r="CD112" i="21"/>
  <c r="CD114" i="21"/>
  <c r="CF116" i="21"/>
  <c r="CF118" i="21"/>
  <c r="CE120" i="21"/>
  <c r="CE122" i="21"/>
  <c r="CD124" i="21"/>
  <c r="CF125" i="21"/>
  <c r="CF127" i="21"/>
  <c r="CE129" i="21"/>
  <c r="CD131" i="21"/>
  <c r="CD133" i="21"/>
  <c r="CF134" i="21"/>
  <c r="CE136" i="21"/>
  <c r="CE138" i="21"/>
  <c r="CD140" i="21"/>
  <c r="CF141" i="21"/>
  <c r="CF143" i="21"/>
  <c r="CE145" i="21"/>
  <c r="CD147" i="21"/>
  <c r="CD149" i="21"/>
  <c r="CF150" i="21"/>
  <c r="CE152" i="21"/>
  <c r="CE154" i="21"/>
  <c r="CF6" i="21"/>
  <c r="CE17" i="21"/>
  <c r="CD28" i="21"/>
  <c r="CF38" i="21"/>
  <c r="CE49" i="21"/>
  <c r="CE55" i="21"/>
  <c r="CF60" i="21"/>
  <c r="CD66" i="21"/>
  <c r="CE69" i="21"/>
  <c r="CE72" i="21"/>
  <c r="CF74" i="21"/>
  <c r="CF76" i="21"/>
  <c r="CE79" i="21"/>
  <c r="CF81" i="21"/>
  <c r="CD84" i="21"/>
  <c r="CF86" i="21"/>
  <c r="CF88" i="21"/>
  <c r="CD91" i="21"/>
  <c r="CF93" i="21"/>
  <c r="CD96" i="21"/>
  <c r="CD98" i="21"/>
  <c r="CF100" i="21"/>
  <c r="CD103" i="21"/>
  <c r="CE105" i="21"/>
  <c r="CD108" i="21"/>
  <c r="CD110" i="21"/>
  <c r="CE112" i="21"/>
  <c r="CD115" i="21"/>
  <c r="CE117" i="21"/>
  <c r="CD119" i="21"/>
  <c r="CD121" i="21"/>
  <c r="CF122" i="21"/>
  <c r="CE124" i="21"/>
  <c r="CE126" i="21"/>
  <c r="CD128" i="21"/>
  <c r="CF129" i="21"/>
  <c r="CF131" i="21"/>
  <c r="CE133" i="21"/>
  <c r="CD135" i="21"/>
  <c r="CD137" i="21"/>
  <c r="CF138" i="21"/>
  <c r="CE140" i="21"/>
  <c r="CE142" i="21"/>
  <c r="CD144" i="21"/>
  <c r="CF145" i="21"/>
  <c r="CF147" i="21"/>
  <c r="CE149" i="21"/>
  <c r="CD151" i="21"/>
  <c r="CD153" i="21"/>
  <c r="CF154" i="21"/>
  <c r="CD8" i="21"/>
  <c r="CF18" i="21"/>
  <c r="CE29" i="21"/>
  <c r="CD40" i="21"/>
  <c r="CF50" i="21"/>
  <c r="CD56" i="21"/>
  <c r="CE61" i="21"/>
  <c r="CF66" i="21"/>
  <c r="CF70" i="21"/>
  <c r="CF72" i="21"/>
  <c r="CD75" i="21"/>
  <c r="CF77" i="21"/>
  <c r="CD80" i="21"/>
  <c r="CD82" i="21"/>
  <c r="CF84" i="21"/>
  <c r="CD87" i="21"/>
  <c r="CE89" i="21"/>
  <c r="CD92" i="21"/>
  <c r="CD94" i="21"/>
  <c r="CE96" i="21"/>
  <c r="CD99" i="21"/>
  <c r="CE101" i="21"/>
  <c r="CE103" i="21"/>
  <c r="CD106" i="21"/>
  <c r="CE108" i="21"/>
  <c r="CF110" i="21"/>
  <c r="CE113" i="21"/>
  <c r="CE115" i="21"/>
  <c r="CF117" i="21"/>
  <c r="CF119" i="21"/>
  <c r="CE121" i="21"/>
  <c r="CD123" i="21"/>
  <c r="CD125" i="21"/>
  <c r="CF126" i="21"/>
  <c r="CE130" i="21"/>
  <c r="CD132" i="21"/>
  <c r="CF133" i="21"/>
  <c r="CF135" i="21"/>
  <c r="CE137" i="21"/>
  <c r="CD139" i="21"/>
  <c r="CD141" i="21"/>
  <c r="CF142" i="21"/>
  <c r="CE144" i="21"/>
  <c r="CE146" i="21"/>
  <c r="CD148" i="21"/>
  <c r="CF149" i="21"/>
  <c r="CF151" i="21"/>
  <c r="CE153" i="21"/>
  <c r="CB8" i="21"/>
  <c r="BZ5" i="21"/>
  <c r="CB5" i="21" s="1"/>
  <c r="BZ8" i="21"/>
  <c r="CB4" i="21"/>
  <c r="BW6" i="21"/>
  <c r="BW10" i="21"/>
  <c r="BW14" i="21"/>
  <c r="BW18" i="21"/>
  <c r="BW22" i="21"/>
  <c r="BW7" i="21"/>
  <c r="BW11" i="21"/>
  <c r="BW15" i="21"/>
  <c r="BW19" i="21"/>
  <c r="BW4" i="21"/>
  <c r="BW8" i="21"/>
  <c r="BW12" i="21"/>
  <c r="BW16" i="21"/>
  <c r="BW20" i="21"/>
  <c r="BW5" i="21"/>
  <c r="BW9" i="21"/>
  <c r="BW13" i="21"/>
  <c r="BW17" i="21"/>
  <c r="BW21" i="21"/>
  <c r="AX8" i="21"/>
  <c r="AZ30" i="21" s="1"/>
  <c r="AX12" i="21"/>
  <c r="AZ34" i="21" s="1"/>
  <c r="AX16" i="21"/>
  <c r="AZ38" i="21" s="1"/>
  <c r="AX20" i="21"/>
  <c r="AZ42" i="21" s="1"/>
  <c r="AX6" i="21"/>
  <c r="AZ28" i="21" s="1"/>
  <c r="AX10" i="21"/>
  <c r="AZ32" i="21" s="1"/>
  <c r="AX14" i="21"/>
  <c r="AZ36" i="21" s="1"/>
  <c r="AX18" i="21"/>
  <c r="AZ40" i="21" s="1"/>
  <c r="AX22" i="21"/>
  <c r="AZ44" i="21" s="1"/>
  <c r="AX7" i="21"/>
  <c r="AZ29" i="21" s="1"/>
  <c r="AX11" i="21"/>
  <c r="AZ33" i="21" s="1"/>
  <c r="AX15" i="21"/>
  <c r="AX19" i="21"/>
  <c r="AX23" i="21"/>
  <c r="AZ45" i="21" s="1"/>
  <c r="AX5" i="21"/>
  <c r="AX21" i="21"/>
  <c r="AZ43" i="21" s="1"/>
  <c r="AX13" i="21"/>
  <c r="AZ35" i="21" s="1"/>
  <c r="AX17" i="21"/>
  <c r="AZ39" i="21" s="1"/>
  <c r="AX9" i="21"/>
  <c r="AZ31" i="21" s="1"/>
  <c r="AZ41" i="21"/>
  <c r="AZ37" i="21"/>
  <c r="AY42" i="21"/>
  <c r="AY38" i="21"/>
  <c r="AY34" i="21"/>
  <c r="AP43" i="21"/>
  <c r="AP35" i="21"/>
  <c r="AP27" i="21"/>
  <c r="AP15" i="21"/>
  <c r="AP41" i="21"/>
  <c r="AP33" i="21"/>
  <c r="AP25" i="21"/>
  <c r="AP17" i="21"/>
  <c r="AP47" i="21"/>
  <c r="AP39" i="21"/>
  <c r="AP31" i="21"/>
  <c r="AP23" i="21"/>
  <c r="AP19" i="21"/>
  <c r="AP11" i="21"/>
  <c r="AP45" i="21"/>
  <c r="AP37" i="21"/>
  <c r="AP29" i="21"/>
  <c r="AP21" i="21"/>
  <c r="AP13" i="21"/>
  <c r="AP46" i="21"/>
  <c r="AP44" i="21"/>
  <c r="AP42" i="21"/>
  <c r="AP40" i="21"/>
  <c r="AP38" i="21"/>
  <c r="AP36" i="21"/>
  <c r="AP34" i="21"/>
  <c r="AP32" i="21"/>
  <c r="AP30" i="21"/>
  <c r="AP28" i="21"/>
  <c r="AP26" i="21"/>
  <c r="AP24" i="21"/>
  <c r="AP22" i="21"/>
  <c r="AP20" i="21"/>
  <c r="AP18" i="21"/>
  <c r="AP16" i="21"/>
  <c r="AP14" i="21"/>
  <c r="AP12" i="21"/>
  <c r="AP10" i="21"/>
  <c r="U4" i="21"/>
  <c r="Y4" i="21"/>
  <c r="AC4" i="21"/>
  <c r="AG4" i="21"/>
  <c r="AK4" i="21"/>
  <c r="U5" i="21"/>
  <c r="Y5" i="21"/>
  <c r="AC5" i="21"/>
  <c r="AG5" i="21"/>
  <c r="AK5" i="21"/>
  <c r="U6" i="21"/>
  <c r="Y6" i="21"/>
  <c r="AC6" i="21"/>
  <c r="AG6" i="21"/>
  <c r="AK6" i="21"/>
  <c r="U7" i="21"/>
  <c r="Y7" i="21"/>
  <c r="AC7" i="21"/>
  <c r="AG7" i="21"/>
  <c r="AK7" i="21"/>
  <c r="U8" i="21"/>
  <c r="Y8" i="21"/>
  <c r="AC8" i="21"/>
  <c r="AG8" i="21"/>
  <c r="AK8" i="21"/>
  <c r="U9" i="21"/>
  <c r="Y9" i="21"/>
  <c r="V4" i="21"/>
  <c r="Z4" i="21"/>
  <c r="AD4" i="21"/>
  <c r="AH4" i="21"/>
  <c r="AL4" i="21"/>
  <c r="V5" i="21"/>
  <c r="Z5" i="21"/>
  <c r="AD5" i="21"/>
  <c r="AH5" i="21"/>
  <c r="AL5" i="21"/>
  <c r="V6" i="21"/>
  <c r="Z6" i="21"/>
  <c r="AD6" i="21"/>
  <c r="AH6" i="21"/>
  <c r="AL6" i="21"/>
  <c r="V7" i="21"/>
  <c r="Z7" i="21"/>
  <c r="AD7" i="21"/>
  <c r="AH7" i="21"/>
  <c r="AL7" i="21"/>
  <c r="V8" i="21"/>
  <c r="Z8" i="21"/>
  <c r="AD8" i="21"/>
  <c r="AH8" i="21"/>
  <c r="AL8" i="21"/>
  <c r="V9" i="21"/>
  <c r="Z9" i="21"/>
  <c r="AD9" i="21"/>
  <c r="AH9" i="21"/>
  <c r="AL9" i="21"/>
  <c r="V10" i="21"/>
  <c r="Z10" i="21"/>
  <c r="AD10" i="21"/>
  <c r="AH10" i="21"/>
  <c r="AL10" i="21"/>
  <c r="V11" i="21"/>
  <c r="Z11" i="21"/>
  <c r="AD11" i="21"/>
  <c r="AH11" i="21"/>
  <c r="AL11" i="21"/>
  <c r="V12" i="21"/>
  <c r="Z12" i="21"/>
  <c r="AD12" i="21"/>
  <c r="AH12" i="21"/>
  <c r="AL12" i="21"/>
  <c r="V13" i="21"/>
  <c r="Z13" i="21"/>
  <c r="AD13" i="21"/>
  <c r="AH13" i="21"/>
  <c r="AL13" i="21"/>
  <c r="V14" i="21"/>
  <c r="Z14" i="21"/>
  <c r="AD14" i="21"/>
  <c r="AH14" i="21"/>
  <c r="AL14" i="21"/>
  <c r="V15" i="21"/>
  <c r="Z15" i="21"/>
  <c r="AD15" i="21"/>
  <c r="AH15" i="21"/>
  <c r="AL15" i="21"/>
  <c r="V16" i="21"/>
  <c r="Z16" i="21"/>
  <c r="AD16" i="21"/>
  <c r="AH16" i="21"/>
  <c r="AL16" i="21"/>
  <c r="V17" i="21"/>
  <c r="Z17" i="21"/>
  <c r="AD17" i="21"/>
  <c r="AH17" i="21"/>
  <c r="AL17" i="21"/>
  <c r="V18" i="21"/>
  <c r="Z18" i="21"/>
  <c r="AD18" i="21"/>
  <c r="AH18" i="21"/>
  <c r="AL18" i="21"/>
  <c r="V19" i="21"/>
  <c r="Z19" i="21"/>
  <c r="AD19" i="21"/>
  <c r="AH19" i="21"/>
  <c r="AL19" i="21"/>
  <c r="V20" i="21"/>
  <c r="Z20" i="21"/>
  <c r="AD20" i="21"/>
  <c r="AH20" i="21"/>
  <c r="AL20" i="21"/>
  <c r="W4" i="21"/>
  <c r="AE4" i="21"/>
  <c r="AM4" i="21"/>
  <c r="AA5" i="21"/>
  <c r="AI5" i="21"/>
  <c r="W6" i="21"/>
  <c r="AE6" i="21"/>
  <c r="AM6" i="21"/>
  <c r="AA7" i="21"/>
  <c r="AI7" i="21"/>
  <c r="W8" i="21"/>
  <c r="AE8" i="21"/>
  <c r="AM8" i="21"/>
  <c r="AA9" i="21"/>
  <c r="AF9" i="21"/>
  <c r="AK9" i="21"/>
  <c r="W10" i="21"/>
  <c r="AB10" i="21"/>
  <c r="AG10" i="21"/>
  <c r="AM10" i="21"/>
  <c r="X11" i="21"/>
  <c r="AC11" i="21"/>
  <c r="AI11" i="21"/>
  <c r="AN11" i="21"/>
  <c r="Y12" i="21"/>
  <c r="AE12" i="21"/>
  <c r="AJ12" i="21"/>
  <c r="U13" i="21"/>
  <c r="AA13" i="21"/>
  <c r="AF13" i="21"/>
  <c r="AK13" i="21"/>
  <c r="W14" i="21"/>
  <c r="AB14" i="21"/>
  <c r="AG14" i="21"/>
  <c r="AM14" i="21"/>
  <c r="X15" i="21"/>
  <c r="AC15" i="21"/>
  <c r="AI15" i="21"/>
  <c r="AN15" i="21"/>
  <c r="Y16" i="21"/>
  <c r="AE16" i="21"/>
  <c r="AJ16" i="21"/>
  <c r="U17" i="21"/>
  <c r="AA17" i="21"/>
  <c r="AF17" i="21"/>
  <c r="AK17" i="21"/>
  <c r="W18" i="21"/>
  <c r="AB18" i="21"/>
  <c r="AG18" i="21"/>
  <c r="AM18" i="21"/>
  <c r="X19" i="21"/>
  <c r="AC19" i="21"/>
  <c r="AI19" i="21"/>
  <c r="AN19" i="21"/>
  <c r="Y20" i="21"/>
  <c r="AE20" i="21"/>
  <c r="AJ20" i="21"/>
  <c r="U21" i="21"/>
  <c r="Y21" i="21"/>
  <c r="AC21" i="21"/>
  <c r="AG21" i="21"/>
  <c r="AK21" i="21"/>
  <c r="U22" i="21"/>
  <c r="Y22" i="21"/>
  <c r="AC22" i="21"/>
  <c r="AG22" i="21"/>
  <c r="AK22" i="21"/>
  <c r="U23" i="21"/>
  <c r="Y23" i="21"/>
  <c r="AC23" i="21"/>
  <c r="AG23" i="21"/>
  <c r="AK23" i="21"/>
  <c r="U24" i="21"/>
  <c r="Y24" i="21"/>
  <c r="AC24" i="21"/>
  <c r="AG24" i="21"/>
  <c r="AK24" i="21"/>
  <c r="U25" i="21"/>
  <c r="Y25" i="21"/>
  <c r="AC25" i="21"/>
  <c r="AG25" i="21"/>
  <c r="AK25" i="21"/>
  <c r="AA4" i="21"/>
  <c r="AI4" i="21"/>
  <c r="W5" i="21"/>
  <c r="AE5" i="21"/>
  <c r="AM5" i="21"/>
  <c r="AA6" i="21"/>
  <c r="AI6" i="21"/>
  <c r="W7" i="21"/>
  <c r="AE7" i="21"/>
  <c r="AM7" i="21"/>
  <c r="AA8" i="21"/>
  <c r="AI8" i="21"/>
  <c r="W9" i="21"/>
  <c r="AC9" i="21"/>
  <c r="AI9" i="21"/>
  <c r="AN9" i="21"/>
  <c r="Y10" i="21"/>
  <c r="AE10" i="21"/>
  <c r="AJ10" i="21"/>
  <c r="U11" i="21"/>
  <c r="AA11" i="21"/>
  <c r="AF11" i="21"/>
  <c r="AK11" i="21"/>
  <c r="W12" i="21"/>
  <c r="AB12" i="21"/>
  <c r="AG12" i="21"/>
  <c r="AM12" i="21"/>
  <c r="X13" i="21"/>
  <c r="AC13" i="21"/>
  <c r="AI13" i="21"/>
  <c r="AN13" i="21"/>
  <c r="Y14" i="21"/>
  <c r="AE14" i="21"/>
  <c r="AJ14" i="21"/>
  <c r="U15" i="21"/>
  <c r="AA15" i="21"/>
  <c r="AF15" i="21"/>
  <c r="AK15" i="21"/>
  <c r="W16" i="21"/>
  <c r="AB16" i="21"/>
  <c r="AG16" i="21"/>
  <c r="AM16" i="21"/>
  <c r="X17" i="21"/>
  <c r="AC17" i="21"/>
  <c r="AI17" i="21"/>
  <c r="AN17" i="21"/>
  <c r="Y18" i="21"/>
  <c r="AE18" i="21"/>
  <c r="AJ18" i="21"/>
  <c r="U19" i="21"/>
  <c r="AA19" i="21"/>
  <c r="AF19" i="21"/>
  <c r="AK19" i="21"/>
  <c r="W20" i="21"/>
  <c r="AB20" i="21"/>
  <c r="AG20" i="21"/>
  <c r="AM20" i="21"/>
  <c r="W21" i="21"/>
  <c r="AA21" i="21"/>
  <c r="AE21" i="21"/>
  <c r="AI21" i="21"/>
  <c r="AM21" i="21"/>
  <c r="W22" i="21"/>
  <c r="AA22" i="21"/>
  <c r="AE22" i="21"/>
  <c r="AI22" i="21"/>
  <c r="AM22" i="21"/>
  <c r="W23" i="21"/>
  <c r="AA23" i="21"/>
  <c r="AE23" i="21"/>
  <c r="AI23" i="21"/>
  <c r="AM23" i="21"/>
  <c r="W24" i="21"/>
  <c r="AA24" i="21"/>
  <c r="AE24" i="21"/>
  <c r="AI24" i="21"/>
  <c r="AM24" i="21"/>
  <c r="W25" i="21"/>
  <c r="AA25" i="21"/>
  <c r="AE25" i="21"/>
  <c r="AI25" i="21"/>
  <c r="AM25" i="21"/>
  <c r="W26" i="21"/>
  <c r="AA26" i="21"/>
  <c r="AE26" i="21"/>
  <c r="AI26" i="21"/>
  <c r="AM26" i="21"/>
  <c r="W27" i="21"/>
  <c r="AA27" i="21"/>
  <c r="AE27" i="21"/>
  <c r="AI27" i="21"/>
  <c r="AM27" i="21"/>
  <c r="W28" i="21"/>
  <c r="AA28" i="21"/>
  <c r="AE28" i="21"/>
  <c r="AI28" i="21"/>
  <c r="AM28" i="21"/>
  <c r="W29" i="21"/>
  <c r="AA29" i="21"/>
  <c r="AE29" i="21"/>
  <c r="AI29" i="21"/>
  <c r="AM29" i="21"/>
  <c r="W30" i="21"/>
  <c r="AA30" i="21"/>
  <c r="AE30" i="21"/>
  <c r="AI30" i="21"/>
  <c r="AM30" i="21"/>
  <c r="W31" i="21"/>
  <c r="AA31" i="21"/>
  <c r="AE31" i="21"/>
  <c r="AI31" i="21"/>
  <c r="AM31" i="21"/>
  <c r="W32" i="21"/>
  <c r="AA32" i="21"/>
  <c r="AE32" i="21"/>
  <c r="AI32" i="21"/>
  <c r="AM32" i="21"/>
  <c r="W33" i="21"/>
  <c r="AA33" i="21"/>
  <c r="AE33" i="21"/>
  <c r="AI33" i="21"/>
  <c r="AM33" i="21"/>
  <c r="W34" i="21"/>
  <c r="AA34" i="21"/>
  <c r="AE34" i="21"/>
  <c r="AI34" i="21"/>
  <c r="AM34" i="21"/>
  <c r="W35" i="21"/>
  <c r="AA35" i="21"/>
  <c r="AE35" i="21"/>
  <c r="AI35" i="21"/>
  <c r="AM35" i="21"/>
  <c r="W36" i="21"/>
  <c r="AA36" i="21"/>
  <c r="AE36" i="21"/>
  <c r="AI36" i="21"/>
  <c r="AM36" i="21"/>
  <c r="W37" i="21"/>
  <c r="AA37" i="21"/>
  <c r="AE37" i="21"/>
  <c r="AI37" i="21"/>
  <c r="AM37" i="21"/>
  <c r="W38" i="21"/>
  <c r="AA38" i="21"/>
  <c r="AE38" i="21"/>
  <c r="AI38" i="21"/>
  <c r="AM38" i="21"/>
  <c r="W39" i="21"/>
  <c r="AA39" i="21"/>
  <c r="AE39" i="21"/>
  <c r="AI39" i="21"/>
  <c r="AM39" i="21"/>
  <c r="W40" i="21"/>
  <c r="AA40" i="21"/>
  <c r="AE40" i="21"/>
  <c r="AI40" i="21"/>
  <c r="AM40" i="21"/>
  <c r="W41" i="21"/>
  <c r="AA41" i="21"/>
  <c r="AE41" i="21"/>
  <c r="AI41" i="21"/>
  <c r="AM41" i="21"/>
  <c r="W42" i="21"/>
  <c r="AA42" i="21"/>
  <c r="AE42" i="21"/>
  <c r="AI42" i="21"/>
  <c r="AM42" i="21"/>
  <c r="W43" i="21"/>
  <c r="AA43" i="21"/>
  <c r="AE43" i="21"/>
  <c r="AF4" i="21"/>
  <c r="AB5" i="21"/>
  <c r="X6" i="21"/>
  <c r="AN6" i="21"/>
  <c r="AJ7" i="21"/>
  <c r="AF8" i="21"/>
  <c r="AB9" i="21"/>
  <c r="AM9" i="21"/>
  <c r="AC10" i="21"/>
  <c r="AN10" i="21"/>
  <c r="AE11" i="21"/>
  <c r="U12" i="21"/>
  <c r="AF12" i="21"/>
  <c r="W13" i="21"/>
  <c r="AG13" i="21"/>
  <c r="X14" i="21"/>
  <c r="AI14" i="21"/>
  <c r="Y15" i="21"/>
  <c r="AJ15" i="21"/>
  <c r="AA16" i="21"/>
  <c r="AK16" i="21"/>
  <c r="AB17" i="21"/>
  <c r="AM17" i="21"/>
  <c r="AC18" i="21"/>
  <c r="AN18" i="21"/>
  <c r="AE19" i="21"/>
  <c r="U20" i="21"/>
  <c r="AF20" i="21"/>
  <c r="V21" i="21"/>
  <c r="AD21" i="21"/>
  <c r="AL21" i="21"/>
  <c r="Z22" i="21"/>
  <c r="AH22" i="21"/>
  <c r="V23" i="21"/>
  <c r="AD23" i="21"/>
  <c r="AL23" i="21"/>
  <c r="Z24" i="21"/>
  <c r="AH24" i="21"/>
  <c r="V25" i="21"/>
  <c r="AD25" i="21"/>
  <c r="AL25" i="21"/>
  <c r="X26" i="21"/>
  <c r="AC26" i="21"/>
  <c r="AH26" i="21"/>
  <c r="AN26" i="21"/>
  <c r="Y27" i="21"/>
  <c r="AD27" i="21"/>
  <c r="AJ27" i="21"/>
  <c r="U28" i="21"/>
  <c r="Z28" i="21"/>
  <c r="AF28" i="21"/>
  <c r="AK28" i="21"/>
  <c r="V29" i="21"/>
  <c r="AB29" i="21"/>
  <c r="AG29" i="21"/>
  <c r="AL29" i="21"/>
  <c r="X30" i="21"/>
  <c r="AC30" i="21"/>
  <c r="AH30" i="21"/>
  <c r="AN30" i="21"/>
  <c r="Y31" i="21"/>
  <c r="AD31" i="21"/>
  <c r="AJ31" i="21"/>
  <c r="U32" i="21"/>
  <c r="Z32" i="21"/>
  <c r="AF32" i="21"/>
  <c r="AK32" i="21"/>
  <c r="V33" i="21"/>
  <c r="AB33" i="21"/>
  <c r="AG33" i="21"/>
  <c r="AL33" i="21"/>
  <c r="X34" i="21"/>
  <c r="AC34" i="21"/>
  <c r="AH34" i="21"/>
  <c r="AN34" i="21"/>
  <c r="Y35" i="21"/>
  <c r="AD35" i="21"/>
  <c r="AJ35" i="21"/>
  <c r="U36" i="21"/>
  <c r="Z36" i="21"/>
  <c r="AF36" i="21"/>
  <c r="AK36" i="21"/>
  <c r="V37" i="21"/>
  <c r="AB37" i="21"/>
  <c r="AG37" i="21"/>
  <c r="AL37" i="21"/>
  <c r="X38" i="21"/>
  <c r="AC38" i="21"/>
  <c r="AH38" i="21"/>
  <c r="AN38" i="21"/>
  <c r="Y39" i="21"/>
  <c r="AD39" i="21"/>
  <c r="AJ39" i="21"/>
  <c r="U40" i="21"/>
  <c r="Z40" i="21"/>
  <c r="AF40" i="21"/>
  <c r="AK40" i="21"/>
  <c r="V41" i="21"/>
  <c r="AB41" i="21"/>
  <c r="AG41" i="21"/>
  <c r="AL41" i="21"/>
  <c r="X42" i="21"/>
  <c r="AC42" i="21"/>
  <c r="AH42" i="21"/>
  <c r="AN42" i="21"/>
  <c r="Y43" i="21"/>
  <c r="AD43" i="21"/>
  <c r="AI43" i="21"/>
  <c r="AM43" i="21"/>
  <c r="W44" i="21"/>
  <c r="AA44" i="21"/>
  <c r="AE44" i="21"/>
  <c r="AI44" i="21"/>
  <c r="AM44" i="21"/>
  <c r="W45" i="21"/>
  <c r="AA45" i="21"/>
  <c r="AE45" i="21"/>
  <c r="AI45" i="21"/>
  <c r="AM45" i="21"/>
  <c r="W46" i="21"/>
  <c r="AA46" i="21"/>
  <c r="AE46" i="21"/>
  <c r="AI46" i="21"/>
  <c r="AM46" i="21"/>
  <c r="W47" i="21"/>
  <c r="AA47" i="21"/>
  <c r="AE47" i="21"/>
  <c r="AI47" i="21"/>
  <c r="AM47" i="21"/>
  <c r="W48" i="21"/>
  <c r="AA48" i="21"/>
  <c r="AE48" i="21"/>
  <c r="AI48" i="21"/>
  <c r="AM48" i="21"/>
  <c r="W49" i="21"/>
  <c r="AA49" i="21"/>
  <c r="AE49" i="21"/>
  <c r="AI49" i="21"/>
  <c r="AM49" i="21"/>
  <c r="W50" i="21"/>
  <c r="AA50" i="21"/>
  <c r="AE50" i="21"/>
  <c r="AI50" i="21"/>
  <c r="AM50" i="21"/>
  <c r="W51" i="21"/>
  <c r="AA51" i="21"/>
  <c r="AE51" i="21"/>
  <c r="AI51" i="21"/>
  <c r="AM51" i="21"/>
  <c r="W52" i="21"/>
  <c r="AA52" i="21"/>
  <c r="AE52" i="21"/>
  <c r="AI52" i="21"/>
  <c r="AM52" i="21"/>
  <c r="W53" i="21"/>
  <c r="AA53" i="21"/>
  <c r="AE53" i="21"/>
  <c r="AI53" i="21"/>
  <c r="AM53" i="21"/>
  <c r="W54" i="21"/>
  <c r="AA54" i="21"/>
  <c r="AE54" i="21"/>
  <c r="AI54" i="21"/>
  <c r="AM54" i="21"/>
  <c r="W55" i="21"/>
  <c r="AA55" i="21"/>
  <c r="AE55" i="21"/>
  <c r="AI55" i="21"/>
  <c r="AM55" i="21"/>
  <c r="W56" i="21"/>
  <c r="AA56" i="21"/>
  <c r="AE56" i="21"/>
  <c r="AI56" i="21"/>
  <c r="AM56" i="21"/>
  <c r="W57" i="21"/>
  <c r="AA57" i="21"/>
  <c r="AE57" i="21"/>
  <c r="AI57" i="21"/>
  <c r="AM57" i="21"/>
  <c r="W58" i="21"/>
  <c r="AA58" i="21"/>
  <c r="AE58" i="21"/>
  <c r="AI58" i="21"/>
  <c r="AM58" i="21"/>
  <c r="W59" i="21"/>
  <c r="AA59" i="21"/>
  <c r="AE59" i="21"/>
  <c r="AI59" i="21"/>
  <c r="AM59" i="21"/>
  <c r="W60" i="21"/>
  <c r="AA60" i="21"/>
  <c r="AE60" i="21"/>
  <c r="AI60" i="21"/>
  <c r="AM60" i="21"/>
  <c r="W61" i="21"/>
  <c r="AA61" i="21"/>
  <c r="AE61" i="21"/>
  <c r="AI61" i="21"/>
  <c r="AM61" i="21"/>
  <c r="W62" i="21"/>
  <c r="AA62" i="21"/>
  <c r="AE62" i="21"/>
  <c r="AI62" i="21"/>
  <c r="AM62" i="21"/>
  <c r="W63" i="21"/>
  <c r="AA63" i="21"/>
  <c r="AE63" i="21"/>
  <c r="AI63" i="21"/>
  <c r="AM63" i="21"/>
  <c r="W64" i="21"/>
  <c r="AA64" i="21"/>
  <c r="AE64" i="21"/>
  <c r="AI64" i="21"/>
  <c r="AM64" i="21"/>
  <c r="W65" i="21"/>
  <c r="AA65" i="21"/>
  <c r="AE65" i="21"/>
  <c r="AI65" i="21"/>
  <c r="AM65" i="21"/>
  <c r="W66" i="21"/>
  <c r="AA66" i="21"/>
  <c r="AE66" i="21"/>
  <c r="AI66" i="21"/>
  <c r="AM66" i="21"/>
  <c r="W67" i="21"/>
  <c r="AA67" i="21"/>
  <c r="AE67" i="21"/>
  <c r="AI67" i="21"/>
  <c r="AM67" i="21"/>
  <c r="W68" i="21"/>
  <c r="AA68" i="21"/>
  <c r="AE68" i="21"/>
  <c r="AI68" i="21"/>
  <c r="AM68" i="21"/>
  <c r="W69" i="21"/>
  <c r="AA69" i="21"/>
  <c r="AE69" i="21"/>
  <c r="AI69" i="21"/>
  <c r="AM69" i="21"/>
  <c r="W70" i="21"/>
  <c r="AA70" i="21"/>
  <c r="AE70" i="21"/>
  <c r="AI70" i="21"/>
  <c r="AM70" i="21"/>
  <c r="W71" i="21"/>
  <c r="AA71" i="21"/>
  <c r="AE71" i="21"/>
  <c r="AI71" i="21"/>
  <c r="AM71" i="21"/>
  <c r="W72" i="21"/>
  <c r="AA72" i="21"/>
  <c r="AE72" i="21"/>
  <c r="AI72" i="21"/>
  <c r="AM72" i="21"/>
  <c r="W73" i="21"/>
  <c r="AA73" i="21"/>
  <c r="AE73" i="21"/>
  <c r="AI73" i="21"/>
  <c r="AM73" i="21"/>
  <c r="W74" i="21"/>
  <c r="AA74" i="21"/>
  <c r="AE74" i="21"/>
  <c r="AI74" i="21"/>
  <c r="AM74" i="21"/>
  <c r="W75" i="21"/>
  <c r="AA75" i="21"/>
  <c r="AE75" i="21"/>
  <c r="AI75" i="21"/>
  <c r="AM75" i="21"/>
  <c r="W76" i="21"/>
  <c r="AA76" i="21"/>
  <c r="AE76" i="21"/>
  <c r="AI76" i="21"/>
  <c r="AM76" i="21"/>
  <c r="W77" i="21"/>
  <c r="AA77" i="21"/>
  <c r="AE77" i="21"/>
  <c r="AI77" i="21"/>
  <c r="AM77" i="21"/>
  <c r="W78" i="21"/>
  <c r="AA78" i="21"/>
  <c r="AE78" i="21"/>
  <c r="AI78" i="21"/>
  <c r="AM78" i="21"/>
  <c r="W79" i="21"/>
  <c r="AA79" i="21"/>
  <c r="AE79" i="21"/>
  <c r="AI79" i="21"/>
  <c r="AM79" i="21"/>
  <c r="W80" i="21"/>
  <c r="AA80" i="21"/>
  <c r="AE80" i="21"/>
  <c r="AI80" i="21"/>
  <c r="AM80" i="21"/>
  <c r="W81" i="21"/>
  <c r="AA81" i="21"/>
  <c r="AE81" i="21"/>
  <c r="AI81" i="21"/>
  <c r="AM81" i="21"/>
  <c r="W82" i="21"/>
  <c r="AA82" i="21"/>
  <c r="AE82" i="21"/>
  <c r="AI82" i="21"/>
  <c r="AM82" i="21"/>
  <c r="W83" i="21"/>
  <c r="AA83" i="21"/>
  <c r="AE83" i="21"/>
  <c r="AI83" i="21"/>
  <c r="AM83" i="21"/>
  <c r="W84" i="21"/>
  <c r="AA84" i="21"/>
  <c r="AE84" i="21"/>
  <c r="AI84" i="21"/>
  <c r="AM84" i="21"/>
  <c r="W85" i="21"/>
  <c r="AA85" i="21"/>
  <c r="AE85" i="21"/>
  <c r="AI85" i="21"/>
  <c r="AM85" i="21"/>
  <c r="W86" i="21"/>
  <c r="AA86" i="21"/>
  <c r="AE86" i="21"/>
  <c r="AI86" i="21"/>
  <c r="AM86" i="21"/>
  <c r="W87" i="21"/>
  <c r="AA87" i="21"/>
  <c r="AE87" i="21"/>
  <c r="AI87" i="21"/>
  <c r="AM87" i="21"/>
  <c r="W88" i="21"/>
  <c r="AA88" i="21"/>
  <c r="AE88" i="21"/>
  <c r="AI88" i="21"/>
  <c r="AM88" i="21"/>
  <c r="W89" i="21"/>
  <c r="AA89" i="21"/>
  <c r="AE89" i="21"/>
  <c r="AI89" i="21"/>
  <c r="AM89" i="21"/>
  <c r="W90" i="21"/>
  <c r="AA90" i="21"/>
  <c r="X4" i="21"/>
  <c r="X5" i="21"/>
  <c r="AB6" i="21"/>
  <c r="AB7" i="21"/>
  <c r="AB8" i="21"/>
  <c r="AE9" i="21"/>
  <c r="X10" i="21"/>
  <c r="AK10" i="21"/>
  <c r="AG11" i="21"/>
  <c r="AA12" i="21"/>
  <c r="AN12" i="21"/>
  <c r="AJ13" i="21"/>
  <c r="AC14" i="21"/>
  <c r="W15" i="21"/>
  <c r="AM15" i="21"/>
  <c r="AF16" i="21"/>
  <c r="Y17" i="21"/>
  <c r="U18" i="21"/>
  <c r="AI18" i="21"/>
  <c r="AB19" i="21"/>
  <c r="X20" i="21"/>
  <c r="AK20" i="21"/>
  <c r="AB21" i="21"/>
  <c r="AN21" i="21"/>
  <c r="AD22" i="21"/>
  <c r="AN22" i="21"/>
  <c r="AF23" i="21"/>
  <c r="V24" i="21"/>
  <c r="AF24" i="21"/>
  <c r="X25" i="21"/>
  <c r="AH25" i="21"/>
  <c r="V26" i="21"/>
  <c r="AD26" i="21"/>
  <c r="AK26" i="21"/>
  <c r="X27" i="21"/>
  <c r="AF27" i="21"/>
  <c r="AL27" i="21"/>
  <c r="Y28" i="21"/>
  <c r="AG28" i="21"/>
  <c r="AN28" i="21"/>
  <c r="Z29" i="21"/>
  <c r="AH29" i="21"/>
  <c r="U30" i="21"/>
  <c r="AB30" i="21"/>
  <c r="AJ30" i="21"/>
  <c r="V31" i="21"/>
  <c r="AC31" i="21"/>
  <c r="AK31" i="21"/>
  <c r="X32" i="21"/>
  <c r="AD32" i="21"/>
  <c r="AL32" i="21"/>
  <c r="Y33" i="21"/>
  <c r="AF33" i="21"/>
  <c r="AN33" i="21"/>
  <c r="Z34" i="21"/>
  <c r="AG34" i="21"/>
  <c r="U35" i="21"/>
  <c r="AB35" i="21"/>
  <c r="AH35" i="21"/>
  <c r="V36" i="21"/>
  <c r="AC36" i="21"/>
  <c r="AJ36" i="21"/>
  <c r="X37" i="21"/>
  <c r="AD37" i="21"/>
  <c r="AK37" i="21"/>
  <c r="Y38" i="21"/>
  <c r="AF38" i="21"/>
  <c r="AL38" i="21"/>
  <c r="Z39" i="21"/>
  <c r="AG39" i="21"/>
  <c r="AN39" i="21"/>
  <c r="AB40" i="21"/>
  <c r="AH40" i="21"/>
  <c r="U41" i="21"/>
  <c r="AC41" i="21"/>
  <c r="AJ41" i="21"/>
  <c r="V42" i="21"/>
  <c r="AD42" i="21"/>
  <c r="AK42" i="21"/>
  <c r="X43" i="21"/>
  <c r="AF43" i="21"/>
  <c r="AK43" i="21"/>
  <c r="V44" i="21"/>
  <c r="AB44" i="21"/>
  <c r="AG44" i="21"/>
  <c r="AJ4" i="21"/>
  <c r="AJ5" i="21"/>
  <c r="AJ6" i="21"/>
  <c r="AN7" i="21"/>
  <c r="AN8" i="21"/>
  <c r="AJ9" i="21"/>
  <c r="AF10" i="21"/>
  <c r="Y11" i="21"/>
  <c r="AM11" i="21"/>
  <c r="AI12" i="21"/>
  <c r="AB13" i="21"/>
  <c r="U14" i="21"/>
  <c r="AK14" i="21"/>
  <c r="AE15" i="21"/>
  <c r="X16" i="21"/>
  <c r="AN16" i="21"/>
  <c r="AG17" i="21"/>
  <c r="AA18" i="21"/>
  <c r="W19" i="21"/>
  <c r="AJ19" i="21"/>
  <c r="AC20" i="21"/>
  <c r="X21" i="21"/>
  <c r="AH21" i="21"/>
  <c r="X22" i="21"/>
  <c r="AJ22" i="21"/>
  <c r="Z23" i="21"/>
  <c r="AJ23" i="21"/>
  <c r="AB24" i="21"/>
  <c r="AL24" i="21"/>
  <c r="AB25" i="21"/>
  <c r="AN25" i="21"/>
  <c r="Z26" i="21"/>
  <c r="AG26" i="21"/>
  <c r="U27" i="21"/>
  <c r="AB27" i="21"/>
  <c r="AH27" i="21"/>
  <c r="V28" i="21"/>
  <c r="AC28" i="21"/>
  <c r="AJ28" i="21"/>
  <c r="X29" i="21"/>
  <c r="AD29" i="21"/>
  <c r="AK29" i="21"/>
  <c r="Y30" i="21"/>
  <c r="AF30" i="21"/>
  <c r="AL30" i="21"/>
  <c r="Z31" i="21"/>
  <c r="AG31" i="21"/>
  <c r="AN31" i="21"/>
  <c r="AB32" i="21"/>
  <c r="AH32" i="21"/>
  <c r="U33" i="21"/>
  <c r="AC33" i="21"/>
  <c r="AJ33" i="21"/>
  <c r="V34" i="21"/>
  <c r="AD34" i="21"/>
  <c r="AK34" i="21"/>
  <c r="X35" i="21"/>
  <c r="AF35" i="21"/>
  <c r="AL35" i="21"/>
  <c r="Y36" i="21"/>
  <c r="AG36" i="21"/>
  <c r="AN36" i="21"/>
  <c r="Z37" i="21"/>
  <c r="AH37" i="21"/>
  <c r="U38" i="21"/>
  <c r="AB38" i="21"/>
  <c r="AJ38" i="21"/>
  <c r="V39" i="21"/>
  <c r="AC39" i="21"/>
  <c r="AK39" i="21"/>
  <c r="X40" i="21"/>
  <c r="AD40" i="21"/>
  <c r="AL40" i="21"/>
  <c r="Y41" i="21"/>
  <c r="AF41" i="21"/>
  <c r="AN41" i="21"/>
  <c r="Z42" i="21"/>
  <c r="AG42" i="21"/>
  <c r="U43" i="21"/>
  <c r="AB43" i="21"/>
  <c r="AH43" i="21"/>
  <c r="AN43" i="21"/>
  <c r="Y44" i="21"/>
  <c r="AD44" i="21"/>
  <c r="AJ44" i="21"/>
  <c r="U45" i="21"/>
  <c r="Z45" i="21"/>
  <c r="AF45" i="21"/>
  <c r="AK45" i="21"/>
  <c r="V46" i="21"/>
  <c r="AB46" i="21"/>
  <c r="AG46" i="21"/>
  <c r="AL46" i="21"/>
  <c r="X47" i="21"/>
  <c r="AC47" i="21"/>
  <c r="AH47" i="21"/>
  <c r="AN47" i="21"/>
  <c r="Y48" i="21"/>
  <c r="AD48" i="21"/>
  <c r="AJ48" i="21"/>
  <c r="U49" i="21"/>
  <c r="Z49" i="21"/>
  <c r="AF49" i="21"/>
  <c r="AK49" i="21"/>
  <c r="V50" i="21"/>
  <c r="AB50" i="21"/>
  <c r="AG50" i="21"/>
  <c r="AL50" i="21"/>
  <c r="X51" i="21"/>
  <c r="AC51" i="21"/>
  <c r="AH51" i="21"/>
  <c r="AN51" i="21"/>
  <c r="Y52" i="21"/>
  <c r="AD52" i="21"/>
  <c r="AJ52" i="21"/>
  <c r="U53" i="21"/>
  <c r="Z53" i="21"/>
  <c r="AF53" i="21"/>
  <c r="AK53" i="21"/>
  <c r="V54" i="21"/>
  <c r="AB54" i="21"/>
  <c r="AG54" i="21"/>
  <c r="AL54" i="21"/>
  <c r="X55" i="21"/>
  <c r="AC55" i="21"/>
  <c r="AH55" i="21"/>
  <c r="AN55" i="21"/>
  <c r="Y56" i="21"/>
  <c r="AD56" i="21"/>
  <c r="AJ56" i="21"/>
  <c r="U57" i="21"/>
  <c r="Z57" i="21"/>
  <c r="AF57" i="21"/>
  <c r="AK57" i="21"/>
  <c r="V58" i="21"/>
  <c r="AB58" i="21"/>
  <c r="AG58" i="21"/>
  <c r="AL58" i="21"/>
  <c r="X59" i="21"/>
  <c r="AC59" i="21"/>
  <c r="AH59" i="21"/>
  <c r="AN59" i="21"/>
  <c r="Y60" i="21"/>
  <c r="AD60" i="21"/>
  <c r="AJ60" i="21"/>
  <c r="U61" i="21"/>
  <c r="Z61" i="21"/>
  <c r="AF61" i="21"/>
  <c r="AK61" i="21"/>
  <c r="V62" i="21"/>
  <c r="AB62" i="21"/>
  <c r="AG62" i="21"/>
  <c r="AL62" i="21"/>
  <c r="X63" i="21"/>
  <c r="AC63" i="21"/>
  <c r="AH63" i="21"/>
  <c r="AN63" i="21"/>
  <c r="Y64" i="21"/>
  <c r="AD64" i="21"/>
  <c r="AJ64" i="21"/>
  <c r="U65" i="21"/>
  <c r="Z65" i="21"/>
  <c r="AF65" i="21"/>
  <c r="AK65" i="21"/>
  <c r="V66" i="21"/>
  <c r="AB66" i="21"/>
  <c r="AG66" i="21"/>
  <c r="AL66" i="21"/>
  <c r="X67" i="21"/>
  <c r="AC67" i="21"/>
  <c r="AH67" i="21"/>
  <c r="AN67" i="21"/>
  <c r="Y68" i="21"/>
  <c r="AD68" i="21"/>
  <c r="AJ68" i="21"/>
  <c r="U69" i="21"/>
  <c r="Z69" i="21"/>
  <c r="AF69" i="21"/>
  <c r="AK69" i="21"/>
  <c r="V70" i="21"/>
  <c r="AB70" i="21"/>
  <c r="AG70" i="21"/>
  <c r="AL70" i="21"/>
  <c r="X71" i="21"/>
  <c r="AC71" i="21"/>
  <c r="AH71" i="21"/>
  <c r="AN71" i="21"/>
  <c r="Y72" i="21"/>
  <c r="AD72" i="21"/>
  <c r="AJ72" i="21"/>
  <c r="U73" i="21"/>
  <c r="Z73" i="21"/>
  <c r="AF73" i="21"/>
  <c r="AK73" i="21"/>
  <c r="V74" i="21"/>
  <c r="AB74" i="21"/>
  <c r="AG74" i="21"/>
  <c r="AL74" i="21"/>
  <c r="X75" i="21"/>
  <c r="AC75" i="21"/>
  <c r="AH75" i="21"/>
  <c r="AN75" i="21"/>
  <c r="Y76" i="21"/>
  <c r="AD76" i="21"/>
  <c r="AJ76" i="21"/>
  <c r="U77" i="21"/>
  <c r="Z77" i="21"/>
  <c r="AF77" i="21"/>
  <c r="AK77" i="21"/>
  <c r="V78" i="21"/>
  <c r="AB78" i="21"/>
  <c r="AG78" i="21"/>
  <c r="AL78" i="21"/>
  <c r="X79" i="21"/>
  <c r="AC79" i="21"/>
  <c r="AH79" i="21"/>
  <c r="AN79" i="21"/>
  <c r="Y80" i="21"/>
  <c r="AD80" i="21"/>
  <c r="AJ80" i="21"/>
  <c r="U81" i="21"/>
  <c r="Z81" i="21"/>
  <c r="AF81" i="21"/>
  <c r="AK81" i="21"/>
  <c r="V82" i="21"/>
  <c r="AB82" i="21"/>
  <c r="AG82" i="21"/>
  <c r="AL82" i="21"/>
  <c r="X83" i="21"/>
  <c r="AC83" i="21"/>
  <c r="AH83" i="21"/>
  <c r="AN83" i="21"/>
  <c r="Y84" i="21"/>
  <c r="AD84" i="21"/>
  <c r="AJ84" i="21"/>
  <c r="U85" i="21"/>
  <c r="Z85" i="21"/>
  <c r="AF85" i="21"/>
  <c r="AK85" i="21"/>
  <c r="V86" i="21"/>
  <c r="AB86" i="21"/>
  <c r="AG86" i="21"/>
  <c r="AL86" i="21"/>
  <c r="X87" i="21"/>
  <c r="AC87" i="21"/>
  <c r="AH87" i="21"/>
  <c r="AN87" i="21"/>
  <c r="Y88" i="21"/>
  <c r="AD88" i="21"/>
  <c r="AJ88" i="21"/>
  <c r="U89" i="21"/>
  <c r="Z89" i="21"/>
  <c r="AF89" i="21"/>
  <c r="AK89" i="21"/>
  <c r="V90" i="21"/>
  <c r="AB90" i="21"/>
  <c r="AF90" i="21"/>
  <c r="AJ90" i="21"/>
  <c r="AN90" i="21"/>
  <c r="X91" i="21"/>
  <c r="AB91" i="21"/>
  <c r="AF91" i="21"/>
  <c r="AJ91" i="21"/>
  <c r="AN91" i="21"/>
  <c r="X92" i="21"/>
  <c r="AB92" i="21"/>
  <c r="AF92" i="21"/>
  <c r="AJ92" i="21"/>
  <c r="AN92" i="21"/>
  <c r="X93" i="21"/>
  <c r="AB93" i="21"/>
  <c r="AF93" i="21"/>
  <c r="AJ93" i="21"/>
  <c r="AN93" i="21"/>
  <c r="X94" i="21"/>
  <c r="AB94" i="21"/>
  <c r="AF94" i="21"/>
  <c r="AJ94" i="21"/>
  <c r="AN94" i="21"/>
  <c r="X95" i="21"/>
  <c r="AB95" i="21"/>
  <c r="AF95" i="21"/>
  <c r="AJ95" i="21"/>
  <c r="AN95" i="21"/>
  <c r="X96" i="21"/>
  <c r="AB96" i="21"/>
  <c r="AF96" i="21"/>
  <c r="AJ96" i="21"/>
  <c r="AN96" i="21"/>
  <c r="X97" i="21"/>
  <c r="AB97" i="21"/>
  <c r="AF97" i="21"/>
  <c r="AJ97" i="21"/>
  <c r="AN97" i="21"/>
  <c r="X98" i="21"/>
  <c r="AB98" i="21"/>
  <c r="AF98" i="21"/>
  <c r="AJ98" i="21"/>
  <c r="AN98" i="21"/>
  <c r="X99" i="21"/>
  <c r="AB99" i="21"/>
  <c r="AF99" i="21"/>
  <c r="AJ99" i="21"/>
  <c r="AN99" i="21"/>
  <c r="X100" i="21"/>
  <c r="AB100" i="21"/>
  <c r="AF100" i="21"/>
  <c r="AJ100" i="21"/>
  <c r="AN100" i="21"/>
  <c r="X101" i="21"/>
  <c r="AB101" i="21"/>
  <c r="AF101" i="21"/>
  <c r="AJ101" i="21"/>
  <c r="AN101" i="21"/>
  <c r="X102" i="21"/>
  <c r="AB102" i="21"/>
  <c r="AF102" i="21"/>
  <c r="AJ102" i="21"/>
  <c r="AN102" i="21"/>
  <c r="X103" i="21"/>
  <c r="AB103" i="21"/>
  <c r="AF103" i="21"/>
  <c r="AJ103" i="21"/>
  <c r="AN103" i="21"/>
  <c r="X104" i="21"/>
  <c r="AB104" i="21"/>
  <c r="AF104" i="21"/>
  <c r="AJ104" i="21"/>
  <c r="AN104" i="21"/>
  <c r="X105" i="21"/>
  <c r="AB105" i="21"/>
  <c r="AF105" i="21"/>
  <c r="AJ105" i="21"/>
  <c r="AN105" i="21"/>
  <c r="X106" i="21"/>
  <c r="AB106" i="21"/>
  <c r="AF106" i="21"/>
  <c r="AJ106" i="21"/>
  <c r="AN106" i="21"/>
  <c r="X107" i="21"/>
  <c r="AB107" i="21"/>
  <c r="AF107" i="21"/>
  <c r="AJ107" i="21"/>
  <c r="AN107" i="21"/>
  <c r="X108" i="21"/>
  <c r="AB108" i="21"/>
  <c r="AF108" i="21"/>
  <c r="AJ108" i="21"/>
  <c r="AN108" i="21"/>
  <c r="X109" i="21"/>
  <c r="AB109" i="21"/>
  <c r="AF109" i="21"/>
  <c r="AJ109" i="21"/>
  <c r="AN109" i="21"/>
  <c r="X110" i="21"/>
  <c r="AB110" i="21"/>
  <c r="AF110" i="21"/>
  <c r="AJ110" i="21"/>
  <c r="AN110" i="21"/>
  <c r="X111" i="21"/>
  <c r="AB111" i="21"/>
  <c r="AF111" i="21"/>
  <c r="AJ111" i="21"/>
  <c r="AN111" i="21"/>
  <c r="X112" i="21"/>
  <c r="AB112" i="21"/>
  <c r="AF112" i="21"/>
  <c r="AJ112" i="21"/>
  <c r="AN112" i="21"/>
  <c r="X113" i="21"/>
  <c r="AB113" i="21"/>
  <c r="AF113" i="21"/>
  <c r="AJ113" i="21"/>
  <c r="AN113" i="21"/>
  <c r="X114" i="21"/>
  <c r="AB114" i="21"/>
  <c r="AF114" i="21"/>
  <c r="AJ114" i="21"/>
  <c r="AN114" i="21"/>
  <c r="X115" i="21"/>
  <c r="AB115" i="21"/>
  <c r="AF115" i="21"/>
  <c r="AJ115" i="21"/>
  <c r="AN115" i="21"/>
  <c r="X116" i="21"/>
  <c r="AB116" i="21"/>
  <c r="AF116" i="21"/>
  <c r="AJ116" i="21"/>
  <c r="AN116" i="21"/>
  <c r="X117" i="21"/>
  <c r="AB117" i="21"/>
  <c r="AF117" i="21"/>
  <c r="AJ117" i="21"/>
  <c r="AN117" i="21"/>
  <c r="X118" i="21"/>
  <c r="AB118" i="21"/>
  <c r="AF118" i="21"/>
  <c r="AJ118" i="21"/>
  <c r="AN118" i="21"/>
  <c r="X119" i="21"/>
  <c r="AB119" i="21"/>
  <c r="AF119" i="21"/>
  <c r="AJ119" i="21"/>
  <c r="AN119" i="21"/>
  <c r="X120" i="21"/>
  <c r="AB120" i="21"/>
  <c r="AF120" i="21"/>
  <c r="AJ120" i="21"/>
  <c r="AN120" i="21"/>
  <c r="X121" i="21"/>
  <c r="AB121" i="21"/>
  <c r="AF121" i="21"/>
  <c r="AJ121" i="21"/>
  <c r="AN121" i="21"/>
  <c r="X122" i="21"/>
  <c r="AB122" i="21"/>
  <c r="AF122" i="21"/>
  <c r="AJ122" i="21"/>
  <c r="AN122" i="21"/>
  <c r="X123" i="21"/>
  <c r="AB123" i="21"/>
  <c r="AF123" i="21"/>
  <c r="AJ123" i="21"/>
  <c r="AN123" i="21"/>
  <c r="X124" i="21"/>
  <c r="AB124" i="21"/>
  <c r="AF124" i="21"/>
  <c r="AJ124" i="21"/>
  <c r="AN124" i="21"/>
  <c r="X125" i="21"/>
  <c r="AB125" i="21"/>
  <c r="AF125" i="21"/>
  <c r="AJ125" i="21"/>
  <c r="AN125" i="21"/>
  <c r="X126" i="21"/>
  <c r="AB126" i="21"/>
  <c r="AF126" i="21"/>
  <c r="AJ126" i="21"/>
  <c r="AN126" i="21"/>
  <c r="X127" i="21"/>
  <c r="AB127" i="21"/>
  <c r="AF127" i="21"/>
  <c r="AJ127" i="21"/>
  <c r="AN127" i="21"/>
  <c r="X128" i="21"/>
  <c r="AB128" i="21"/>
  <c r="AF128" i="21"/>
  <c r="AJ128" i="21"/>
  <c r="AN128" i="21"/>
  <c r="X129" i="21"/>
  <c r="AB129" i="21"/>
  <c r="AF129" i="21"/>
  <c r="AJ129" i="21"/>
  <c r="AN129" i="21"/>
  <c r="X130" i="21"/>
  <c r="AB130" i="21"/>
  <c r="AF130" i="21"/>
  <c r="AJ130" i="21"/>
  <c r="AN130" i="21"/>
  <c r="X131" i="21"/>
  <c r="AB131" i="21"/>
  <c r="AF131" i="21"/>
  <c r="AJ131" i="21"/>
  <c r="AN131" i="21"/>
  <c r="X132" i="21"/>
  <c r="AB132" i="21"/>
  <c r="AF132" i="21"/>
  <c r="AJ132" i="21"/>
  <c r="AN132" i="21"/>
  <c r="X133" i="21"/>
  <c r="AB133" i="21"/>
  <c r="AF133" i="21"/>
  <c r="AJ133" i="21"/>
  <c r="AN133" i="21"/>
  <c r="X134" i="21"/>
  <c r="AB134" i="21"/>
  <c r="AF134" i="21"/>
  <c r="AJ134" i="21"/>
  <c r="AN134" i="21"/>
  <c r="X135" i="21"/>
  <c r="AB135" i="21"/>
  <c r="AF135" i="21"/>
  <c r="AJ135" i="21"/>
  <c r="AN135" i="21"/>
  <c r="X136" i="21"/>
  <c r="AB136" i="21"/>
  <c r="AF136" i="21"/>
  <c r="AJ136" i="21"/>
  <c r="AN136" i="21"/>
  <c r="X137" i="21"/>
  <c r="AB137" i="21"/>
  <c r="AF137" i="21"/>
  <c r="AJ137" i="21"/>
  <c r="AN137" i="21"/>
  <c r="X138" i="21"/>
  <c r="AB138" i="21"/>
  <c r="AF138" i="21"/>
  <c r="AJ138" i="21"/>
  <c r="AN138" i="21"/>
  <c r="X139" i="21"/>
  <c r="AB139" i="21"/>
  <c r="AF139" i="21"/>
  <c r="AJ139" i="21"/>
  <c r="AN139" i="21"/>
  <c r="X140" i="21"/>
  <c r="AB140" i="21"/>
  <c r="AF140" i="21"/>
  <c r="AJ140" i="21"/>
  <c r="AN140" i="21"/>
  <c r="X141" i="21"/>
  <c r="AB141" i="21"/>
  <c r="AF141" i="21"/>
  <c r="AJ141" i="21"/>
  <c r="AN141" i="21"/>
  <c r="X142" i="21"/>
  <c r="AB142" i="21"/>
  <c r="AF142" i="21"/>
  <c r="AJ142" i="21"/>
  <c r="AN142" i="21"/>
  <c r="X143" i="21"/>
  <c r="AB143" i="21"/>
  <c r="AF143" i="21"/>
  <c r="AJ143" i="21"/>
  <c r="AN143" i="21"/>
  <c r="X144" i="21"/>
  <c r="AB144" i="21"/>
  <c r="AF144" i="21"/>
  <c r="AJ144" i="21"/>
  <c r="AN144" i="21"/>
  <c r="X145" i="21"/>
  <c r="AB145" i="21"/>
  <c r="AF145" i="21"/>
  <c r="AJ145" i="21"/>
  <c r="AN145" i="21"/>
  <c r="X146" i="21"/>
  <c r="AB146" i="21"/>
  <c r="AF146" i="21"/>
  <c r="AJ146" i="21"/>
  <c r="AN146" i="21"/>
  <c r="X147" i="21"/>
  <c r="AB147" i="21"/>
  <c r="AF147" i="21"/>
  <c r="AJ147" i="21"/>
  <c r="AN147" i="21"/>
  <c r="X148" i="21"/>
  <c r="AB148" i="21"/>
  <c r="AF148" i="21"/>
  <c r="AJ148" i="21"/>
  <c r="AN148" i="21"/>
  <c r="X149" i="21"/>
  <c r="AB149" i="21"/>
  <c r="AF149" i="21"/>
  <c r="AJ149" i="21"/>
  <c r="AN149" i="21"/>
  <c r="X150" i="21"/>
  <c r="AB150" i="21"/>
  <c r="AF150" i="21"/>
  <c r="AJ150" i="21"/>
  <c r="AN150" i="21"/>
  <c r="X151" i="21"/>
  <c r="AB151" i="21"/>
  <c r="AF151" i="21"/>
  <c r="AJ151" i="21"/>
  <c r="AN151" i="21"/>
  <c r="X152" i="21"/>
  <c r="AB152" i="21"/>
  <c r="AF152" i="21"/>
  <c r="AJ152" i="21"/>
  <c r="AN152" i="21"/>
  <c r="X153" i="21"/>
  <c r="AB153" i="21"/>
  <c r="AF153" i="21"/>
  <c r="AJ153" i="21"/>
  <c r="AN153" i="21"/>
  <c r="AB4" i="21"/>
  <c r="AF6" i="21"/>
  <c r="AJ8" i="21"/>
  <c r="AA10" i="21"/>
  <c r="AJ11" i="21"/>
  <c r="Y13" i="21"/>
  <c r="AF14" i="21"/>
  <c r="U16" i="21"/>
  <c r="AE17" i="21"/>
  <c r="AK18" i="21"/>
  <c r="AA20" i="21"/>
  <c r="AF21" i="21"/>
  <c r="AF22" i="21"/>
  <c r="AH23" i="21"/>
  <c r="AJ24" i="21"/>
  <c r="AJ25" i="21"/>
  <c r="AF26" i="21"/>
  <c r="Z27" i="21"/>
  <c r="AN27" i="21"/>
  <c r="AH28" i="21"/>
  <c r="AC29" i="21"/>
  <c r="V30" i="21"/>
  <c r="AK30" i="21"/>
  <c r="AF31" i="21"/>
  <c r="Y32" i="21"/>
  <c r="AN32" i="21"/>
  <c r="AH33" i="21"/>
  <c r="AB34" i="21"/>
  <c r="V35" i="21"/>
  <c r="AK35" i="21"/>
  <c r="AD36" i="21"/>
  <c r="Y37" i="21"/>
  <c r="AN37" i="21"/>
  <c r="AG38" i="21"/>
  <c r="AB39" i="21"/>
  <c r="V40" i="21"/>
  <c r="AJ40" i="21"/>
  <c r="AD41" i="21"/>
  <c r="Y42" i="21"/>
  <c r="AL42" i="21"/>
  <c r="AG43" i="21"/>
  <c r="X44" i="21"/>
  <c r="AH44" i="21"/>
  <c r="V45" i="21"/>
  <c r="AC45" i="21"/>
  <c r="AJ45" i="21"/>
  <c r="X46" i="21"/>
  <c r="AD46" i="21"/>
  <c r="AK46" i="21"/>
  <c r="Y47" i="21"/>
  <c r="AF47" i="21"/>
  <c r="AL47" i="21"/>
  <c r="Z48" i="21"/>
  <c r="AG48" i="21"/>
  <c r="AN48" i="21"/>
  <c r="AB49" i="21"/>
  <c r="AH49" i="21"/>
  <c r="U50" i="21"/>
  <c r="AC50" i="21"/>
  <c r="AJ50" i="21"/>
  <c r="V51" i="21"/>
  <c r="AD51" i="21"/>
  <c r="AK51" i="21"/>
  <c r="X52" i="21"/>
  <c r="AF52" i="21"/>
  <c r="AL52" i="21"/>
  <c r="Y53" i="21"/>
  <c r="AG53" i="21"/>
  <c r="AN53" i="21"/>
  <c r="Z54" i="21"/>
  <c r="AH54" i="21"/>
  <c r="U55" i="21"/>
  <c r="AB55" i="21"/>
  <c r="AJ55" i="21"/>
  <c r="V56" i="21"/>
  <c r="AC56" i="21"/>
  <c r="AK56" i="21"/>
  <c r="X57" i="21"/>
  <c r="AD57" i="21"/>
  <c r="AL57" i="21"/>
  <c r="Y58" i="21"/>
  <c r="AF58" i="21"/>
  <c r="AN58" i="21"/>
  <c r="Z59" i="21"/>
  <c r="AG59" i="21"/>
  <c r="U60" i="21"/>
  <c r="AB60" i="21"/>
  <c r="AH60" i="21"/>
  <c r="V61" i="21"/>
  <c r="AC61" i="21"/>
  <c r="AJ61" i="21"/>
  <c r="X62" i="21"/>
  <c r="AD62" i="21"/>
  <c r="AK62" i="21"/>
  <c r="Y63" i="21"/>
  <c r="AF63" i="21"/>
  <c r="AL63" i="21"/>
  <c r="Z64" i="21"/>
  <c r="AG64" i="21"/>
  <c r="AN64" i="21"/>
  <c r="AB65" i="21"/>
  <c r="AH65" i="21"/>
  <c r="U66" i="21"/>
  <c r="AC66" i="21"/>
  <c r="AJ66" i="21"/>
  <c r="V67" i="21"/>
  <c r="AD67" i="21"/>
  <c r="AK67" i="21"/>
  <c r="X68" i="21"/>
  <c r="AF68" i="21"/>
  <c r="AL68" i="21"/>
  <c r="Y69" i="21"/>
  <c r="AG69" i="21"/>
  <c r="AN69" i="21"/>
  <c r="Z70" i="21"/>
  <c r="AH70" i="21"/>
  <c r="U71" i="21"/>
  <c r="AB71" i="21"/>
  <c r="AJ71" i="21"/>
  <c r="V72" i="21"/>
  <c r="AC72" i="21"/>
  <c r="AK72" i="21"/>
  <c r="X73" i="21"/>
  <c r="AD73" i="21"/>
  <c r="AL73" i="21"/>
  <c r="Y74" i="21"/>
  <c r="AF74" i="21"/>
  <c r="AN74" i="21"/>
  <c r="Z75" i="21"/>
  <c r="AG75" i="21"/>
  <c r="U76" i="21"/>
  <c r="AB76" i="21"/>
  <c r="AH76" i="21"/>
  <c r="V77" i="21"/>
  <c r="AC77" i="21"/>
  <c r="AJ77" i="21"/>
  <c r="X78" i="21"/>
  <c r="AD78" i="21"/>
  <c r="AK78" i="21"/>
  <c r="Y79" i="21"/>
  <c r="AF79" i="21"/>
  <c r="AL79" i="21"/>
  <c r="Z80" i="21"/>
  <c r="AG80" i="21"/>
  <c r="AN80" i="21"/>
  <c r="AB81" i="21"/>
  <c r="AH81" i="21"/>
  <c r="U82" i="21"/>
  <c r="AC82" i="21"/>
  <c r="AJ82" i="21"/>
  <c r="V83" i="21"/>
  <c r="AD83" i="21"/>
  <c r="AK83" i="21"/>
  <c r="X84" i="21"/>
  <c r="AF84" i="21"/>
  <c r="AL84" i="21"/>
  <c r="Y85" i="21"/>
  <c r="AG85" i="21"/>
  <c r="AN85" i="21"/>
  <c r="Z86" i="21"/>
  <c r="AH86" i="21"/>
  <c r="U87" i="21"/>
  <c r="AB87" i="21"/>
  <c r="AJ87" i="21"/>
  <c r="V88" i="21"/>
  <c r="AC88" i="21"/>
  <c r="AK88" i="21"/>
  <c r="X89" i="21"/>
  <c r="AD89" i="21"/>
  <c r="AL89" i="21"/>
  <c r="AN4" i="21"/>
  <c r="X7" i="21"/>
  <c r="X9" i="21"/>
  <c r="AI10" i="21"/>
  <c r="X12" i="21"/>
  <c r="AE13" i="21"/>
  <c r="AN14" i="21"/>
  <c r="AC16" i="21"/>
  <c r="AJ17" i="21"/>
  <c r="Y19" i="21"/>
  <c r="AI20" i="21"/>
  <c r="AJ21" i="21"/>
  <c r="AL22" i="21"/>
  <c r="AN23" i="21"/>
  <c r="AN24" i="21"/>
  <c r="U26" i="21"/>
  <c r="AJ26" i="21"/>
  <c r="AC27" i="21"/>
  <c r="X28" i="21"/>
  <c r="AL28" i="21"/>
  <c r="AF29" i="21"/>
  <c r="Z30" i="21"/>
  <c r="U31" i="21"/>
  <c r="AH31" i="21"/>
  <c r="AC32" i="21"/>
  <c r="X33" i="21"/>
  <c r="AK33" i="21"/>
  <c r="AF34" i="21"/>
  <c r="Z35" i="21"/>
  <c r="AN35" i="21"/>
  <c r="AH36" i="21"/>
  <c r="AC37" i="21"/>
  <c r="V38" i="21"/>
  <c r="AK38" i="21"/>
  <c r="AF39" i="21"/>
  <c r="Y40" i="21"/>
  <c r="AN40" i="21"/>
  <c r="AH41" i="21"/>
  <c r="AB42" i="21"/>
  <c r="V43" i="21"/>
  <c r="AJ43" i="21"/>
  <c r="Z44" i="21"/>
  <c r="AK44" i="21"/>
  <c r="X45" i="21"/>
  <c r="AD45" i="21"/>
  <c r="AL45" i="21"/>
  <c r="Y46" i="21"/>
  <c r="AF46" i="21"/>
  <c r="AN46" i="21"/>
  <c r="Z47" i="21"/>
  <c r="AG47" i="21"/>
  <c r="U48" i="21"/>
  <c r="AB48" i="21"/>
  <c r="AF5" i="21"/>
  <c r="AF7" i="21"/>
  <c r="AG9" i="21"/>
  <c r="W11" i="21"/>
  <c r="AC12" i="21"/>
  <c r="AM13" i="21"/>
  <c r="AB15" i="21"/>
  <c r="AI16" i="21"/>
  <c r="X18" i="21"/>
  <c r="AG19" i="21"/>
  <c r="AN20" i="21"/>
  <c r="V22" i="21"/>
  <c r="X23" i="21"/>
  <c r="X24" i="21"/>
  <c r="Z25" i="21"/>
  <c r="Y26" i="21"/>
  <c r="AL26" i="21"/>
  <c r="AG27" i="21"/>
  <c r="AB28" i="21"/>
  <c r="U29" i="21"/>
  <c r="AJ29" i="21"/>
  <c r="AD30" i="21"/>
  <c r="X31" i="21"/>
  <c r="AL31" i="21"/>
  <c r="AG32" i="21"/>
  <c r="Z33" i="21"/>
  <c r="U34" i="21"/>
  <c r="AJ34" i="21"/>
  <c r="AC35" i="21"/>
  <c r="X36" i="21"/>
  <c r="AL36" i="21"/>
  <c r="AF37" i="21"/>
  <c r="Z38" i="21"/>
  <c r="U39" i="21"/>
  <c r="AH39" i="21"/>
  <c r="AC40" i="21"/>
  <c r="X41" i="21"/>
  <c r="AK41" i="21"/>
  <c r="AF42" i="21"/>
  <c r="Z43" i="21"/>
  <c r="AL43" i="21"/>
  <c r="AC44" i="21"/>
  <c r="AL44" i="21"/>
  <c r="Y45" i="21"/>
  <c r="AG45" i="21"/>
  <c r="AN45" i="21"/>
  <c r="Z46" i="21"/>
  <c r="AH46" i="21"/>
  <c r="U47" i="21"/>
  <c r="AB47" i="21"/>
  <c r="AJ47" i="21"/>
  <c r="V48" i="21"/>
  <c r="AC48" i="21"/>
  <c r="AK48" i="21"/>
  <c r="X49" i="21"/>
  <c r="AD49" i="21"/>
  <c r="AL49" i="21"/>
  <c r="Y50" i="21"/>
  <c r="AF50" i="21"/>
  <c r="AN50" i="21"/>
  <c r="Z51" i="21"/>
  <c r="AG51" i="21"/>
  <c r="U52" i="21"/>
  <c r="AB52" i="21"/>
  <c r="AH52" i="21"/>
  <c r="V53" i="21"/>
  <c r="AC53" i="21"/>
  <c r="AJ53" i="21"/>
  <c r="X54" i="21"/>
  <c r="AD54" i="21"/>
  <c r="AK54" i="21"/>
  <c r="Y55" i="21"/>
  <c r="AF55" i="21"/>
  <c r="AL55" i="21"/>
  <c r="Z56" i="21"/>
  <c r="AG56" i="21"/>
  <c r="AN56" i="21"/>
  <c r="AB57" i="21"/>
  <c r="AH57" i="21"/>
  <c r="U58" i="21"/>
  <c r="AC58" i="21"/>
  <c r="AJ58" i="21"/>
  <c r="V59" i="21"/>
  <c r="AD59" i="21"/>
  <c r="AK59" i="21"/>
  <c r="X60" i="21"/>
  <c r="AF60" i="21"/>
  <c r="AL60" i="21"/>
  <c r="Y61" i="21"/>
  <c r="AG61" i="21"/>
  <c r="AN61" i="21"/>
  <c r="Z62" i="21"/>
  <c r="AH62" i="21"/>
  <c r="U63" i="21"/>
  <c r="AB63" i="21"/>
  <c r="AJ63" i="21"/>
  <c r="V64" i="21"/>
  <c r="AC64" i="21"/>
  <c r="AK64" i="21"/>
  <c r="X65" i="21"/>
  <c r="AD65" i="21"/>
  <c r="AL65" i="21"/>
  <c r="Y66" i="21"/>
  <c r="AF66" i="21"/>
  <c r="AN66" i="21"/>
  <c r="Z67" i="21"/>
  <c r="AG67" i="21"/>
  <c r="U68" i="21"/>
  <c r="AB68" i="21"/>
  <c r="AH68" i="21"/>
  <c r="V69" i="21"/>
  <c r="AC69" i="21"/>
  <c r="AJ69" i="21"/>
  <c r="X70" i="21"/>
  <c r="AD70" i="21"/>
  <c r="AK70" i="21"/>
  <c r="Y71" i="21"/>
  <c r="AF71" i="21"/>
  <c r="AL71" i="21"/>
  <c r="Z72" i="21"/>
  <c r="AG72" i="21"/>
  <c r="AN72" i="21"/>
  <c r="AB73" i="21"/>
  <c r="AH73" i="21"/>
  <c r="U74" i="21"/>
  <c r="AC74" i="21"/>
  <c r="AJ74" i="21"/>
  <c r="V75" i="21"/>
  <c r="AD75" i="21"/>
  <c r="AK75" i="21"/>
  <c r="X76" i="21"/>
  <c r="AF76" i="21"/>
  <c r="AL76" i="21"/>
  <c r="Y77" i="21"/>
  <c r="AG77" i="21"/>
  <c r="AN77" i="21"/>
  <c r="Z78" i="21"/>
  <c r="AH78" i="21"/>
  <c r="U79" i="21"/>
  <c r="AB79" i="21"/>
  <c r="AJ79" i="21"/>
  <c r="V80" i="21"/>
  <c r="AC80" i="21"/>
  <c r="AK80" i="21"/>
  <c r="X81" i="21"/>
  <c r="AD81" i="21"/>
  <c r="AL81" i="21"/>
  <c r="Y82" i="21"/>
  <c r="AF82" i="21"/>
  <c r="AN82" i="21"/>
  <c r="Z83" i="21"/>
  <c r="AG83" i="21"/>
  <c r="U84" i="21"/>
  <c r="AB84" i="21"/>
  <c r="AH84" i="21"/>
  <c r="V85" i="21"/>
  <c r="AC85" i="21"/>
  <c r="AJ85" i="21"/>
  <c r="X86" i="21"/>
  <c r="AD86" i="21"/>
  <c r="AK86" i="21"/>
  <c r="Y87" i="21"/>
  <c r="AF87" i="21"/>
  <c r="AL87" i="21"/>
  <c r="Z88" i="21"/>
  <c r="AG88" i="21"/>
  <c r="AN88" i="21"/>
  <c r="AB89" i="21"/>
  <c r="AH89" i="21"/>
  <c r="U90" i="21"/>
  <c r="AC90" i="21"/>
  <c r="AH90" i="21"/>
  <c r="AM90" i="21"/>
  <c r="Y91" i="21"/>
  <c r="AD91" i="21"/>
  <c r="AI91" i="21"/>
  <c r="U92" i="21"/>
  <c r="Z92" i="21"/>
  <c r="AE92" i="21"/>
  <c r="AK92" i="21"/>
  <c r="V93" i="21"/>
  <c r="AA93" i="21"/>
  <c r="AG93" i="21"/>
  <c r="AL93" i="21"/>
  <c r="W94" i="21"/>
  <c r="AC94" i="21"/>
  <c r="AH94" i="21"/>
  <c r="AM94" i="21"/>
  <c r="Y95" i="21"/>
  <c r="AD95" i="21"/>
  <c r="AI95" i="21"/>
  <c r="U96" i="21"/>
  <c r="Z96" i="21"/>
  <c r="AE96" i="21"/>
  <c r="AK96" i="21"/>
  <c r="V97" i="21"/>
  <c r="AA97" i="21"/>
  <c r="AG97" i="21"/>
  <c r="AL97" i="21"/>
  <c r="W98" i="21"/>
  <c r="AC98" i="21"/>
  <c r="AH98" i="21"/>
  <c r="AM98" i="21"/>
  <c r="Y99" i="21"/>
  <c r="AD99" i="21"/>
  <c r="AI99" i="21"/>
  <c r="U100" i="21"/>
  <c r="Z100" i="21"/>
  <c r="AE100" i="21"/>
  <c r="AK100" i="21"/>
  <c r="V101" i="21"/>
  <c r="AA101" i="21"/>
  <c r="AG101" i="21"/>
  <c r="AL101" i="21"/>
  <c r="W102" i="21"/>
  <c r="AC102" i="21"/>
  <c r="AH102" i="21"/>
  <c r="AM102" i="21"/>
  <c r="Y103" i="21"/>
  <c r="AD103" i="21"/>
  <c r="AI103" i="21"/>
  <c r="U104" i="21"/>
  <c r="Z104" i="21"/>
  <c r="AE104" i="21"/>
  <c r="AK104" i="21"/>
  <c r="V105" i="21"/>
  <c r="AA105" i="21"/>
  <c r="AG105" i="21"/>
  <c r="AL105" i="21"/>
  <c r="W106" i="21"/>
  <c r="AC106" i="21"/>
  <c r="AH106" i="21"/>
  <c r="AM106" i="21"/>
  <c r="Y107" i="21"/>
  <c r="AD107" i="21"/>
  <c r="AI107" i="21"/>
  <c r="U108" i="21"/>
  <c r="Z108" i="21"/>
  <c r="AE108" i="21"/>
  <c r="AK108" i="21"/>
  <c r="V109" i="21"/>
  <c r="AA109" i="21"/>
  <c r="AG109" i="21"/>
  <c r="AL109" i="21"/>
  <c r="W110" i="21"/>
  <c r="AC110" i="21"/>
  <c r="AH110" i="21"/>
  <c r="AM110" i="21"/>
  <c r="Y111" i="21"/>
  <c r="AD111" i="21"/>
  <c r="AI111" i="21"/>
  <c r="U112" i="21"/>
  <c r="Z112" i="21"/>
  <c r="AE112" i="21"/>
  <c r="AK112" i="21"/>
  <c r="V113" i="21"/>
  <c r="AA113" i="21"/>
  <c r="AG113" i="21"/>
  <c r="AL113" i="21"/>
  <c r="W114" i="21"/>
  <c r="AC114" i="21"/>
  <c r="AH114" i="21"/>
  <c r="AM114" i="21"/>
  <c r="Y115" i="21"/>
  <c r="AD115" i="21"/>
  <c r="AI115" i="21"/>
  <c r="U116" i="21"/>
  <c r="Z116" i="21"/>
  <c r="AE116" i="21"/>
  <c r="AK116" i="21"/>
  <c r="V117" i="21"/>
  <c r="AA117" i="21"/>
  <c r="AG117" i="21"/>
  <c r="AL117" i="21"/>
  <c r="W118" i="21"/>
  <c r="AC118" i="21"/>
  <c r="AH118" i="21"/>
  <c r="AM118" i="21"/>
  <c r="Y119" i="21"/>
  <c r="AD119" i="21"/>
  <c r="AI119" i="21"/>
  <c r="U120" i="21"/>
  <c r="Z120" i="21"/>
  <c r="AE120" i="21"/>
  <c r="AK120" i="21"/>
  <c r="V121" i="21"/>
  <c r="AA121" i="21"/>
  <c r="AG121" i="21"/>
  <c r="AL121" i="21"/>
  <c r="W122" i="21"/>
  <c r="AC122" i="21"/>
  <c r="AH122" i="21"/>
  <c r="AM122" i="21"/>
  <c r="Y123" i="21"/>
  <c r="AD123" i="21"/>
  <c r="AI123" i="21"/>
  <c r="U124" i="21"/>
  <c r="Z124" i="21"/>
  <c r="AE124" i="21"/>
  <c r="AK124" i="21"/>
  <c r="V125" i="21"/>
  <c r="AA125" i="21"/>
  <c r="AG125" i="21"/>
  <c r="AL125" i="21"/>
  <c r="W126" i="21"/>
  <c r="AC126" i="21"/>
  <c r="AH126" i="21"/>
  <c r="AM126" i="21"/>
  <c r="Y127" i="21"/>
  <c r="AD127" i="21"/>
  <c r="AI127" i="21"/>
  <c r="U128" i="21"/>
  <c r="Z128" i="21"/>
  <c r="AE128" i="21"/>
  <c r="AK128" i="21"/>
  <c r="V129" i="21"/>
  <c r="AA129" i="21"/>
  <c r="AG129" i="21"/>
  <c r="AL129" i="21"/>
  <c r="W130" i="21"/>
  <c r="AC130" i="21"/>
  <c r="AH130" i="21"/>
  <c r="AM130" i="21"/>
  <c r="Y131" i="21"/>
  <c r="AD131" i="21"/>
  <c r="AI131" i="21"/>
  <c r="U132" i="21"/>
  <c r="Z132" i="21"/>
  <c r="AE132" i="21"/>
  <c r="AK132" i="21"/>
  <c r="V133" i="21"/>
  <c r="AA133" i="21"/>
  <c r="AG133" i="21"/>
  <c r="AL133" i="21"/>
  <c r="W134" i="21"/>
  <c r="AC134" i="21"/>
  <c r="AH134" i="21"/>
  <c r="AM134" i="21"/>
  <c r="Y135" i="21"/>
  <c r="AD135" i="21"/>
  <c r="AI135" i="21"/>
  <c r="U136" i="21"/>
  <c r="Z136" i="21"/>
  <c r="AE136" i="21"/>
  <c r="AK136" i="21"/>
  <c r="V137" i="21"/>
  <c r="AA137" i="21"/>
  <c r="AG137" i="21"/>
  <c r="AL137" i="21"/>
  <c r="W138" i="21"/>
  <c r="AC138" i="21"/>
  <c r="AH138" i="21"/>
  <c r="AM138" i="21"/>
  <c r="Y139" i="21"/>
  <c r="AD139" i="21"/>
  <c r="AI139" i="21"/>
  <c r="U140" i="21"/>
  <c r="Z140" i="21"/>
  <c r="AE140" i="21"/>
  <c r="AK140" i="21"/>
  <c r="V141" i="21"/>
  <c r="AA141" i="21"/>
  <c r="AG141" i="21"/>
  <c r="AL141" i="21"/>
  <c r="W142" i="21"/>
  <c r="AC142" i="21"/>
  <c r="AH142" i="21"/>
  <c r="AM142" i="21"/>
  <c r="Y143" i="21"/>
  <c r="AD143" i="21"/>
  <c r="AI143" i="21"/>
  <c r="U144" i="21"/>
  <c r="Z144" i="21"/>
  <c r="AE144" i="21"/>
  <c r="AK144" i="21"/>
  <c r="V145" i="21"/>
  <c r="AA145" i="21"/>
  <c r="AG145" i="21"/>
  <c r="AL145" i="21"/>
  <c r="W146" i="21"/>
  <c r="AC146" i="21"/>
  <c r="AH146" i="21"/>
  <c r="AM146" i="21"/>
  <c r="Y147" i="21"/>
  <c r="AD147" i="21"/>
  <c r="AI147" i="21"/>
  <c r="U148" i="21"/>
  <c r="Z148" i="21"/>
  <c r="AE148" i="21"/>
  <c r="AK148" i="21"/>
  <c r="V149" i="21"/>
  <c r="AA149" i="21"/>
  <c r="AG149" i="21"/>
  <c r="AL149" i="21"/>
  <c r="W150" i="21"/>
  <c r="AC150" i="21"/>
  <c r="AH150" i="21"/>
  <c r="AM150" i="21"/>
  <c r="Y151" i="21"/>
  <c r="AD151" i="21"/>
  <c r="AI151" i="21"/>
  <c r="U152" i="21"/>
  <c r="Z152" i="21"/>
  <c r="AE152" i="21"/>
  <c r="AK152" i="21"/>
  <c r="V153" i="21"/>
  <c r="AA153" i="21"/>
  <c r="AG153" i="21"/>
  <c r="AL153" i="21"/>
  <c r="AN5" i="21"/>
  <c r="X8" i="21"/>
  <c r="U10" i="21"/>
  <c r="AB11" i="21"/>
  <c r="AK12" i="21"/>
  <c r="AA14" i="21"/>
  <c r="AG15" i="21"/>
  <c r="W17" i="21"/>
  <c r="AF18" i="21"/>
  <c r="AM19" i="21"/>
  <c r="Z21" i="21"/>
  <c r="AB22" i="21"/>
  <c r="AB23" i="21"/>
  <c r="AD24" i="21"/>
  <c r="AF25" i="21"/>
  <c r="AB26" i="21"/>
  <c r="V27" i="21"/>
  <c r="AK27" i="21"/>
  <c r="AD28" i="21"/>
  <c r="Y29" i="21"/>
  <c r="AN29" i="21"/>
  <c r="AG30" i="21"/>
  <c r="AB31" i="21"/>
  <c r="V32" i="21"/>
  <c r="AJ32" i="21"/>
  <c r="AD33" i="21"/>
  <c r="Y34" i="21"/>
  <c r="AL34" i="21"/>
  <c r="AG35" i="21"/>
  <c r="AB36" i="21"/>
  <c r="U37" i="21"/>
  <c r="AJ37" i="21"/>
  <c r="AD38" i="21"/>
  <c r="X39" i="21"/>
  <c r="AL39" i="21"/>
  <c r="AG40" i="21"/>
  <c r="U42" i="21"/>
  <c r="AF44" i="21"/>
  <c r="U46" i="21"/>
  <c r="AD47" i="21"/>
  <c r="AH48" i="21"/>
  <c r="AC49" i="21"/>
  <c r="X50" i="21"/>
  <c r="AK50" i="21"/>
  <c r="AF51" i="21"/>
  <c r="Z52" i="21"/>
  <c r="AN52" i="21"/>
  <c r="AH53" i="21"/>
  <c r="AC54" i="21"/>
  <c r="V55" i="21"/>
  <c r="AK55" i="21"/>
  <c r="AF56" i="21"/>
  <c r="Y57" i="21"/>
  <c r="AN57" i="21"/>
  <c r="AH58" i="21"/>
  <c r="AB59" i="21"/>
  <c r="V60" i="21"/>
  <c r="AK60" i="21"/>
  <c r="AD61" i="21"/>
  <c r="Y62" i="21"/>
  <c r="AN62" i="21"/>
  <c r="AG63" i="21"/>
  <c r="AB64" i="21"/>
  <c r="V65" i="21"/>
  <c r="AJ65" i="21"/>
  <c r="AD66" i="21"/>
  <c r="Y67" i="21"/>
  <c r="AL67" i="21"/>
  <c r="AG68" i="21"/>
  <c r="AB69" i="21"/>
  <c r="U70" i="21"/>
  <c r="AJ70" i="21"/>
  <c r="AD71" i="21"/>
  <c r="X72" i="21"/>
  <c r="AL72" i="21"/>
  <c r="AG73" i="21"/>
  <c r="Z74" i="21"/>
  <c r="U75" i="21"/>
  <c r="AJ75" i="21"/>
  <c r="AC76" i="21"/>
  <c r="X77" i="21"/>
  <c r="AL77" i="21"/>
  <c r="AF78" i="21"/>
  <c r="Z79" i="21"/>
  <c r="U80" i="21"/>
  <c r="AH80" i="21"/>
  <c r="AC81" i="21"/>
  <c r="X82" i="21"/>
  <c r="AK82" i="21"/>
  <c r="AF83" i="21"/>
  <c r="Z84" i="21"/>
  <c r="AN84" i="21"/>
  <c r="AH85" i="21"/>
  <c r="AC86" i="21"/>
  <c r="V87" i="21"/>
  <c r="AK87" i="21"/>
  <c r="AF88" i="21"/>
  <c r="Y89" i="21"/>
  <c r="AN89" i="21"/>
  <c r="AD90" i="21"/>
  <c r="AK90" i="21"/>
  <c r="W91" i="21"/>
  <c r="AE91" i="21"/>
  <c r="AL91" i="21"/>
  <c r="Y92" i="21"/>
  <c r="AG92" i="21"/>
  <c r="AM92" i="21"/>
  <c r="Z93" i="21"/>
  <c r="AH93" i="21"/>
  <c r="U94" i="21"/>
  <c r="AA94" i="21"/>
  <c r="AI94" i="21"/>
  <c r="V95" i="21"/>
  <c r="AC95" i="21"/>
  <c r="AK95" i="21"/>
  <c r="W96" i="21"/>
  <c r="AD96" i="21"/>
  <c r="AL96" i="21"/>
  <c r="Y97" i="21"/>
  <c r="AE97" i="21"/>
  <c r="AM97" i="21"/>
  <c r="AJ42" i="21"/>
  <c r="AN44" i="21"/>
  <c r="AC46" i="21"/>
  <c r="AK47" i="21"/>
  <c r="AL48" i="21"/>
  <c r="AG49" i="21"/>
  <c r="Z50" i="21"/>
  <c r="U51" i="21"/>
  <c r="AJ51" i="21"/>
  <c r="AC52" i="21"/>
  <c r="X53" i="21"/>
  <c r="AL53" i="21"/>
  <c r="AF54" i="21"/>
  <c r="Z55" i="21"/>
  <c r="U56" i="21"/>
  <c r="AH56" i="21"/>
  <c r="AC57" i="21"/>
  <c r="X58" i="21"/>
  <c r="AK58" i="21"/>
  <c r="AF59" i="21"/>
  <c r="Z60" i="21"/>
  <c r="AN60" i="21"/>
  <c r="AH61" i="21"/>
  <c r="AC62" i="21"/>
  <c r="V63" i="21"/>
  <c r="AK63" i="21"/>
  <c r="AF64" i="21"/>
  <c r="Y65" i="21"/>
  <c r="AN65" i="21"/>
  <c r="AH66" i="21"/>
  <c r="AB67" i="21"/>
  <c r="V68" i="21"/>
  <c r="AK68" i="21"/>
  <c r="AD69" i="21"/>
  <c r="Y70" i="21"/>
  <c r="AN70" i="21"/>
  <c r="AG71" i="21"/>
  <c r="AB72" i="21"/>
  <c r="V73" i="21"/>
  <c r="AJ73" i="21"/>
  <c r="AD74" i="21"/>
  <c r="Y75" i="21"/>
  <c r="AL75" i="21"/>
  <c r="AG76" i="21"/>
  <c r="AB77" i="21"/>
  <c r="U78" i="21"/>
  <c r="AJ78" i="21"/>
  <c r="AD79" i="21"/>
  <c r="X80" i="21"/>
  <c r="AL80" i="21"/>
  <c r="AG81" i="21"/>
  <c r="Z82" i="21"/>
  <c r="U83" i="21"/>
  <c r="AJ83" i="21"/>
  <c r="AC84" i="21"/>
  <c r="X85" i="21"/>
  <c r="AL85" i="21"/>
  <c r="AF86" i="21"/>
  <c r="Z87" i="21"/>
  <c r="U88" i="21"/>
  <c r="AH88" i="21"/>
  <c r="AC89" i="21"/>
  <c r="X90" i="21"/>
  <c r="AE90" i="21"/>
  <c r="AL90" i="21"/>
  <c r="Z91" i="21"/>
  <c r="AG91" i="21"/>
  <c r="AM91" i="21"/>
  <c r="AA92" i="21"/>
  <c r="AH92" i="21"/>
  <c r="U93" i="21"/>
  <c r="AC93" i="21"/>
  <c r="AI93" i="21"/>
  <c r="V94" i="21"/>
  <c r="AD94" i="21"/>
  <c r="AK94" i="21"/>
  <c r="W95" i="21"/>
  <c r="AE95" i="21"/>
  <c r="AL95" i="21"/>
  <c r="Y96" i="21"/>
  <c r="AG96" i="21"/>
  <c r="AM96" i="21"/>
  <c r="Z97" i="21"/>
  <c r="AH97" i="21"/>
  <c r="U98" i="21"/>
  <c r="AA98" i="21"/>
  <c r="AI98" i="21"/>
  <c r="V99" i="21"/>
  <c r="AC99" i="21"/>
  <c r="AK99" i="21"/>
  <c r="W100" i="21"/>
  <c r="AD100" i="21"/>
  <c r="AL100" i="21"/>
  <c r="Y101" i="21"/>
  <c r="AE101" i="21"/>
  <c r="AM101" i="21"/>
  <c r="Z102" i="21"/>
  <c r="AG102" i="21"/>
  <c r="U103" i="21"/>
  <c r="AA103" i="21"/>
  <c r="AH103" i="21"/>
  <c r="V104" i="21"/>
  <c r="AC104" i="21"/>
  <c r="AI104" i="21"/>
  <c r="W105" i="21"/>
  <c r="AD105" i="21"/>
  <c r="AK105" i="21"/>
  <c r="Y106" i="21"/>
  <c r="AE106" i="21"/>
  <c r="AL106" i="21"/>
  <c r="Z107" i="21"/>
  <c r="AG107" i="21"/>
  <c r="AM107" i="21"/>
  <c r="AA108" i="21"/>
  <c r="AH108" i="21"/>
  <c r="U109" i="21"/>
  <c r="AC109" i="21"/>
  <c r="AI109" i="21"/>
  <c r="V110" i="21"/>
  <c r="AD110" i="21"/>
  <c r="AK110" i="21"/>
  <c r="W111" i="21"/>
  <c r="AE111" i="21"/>
  <c r="AL111" i="21"/>
  <c r="Y112" i="21"/>
  <c r="AG112" i="21"/>
  <c r="AM112" i="21"/>
  <c r="Z113" i="21"/>
  <c r="AH113" i="21"/>
  <c r="U114" i="21"/>
  <c r="AA114" i="21"/>
  <c r="AI114" i="21"/>
  <c r="V115" i="21"/>
  <c r="AC115" i="21"/>
  <c r="AK115" i="21"/>
  <c r="W116" i="21"/>
  <c r="AD116" i="21"/>
  <c r="AL116" i="21"/>
  <c r="Y117" i="21"/>
  <c r="AE117" i="21"/>
  <c r="AM117" i="21"/>
  <c r="Z118" i="21"/>
  <c r="AG118" i="21"/>
  <c r="U119" i="21"/>
  <c r="AA119" i="21"/>
  <c r="AH119" i="21"/>
  <c r="V120" i="21"/>
  <c r="AC120" i="21"/>
  <c r="AI120" i="21"/>
  <c r="W121" i="21"/>
  <c r="AD121" i="21"/>
  <c r="AK121" i="21"/>
  <c r="Y122" i="21"/>
  <c r="AE122" i="21"/>
  <c r="AL122" i="21"/>
  <c r="Z123" i="21"/>
  <c r="AG123" i="21"/>
  <c r="AM123" i="21"/>
  <c r="AA124" i="21"/>
  <c r="AH124" i="21"/>
  <c r="U125" i="21"/>
  <c r="AC125" i="21"/>
  <c r="AI125" i="21"/>
  <c r="V126" i="21"/>
  <c r="AD126" i="21"/>
  <c r="AK126" i="21"/>
  <c r="W127" i="21"/>
  <c r="AE127" i="21"/>
  <c r="AL127" i="21"/>
  <c r="Y128" i="21"/>
  <c r="AG128" i="21"/>
  <c r="AM128" i="21"/>
  <c r="Z129" i="21"/>
  <c r="AH129" i="21"/>
  <c r="U130" i="21"/>
  <c r="AA130" i="21"/>
  <c r="AI130" i="21"/>
  <c r="V131" i="21"/>
  <c r="AC131" i="21"/>
  <c r="AK131" i="21"/>
  <c r="W132" i="21"/>
  <c r="AD132" i="21"/>
  <c r="AL132" i="21"/>
  <c r="Y133" i="21"/>
  <c r="AE133" i="21"/>
  <c r="AM133" i="21"/>
  <c r="Z134" i="21"/>
  <c r="AG134" i="21"/>
  <c r="U135" i="21"/>
  <c r="AA135" i="21"/>
  <c r="AH135" i="21"/>
  <c r="V136" i="21"/>
  <c r="AC136" i="21"/>
  <c r="AI136" i="21"/>
  <c r="W137" i="21"/>
  <c r="AD137" i="21"/>
  <c r="AK137" i="21"/>
  <c r="Y138" i="21"/>
  <c r="AE138" i="21"/>
  <c r="AL138" i="21"/>
  <c r="Z139" i="21"/>
  <c r="AG139" i="21"/>
  <c r="AM139" i="21"/>
  <c r="AA140" i="21"/>
  <c r="AH140" i="21"/>
  <c r="U141" i="21"/>
  <c r="AC141" i="21"/>
  <c r="AI141" i="21"/>
  <c r="V142" i="21"/>
  <c r="AD142" i="21"/>
  <c r="AK142" i="21"/>
  <c r="W143" i="21"/>
  <c r="AE143" i="21"/>
  <c r="AL143" i="21"/>
  <c r="Y144" i="21"/>
  <c r="AG144" i="21"/>
  <c r="AM144" i="21"/>
  <c r="Z145" i="21"/>
  <c r="AH145" i="21"/>
  <c r="U146" i="21"/>
  <c r="AA146" i="21"/>
  <c r="AI146" i="21"/>
  <c r="V147" i="21"/>
  <c r="AC147" i="21"/>
  <c r="AK147" i="21"/>
  <c r="W148" i="21"/>
  <c r="AD148" i="21"/>
  <c r="AL148" i="21"/>
  <c r="Y149" i="21"/>
  <c r="AE149" i="21"/>
  <c r="AM149" i="21"/>
  <c r="Z150" i="21"/>
  <c r="AG150" i="21"/>
  <c r="U151" i="21"/>
  <c r="AA151" i="21"/>
  <c r="AH151" i="21"/>
  <c r="V152" i="21"/>
  <c r="AC152" i="21"/>
  <c r="AI152" i="21"/>
  <c r="W153" i="21"/>
  <c r="AD153" i="21"/>
  <c r="AK153" i="21"/>
  <c r="AC43" i="21"/>
  <c r="AB45" i="21"/>
  <c r="AJ46" i="21"/>
  <c r="X48" i="21"/>
  <c r="V49" i="21"/>
  <c r="AJ49" i="21"/>
  <c r="AD50" i="21"/>
  <c r="Y51" i="21"/>
  <c r="AL51" i="21"/>
  <c r="AG52" i="21"/>
  <c r="AB53" i="21"/>
  <c r="U54" i="21"/>
  <c r="AJ54" i="21"/>
  <c r="AD55" i="21"/>
  <c r="X56" i="21"/>
  <c r="AL56" i="21"/>
  <c r="AG57" i="21"/>
  <c r="Z58" i="21"/>
  <c r="U59" i="21"/>
  <c r="AJ59" i="21"/>
  <c r="AC60" i="21"/>
  <c r="X61" i="21"/>
  <c r="AL61" i="21"/>
  <c r="AF62" i="21"/>
  <c r="Z63" i="21"/>
  <c r="U64" i="21"/>
  <c r="AH64" i="21"/>
  <c r="AC65" i="21"/>
  <c r="X66" i="21"/>
  <c r="AK66" i="21"/>
  <c r="AF67" i="21"/>
  <c r="Z68" i="21"/>
  <c r="AN68" i="21"/>
  <c r="AH69" i="21"/>
  <c r="AC70" i="21"/>
  <c r="V71" i="21"/>
  <c r="AK71" i="21"/>
  <c r="AF72" i="21"/>
  <c r="Y73" i="21"/>
  <c r="AN73" i="21"/>
  <c r="AH74" i="21"/>
  <c r="AB75" i="21"/>
  <c r="V76" i="21"/>
  <c r="AK76" i="21"/>
  <c r="AD77" i="21"/>
  <c r="Y78" i="21"/>
  <c r="AN78" i="21"/>
  <c r="AG79" i="21"/>
  <c r="AB80" i="21"/>
  <c r="V81" i="21"/>
  <c r="AJ81" i="21"/>
  <c r="AD82" i="21"/>
  <c r="Y83" i="21"/>
  <c r="AL83" i="21"/>
  <c r="AG84" i="21"/>
  <c r="AB85" i="21"/>
  <c r="U86" i="21"/>
  <c r="AJ86" i="21"/>
  <c r="AD87" i="21"/>
  <c r="X88" i="21"/>
  <c r="AL88" i="21"/>
  <c r="AG89" i="21"/>
  <c r="Y90" i="21"/>
  <c r="AG90" i="21"/>
  <c r="U91" i="21"/>
  <c r="AK139" i="21"/>
  <c r="U44" i="21"/>
  <c r="Y49" i="21"/>
  <c r="V52" i="21"/>
  <c r="AN54" i="21"/>
  <c r="AJ57" i="21"/>
  <c r="AG60" i="21"/>
  <c r="AD63" i="21"/>
  <c r="Z66" i="21"/>
  <c r="X69" i="21"/>
  <c r="U72" i="21"/>
  <c r="AK74" i="21"/>
  <c r="AH77" i="21"/>
  <c r="AF80" i="21"/>
  <c r="AB83" i="21"/>
  <c r="Y86" i="21"/>
  <c r="V89" i="21"/>
  <c r="V91" i="21"/>
  <c r="AK91" i="21"/>
  <c r="AD92" i="21"/>
  <c r="Y93" i="21"/>
  <c r="AM93" i="21"/>
  <c r="AG94" i="21"/>
  <c r="AA95" i="21"/>
  <c r="V96" i="21"/>
  <c r="AI96" i="21"/>
  <c r="AD97" i="21"/>
  <c r="Y98" i="21"/>
  <c r="AG98" i="21"/>
  <c r="W99" i="21"/>
  <c r="AG99" i="21"/>
  <c r="V100" i="21"/>
  <c r="AG100" i="21"/>
  <c r="U101" i="21"/>
  <c r="AD101" i="21"/>
  <c r="U102" i="21"/>
  <c r="AD102" i="21"/>
  <c r="AL102" i="21"/>
  <c r="AC103" i="21"/>
  <c r="AL103" i="21"/>
  <c r="AA104" i="21"/>
  <c r="AL104" i="21"/>
  <c r="Z105" i="21"/>
  <c r="AI105" i="21"/>
  <c r="Z106" i="21"/>
  <c r="AI106" i="21"/>
  <c r="W107" i="21"/>
  <c r="AH107" i="21"/>
  <c r="W108" i="21"/>
  <c r="AG108" i="21"/>
  <c r="W109" i="21"/>
  <c r="AE109" i="21"/>
  <c r="U110" i="21"/>
  <c r="AE110" i="21"/>
  <c r="U111" i="21"/>
  <c r="AC111" i="21"/>
  <c r="AM111" i="21"/>
  <c r="AC112" i="21"/>
  <c r="AL112" i="21"/>
  <c r="AC113" i="21"/>
  <c r="AK113" i="21"/>
  <c r="Z114" i="21"/>
  <c r="AK114" i="21"/>
  <c r="Z115" i="21"/>
  <c r="AH115" i="21"/>
  <c r="Y116" i="21"/>
  <c r="AH116" i="21"/>
  <c r="W117" i="21"/>
  <c r="AH117" i="21"/>
  <c r="V118" i="21"/>
  <c r="AE118" i="21"/>
  <c r="V119" i="21"/>
  <c r="AE119" i="21"/>
  <c r="AM119" i="21"/>
  <c r="AD120" i="21"/>
  <c r="AM120" i="21"/>
  <c r="AC121" i="21"/>
  <c r="AM121" i="21"/>
  <c r="AA122" i="21"/>
  <c r="AK122" i="21"/>
  <c r="AA123" i="21"/>
  <c r="AK123" i="21"/>
  <c r="Y124" i="21"/>
  <c r="AI124" i="21"/>
  <c r="Y125" i="21"/>
  <c r="AH125" i="21"/>
  <c r="Y126" i="21"/>
  <c r="AG126" i="21"/>
  <c r="V127" i="21"/>
  <c r="AG127" i="21"/>
  <c r="V128" i="21"/>
  <c r="AD128" i="21"/>
  <c r="U129" i="21"/>
  <c r="AD129" i="21"/>
  <c r="AM129" i="21"/>
  <c r="AD130" i="21"/>
  <c r="AL130" i="21"/>
  <c r="AA131" i="21"/>
  <c r="AL131" i="21"/>
  <c r="AA132" i="21"/>
  <c r="AI132" i="21"/>
  <c r="Z133" i="21"/>
  <c r="AI133" i="21"/>
  <c r="Y134" i="21"/>
  <c r="AI134" i="21"/>
  <c r="W135" i="21"/>
  <c r="AG135" i="21"/>
  <c r="W136" i="21"/>
  <c r="AG136" i="21"/>
  <c r="U137" i="21"/>
  <c r="AE137" i="21"/>
  <c r="U138" i="21"/>
  <c r="AD138" i="21"/>
  <c r="U139" i="21"/>
  <c r="AC139" i="21"/>
  <c r="AL139" i="21"/>
  <c r="AC140" i="21"/>
  <c r="AL140" i="21"/>
  <c r="Z141" i="21"/>
  <c r="AK141" i="21"/>
  <c r="Z142" i="21"/>
  <c r="AI142" i="21"/>
  <c r="Z143" i="21"/>
  <c r="AH143" i="21"/>
  <c r="W144" i="21"/>
  <c r="AH144" i="21"/>
  <c r="W145" i="21"/>
  <c r="AE145" i="21"/>
  <c r="AE146" i="21"/>
  <c r="AE147" i="21"/>
  <c r="AC148" i="21"/>
  <c r="AK149" i="21"/>
  <c r="AK151" i="21"/>
  <c r="Y153" i="21"/>
  <c r="AH45" i="21"/>
  <c r="AN49" i="21"/>
  <c r="AK52" i="21"/>
  <c r="AG55" i="21"/>
  <c r="AD58" i="21"/>
  <c r="AB61" i="21"/>
  <c r="X64" i="21"/>
  <c r="U67" i="21"/>
  <c r="AL69" i="21"/>
  <c r="AH72" i="21"/>
  <c r="AF75" i="21"/>
  <c r="AC78" i="21"/>
  <c r="Y81" i="21"/>
  <c r="V84" i="21"/>
  <c r="AN86" i="21"/>
  <c r="AJ89" i="21"/>
  <c r="AA91" i="21"/>
  <c r="V92" i="21"/>
  <c r="AI92" i="21"/>
  <c r="AD93" i="21"/>
  <c r="Y94" i="21"/>
  <c r="AL94" i="21"/>
  <c r="AG95" i="21"/>
  <c r="AA96" i="21"/>
  <c r="U97" i="21"/>
  <c r="AI97" i="21"/>
  <c r="Z98" i="21"/>
  <c r="AK98" i="21"/>
  <c r="Z99" i="21"/>
  <c r="AH99" i="21"/>
  <c r="Y100" i="21"/>
  <c r="AH100" i="21"/>
  <c r="W101" i="21"/>
  <c r="AH101" i="21"/>
  <c r="V102" i="21"/>
  <c r="AE102" i="21"/>
  <c r="V103" i="21"/>
  <c r="AE103" i="21"/>
  <c r="AM103" i="21"/>
  <c r="AD104" i="21"/>
  <c r="AM104" i="21"/>
  <c r="AC105" i="21"/>
  <c r="AM105" i="21"/>
  <c r="AA106" i="21"/>
  <c r="AK106" i="21"/>
  <c r="AA107" i="21"/>
  <c r="AK107" i="21"/>
  <c r="Y108" i="21"/>
  <c r="AI108" i="21"/>
  <c r="Y109" i="21"/>
  <c r="AH109" i="21"/>
  <c r="Y110" i="21"/>
  <c r="AG110" i="21"/>
  <c r="V111" i="21"/>
  <c r="AG111" i="21"/>
  <c r="V112" i="21"/>
  <c r="AD112" i="21"/>
  <c r="U113" i="21"/>
  <c r="AD113" i="21"/>
  <c r="AM113" i="21"/>
  <c r="AD114" i="21"/>
  <c r="AL114" i="21"/>
  <c r="AA115" i="21"/>
  <c r="AL115" i="21"/>
  <c r="AA116" i="21"/>
  <c r="AI116" i="21"/>
  <c r="Z117" i="21"/>
  <c r="AI117" i="21"/>
  <c r="Y118" i="21"/>
  <c r="AI118" i="21"/>
  <c r="W119" i="21"/>
  <c r="AG119" i="21"/>
  <c r="W120" i="21"/>
  <c r="AG120" i="21"/>
  <c r="U121" i="21"/>
  <c r="AE121" i="21"/>
  <c r="U122" i="21"/>
  <c r="AD122" i="21"/>
  <c r="U123" i="21"/>
  <c r="AC123" i="21"/>
  <c r="AL123" i="21"/>
  <c r="AC124" i="21"/>
  <c r="AL124" i="21"/>
  <c r="Z125" i="21"/>
  <c r="AK125" i="21"/>
  <c r="Z126" i="21"/>
  <c r="AI126" i="21"/>
  <c r="Z127" i="21"/>
  <c r="AH127" i="21"/>
  <c r="W128" i="21"/>
  <c r="AH128" i="21"/>
  <c r="W129" i="21"/>
  <c r="AE129" i="21"/>
  <c r="V130" i="21"/>
  <c r="AE130" i="21"/>
  <c r="U131" i="21"/>
  <c r="AE131" i="21"/>
  <c r="AM131" i="21"/>
  <c r="AC132" i="21"/>
  <c r="AM132" i="21"/>
  <c r="AC133" i="21"/>
  <c r="AK133" i="21"/>
  <c r="AA134" i="21"/>
  <c r="AK134" i="21"/>
  <c r="Z135" i="21"/>
  <c r="AK135" i="21"/>
  <c r="Y136" i="21"/>
  <c r="AH136" i="21"/>
  <c r="Y137" i="21"/>
  <c r="AH137" i="21"/>
  <c r="V138" i="21"/>
  <c r="AG138" i="21"/>
  <c r="V139" i="21"/>
  <c r="AE139" i="21"/>
  <c r="V140" i="21"/>
  <c r="AD140" i="21"/>
  <c r="AM140" i="21"/>
  <c r="AD141" i="21"/>
  <c r="AM141" i="21"/>
  <c r="AA142" i="21"/>
  <c r="AL142" i="21"/>
  <c r="AA143" i="21"/>
  <c r="AK143" i="21"/>
  <c r="AA144" i="21"/>
  <c r="AI144" i="21"/>
  <c r="Y145" i="21"/>
  <c r="AI145" i="21"/>
  <c r="Y146" i="21"/>
  <c r="AG146" i="21"/>
  <c r="W147" i="21"/>
  <c r="AG147" i="21"/>
  <c r="V148" i="21"/>
  <c r="AG148" i="21"/>
  <c r="U149" i="21"/>
  <c r="AD149" i="21"/>
  <c r="U150" i="21"/>
  <c r="AD150" i="21"/>
  <c r="AL150" i="21"/>
  <c r="AC151" i="21"/>
  <c r="AL151" i="21"/>
  <c r="AA152" i="21"/>
  <c r="AL152" i="21"/>
  <c r="Z153" i="21"/>
  <c r="AI153" i="21"/>
  <c r="V47" i="21"/>
  <c r="AH50" i="21"/>
  <c r="AD53" i="21"/>
  <c r="AB56" i="21"/>
  <c r="Y59" i="21"/>
  <c r="U62" i="21"/>
  <c r="AL64" i="21"/>
  <c r="AJ67" i="21"/>
  <c r="AF70" i="21"/>
  <c r="AC73" i="21"/>
  <c r="Z76" i="21"/>
  <c r="V79" i="21"/>
  <c r="AN81" i="21"/>
  <c r="AK84" i="21"/>
  <c r="AG87" i="21"/>
  <c r="Z90" i="21"/>
  <c r="AC91" i="21"/>
  <c r="W92" i="21"/>
  <c r="AL92" i="21"/>
  <c r="AE93" i="21"/>
  <c r="Z94" i="21"/>
  <c r="U95" i="21"/>
  <c r="AH95" i="21"/>
  <c r="AC96" i="21"/>
  <c r="W97" i="21"/>
  <c r="AK97" i="21"/>
  <c r="AD98" i="21"/>
  <c r="AL98" i="21"/>
  <c r="AA99" i="21"/>
  <c r="AL99" i="21"/>
  <c r="AA100" i="21"/>
  <c r="AI100" i="21"/>
  <c r="Z101" i="21"/>
  <c r="AI101" i="21"/>
  <c r="Y102" i="21"/>
  <c r="AI102" i="21"/>
  <c r="W103" i="21"/>
  <c r="AG103" i="21"/>
  <c r="W104" i="21"/>
  <c r="AG104" i="21"/>
  <c r="U105" i="21"/>
  <c r="AE105" i="21"/>
  <c r="U106" i="21"/>
  <c r="AD106" i="21"/>
  <c r="U107" i="21"/>
  <c r="AC107" i="21"/>
  <c r="AL107" i="21"/>
  <c r="AC108" i="21"/>
  <c r="AL108" i="21"/>
  <c r="Z109" i="21"/>
  <c r="AK109" i="21"/>
  <c r="Z110" i="21"/>
  <c r="AI110" i="21"/>
  <c r="Z111" i="21"/>
  <c r="AH111" i="21"/>
  <c r="W112" i="21"/>
  <c r="AH112" i="21"/>
  <c r="W113" i="21"/>
  <c r="AE113" i="21"/>
  <c r="V114" i="21"/>
  <c r="AE114" i="21"/>
  <c r="U115" i="21"/>
  <c r="AE115" i="21"/>
  <c r="AM115" i="21"/>
  <c r="AC116" i="21"/>
  <c r="AM116" i="21"/>
  <c r="AC117" i="21"/>
  <c r="AK117" i="21"/>
  <c r="AA118" i="21"/>
  <c r="AK118" i="21"/>
  <c r="Z119" i="21"/>
  <c r="AK119" i="21"/>
  <c r="Y120" i="21"/>
  <c r="AH120" i="21"/>
  <c r="Y121" i="21"/>
  <c r="AH121" i="21"/>
  <c r="V122" i="21"/>
  <c r="AG122" i="21"/>
  <c r="V123" i="21"/>
  <c r="AE123" i="21"/>
  <c r="V124" i="21"/>
  <c r="AD124" i="21"/>
  <c r="AM124" i="21"/>
  <c r="AD125" i="21"/>
  <c r="AM125" i="21"/>
  <c r="AA126" i="21"/>
  <c r="AL126" i="21"/>
  <c r="AA127" i="21"/>
  <c r="AK127" i="21"/>
  <c r="AA128" i="21"/>
  <c r="AI128" i="21"/>
  <c r="Y129" i="21"/>
  <c r="AI129" i="21"/>
  <c r="Y130" i="21"/>
  <c r="AG130" i="21"/>
  <c r="W131" i="21"/>
  <c r="AG131" i="21"/>
  <c r="V132" i="21"/>
  <c r="AG132" i="21"/>
  <c r="U133" i="21"/>
  <c r="AD133" i="21"/>
  <c r="U134" i="21"/>
  <c r="AD134" i="21"/>
  <c r="AL134" i="21"/>
  <c r="AC135" i="21"/>
  <c r="AL135" i="21"/>
  <c r="AA136" i="21"/>
  <c r="AL136" i="21"/>
  <c r="Z137" i="21"/>
  <c r="AI137" i="21"/>
  <c r="Z138" i="21"/>
  <c r="AI138" i="21"/>
  <c r="W139" i="21"/>
  <c r="AH139" i="21"/>
  <c r="W140" i="21"/>
  <c r="AG140" i="21"/>
  <c r="W141" i="21"/>
  <c r="AE141" i="21"/>
  <c r="U142" i="21"/>
  <c r="AE142" i="21"/>
  <c r="U143" i="21"/>
  <c r="AC143" i="21"/>
  <c r="AM143" i="21"/>
  <c r="AC144" i="21"/>
  <c r="AL144" i="21"/>
  <c r="AC145" i="21"/>
  <c r="AK145" i="21"/>
  <c r="Z146" i="21"/>
  <c r="AK146" i="21"/>
  <c r="Z147" i="21"/>
  <c r="AH147" i="21"/>
  <c r="Y148" i="21"/>
  <c r="AH148" i="21"/>
  <c r="W149" i="21"/>
  <c r="AH149" i="21"/>
  <c r="V150" i="21"/>
  <c r="AE150" i="21"/>
  <c r="V151" i="21"/>
  <c r="AE151" i="21"/>
  <c r="AM151" i="21"/>
  <c r="AD152" i="21"/>
  <c r="AM152" i="21"/>
  <c r="AC153" i="21"/>
  <c r="AM153" i="21"/>
  <c r="Z41" i="21"/>
  <c r="AF48" i="21"/>
  <c r="AB51" i="21"/>
  <c r="Y54" i="21"/>
  <c r="V57" i="21"/>
  <c r="AL59" i="21"/>
  <c r="AJ62" i="21"/>
  <c r="AG65" i="21"/>
  <c r="AC68" i="21"/>
  <c r="Z71" i="21"/>
  <c r="X74" i="21"/>
  <c r="AN76" i="21"/>
  <c r="AK79" i="21"/>
  <c r="AH82" i="21"/>
  <c r="AD85" i="21"/>
  <c r="AB88" i="21"/>
  <c r="AI90" i="21"/>
  <c r="AH91" i="21"/>
  <c r="AC92" i="21"/>
  <c r="W93" i="21"/>
  <c r="AK93" i="21"/>
  <c r="AE94" i="21"/>
  <c r="Z95" i="21"/>
  <c r="AM95" i="21"/>
  <c r="AH96" i="21"/>
  <c r="AC97" i="21"/>
  <c r="V98" i="21"/>
  <c r="AE98" i="21"/>
  <c r="U99" i="21"/>
  <c r="AE99" i="21"/>
  <c r="AM99" i="21"/>
  <c r="AC100" i="21"/>
  <c r="AM100" i="21"/>
  <c r="AC101" i="21"/>
  <c r="AK101" i="21"/>
  <c r="AA102" i="21"/>
  <c r="AK102" i="21"/>
  <c r="Z103" i="21"/>
  <c r="AK103" i="21"/>
  <c r="Y104" i="21"/>
  <c r="AH104" i="21"/>
  <c r="Y105" i="21"/>
  <c r="AH105" i="21"/>
  <c r="V106" i="21"/>
  <c r="AG106" i="21"/>
  <c r="V107" i="21"/>
  <c r="AE107" i="21"/>
  <c r="V108" i="21"/>
  <c r="AD108" i="21"/>
  <c r="AM108" i="21"/>
  <c r="AD109" i="21"/>
  <c r="AM109" i="21"/>
  <c r="AA110" i="21"/>
  <c r="AL110" i="21"/>
  <c r="AA111" i="21"/>
  <c r="AK111" i="21"/>
  <c r="AA112" i="21"/>
  <c r="AI112" i="21"/>
  <c r="Y113" i="21"/>
  <c r="AI113" i="21"/>
  <c r="Y114" i="21"/>
  <c r="AG114" i="21"/>
  <c r="W115" i="21"/>
  <c r="AG115" i="21"/>
  <c r="V116" i="21"/>
  <c r="AG116" i="21"/>
  <c r="U117" i="21"/>
  <c r="AD117" i="21"/>
  <c r="U118" i="21"/>
  <c r="AD118" i="21"/>
  <c r="AL118" i="21"/>
  <c r="AC119" i="21"/>
  <c r="AL119" i="21"/>
  <c r="AA120" i="21"/>
  <c r="AL120" i="21"/>
  <c r="Z121" i="21"/>
  <c r="AI121" i="21"/>
  <c r="Z122" i="21"/>
  <c r="AI122" i="21"/>
  <c r="W123" i="21"/>
  <c r="AH123" i="21"/>
  <c r="W124" i="21"/>
  <c r="AG124" i="21"/>
  <c r="W125" i="21"/>
  <c r="AE125" i="21"/>
  <c r="U126" i="21"/>
  <c r="AE126" i="21"/>
  <c r="U127" i="21"/>
  <c r="AC127" i="21"/>
  <c r="AM127" i="21"/>
  <c r="AC128" i="21"/>
  <c r="AL128" i="21"/>
  <c r="AC129" i="21"/>
  <c r="AK129" i="21"/>
  <c r="Z130" i="21"/>
  <c r="AK130" i="21"/>
  <c r="Z131" i="21"/>
  <c r="AH131" i="21"/>
  <c r="Y132" i="21"/>
  <c r="AH132" i="21"/>
  <c r="W133" i="21"/>
  <c r="AH133" i="21"/>
  <c r="V134" i="21"/>
  <c r="AE134" i="21"/>
  <c r="V135" i="21"/>
  <c r="AE135" i="21"/>
  <c r="AM135" i="21"/>
  <c r="AD136" i="21"/>
  <c r="AM136" i="21"/>
  <c r="AC137" i="21"/>
  <c r="AM137" i="21"/>
  <c r="AA138" i="21"/>
  <c r="AK138" i="21"/>
  <c r="AA139" i="21"/>
  <c r="Y140" i="21"/>
  <c r="AI140" i="21"/>
  <c r="Y141" i="21"/>
  <c r="AH141" i="21"/>
  <c r="Y142" i="21"/>
  <c r="AG142" i="21"/>
  <c r="V143" i="21"/>
  <c r="AG143" i="21"/>
  <c r="V144" i="21"/>
  <c r="AD144" i="21"/>
  <c r="U145" i="21"/>
  <c r="AD145" i="21"/>
  <c r="AM145" i="21"/>
  <c r="AD146" i="21"/>
  <c r="AL146" i="21"/>
  <c r="AA147" i="21"/>
  <c r="AL147" i="21"/>
  <c r="AA148" i="21"/>
  <c r="AI148" i="21"/>
  <c r="Z149" i="21"/>
  <c r="AI149" i="21"/>
  <c r="Y150" i="21"/>
  <c r="AI150" i="21"/>
  <c r="W151" i="21"/>
  <c r="AG151" i="21"/>
  <c r="W152" i="21"/>
  <c r="AG152" i="21"/>
  <c r="U153" i="21"/>
  <c r="AE153" i="21"/>
  <c r="V146" i="21"/>
  <c r="U147" i="21"/>
  <c r="AM147" i="21"/>
  <c r="AM148" i="21"/>
  <c r="AC149" i="21"/>
  <c r="AA150" i="21"/>
  <c r="AK150" i="21"/>
  <c r="Z151" i="21"/>
  <c r="Y152" i="21"/>
  <c r="AH152" i="21"/>
  <c r="AH153" i="21"/>
  <c r="N157" i="47" l="1"/>
  <c r="W138" i="47"/>
  <c r="V138" i="47"/>
  <c r="T138" i="47"/>
  <c r="W122" i="47"/>
  <c r="V122" i="47"/>
  <c r="T122" i="47"/>
  <c r="W106" i="47"/>
  <c r="V106" i="47"/>
  <c r="T106" i="47"/>
  <c r="U106" i="47" s="1"/>
  <c r="X106" i="47" s="1"/>
  <c r="W96" i="47"/>
  <c r="T96" i="47"/>
  <c r="U96" i="47" s="1"/>
  <c r="X96" i="47" s="1"/>
  <c r="W86" i="47"/>
  <c r="V86" i="47"/>
  <c r="T86" i="47"/>
  <c r="U86" i="47" s="1"/>
  <c r="X86" i="47" s="1"/>
  <c r="W69" i="47"/>
  <c r="V69" i="47"/>
  <c r="T69" i="47"/>
  <c r="U69" i="47" s="1"/>
  <c r="X69" i="47" s="1"/>
  <c r="W55" i="47"/>
  <c r="T55" i="47"/>
  <c r="U55" i="47" s="1"/>
  <c r="X55" i="47" s="1"/>
  <c r="V55" i="47"/>
  <c r="T38" i="47"/>
  <c r="V38" i="47"/>
  <c r="W38" i="47"/>
  <c r="V25" i="47"/>
  <c r="T25" i="47"/>
  <c r="W25" i="47"/>
  <c r="W14" i="47"/>
  <c r="V14" i="47"/>
  <c r="T14" i="47"/>
  <c r="T149" i="47"/>
  <c r="W149" i="47"/>
  <c r="V149" i="47"/>
  <c r="T127" i="47"/>
  <c r="V127" i="47"/>
  <c r="W127" i="47"/>
  <c r="T111" i="47"/>
  <c r="U111" i="47" s="1"/>
  <c r="X111" i="47" s="1"/>
  <c r="V111" i="47"/>
  <c r="W111" i="47"/>
  <c r="W87" i="47"/>
  <c r="T87" i="47"/>
  <c r="U87" i="47" s="1"/>
  <c r="X87" i="47" s="1"/>
  <c r="V87" i="47"/>
  <c r="T70" i="47"/>
  <c r="V70" i="47"/>
  <c r="W70" i="47"/>
  <c r="V52" i="47"/>
  <c r="W52" i="47"/>
  <c r="T52" i="47"/>
  <c r="W39" i="47"/>
  <c r="V39" i="47"/>
  <c r="T39" i="47"/>
  <c r="U39" i="47" s="1"/>
  <c r="X39" i="47" s="1"/>
  <c r="V19" i="47"/>
  <c r="W19" i="47"/>
  <c r="T19" i="47"/>
  <c r="W9" i="47"/>
  <c r="V9" i="47"/>
  <c r="T9" i="47"/>
  <c r="U9" i="47" s="1"/>
  <c r="X9" i="47" s="1"/>
  <c r="T4" i="47"/>
  <c r="W4" i="47"/>
  <c r="V4" i="47"/>
  <c r="T140" i="47"/>
  <c r="W140" i="47"/>
  <c r="V140" i="47"/>
  <c r="W124" i="47"/>
  <c r="V124" i="47"/>
  <c r="T124" i="47"/>
  <c r="W108" i="47"/>
  <c r="V108" i="47"/>
  <c r="T108" i="47"/>
  <c r="U108" i="47" s="1"/>
  <c r="X108" i="47" s="1"/>
  <c r="W97" i="47"/>
  <c r="T97" i="47"/>
  <c r="U97" i="47" s="1"/>
  <c r="X97" i="47" s="1"/>
  <c r="V97" i="47"/>
  <c r="W89" i="47"/>
  <c r="V89" i="47"/>
  <c r="T89" i="47"/>
  <c r="U89" i="47" s="1"/>
  <c r="X89" i="47" s="1"/>
  <c r="V72" i="47"/>
  <c r="W72" i="47"/>
  <c r="T72" i="47"/>
  <c r="W58" i="47"/>
  <c r="T58" i="47"/>
  <c r="V58" i="47"/>
  <c r="W40" i="47"/>
  <c r="V40" i="47"/>
  <c r="T40" i="47"/>
  <c r="V22" i="47"/>
  <c r="T22" i="47"/>
  <c r="U22" i="47" s="1"/>
  <c r="X22" i="47" s="1"/>
  <c r="W22" i="47"/>
  <c r="T147" i="47"/>
  <c r="W147" i="47"/>
  <c r="V147" i="47"/>
  <c r="T137" i="47"/>
  <c r="U137" i="47" s="1"/>
  <c r="X137" i="47" s="1"/>
  <c r="W137" i="47"/>
  <c r="V137" i="47"/>
  <c r="T121" i="47"/>
  <c r="W121" i="47"/>
  <c r="V121" i="47"/>
  <c r="T105" i="47"/>
  <c r="W105" i="47"/>
  <c r="V105" i="47"/>
  <c r="W73" i="47"/>
  <c r="V73" i="47"/>
  <c r="T73" i="47"/>
  <c r="U73" i="47" s="1"/>
  <c r="X73" i="47" s="1"/>
  <c r="W59" i="47"/>
  <c r="T59" i="47"/>
  <c r="U59" i="47" s="1"/>
  <c r="X59" i="47" s="1"/>
  <c r="V59" i="47"/>
  <c r="W41" i="47"/>
  <c r="T41" i="47"/>
  <c r="V41" i="47"/>
  <c r="T23" i="47"/>
  <c r="V23" i="47"/>
  <c r="W23" i="47"/>
  <c r="V96" i="47"/>
  <c r="T148" i="47"/>
  <c r="W148" i="47"/>
  <c r="V148" i="47"/>
  <c r="W134" i="47"/>
  <c r="T134" i="47"/>
  <c r="V134" i="47"/>
  <c r="W118" i="47"/>
  <c r="T118" i="47"/>
  <c r="V118" i="47"/>
  <c r="W102" i="47"/>
  <c r="V102" i="47"/>
  <c r="T102" i="47"/>
  <c r="U102" i="47" s="1"/>
  <c r="X102" i="47" s="1"/>
  <c r="W94" i="47"/>
  <c r="T94" i="47"/>
  <c r="U94" i="47" s="1"/>
  <c r="X94" i="47" s="1"/>
  <c r="T82" i="47"/>
  <c r="W82" i="47"/>
  <c r="V82" i="47"/>
  <c r="W65" i="47"/>
  <c r="V65" i="47"/>
  <c r="T65" i="47"/>
  <c r="U65" i="47" s="1"/>
  <c r="X65" i="47" s="1"/>
  <c r="W51" i="47"/>
  <c r="V51" i="47"/>
  <c r="T51" i="47"/>
  <c r="U51" i="47" s="1"/>
  <c r="X51" i="47" s="1"/>
  <c r="V34" i="47"/>
  <c r="T34" i="47"/>
  <c r="W34" i="47"/>
  <c r="V24" i="47"/>
  <c r="T24" i="47"/>
  <c r="U24" i="47" s="1"/>
  <c r="X24" i="47" s="1"/>
  <c r="W24" i="47"/>
  <c r="W5" i="47"/>
  <c r="V5" i="47"/>
  <c r="T5" i="47"/>
  <c r="T139" i="47"/>
  <c r="W139" i="47"/>
  <c r="V139" i="47"/>
  <c r="T123" i="47"/>
  <c r="W123" i="47"/>
  <c r="V123" i="47"/>
  <c r="T107" i="47"/>
  <c r="W107" i="47"/>
  <c r="V107" i="47"/>
  <c r="W83" i="47"/>
  <c r="T83" i="47"/>
  <c r="U83" i="47" s="1"/>
  <c r="X83" i="47" s="1"/>
  <c r="V83" i="47"/>
  <c r="T66" i="47"/>
  <c r="W66" i="47"/>
  <c r="V66" i="47"/>
  <c r="V48" i="47"/>
  <c r="T48" i="47"/>
  <c r="W48" i="47"/>
  <c r="T35" i="47"/>
  <c r="U35" i="47" s="1"/>
  <c r="X35" i="47" s="1"/>
  <c r="V35" i="47"/>
  <c r="W35" i="47"/>
  <c r="V16" i="47"/>
  <c r="W16" i="47"/>
  <c r="T16" i="47"/>
  <c r="U16" i="47" s="1"/>
  <c r="X16" i="47" s="1"/>
  <c r="V8" i="47"/>
  <c r="T8" i="47"/>
  <c r="U8" i="47" s="1"/>
  <c r="X8" i="47" s="1"/>
  <c r="W8" i="47"/>
  <c r="W153" i="47"/>
  <c r="T153" i="47"/>
  <c r="V153" i="47"/>
  <c r="W136" i="47"/>
  <c r="T136" i="47"/>
  <c r="U136" i="47" s="1"/>
  <c r="X136" i="47" s="1"/>
  <c r="V136" i="47"/>
  <c r="W120" i="47"/>
  <c r="T120" i="47"/>
  <c r="V120" i="47"/>
  <c r="W104" i="47"/>
  <c r="T104" i="47"/>
  <c r="V104" i="47"/>
  <c r="W95" i="47"/>
  <c r="T95" i="47"/>
  <c r="U95" i="47" s="1"/>
  <c r="X95" i="47" s="1"/>
  <c r="V95" i="47"/>
  <c r="V84" i="47"/>
  <c r="W84" i="47"/>
  <c r="T84" i="47"/>
  <c r="W71" i="47"/>
  <c r="T71" i="47"/>
  <c r="U71" i="47" s="1"/>
  <c r="X71" i="47" s="1"/>
  <c r="V71" i="47"/>
  <c r="W53" i="47"/>
  <c r="V53" i="47"/>
  <c r="T53" i="47"/>
  <c r="U53" i="47" s="1"/>
  <c r="X53" i="47" s="1"/>
  <c r="V36" i="47"/>
  <c r="W36" i="47"/>
  <c r="T36" i="47"/>
  <c r="U36" i="47" s="1"/>
  <c r="X36" i="47" s="1"/>
  <c r="V21" i="47"/>
  <c r="W21" i="47"/>
  <c r="T21" i="47"/>
  <c r="T144" i="47"/>
  <c r="U144" i="47" s="1"/>
  <c r="X144" i="47" s="1"/>
  <c r="W144" i="47"/>
  <c r="V144" i="47"/>
  <c r="T133" i="47"/>
  <c r="V133" i="47"/>
  <c r="W133" i="47"/>
  <c r="T117" i="47"/>
  <c r="W117" i="47"/>
  <c r="V117" i="47"/>
  <c r="W85" i="47"/>
  <c r="T85" i="47"/>
  <c r="U85" i="47" s="1"/>
  <c r="X85" i="47" s="1"/>
  <c r="V85" i="47"/>
  <c r="V68" i="47"/>
  <c r="W68" i="47"/>
  <c r="T68" i="47"/>
  <c r="W54" i="47"/>
  <c r="T54" i="47"/>
  <c r="U54" i="47" s="1"/>
  <c r="X54" i="47" s="1"/>
  <c r="V54" i="47"/>
  <c r="V37" i="47"/>
  <c r="T37" i="47"/>
  <c r="W37" i="47"/>
  <c r="T13" i="47"/>
  <c r="U13" i="47" s="1"/>
  <c r="X13" i="47" s="1"/>
  <c r="V13" i="47"/>
  <c r="W13" i="47"/>
  <c r="T145" i="47"/>
  <c r="V145" i="47"/>
  <c r="W145" i="47"/>
  <c r="W130" i="47"/>
  <c r="T130" i="47"/>
  <c r="V130" i="47"/>
  <c r="W114" i="47"/>
  <c r="T114" i="47"/>
  <c r="U114" i="47" s="1"/>
  <c r="X114" i="47" s="1"/>
  <c r="V114" i="47"/>
  <c r="W100" i="47"/>
  <c r="V100" i="47"/>
  <c r="T100" i="47"/>
  <c r="W92" i="47"/>
  <c r="T92" i="47"/>
  <c r="U92" i="47" s="1"/>
  <c r="X92" i="47" s="1"/>
  <c r="T78" i="47"/>
  <c r="W78" i="47"/>
  <c r="V78" i="47"/>
  <c r="V60" i="47"/>
  <c r="W60" i="47"/>
  <c r="T60" i="47"/>
  <c r="T46" i="47"/>
  <c r="V46" i="47"/>
  <c r="W46" i="47"/>
  <c r="T30" i="47"/>
  <c r="V30" i="47"/>
  <c r="W30" i="47"/>
  <c r="W18" i="47"/>
  <c r="T18" i="47"/>
  <c r="V18" i="47"/>
  <c r="T152" i="47"/>
  <c r="V152" i="47"/>
  <c r="W152" i="47"/>
  <c r="T135" i="47"/>
  <c r="U135" i="47" s="1"/>
  <c r="X135" i="47" s="1"/>
  <c r="W135" i="47"/>
  <c r="V135" i="47"/>
  <c r="T119" i="47"/>
  <c r="W119" i="47"/>
  <c r="V119" i="47"/>
  <c r="T103" i="47"/>
  <c r="U103" i="47" s="1"/>
  <c r="X103" i="47" s="1"/>
  <c r="W103" i="47"/>
  <c r="V103" i="47"/>
  <c r="W79" i="47"/>
  <c r="V79" i="47"/>
  <c r="T79" i="47"/>
  <c r="U79" i="47" s="1"/>
  <c r="X79" i="47" s="1"/>
  <c r="W61" i="47"/>
  <c r="T61" i="47"/>
  <c r="U61" i="47" s="1"/>
  <c r="X61" i="47" s="1"/>
  <c r="V61" i="47"/>
  <c r="W47" i="47"/>
  <c r="T47" i="47"/>
  <c r="U47" i="47" s="1"/>
  <c r="X47" i="47" s="1"/>
  <c r="V47" i="47"/>
  <c r="T31" i="47"/>
  <c r="U31" i="47" s="1"/>
  <c r="X31" i="47" s="1"/>
  <c r="W31" i="47"/>
  <c r="V31" i="47"/>
  <c r="V15" i="47"/>
  <c r="W15" i="47"/>
  <c r="T15" i="47"/>
  <c r="V7" i="47"/>
  <c r="W7" i="47"/>
  <c r="T7" i="47"/>
  <c r="T151" i="47"/>
  <c r="U151" i="47" s="1"/>
  <c r="X151" i="47" s="1"/>
  <c r="V151" i="47"/>
  <c r="W151" i="47"/>
  <c r="W132" i="47"/>
  <c r="T132" i="47"/>
  <c r="U132" i="47" s="1"/>
  <c r="X132" i="47" s="1"/>
  <c r="V132" i="47"/>
  <c r="W116" i="47"/>
  <c r="T116" i="47"/>
  <c r="V116" i="47"/>
  <c r="W101" i="47"/>
  <c r="T101" i="47"/>
  <c r="W93" i="47"/>
  <c r="V93" i="47"/>
  <c r="T93" i="47"/>
  <c r="U93" i="47" s="1"/>
  <c r="X93" i="47" s="1"/>
  <c r="V80" i="47"/>
  <c r="W80" i="47"/>
  <c r="T80" i="47"/>
  <c r="W67" i="47"/>
  <c r="V67" i="47"/>
  <c r="T67" i="47"/>
  <c r="U67" i="47" s="1"/>
  <c r="X67" i="47" s="1"/>
  <c r="W49" i="47"/>
  <c r="V49" i="47"/>
  <c r="T49" i="47"/>
  <c r="U49" i="47" s="1"/>
  <c r="X49" i="47" s="1"/>
  <c r="W32" i="47"/>
  <c r="T32" i="47"/>
  <c r="V32" i="47"/>
  <c r="V20" i="47"/>
  <c r="T20" i="47"/>
  <c r="U20" i="47" s="1"/>
  <c r="X20" i="47" s="1"/>
  <c r="W20" i="47"/>
  <c r="T142" i="47"/>
  <c r="U142" i="47" s="1"/>
  <c r="X142" i="47" s="1"/>
  <c r="W142" i="47"/>
  <c r="V142" i="47"/>
  <c r="T129" i="47"/>
  <c r="V129" i="47"/>
  <c r="W129" i="47"/>
  <c r="T113" i="47"/>
  <c r="V113" i="47"/>
  <c r="W113" i="47"/>
  <c r="W81" i="47"/>
  <c r="T81" i="47"/>
  <c r="U81" i="47" s="1"/>
  <c r="X81" i="47" s="1"/>
  <c r="V81" i="47"/>
  <c r="V64" i="47"/>
  <c r="T64" i="47"/>
  <c r="W64" i="47"/>
  <c r="W50" i="47"/>
  <c r="T50" i="47"/>
  <c r="U50" i="47" s="1"/>
  <c r="X50" i="47" s="1"/>
  <c r="V50" i="47"/>
  <c r="T33" i="47"/>
  <c r="V33" i="47"/>
  <c r="W33" i="47"/>
  <c r="V12" i="47"/>
  <c r="W12" i="47"/>
  <c r="T12" i="47"/>
  <c r="V94" i="47"/>
  <c r="T143" i="47"/>
  <c r="V143" i="47"/>
  <c r="W143" i="47"/>
  <c r="W126" i="47"/>
  <c r="T126" i="47"/>
  <c r="V126" i="47"/>
  <c r="W110" i="47"/>
  <c r="V110" i="47"/>
  <c r="T110" i="47"/>
  <c r="W98" i="47"/>
  <c r="T98" i="47"/>
  <c r="U98" i="47" s="1"/>
  <c r="X98" i="47" s="1"/>
  <c r="W90" i="47"/>
  <c r="T90" i="47"/>
  <c r="U90" i="47" s="1"/>
  <c r="X90" i="47" s="1"/>
  <c r="T74" i="47"/>
  <c r="U74" i="47" s="1"/>
  <c r="X74" i="47" s="1"/>
  <c r="W74" i="47"/>
  <c r="V74" i="47"/>
  <c r="V56" i="47"/>
  <c r="W56" i="47"/>
  <c r="T56" i="47"/>
  <c r="T42" i="47"/>
  <c r="W42" i="47"/>
  <c r="V42" i="47"/>
  <c r="V26" i="47"/>
  <c r="W26" i="47"/>
  <c r="T26" i="47"/>
  <c r="U26" i="47" s="1"/>
  <c r="X26" i="47" s="1"/>
  <c r="W17" i="47"/>
  <c r="V17" i="47"/>
  <c r="T17" i="47"/>
  <c r="U17" i="47" s="1"/>
  <c r="X17" i="47" s="1"/>
  <c r="T150" i="47"/>
  <c r="U150" i="47" s="1"/>
  <c r="X150" i="47" s="1"/>
  <c r="V150" i="47"/>
  <c r="W150" i="47"/>
  <c r="T131" i="47"/>
  <c r="U131" i="47" s="1"/>
  <c r="X131" i="47" s="1"/>
  <c r="W131" i="47"/>
  <c r="V131" i="47"/>
  <c r="T115" i="47"/>
  <c r="V115" i="47"/>
  <c r="W115" i="47"/>
  <c r="V88" i="47"/>
  <c r="W88" i="47"/>
  <c r="T88" i="47"/>
  <c r="W75" i="47"/>
  <c r="T75" i="47"/>
  <c r="U75" i="47" s="1"/>
  <c r="X75" i="47" s="1"/>
  <c r="V75" i="47"/>
  <c r="W57" i="47"/>
  <c r="V57" i="47"/>
  <c r="T57" i="47"/>
  <c r="U57" i="47" s="1"/>
  <c r="X57" i="47" s="1"/>
  <c r="W43" i="47"/>
  <c r="V43" i="47"/>
  <c r="T43" i="47"/>
  <c r="U43" i="47" s="1"/>
  <c r="X43" i="47" s="1"/>
  <c r="V27" i="47"/>
  <c r="T27" i="47"/>
  <c r="U27" i="47" s="1"/>
  <c r="X27" i="47" s="1"/>
  <c r="W27" i="47"/>
  <c r="W10" i="47"/>
  <c r="V10" i="47"/>
  <c r="T10" i="47"/>
  <c r="W6" i="47"/>
  <c r="V6" i="47"/>
  <c r="T6" i="47"/>
  <c r="U6" i="47" s="1"/>
  <c r="T146" i="47"/>
  <c r="U146" i="47" s="1"/>
  <c r="X146" i="47" s="1"/>
  <c r="W146" i="47"/>
  <c r="V146" i="47"/>
  <c r="W128" i="47"/>
  <c r="T128" i="47"/>
  <c r="V128" i="47"/>
  <c r="W112" i="47"/>
  <c r="V112" i="47"/>
  <c r="T112" i="47"/>
  <c r="W99" i="47"/>
  <c r="V99" i="47"/>
  <c r="T99" i="47"/>
  <c r="U99" i="47" s="1"/>
  <c r="X99" i="47" s="1"/>
  <c r="W91" i="47"/>
  <c r="V91" i="47"/>
  <c r="T91" i="47"/>
  <c r="U91" i="47" s="1"/>
  <c r="X91" i="47" s="1"/>
  <c r="V76" i="47"/>
  <c r="T76" i="47"/>
  <c r="W76" i="47"/>
  <c r="T62" i="47"/>
  <c r="U62" i="47" s="1"/>
  <c r="X62" i="47" s="1"/>
  <c r="W62" i="47"/>
  <c r="V62" i="47"/>
  <c r="V44" i="47"/>
  <c r="W44" i="47"/>
  <c r="T44" i="47"/>
  <c r="V28" i="47"/>
  <c r="T28" i="47"/>
  <c r="U28" i="47" s="1"/>
  <c r="X28" i="47" s="1"/>
  <c r="W28" i="47"/>
  <c r="T11" i="47"/>
  <c r="V11" i="47"/>
  <c r="W11" i="47"/>
  <c r="T141" i="47"/>
  <c r="W141" i="47"/>
  <c r="V141" i="47"/>
  <c r="T125" i="47"/>
  <c r="W125" i="47"/>
  <c r="V125" i="47"/>
  <c r="T109" i="47"/>
  <c r="W109" i="47"/>
  <c r="V109" i="47"/>
  <c r="W77" i="47"/>
  <c r="T77" i="47"/>
  <c r="U77" i="47" s="1"/>
  <c r="X77" i="47" s="1"/>
  <c r="V77" i="47"/>
  <c r="W63" i="47"/>
  <c r="T63" i="47"/>
  <c r="U63" i="47" s="1"/>
  <c r="X63" i="47" s="1"/>
  <c r="V63" i="47"/>
  <c r="W45" i="47"/>
  <c r="T45" i="47"/>
  <c r="U45" i="47" s="1"/>
  <c r="X45" i="47" s="1"/>
  <c r="V45" i="47"/>
  <c r="V29" i="47"/>
  <c r="T29" i="47"/>
  <c r="W29" i="47"/>
  <c r="V98" i="47"/>
  <c r="V101" i="47"/>
  <c r="X6" i="47"/>
  <c r="Y148" i="45"/>
  <c r="X148" i="45"/>
  <c r="V148" i="45"/>
  <c r="W148" i="45" s="1"/>
  <c r="Z148" i="45" s="1"/>
  <c r="Y132" i="45"/>
  <c r="V132" i="45"/>
  <c r="W132" i="45" s="1"/>
  <c r="Z132" i="45" s="1"/>
  <c r="X132" i="45"/>
  <c r="V117" i="45"/>
  <c r="Y117" i="45"/>
  <c r="X117" i="45"/>
  <c r="V101" i="45"/>
  <c r="W101" i="45" s="1"/>
  <c r="Z101" i="45" s="1"/>
  <c r="X101" i="45"/>
  <c r="Y101" i="45"/>
  <c r="X85" i="45"/>
  <c r="V85" i="45"/>
  <c r="W85" i="45" s="1"/>
  <c r="Z85" i="45" s="1"/>
  <c r="Y85" i="45"/>
  <c r="Y61" i="45"/>
  <c r="X61" i="45"/>
  <c r="V61" i="45"/>
  <c r="Y52" i="45"/>
  <c r="V52" i="45"/>
  <c r="V44" i="45"/>
  <c r="X44" i="45"/>
  <c r="Y44" i="45"/>
  <c r="Y36" i="45"/>
  <c r="X36" i="45"/>
  <c r="V36" i="45"/>
  <c r="W36" i="45" s="1"/>
  <c r="Z36" i="45" s="1"/>
  <c r="Y28" i="45"/>
  <c r="X28" i="45"/>
  <c r="V28" i="45"/>
  <c r="W28" i="45" s="1"/>
  <c r="Z28" i="45" s="1"/>
  <c r="Y20" i="45"/>
  <c r="X20" i="45"/>
  <c r="V20" i="45"/>
  <c r="W20" i="45" s="1"/>
  <c r="Z20" i="45" s="1"/>
  <c r="Y12" i="45"/>
  <c r="X12" i="45"/>
  <c r="V12" i="45"/>
  <c r="W12" i="45" s="1"/>
  <c r="Z12" i="45" s="1"/>
  <c r="Y153" i="45"/>
  <c r="X153" i="45"/>
  <c r="V153" i="45"/>
  <c r="W153" i="45" s="1"/>
  <c r="Z153" i="45" s="1"/>
  <c r="Y137" i="45"/>
  <c r="X137" i="45"/>
  <c r="V137" i="45"/>
  <c r="W137" i="45" s="1"/>
  <c r="Z137" i="45" s="1"/>
  <c r="V118" i="45"/>
  <c r="W118" i="45" s="1"/>
  <c r="Z118" i="45" s="1"/>
  <c r="Y118" i="45"/>
  <c r="X118" i="45"/>
  <c r="V102" i="45"/>
  <c r="W102" i="45" s="1"/>
  <c r="Z102" i="45" s="1"/>
  <c r="X102" i="45"/>
  <c r="Y102" i="45"/>
  <c r="Y80" i="45"/>
  <c r="X80" i="45"/>
  <c r="V80" i="45"/>
  <c r="Y72" i="45"/>
  <c r="X72" i="45"/>
  <c r="V72" i="45"/>
  <c r="X146" i="45"/>
  <c r="Y146" i="45"/>
  <c r="V146" i="45"/>
  <c r="W146" i="45" s="1"/>
  <c r="Z146" i="45" s="1"/>
  <c r="X129" i="45"/>
  <c r="V129" i="45"/>
  <c r="Y129" i="45"/>
  <c r="Y115" i="45"/>
  <c r="X115" i="45"/>
  <c r="V115" i="45"/>
  <c r="W115" i="45" s="1"/>
  <c r="Z115" i="45" s="1"/>
  <c r="V99" i="45"/>
  <c r="W99" i="45" s="1"/>
  <c r="Z99" i="45" s="1"/>
  <c r="X99" i="45"/>
  <c r="Y99" i="45"/>
  <c r="Y70" i="45"/>
  <c r="V70" i="45"/>
  <c r="Y58" i="45"/>
  <c r="X58" i="45"/>
  <c r="V58" i="45"/>
  <c r="Y50" i="45"/>
  <c r="X50" i="45"/>
  <c r="V50" i="45"/>
  <c r="Y41" i="45"/>
  <c r="X41" i="45"/>
  <c r="V41" i="45"/>
  <c r="W41" i="45" s="1"/>
  <c r="Z41" i="45" s="1"/>
  <c r="Y33" i="45"/>
  <c r="X33" i="45"/>
  <c r="V33" i="45"/>
  <c r="W33" i="45" s="1"/>
  <c r="Z33" i="45" s="1"/>
  <c r="Y25" i="45"/>
  <c r="X25" i="45"/>
  <c r="V25" i="45"/>
  <c r="W25" i="45" s="1"/>
  <c r="Z25" i="45" s="1"/>
  <c r="Y17" i="45"/>
  <c r="X17" i="45"/>
  <c r="V17" i="45"/>
  <c r="W17" i="45" s="1"/>
  <c r="Z17" i="45" s="1"/>
  <c r="Y9" i="45"/>
  <c r="X9" i="45"/>
  <c r="V9" i="45"/>
  <c r="W9" i="45" s="1"/>
  <c r="Z9" i="45" s="1"/>
  <c r="X147" i="45"/>
  <c r="V147" i="45"/>
  <c r="W147" i="45" s="1"/>
  <c r="Z147" i="45" s="1"/>
  <c r="Y147" i="45"/>
  <c r="V130" i="45"/>
  <c r="X130" i="45"/>
  <c r="Y130" i="45"/>
  <c r="Y116" i="45"/>
  <c r="V116" i="45"/>
  <c r="X116" i="45"/>
  <c r="V100" i="45"/>
  <c r="W100" i="45" s="1"/>
  <c r="Z100" i="45" s="1"/>
  <c r="Y100" i="45"/>
  <c r="X100" i="45"/>
  <c r="V87" i="45"/>
  <c r="W87" i="45" s="1"/>
  <c r="Z87" i="45" s="1"/>
  <c r="X87" i="45"/>
  <c r="Y87" i="45"/>
  <c r="Y79" i="45"/>
  <c r="V79" i="45"/>
  <c r="Y71" i="45"/>
  <c r="X71" i="45"/>
  <c r="V71" i="45"/>
  <c r="O157" i="45"/>
  <c r="X70" i="45"/>
  <c r="Y144" i="45"/>
  <c r="X144" i="45"/>
  <c r="V144" i="45"/>
  <c r="W144" i="45" s="1"/>
  <c r="Z144" i="45" s="1"/>
  <c r="X131" i="45"/>
  <c r="Y131" i="45"/>
  <c r="V131" i="45"/>
  <c r="X113" i="45"/>
  <c r="Y113" i="45"/>
  <c r="V113" i="45"/>
  <c r="V97" i="45"/>
  <c r="W97" i="45" s="1"/>
  <c r="Z97" i="45" s="1"/>
  <c r="Y97" i="45"/>
  <c r="X97" i="45"/>
  <c r="V84" i="45"/>
  <c r="W84" i="45" s="1"/>
  <c r="Z84" i="45" s="1"/>
  <c r="Y84" i="45"/>
  <c r="X84" i="45"/>
  <c r="Y57" i="45"/>
  <c r="X57" i="45"/>
  <c r="V57" i="45"/>
  <c r="Y49" i="45"/>
  <c r="V49" i="45"/>
  <c r="X49" i="45"/>
  <c r="Y42" i="45"/>
  <c r="V42" i="45"/>
  <c r="Y34" i="45"/>
  <c r="V34" i="45"/>
  <c r="Y26" i="45"/>
  <c r="V26" i="45"/>
  <c r="W26" i="45" s="1"/>
  <c r="Z26" i="45" s="1"/>
  <c r="Y18" i="45"/>
  <c r="V18" i="45"/>
  <c r="W18" i="45" s="1"/>
  <c r="Z18" i="45" s="1"/>
  <c r="Y10" i="45"/>
  <c r="V10" i="45"/>
  <c r="Y149" i="45"/>
  <c r="V149" i="45"/>
  <c r="X149" i="45"/>
  <c r="Y133" i="45"/>
  <c r="V133" i="45"/>
  <c r="W133" i="45" s="1"/>
  <c r="Z133" i="45" s="1"/>
  <c r="X133" i="45"/>
  <c r="V114" i="45"/>
  <c r="W114" i="45" s="1"/>
  <c r="Z114" i="45" s="1"/>
  <c r="Y114" i="45"/>
  <c r="X114" i="45"/>
  <c r="V98" i="45"/>
  <c r="X98" i="45"/>
  <c r="Y98" i="45"/>
  <c r="Y78" i="45"/>
  <c r="V78" i="45"/>
  <c r="Y67" i="45"/>
  <c r="V67" i="45"/>
  <c r="X67" i="45"/>
  <c r="X142" i="45"/>
  <c r="V142" i="45"/>
  <c r="W142" i="45" s="1"/>
  <c r="Z142" i="45" s="1"/>
  <c r="Y142" i="45"/>
  <c r="Y128" i="45"/>
  <c r="X128" i="45"/>
  <c r="V128" i="45"/>
  <c r="Y111" i="45"/>
  <c r="X111" i="45"/>
  <c r="V111" i="45"/>
  <c r="V95" i="45"/>
  <c r="X95" i="45"/>
  <c r="Y95" i="45"/>
  <c r="Y65" i="45"/>
  <c r="X65" i="45"/>
  <c r="V65" i="45"/>
  <c r="W65" i="45" s="1"/>
  <c r="Z65" i="45" s="1"/>
  <c r="Y55" i="45"/>
  <c r="V55" i="45"/>
  <c r="X55" i="45"/>
  <c r="Y47" i="45"/>
  <c r="V47" i="45"/>
  <c r="W47" i="45" s="1"/>
  <c r="Z47" i="45" s="1"/>
  <c r="Y39" i="45"/>
  <c r="V39" i="45"/>
  <c r="W39" i="45" s="1"/>
  <c r="Z39" i="45" s="1"/>
  <c r="Y31" i="45"/>
  <c r="V31" i="45"/>
  <c r="W31" i="45" s="1"/>
  <c r="Z31" i="45" s="1"/>
  <c r="Y23" i="45"/>
  <c r="V23" i="45"/>
  <c r="W23" i="45" s="1"/>
  <c r="Z23" i="45" s="1"/>
  <c r="Y15" i="45"/>
  <c r="V15" i="45"/>
  <c r="W15" i="45" s="1"/>
  <c r="Z15" i="45" s="1"/>
  <c r="Y7" i="45"/>
  <c r="V7" i="45"/>
  <c r="W7" i="45" s="1"/>
  <c r="Z7" i="45" s="1"/>
  <c r="X143" i="45"/>
  <c r="Y143" i="45"/>
  <c r="V143" i="45"/>
  <c r="W143" i="45" s="1"/>
  <c r="Z143" i="45" s="1"/>
  <c r="V125" i="45"/>
  <c r="X125" i="45"/>
  <c r="Y125" i="45"/>
  <c r="Y112" i="45"/>
  <c r="V112" i="45"/>
  <c r="X112" i="45"/>
  <c r="V96" i="45"/>
  <c r="W96" i="45" s="1"/>
  <c r="Z96" i="45" s="1"/>
  <c r="X96" i="45"/>
  <c r="Y96" i="45"/>
  <c r="Y86" i="45"/>
  <c r="V86" i="45"/>
  <c r="W86" i="45" s="1"/>
  <c r="Z86" i="45" s="1"/>
  <c r="X86" i="45"/>
  <c r="Y77" i="45"/>
  <c r="V77" i="45"/>
  <c r="Y68" i="45"/>
  <c r="V68" i="45"/>
  <c r="X42" i="45"/>
  <c r="X34" i="45"/>
  <c r="Y4" i="45"/>
  <c r="V4" i="45"/>
  <c r="X4" i="45"/>
  <c r="Y140" i="45"/>
  <c r="V140" i="45"/>
  <c r="W140" i="45" s="1"/>
  <c r="Z140" i="45" s="1"/>
  <c r="X140" i="45"/>
  <c r="V126" i="45"/>
  <c r="W126" i="45" s="1"/>
  <c r="Z126" i="45" s="1"/>
  <c r="Y126" i="45"/>
  <c r="X126" i="45"/>
  <c r="V109" i="45"/>
  <c r="Y109" i="45"/>
  <c r="X109" i="45"/>
  <c r="V93" i="45"/>
  <c r="W93" i="45" s="1"/>
  <c r="Z93" i="45" s="1"/>
  <c r="X93" i="45"/>
  <c r="Y93" i="45"/>
  <c r="Y69" i="45"/>
  <c r="X69" i="45"/>
  <c r="V69" i="45"/>
  <c r="Y56" i="45"/>
  <c r="V56" i="45"/>
  <c r="Y48" i="45"/>
  <c r="V48" i="45"/>
  <c r="Y40" i="45"/>
  <c r="V40" i="45"/>
  <c r="W40" i="45" s="1"/>
  <c r="Z40" i="45" s="1"/>
  <c r="X40" i="45"/>
  <c r="Y32" i="45"/>
  <c r="V32" i="45"/>
  <c r="W32" i="45" s="1"/>
  <c r="Z32" i="45" s="1"/>
  <c r="X32" i="45"/>
  <c r="Y24" i="45"/>
  <c r="V24" i="45"/>
  <c r="W24" i="45" s="1"/>
  <c r="Z24" i="45" s="1"/>
  <c r="X24" i="45"/>
  <c r="Y16" i="45"/>
  <c r="V16" i="45"/>
  <c r="W16" i="45" s="1"/>
  <c r="Z16" i="45" s="1"/>
  <c r="X16" i="45"/>
  <c r="Y8" i="45"/>
  <c r="X8" i="45"/>
  <c r="V8" i="45"/>
  <c r="W8" i="45" s="1"/>
  <c r="Z8" i="45" s="1"/>
  <c r="Y145" i="45"/>
  <c r="X145" i="45"/>
  <c r="V145" i="45"/>
  <c r="W145" i="45" s="1"/>
  <c r="Z145" i="45" s="1"/>
  <c r="Y127" i="45"/>
  <c r="X127" i="45"/>
  <c r="V127" i="45"/>
  <c r="W127" i="45" s="1"/>
  <c r="Z127" i="45" s="1"/>
  <c r="V110" i="45"/>
  <c r="W110" i="45" s="1"/>
  <c r="Z110" i="45" s="1"/>
  <c r="Y110" i="45"/>
  <c r="X110" i="45"/>
  <c r="V94" i="45"/>
  <c r="W94" i="45" s="1"/>
  <c r="Z94" i="45" s="1"/>
  <c r="X94" i="45"/>
  <c r="Y94" i="45"/>
  <c r="Y76" i="45"/>
  <c r="V76" i="45"/>
  <c r="Y64" i="45"/>
  <c r="V64" i="45"/>
  <c r="X138" i="45"/>
  <c r="V138" i="45"/>
  <c r="W138" i="45" s="1"/>
  <c r="Z138" i="45" s="1"/>
  <c r="Y138" i="45"/>
  <c r="Y124" i="45"/>
  <c r="X124" i="45"/>
  <c r="V124" i="45"/>
  <c r="V107" i="45"/>
  <c r="W107" i="45" s="1"/>
  <c r="Z107" i="45" s="1"/>
  <c r="X107" i="45"/>
  <c r="Y107" i="45"/>
  <c r="V91" i="45"/>
  <c r="W91" i="45" s="1"/>
  <c r="Z91" i="45" s="1"/>
  <c r="X91" i="45"/>
  <c r="Y91" i="45"/>
  <c r="Y62" i="45"/>
  <c r="V62" i="45"/>
  <c r="Y54" i="45"/>
  <c r="V54" i="45"/>
  <c r="Y45" i="45"/>
  <c r="X45" i="45"/>
  <c r="V45" i="45"/>
  <c r="W45" i="45" s="1"/>
  <c r="Z45" i="45" s="1"/>
  <c r="Y37" i="45"/>
  <c r="V37" i="45"/>
  <c r="X37" i="45"/>
  <c r="Y29" i="45"/>
  <c r="V29" i="45"/>
  <c r="X29" i="45"/>
  <c r="Y21" i="45"/>
  <c r="V21" i="45"/>
  <c r="W21" i="45" s="1"/>
  <c r="Z21" i="45" s="1"/>
  <c r="X21" i="45"/>
  <c r="Y13" i="45"/>
  <c r="V13" i="45"/>
  <c r="W13" i="45" s="1"/>
  <c r="Z13" i="45" s="1"/>
  <c r="X13" i="45"/>
  <c r="Y5" i="45"/>
  <c r="V5" i="45"/>
  <c r="W5" i="45" s="1"/>
  <c r="Z5" i="45" s="1"/>
  <c r="X5" i="45"/>
  <c r="X139" i="45"/>
  <c r="Y139" i="45"/>
  <c r="V139" i="45"/>
  <c r="W139" i="45" s="1"/>
  <c r="Z139" i="45" s="1"/>
  <c r="X121" i="45"/>
  <c r="Y121" i="45"/>
  <c r="V121" i="45"/>
  <c r="V108" i="45"/>
  <c r="W108" i="45" s="1"/>
  <c r="Z108" i="45" s="1"/>
  <c r="X108" i="45"/>
  <c r="Y108" i="45"/>
  <c r="V92" i="45"/>
  <c r="W92" i="45" s="1"/>
  <c r="Z92" i="45" s="1"/>
  <c r="Y92" i="45"/>
  <c r="X92" i="45"/>
  <c r="X83" i="45"/>
  <c r="Y83" i="45"/>
  <c r="V83" i="45"/>
  <c r="W83" i="45" s="1"/>
  <c r="Z83" i="45" s="1"/>
  <c r="Y75" i="45"/>
  <c r="V75" i="45"/>
  <c r="Y63" i="45"/>
  <c r="X63" i="45"/>
  <c r="V63" i="45"/>
  <c r="W63" i="45" s="1"/>
  <c r="Z63" i="45" s="1"/>
  <c r="X52" i="45"/>
  <c r="X26" i="45"/>
  <c r="X39" i="45"/>
  <c r="X18" i="45"/>
  <c r="X48" i="45"/>
  <c r="Y152" i="45"/>
  <c r="V152" i="45"/>
  <c r="W152" i="45" s="1"/>
  <c r="Z152" i="45" s="1"/>
  <c r="X152" i="45"/>
  <c r="Y136" i="45"/>
  <c r="X136" i="45"/>
  <c r="V136" i="45"/>
  <c r="W136" i="45" s="1"/>
  <c r="Z136" i="45" s="1"/>
  <c r="V122" i="45"/>
  <c r="W122" i="45" s="1"/>
  <c r="Z122" i="45" s="1"/>
  <c r="X122" i="45"/>
  <c r="Y122" i="45"/>
  <c r="V105" i="45"/>
  <c r="W105" i="45" s="1"/>
  <c r="Z105" i="45" s="1"/>
  <c r="X105" i="45"/>
  <c r="Y105" i="45"/>
  <c r="V89" i="45"/>
  <c r="W89" i="45" s="1"/>
  <c r="Z89" i="45" s="1"/>
  <c r="Y89" i="45"/>
  <c r="X89" i="45"/>
  <c r="Y66" i="45"/>
  <c r="V66" i="45"/>
  <c r="Y53" i="45"/>
  <c r="V53" i="45"/>
  <c r="X53" i="45"/>
  <c r="V46" i="45"/>
  <c r="Y46" i="45"/>
  <c r="X46" i="45"/>
  <c r="Y38" i="45"/>
  <c r="V38" i="45"/>
  <c r="W38" i="45" s="1"/>
  <c r="Z38" i="45" s="1"/>
  <c r="Y30" i="45"/>
  <c r="V30" i="45"/>
  <c r="W30" i="45" s="1"/>
  <c r="Z30" i="45" s="1"/>
  <c r="Y22" i="45"/>
  <c r="V22" i="45"/>
  <c r="W22" i="45" s="1"/>
  <c r="Z22" i="45" s="1"/>
  <c r="Y14" i="45"/>
  <c r="V14" i="45"/>
  <c r="W14" i="45" s="1"/>
  <c r="Z14" i="45" s="1"/>
  <c r="Y6" i="45"/>
  <c r="V6" i="45"/>
  <c r="W6" i="45" s="1"/>
  <c r="Z6" i="45" s="1"/>
  <c r="Y141" i="45"/>
  <c r="X141" i="45"/>
  <c r="V141" i="45"/>
  <c r="W141" i="45" s="1"/>
  <c r="Z141" i="45" s="1"/>
  <c r="Y123" i="45"/>
  <c r="V123" i="45"/>
  <c r="X123" i="45"/>
  <c r="V106" i="45"/>
  <c r="W106" i="45" s="1"/>
  <c r="Z106" i="45" s="1"/>
  <c r="X106" i="45"/>
  <c r="Y106" i="45"/>
  <c r="V90" i="45"/>
  <c r="X90" i="45"/>
  <c r="Y90" i="45"/>
  <c r="Y74" i="45"/>
  <c r="V74" i="45"/>
  <c r="X150" i="45"/>
  <c r="Y150" i="45"/>
  <c r="V150" i="45"/>
  <c r="W150" i="45" s="1"/>
  <c r="Z150" i="45" s="1"/>
  <c r="X134" i="45"/>
  <c r="V134" i="45"/>
  <c r="Y134" i="45"/>
  <c r="Y119" i="45"/>
  <c r="V119" i="45"/>
  <c r="W119" i="45" s="1"/>
  <c r="Z119" i="45" s="1"/>
  <c r="X119" i="45"/>
  <c r="V103" i="45"/>
  <c r="W103" i="45" s="1"/>
  <c r="Z103" i="45" s="1"/>
  <c r="Y103" i="45"/>
  <c r="X103" i="45"/>
  <c r="X81" i="45"/>
  <c r="V81" i="45"/>
  <c r="W81" i="45" s="1"/>
  <c r="Z81" i="45" s="1"/>
  <c r="Y81" i="45"/>
  <c r="Y59" i="45"/>
  <c r="X59" i="45"/>
  <c r="V59" i="45"/>
  <c r="Y51" i="45"/>
  <c r="V51" i="45"/>
  <c r="X51" i="45"/>
  <c r="Y43" i="45"/>
  <c r="V43" i="45"/>
  <c r="W43" i="45" s="1"/>
  <c r="Z43" i="45" s="1"/>
  <c r="Y35" i="45"/>
  <c r="V35" i="45"/>
  <c r="W35" i="45" s="1"/>
  <c r="Z35" i="45" s="1"/>
  <c r="Y27" i="45"/>
  <c r="V27" i="45"/>
  <c r="W27" i="45" s="1"/>
  <c r="Z27" i="45" s="1"/>
  <c r="Y19" i="45"/>
  <c r="V19" i="45"/>
  <c r="W19" i="45" s="1"/>
  <c r="Z19" i="45" s="1"/>
  <c r="Y11" i="45"/>
  <c r="V11" i="45"/>
  <c r="W11" i="45" s="1"/>
  <c r="Z11" i="45" s="1"/>
  <c r="X151" i="45"/>
  <c r="Y151" i="45"/>
  <c r="V151" i="45"/>
  <c r="W151" i="45" s="1"/>
  <c r="Z151" i="45" s="1"/>
  <c r="X135" i="45"/>
  <c r="Y135" i="45"/>
  <c r="V135" i="45"/>
  <c r="W135" i="45" s="1"/>
  <c r="Z135" i="45" s="1"/>
  <c r="Y120" i="45"/>
  <c r="X120" i="45"/>
  <c r="V120" i="45"/>
  <c r="V104" i="45"/>
  <c r="W104" i="45" s="1"/>
  <c r="Z104" i="45" s="1"/>
  <c r="X104" i="45"/>
  <c r="Y104" i="45"/>
  <c r="Y88" i="45"/>
  <c r="X88" i="45"/>
  <c r="V88" i="45"/>
  <c r="W88" i="45" s="1"/>
  <c r="Z88" i="45" s="1"/>
  <c r="Y82" i="45"/>
  <c r="V82" i="45"/>
  <c r="W82" i="45" s="1"/>
  <c r="Z82" i="45" s="1"/>
  <c r="X82" i="45"/>
  <c r="Y73" i="45"/>
  <c r="V73" i="45"/>
  <c r="W73" i="45" s="1"/>
  <c r="Z73" i="45" s="1"/>
  <c r="Y60" i="45"/>
  <c r="V60" i="45"/>
  <c r="X68" i="45"/>
  <c r="X47" i="45"/>
  <c r="X30" i="45"/>
  <c r="X14" i="45"/>
  <c r="X31" i="45"/>
  <c r="X10" i="45"/>
  <c r="X23" i="45"/>
  <c r="X7" i="45"/>
  <c r="AA151" i="43"/>
  <c r="Z151" i="43"/>
  <c r="X151" i="43"/>
  <c r="Y151" i="43" s="1"/>
  <c r="AB151" i="43" s="1"/>
  <c r="Z136" i="43"/>
  <c r="X136" i="43"/>
  <c r="Y136" i="43" s="1"/>
  <c r="AB136" i="43" s="1"/>
  <c r="AA136" i="43"/>
  <c r="AA123" i="43"/>
  <c r="X123" i="43"/>
  <c r="Y123" i="43" s="1"/>
  <c r="AB123" i="43" s="1"/>
  <c r="AA103" i="43"/>
  <c r="X103" i="43"/>
  <c r="Y103" i="43" s="1"/>
  <c r="AB103" i="43" s="1"/>
  <c r="AA88" i="43"/>
  <c r="X88" i="43"/>
  <c r="Y88" i="43" s="1"/>
  <c r="AB88" i="43" s="1"/>
  <c r="Z88" i="43"/>
  <c r="AA71" i="43"/>
  <c r="X71" i="43"/>
  <c r="Y71" i="43" s="1"/>
  <c r="AB71" i="43" s="1"/>
  <c r="AA52" i="43"/>
  <c r="X52" i="43"/>
  <c r="Y52" i="43" s="1"/>
  <c r="AB52" i="43" s="1"/>
  <c r="Z52" i="43"/>
  <c r="AA23" i="43"/>
  <c r="X23" i="43"/>
  <c r="Y23" i="43" s="1"/>
  <c r="AB23" i="43" s="1"/>
  <c r="Z23" i="43"/>
  <c r="X8" i="43"/>
  <c r="Y8" i="43" s="1"/>
  <c r="AB8" i="43" s="1"/>
  <c r="AA8" i="43"/>
  <c r="Z8" i="43"/>
  <c r="AA143" i="43"/>
  <c r="Z143" i="43"/>
  <c r="X143" i="43"/>
  <c r="Y143" i="43" s="1"/>
  <c r="AB143" i="43" s="1"/>
  <c r="AA130" i="43"/>
  <c r="Z130" i="43"/>
  <c r="X130" i="43"/>
  <c r="AA119" i="43"/>
  <c r="X119" i="43"/>
  <c r="AA95" i="43"/>
  <c r="X95" i="43"/>
  <c r="Y95" i="43" s="1"/>
  <c r="AB95" i="43" s="1"/>
  <c r="AA80" i="43"/>
  <c r="X80" i="43"/>
  <c r="Y80" i="43" s="1"/>
  <c r="AB80" i="43" s="1"/>
  <c r="Z80" i="43"/>
  <c r="AA72" i="43"/>
  <c r="X72" i="43"/>
  <c r="AA57" i="43"/>
  <c r="X57" i="43"/>
  <c r="Y57" i="43" s="1"/>
  <c r="AB57" i="43" s="1"/>
  <c r="AA46" i="43"/>
  <c r="Z46" i="43"/>
  <c r="X46" i="43"/>
  <c r="Y46" i="43" s="1"/>
  <c r="AB46" i="43" s="1"/>
  <c r="AA38" i="43"/>
  <c r="Z38" i="43"/>
  <c r="X38" i="43"/>
  <c r="Y38" i="43" s="1"/>
  <c r="AB38" i="43" s="1"/>
  <c r="X21" i="43"/>
  <c r="Y21" i="43" s="1"/>
  <c r="AB21" i="43" s="1"/>
  <c r="Z21" i="43"/>
  <c r="AA21" i="43"/>
  <c r="X155" i="43"/>
  <c r="Y155" i="43" s="1"/>
  <c r="AB155" i="43" s="1"/>
  <c r="AA155" i="43"/>
  <c r="Z155" i="43"/>
  <c r="AA131" i="43"/>
  <c r="X131" i="43"/>
  <c r="Y131" i="43" s="1"/>
  <c r="AB131" i="43" s="1"/>
  <c r="Z131" i="43"/>
  <c r="AA113" i="43"/>
  <c r="X113" i="43"/>
  <c r="AA100" i="43"/>
  <c r="Z100" i="43"/>
  <c r="X100" i="43"/>
  <c r="AA83" i="43"/>
  <c r="X83" i="43"/>
  <c r="AA60" i="43"/>
  <c r="Z60" i="43"/>
  <c r="X60" i="43"/>
  <c r="AA28" i="43"/>
  <c r="X28" i="43"/>
  <c r="Y28" i="43" s="1"/>
  <c r="AB28" i="43" s="1"/>
  <c r="Z28" i="43"/>
  <c r="X11" i="43"/>
  <c r="Y11" i="43" s="1"/>
  <c r="AB11" i="43" s="1"/>
  <c r="AA11" i="43"/>
  <c r="Z11" i="43"/>
  <c r="X147" i="43"/>
  <c r="Y147" i="43" s="1"/>
  <c r="AB147" i="43" s="1"/>
  <c r="Z147" i="43"/>
  <c r="AA147" i="43"/>
  <c r="AA137" i="43"/>
  <c r="X137" i="43"/>
  <c r="Y137" i="43" s="1"/>
  <c r="AB137" i="43" s="1"/>
  <c r="Z137" i="43"/>
  <c r="AA118" i="43"/>
  <c r="Z118" i="43"/>
  <c r="X118" i="43"/>
  <c r="Y118" i="43" s="1"/>
  <c r="AB118" i="43" s="1"/>
  <c r="AA105" i="43"/>
  <c r="Z105" i="43"/>
  <c r="X105" i="43"/>
  <c r="AA90" i="43"/>
  <c r="Z90" i="43"/>
  <c r="X90" i="43"/>
  <c r="Y90" i="43" s="1"/>
  <c r="AB90" i="43" s="1"/>
  <c r="AA73" i="43"/>
  <c r="X73" i="43"/>
  <c r="Y73" i="43" s="1"/>
  <c r="AB73" i="43" s="1"/>
  <c r="AA63" i="43"/>
  <c r="X63" i="43"/>
  <c r="Y63" i="43" s="1"/>
  <c r="AB63" i="43" s="1"/>
  <c r="AA47" i="43"/>
  <c r="X47" i="43"/>
  <c r="AA39" i="43"/>
  <c r="X39" i="43"/>
  <c r="AA31" i="43"/>
  <c r="X31" i="43"/>
  <c r="Y31" i="43" s="1"/>
  <c r="AB31" i="43" s="1"/>
  <c r="Z31" i="43"/>
  <c r="X16" i="43"/>
  <c r="Y16" i="43" s="1"/>
  <c r="AB16" i="43" s="1"/>
  <c r="AA16" i="43"/>
  <c r="Z16" i="43"/>
  <c r="Z95" i="43"/>
  <c r="Z57" i="43"/>
  <c r="AA148" i="43"/>
  <c r="Z148" i="43"/>
  <c r="X148" i="43"/>
  <c r="Y148" i="43" s="1"/>
  <c r="AB148" i="43" s="1"/>
  <c r="X133" i="43"/>
  <c r="Y133" i="43" s="1"/>
  <c r="AB133" i="43" s="1"/>
  <c r="AA133" i="43"/>
  <c r="Z133" i="43"/>
  <c r="AA114" i="43"/>
  <c r="X114" i="43"/>
  <c r="Y114" i="43" s="1"/>
  <c r="AB114" i="43" s="1"/>
  <c r="Z114" i="43"/>
  <c r="AA101" i="43"/>
  <c r="X101" i="43"/>
  <c r="Z101" i="43"/>
  <c r="AA86" i="43"/>
  <c r="X86" i="43"/>
  <c r="AA61" i="43"/>
  <c r="X61" i="43"/>
  <c r="Y61" i="43" s="1"/>
  <c r="AB61" i="43" s="1"/>
  <c r="AA29" i="43"/>
  <c r="X29" i="43"/>
  <c r="Y29" i="43" s="1"/>
  <c r="AB29" i="43" s="1"/>
  <c r="Z29" i="43"/>
  <c r="X14" i="43"/>
  <c r="Y14" i="43" s="1"/>
  <c r="AB14" i="43" s="1"/>
  <c r="AA14" i="43"/>
  <c r="Z14" i="43"/>
  <c r="AA154" i="43"/>
  <c r="X154" i="43"/>
  <c r="Y154" i="43" s="1"/>
  <c r="AB154" i="43" s="1"/>
  <c r="Z154" i="43"/>
  <c r="Z139" i="43"/>
  <c r="AA139" i="43"/>
  <c r="X139" i="43"/>
  <c r="Y139" i="43" s="1"/>
  <c r="AB139" i="43" s="1"/>
  <c r="AA128" i="43"/>
  <c r="X128" i="43"/>
  <c r="Z128" i="43"/>
  <c r="AA117" i="43"/>
  <c r="X117" i="43"/>
  <c r="AA93" i="43"/>
  <c r="Z93" i="43"/>
  <c r="X93" i="43"/>
  <c r="Y93" i="43" s="1"/>
  <c r="AB93" i="43" s="1"/>
  <c r="AA78" i="43"/>
  <c r="X78" i="43"/>
  <c r="Y78" i="43" s="1"/>
  <c r="AB78" i="43" s="1"/>
  <c r="AA69" i="43"/>
  <c r="X69" i="43"/>
  <c r="AA55" i="43"/>
  <c r="X55" i="43"/>
  <c r="Y55" i="43" s="1"/>
  <c r="AB55" i="43" s="1"/>
  <c r="AA44" i="43"/>
  <c r="X44" i="43"/>
  <c r="Y44" i="43" s="1"/>
  <c r="AB44" i="43" s="1"/>
  <c r="AA36" i="43"/>
  <c r="X36" i="43"/>
  <c r="Y36" i="43" s="1"/>
  <c r="AB36" i="43" s="1"/>
  <c r="X19" i="43"/>
  <c r="Y19" i="43" s="1"/>
  <c r="AB19" i="43" s="1"/>
  <c r="AA19" i="43"/>
  <c r="Z19" i="43"/>
  <c r="Z153" i="43"/>
  <c r="X153" i="43"/>
  <c r="Y153" i="43" s="1"/>
  <c r="AB153" i="43" s="1"/>
  <c r="AA153" i="43"/>
  <c r="AA124" i="43"/>
  <c r="Z124" i="43"/>
  <c r="X124" i="43"/>
  <c r="Y124" i="43" s="1"/>
  <c r="AB124" i="43" s="1"/>
  <c r="AA111" i="43"/>
  <c r="X111" i="43"/>
  <c r="AA98" i="43"/>
  <c r="Z98" i="43"/>
  <c r="X98" i="43"/>
  <c r="Y98" i="43" s="1"/>
  <c r="AB98" i="43" s="1"/>
  <c r="AA81" i="43"/>
  <c r="X81" i="43"/>
  <c r="Z81" i="43"/>
  <c r="AA53" i="43"/>
  <c r="X53" i="43"/>
  <c r="Y53" i="43" s="1"/>
  <c r="AB53" i="43" s="1"/>
  <c r="AA26" i="43"/>
  <c r="Z26" i="43"/>
  <c r="X26" i="43"/>
  <c r="Y26" i="43" s="1"/>
  <c r="AB26" i="43" s="1"/>
  <c r="X9" i="43"/>
  <c r="Y9" i="43" s="1"/>
  <c r="AB9" i="43" s="1"/>
  <c r="AA9" i="43"/>
  <c r="Z9" i="43"/>
  <c r="Z145" i="43"/>
  <c r="X145" i="43"/>
  <c r="Y145" i="43" s="1"/>
  <c r="AB145" i="43" s="1"/>
  <c r="AA145" i="43"/>
  <c r="AA129" i="43"/>
  <c r="X129" i="43"/>
  <c r="Y129" i="43" s="1"/>
  <c r="AB129" i="43" s="1"/>
  <c r="AA116" i="43"/>
  <c r="Z116" i="43"/>
  <c r="X116" i="43"/>
  <c r="Y116" i="43" s="1"/>
  <c r="AB116" i="43" s="1"/>
  <c r="AA96" i="43"/>
  <c r="X96" i="43"/>
  <c r="Y96" i="43" s="1"/>
  <c r="AB96" i="43" s="1"/>
  <c r="Z96" i="43"/>
  <c r="AA79" i="43"/>
  <c r="X79" i="43"/>
  <c r="AA70" i="43"/>
  <c r="X70" i="43"/>
  <c r="Y70" i="43" s="1"/>
  <c r="AB70" i="43" s="1"/>
  <c r="AA58" i="43"/>
  <c r="X58" i="43"/>
  <c r="Y58" i="43" s="1"/>
  <c r="AB58" i="43" s="1"/>
  <c r="AA45" i="43"/>
  <c r="X45" i="43"/>
  <c r="Y45" i="43" s="1"/>
  <c r="AB45" i="43" s="1"/>
  <c r="AA37" i="43"/>
  <c r="X37" i="43"/>
  <c r="Y37" i="43" s="1"/>
  <c r="AB37" i="43" s="1"/>
  <c r="X22" i="43"/>
  <c r="Y22" i="43" s="1"/>
  <c r="AB22" i="43" s="1"/>
  <c r="AA22" i="43"/>
  <c r="Z22" i="43"/>
  <c r="Z79" i="43"/>
  <c r="Z113" i="43"/>
  <c r="Z70" i="43"/>
  <c r="Z37" i="43"/>
  <c r="Z72" i="43"/>
  <c r="Z103" i="43"/>
  <c r="AA142" i="43"/>
  <c r="X142" i="43"/>
  <c r="Y142" i="43" s="1"/>
  <c r="AB142" i="43" s="1"/>
  <c r="Z142" i="43"/>
  <c r="Z132" i="43"/>
  <c r="X132" i="43"/>
  <c r="Y132" i="43" s="1"/>
  <c r="AB132" i="43" s="1"/>
  <c r="AA132" i="43"/>
  <c r="AA112" i="43"/>
  <c r="Z112" i="43"/>
  <c r="X112" i="43"/>
  <c r="Y112" i="43" s="1"/>
  <c r="AB112" i="43" s="1"/>
  <c r="AA99" i="43"/>
  <c r="X99" i="43"/>
  <c r="Y99" i="43" s="1"/>
  <c r="AB99" i="43" s="1"/>
  <c r="AA84" i="43"/>
  <c r="X84" i="43"/>
  <c r="Y84" i="43" s="1"/>
  <c r="AB84" i="43" s="1"/>
  <c r="AA59" i="43"/>
  <c r="X59" i="43"/>
  <c r="Y59" i="43" s="1"/>
  <c r="AB59" i="43" s="1"/>
  <c r="AA27" i="43"/>
  <c r="X27" i="43"/>
  <c r="Y27" i="43" s="1"/>
  <c r="AB27" i="43" s="1"/>
  <c r="Z27" i="43"/>
  <c r="X12" i="43"/>
  <c r="Y12" i="43" s="1"/>
  <c r="AB12" i="43" s="1"/>
  <c r="AA12" i="43"/>
  <c r="Z12" i="43"/>
  <c r="AA152" i="43"/>
  <c r="Z152" i="43"/>
  <c r="X152" i="43"/>
  <c r="Y152" i="43" s="1"/>
  <c r="AB152" i="43" s="1"/>
  <c r="Z135" i="43"/>
  <c r="AA135" i="43"/>
  <c r="X135" i="43"/>
  <c r="Y135" i="43" s="1"/>
  <c r="AB135" i="43" s="1"/>
  <c r="AA126" i="43"/>
  <c r="X126" i="43"/>
  <c r="Y126" i="43" s="1"/>
  <c r="AB126" i="43" s="1"/>
  <c r="Z126" i="43"/>
  <c r="AA108" i="43"/>
  <c r="X108" i="43"/>
  <c r="Y108" i="43" s="1"/>
  <c r="AB108" i="43" s="1"/>
  <c r="AA91" i="43"/>
  <c r="X91" i="43"/>
  <c r="Y91" i="43" s="1"/>
  <c r="AB91" i="43" s="1"/>
  <c r="AA76" i="43"/>
  <c r="X76" i="43"/>
  <c r="Y76" i="43" s="1"/>
  <c r="AB76" i="43" s="1"/>
  <c r="AA66" i="43"/>
  <c r="X66" i="43"/>
  <c r="Y66" i="43" s="1"/>
  <c r="AB66" i="43" s="1"/>
  <c r="Z66" i="43"/>
  <c r="AA50" i="43"/>
  <c r="X50" i="43"/>
  <c r="Y50" i="43" s="1"/>
  <c r="AB50" i="43" s="1"/>
  <c r="AA42" i="43"/>
  <c r="Z42" i="43"/>
  <c r="X42" i="43"/>
  <c r="AA34" i="43"/>
  <c r="Z34" i="43"/>
  <c r="X34" i="43"/>
  <c r="Y34" i="43" s="1"/>
  <c r="AB34" i="43" s="1"/>
  <c r="X17" i="43"/>
  <c r="Y17" i="43" s="1"/>
  <c r="AB17" i="43" s="1"/>
  <c r="AA17" i="43"/>
  <c r="Z17" i="43"/>
  <c r="AA146" i="43"/>
  <c r="X146" i="43"/>
  <c r="Y146" i="43" s="1"/>
  <c r="AB146" i="43" s="1"/>
  <c r="Z146" i="43"/>
  <c r="AA122" i="43"/>
  <c r="X122" i="43"/>
  <c r="Y122" i="43" s="1"/>
  <c r="AB122" i="43" s="1"/>
  <c r="Z122" i="43"/>
  <c r="AA104" i="43"/>
  <c r="X104" i="43"/>
  <c r="AA87" i="43"/>
  <c r="X87" i="43"/>
  <c r="Y87" i="43" s="1"/>
  <c r="AB87" i="43" s="1"/>
  <c r="AA67" i="43"/>
  <c r="X67" i="43"/>
  <c r="Y67" i="43" s="1"/>
  <c r="AB67" i="43" s="1"/>
  <c r="Z67" i="43"/>
  <c r="AA51" i="43"/>
  <c r="X51" i="43"/>
  <c r="AA24" i="43"/>
  <c r="X24" i="43"/>
  <c r="Y24" i="43" s="1"/>
  <c r="AB24" i="43" s="1"/>
  <c r="Z24" i="43"/>
  <c r="X7" i="43"/>
  <c r="Y7" i="43" s="1"/>
  <c r="AB7" i="43" s="1"/>
  <c r="Z7" i="43"/>
  <c r="AA7" i="43"/>
  <c r="X141" i="43"/>
  <c r="Y141" i="43" s="1"/>
  <c r="AB141" i="43" s="1"/>
  <c r="Z141" i="43"/>
  <c r="AA141" i="43"/>
  <c r="AA127" i="43"/>
  <c r="X127" i="43"/>
  <c r="AA109" i="43"/>
  <c r="X109" i="43"/>
  <c r="Z109" i="43"/>
  <c r="AA94" i="43"/>
  <c r="X94" i="43"/>
  <c r="Y94" i="43" s="1"/>
  <c r="AB94" i="43" s="1"/>
  <c r="AA77" i="43"/>
  <c r="X77" i="43"/>
  <c r="Y77" i="43" s="1"/>
  <c r="AB77" i="43" s="1"/>
  <c r="AA68" i="43"/>
  <c r="X68" i="43"/>
  <c r="Z68" i="43"/>
  <c r="AA56" i="43"/>
  <c r="Z56" i="43"/>
  <c r="X56" i="43"/>
  <c r="Y56" i="43" s="1"/>
  <c r="AB56" i="43" s="1"/>
  <c r="AA43" i="43"/>
  <c r="X43" i="43"/>
  <c r="Y43" i="43" s="1"/>
  <c r="AB43" i="43" s="1"/>
  <c r="X35" i="43"/>
  <c r="Y35" i="43" s="1"/>
  <c r="AB35" i="43" s="1"/>
  <c r="AA35" i="43"/>
  <c r="X20" i="43"/>
  <c r="Y20" i="43" s="1"/>
  <c r="AB20" i="43" s="1"/>
  <c r="AA20" i="43"/>
  <c r="Z20" i="43"/>
  <c r="Z123" i="43"/>
  <c r="Z76" i="43"/>
  <c r="Z104" i="43"/>
  <c r="Z99" i="43"/>
  <c r="Z55" i="43"/>
  <c r="Z63" i="43"/>
  <c r="Z36" i="43"/>
  <c r="Z73" i="43"/>
  <c r="Z44" i="43"/>
  <c r="AA6" i="43"/>
  <c r="Z6" i="43"/>
  <c r="X6" i="43"/>
  <c r="Z138" i="43"/>
  <c r="AA138" i="43"/>
  <c r="X138" i="43"/>
  <c r="Y138" i="43" s="1"/>
  <c r="AB138" i="43" s="1"/>
  <c r="AA125" i="43"/>
  <c r="X125" i="43"/>
  <c r="Y125" i="43" s="1"/>
  <c r="AB125" i="43" s="1"/>
  <c r="AA110" i="43"/>
  <c r="X110" i="43"/>
  <c r="Y110" i="43" s="1"/>
  <c r="AB110" i="43" s="1"/>
  <c r="AA97" i="43"/>
  <c r="X97" i="43"/>
  <c r="Z97" i="43"/>
  <c r="AA82" i="43"/>
  <c r="Z82" i="43"/>
  <c r="X82" i="43"/>
  <c r="AA54" i="43"/>
  <c r="X54" i="43"/>
  <c r="Y54" i="43" s="1"/>
  <c r="AB54" i="43" s="1"/>
  <c r="AA25" i="43"/>
  <c r="X25" i="43"/>
  <c r="Y25" i="43" s="1"/>
  <c r="AB25" i="43" s="1"/>
  <c r="Z25" i="43"/>
  <c r="X10" i="43"/>
  <c r="Y10" i="43" s="1"/>
  <c r="AB10" i="43" s="1"/>
  <c r="AA10" i="43"/>
  <c r="Z10" i="43"/>
  <c r="Z149" i="43"/>
  <c r="AA149" i="43"/>
  <c r="X149" i="43"/>
  <c r="Y149" i="43" s="1"/>
  <c r="AB149" i="43" s="1"/>
  <c r="Z134" i="43"/>
  <c r="AA134" i="43"/>
  <c r="X134" i="43"/>
  <c r="Y134" i="43" s="1"/>
  <c r="AB134" i="43" s="1"/>
  <c r="AA121" i="43"/>
  <c r="X121" i="43"/>
  <c r="AA106" i="43"/>
  <c r="X106" i="43"/>
  <c r="Y106" i="43" s="1"/>
  <c r="AB106" i="43" s="1"/>
  <c r="Z106" i="43"/>
  <c r="AA89" i="43"/>
  <c r="X89" i="43"/>
  <c r="Y89" i="43" s="1"/>
  <c r="AB89" i="43" s="1"/>
  <c r="Z89" i="43"/>
  <c r="X74" i="43"/>
  <c r="Y74" i="43" s="1"/>
  <c r="AB74" i="43" s="1"/>
  <c r="AA74" i="43"/>
  <c r="AA64" i="43"/>
  <c r="X64" i="43"/>
  <c r="Y64" i="43" s="1"/>
  <c r="AB64" i="43" s="1"/>
  <c r="Z64" i="43"/>
  <c r="AA48" i="43"/>
  <c r="X48" i="43"/>
  <c r="Y48" i="43" s="1"/>
  <c r="AB48" i="43" s="1"/>
  <c r="AA40" i="43"/>
  <c r="X40" i="43"/>
  <c r="Y40" i="43" s="1"/>
  <c r="AB40" i="43" s="1"/>
  <c r="AA32" i="43"/>
  <c r="X32" i="43"/>
  <c r="X15" i="43"/>
  <c r="Y15" i="43" s="1"/>
  <c r="AB15" i="43" s="1"/>
  <c r="AA15" i="43"/>
  <c r="Z15" i="43"/>
  <c r="AA144" i="43"/>
  <c r="Z144" i="43"/>
  <c r="X144" i="43"/>
  <c r="Y144" i="43" s="1"/>
  <c r="AB144" i="43" s="1"/>
  <c r="AA115" i="43"/>
  <c r="X115" i="43"/>
  <c r="AA102" i="43"/>
  <c r="X102" i="43"/>
  <c r="Y102" i="43" s="1"/>
  <c r="AB102" i="43" s="1"/>
  <c r="AA85" i="43"/>
  <c r="Z85" i="43"/>
  <c r="X85" i="43"/>
  <c r="Y85" i="43" s="1"/>
  <c r="AB85" i="43" s="1"/>
  <c r="AA62" i="43"/>
  <c r="X62" i="43"/>
  <c r="Y62" i="43" s="1"/>
  <c r="AB62" i="43" s="1"/>
  <c r="AA30" i="43"/>
  <c r="Z30" i="43"/>
  <c r="X30" i="43"/>
  <c r="X13" i="43"/>
  <c r="Y13" i="43" s="1"/>
  <c r="AB13" i="43" s="1"/>
  <c r="Z13" i="43"/>
  <c r="AA13" i="43"/>
  <c r="AA150" i="43"/>
  <c r="X150" i="43"/>
  <c r="Y150" i="43" s="1"/>
  <c r="AB150" i="43" s="1"/>
  <c r="Z150" i="43"/>
  <c r="Z140" i="43"/>
  <c r="X140" i="43"/>
  <c r="Y140" i="43" s="1"/>
  <c r="AB140" i="43" s="1"/>
  <c r="AA140" i="43"/>
  <c r="AA120" i="43"/>
  <c r="Z120" i="43"/>
  <c r="X120" i="43"/>
  <c r="Y120" i="43" s="1"/>
  <c r="AB120" i="43" s="1"/>
  <c r="AA107" i="43"/>
  <c r="X107" i="43"/>
  <c r="Y107" i="43" s="1"/>
  <c r="AB107" i="43" s="1"/>
  <c r="AA92" i="43"/>
  <c r="X92" i="43"/>
  <c r="X75" i="43"/>
  <c r="Y75" i="43" s="1"/>
  <c r="AB75" i="43" s="1"/>
  <c r="Z75" i="43"/>
  <c r="AA75" i="43"/>
  <c r="AA65" i="43"/>
  <c r="X65" i="43"/>
  <c r="Y65" i="43" s="1"/>
  <c r="AB65" i="43" s="1"/>
  <c r="AA49" i="43"/>
  <c r="Z49" i="43"/>
  <c r="X49" i="43"/>
  <c r="Y49" i="43" s="1"/>
  <c r="AB49" i="43" s="1"/>
  <c r="AA41" i="43"/>
  <c r="X41" i="43"/>
  <c r="Y41" i="43" s="1"/>
  <c r="AB41" i="43" s="1"/>
  <c r="Z41" i="43"/>
  <c r="AA33" i="43"/>
  <c r="X33" i="43"/>
  <c r="Y33" i="43" s="1"/>
  <c r="AB33" i="43" s="1"/>
  <c r="Z33" i="43"/>
  <c r="X18" i="43"/>
  <c r="Y18" i="43" s="1"/>
  <c r="AB18" i="43" s="1"/>
  <c r="AA18" i="43"/>
  <c r="Z18" i="43"/>
  <c r="Z115" i="43"/>
  <c r="Z59" i="43"/>
  <c r="Z129" i="43"/>
  <c r="Z94" i="43"/>
  <c r="Z83" i="43"/>
  <c r="Z53" i="43"/>
  <c r="Z50" i="43"/>
  <c r="Z86" i="43"/>
  <c r="Z47" i="43"/>
  <c r="Z71" i="43"/>
  <c r="Z39" i="43"/>
  <c r="Z125" i="43"/>
  <c r="Z45" i="43"/>
  <c r="AC146" i="41"/>
  <c r="AD146" i="41" s="1"/>
  <c r="AG146" i="41" s="1"/>
  <c r="AE146" i="41"/>
  <c r="AF146" i="41"/>
  <c r="AC127" i="41"/>
  <c r="AD127" i="41" s="1"/>
  <c r="AG127" i="41" s="1"/>
  <c r="AE127" i="41"/>
  <c r="AF127" i="41"/>
  <c r="AC122" i="41"/>
  <c r="AD122" i="41" s="1"/>
  <c r="AG122" i="41" s="1"/>
  <c r="AF122" i="41"/>
  <c r="AE122" i="41"/>
  <c r="AC103" i="41"/>
  <c r="AD103" i="41" s="1"/>
  <c r="AG103" i="41" s="1"/>
  <c r="AE103" i="41"/>
  <c r="AF103" i="41"/>
  <c r="AC98" i="41"/>
  <c r="AD98" i="41" s="1"/>
  <c r="AG98" i="41" s="1"/>
  <c r="AF98" i="41"/>
  <c r="AE98" i="41"/>
  <c r="AF85" i="41"/>
  <c r="AC85" i="41"/>
  <c r="AE85" i="41"/>
  <c r="AC75" i="41"/>
  <c r="AD75" i="41" s="1"/>
  <c r="AG75" i="41" s="1"/>
  <c r="AF75" i="41"/>
  <c r="AE75" i="41"/>
  <c r="AC60" i="41"/>
  <c r="AD60" i="41" s="1"/>
  <c r="AG60" i="41" s="1"/>
  <c r="AF60" i="41"/>
  <c r="AE60" i="41"/>
  <c r="AF44" i="41"/>
  <c r="AE44" i="41"/>
  <c r="AC44" i="41"/>
  <c r="AF36" i="41"/>
  <c r="AE36" i="41"/>
  <c r="AC36" i="41"/>
  <c r="AF28" i="41"/>
  <c r="AE28" i="41"/>
  <c r="AC28" i="41"/>
  <c r="AF20" i="41"/>
  <c r="AE20" i="41"/>
  <c r="AC20" i="41"/>
  <c r="AF12" i="41"/>
  <c r="AE12" i="41"/>
  <c r="AC12" i="41"/>
  <c r="AD12" i="41" s="1"/>
  <c r="AG12" i="41" s="1"/>
  <c r="AC143" i="41"/>
  <c r="AD143" i="41" s="1"/>
  <c r="AG143" i="41" s="1"/>
  <c r="AE143" i="41"/>
  <c r="AF143" i="41"/>
  <c r="AC131" i="41"/>
  <c r="AD131" i="41" s="1"/>
  <c r="AG131" i="41" s="1"/>
  <c r="AE131" i="41"/>
  <c r="AF131" i="41"/>
  <c r="AC121" i="41"/>
  <c r="AF121" i="41"/>
  <c r="AE121" i="41"/>
  <c r="AF84" i="41"/>
  <c r="AE84" i="41"/>
  <c r="AC84" i="41"/>
  <c r="AC64" i="41"/>
  <c r="AD64" i="41" s="1"/>
  <c r="AG64" i="41" s="1"/>
  <c r="AF64" i="41"/>
  <c r="AE64" i="41"/>
  <c r="AC52" i="41"/>
  <c r="AD52" i="41" s="1"/>
  <c r="AG52" i="41" s="1"/>
  <c r="AF52" i="41"/>
  <c r="AE52" i="41"/>
  <c r="AF149" i="41"/>
  <c r="AC149" i="41"/>
  <c r="AE149" i="41"/>
  <c r="AF136" i="41"/>
  <c r="AC136" i="41"/>
  <c r="AE136" i="41"/>
  <c r="AC110" i="41"/>
  <c r="AD110" i="41" s="1"/>
  <c r="AG110" i="41" s="1"/>
  <c r="AF110" i="41"/>
  <c r="AE110" i="41"/>
  <c r="AE105" i="41"/>
  <c r="AF105" i="41"/>
  <c r="AC105" i="41"/>
  <c r="AC91" i="41"/>
  <c r="AD91" i="41" s="1"/>
  <c r="AG91" i="41" s="1"/>
  <c r="AE91" i="41"/>
  <c r="AF91" i="41"/>
  <c r="AC78" i="41"/>
  <c r="AD78" i="41" s="1"/>
  <c r="AG78" i="41" s="1"/>
  <c r="AF78" i="41"/>
  <c r="AE78" i="41"/>
  <c r="AC65" i="41"/>
  <c r="AD65" i="41" s="1"/>
  <c r="AG65" i="41" s="1"/>
  <c r="AF65" i="41"/>
  <c r="AE65" i="41"/>
  <c r="AF49" i="41"/>
  <c r="AC49" i="41"/>
  <c r="AD49" i="41" s="1"/>
  <c r="AG49" i="41" s="1"/>
  <c r="AE49" i="41"/>
  <c r="AF41" i="41"/>
  <c r="AC41" i="41"/>
  <c r="AF33" i="41"/>
  <c r="AC33" i="41"/>
  <c r="AF25" i="41"/>
  <c r="AC25" i="41"/>
  <c r="AF17" i="41"/>
  <c r="AC17" i="41"/>
  <c r="AF9" i="41"/>
  <c r="AC9" i="41"/>
  <c r="AC145" i="41"/>
  <c r="AE145" i="41"/>
  <c r="AF145" i="41"/>
  <c r="AC119" i="41"/>
  <c r="AD119" i="41" s="1"/>
  <c r="AG119" i="41" s="1"/>
  <c r="AF119" i="41"/>
  <c r="AE119" i="41"/>
  <c r="AC114" i="41"/>
  <c r="AD114" i="41" s="1"/>
  <c r="AG114" i="41" s="1"/>
  <c r="AF114" i="41"/>
  <c r="AE114" i="41"/>
  <c r="AF92" i="41"/>
  <c r="AC92" i="41"/>
  <c r="AE92" i="41"/>
  <c r="AC66" i="41"/>
  <c r="AD66" i="41" s="1"/>
  <c r="AG66" i="41" s="1"/>
  <c r="AE66" i="41"/>
  <c r="AF66" i="41"/>
  <c r="AF7" i="41"/>
  <c r="AC7" i="41"/>
  <c r="AE17" i="41"/>
  <c r="AE33" i="41"/>
  <c r="AF152" i="41"/>
  <c r="AC152" i="41"/>
  <c r="AE152" i="41"/>
  <c r="AC126" i="41"/>
  <c r="AD126" i="41" s="1"/>
  <c r="AG126" i="41" s="1"/>
  <c r="AF126" i="41"/>
  <c r="AE126" i="41"/>
  <c r="AF120" i="41"/>
  <c r="AC120" i="41"/>
  <c r="AE120" i="41"/>
  <c r="AC102" i="41"/>
  <c r="AD102" i="41" s="1"/>
  <c r="AG102" i="41" s="1"/>
  <c r="AF102" i="41"/>
  <c r="AE102" i="41"/>
  <c r="AE97" i="41"/>
  <c r="AF97" i="41"/>
  <c r="AC97" i="41"/>
  <c r="AC83" i="41"/>
  <c r="AD83" i="41" s="1"/>
  <c r="AG83" i="41" s="1"/>
  <c r="AE83" i="41"/>
  <c r="AF83" i="41"/>
  <c r="AC71" i="41"/>
  <c r="AF71" i="41"/>
  <c r="AE71" i="41"/>
  <c r="AE59" i="41"/>
  <c r="AF59" i="41"/>
  <c r="AC59" i="41"/>
  <c r="AD59" i="41" s="1"/>
  <c r="AG59" i="41" s="1"/>
  <c r="AF42" i="41"/>
  <c r="AC42" i="41"/>
  <c r="AE42" i="41"/>
  <c r="AF34" i="41"/>
  <c r="AE34" i="41"/>
  <c r="AC34" i="41"/>
  <c r="AF26" i="41"/>
  <c r="AE26" i="41"/>
  <c r="AC26" i="41"/>
  <c r="AF18" i="41"/>
  <c r="AC18" i="41"/>
  <c r="AE18" i="41"/>
  <c r="AF10" i="41"/>
  <c r="AE10" i="41"/>
  <c r="AC10" i="41"/>
  <c r="AD10" i="41" s="1"/>
  <c r="AG10" i="41" s="1"/>
  <c r="AC135" i="41"/>
  <c r="AD135" i="41" s="1"/>
  <c r="AG135" i="41" s="1"/>
  <c r="AE135" i="41"/>
  <c r="AF135" i="41"/>
  <c r="AC130" i="41"/>
  <c r="AD130" i="41" s="1"/>
  <c r="AG130" i="41" s="1"/>
  <c r="AF130" i="41"/>
  <c r="AE130" i="41"/>
  <c r="AF104" i="41"/>
  <c r="AC104" i="41"/>
  <c r="AE104" i="41"/>
  <c r="AC76" i="41"/>
  <c r="AF76" i="41"/>
  <c r="AE76" i="41"/>
  <c r="AF62" i="41"/>
  <c r="AC62" i="41"/>
  <c r="AD62" i="41" s="1"/>
  <c r="AG62" i="41" s="1"/>
  <c r="AE62" i="41"/>
  <c r="AF50" i="41"/>
  <c r="AE50" i="41"/>
  <c r="AC50" i="41"/>
  <c r="AD50" i="41" s="1"/>
  <c r="AG50" i="41" s="1"/>
  <c r="AC147" i="41"/>
  <c r="AD147" i="41" s="1"/>
  <c r="AG147" i="41" s="1"/>
  <c r="AE147" i="41"/>
  <c r="AF147" i="41"/>
  <c r="AF132" i="41"/>
  <c r="AC132" i="41"/>
  <c r="AE132" i="41"/>
  <c r="AF109" i="41"/>
  <c r="AC109" i="41"/>
  <c r="AE109" i="41"/>
  <c r="AC95" i="41"/>
  <c r="AD95" i="41" s="1"/>
  <c r="AG95" i="41" s="1"/>
  <c r="AF95" i="41"/>
  <c r="AE95" i="41"/>
  <c r="AC90" i="41"/>
  <c r="AD90" i="41" s="1"/>
  <c r="AG90" i="41" s="1"/>
  <c r="AF90" i="41"/>
  <c r="AE90" i="41"/>
  <c r="AF77" i="41"/>
  <c r="AC77" i="41"/>
  <c r="AE77" i="41"/>
  <c r="AF57" i="41"/>
  <c r="AE57" i="41"/>
  <c r="AC57" i="41"/>
  <c r="AD57" i="41" s="1"/>
  <c r="AG57" i="41" s="1"/>
  <c r="AF47" i="41"/>
  <c r="AC47" i="41"/>
  <c r="AF39" i="41"/>
  <c r="AC39" i="41"/>
  <c r="AF31" i="41"/>
  <c r="AC31" i="41"/>
  <c r="AF23" i="41"/>
  <c r="AC23" i="41"/>
  <c r="AF15" i="41"/>
  <c r="AC15" i="41"/>
  <c r="AC151" i="41"/>
  <c r="AD151" i="41" s="1"/>
  <c r="AG151" i="41" s="1"/>
  <c r="AF151" i="41"/>
  <c r="AE151" i="41"/>
  <c r="AF141" i="41"/>
  <c r="AC141" i="41"/>
  <c r="AE141" i="41"/>
  <c r="AC118" i="41"/>
  <c r="AD118" i="41" s="1"/>
  <c r="AG118" i="41" s="1"/>
  <c r="AF118" i="41"/>
  <c r="AE118" i="41"/>
  <c r="AF112" i="41"/>
  <c r="AC112" i="41"/>
  <c r="AE112" i="41"/>
  <c r="AF80" i="41"/>
  <c r="AC80" i="41"/>
  <c r="AE80" i="41"/>
  <c r="AF58" i="41"/>
  <c r="AE58" i="41"/>
  <c r="AC58" i="41"/>
  <c r="AD58" i="41" s="1"/>
  <c r="AG58" i="41" s="1"/>
  <c r="S157" i="41"/>
  <c r="AC142" i="41"/>
  <c r="AD142" i="41" s="1"/>
  <c r="AG142" i="41" s="1"/>
  <c r="AE142" i="41"/>
  <c r="AF142" i="41"/>
  <c r="AF125" i="41"/>
  <c r="AC125" i="41"/>
  <c r="AE125" i="41"/>
  <c r="AF116" i="41"/>
  <c r="AC116" i="41"/>
  <c r="AE116" i="41"/>
  <c r="AF101" i="41"/>
  <c r="AC101" i="41"/>
  <c r="AE101" i="41"/>
  <c r="AC87" i="41"/>
  <c r="AD87" i="41" s="1"/>
  <c r="AG87" i="41" s="1"/>
  <c r="AE87" i="41"/>
  <c r="AF87" i="41"/>
  <c r="AC82" i="41"/>
  <c r="AD82" i="41" s="1"/>
  <c r="AG82" i="41" s="1"/>
  <c r="AF82" i="41"/>
  <c r="AE82" i="41"/>
  <c r="AC67" i="41"/>
  <c r="AD67" i="41" s="1"/>
  <c r="AG67" i="41" s="1"/>
  <c r="AF67" i="41"/>
  <c r="AE67" i="41"/>
  <c r="AF55" i="41"/>
  <c r="AC55" i="41"/>
  <c r="AD55" i="41" s="1"/>
  <c r="AG55" i="41" s="1"/>
  <c r="AE55" i="41"/>
  <c r="AF40" i="41"/>
  <c r="AC40" i="41"/>
  <c r="AE40" i="41"/>
  <c r="AF32" i="41"/>
  <c r="AE32" i="41"/>
  <c r="AC32" i="41"/>
  <c r="AF24" i="41"/>
  <c r="AE24" i="41"/>
  <c r="AC24" i="41"/>
  <c r="AF16" i="41"/>
  <c r="AE16" i="41"/>
  <c r="AC16" i="41"/>
  <c r="AD16" i="41" s="1"/>
  <c r="AG16" i="41" s="1"/>
  <c r="AF8" i="41"/>
  <c r="AE8" i="41"/>
  <c r="AC8" i="41"/>
  <c r="AD8" i="41" s="1"/>
  <c r="AG8" i="41" s="1"/>
  <c r="AC134" i="41"/>
  <c r="AD134" i="41" s="1"/>
  <c r="AG134" i="41" s="1"/>
  <c r="AF134" i="41"/>
  <c r="AE134" i="41"/>
  <c r="AF128" i="41"/>
  <c r="AE128" i="41"/>
  <c r="AC128" i="41"/>
  <c r="AF100" i="41"/>
  <c r="AE100" i="41"/>
  <c r="AC100" i="41"/>
  <c r="AC72" i="41"/>
  <c r="AD72" i="41" s="1"/>
  <c r="AG72" i="41" s="1"/>
  <c r="AF72" i="41"/>
  <c r="AE72" i="41"/>
  <c r="AE61" i="41"/>
  <c r="AF61" i="41"/>
  <c r="AC61" i="41"/>
  <c r="AD61" i="41" s="1"/>
  <c r="AG61" i="41" s="1"/>
  <c r="AF6" i="41"/>
  <c r="AE6" i="41"/>
  <c r="AC6" i="41"/>
  <c r="AF144" i="41"/>
  <c r="AC144" i="41"/>
  <c r="AE144" i="41"/>
  <c r="AC129" i="41"/>
  <c r="AE129" i="41"/>
  <c r="AF129" i="41"/>
  <c r="AC107" i="41"/>
  <c r="AD107" i="41" s="1"/>
  <c r="AG107" i="41" s="1"/>
  <c r="AF107" i="41"/>
  <c r="AE107" i="41"/>
  <c r="AC94" i="41"/>
  <c r="AD94" i="41" s="1"/>
  <c r="AG94" i="41" s="1"/>
  <c r="AF94" i="41"/>
  <c r="AE94" i="41"/>
  <c r="AE89" i="41"/>
  <c r="AF89" i="41"/>
  <c r="AC89" i="41"/>
  <c r="AC73" i="41"/>
  <c r="AD73" i="41" s="1"/>
  <c r="AG73" i="41" s="1"/>
  <c r="AE73" i="41"/>
  <c r="AF73" i="41"/>
  <c r="AE53" i="41"/>
  <c r="AC53" i="41"/>
  <c r="AD53" i="41" s="1"/>
  <c r="AG53" i="41" s="1"/>
  <c r="AF53" i="41"/>
  <c r="AF45" i="41"/>
  <c r="AC45" i="41"/>
  <c r="AF37" i="41"/>
  <c r="AC37" i="41"/>
  <c r="AF29" i="41"/>
  <c r="AC29" i="41"/>
  <c r="AF21" i="41"/>
  <c r="AC21" i="41"/>
  <c r="AF13" i="41"/>
  <c r="AC13" i="41"/>
  <c r="AC150" i="41"/>
  <c r="AD150" i="41" s="1"/>
  <c r="AG150" i="41" s="1"/>
  <c r="AF150" i="41"/>
  <c r="AE150" i="41"/>
  <c r="AC139" i="41"/>
  <c r="AD139" i="41" s="1"/>
  <c r="AG139" i="41" s="1"/>
  <c r="AE139" i="41"/>
  <c r="AF139" i="41"/>
  <c r="AF117" i="41"/>
  <c r="AC117" i="41"/>
  <c r="AE117" i="41"/>
  <c r="AF108" i="41"/>
  <c r="AC108" i="41"/>
  <c r="AE108" i="41"/>
  <c r="AC74" i="41"/>
  <c r="AD74" i="41" s="1"/>
  <c r="AG74" i="41" s="1"/>
  <c r="AF74" i="41"/>
  <c r="AE74" i="41"/>
  <c r="AC54" i="41"/>
  <c r="AD54" i="41" s="1"/>
  <c r="AG54" i="41" s="1"/>
  <c r="AF54" i="41"/>
  <c r="AE54" i="41"/>
  <c r="AE39" i="41"/>
  <c r="AE47" i="41"/>
  <c r="AE15" i="41"/>
  <c r="AE13" i="41"/>
  <c r="AE29" i="41"/>
  <c r="AC153" i="41"/>
  <c r="AF153" i="41"/>
  <c r="AE153" i="41"/>
  <c r="AF140" i="41"/>
  <c r="AC140" i="41"/>
  <c r="AE140" i="41"/>
  <c r="AC123" i="41"/>
  <c r="AD123" i="41" s="1"/>
  <c r="AG123" i="41" s="1"/>
  <c r="AE123" i="41"/>
  <c r="AF123" i="41"/>
  <c r="AC113" i="41"/>
  <c r="AE113" i="41"/>
  <c r="AF113" i="41"/>
  <c r="AC99" i="41"/>
  <c r="AD99" i="41" s="1"/>
  <c r="AG99" i="41" s="1"/>
  <c r="AE99" i="41"/>
  <c r="AF99" i="41"/>
  <c r="AC86" i="41"/>
  <c r="AD86" i="41" s="1"/>
  <c r="AG86" i="41" s="1"/>
  <c r="AF86" i="41"/>
  <c r="AE86" i="41"/>
  <c r="AE81" i="41"/>
  <c r="AF81" i="41"/>
  <c r="AC81" i="41"/>
  <c r="AC63" i="41"/>
  <c r="AD63" i="41" s="1"/>
  <c r="AG63" i="41" s="1"/>
  <c r="AF63" i="41"/>
  <c r="AE63" i="41"/>
  <c r="AF46" i="41"/>
  <c r="AE46" i="41"/>
  <c r="AC46" i="41"/>
  <c r="AF38" i="41"/>
  <c r="AE38" i="41"/>
  <c r="AC38" i="41"/>
  <c r="AF30" i="41"/>
  <c r="AE30" i="41"/>
  <c r="AC30" i="41"/>
  <c r="AF22" i="41"/>
  <c r="AE22" i="41"/>
  <c r="AC22" i="41"/>
  <c r="AF14" i="41"/>
  <c r="AE14" i="41"/>
  <c r="AC14" i="41"/>
  <c r="AD14" i="41" s="1"/>
  <c r="AG14" i="41" s="1"/>
  <c r="AF5" i="41"/>
  <c r="AC5" i="41"/>
  <c r="AF133" i="41"/>
  <c r="AC133" i="41"/>
  <c r="AE133" i="41"/>
  <c r="AF124" i="41"/>
  <c r="AE124" i="41"/>
  <c r="AC124" i="41"/>
  <c r="AF88" i="41"/>
  <c r="AC88" i="41"/>
  <c r="AE88" i="41"/>
  <c r="AC68" i="41"/>
  <c r="AD68" i="41" s="1"/>
  <c r="AG68" i="41" s="1"/>
  <c r="AF68" i="41"/>
  <c r="AE68" i="41"/>
  <c r="AC56" i="41"/>
  <c r="AD56" i="41" s="1"/>
  <c r="AG56" i="41" s="1"/>
  <c r="AE56" i="41"/>
  <c r="AF56" i="41"/>
  <c r="AF4" i="41"/>
  <c r="AE4" i="41"/>
  <c r="AC4" i="41"/>
  <c r="AC138" i="41"/>
  <c r="AD138" i="41" s="1"/>
  <c r="AG138" i="41" s="1"/>
  <c r="AE138" i="41"/>
  <c r="AF138" i="41"/>
  <c r="AC111" i="41"/>
  <c r="AD111" i="41" s="1"/>
  <c r="AG111" i="41" s="1"/>
  <c r="AE111" i="41"/>
  <c r="AF111" i="41"/>
  <c r="AC106" i="41"/>
  <c r="AD106" i="41" s="1"/>
  <c r="AG106" i="41" s="1"/>
  <c r="AF106" i="41"/>
  <c r="AE106" i="41"/>
  <c r="AF93" i="41"/>
  <c r="AC93" i="41"/>
  <c r="AE93" i="41"/>
  <c r="AC79" i="41"/>
  <c r="AE79" i="41"/>
  <c r="AF79" i="41"/>
  <c r="AC69" i="41"/>
  <c r="AD69" i="41" s="1"/>
  <c r="AG69" i="41" s="1"/>
  <c r="AE69" i="41"/>
  <c r="AF69" i="41"/>
  <c r="AF51" i="41"/>
  <c r="AC51" i="41"/>
  <c r="AD51" i="41" s="1"/>
  <c r="AG51" i="41" s="1"/>
  <c r="AE51" i="41"/>
  <c r="AF43" i="41"/>
  <c r="AC43" i="41"/>
  <c r="AF35" i="41"/>
  <c r="AC35" i="41"/>
  <c r="AF27" i="41"/>
  <c r="AC27" i="41"/>
  <c r="AF19" i="41"/>
  <c r="AC19" i="41"/>
  <c r="AF11" i="41"/>
  <c r="AC11" i="41"/>
  <c r="AF148" i="41"/>
  <c r="AC148" i="41"/>
  <c r="AE148" i="41"/>
  <c r="AC137" i="41"/>
  <c r="AE137" i="41"/>
  <c r="AF137" i="41"/>
  <c r="AC115" i="41"/>
  <c r="AD115" i="41" s="1"/>
  <c r="AG115" i="41" s="1"/>
  <c r="AE115" i="41"/>
  <c r="AF115" i="41"/>
  <c r="AF96" i="41"/>
  <c r="AE96" i="41"/>
  <c r="AC96" i="41"/>
  <c r="AC70" i="41"/>
  <c r="AD70" i="41" s="1"/>
  <c r="AG70" i="41" s="1"/>
  <c r="AE70" i="41"/>
  <c r="AF70" i="41"/>
  <c r="AC48" i="41"/>
  <c r="AD48" i="41" s="1"/>
  <c r="AG48" i="41" s="1"/>
  <c r="AF48" i="41"/>
  <c r="AE48" i="41"/>
  <c r="AE27" i="41"/>
  <c r="AE43" i="41"/>
  <c r="AE7" i="41"/>
  <c r="AG4" i="39"/>
  <c r="AE4" i="39"/>
  <c r="AH4" i="39"/>
  <c r="AH142" i="39"/>
  <c r="AG142" i="39"/>
  <c r="AE142" i="39"/>
  <c r="AH119" i="39"/>
  <c r="AE119" i="39"/>
  <c r="AF119" i="39" s="1"/>
  <c r="AI119" i="39" s="1"/>
  <c r="AG119" i="39"/>
  <c r="AE110" i="39"/>
  <c r="AH110" i="39"/>
  <c r="AG110" i="39"/>
  <c r="AH97" i="39"/>
  <c r="AG97" i="39"/>
  <c r="AE97" i="39"/>
  <c r="AH81" i="39"/>
  <c r="AE81" i="39"/>
  <c r="AG81" i="39"/>
  <c r="AE64" i="39"/>
  <c r="AF64" i="39" s="1"/>
  <c r="AI64" i="39" s="1"/>
  <c r="AH64" i="39"/>
  <c r="AG64" i="39"/>
  <c r="AE48" i="39"/>
  <c r="AF48" i="39" s="1"/>
  <c r="AI48" i="39" s="1"/>
  <c r="AG48" i="39"/>
  <c r="AH48" i="39"/>
  <c r="AH33" i="39"/>
  <c r="AG33" i="39"/>
  <c r="AE33" i="39"/>
  <c r="AH17" i="39"/>
  <c r="AG17" i="39"/>
  <c r="AE17" i="39"/>
  <c r="AH152" i="39"/>
  <c r="AG152" i="39"/>
  <c r="AE152" i="39"/>
  <c r="AE138" i="39"/>
  <c r="AH138" i="39"/>
  <c r="AG138" i="39"/>
  <c r="AH124" i="39"/>
  <c r="AE124" i="39"/>
  <c r="AG124" i="39"/>
  <c r="AH102" i="39"/>
  <c r="AE102" i="39"/>
  <c r="AG102" i="39"/>
  <c r="AH86" i="39"/>
  <c r="AG86" i="39"/>
  <c r="AE86" i="39"/>
  <c r="AH69" i="39"/>
  <c r="AE69" i="39"/>
  <c r="AG69" i="39"/>
  <c r="AE53" i="39"/>
  <c r="AF53" i="39" s="1"/>
  <c r="AI53" i="39" s="1"/>
  <c r="AH53" i="39"/>
  <c r="AG53" i="39"/>
  <c r="AH37" i="39"/>
  <c r="AE37" i="39"/>
  <c r="AG37" i="39"/>
  <c r="AH23" i="39"/>
  <c r="AE23" i="39"/>
  <c r="AG23" i="39"/>
  <c r="AH6" i="39"/>
  <c r="AG6" i="39"/>
  <c r="AE6" i="39"/>
  <c r="AH140" i="39"/>
  <c r="AG140" i="39"/>
  <c r="AE140" i="39"/>
  <c r="AH128" i="39"/>
  <c r="AE128" i="39"/>
  <c r="AG128" i="39"/>
  <c r="AH117" i="39"/>
  <c r="AG117" i="39"/>
  <c r="AE117" i="39"/>
  <c r="AH95" i="39"/>
  <c r="AE95" i="39"/>
  <c r="AF95" i="39" s="1"/>
  <c r="AI95" i="39" s="1"/>
  <c r="AG95" i="39"/>
  <c r="AH79" i="39"/>
  <c r="AG79" i="39"/>
  <c r="AE79" i="39"/>
  <c r="AF79" i="39" s="1"/>
  <c r="AI79" i="39" s="1"/>
  <c r="AE66" i="39"/>
  <c r="AF66" i="39" s="1"/>
  <c r="AI66" i="39" s="1"/>
  <c r="AG66" i="39"/>
  <c r="AH66" i="39"/>
  <c r="AE50" i="39"/>
  <c r="AF50" i="39" s="1"/>
  <c r="AI50" i="39" s="1"/>
  <c r="AG50" i="39"/>
  <c r="AH50" i="39"/>
  <c r="AH35" i="39"/>
  <c r="AG35" i="39"/>
  <c r="AE35" i="39"/>
  <c r="AH18" i="39"/>
  <c r="AE18" i="39"/>
  <c r="AF18" i="39" s="1"/>
  <c r="AI18" i="39" s="1"/>
  <c r="AG18" i="39"/>
  <c r="AH149" i="39"/>
  <c r="AE149" i="39"/>
  <c r="AG149" i="39"/>
  <c r="AH132" i="39"/>
  <c r="AG132" i="39"/>
  <c r="AE132" i="39"/>
  <c r="AH111" i="39"/>
  <c r="AG111" i="39"/>
  <c r="AE111" i="39"/>
  <c r="AF111" i="39" s="1"/>
  <c r="AI111" i="39" s="1"/>
  <c r="AH96" i="39"/>
  <c r="AE96" i="39"/>
  <c r="AG96" i="39"/>
  <c r="AH80" i="39"/>
  <c r="AG80" i="39"/>
  <c r="AE80" i="39"/>
  <c r="AE63" i="39"/>
  <c r="AF63" i="39" s="1"/>
  <c r="AI63" i="39" s="1"/>
  <c r="AG63" i="39"/>
  <c r="AH63" i="39"/>
  <c r="AH47" i="39"/>
  <c r="AE47" i="39"/>
  <c r="AG47" i="39"/>
  <c r="AH27" i="39"/>
  <c r="AG27" i="39"/>
  <c r="AE27" i="39"/>
  <c r="AH11" i="39"/>
  <c r="AG11" i="39"/>
  <c r="AE11" i="39"/>
  <c r="AF11" i="39" s="1"/>
  <c r="AI11" i="39" s="1"/>
  <c r="AG151" i="39"/>
  <c r="AH151" i="39"/>
  <c r="AE151" i="39"/>
  <c r="AH137" i="39"/>
  <c r="AE137" i="39"/>
  <c r="AG137" i="39"/>
  <c r="AH115" i="39"/>
  <c r="AE115" i="39"/>
  <c r="AG115" i="39"/>
  <c r="AH109" i="39"/>
  <c r="AG109" i="39"/>
  <c r="AE109" i="39"/>
  <c r="AH93" i="39"/>
  <c r="AG93" i="39"/>
  <c r="AE93" i="39"/>
  <c r="AH77" i="39"/>
  <c r="AG77" i="39"/>
  <c r="AE77" i="39"/>
  <c r="AE60" i="39"/>
  <c r="AF60" i="39" s="1"/>
  <c r="AI60" i="39" s="1"/>
  <c r="AH60" i="39"/>
  <c r="AG60" i="39"/>
  <c r="AH45" i="39"/>
  <c r="AE45" i="39"/>
  <c r="AG45" i="39"/>
  <c r="AH30" i="39"/>
  <c r="AG30" i="39"/>
  <c r="AE30" i="39"/>
  <c r="AH14" i="39"/>
  <c r="AG14" i="39"/>
  <c r="AE14" i="39"/>
  <c r="AH147" i="39"/>
  <c r="AG147" i="39"/>
  <c r="AE147" i="39"/>
  <c r="AH134" i="39"/>
  <c r="AG134" i="39"/>
  <c r="AE134" i="39"/>
  <c r="AH120" i="39"/>
  <c r="AG120" i="39"/>
  <c r="AE120" i="39"/>
  <c r="AE98" i="39"/>
  <c r="AG98" i="39"/>
  <c r="AH98" i="39"/>
  <c r="AE82" i="39"/>
  <c r="AH82" i="39"/>
  <c r="AG82" i="39"/>
  <c r="AE65" i="39"/>
  <c r="AF65" i="39" s="1"/>
  <c r="AI65" i="39" s="1"/>
  <c r="AG65" i="39"/>
  <c r="AH65" i="39"/>
  <c r="AE49" i="39"/>
  <c r="AF49" i="39" s="1"/>
  <c r="AI49" i="39" s="1"/>
  <c r="AG49" i="39"/>
  <c r="AH49" i="39"/>
  <c r="AH34" i="39"/>
  <c r="AE34" i="39"/>
  <c r="AF34" i="39" s="1"/>
  <c r="AI34" i="39" s="1"/>
  <c r="AG34" i="39"/>
  <c r="AH20" i="39"/>
  <c r="AG20" i="39"/>
  <c r="AE20" i="39"/>
  <c r="AF20" i="39" s="1"/>
  <c r="AI20" i="39" s="1"/>
  <c r="AG153" i="39"/>
  <c r="AE153" i="39"/>
  <c r="AH153" i="39"/>
  <c r="AH135" i="39"/>
  <c r="AE135" i="39"/>
  <c r="AF135" i="39" s="1"/>
  <c r="AI135" i="39" s="1"/>
  <c r="AG135" i="39"/>
  <c r="AE126" i="39"/>
  <c r="AH126" i="39"/>
  <c r="AG126" i="39"/>
  <c r="AH107" i="39"/>
  <c r="AG107" i="39"/>
  <c r="AE107" i="39"/>
  <c r="AH91" i="39"/>
  <c r="AG91" i="39"/>
  <c r="AE91" i="39"/>
  <c r="AH75" i="39"/>
  <c r="AG75" i="39"/>
  <c r="AE75" i="39"/>
  <c r="AF75" i="39" s="1"/>
  <c r="AI75" i="39" s="1"/>
  <c r="AE62" i="39"/>
  <c r="AF62" i="39" s="1"/>
  <c r="AI62" i="39" s="1"/>
  <c r="AG62" i="39"/>
  <c r="AH62" i="39"/>
  <c r="AH46" i="39"/>
  <c r="AG46" i="39"/>
  <c r="AE46" i="39"/>
  <c r="AH29" i="39"/>
  <c r="AE29" i="39"/>
  <c r="AG29" i="39"/>
  <c r="AH13" i="39"/>
  <c r="AG13" i="39"/>
  <c r="AE13" i="39"/>
  <c r="AH145" i="39"/>
  <c r="AE145" i="39"/>
  <c r="AG145" i="39"/>
  <c r="AE122" i="39"/>
  <c r="AH122" i="39"/>
  <c r="AG122" i="39"/>
  <c r="AH108" i="39"/>
  <c r="AG108" i="39"/>
  <c r="AE108" i="39"/>
  <c r="AH92" i="39"/>
  <c r="AE92" i="39"/>
  <c r="AG92" i="39"/>
  <c r="AH76" i="39"/>
  <c r="AG76" i="39"/>
  <c r="AE76" i="39"/>
  <c r="AE59" i="39"/>
  <c r="AF59" i="39" s="1"/>
  <c r="AI59" i="39" s="1"/>
  <c r="AH59" i="39"/>
  <c r="AG59" i="39"/>
  <c r="AH44" i="39"/>
  <c r="AG44" i="39"/>
  <c r="AE44" i="39"/>
  <c r="AF44" i="39" s="1"/>
  <c r="AI44" i="39" s="1"/>
  <c r="AH24" i="39"/>
  <c r="AG24" i="39"/>
  <c r="AE24" i="39"/>
  <c r="AH8" i="39"/>
  <c r="AE8" i="39"/>
  <c r="AG8" i="39"/>
  <c r="AE150" i="39"/>
  <c r="AF150" i="39" s="1"/>
  <c r="AI150" i="39" s="1"/>
  <c r="AH150" i="39"/>
  <c r="AG150" i="39"/>
  <c r="AH133" i="39"/>
  <c r="AG133" i="39"/>
  <c r="AE133" i="39"/>
  <c r="AH113" i="39"/>
  <c r="AE113" i="39"/>
  <c r="AG113" i="39"/>
  <c r="AH105" i="39"/>
  <c r="AE105" i="39"/>
  <c r="AG105" i="39"/>
  <c r="AH89" i="39"/>
  <c r="AE89" i="39"/>
  <c r="AG89" i="39"/>
  <c r="AH72" i="39"/>
  <c r="AE72" i="39"/>
  <c r="AG72" i="39"/>
  <c r="AE56" i="39"/>
  <c r="AH56" i="39"/>
  <c r="AG56" i="39"/>
  <c r="AH42" i="39"/>
  <c r="AE42" i="39"/>
  <c r="AF42" i="39" s="1"/>
  <c r="AI42" i="39" s="1"/>
  <c r="AG42" i="39"/>
  <c r="AH25" i="39"/>
  <c r="AE25" i="39"/>
  <c r="AG25" i="39"/>
  <c r="AH9" i="39"/>
  <c r="AE9" i="39"/>
  <c r="AG9" i="39"/>
  <c r="AH143" i="39"/>
  <c r="AG143" i="39"/>
  <c r="AE143" i="39"/>
  <c r="AF143" i="39" s="1"/>
  <c r="AI143" i="39" s="1"/>
  <c r="AE130" i="39"/>
  <c r="AH130" i="39"/>
  <c r="AG130" i="39"/>
  <c r="AH116" i="39"/>
  <c r="AE116" i="39"/>
  <c r="AG116" i="39"/>
  <c r="AE94" i="39"/>
  <c r="AG94" i="39"/>
  <c r="AH94" i="39"/>
  <c r="AH78" i="39"/>
  <c r="AG78" i="39"/>
  <c r="AE78" i="39"/>
  <c r="AE61" i="39"/>
  <c r="AF61" i="39" s="1"/>
  <c r="AI61" i="39" s="1"/>
  <c r="AH61" i="39"/>
  <c r="AG61" i="39"/>
  <c r="AH43" i="39"/>
  <c r="AG43" i="39"/>
  <c r="AE43" i="39"/>
  <c r="AH31" i="39"/>
  <c r="AE31" i="39"/>
  <c r="AG31" i="39"/>
  <c r="AH15" i="39"/>
  <c r="AE15" i="39"/>
  <c r="AG15" i="39"/>
  <c r="AH148" i="39"/>
  <c r="AE148" i="39"/>
  <c r="AG148" i="39"/>
  <c r="AH131" i="39"/>
  <c r="AG131" i="39"/>
  <c r="AE131" i="39"/>
  <c r="AH125" i="39"/>
  <c r="AG125" i="39"/>
  <c r="AE125" i="39"/>
  <c r="AH103" i="39"/>
  <c r="AG103" i="39"/>
  <c r="AE103" i="39"/>
  <c r="AF103" i="39" s="1"/>
  <c r="AI103" i="39" s="1"/>
  <c r="AH87" i="39"/>
  <c r="AE87" i="39"/>
  <c r="AF87" i="39" s="1"/>
  <c r="AI87" i="39" s="1"/>
  <c r="AG87" i="39"/>
  <c r="AE74" i="39"/>
  <c r="AH74" i="39"/>
  <c r="AG74" i="39"/>
  <c r="AE58" i="39"/>
  <c r="AF58" i="39" s="1"/>
  <c r="AI58" i="39" s="1"/>
  <c r="AG58" i="39"/>
  <c r="AH58" i="39"/>
  <c r="AH41" i="39"/>
  <c r="AE41" i="39"/>
  <c r="AG41" i="39"/>
  <c r="AH26" i="39"/>
  <c r="AE26" i="39"/>
  <c r="AF26" i="39" s="1"/>
  <c r="AI26" i="39" s="1"/>
  <c r="AG26" i="39"/>
  <c r="AH10" i="39"/>
  <c r="AG10" i="39"/>
  <c r="AE10" i="39"/>
  <c r="AF10" i="39" s="1"/>
  <c r="AI10" i="39" s="1"/>
  <c r="AH141" i="39"/>
  <c r="AE141" i="39"/>
  <c r="AG141" i="39"/>
  <c r="AH118" i="39"/>
  <c r="AG118" i="39"/>
  <c r="AE118" i="39"/>
  <c r="AH104" i="39"/>
  <c r="AG104" i="39"/>
  <c r="AE104" i="39"/>
  <c r="AH88" i="39"/>
  <c r="AE88" i="39"/>
  <c r="AG88" i="39"/>
  <c r="AH71" i="39"/>
  <c r="AG71" i="39"/>
  <c r="AE71" i="39"/>
  <c r="AF71" i="39" s="1"/>
  <c r="AI71" i="39" s="1"/>
  <c r="AE55" i="39"/>
  <c r="AF55" i="39" s="1"/>
  <c r="AI55" i="39" s="1"/>
  <c r="AG55" i="39"/>
  <c r="AH55" i="39"/>
  <c r="AH39" i="39"/>
  <c r="AE39" i="39"/>
  <c r="AG39" i="39"/>
  <c r="AH19" i="39"/>
  <c r="AG19" i="39"/>
  <c r="AE19" i="39"/>
  <c r="AE146" i="39"/>
  <c r="AH146" i="39"/>
  <c r="AG146" i="39"/>
  <c r="AH123" i="39"/>
  <c r="AG123" i="39"/>
  <c r="AE123" i="39"/>
  <c r="AH112" i="39"/>
  <c r="AE112" i="39"/>
  <c r="AG112" i="39"/>
  <c r="AH101" i="39"/>
  <c r="AE101" i="39"/>
  <c r="AG101" i="39"/>
  <c r="AH85" i="39"/>
  <c r="AE85" i="39"/>
  <c r="AG85" i="39"/>
  <c r="AE68" i="39"/>
  <c r="AF68" i="39" s="1"/>
  <c r="AI68" i="39" s="1"/>
  <c r="AG68" i="39"/>
  <c r="AH68" i="39"/>
  <c r="AE52" i="39"/>
  <c r="AF52" i="39" s="1"/>
  <c r="AI52" i="39" s="1"/>
  <c r="AG52" i="39"/>
  <c r="AH52" i="39"/>
  <c r="AH36" i="39"/>
  <c r="AG36" i="39"/>
  <c r="AE36" i="39"/>
  <c r="AF36" i="39" s="1"/>
  <c r="AI36" i="39" s="1"/>
  <c r="AH22" i="39"/>
  <c r="AG22" i="39"/>
  <c r="AE22" i="39"/>
  <c r="AH5" i="39"/>
  <c r="AG5" i="39"/>
  <c r="AE5" i="39"/>
  <c r="AF5" i="39" s="1"/>
  <c r="AI5" i="39" s="1"/>
  <c r="AH139" i="39"/>
  <c r="AG139" i="39"/>
  <c r="AE139" i="39"/>
  <c r="AH127" i="39"/>
  <c r="AG127" i="39"/>
  <c r="AE127" i="39"/>
  <c r="AF127" i="39" s="1"/>
  <c r="AI127" i="39" s="1"/>
  <c r="AE106" i="39"/>
  <c r="AG106" i="39"/>
  <c r="AH106" i="39"/>
  <c r="AE90" i="39"/>
  <c r="AH90" i="39"/>
  <c r="AG90" i="39"/>
  <c r="AH73" i="39"/>
  <c r="AE73" i="39"/>
  <c r="AG73" i="39"/>
  <c r="AE57" i="39"/>
  <c r="AF57" i="39" s="1"/>
  <c r="AI57" i="39" s="1"/>
  <c r="AG57" i="39"/>
  <c r="AH57" i="39"/>
  <c r="AH40" i="39"/>
  <c r="AG40" i="39"/>
  <c r="AE40" i="39"/>
  <c r="AH28" i="39"/>
  <c r="AG28" i="39"/>
  <c r="AE28" i="39"/>
  <c r="AF28" i="39" s="1"/>
  <c r="AI28" i="39" s="1"/>
  <c r="AH12" i="39"/>
  <c r="AG12" i="39"/>
  <c r="AE12" i="39"/>
  <c r="AF12" i="39" s="1"/>
  <c r="AI12" i="39" s="1"/>
  <c r="AH144" i="39"/>
  <c r="AE144" i="39"/>
  <c r="AG144" i="39"/>
  <c r="AH129" i="39"/>
  <c r="AE129" i="39"/>
  <c r="AG129" i="39"/>
  <c r="AH121" i="39"/>
  <c r="AE121" i="39"/>
  <c r="AG121" i="39"/>
  <c r="AH99" i="39"/>
  <c r="AG99" i="39"/>
  <c r="AE99" i="39"/>
  <c r="AH83" i="39"/>
  <c r="AE83" i="39"/>
  <c r="AF83" i="39" s="1"/>
  <c r="AI83" i="39" s="1"/>
  <c r="AG83" i="39"/>
  <c r="AH70" i="39"/>
  <c r="AE70" i="39"/>
  <c r="AG70" i="39"/>
  <c r="AE54" i="39"/>
  <c r="AF54" i="39" s="1"/>
  <c r="AI54" i="39" s="1"/>
  <c r="AG54" i="39"/>
  <c r="AH54" i="39"/>
  <c r="AH38" i="39"/>
  <c r="AG38" i="39"/>
  <c r="AE38" i="39"/>
  <c r="AH21" i="39"/>
  <c r="AG21" i="39"/>
  <c r="AE21" i="39"/>
  <c r="AH7" i="39"/>
  <c r="AG7" i="39"/>
  <c r="AE7" i="39"/>
  <c r="AH136" i="39"/>
  <c r="AG136" i="39"/>
  <c r="AE136" i="39"/>
  <c r="AE114" i="39"/>
  <c r="AG114" i="39"/>
  <c r="AH114" i="39"/>
  <c r="AH100" i="39"/>
  <c r="AG100" i="39"/>
  <c r="AE100" i="39"/>
  <c r="AH84" i="39"/>
  <c r="AG84" i="39"/>
  <c r="AE84" i="39"/>
  <c r="AE67" i="39"/>
  <c r="AF67" i="39" s="1"/>
  <c r="AI67" i="39" s="1"/>
  <c r="AG67" i="39"/>
  <c r="AH67" i="39"/>
  <c r="AE51" i="39"/>
  <c r="AF51" i="39" s="1"/>
  <c r="AI51" i="39" s="1"/>
  <c r="AG51" i="39"/>
  <c r="AH51" i="39"/>
  <c r="AH32" i="39"/>
  <c r="AG32" i="39"/>
  <c r="AE32" i="39"/>
  <c r="AH16" i="39"/>
  <c r="AG16" i="39"/>
  <c r="AE16" i="39"/>
  <c r="AG150" i="37"/>
  <c r="AH150" i="37" s="1"/>
  <c r="AK150" i="37" s="1"/>
  <c r="AJ150" i="37"/>
  <c r="AI150" i="37"/>
  <c r="AG127" i="37"/>
  <c r="AH127" i="37" s="1"/>
  <c r="AK127" i="37" s="1"/>
  <c r="AI127" i="37"/>
  <c r="AJ127" i="37"/>
  <c r="AJ106" i="37"/>
  <c r="AI106" i="37"/>
  <c r="AG106" i="37"/>
  <c r="AJ83" i="37"/>
  <c r="AG83" i="37"/>
  <c r="AI83" i="37"/>
  <c r="AJ74" i="37"/>
  <c r="AG74" i="37"/>
  <c r="AH74" i="37" s="1"/>
  <c r="AK74" i="37" s="1"/>
  <c r="AI74" i="37"/>
  <c r="AJ66" i="37"/>
  <c r="AI66" i="37"/>
  <c r="AG66" i="37"/>
  <c r="AH66" i="37" s="1"/>
  <c r="AK66" i="37" s="1"/>
  <c r="AJ58" i="37"/>
  <c r="AI58" i="37"/>
  <c r="AG58" i="37"/>
  <c r="AH58" i="37" s="1"/>
  <c r="AK58" i="37" s="1"/>
  <c r="AJ45" i="37"/>
  <c r="AG45" i="37"/>
  <c r="AH45" i="37" s="1"/>
  <c r="AK45" i="37" s="1"/>
  <c r="AI45" i="37"/>
  <c r="AJ30" i="37"/>
  <c r="AI30" i="37"/>
  <c r="AG30" i="37"/>
  <c r="AH30" i="37" s="1"/>
  <c r="AK30" i="37" s="1"/>
  <c r="AJ22" i="37"/>
  <c r="AI22" i="37"/>
  <c r="AG22" i="37"/>
  <c r="AH22" i="37" s="1"/>
  <c r="AK22" i="37" s="1"/>
  <c r="AG14" i="37"/>
  <c r="AH14" i="37" s="1"/>
  <c r="AK14" i="37" s="1"/>
  <c r="AJ14" i="37"/>
  <c r="AI14" i="37"/>
  <c r="AG6" i="37"/>
  <c r="AH6" i="37" s="1"/>
  <c r="AK6" i="37" s="1"/>
  <c r="AJ6" i="37"/>
  <c r="AI6" i="37"/>
  <c r="AG143" i="37"/>
  <c r="AH143" i="37" s="1"/>
  <c r="AK143" i="37" s="1"/>
  <c r="AJ143" i="37"/>
  <c r="AI143" i="37"/>
  <c r="AG137" i="37"/>
  <c r="AH137" i="37" s="1"/>
  <c r="AK137" i="37" s="1"/>
  <c r="AI137" i="37"/>
  <c r="AJ137" i="37"/>
  <c r="AJ120" i="37"/>
  <c r="AG120" i="37"/>
  <c r="AI120" i="37"/>
  <c r="AG96" i="37"/>
  <c r="AJ96" i="37"/>
  <c r="AI96" i="37"/>
  <c r="AJ85" i="37"/>
  <c r="AI85" i="37"/>
  <c r="AG85" i="37"/>
  <c r="AJ48" i="37"/>
  <c r="AI48" i="37"/>
  <c r="AG48" i="37"/>
  <c r="AI139" i="37"/>
  <c r="AG139" i="37"/>
  <c r="AH139" i="37" s="1"/>
  <c r="AK139" i="37" s="1"/>
  <c r="AJ139" i="37"/>
  <c r="AJ121" i="37"/>
  <c r="AI121" i="37"/>
  <c r="AG121" i="37"/>
  <c r="AH121" i="37" s="1"/>
  <c r="AK121" i="37" s="1"/>
  <c r="AG114" i="37"/>
  <c r="AJ114" i="37"/>
  <c r="AI114" i="37"/>
  <c r="AJ97" i="37"/>
  <c r="AI97" i="37"/>
  <c r="AG97" i="37"/>
  <c r="AH97" i="37" s="1"/>
  <c r="AK97" i="37" s="1"/>
  <c r="AJ77" i="37"/>
  <c r="AG77" i="37"/>
  <c r="AJ69" i="37"/>
  <c r="AG69" i="37"/>
  <c r="AH69" i="37" s="1"/>
  <c r="AK69" i="37" s="1"/>
  <c r="AJ61" i="37"/>
  <c r="AG61" i="37"/>
  <c r="AJ53" i="37"/>
  <c r="AG53" i="37"/>
  <c r="AH53" i="37" s="1"/>
  <c r="AK53" i="37" s="1"/>
  <c r="AJ40" i="37"/>
  <c r="AG40" i="37"/>
  <c r="AJ25" i="37"/>
  <c r="AG25" i="37"/>
  <c r="AI25" i="37"/>
  <c r="AG17" i="37"/>
  <c r="AH17" i="37" s="1"/>
  <c r="AK17" i="37" s="1"/>
  <c r="AJ17" i="37"/>
  <c r="AI17" i="37"/>
  <c r="AG9" i="37"/>
  <c r="AH9" i="37" s="1"/>
  <c r="AK9" i="37" s="1"/>
  <c r="AI9" i="37"/>
  <c r="AJ9" i="37"/>
  <c r="AG147" i="37"/>
  <c r="AH147" i="37" s="1"/>
  <c r="AK147" i="37" s="1"/>
  <c r="AJ147" i="37"/>
  <c r="AI147" i="37"/>
  <c r="AG131" i="37"/>
  <c r="AH131" i="37" s="1"/>
  <c r="AK131" i="37" s="1"/>
  <c r="AI131" i="37"/>
  <c r="AJ131" i="37"/>
  <c r="AJ118" i="37"/>
  <c r="AG118" i="37"/>
  <c r="AI118" i="37"/>
  <c r="AJ101" i="37"/>
  <c r="AI101" i="37"/>
  <c r="AG101" i="37"/>
  <c r="AH101" i="37" s="1"/>
  <c r="AK101" i="37" s="1"/>
  <c r="AJ94" i="37"/>
  <c r="AI94" i="37"/>
  <c r="AG94" i="37"/>
  <c r="AJ51" i="37"/>
  <c r="AG51" i="37"/>
  <c r="AH51" i="37" s="1"/>
  <c r="AK51" i="37" s="1"/>
  <c r="AJ36" i="37"/>
  <c r="AG36" i="37"/>
  <c r="AI69" i="37"/>
  <c r="AG152" i="37"/>
  <c r="AH152" i="37" s="1"/>
  <c r="AK152" i="37" s="1"/>
  <c r="AJ152" i="37"/>
  <c r="AI152" i="37"/>
  <c r="AG144" i="37"/>
  <c r="AH144" i="37" s="1"/>
  <c r="AK144" i="37" s="1"/>
  <c r="AJ144" i="37"/>
  <c r="AI144" i="37"/>
  <c r="AG123" i="37"/>
  <c r="AH123" i="37" s="1"/>
  <c r="AK123" i="37" s="1"/>
  <c r="AI123" i="37"/>
  <c r="AJ123" i="37"/>
  <c r="AJ102" i="37"/>
  <c r="AI102" i="37"/>
  <c r="AG102" i="37"/>
  <c r="AJ80" i="37"/>
  <c r="AG80" i="37"/>
  <c r="AH80" i="37" s="1"/>
  <c r="AK80" i="37" s="1"/>
  <c r="AJ72" i="37"/>
  <c r="AG72" i="37"/>
  <c r="AH72" i="37" s="1"/>
  <c r="AK72" i="37" s="1"/>
  <c r="AJ64" i="37"/>
  <c r="AG64" i="37"/>
  <c r="AH64" i="37" s="1"/>
  <c r="AK64" i="37" s="1"/>
  <c r="AG56" i="37"/>
  <c r="AH56" i="37" s="1"/>
  <c r="AK56" i="37" s="1"/>
  <c r="AJ56" i="37"/>
  <c r="AJ43" i="37"/>
  <c r="AG43" i="37"/>
  <c r="AH43" i="37" s="1"/>
  <c r="AK43" i="37" s="1"/>
  <c r="AI43" i="37"/>
  <c r="AJ28" i="37"/>
  <c r="AG28" i="37"/>
  <c r="AH28" i="37" s="1"/>
  <c r="AK28" i="37" s="1"/>
  <c r="AI28" i="37"/>
  <c r="AJ20" i="37"/>
  <c r="AG20" i="37"/>
  <c r="AH20" i="37" s="1"/>
  <c r="AK20" i="37" s="1"/>
  <c r="AI20" i="37"/>
  <c r="AG12" i="37"/>
  <c r="AH12" i="37" s="1"/>
  <c r="AK12" i="37" s="1"/>
  <c r="AJ12" i="37"/>
  <c r="AI12" i="37"/>
  <c r="AG153" i="37"/>
  <c r="AH153" i="37" s="1"/>
  <c r="AK153" i="37" s="1"/>
  <c r="AJ153" i="37"/>
  <c r="AI153" i="37"/>
  <c r="AI142" i="37"/>
  <c r="AJ142" i="37"/>
  <c r="AG142" i="37"/>
  <c r="AH142" i="37" s="1"/>
  <c r="AK142" i="37" s="1"/>
  <c r="AI136" i="37"/>
  <c r="AG136" i="37"/>
  <c r="AH136" i="37" s="1"/>
  <c r="AK136" i="37" s="1"/>
  <c r="AJ136" i="37"/>
  <c r="AJ113" i="37"/>
  <c r="AI113" i="37"/>
  <c r="AG113" i="37"/>
  <c r="AH113" i="37" s="1"/>
  <c r="AK113" i="37" s="1"/>
  <c r="AG89" i="37"/>
  <c r="AH89" i="37" s="1"/>
  <c r="AK89" i="37" s="1"/>
  <c r="AJ89" i="37"/>
  <c r="AI89" i="37"/>
  <c r="AJ84" i="37"/>
  <c r="AG84" i="37"/>
  <c r="AI84" i="37"/>
  <c r="AJ37" i="37"/>
  <c r="AG37" i="37"/>
  <c r="AH37" i="37" s="1"/>
  <c r="AK37" i="37" s="1"/>
  <c r="AI37" i="37"/>
  <c r="AI133" i="37"/>
  <c r="AG133" i="37"/>
  <c r="AH133" i="37" s="1"/>
  <c r="AK133" i="37" s="1"/>
  <c r="AJ133" i="37"/>
  <c r="AJ117" i="37"/>
  <c r="AI117" i="37"/>
  <c r="AG117" i="37"/>
  <c r="AH117" i="37" s="1"/>
  <c r="AK117" i="37" s="1"/>
  <c r="AJ109" i="37"/>
  <c r="AI109" i="37"/>
  <c r="AG109" i="37"/>
  <c r="AG93" i="37"/>
  <c r="AH93" i="37" s="1"/>
  <c r="AK93" i="37" s="1"/>
  <c r="AJ93" i="37"/>
  <c r="AI93" i="37"/>
  <c r="AJ75" i="37"/>
  <c r="AG75" i="37"/>
  <c r="AH75" i="37" s="1"/>
  <c r="AK75" i="37" s="1"/>
  <c r="AJ67" i="37"/>
  <c r="AG67" i="37"/>
  <c r="AH67" i="37" s="1"/>
  <c r="AK67" i="37" s="1"/>
  <c r="AJ59" i="37"/>
  <c r="AG59" i="37"/>
  <c r="AH59" i="37" s="1"/>
  <c r="AK59" i="37" s="1"/>
  <c r="AJ46" i="37"/>
  <c r="AG46" i="37"/>
  <c r="AJ31" i="37"/>
  <c r="AG31" i="37"/>
  <c r="AH31" i="37" s="1"/>
  <c r="AK31" i="37" s="1"/>
  <c r="AJ23" i="37"/>
  <c r="AG23" i="37"/>
  <c r="AH23" i="37" s="1"/>
  <c r="AK23" i="37" s="1"/>
  <c r="AI23" i="37"/>
  <c r="AG15" i="37"/>
  <c r="AH15" i="37" s="1"/>
  <c r="AK15" i="37" s="1"/>
  <c r="AJ15" i="37"/>
  <c r="AI15" i="37"/>
  <c r="AG7" i="37"/>
  <c r="AH7" i="37" s="1"/>
  <c r="AK7" i="37" s="1"/>
  <c r="AJ7" i="37"/>
  <c r="AI7" i="37"/>
  <c r="AG135" i="37"/>
  <c r="AH135" i="37" s="1"/>
  <c r="AK135" i="37" s="1"/>
  <c r="AI135" i="37"/>
  <c r="AJ135" i="37"/>
  <c r="AG130" i="37"/>
  <c r="AJ130" i="37"/>
  <c r="AI130" i="37"/>
  <c r="AG111" i="37"/>
  <c r="AH111" i="37" s="1"/>
  <c r="AK111" i="37" s="1"/>
  <c r="AI111" i="37"/>
  <c r="AJ111" i="37"/>
  <c r="AJ100" i="37"/>
  <c r="AG100" i="37"/>
  <c r="AI100" i="37"/>
  <c r="AG92" i="37"/>
  <c r="AJ92" i="37"/>
  <c r="AI92" i="37"/>
  <c r="AG49" i="37"/>
  <c r="AH49" i="37" s="1"/>
  <c r="AK49" i="37" s="1"/>
  <c r="AJ49" i="37"/>
  <c r="AI49" i="37"/>
  <c r="AJ34" i="37"/>
  <c r="AG34" i="37"/>
  <c r="AI56" i="37"/>
  <c r="AI31" i="37"/>
  <c r="AI67" i="37"/>
  <c r="AI34" i="37"/>
  <c r="AJ4" i="37"/>
  <c r="AI4" i="37"/>
  <c r="AG4" i="37"/>
  <c r="AG148" i="37"/>
  <c r="AH148" i="37" s="1"/>
  <c r="AK148" i="37" s="1"/>
  <c r="AJ148" i="37"/>
  <c r="AI148" i="37"/>
  <c r="AG119" i="37"/>
  <c r="AH119" i="37" s="1"/>
  <c r="AK119" i="37" s="1"/>
  <c r="AI119" i="37"/>
  <c r="AJ119" i="37"/>
  <c r="AG95" i="37"/>
  <c r="AH95" i="37" s="1"/>
  <c r="AK95" i="37" s="1"/>
  <c r="AI95" i="37"/>
  <c r="AJ95" i="37"/>
  <c r="AG78" i="37"/>
  <c r="AH78" i="37" s="1"/>
  <c r="AK78" i="37" s="1"/>
  <c r="AJ78" i="37"/>
  <c r="AI78" i="37"/>
  <c r="AG70" i="37"/>
  <c r="AH70" i="37" s="1"/>
  <c r="AK70" i="37" s="1"/>
  <c r="AJ70" i="37"/>
  <c r="AI70" i="37"/>
  <c r="AG62" i="37"/>
  <c r="AH62" i="37" s="1"/>
  <c r="AK62" i="37" s="1"/>
  <c r="AJ62" i="37"/>
  <c r="AI62" i="37"/>
  <c r="AJ54" i="37"/>
  <c r="AG54" i="37"/>
  <c r="AH54" i="37" s="1"/>
  <c r="AK54" i="37" s="1"/>
  <c r="AI54" i="37"/>
  <c r="AJ41" i="37"/>
  <c r="AG41" i="37"/>
  <c r="AH41" i="37" s="1"/>
  <c r="AK41" i="37" s="1"/>
  <c r="AI41" i="37"/>
  <c r="AJ26" i="37"/>
  <c r="AI26" i="37"/>
  <c r="AG26" i="37"/>
  <c r="AH26" i="37" s="1"/>
  <c r="AK26" i="37" s="1"/>
  <c r="AJ18" i="37"/>
  <c r="AI18" i="37"/>
  <c r="AG18" i="37"/>
  <c r="AH18" i="37" s="1"/>
  <c r="AK18" i="37" s="1"/>
  <c r="AG10" i="37"/>
  <c r="AH10" i="37" s="1"/>
  <c r="AK10" i="37" s="1"/>
  <c r="AJ10" i="37"/>
  <c r="AI10" i="37"/>
  <c r="AG151" i="37"/>
  <c r="AH151" i="37" s="1"/>
  <c r="AK151" i="37" s="1"/>
  <c r="AJ151" i="37"/>
  <c r="AI151" i="37"/>
  <c r="AI140" i="37"/>
  <c r="AJ140" i="37"/>
  <c r="AG140" i="37"/>
  <c r="AH140" i="37" s="1"/>
  <c r="AK140" i="37" s="1"/>
  <c r="AG128" i="37"/>
  <c r="AJ128" i="37"/>
  <c r="AI128" i="37"/>
  <c r="AG107" i="37"/>
  <c r="AH107" i="37" s="1"/>
  <c r="AK107" i="37" s="1"/>
  <c r="AI107" i="37"/>
  <c r="AJ107" i="37"/>
  <c r="AJ88" i="37"/>
  <c r="AG88" i="37"/>
  <c r="AI88" i="37"/>
  <c r="AI81" i="37"/>
  <c r="AJ81" i="37"/>
  <c r="AG81" i="37"/>
  <c r="AJ35" i="37"/>
  <c r="AG35" i="37"/>
  <c r="AH35" i="37" s="1"/>
  <c r="AK35" i="37" s="1"/>
  <c r="AI35" i="37"/>
  <c r="AJ129" i="37"/>
  <c r="AG129" i="37"/>
  <c r="AH129" i="37" s="1"/>
  <c r="AK129" i="37" s="1"/>
  <c r="AI129" i="37"/>
  <c r="AJ116" i="37"/>
  <c r="AG116" i="37"/>
  <c r="AI116" i="37"/>
  <c r="AG108" i="37"/>
  <c r="AJ108" i="37"/>
  <c r="AI108" i="37"/>
  <c r="AG90" i="37"/>
  <c r="AI90" i="37"/>
  <c r="AJ90" i="37"/>
  <c r="AJ73" i="37"/>
  <c r="AG73" i="37"/>
  <c r="AH73" i="37" s="1"/>
  <c r="AK73" i="37" s="1"/>
  <c r="AJ65" i="37"/>
  <c r="AG65" i="37"/>
  <c r="AH65" i="37" s="1"/>
  <c r="AK65" i="37" s="1"/>
  <c r="AJ57" i="37"/>
  <c r="AG57" i="37"/>
  <c r="AH57" i="37" s="1"/>
  <c r="AK57" i="37" s="1"/>
  <c r="AJ44" i="37"/>
  <c r="AG44" i="37"/>
  <c r="AJ29" i="37"/>
  <c r="AG29" i="37"/>
  <c r="AI29" i="37"/>
  <c r="AJ21" i="37"/>
  <c r="AG21" i="37"/>
  <c r="AI21" i="37"/>
  <c r="AJ13" i="37"/>
  <c r="AI13" i="37"/>
  <c r="AG13" i="37"/>
  <c r="AH13" i="37" s="1"/>
  <c r="AK13" i="37" s="1"/>
  <c r="AG5" i="37"/>
  <c r="AH5" i="37" s="1"/>
  <c r="AK5" i="37" s="1"/>
  <c r="AI5" i="37"/>
  <c r="AJ5" i="37"/>
  <c r="AI134" i="37"/>
  <c r="AJ134" i="37"/>
  <c r="AG134" i="37"/>
  <c r="AH134" i="37" s="1"/>
  <c r="AK134" i="37" s="1"/>
  <c r="AJ126" i="37"/>
  <c r="AG126" i="37"/>
  <c r="AI126" i="37"/>
  <c r="AG110" i="37"/>
  <c r="AJ110" i="37"/>
  <c r="AI110" i="37"/>
  <c r="AG99" i="37"/>
  <c r="AH99" i="37" s="1"/>
  <c r="AK99" i="37" s="1"/>
  <c r="AI99" i="37"/>
  <c r="AJ99" i="37"/>
  <c r="AG91" i="37"/>
  <c r="AH91" i="37" s="1"/>
  <c r="AK91" i="37" s="1"/>
  <c r="AI91" i="37"/>
  <c r="AJ91" i="37"/>
  <c r="AI47" i="37"/>
  <c r="AJ47" i="37"/>
  <c r="AG47" i="37"/>
  <c r="AJ32" i="37"/>
  <c r="AI32" i="37"/>
  <c r="AG32" i="37"/>
  <c r="AI65" i="37"/>
  <c r="AI40" i="37"/>
  <c r="AI53" i="37"/>
  <c r="AI44" i="37"/>
  <c r="AI59" i="37"/>
  <c r="AG146" i="37"/>
  <c r="AH146" i="37" s="1"/>
  <c r="AK146" i="37" s="1"/>
  <c r="AI146" i="37"/>
  <c r="AJ146" i="37"/>
  <c r="AI141" i="37"/>
  <c r="AG141" i="37"/>
  <c r="AH141" i="37" s="1"/>
  <c r="AK141" i="37" s="1"/>
  <c r="AJ141" i="37"/>
  <c r="AG112" i="37"/>
  <c r="AI112" i="37"/>
  <c r="AJ112" i="37"/>
  <c r="AJ87" i="37"/>
  <c r="AG87" i="37"/>
  <c r="AI87" i="37"/>
  <c r="AJ76" i="37"/>
  <c r="AG76" i="37"/>
  <c r="AJ68" i="37"/>
  <c r="AG68" i="37"/>
  <c r="AJ60" i="37"/>
  <c r="AG60" i="37"/>
  <c r="AJ52" i="37"/>
  <c r="AG52" i="37"/>
  <c r="AJ39" i="37"/>
  <c r="AG39" i="37"/>
  <c r="AH39" i="37" s="1"/>
  <c r="AK39" i="37" s="1"/>
  <c r="AI39" i="37"/>
  <c r="AJ24" i="37"/>
  <c r="AG24" i="37"/>
  <c r="AH24" i="37" s="1"/>
  <c r="AK24" i="37" s="1"/>
  <c r="AI24" i="37"/>
  <c r="AG16" i="37"/>
  <c r="AH16" i="37" s="1"/>
  <c r="AK16" i="37" s="1"/>
  <c r="AJ16" i="37"/>
  <c r="AI16" i="37"/>
  <c r="AG8" i="37"/>
  <c r="AH8" i="37" s="1"/>
  <c r="AK8" i="37" s="1"/>
  <c r="AJ8" i="37"/>
  <c r="AI8" i="37"/>
  <c r="AG145" i="37"/>
  <c r="AH145" i="37" s="1"/>
  <c r="AK145" i="37" s="1"/>
  <c r="AJ145" i="37"/>
  <c r="AI145" i="37"/>
  <c r="AI138" i="37"/>
  <c r="AJ138" i="37"/>
  <c r="AG138" i="37"/>
  <c r="AH138" i="37" s="1"/>
  <c r="AK138" i="37" s="1"/>
  <c r="AJ124" i="37"/>
  <c r="AI124" i="37"/>
  <c r="AG124" i="37"/>
  <c r="AG103" i="37"/>
  <c r="AH103" i="37" s="1"/>
  <c r="AK103" i="37" s="1"/>
  <c r="AI103" i="37"/>
  <c r="AJ103" i="37"/>
  <c r="AJ86" i="37"/>
  <c r="AG86" i="37"/>
  <c r="AI86" i="37"/>
  <c r="AJ50" i="37"/>
  <c r="AG50" i="37"/>
  <c r="AH50" i="37" s="1"/>
  <c r="AK50" i="37" s="1"/>
  <c r="AI50" i="37"/>
  <c r="AJ33" i="37"/>
  <c r="AG33" i="37"/>
  <c r="AH33" i="37" s="1"/>
  <c r="AK33" i="37" s="1"/>
  <c r="AI33" i="37"/>
  <c r="AJ125" i="37"/>
  <c r="AI125" i="37"/>
  <c r="AG125" i="37"/>
  <c r="AG115" i="37"/>
  <c r="AH115" i="37" s="1"/>
  <c r="AK115" i="37" s="1"/>
  <c r="AI115" i="37"/>
  <c r="AJ115" i="37"/>
  <c r="AJ104" i="37"/>
  <c r="AI104" i="37"/>
  <c r="AG104" i="37"/>
  <c r="AJ79" i="37"/>
  <c r="AG79" i="37"/>
  <c r="AH79" i="37" s="1"/>
  <c r="AK79" i="37" s="1"/>
  <c r="AJ71" i="37"/>
  <c r="AG71" i="37"/>
  <c r="AH71" i="37" s="1"/>
  <c r="AK71" i="37" s="1"/>
  <c r="AJ63" i="37"/>
  <c r="AG63" i="37"/>
  <c r="AH63" i="37" s="1"/>
  <c r="AK63" i="37" s="1"/>
  <c r="AJ55" i="37"/>
  <c r="AG55" i="37"/>
  <c r="AH55" i="37" s="1"/>
  <c r="AK55" i="37" s="1"/>
  <c r="AJ42" i="37"/>
  <c r="AG42" i="37"/>
  <c r="AJ27" i="37"/>
  <c r="AG27" i="37"/>
  <c r="AH27" i="37" s="1"/>
  <c r="AK27" i="37" s="1"/>
  <c r="AI27" i="37"/>
  <c r="AJ19" i="37"/>
  <c r="AG19" i="37"/>
  <c r="AH19" i="37" s="1"/>
  <c r="AK19" i="37" s="1"/>
  <c r="AI19" i="37"/>
  <c r="AG11" i="37"/>
  <c r="AH11" i="37" s="1"/>
  <c r="AK11" i="37" s="1"/>
  <c r="AJ11" i="37"/>
  <c r="AI11" i="37"/>
  <c r="AG149" i="37"/>
  <c r="AH149" i="37" s="1"/>
  <c r="AK149" i="37" s="1"/>
  <c r="AI149" i="37"/>
  <c r="AJ149" i="37"/>
  <c r="AI132" i="37"/>
  <c r="AG132" i="37"/>
  <c r="AH132" i="37" s="1"/>
  <c r="AK132" i="37" s="1"/>
  <c r="AJ132" i="37"/>
  <c r="AJ122" i="37"/>
  <c r="AG122" i="37"/>
  <c r="AI122" i="37"/>
  <c r="AJ105" i="37"/>
  <c r="AI105" i="37"/>
  <c r="AG105" i="37"/>
  <c r="AH105" i="37" s="1"/>
  <c r="AK105" i="37" s="1"/>
  <c r="AG98" i="37"/>
  <c r="AJ98" i="37"/>
  <c r="AI98" i="37"/>
  <c r="AI82" i="37"/>
  <c r="AG82" i="37"/>
  <c r="AJ82" i="37"/>
  <c r="AJ38" i="37"/>
  <c r="AG38" i="37"/>
  <c r="AI57" i="37"/>
  <c r="AI79" i="37"/>
  <c r="AI46" i="37"/>
  <c r="AI77" i="37"/>
  <c r="AI80" i="37"/>
  <c r="AI36" i="37"/>
  <c r="AI51" i="37"/>
  <c r="AI60" i="37"/>
  <c r="AI150" i="36"/>
  <c r="AJ150" i="36" s="1"/>
  <c r="AM150" i="36" s="1"/>
  <c r="AK150" i="36"/>
  <c r="AL150" i="36"/>
  <c r="AI145" i="36"/>
  <c r="AL145" i="36"/>
  <c r="AK145" i="36"/>
  <c r="AI127" i="36"/>
  <c r="AJ127" i="36" s="1"/>
  <c r="AM127" i="36" s="1"/>
  <c r="AL127" i="36"/>
  <c r="AK127" i="36"/>
  <c r="AI111" i="36"/>
  <c r="AJ111" i="36" s="1"/>
  <c r="AM111" i="36" s="1"/>
  <c r="AL111" i="36"/>
  <c r="AK111" i="36"/>
  <c r="AL98" i="36"/>
  <c r="AK98" i="36"/>
  <c r="AI98" i="36"/>
  <c r="AJ98" i="36" s="1"/>
  <c r="AM98" i="36" s="1"/>
  <c r="AL91" i="36"/>
  <c r="AI91" i="36"/>
  <c r="AK91" i="36"/>
  <c r="AI86" i="36"/>
  <c r="AK86" i="36"/>
  <c r="AL86" i="36"/>
  <c r="AI78" i="36"/>
  <c r="AK78" i="36"/>
  <c r="AL78" i="36"/>
  <c r="AI70" i="36"/>
  <c r="AK70" i="36"/>
  <c r="AL70" i="36"/>
  <c r="AL55" i="36"/>
  <c r="AK55" i="36"/>
  <c r="AI55" i="36"/>
  <c r="AI37" i="36"/>
  <c r="AJ37" i="36" s="1"/>
  <c r="AM37" i="36" s="1"/>
  <c r="AL37" i="36"/>
  <c r="AK37" i="36"/>
  <c r="AL18" i="36"/>
  <c r="AI18" i="36"/>
  <c r="AK18" i="36"/>
  <c r="AI11" i="36"/>
  <c r="AL11" i="36"/>
  <c r="AK11" i="36"/>
  <c r="AI147" i="36"/>
  <c r="AK147" i="36"/>
  <c r="AL147" i="36"/>
  <c r="AI136" i="36"/>
  <c r="AL136" i="36"/>
  <c r="AK136" i="36"/>
  <c r="AI120" i="36"/>
  <c r="AJ120" i="36" s="1"/>
  <c r="AM120" i="36" s="1"/>
  <c r="AL120" i="36"/>
  <c r="AK120" i="36"/>
  <c r="AI104" i="36"/>
  <c r="AJ104" i="36" s="1"/>
  <c r="AM104" i="36" s="1"/>
  <c r="AL104" i="36"/>
  <c r="AK104" i="36"/>
  <c r="AI79" i="36"/>
  <c r="AJ79" i="36" s="1"/>
  <c r="AM79" i="36" s="1"/>
  <c r="AK79" i="36"/>
  <c r="AL79" i="36"/>
  <c r="AI66" i="36"/>
  <c r="AK66" i="36"/>
  <c r="AL66" i="36"/>
  <c r="AL56" i="36"/>
  <c r="AI56" i="36"/>
  <c r="AJ56" i="36" s="1"/>
  <c r="AM56" i="36" s="1"/>
  <c r="AK56" i="36"/>
  <c r="AL38" i="36"/>
  <c r="AI38" i="36"/>
  <c r="AJ38" i="36" s="1"/>
  <c r="AM38" i="36" s="1"/>
  <c r="AK38" i="36"/>
  <c r="AI19" i="36"/>
  <c r="AL19" i="36"/>
  <c r="AK19" i="36"/>
  <c r="AL148" i="36"/>
  <c r="AK148" i="36"/>
  <c r="AI148" i="36"/>
  <c r="AJ148" i="36" s="1"/>
  <c r="AM148" i="36" s="1"/>
  <c r="AI129" i="36"/>
  <c r="AJ129" i="36" s="1"/>
  <c r="AM129" i="36" s="1"/>
  <c r="AK129" i="36"/>
  <c r="AL129" i="36"/>
  <c r="AL113" i="36"/>
  <c r="AK113" i="36"/>
  <c r="AI113" i="36"/>
  <c r="AJ113" i="36" s="1"/>
  <c r="AM113" i="36" s="1"/>
  <c r="AL94" i="36"/>
  <c r="AK94" i="36"/>
  <c r="AI94" i="36"/>
  <c r="AJ94" i="36" s="1"/>
  <c r="AM94" i="36" s="1"/>
  <c r="AI59" i="36"/>
  <c r="AL59" i="36"/>
  <c r="AK59" i="36"/>
  <c r="AI43" i="36"/>
  <c r="AK43" i="36"/>
  <c r="AL43" i="36"/>
  <c r="AI29" i="36"/>
  <c r="AJ29" i="36" s="1"/>
  <c r="AM29" i="36" s="1"/>
  <c r="AL29" i="36"/>
  <c r="AK29" i="36"/>
  <c r="AL16" i="36"/>
  <c r="AK16" i="36"/>
  <c r="AI16" i="36"/>
  <c r="AI134" i="36"/>
  <c r="AJ134" i="36" s="1"/>
  <c r="AM134" i="36" s="1"/>
  <c r="AL134" i="36"/>
  <c r="AK134" i="36"/>
  <c r="AI116" i="36"/>
  <c r="AJ116" i="36" s="1"/>
  <c r="AM116" i="36" s="1"/>
  <c r="AK116" i="36"/>
  <c r="AL116" i="36"/>
  <c r="AL95" i="36"/>
  <c r="AK95" i="36"/>
  <c r="AI95" i="36"/>
  <c r="AI77" i="36"/>
  <c r="AJ77" i="36" s="1"/>
  <c r="AM77" i="36" s="1"/>
  <c r="AL77" i="36"/>
  <c r="AK77" i="36"/>
  <c r="AI54" i="36"/>
  <c r="AK54" i="36"/>
  <c r="AL54" i="36"/>
  <c r="AK40" i="36"/>
  <c r="AL40" i="36"/>
  <c r="AI40" i="36"/>
  <c r="AJ40" i="36" s="1"/>
  <c r="AM40" i="36" s="1"/>
  <c r="AI28" i="36"/>
  <c r="AK28" i="36"/>
  <c r="AL28" i="36"/>
  <c r="AL153" i="36"/>
  <c r="AI153" i="36"/>
  <c r="AK153" i="36"/>
  <c r="AI141" i="36"/>
  <c r="AL141" i="36"/>
  <c r="AK141" i="36"/>
  <c r="AL125" i="36"/>
  <c r="AK125" i="36"/>
  <c r="AI125" i="36"/>
  <c r="AJ125" i="36" s="1"/>
  <c r="AM125" i="36" s="1"/>
  <c r="AL109" i="36"/>
  <c r="AK109" i="36"/>
  <c r="AI109" i="36"/>
  <c r="AJ109" i="36" s="1"/>
  <c r="AM109" i="36" s="1"/>
  <c r="AL97" i="36"/>
  <c r="AK97" i="36"/>
  <c r="AI97" i="36"/>
  <c r="AL90" i="36"/>
  <c r="AK90" i="36"/>
  <c r="AI90" i="36"/>
  <c r="AJ90" i="36" s="1"/>
  <c r="AM90" i="36" s="1"/>
  <c r="AI85" i="36"/>
  <c r="AJ85" i="36" s="1"/>
  <c r="AM85" i="36" s="1"/>
  <c r="AL85" i="36"/>
  <c r="AK85" i="36"/>
  <c r="AI74" i="36"/>
  <c r="AK74" i="36"/>
  <c r="AL74" i="36"/>
  <c r="AI67" i="36"/>
  <c r="AJ67" i="36" s="1"/>
  <c r="AM67" i="36" s="1"/>
  <c r="AK67" i="36"/>
  <c r="AL67" i="36"/>
  <c r="AI50" i="36"/>
  <c r="AK50" i="36"/>
  <c r="AL50" i="36"/>
  <c r="AI33" i="36"/>
  <c r="AJ33" i="36" s="1"/>
  <c r="AM33" i="36" s="1"/>
  <c r="AK33" i="36"/>
  <c r="AL33" i="36"/>
  <c r="AL14" i="36"/>
  <c r="AI14" i="36"/>
  <c r="AJ14" i="36" s="1"/>
  <c r="AM14" i="36" s="1"/>
  <c r="AK14" i="36"/>
  <c r="AI5" i="36"/>
  <c r="AJ5" i="36" s="1"/>
  <c r="AM5" i="36" s="1"/>
  <c r="AK5" i="36"/>
  <c r="AL5" i="36"/>
  <c r="AI142" i="36"/>
  <c r="AJ142" i="36" s="1"/>
  <c r="AM142" i="36" s="1"/>
  <c r="AK142" i="36"/>
  <c r="AL142" i="36"/>
  <c r="AI132" i="36"/>
  <c r="AL132" i="36"/>
  <c r="AK132" i="36"/>
  <c r="AL118" i="36"/>
  <c r="AI118" i="36"/>
  <c r="AJ118" i="36" s="1"/>
  <c r="AM118" i="36" s="1"/>
  <c r="AK118" i="36"/>
  <c r="AL103" i="36"/>
  <c r="AI103" i="36"/>
  <c r="AJ103" i="36" s="1"/>
  <c r="AM103" i="36" s="1"/>
  <c r="AK103" i="36"/>
  <c r="AI75" i="36"/>
  <c r="AJ75" i="36" s="1"/>
  <c r="AM75" i="36" s="1"/>
  <c r="AL75" i="36"/>
  <c r="AK75" i="36"/>
  <c r="AI62" i="36"/>
  <c r="AK62" i="36"/>
  <c r="AL62" i="36"/>
  <c r="AL51" i="36"/>
  <c r="AI51" i="36"/>
  <c r="AJ51" i="36" s="1"/>
  <c r="AM51" i="36" s="1"/>
  <c r="AK51" i="36"/>
  <c r="AI34" i="36"/>
  <c r="AJ34" i="36" s="1"/>
  <c r="AM34" i="36" s="1"/>
  <c r="AL34" i="36"/>
  <c r="AK34" i="36"/>
  <c r="AK15" i="36"/>
  <c r="AI15" i="36"/>
  <c r="AL15" i="36"/>
  <c r="AI143" i="36"/>
  <c r="AJ143" i="36" s="1"/>
  <c r="AM143" i="36" s="1"/>
  <c r="AK143" i="36"/>
  <c r="AL143" i="36"/>
  <c r="AI123" i="36"/>
  <c r="AJ123" i="36" s="1"/>
  <c r="AM123" i="36" s="1"/>
  <c r="AK123" i="36"/>
  <c r="AL123" i="36"/>
  <c r="AI107" i="36"/>
  <c r="AJ107" i="36" s="1"/>
  <c r="AM107" i="36" s="1"/>
  <c r="AL107" i="36"/>
  <c r="AK107" i="36"/>
  <c r="AL80" i="36"/>
  <c r="AI80" i="36"/>
  <c r="AJ80" i="36" s="1"/>
  <c r="AM80" i="36" s="1"/>
  <c r="AK80" i="36"/>
  <c r="AI53" i="36"/>
  <c r="AJ53" i="36" s="1"/>
  <c r="AM53" i="36" s="1"/>
  <c r="AL53" i="36"/>
  <c r="AK53" i="36"/>
  <c r="AI39" i="36"/>
  <c r="AL39" i="36"/>
  <c r="AK39" i="36"/>
  <c r="AI27" i="36"/>
  <c r="AK27" i="36"/>
  <c r="AL27" i="36"/>
  <c r="AL9" i="36"/>
  <c r="AK9" i="36"/>
  <c r="AI9" i="36"/>
  <c r="AI130" i="36"/>
  <c r="AJ130" i="36" s="1"/>
  <c r="AM130" i="36" s="1"/>
  <c r="AL130" i="36"/>
  <c r="AK130" i="36"/>
  <c r="AI114" i="36"/>
  <c r="AJ114" i="36" s="1"/>
  <c r="AM114" i="36" s="1"/>
  <c r="AL114" i="36"/>
  <c r="AK114" i="36"/>
  <c r="AI87" i="36"/>
  <c r="AJ87" i="36" s="1"/>
  <c r="AM87" i="36" s="1"/>
  <c r="AK87" i="36"/>
  <c r="AL87" i="36"/>
  <c r="AI71" i="36"/>
  <c r="AJ71" i="36" s="1"/>
  <c r="AM71" i="36" s="1"/>
  <c r="AK71" i="36"/>
  <c r="AL71" i="36"/>
  <c r="AI49" i="36"/>
  <c r="AL49" i="36"/>
  <c r="AK49" i="36"/>
  <c r="AK36" i="36"/>
  <c r="AI36" i="36"/>
  <c r="AJ36" i="36" s="1"/>
  <c r="AM36" i="36" s="1"/>
  <c r="AL36" i="36"/>
  <c r="AK23" i="36"/>
  <c r="AI23" i="36"/>
  <c r="AL23" i="36"/>
  <c r="AI149" i="36"/>
  <c r="AK149" i="36"/>
  <c r="AL149" i="36"/>
  <c r="AI140" i="36"/>
  <c r="AJ140" i="36" s="1"/>
  <c r="AM140" i="36" s="1"/>
  <c r="AK140" i="36"/>
  <c r="AL140" i="36"/>
  <c r="AI135" i="36"/>
  <c r="AK135" i="36"/>
  <c r="AL135" i="36"/>
  <c r="AI119" i="36"/>
  <c r="AJ119" i="36" s="1"/>
  <c r="AM119" i="36" s="1"/>
  <c r="AL119" i="36"/>
  <c r="AK119" i="36"/>
  <c r="AI100" i="36"/>
  <c r="AJ100" i="36" s="1"/>
  <c r="AM100" i="36" s="1"/>
  <c r="AL100" i="36"/>
  <c r="AK100" i="36"/>
  <c r="AL96" i="36"/>
  <c r="AK96" i="36"/>
  <c r="AI96" i="36"/>
  <c r="AJ96" i="36" s="1"/>
  <c r="AM96" i="36" s="1"/>
  <c r="AI89" i="36"/>
  <c r="AL89" i="36"/>
  <c r="AK89" i="36"/>
  <c r="AL84" i="36"/>
  <c r="AI84" i="36"/>
  <c r="AK84" i="36"/>
  <c r="AL73" i="36"/>
  <c r="AI73" i="36"/>
  <c r="AK73" i="36"/>
  <c r="AL65" i="36"/>
  <c r="AI65" i="36"/>
  <c r="AK65" i="36"/>
  <c r="AI45" i="36"/>
  <c r="AJ45" i="36" s="1"/>
  <c r="AM45" i="36" s="1"/>
  <c r="AL45" i="36"/>
  <c r="AK45" i="36"/>
  <c r="AL24" i="36"/>
  <c r="AI24" i="36"/>
  <c r="AK24" i="36"/>
  <c r="AL13" i="36"/>
  <c r="AI13" i="36"/>
  <c r="AJ13" i="36" s="1"/>
  <c r="AM13" i="36" s="1"/>
  <c r="AK13" i="36"/>
  <c r="AL4" i="36"/>
  <c r="AK4" i="36"/>
  <c r="AI4" i="36"/>
  <c r="AI138" i="36"/>
  <c r="AJ138" i="36" s="1"/>
  <c r="AM138" i="36" s="1"/>
  <c r="AL138" i="36"/>
  <c r="AK138" i="36"/>
  <c r="AI128" i="36"/>
  <c r="AJ128" i="36" s="1"/>
  <c r="AM128" i="36" s="1"/>
  <c r="AL128" i="36"/>
  <c r="AK128" i="36"/>
  <c r="AI112" i="36"/>
  <c r="AJ112" i="36" s="1"/>
  <c r="AM112" i="36" s="1"/>
  <c r="AL112" i="36"/>
  <c r="AK112" i="36"/>
  <c r="AL101" i="36"/>
  <c r="AK101" i="36"/>
  <c r="AI101" i="36"/>
  <c r="AJ101" i="36" s="1"/>
  <c r="AM101" i="36" s="1"/>
  <c r="AL69" i="36"/>
  <c r="AI69" i="36"/>
  <c r="AJ69" i="36" s="1"/>
  <c r="AM69" i="36" s="1"/>
  <c r="AK69" i="36"/>
  <c r="AI58" i="36"/>
  <c r="AK58" i="36"/>
  <c r="AL58" i="36"/>
  <c r="AI46" i="36"/>
  <c r="AJ46" i="36" s="1"/>
  <c r="AM46" i="36" s="1"/>
  <c r="AL46" i="36"/>
  <c r="AK46" i="36"/>
  <c r="AI25" i="36"/>
  <c r="AK25" i="36"/>
  <c r="AL25" i="36"/>
  <c r="AL6" i="36"/>
  <c r="AI6" i="36"/>
  <c r="AJ6" i="36" s="1"/>
  <c r="AM6" i="36" s="1"/>
  <c r="AK6" i="36"/>
  <c r="AI139" i="36"/>
  <c r="AJ139" i="36" s="1"/>
  <c r="AM139" i="36" s="1"/>
  <c r="AK139" i="36"/>
  <c r="AL139" i="36"/>
  <c r="AL121" i="36"/>
  <c r="AK121" i="36"/>
  <c r="AI121" i="36"/>
  <c r="AJ121" i="36" s="1"/>
  <c r="AM121" i="36" s="1"/>
  <c r="AL105" i="36"/>
  <c r="AI105" i="36"/>
  <c r="AJ105" i="36" s="1"/>
  <c r="AM105" i="36" s="1"/>
  <c r="AK105" i="36"/>
  <c r="AL76" i="36"/>
  <c r="AI76" i="36"/>
  <c r="AJ76" i="36" s="1"/>
  <c r="AM76" i="36" s="1"/>
  <c r="AK76" i="36"/>
  <c r="AL52" i="36"/>
  <c r="AI52" i="36"/>
  <c r="AJ52" i="36" s="1"/>
  <c r="AM52" i="36" s="1"/>
  <c r="AK52" i="36"/>
  <c r="AI35" i="36"/>
  <c r="AK35" i="36"/>
  <c r="AL35" i="36"/>
  <c r="AK26" i="36"/>
  <c r="AL26" i="36"/>
  <c r="AI26" i="36"/>
  <c r="AL8" i="36"/>
  <c r="AI8" i="36"/>
  <c r="AK8" i="36"/>
  <c r="AI124" i="36"/>
  <c r="AJ124" i="36" s="1"/>
  <c r="AM124" i="36" s="1"/>
  <c r="AL124" i="36"/>
  <c r="AK124" i="36"/>
  <c r="AI108" i="36"/>
  <c r="AJ108" i="36" s="1"/>
  <c r="AM108" i="36" s="1"/>
  <c r="AL108" i="36"/>
  <c r="AK108" i="36"/>
  <c r="AI83" i="36"/>
  <c r="AJ83" i="36" s="1"/>
  <c r="AM83" i="36" s="1"/>
  <c r="AL83" i="36"/>
  <c r="AK83" i="36"/>
  <c r="AL64" i="36"/>
  <c r="AI64" i="36"/>
  <c r="AJ64" i="36" s="1"/>
  <c r="AM64" i="36" s="1"/>
  <c r="AK64" i="36"/>
  <c r="AL48" i="36"/>
  <c r="AI48" i="36"/>
  <c r="AJ48" i="36" s="1"/>
  <c r="AM48" i="36" s="1"/>
  <c r="AK48" i="36"/>
  <c r="AK32" i="36"/>
  <c r="AI32" i="36"/>
  <c r="AJ32" i="36" s="1"/>
  <c r="AM32" i="36" s="1"/>
  <c r="AL32" i="36"/>
  <c r="AL17" i="36"/>
  <c r="AI17" i="36"/>
  <c r="AJ17" i="36" s="1"/>
  <c r="AM17" i="36" s="1"/>
  <c r="AK17" i="36"/>
  <c r="AL144" i="36"/>
  <c r="AK144" i="36"/>
  <c r="AI144" i="36"/>
  <c r="AJ144" i="36" s="1"/>
  <c r="AM144" i="36" s="1"/>
  <c r="AI146" i="36"/>
  <c r="AJ146" i="36" s="1"/>
  <c r="AM146" i="36" s="1"/>
  <c r="AL146" i="36"/>
  <c r="AK146" i="36"/>
  <c r="AI131" i="36"/>
  <c r="AJ131" i="36" s="1"/>
  <c r="AM131" i="36" s="1"/>
  <c r="AK131" i="36"/>
  <c r="AL131" i="36"/>
  <c r="AL117" i="36"/>
  <c r="AK117" i="36"/>
  <c r="AI117" i="36"/>
  <c r="AJ117" i="36" s="1"/>
  <c r="AM117" i="36" s="1"/>
  <c r="AL99" i="36"/>
  <c r="AI99" i="36"/>
  <c r="AJ99" i="36" s="1"/>
  <c r="AM99" i="36" s="1"/>
  <c r="AK99" i="36"/>
  <c r="AL92" i="36"/>
  <c r="AK92" i="36"/>
  <c r="AI92" i="36"/>
  <c r="AJ92" i="36" s="1"/>
  <c r="AM92" i="36" s="1"/>
  <c r="AL88" i="36"/>
  <c r="AI88" i="36"/>
  <c r="AJ88" i="36" s="1"/>
  <c r="AM88" i="36" s="1"/>
  <c r="AK88" i="36"/>
  <c r="AI82" i="36"/>
  <c r="AK82" i="36"/>
  <c r="AL82" i="36"/>
  <c r="AL72" i="36"/>
  <c r="AI72" i="36"/>
  <c r="AJ72" i="36" s="1"/>
  <c r="AM72" i="36" s="1"/>
  <c r="AK72" i="36"/>
  <c r="AI61" i="36"/>
  <c r="AJ61" i="36" s="1"/>
  <c r="AM61" i="36" s="1"/>
  <c r="AK61" i="36"/>
  <c r="AL61" i="36"/>
  <c r="AI41" i="36"/>
  <c r="AJ41" i="36" s="1"/>
  <c r="AM41" i="36" s="1"/>
  <c r="AK41" i="36"/>
  <c r="AL41" i="36"/>
  <c r="AK20" i="36"/>
  <c r="AI20" i="36"/>
  <c r="AL20" i="36"/>
  <c r="AK12" i="36"/>
  <c r="AI12" i="36"/>
  <c r="AL12" i="36"/>
  <c r="AI151" i="36"/>
  <c r="AL151" i="36"/>
  <c r="AK151" i="36"/>
  <c r="AI137" i="36"/>
  <c r="AJ137" i="36" s="1"/>
  <c r="AM137" i="36" s="1"/>
  <c r="AK137" i="36"/>
  <c r="AL137" i="36"/>
  <c r="AL126" i="36"/>
  <c r="AI126" i="36"/>
  <c r="AJ126" i="36" s="1"/>
  <c r="AM126" i="36" s="1"/>
  <c r="AK126" i="36"/>
  <c r="AL110" i="36"/>
  <c r="AI110" i="36"/>
  <c r="AJ110" i="36" s="1"/>
  <c r="AM110" i="36" s="1"/>
  <c r="AK110" i="36"/>
  <c r="AL93" i="36"/>
  <c r="AI93" i="36"/>
  <c r="AK93" i="36"/>
  <c r="AL68" i="36"/>
  <c r="AI68" i="36"/>
  <c r="AJ68" i="36" s="1"/>
  <c r="AM68" i="36" s="1"/>
  <c r="AK68" i="36"/>
  <c r="AL57" i="36"/>
  <c r="AI57" i="36"/>
  <c r="AK57" i="36"/>
  <c r="AL42" i="36"/>
  <c r="AI42" i="36"/>
  <c r="AJ42" i="36" s="1"/>
  <c r="AM42" i="36" s="1"/>
  <c r="AK42" i="36"/>
  <c r="AL21" i="36"/>
  <c r="AI21" i="36"/>
  <c r="AJ21" i="36" s="1"/>
  <c r="AM21" i="36" s="1"/>
  <c r="AK21" i="36"/>
  <c r="AL152" i="36"/>
  <c r="AK152" i="36"/>
  <c r="AI152" i="36"/>
  <c r="AJ152" i="36" s="1"/>
  <c r="AM152" i="36" s="1"/>
  <c r="AI133" i="36"/>
  <c r="AJ133" i="36" s="1"/>
  <c r="AM133" i="36" s="1"/>
  <c r="AL133" i="36"/>
  <c r="AK133" i="36"/>
  <c r="AI115" i="36"/>
  <c r="AJ115" i="36" s="1"/>
  <c r="AM115" i="36" s="1"/>
  <c r="AK115" i="36"/>
  <c r="AL115" i="36"/>
  <c r="AI102" i="36"/>
  <c r="AJ102" i="36" s="1"/>
  <c r="AM102" i="36" s="1"/>
  <c r="AL102" i="36"/>
  <c r="AK102" i="36"/>
  <c r="AI63" i="36"/>
  <c r="AJ63" i="36" s="1"/>
  <c r="AM63" i="36" s="1"/>
  <c r="AL63" i="36"/>
  <c r="AK63" i="36"/>
  <c r="AI47" i="36"/>
  <c r="AK47" i="36"/>
  <c r="AL47" i="36"/>
  <c r="AI31" i="36"/>
  <c r="AL31" i="36"/>
  <c r="AK31" i="36"/>
  <c r="AL22" i="36"/>
  <c r="AK22" i="36"/>
  <c r="AI22" i="36"/>
  <c r="AJ22" i="36" s="1"/>
  <c r="AM22" i="36" s="1"/>
  <c r="AK7" i="36"/>
  <c r="AI7" i="36"/>
  <c r="AL7" i="36"/>
  <c r="AI122" i="36"/>
  <c r="AJ122" i="36" s="1"/>
  <c r="AM122" i="36" s="1"/>
  <c r="AL122" i="36"/>
  <c r="AK122" i="36"/>
  <c r="AI106" i="36"/>
  <c r="AJ106" i="36" s="1"/>
  <c r="AM106" i="36" s="1"/>
  <c r="AL106" i="36"/>
  <c r="AK106" i="36"/>
  <c r="AL81" i="36"/>
  <c r="AK81" i="36"/>
  <c r="AI81" i="36"/>
  <c r="AL60" i="36"/>
  <c r="AI60" i="36"/>
  <c r="AK60" i="36"/>
  <c r="AK44" i="36"/>
  <c r="AI44" i="36"/>
  <c r="AJ44" i="36" s="1"/>
  <c r="AM44" i="36" s="1"/>
  <c r="AL44" i="36"/>
  <c r="AI30" i="36"/>
  <c r="AK30" i="36"/>
  <c r="AL30" i="36"/>
  <c r="AL10" i="36"/>
  <c r="AK10" i="36"/>
  <c r="AI10" i="36"/>
  <c r="AN148" i="33"/>
  <c r="AK148" i="33"/>
  <c r="AL148" i="33" s="1"/>
  <c r="AO148" i="33" s="1"/>
  <c r="AM148" i="33"/>
  <c r="AN106" i="33"/>
  <c r="AM106" i="33"/>
  <c r="AK106" i="33"/>
  <c r="AL106" i="33" s="1"/>
  <c r="AO106" i="33" s="1"/>
  <c r="AN33" i="33"/>
  <c r="AK33" i="33"/>
  <c r="AN150" i="33"/>
  <c r="AK150" i="33"/>
  <c r="AL150" i="33" s="1"/>
  <c r="AO150" i="33" s="1"/>
  <c r="AM150" i="33"/>
  <c r="AN48" i="33"/>
  <c r="AK48" i="33"/>
  <c r="AM48" i="33"/>
  <c r="AN121" i="33"/>
  <c r="AM121" i="33"/>
  <c r="AK121" i="33"/>
  <c r="AN19" i="33"/>
  <c r="AK19" i="33"/>
  <c r="AN77" i="33"/>
  <c r="AK77" i="33"/>
  <c r="AM77" i="33"/>
  <c r="AN7" i="33"/>
  <c r="AK7" i="33"/>
  <c r="AN104" i="33"/>
  <c r="AM104" i="33"/>
  <c r="AK104" i="33"/>
  <c r="AN71" i="33"/>
  <c r="AK71" i="33"/>
  <c r="AM71" i="33"/>
  <c r="AN13" i="33"/>
  <c r="AK13" i="33"/>
  <c r="AM149" i="33"/>
  <c r="AK149" i="33"/>
  <c r="AL149" i="33" s="1"/>
  <c r="AO149" i="33" s="1"/>
  <c r="AN149" i="33"/>
  <c r="AN118" i="33"/>
  <c r="AM118" i="33"/>
  <c r="AK118" i="33"/>
  <c r="AL118" i="33" s="1"/>
  <c r="AO118" i="33" s="1"/>
  <c r="AN107" i="33"/>
  <c r="AK107" i="33"/>
  <c r="AM107" i="33"/>
  <c r="AN83" i="33"/>
  <c r="AM83" i="33"/>
  <c r="AK83" i="33"/>
  <c r="AN72" i="33"/>
  <c r="AM72" i="33"/>
  <c r="AK72" i="33"/>
  <c r="AN57" i="33"/>
  <c r="AM57" i="33"/>
  <c r="AK57" i="33"/>
  <c r="AL57" i="33" s="1"/>
  <c r="AO57" i="33" s="1"/>
  <c r="AN46" i="33"/>
  <c r="AK46" i="33"/>
  <c r="AL46" i="33" s="1"/>
  <c r="AO46" i="33" s="1"/>
  <c r="AM46" i="33"/>
  <c r="AN134" i="33"/>
  <c r="AK134" i="33"/>
  <c r="AL134" i="33" s="1"/>
  <c r="AO134" i="33" s="1"/>
  <c r="AM134" i="33"/>
  <c r="AN130" i="33"/>
  <c r="AK130" i="33"/>
  <c r="AL130" i="33" s="1"/>
  <c r="AO130" i="33" s="1"/>
  <c r="AM130" i="33"/>
  <c r="AN126" i="33"/>
  <c r="AK126" i="33"/>
  <c r="AL126" i="33" s="1"/>
  <c r="AO126" i="33" s="1"/>
  <c r="AM126" i="33"/>
  <c r="AN119" i="33"/>
  <c r="AM119" i="33"/>
  <c r="AK119" i="33"/>
  <c r="AN96" i="33"/>
  <c r="AK96" i="33"/>
  <c r="AM96" i="33"/>
  <c r="AN84" i="33"/>
  <c r="AM84" i="33"/>
  <c r="AK84" i="33"/>
  <c r="AN65" i="33"/>
  <c r="AM65" i="33"/>
  <c r="AK65" i="33"/>
  <c r="AL65" i="33" s="1"/>
  <c r="AO65" i="33" s="1"/>
  <c r="AN52" i="33"/>
  <c r="AK52" i="33"/>
  <c r="AM52" i="33"/>
  <c r="AN36" i="33"/>
  <c r="AM36" i="33"/>
  <c r="AK36" i="33"/>
  <c r="AN28" i="33"/>
  <c r="AM28" i="33"/>
  <c r="AK28" i="33"/>
  <c r="AN20" i="33"/>
  <c r="AM20" i="33"/>
  <c r="AK20" i="33"/>
  <c r="AN12" i="33"/>
  <c r="AM12" i="33"/>
  <c r="AK12" i="33"/>
  <c r="AN151" i="33"/>
  <c r="AK151" i="33"/>
  <c r="AL151" i="33" s="1"/>
  <c r="AO151" i="33" s="1"/>
  <c r="AM151" i="33"/>
  <c r="AN120" i="33"/>
  <c r="AM120" i="33"/>
  <c r="AK120" i="33"/>
  <c r="AN103" i="33"/>
  <c r="AM103" i="33"/>
  <c r="AK103" i="33"/>
  <c r="AN92" i="33"/>
  <c r="AK92" i="33"/>
  <c r="AM92" i="33"/>
  <c r="AN76" i="33"/>
  <c r="AK76" i="33"/>
  <c r="AM76" i="33"/>
  <c r="AN61" i="33"/>
  <c r="AM61" i="33"/>
  <c r="AK61" i="33"/>
  <c r="AL61" i="33" s="1"/>
  <c r="AO61" i="33" s="1"/>
  <c r="AN45" i="33"/>
  <c r="AK45" i="33"/>
  <c r="AL45" i="33" s="1"/>
  <c r="AO45" i="33" s="1"/>
  <c r="AM45" i="33"/>
  <c r="AN140" i="33"/>
  <c r="AK140" i="33"/>
  <c r="AL140" i="33" s="1"/>
  <c r="AO140" i="33" s="1"/>
  <c r="AM140" i="33"/>
  <c r="AN63" i="33"/>
  <c r="AK63" i="33"/>
  <c r="AL63" i="33" s="1"/>
  <c r="AO63" i="33" s="1"/>
  <c r="AM63" i="33"/>
  <c r="AN25" i="33"/>
  <c r="AK25" i="33"/>
  <c r="AN110" i="33"/>
  <c r="AM110" i="33"/>
  <c r="AK110" i="33"/>
  <c r="AL110" i="33" s="1"/>
  <c r="AO110" i="33" s="1"/>
  <c r="AN15" i="33"/>
  <c r="AK15" i="33"/>
  <c r="AN94" i="33"/>
  <c r="AM94" i="33"/>
  <c r="AK94" i="33"/>
  <c r="AL94" i="33" s="1"/>
  <c r="AO94" i="33" s="1"/>
  <c r="AN11" i="33"/>
  <c r="AK11" i="33"/>
  <c r="AN67" i="33"/>
  <c r="AM67" i="33"/>
  <c r="AK67" i="33"/>
  <c r="AL67" i="33" s="1"/>
  <c r="AO67" i="33" s="1"/>
  <c r="AN4" i="33"/>
  <c r="AM4" i="33"/>
  <c r="AK4" i="33"/>
  <c r="AN99" i="33"/>
  <c r="AK99" i="33"/>
  <c r="AM99" i="33"/>
  <c r="AN37" i="33"/>
  <c r="AK37" i="33"/>
  <c r="AN5" i="33"/>
  <c r="AM5" i="33"/>
  <c r="AK5" i="33"/>
  <c r="AN145" i="33"/>
  <c r="AK145" i="33"/>
  <c r="AL145" i="33" s="1"/>
  <c r="AO145" i="33" s="1"/>
  <c r="AM145" i="33"/>
  <c r="AK117" i="33"/>
  <c r="AN117" i="33"/>
  <c r="AM117" i="33"/>
  <c r="AK101" i="33"/>
  <c r="AN101" i="33"/>
  <c r="AM101" i="33"/>
  <c r="AN78" i="33"/>
  <c r="AM78" i="33"/>
  <c r="AK78" i="33"/>
  <c r="AL78" i="33" s="1"/>
  <c r="AO78" i="33" s="1"/>
  <c r="AN68" i="33"/>
  <c r="AK68" i="33"/>
  <c r="AM68" i="33"/>
  <c r="AN51" i="33"/>
  <c r="AM51" i="33"/>
  <c r="AK51" i="33"/>
  <c r="AL51" i="33" s="1"/>
  <c r="AO51" i="33" s="1"/>
  <c r="AN44" i="33"/>
  <c r="AK44" i="33"/>
  <c r="AL44" i="33" s="1"/>
  <c r="AO44" i="33" s="1"/>
  <c r="AM44" i="33"/>
  <c r="AN133" i="33"/>
  <c r="AK133" i="33"/>
  <c r="AL133" i="33" s="1"/>
  <c r="AO133" i="33" s="1"/>
  <c r="AM133" i="33"/>
  <c r="AN129" i="33"/>
  <c r="AK129" i="33"/>
  <c r="AL129" i="33" s="1"/>
  <c r="AO129" i="33" s="1"/>
  <c r="AM129" i="33"/>
  <c r="AN125" i="33"/>
  <c r="AK125" i="33"/>
  <c r="AL125" i="33" s="1"/>
  <c r="AO125" i="33" s="1"/>
  <c r="AM125" i="33"/>
  <c r="AN112" i="33"/>
  <c r="AK112" i="33"/>
  <c r="AM112" i="33"/>
  <c r="AN90" i="33"/>
  <c r="AM90" i="33"/>
  <c r="AK90" i="33"/>
  <c r="AL90" i="33" s="1"/>
  <c r="AO90" i="33" s="1"/>
  <c r="AN79" i="33"/>
  <c r="AK79" i="33"/>
  <c r="AM79" i="33"/>
  <c r="AN59" i="33"/>
  <c r="AM59" i="33"/>
  <c r="AK59" i="33"/>
  <c r="AL59" i="33" s="1"/>
  <c r="AO59" i="33" s="1"/>
  <c r="AN42" i="33"/>
  <c r="AK42" i="33"/>
  <c r="AL42" i="33" s="1"/>
  <c r="AO42" i="33" s="1"/>
  <c r="AM42" i="33"/>
  <c r="AN34" i="33"/>
  <c r="AM34" i="33"/>
  <c r="AK34" i="33"/>
  <c r="AN26" i="33"/>
  <c r="AM26" i="33"/>
  <c r="AK26" i="33"/>
  <c r="AN18" i="33"/>
  <c r="AM18" i="33"/>
  <c r="AK18" i="33"/>
  <c r="AN10" i="33"/>
  <c r="AM10" i="33"/>
  <c r="AK10" i="33"/>
  <c r="AN147" i="33"/>
  <c r="AK147" i="33"/>
  <c r="AL147" i="33" s="1"/>
  <c r="AO147" i="33" s="1"/>
  <c r="AM147" i="33"/>
  <c r="AN114" i="33"/>
  <c r="AM114" i="33"/>
  <c r="AK114" i="33"/>
  <c r="AL114" i="33" s="1"/>
  <c r="AO114" i="33" s="1"/>
  <c r="AN98" i="33"/>
  <c r="AM98" i="33"/>
  <c r="AK98" i="33"/>
  <c r="AL98" i="33" s="1"/>
  <c r="AO98" i="33" s="1"/>
  <c r="AN91" i="33"/>
  <c r="AK91" i="33"/>
  <c r="AM91" i="33"/>
  <c r="AN70" i="33"/>
  <c r="AK70" i="33"/>
  <c r="AM70" i="33"/>
  <c r="AN60" i="33"/>
  <c r="AK60" i="33"/>
  <c r="AM60" i="33"/>
  <c r="AN43" i="33"/>
  <c r="AM43" i="33"/>
  <c r="AK43" i="33"/>
  <c r="AL43" i="33" s="1"/>
  <c r="AO43" i="33" s="1"/>
  <c r="AM7" i="33"/>
  <c r="AM33" i="33"/>
  <c r="AM137" i="33"/>
  <c r="AK137" i="33"/>
  <c r="AL137" i="33" s="1"/>
  <c r="AO137" i="33" s="1"/>
  <c r="AN137" i="33"/>
  <c r="AN56" i="33"/>
  <c r="AM56" i="33"/>
  <c r="AK56" i="33"/>
  <c r="AN17" i="33"/>
  <c r="AK17" i="33"/>
  <c r="AN100" i="33"/>
  <c r="AM100" i="33"/>
  <c r="AK100" i="33"/>
  <c r="AM146" i="33"/>
  <c r="AK146" i="33"/>
  <c r="AL146" i="33" s="1"/>
  <c r="AO146" i="33" s="1"/>
  <c r="AN146" i="33"/>
  <c r="AN35" i="33"/>
  <c r="AK35" i="33"/>
  <c r="AN142" i="33"/>
  <c r="AK142" i="33"/>
  <c r="AL142" i="33" s="1"/>
  <c r="AO142" i="33" s="1"/>
  <c r="AM142" i="33"/>
  <c r="AN31" i="33"/>
  <c r="AK31" i="33"/>
  <c r="AM152" i="33"/>
  <c r="AK152" i="33"/>
  <c r="AL152" i="33" s="1"/>
  <c r="AO152" i="33" s="1"/>
  <c r="AN152" i="33"/>
  <c r="AN88" i="33"/>
  <c r="AM88" i="33"/>
  <c r="AK88" i="33"/>
  <c r="AN29" i="33"/>
  <c r="AK29" i="33"/>
  <c r="AN39" i="33"/>
  <c r="AK39" i="33"/>
  <c r="AM141" i="33"/>
  <c r="AK141" i="33"/>
  <c r="AL141" i="33" s="1"/>
  <c r="AO141" i="33" s="1"/>
  <c r="AN141" i="33"/>
  <c r="AN116" i="33"/>
  <c r="AM116" i="33"/>
  <c r="AK116" i="33"/>
  <c r="AN95" i="33"/>
  <c r="AK95" i="33"/>
  <c r="AM95" i="33"/>
  <c r="AN74" i="33"/>
  <c r="AM74" i="33"/>
  <c r="AK74" i="33"/>
  <c r="AL74" i="33" s="1"/>
  <c r="AO74" i="33" s="1"/>
  <c r="AN64" i="33"/>
  <c r="AM64" i="33"/>
  <c r="AK64" i="33"/>
  <c r="AN50" i="33"/>
  <c r="AK50" i="33"/>
  <c r="AM50" i="33"/>
  <c r="AN136" i="33"/>
  <c r="AK136" i="33"/>
  <c r="AL136" i="33" s="1"/>
  <c r="AO136" i="33" s="1"/>
  <c r="AM136" i="33"/>
  <c r="AM132" i="33"/>
  <c r="AK132" i="33"/>
  <c r="AL132" i="33" s="1"/>
  <c r="AO132" i="33" s="1"/>
  <c r="AN132" i="33"/>
  <c r="AN128" i="33"/>
  <c r="AK128" i="33"/>
  <c r="AL128" i="33" s="1"/>
  <c r="AO128" i="33" s="1"/>
  <c r="AM128" i="33"/>
  <c r="AN124" i="33"/>
  <c r="AK124" i="33"/>
  <c r="AL124" i="33" s="1"/>
  <c r="AO124" i="33" s="1"/>
  <c r="AM124" i="33"/>
  <c r="AN108" i="33"/>
  <c r="AK108" i="33"/>
  <c r="AM108" i="33"/>
  <c r="AN86" i="33"/>
  <c r="AM86" i="33"/>
  <c r="AK86" i="33"/>
  <c r="AL86" i="33" s="1"/>
  <c r="AO86" i="33" s="1"/>
  <c r="AN75" i="33"/>
  <c r="AM75" i="33"/>
  <c r="AK75" i="33"/>
  <c r="AN54" i="33"/>
  <c r="AM54" i="33"/>
  <c r="AK54" i="33"/>
  <c r="AN40" i="33"/>
  <c r="AK40" i="33"/>
  <c r="AM40" i="33"/>
  <c r="AN32" i="33"/>
  <c r="AK32" i="33"/>
  <c r="AM32" i="33"/>
  <c r="AN24" i="33"/>
  <c r="AK24" i="33"/>
  <c r="AM24" i="33"/>
  <c r="AN16" i="33"/>
  <c r="AK16" i="33"/>
  <c r="AM16" i="33"/>
  <c r="AN8" i="33"/>
  <c r="AK8" i="33"/>
  <c r="AM8" i="33"/>
  <c r="AN143" i="33"/>
  <c r="AK143" i="33"/>
  <c r="AL143" i="33" s="1"/>
  <c r="AO143" i="33" s="1"/>
  <c r="AM143" i="33"/>
  <c r="AK113" i="33"/>
  <c r="AN113" i="33"/>
  <c r="AM113" i="33"/>
  <c r="AN97" i="33"/>
  <c r="AK97" i="33"/>
  <c r="AM97" i="33"/>
  <c r="AN87" i="33"/>
  <c r="AM87" i="33"/>
  <c r="AK87" i="33"/>
  <c r="AN66" i="33"/>
  <c r="AK66" i="33"/>
  <c r="AM66" i="33"/>
  <c r="AN55" i="33"/>
  <c r="AM55" i="33"/>
  <c r="AK55" i="33"/>
  <c r="AL55" i="33" s="1"/>
  <c r="AO55" i="33" s="1"/>
  <c r="AM35" i="33"/>
  <c r="AM19" i="33"/>
  <c r="AM29" i="33"/>
  <c r="AM13" i="33"/>
  <c r="AN115" i="33"/>
  <c r="AM115" i="33"/>
  <c r="AK115" i="33"/>
  <c r="AN41" i="33"/>
  <c r="AK41" i="33"/>
  <c r="AL41" i="33" s="1"/>
  <c r="AO41" i="33" s="1"/>
  <c r="AN9" i="33"/>
  <c r="AK9" i="33"/>
  <c r="AN82" i="33"/>
  <c r="AK82" i="33"/>
  <c r="AL82" i="33" s="1"/>
  <c r="AO82" i="33" s="1"/>
  <c r="AM82" i="33"/>
  <c r="AM138" i="33"/>
  <c r="AK138" i="33"/>
  <c r="AL138" i="33" s="1"/>
  <c r="AO138" i="33" s="1"/>
  <c r="AN138" i="33"/>
  <c r="AN27" i="33"/>
  <c r="AK27" i="33"/>
  <c r="AN105" i="33"/>
  <c r="AK105" i="33"/>
  <c r="AM105" i="33"/>
  <c r="AN23" i="33"/>
  <c r="AK23" i="33"/>
  <c r="AN144" i="33"/>
  <c r="AK144" i="33"/>
  <c r="AL144" i="33" s="1"/>
  <c r="AO144" i="33" s="1"/>
  <c r="AM144" i="33"/>
  <c r="AK81" i="33"/>
  <c r="AN81" i="33"/>
  <c r="AM81" i="33"/>
  <c r="AN21" i="33"/>
  <c r="AK21" i="33"/>
  <c r="AN153" i="33"/>
  <c r="AK153" i="33"/>
  <c r="AL153" i="33" s="1"/>
  <c r="AO153" i="33" s="1"/>
  <c r="AM153" i="33"/>
  <c r="AK122" i="33"/>
  <c r="AL122" i="33" s="1"/>
  <c r="AO122" i="33" s="1"/>
  <c r="AN122" i="33"/>
  <c r="AM122" i="33"/>
  <c r="AN111" i="33"/>
  <c r="AK111" i="33"/>
  <c r="AM111" i="33"/>
  <c r="AN89" i="33"/>
  <c r="AM89" i="33"/>
  <c r="AK89" i="33"/>
  <c r="AN73" i="33"/>
  <c r="AK73" i="33"/>
  <c r="AM73" i="33"/>
  <c r="AN58" i="33"/>
  <c r="AM58" i="33"/>
  <c r="AK58" i="33"/>
  <c r="AN49" i="33"/>
  <c r="AM49" i="33"/>
  <c r="AK49" i="33"/>
  <c r="AL49" i="33" s="1"/>
  <c r="AO49" i="33" s="1"/>
  <c r="AN135" i="33"/>
  <c r="AK135" i="33"/>
  <c r="AL135" i="33" s="1"/>
  <c r="AO135" i="33" s="1"/>
  <c r="AM135" i="33"/>
  <c r="AM131" i="33"/>
  <c r="AK131" i="33"/>
  <c r="AL131" i="33" s="1"/>
  <c r="AO131" i="33" s="1"/>
  <c r="AN131" i="33"/>
  <c r="AN127" i="33"/>
  <c r="AK127" i="33"/>
  <c r="AL127" i="33" s="1"/>
  <c r="AO127" i="33" s="1"/>
  <c r="AM127" i="33"/>
  <c r="AN123" i="33"/>
  <c r="AK123" i="33"/>
  <c r="AL123" i="33" s="1"/>
  <c r="AO123" i="33" s="1"/>
  <c r="AM123" i="33"/>
  <c r="AN102" i="33"/>
  <c r="AM102" i="33"/>
  <c r="AK102" i="33"/>
  <c r="AL102" i="33" s="1"/>
  <c r="AO102" i="33" s="1"/>
  <c r="AK85" i="33"/>
  <c r="AN85" i="33"/>
  <c r="AM85" i="33"/>
  <c r="AN69" i="33"/>
  <c r="AK69" i="33"/>
  <c r="AM69" i="33"/>
  <c r="AN53" i="33"/>
  <c r="AM53" i="33"/>
  <c r="AK53" i="33"/>
  <c r="AL53" i="33" s="1"/>
  <c r="AO53" i="33" s="1"/>
  <c r="AN38" i="33"/>
  <c r="AM38" i="33"/>
  <c r="AK38" i="33"/>
  <c r="AN30" i="33"/>
  <c r="AM30" i="33"/>
  <c r="AK30" i="33"/>
  <c r="AN22" i="33"/>
  <c r="AM22" i="33"/>
  <c r="AK22" i="33"/>
  <c r="AN14" i="33"/>
  <c r="AM14" i="33"/>
  <c r="AK14" i="33"/>
  <c r="AN6" i="33"/>
  <c r="AM6" i="33"/>
  <c r="AK6" i="33"/>
  <c r="AN139" i="33"/>
  <c r="AK139" i="33"/>
  <c r="AL139" i="33" s="1"/>
  <c r="AO139" i="33" s="1"/>
  <c r="AM139" i="33"/>
  <c r="AN109" i="33"/>
  <c r="AK109" i="33"/>
  <c r="AM109" i="33"/>
  <c r="AN93" i="33"/>
  <c r="AK93" i="33"/>
  <c r="AM93" i="33"/>
  <c r="AN80" i="33"/>
  <c r="AK80" i="33"/>
  <c r="AM80" i="33"/>
  <c r="AN62" i="33"/>
  <c r="AM62" i="33"/>
  <c r="AK62" i="33"/>
  <c r="AN47" i="33"/>
  <c r="AK47" i="33"/>
  <c r="AM31" i="33"/>
  <c r="AM15" i="33"/>
  <c r="AM47" i="33"/>
  <c r="AM25" i="33"/>
  <c r="AM9" i="33"/>
  <c r="AP151" i="29"/>
  <c r="AO151" i="29"/>
  <c r="AM151" i="29"/>
  <c r="AN151" i="29" s="1"/>
  <c r="AQ151" i="29" s="1"/>
  <c r="AP136" i="29"/>
  <c r="AM136" i="29"/>
  <c r="AN136" i="29" s="1"/>
  <c r="AQ136" i="29" s="1"/>
  <c r="AO136" i="29"/>
  <c r="AP120" i="29"/>
  <c r="AO120" i="29"/>
  <c r="AM120" i="29"/>
  <c r="AN120" i="29" s="1"/>
  <c r="AQ120" i="29" s="1"/>
  <c r="AO98" i="29"/>
  <c r="AP98" i="29"/>
  <c r="AM98" i="29"/>
  <c r="AN98" i="29" s="1"/>
  <c r="AQ98" i="29" s="1"/>
  <c r="AM89" i="29"/>
  <c r="AP89" i="29"/>
  <c r="AO89" i="29"/>
  <c r="AP74" i="29"/>
  <c r="AM74" i="29"/>
  <c r="AN74" i="29" s="1"/>
  <c r="AQ74" i="29" s="1"/>
  <c r="AO74" i="29"/>
  <c r="AP55" i="29"/>
  <c r="AM55" i="29"/>
  <c r="AN55" i="29" s="1"/>
  <c r="AQ55" i="29" s="1"/>
  <c r="AO55" i="29"/>
  <c r="AP41" i="29"/>
  <c r="AM41" i="29"/>
  <c r="AO41" i="29"/>
  <c r="AP30" i="29"/>
  <c r="AM30" i="29"/>
  <c r="AN30" i="29" s="1"/>
  <c r="AQ30" i="29" s="1"/>
  <c r="AP12" i="29"/>
  <c r="AM12" i="29"/>
  <c r="AN12" i="29" s="1"/>
  <c r="AQ12" i="29" s="1"/>
  <c r="AP152" i="29"/>
  <c r="AM152" i="29"/>
  <c r="AN152" i="29" s="1"/>
  <c r="AQ152" i="29" s="1"/>
  <c r="AO152" i="29"/>
  <c r="AP139" i="29"/>
  <c r="AM139" i="29"/>
  <c r="AO139" i="29"/>
  <c r="AM125" i="29"/>
  <c r="AP125" i="29"/>
  <c r="AO125" i="29"/>
  <c r="AM117" i="29"/>
  <c r="AP117" i="29"/>
  <c r="AO117" i="29"/>
  <c r="AP99" i="29"/>
  <c r="AO99" i="29"/>
  <c r="AM99" i="29"/>
  <c r="AM77" i="29"/>
  <c r="AP77" i="29"/>
  <c r="AO77" i="29"/>
  <c r="AP72" i="29"/>
  <c r="AO72" i="29"/>
  <c r="AM72" i="29"/>
  <c r="AP57" i="29"/>
  <c r="AM57" i="29"/>
  <c r="AO57" i="29"/>
  <c r="AP39" i="29"/>
  <c r="AO39" i="29"/>
  <c r="AM39" i="29"/>
  <c r="AP21" i="29"/>
  <c r="AO21" i="29"/>
  <c r="AM21" i="29"/>
  <c r="AM153" i="29"/>
  <c r="AN153" i="29" s="1"/>
  <c r="AQ153" i="29" s="1"/>
  <c r="AO153" i="29"/>
  <c r="AP153" i="29"/>
  <c r="AM134" i="29"/>
  <c r="AP134" i="29"/>
  <c r="AO134" i="29"/>
  <c r="AM114" i="29"/>
  <c r="AP114" i="29"/>
  <c r="AO114" i="29"/>
  <c r="AM105" i="29"/>
  <c r="AP105" i="29"/>
  <c r="AO105" i="29"/>
  <c r="AO86" i="29"/>
  <c r="AP86" i="29"/>
  <c r="AM86" i="29"/>
  <c r="AN86" i="29" s="1"/>
  <c r="AQ86" i="29" s="1"/>
  <c r="AP65" i="29"/>
  <c r="AO65" i="29"/>
  <c r="AM65" i="29"/>
  <c r="AP52" i="29"/>
  <c r="AM52" i="29"/>
  <c r="AO52" i="29"/>
  <c r="AP36" i="29"/>
  <c r="AM36" i="29"/>
  <c r="AP19" i="29"/>
  <c r="AM19" i="29"/>
  <c r="AP9" i="29"/>
  <c r="AM9" i="29"/>
  <c r="AO9" i="29"/>
  <c r="AM142" i="29"/>
  <c r="AO142" i="29"/>
  <c r="AP142" i="29"/>
  <c r="AP119" i="29"/>
  <c r="AO119" i="29"/>
  <c r="AM119" i="29"/>
  <c r="AN119" i="29" s="1"/>
  <c r="AQ119" i="29" s="1"/>
  <c r="AM101" i="29"/>
  <c r="AO101" i="29"/>
  <c r="AP101" i="29"/>
  <c r="AP87" i="29"/>
  <c r="AM87" i="29"/>
  <c r="AN87" i="29" s="1"/>
  <c r="AQ87" i="29" s="1"/>
  <c r="AO87" i="29"/>
  <c r="AO66" i="29"/>
  <c r="AP66" i="29"/>
  <c r="AM66" i="29"/>
  <c r="AN66" i="29" s="1"/>
  <c r="AQ66" i="29" s="1"/>
  <c r="AP49" i="29"/>
  <c r="AO49" i="29"/>
  <c r="AM49" i="29"/>
  <c r="AP32" i="29"/>
  <c r="AM32" i="29"/>
  <c r="AN32" i="29" s="1"/>
  <c r="AQ32" i="29" s="1"/>
  <c r="AO32" i="29"/>
  <c r="AP15" i="29"/>
  <c r="AO15" i="29"/>
  <c r="AM15" i="29"/>
  <c r="AO12" i="29"/>
  <c r="AP147" i="29"/>
  <c r="AO147" i="29"/>
  <c r="AM147" i="29"/>
  <c r="AP132" i="29"/>
  <c r="AO132" i="29"/>
  <c r="AM132" i="29"/>
  <c r="AN132" i="29" s="1"/>
  <c r="AQ132" i="29" s="1"/>
  <c r="AP116" i="29"/>
  <c r="AM116" i="29"/>
  <c r="AN116" i="29" s="1"/>
  <c r="AQ116" i="29" s="1"/>
  <c r="AO116" i="29"/>
  <c r="AO94" i="29"/>
  <c r="AM94" i="29"/>
  <c r="AP94" i="29"/>
  <c r="AP88" i="29"/>
  <c r="AO88" i="29"/>
  <c r="AM88" i="29"/>
  <c r="AP71" i="29"/>
  <c r="AO71" i="29"/>
  <c r="AM71" i="29"/>
  <c r="AN71" i="29" s="1"/>
  <c r="AQ71" i="29" s="1"/>
  <c r="AP50" i="29"/>
  <c r="AO50" i="29"/>
  <c r="AM50" i="29"/>
  <c r="AN50" i="29" s="1"/>
  <c r="AQ50" i="29" s="1"/>
  <c r="AP38" i="29"/>
  <c r="AM38" i="29"/>
  <c r="AN38" i="29" s="1"/>
  <c r="AQ38" i="29" s="1"/>
  <c r="AP23" i="29"/>
  <c r="AO23" i="29"/>
  <c r="AM23" i="29"/>
  <c r="AP10" i="29"/>
  <c r="AM10" i="29"/>
  <c r="AP148" i="29"/>
  <c r="AO148" i="29"/>
  <c r="AM148" i="29"/>
  <c r="AN148" i="29" s="1"/>
  <c r="AQ148" i="29" s="1"/>
  <c r="AM137" i="29"/>
  <c r="AP137" i="29"/>
  <c r="AO137" i="29"/>
  <c r="AP124" i="29"/>
  <c r="AM124" i="29"/>
  <c r="AN124" i="29" s="1"/>
  <c r="AQ124" i="29" s="1"/>
  <c r="AO124" i="29"/>
  <c r="AO113" i="29"/>
  <c r="AP113" i="29"/>
  <c r="AM113" i="29"/>
  <c r="AP95" i="29"/>
  <c r="AM95" i="29"/>
  <c r="AN95" i="29" s="1"/>
  <c r="AQ95" i="29" s="1"/>
  <c r="AO95" i="29"/>
  <c r="AP76" i="29"/>
  <c r="AM76" i="29"/>
  <c r="AO76" i="29"/>
  <c r="AP68" i="29"/>
  <c r="AO68" i="29"/>
  <c r="AM68" i="29"/>
  <c r="AP56" i="29"/>
  <c r="AO56" i="29"/>
  <c r="AM56" i="29"/>
  <c r="AP31" i="29"/>
  <c r="AM31" i="29"/>
  <c r="AO31" i="29"/>
  <c r="AP16" i="29"/>
  <c r="AO16" i="29"/>
  <c r="AM16" i="29"/>
  <c r="AM149" i="29"/>
  <c r="AO149" i="29"/>
  <c r="AP149" i="29"/>
  <c r="AM130" i="29"/>
  <c r="AO130" i="29"/>
  <c r="AP130" i="29"/>
  <c r="AM109" i="29"/>
  <c r="AP109" i="29"/>
  <c r="AO109" i="29"/>
  <c r="AP104" i="29"/>
  <c r="AO104" i="29"/>
  <c r="AM104" i="29"/>
  <c r="AO82" i="29"/>
  <c r="AP82" i="29"/>
  <c r="AM82" i="29"/>
  <c r="AM61" i="29"/>
  <c r="AO61" i="29"/>
  <c r="AP61" i="29"/>
  <c r="AP48" i="29"/>
  <c r="AM48" i="29"/>
  <c r="AO48" i="29"/>
  <c r="AP34" i="29"/>
  <c r="AM34" i="29"/>
  <c r="AP17" i="29"/>
  <c r="AM17" i="29"/>
  <c r="AO17" i="29"/>
  <c r="AP6" i="29"/>
  <c r="AM6" i="29"/>
  <c r="AN6" i="29" s="1"/>
  <c r="AQ6" i="29" s="1"/>
  <c r="AP135" i="29"/>
  <c r="AO135" i="29"/>
  <c r="AM135" i="29"/>
  <c r="AN135" i="29" s="1"/>
  <c r="AQ135" i="29" s="1"/>
  <c r="AP115" i="29"/>
  <c r="AO115" i="29"/>
  <c r="AM115" i="29"/>
  <c r="AP97" i="29"/>
  <c r="AO97" i="29"/>
  <c r="AM97" i="29"/>
  <c r="AP83" i="29"/>
  <c r="AO83" i="29"/>
  <c r="AM83" i="29"/>
  <c r="AN83" i="29" s="1"/>
  <c r="AQ83" i="29" s="1"/>
  <c r="AO62" i="29"/>
  <c r="AM62" i="29"/>
  <c r="AN62" i="29" s="1"/>
  <c r="AQ62" i="29" s="1"/>
  <c r="AP62" i="29"/>
  <c r="AP45" i="29"/>
  <c r="AO45" i="29"/>
  <c r="AM45" i="29"/>
  <c r="AP27" i="29"/>
  <c r="AO27" i="29"/>
  <c r="AM27" i="29"/>
  <c r="AP7" i="29"/>
  <c r="AO7" i="29"/>
  <c r="AM7" i="29"/>
  <c r="AP143" i="29"/>
  <c r="AO143" i="29"/>
  <c r="AM143" i="29"/>
  <c r="AN143" i="29" s="1"/>
  <c r="AQ143" i="29" s="1"/>
  <c r="AP128" i="29"/>
  <c r="AM128" i="29"/>
  <c r="AN128" i="29" s="1"/>
  <c r="AQ128" i="29" s="1"/>
  <c r="AO128" i="29"/>
  <c r="AP112" i="29"/>
  <c r="AO112" i="29"/>
  <c r="AM112" i="29"/>
  <c r="AN112" i="29" s="1"/>
  <c r="AQ112" i="29" s="1"/>
  <c r="AP92" i="29"/>
  <c r="AM92" i="29"/>
  <c r="AO92" i="29"/>
  <c r="AP84" i="29"/>
  <c r="AO84" i="29"/>
  <c r="AM84" i="29"/>
  <c r="AP67" i="29"/>
  <c r="AM67" i="29"/>
  <c r="AN67" i="29" s="1"/>
  <c r="AQ67" i="29" s="1"/>
  <c r="AO67" i="29"/>
  <c r="AP46" i="29"/>
  <c r="AM46" i="29"/>
  <c r="AN46" i="29" s="1"/>
  <c r="AQ46" i="29" s="1"/>
  <c r="AP35" i="29"/>
  <c r="AM35" i="29"/>
  <c r="AP20" i="29"/>
  <c r="AM20" i="29"/>
  <c r="AN20" i="29" s="1"/>
  <c r="AQ20" i="29" s="1"/>
  <c r="AP5" i="29"/>
  <c r="AO5" i="29"/>
  <c r="AM5" i="29"/>
  <c r="AP144" i="29"/>
  <c r="AO144" i="29"/>
  <c r="AM144" i="29"/>
  <c r="AN144" i="29" s="1"/>
  <c r="AQ144" i="29" s="1"/>
  <c r="AM133" i="29"/>
  <c r="AO133" i="29"/>
  <c r="AP133" i="29"/>
  <c r="AP123" i="29"/>
  <c r="AM123" i="29"/>
  <c r="AO123" i="29"/>
  <c r="AM106" i="29"/>
  <c r="AN106" i="29" s="1"/>
  <c r="AQ106" i="29" s="1"/>
  <c r="AO106" i="29"/>
  <c r="AP106" i="29"/>
  <c r="AM85" i="29"/>
  <c r="AP85" i="29"/>
  <c r="AO85" i="29"/>
  <c r="AP75" i="29"/>
  <c r="AM75" i="29"/>
  <c r="AN75" i="29" s="1"/>
  <c r="AQ75" i="29" s="1"/>
  <c r="AO75" i="29"/>
  <c r="AP64" i="29"/>
  <c r="AM64" i="29"/>
  <c r="AO64" i="29"/>
  <c r="AP51" i="29"/>
  <c r="AO51" i="29"/>
  <c r="AM51" i="29"/>
  <c r="AN51" i="29" s="1"/>
  <c r="AQ51" i="29" s="1"/>
  <c r="AP28" i="29"/>
  <c r="AM28" i="29"/>
  <c r="AN28" i="29" s="1"/>
  <c r="AQ28" i="29" s="1"/>
  <c r="AP13" i="29"/>
  <c r="AO13" i="29"/>
  <c r="AM13" i="29"/>
  <c r="AO145" i="29"/>
  <c r="AM145" i="29"/>
  <c r="AP145" i="29"/>
  <c r="AM126" i="29"/>
  <c r="AP126" i="29"/>
  <c r="AO126" i="29"/>
  <c r="AP108" i="29"/>
  <c r="AM108" i="29"/>
  <c r="AN108" i="29" s="1"/>
  <c r="AQ108" i="29" s="1"/>
  <c r="AO108" i="29"/>
  <c r="AP100" i="29"/>
  <c r="AM100" i="29"/>
  <c r="AO100" i="29"/>
  <c r="AM78" i="29"/>
  <c r="AN78" i="29" s="1"/>
  <c r="AQ78" i="29" s="1"/>
  <c r="AP78" i="29"/>
  <c r="AO78" i="29"/>
  <c r="AP60" i="29"/>
  <c r="AM60" i="29"/>
  <c r="AO60" i="29"/>
  <c r="AP44" i="29"/>
  <c r="AM44" i="29"/>
  <c r="AN44" i="29" s="1"/>
  <c r="AQ44" i="29" s="1"/>
  <c r="AP29" i="29"/>
  <c r="AO29" i="29"/>
  <c r="AM29" i="29"/>
  <c r="AP14" i="29"/>
  <c r="AM14" i="29"/>
  <c r="AM150" i="29"/>
  <c r="AO150" i="29"/>
  <c r="AP150" i="29"/>
  <c r="AP131" i="29"/>
  <c r="AO131" i="29"/>
  <c r="AM131" i="29"/>
  <c r="AP111" i="29"/>
  <c r="AM111" i="29"/>
  <c r="AN111" i="29" s="1"/>
  <c r="AQ111" i="29" s="1"/>
  <c r="AO111" i="29"/>
  <c r="AM93" i="29"/>
  <c r="AP93" i="29"/>
  <c r="AO93" i="29"/>
  <c r="AP79" i="29"/>
  <c r="AM79" i="29"/>
  <c r="AN79" i="29" s="1"/>
  <c r="AQ79" i="29" s="1"/>
  <c r="AO79" i="29"/>
  <c r="AO54" i="29"/>
  <c r="AP54" i="29"/>
  <c r="AM54" i="29"/>
  <c r="AN54" i="29" s="1"/>
  <c r="AQ54" i="29" s="1"/>
  <c r="AP40" i="29"/>
  <c r="AO40" i="29"/>
  <c r="AM40" i="29"/>
  <c r="AN40" i="29" s="1"/>
  <c r="AQ40" i="29" s="1"/>
  <c r="AP25" i="29"/>
  <c r="AO25" i="29"/>
  <c r="AM25" i="29"/>
  <c r="AO38" i="29"/>
  <c r="AO19" i="29"/>
  <c r="AO6" i="29"/>
  <c r="AM138" i="29"/>
  <c r="AO138" i="29"/>
  <c r="AP138" i="29"/>
  <c r="AM122" i="29"/>
  <c r="AP122" i="29"/>
  <c r="AO122" i="29"/>
  <c r="AO102" i="29"/>
  <c r="AM102" i="29"/>
  <c r="AN102" i="29" s="1"/>
  <c r="AQ102" i="29" s="1"/>
  <c r="AP102" i="29"/>
  <c r="AP91" i="29"/>
  <c r="AM91" i="29"/>
  <c r="AN91" i="29" s="1"/>
  <c r="AQ91" i="29" s="1"/>
  <c r="AO91" i="29"/>
  <c r="AP80" i="29"/>
  <c r="AO80" i="29"/>
  <c r="AM80" i="29"/>
  <c r="AP63" i="29"/>
  <c r="AM63" i="29"/>
  <c r="AN63" i="29" s="1"/>
  <c r="AQ63" i="29" s="1"/>
  <c r="AO63" i="29"/>
  <c r="AP43" i="29"/>
  <c r="AO43" i="29"/>
  <c r="AM43" i="29"/>
  <c r="AP33" i="29"/>
  <c r="AO33" i="29"/>
  <c r="AM33" i="29"/>
  <c r="AP18" i="29"/>
  <c r="AO18" i="29"/>
  <c r="AM18" i="29"/>
  <c r="AP4" i="29"/>
  <c r="AO4" i="29"/>
  <c r="AM4" i="29"/>
  <c r="AP140" i="29"/>
  <c r="AM140" i="29"/>
  <c r="AN140" i="29" s="1"/>
  <c r="AQ140" i="29" s="1"/>
  <c r="AO140" i="29"/>
  <c r="AO129" i="29"/>
  <c r="AP129" i="29"/>
  <c r="AM129" i="29"/>
  <c r="AM121" i="29"/>
  <c r="AP121" i="29"/>
  <c r="AO121" i="29"/>
  <c r="AP103" i="29"/>
  <c r="AO103" i="29"/>
  <c r="AM103" i="29"/>
  <c r="AN103" i="29" s="1"/>
  <c r="AQ103" i="29" s="1"/>
  <c r="AP81" i="29"/>
  <c r="AM81" i="29"/>
  <c r="AO81" i="29"/>
  <c r="AP73" i="29"/>
  <c r="AM73" i="29"/>
  <c r="AO73" i="29"/>
  <c r="AP58" i="29"/>
  <c r="AM58" i="29"/>
  <c r="AO58" i="29"/>
  <c r="AP47" i="29"/>
  <c r="AO47" i="29"/>
  <c r="AM47" i="29"/>
  <c r="AP26" i="29"/>
  <c r="AM26" i="29"/>
  <c r="AO26" i="29"/>
  <c r="AP8" i="29"/>
  <c r="AM8" i="29"/>
  <c r="AN8" i="29" s="1"/>
  <c r="AQ8" i="29" s="1"/>
  <c r="AO8" i="29"/>
  <c r="AM141" i="29"/>
  <c r="AO141" i="29"/>
  <c r="AP141" i="29"/>
  <c r="AM118" i="29"/>
  <c r="AP118" i="29"/>
  <c r="AO118" i="29"/>
  <c r="AP107" i="29"/>
  <c r="AM107" i="29"/>
  <c r="AO107" i="29"/>
  <c r="AP96" i="29"/>
  <c r="AO96" i="29"/>
  <c r="AM96" i="29"/>
  <c r="AM69" i="29"/>
  <c r="AP69" i="29"/>
  <c r="AO69" i="29"/>
  <c r="AP59" i="29"/>
  <c r="AM59" i="29"/>
  <c r="AN59" i="29" s="1"/>
  <c r="AQ59" i="29" s="1"/>
  <c r="AO59" i="29"/>
  <c r="AP42" i="29"/>
  <c r="AM42" i="29"/>
  <c r="AP24" i="29"/>
  <c r="AO24" i="29"/>
  <c r="AM24" i="29"/>
  <c r="AP11" i="29"/>
  <c r="AM11" i="29"/>
  <c r="AO11" i="29"/>
  <c r="AM146" i="29"/>
  <c r="AO146" i="29"/>
  <c r="AP146" i="29"/>
  <c r="AP127" i="29"/>
  <c r="AO127" i="29"/>
  <c r="AM127" i="29"/>
  <c r="AN127" i="29" s="1"/>
  <c r="AQ127" i="29" s="1"/>
  <c r="AM110" i="29"/>
  <c r="AP110" i="29"/>
  <c r="AO110" i="29"/>
  <c r="AO90" i="29"/>
  <c r="AP90" i="29"/>
  <c r="AM90" i="29"/>
  <c r="AN90" i="29" s="1"/>
  <c r="AQ90" i="29" s="1"/>
  <c r="AP70" i="29"/>
  <c r="AO70" i="29"/>
  <c r="AM70" i="29"/>
  <c r="AN70" i="29" s="1"/>
  <c r="AQ70" i="29" s="1"/>
  <c r="AM53" i="29"/>
  <c r="AP53" i="29"/>
  <c r="AO53" i="29"/>
  <c r="AP37" i="29"/>
  <c r="AO37" i="29"/>
  <c r="AM37" i="29"/>
  <c r="AP22" i="29"/>
  <c r="AM22" i="29"/>
  <c r="AN22" i="29" s="1"/>
  <c r="AQ22" i="29" s="1"/>
  <c r="AO10" i="29"/>
  <c r="AO36" i="29"/>
  <c r="AO44" i="29"/>
  <c r="AO14" i="29"/>
  <c r="AR4" i="27"/>
  <c r="AO4" i="27"/>
  <c r="AQ4" i="27"/>
  <c r="AO139" i="27"/>
  <c r="AQ139" i="27"/>
  <c r="AR139" i="27"/>
  <c r="AQ128" i="27"/>
  <c r="AO128" i="27"/>
  <c r="AP128" i="27" s="1"/>
  <c r="AS128" i="27" s="1"/>
  <c r="AR128" i="27"/>
  <c r="AQ110" i="27"/>
  <c r="AR110" i="27"/>
  <c r="AO110" i="27"/>
  <c r="AP110" i="27" s="1"/>
  <c r="AS110" i="27" s="1"/>
  <c r="AQ95" i="27"/>
  <c r="AR95" i="27"/>
  <c r="AO95" i="27"/>
  <c r="AP95" i="27" s="1"/>
  <c r="AS95" i="27" s="1"/>
  <c r="AQ77" i="27"/>
  <c r="AR77" i="27"/>
  <c r="AO77" i="27"/>
  <c r="AP77" i="27" s="1"/>
  <c r="AS77" i="27" s="1"/>
  <c r="AR59" i="27"/>
  <c r="AQ59" i="27"/>
  <c r="AO59" i="27"/>
  <c r="AP59" i="27" s="1"/>
  <c r="AS59" i="27" s="1"/>
  <c r="AR44" i="27"/>
  <c r="AO44" i="27"/>
  <c r="AQ44" i="27"/>
  <c r="AO149" i="27"/>
  <c r="AR149" i="27"/>
  <c r="AQ149" i="27"/>
  <c r="AR135" i="27"/>
  <c r="AO135" i="27"/>
  <c r="AQ135" i="27"/>
  <c r="AQ120" i="27"/>
  <c r="AR120" i="27"/>
  <c r="AO120" i="27"/>
  <c r="AP120" i="27" s="1"/>
  <c r="AS120" i="27" s="1"/>
  <c r="AQ101" i="27"/>
  <c r="AO101" i="27"/>
  <c r="AP101" i="27" s="1"/>
  <c r="AS101" i="27" s="1"/>
  <c r="AR101" i="27"/>
  <c r="AQ87" i="27"/>
  <c r="AR87" i="27"/>
  <c r="AO87" i="27"/>
  <c r="AP87" i="27" s="1"/>
  <c r="AS87" i="27" s="1"/>
  <c r="AR65" i="27"/>
  <c r="AQ65" i="27"/>
  <c r="AO65" i="27"/>
  <c r="AP65" i="27" s="1"/>
  <c r="AS65" i="27" s="1"/>
  <c r="AR50" i="27"/>
  <c r="AO50" i="27"/>
  <c r="AP50" i="27" s="1"/>
  <c r="AS50" i="27" s="1"/>
  <c r="AQ50" i="27"/>
  <c r="AR36" i="27"/>
  <c r="AO36" i="27"/>
  <c r="AR28" i="27"/>
  <c r="AO28" i="27"/>
  <c r="AR20" i="27"/>
  <c r="AO20" i="27"/>
  <c r="AR12" i="27"/>
  <c r="AO12" i="27"/>
  <c r="AP12" i="27" s="1"/>
  <c r="AS12" i="27" s="1"/>
  <c r="AQ12" i="27"/>
  <c r="AR146" i="27"/>
  <c r="AQ146" i="27"/>
  <c r="AO146" i="27"/>
  <c r="AP146" i="27" s="1"/>
  <c r="AS146" i="27" s="1"/>
  <c r="AO130" i="27"/>
  <c r="AP130" i="27" s="1"/>
  <c r="AS130" i="27" s="1"/>
  <c r="AQ130" i="27"/>
  <c r="AR130" i="27"/>
  <c r="AQ116" i="27"/>
  <c r="AR116" i="27"/>
  <c r="AO116" i="27"/>
  <c r="AP116" i="27" s="1"/>
  <c r="AS116" i="27" s="1"/>
  <c r="AQ98" i="27"/>
  <c r="AR98" i="27"/>
  <c r="AO98" i="27"/>
  <c r="AP98" i="27" s="1"/>
  <c r="AS98" i="27" s="1"/>
  <c r="AQ80" i="27"/>
  <c r="AR80" i="27"/>
  <c r="AO80" i="27"/>
  <c r="AP80" i="27" s="1"/>
  <c r="AS80" i="27" s="1"/>
  <c r="AR70" i="27"/>
  <c r="AQ70" i="27"/>
  <c r="AO70" i="27"/>
  <c r="AR57" i="27"/>
  <c r="AO57" i="27"/>
  <c r="AP57" i="27" s="1"/>
  <c r="AS57" i="27" s="1"/>
  <c r="AQ57" i="27"/>
  <c r="AR45" i="27"/>
  <c r="AO45" i="27"/>
  <c r="AO147" i="27"/>
  <c r="AR147" i="27"/>
  <c r="AQ147" i="27"/>
  <c r="AQ127" i="27"/>
  <c r="AO127" i="27"/>
  <c r="AP127" i="27" s="1"/>
  <c r="AS127" i="27" s="1"/>
  <c r="AR127" i="27"/>
  <c r="AQ109" i="27"/>
  <c r="AR109" i="27"/>
  <c r="AO109" i="27"/>
  <c r="AP109" i="27" s="1"/>
  <c r="AS109" i="27" s="1"/>
  <c r="AQ99" i="27"/>
  <c r="AO99" i="27"/>
  <c r="AP99" i="27" s="1"/>
  <c r="AS99" i="27" s="1"/>
  <c r="AR99" i="27"/>
  <c r="AQ81" i="27"/>
  <c r="AR81" i="27"/>
  <c r="AO81" i="27"/>
  <c r="AP81" i="27" s="1"/>
  <c r="AS81" i="27" s="1"/>
  <c r="AR63" i="27"/>
  <c r="AQ63" i="27"/>
  <c r="AO63" i="27"/>
  <c r="AP63" i="27" s="1"/>
  <c r="AS63" i="27" s="1"/>
  <c r="AR48" i="27"/>
  <c r="AO48" i="27"/>
  <c r="AP48" i="27" s="1"/>
  <c r="AS48" i="27" s="1"/>
  <c r="AQ48" i="27"/>
  <c r="AR37" i="27"/>
  <c r="AO37" i="27"/>
  <c r="AR29" i="27"/>
  <c r="AO29" i="27"/>
  <c r="AR21" i="27"/>
  <c r="AO21" i="27"/>
  <c r="AR13" i="27"/>
  <c r="AO13" i="27"/>
  <c r="AP13" i="27" s="1"/>
  <c r="AS13" i="27" s="1"/>
  <c r="AQ13" i="27"/>
  <c r="AQ36" i="27"/>
  <c r="AQ45" i="27"/>
  <c r="AQ21" i="27"/>
  <c r="AO152" i="27"/>
  <c r="AP152" i="27" s="1"/>
  <c r="AS152" i="27" s="1"/>
  <c r="AQ152" i="27"/>
  <c r="AR152" i="27"/>
  <c r="AR134" i="27"/>
  <c r="AO134" i="27"/>
  <c r="AP134" i="27" s="1"/>
  <c r="AS134" i="27" s="1"/>
  <c r="AQ134" i="27"/>
  <c r="AQ123" i="27"/>
  <c r="AO123" i="27"/>
  <c r="AP123" i="27" s="1"/>
  <c r="AS123" i="27" s="1"/>
  <c r="AR123" i="27"/>
  <c r="AQ105" i="27"/>
  <c r="AR105" i="27"/>
  <c r="AO105" i="27"/>
  <c r="AP105" i="27" s="1"/>
  <c r="AS105" i="27" s="1"/>
  <c r="AQ91" i="27"/>
  <c r="AO91" i="27"/>
  <c r="AP91" i="27" s="1"/>
  <c r="AS91" i="27" s="1"/>
  <c r="AR91" i="27"/>
  <c r="AQ73" i="27"/>
  <c r="AR73" i="27"/>
  <c r="AO73" i="27"/>
  <c r="AP73" i="27" s="1"/>
  <c r="AS73" i="27" s="1"/>
  <c r="AR54" i="27"/>
  <c r="AQ54" i="27"/>
  <c r="AO54" i="27"/>
  <c r="AP54" i="27" s="1"/>
  <c r="AS54" i="27" s="1"/>
  <c r="AR11" i="27"/>
  <c r="AO11" i="27"/>
  <c r="AP11" i="27" s="1"/>
  <c r="AS11" i="27" s="1"/>
  <c r="AQ11" i="27"/>
  <c r="AO144" i="27"/>
  <c r="AP144" i="27" s="1"/>
  <c r="AS144" i="27" s="1"/>
  <c r="AR144" i="27"/>
  <c r="AQ144" i="27"/>
  <c r="AQ129" i="27"/>
  <c r="AR129" i="27"/>
  <c r="AO129" i="27"/>
  <c r="AP129" i="27" s="1"/>
  <c r="AS129" i="27" s="1"/>
  <c r="AQ115" i="27"/>
  <c r="AO115" i="27"/>
  <c r="AP115" i="27" s="1"/>
  <c r="AS115" i="27" s="1"/>
  <c r="AR115" i="27"/>
  <c r="AQ97" i="27"/>
  <c r="AR97" i="27"/>
  <c r="AO97" i="27"/>
  <c r="AP97" i="27" s="1"/>
  <c r="AS97" i="27" s="1"/>
  <c r="AQ83" i="27"/>
  <c r="AR83" i="27"/>
  <c r="AO83" i="27"/>
  <c r="AP83" i="27" s="1"/>
  <c r="AS83" i="27" s="1"/>
  <c r="AR60" i="27"/>
  <c r="AO60" i="27"/>
  <c r="AQ60" i="27"/>
  <c r="AR42" i="27"/>
  <c r="AO42" i="27"/>
  <c r="AR34" i="27"/>
  <c r="AO34" i="27"/>
  <c r="AR26" i="27"/>
  <c r="AO26" i="27"/>
  <c r="AR18" i="27"/>
  <c r="AO18" i="27"/>
  <c r="AR7" i="27"/>
  <c r="AO7" i="27"/>
  <c r="AP7" i="27" s="1"/>
  <c r="AS7" i="27" s="1"/>
  <c r="AQ7" i="27"/>
  <c r="AO145" i="27"/>
  <c r="AR145" i="27"/>
  <c r="AQ145" i="27"/>
  <c r="AQ126" i="27"/>
  <c r="AR126" i="27"/>
  <c r="AO126" i="27"/>
  <c r="AP126" i="27" s="1"/>
  <c r="AS126" i="27" s="1"/>
  <c r="AQ112" i="27"/>
  <c r="AR112" i="27"/>
  <c r="AO112" i="27"/>
  <c r="AP112" i="27" s="1"/>
  <c r="AS112" i="27" s="1"/>
  <c r="AQ93" i="27"/>
  <c r="AR93" i="27"/>
  <c r="AO93" i="27"/>
  <c r="AP93" i="27" s="1"/>
  <c r="AS93" i="27" s="1"/>
  <c r="AQ79" i="27"/>
  <c r="AR79" i="27"/>
  <c r="AO79" i="27"/>
  <c r="AP79" i="27" s="1"/>
  <c r="AS79" i="27" s="1"/>
  <c r="AR67" i="27"/>
  <c r="AQ67" i="27"/>
  <c r="AO67" i="27"/>
  <c r="AP67" i="27" s="1"/>
  <c r="AS67" i="27" s="1"/>
  <c r="AR56" i="27"/>
  <c r="AO56" i="27"/>
  <c r="AP56" i="27" s="1"/>
  <c r="AS56" i="27" s="1"/>
  <c r="AQ56" i="27"/>
  <c r="AR10" i="27"/>
  <c r="AO10" i="27"/>
  <c r="AP10" i="27" s="1"/>
  <c r="AS10" i="27" s="1"/>
  <c r="AQ10" i="27"/>
  <c r="AR142" i="27"/>
  <c r="AQ142" i="27"/>
  <c r="AO142" i="27"/>
  <c r="AP142" i="27" s="1"/>
  <c r="AS142" i="27" s="1"/>
  <c r="AQ122" i="27"/>
  <c r="AO122" i="27"/>
  <c r="AP122" i="27" s="1"/>
  <c r="AS122" i="27" s="1"/>
  <c r="AR122" i="27"/>
  <c r="AQ108" i="27"/>
  <c r="AR108" i="27"/>
  <c r="AO108" i="27"/>
  <c r="AP108" i="27" s="1"/>
  <c r="AS108" i="27" s="1"/>
  <c r="AQ94" i="27"/>
  <c r="AR94" i="27"/>
  <c r="AO94" i="27"/>
  <c r="AP94" i="27" s="1"/>
  <c r="AS94" i="27" s="1"/>
  <c r="AQ76" i="27"/>
  <c r="AR76" i="27"/>
  <c r="AO76" i="27"/>
  <c r="AR62" i="27"/>
  <c r="AO62" i="27"/>
  <c r="AQ62" i="27"/>
  <c r="AR43" i="27"/>
  <c r="AO43" i="27"/>
  <c r="AR35" i="27"/>
  <c r="AO35" i="27"/>
  <c r="AR27" i="27"/>
  <c r="AO27" i="27"/>
  <c r="AR19" i="27"/>
  <c r="AO19" i="27"/>
  <c r="AR8" i="27"/>
  <c r="AO8" i="27"/>
  <c r="AP8" i="27" s="1"/>
  <c r="AS8" i="27" s="1"/>
  <c r="AQ8" i="27"/>
  <c r="AQ18" i="27"/>
  <c r="AQ26" i="27"/>
  <c r="AO148" i="27"/>
  <c r="AP148" i="27" s="1"/>
  <c r="AS148" i="27" s="1"/>
  <c r="AR148" i="27"/>
  <c r="AQ148" i="27"/>
  <c r="AR133" i="27"/>
  <c r="AO133" i="27"/>
  <c r="AQ133" i="27"/>
  <c r="AQ119" i="27"/>
  <c r="AO119" i="27"/>
  <c r="AP119" i="27" s="1"/>
  <c r="AS119" i="27" s="1"/>
  <c r="AR119" i="27"/>
  <c r="AQ100" i="27"/>
  <c r="AR100" i="27"/>
  <c r="AO100" i="27"/>
  <c r="AP100" i="27" s="1"/>
  <c r="AS100" i="27" s="1"/>
  <c r="AQ86" i="27"/>
  <c r="AO86" i="27"/>
  <c r="AP86" i="27" s="1"/>
  <c r="AS86" i="27" s="1"/>
  <c r="AR86" i="27"/>
  <c r="AR69" i="27"/>
  <c r="AQ69" i="27"/>
  <c r="AO69" i="27"/>
  <c r="AP69" i="27" s="1"/>
  <c r="AS69" i="27" s="1"/>
  <c r="AR49" i="27"/>
  <c r="AQ49" i="27"/>
  <c r="AO49" i="27"/>
  <c r="AP49" i="27" s="1"/>
  <c r="AS49" i="27" s="1"/>
  <c r="AR9" i="27"/>
  <c r="AO9" i="27"/>
  <c r="AP9" i="27" s="1"/>
  <c r="AS9" i="27" s="1"/>
  <c r="AQ9" i="27"/>
  <c r="AO140" i="27"/>
  <c r="AP140" i="27" s="1"/>
  <c r="AS140" i="27" s="1"/>
  <c r="AR140" i="27"/>
  <c r="AQ140" i="27"/>
  <c r="AQ125" i="27"/>
  <c r="AR125" i="27"/>
  <c r="AO125" i="27"/>
  <c r="AP125" i="27" s="1"/>
  <c r="AS125" i="27" s="1"/>
  <c r="AQ111" i="27"/>
  <c r="AO111" i="27"/>
  <c r="AP111" i="27" s="1"/>
  <c r="AS111" i="27" s="1"/>
  <c r="AR111" i="27"/>
  <c r="AQ92" i="27"/>
  <c r="AR92" i="27"/>
  <c r="AO92" i="27"/>
  <c r="AP92" i="27" s="1"/>
  <c r="AS92" i="27" s="1"/>
  <c r="AQ78" i="27"/>
  <c r="AR78" i="27"/>
  <c r="AO78" i="27"/>
  <c r="AP78" i="27" s="1"/>
  <c r="AS78" i="27" s="1"/>
  <c r="AR55" i="27"/>
  <c r="AO55" i="27"/>
  <c r="AP55" i="27" s="1"/>
  <c r="AS55" i="27" s="1"/>
  <c r="AQ55" i="27"/>
  <c r="AR40" i="27"/>
  <c r="AO40" i="27"/>
  <c r="AR32" i="27"/>
  <c r="AO32" i="27"/>
  <c r="AR24" i="27"/>
  <c r="AO24" i="27"/>
  <c r="AR16" i="27"/>
  <c r="AO16" i="27"/>
  <c r="AP16" i="27" s="1"/>
  <c r="AS16" i="27" s="1"/>
  <c r="AQ16" i="27"/>
  <c r="AR5" i="27"/>
  <c r="AO5" i="27"/>
  <c r="AP5" i="27" s="1"/>
  <c r="AS5" i="27" s="1"/>
  <c r="AQ5" i="27"/>
  <c r="AO141" i="27"/>
  <c r="AQ141" i="27"/>
  <c r="AR141" i="27"/>
  <c r="AQ121" i="27"/>
  <c r="AO121" i="27"/>
  <c r="AP121" i="27" s="1"/>
  <c r="AS121" i="27" s="1"/>
  <c r="AR121" i="27"/>
  <c r="AQ107" i="27"/>
  <c r="AO107" i="27"/>
  <c r="AP107" i="27" s="1"/>
  <c r="AS107" i="27" s="1"/>
  <c r="AR107" i="27"/>
  <c r="AQ89" i="27"/>
  <c r="AR89" i="27"/>
  <c r="AO89" i="27"/>
  <c r="AP89" i="27" s="1"/>
  <c r="AS89" i="27" s="1"/>
  <c r="AQ75" i="27"/>
  <c r="AO75" i="27"/>
  <c r="AP75" i="27" s="1"/>
  <c r="AS75" i="27" s="1"/>
  <c r="AR75" i="27"/>
  <c r="AR66" i="27"/>
  <c r="AO66" i="27"/>
  <c r="AP66" i="27" s="1"/>
  <c r="AS66" i="27" s="1"/>
  <c r="AQ66" i="27"/>
  <c r="AR52" i="27"/>
  <c r="AQ52" i="27"/>
  <c r="AO52" i="27"/>
  <c r="AP52" i="27" s="1"/>
  <c r="AS52" i="27" s="1"/>
  <c r="Y157" i="27"/>
  <c r="AQ138" i="27"/>
  <c r="AR138" i="27"/>
  <c r="AO138" i="27"/>
  <c r="AP138" i="27" s="1"/>
  <c r="AS138" i="27" s="1"/>
  <c r="AQ118" i="27"/>
  <c r="AR118" i="27"/>
  <c r="AO118" i="27"/>
  <c r="AP118" i="27" s="1"/>
  <c r="AS118" i="27" s="1"/>
  <c r="AQ104" i="27"/>
  <c r="AR104" i="27"/>
  <c r="AO104" i="27"/>
  <c r="AP104" i="27" s="1"/>
  <c r="AS104" i="27" s="1"/>
  <c r="AQ90" i="27"/>
  <c r="AO90" i="27"/>
  <c r="AP90" i="27" s="1"/>
  <c r="AS90" i="27" s="1"/>
  <c r="AR90" i="27"/>
  <c r="AR72" i="27"/>
  <c r="AQ72" i="27"/>
  <c r="AO72" i="27"/>
  <c r="AR58" i="27"/>
  <c r="AO58" i="27"/>
  <c r="AP58" i="27" s="1"/>
  <c r="AS58" i="27" s="1"/>
  <c r="AQ58" i="27"/>
  <c r="AR41" i="27"/>
  <c r="AO41" i="27"/>
  <c r="AR33" i="27"/>
  <c r="AO33" i="27"/>
  <c r="AR25" i="27"/>
  <c r="AO25" i="27"/>
  <c r="AR17" i="27"/>
  <c r="AO17" i="27"/>
  <c r="AR6" i="27"/>
  <c r="AO6" i="27"/>
  <c r="AP6" i="27" s="1"/>
  <c r="AS6" i="27" s="1"/>
  <c r="AQ6" i="27"/>
  <c r="AQ43" i="27"/>
  <c r="AQ28" i="27"/>
  <c r="AQ35" i="27"/>
  <c r="AQ34" i="27"/>
  <c r="AQ27" i="27"/>
  <c r="AO143" i="27"/>
  <c r="AQ143" i="27"/>
  <c r="AR143" i="27"/>
  <c r="AO132" i="27"/>
  <c r="AP132" i="27" s="1"/>
  <c r="AS132" i="27" s="1"/>
  <c r="AQ132" i="27"/>
  <c r="AR132" i="27"/>
  <c r="AQ114" i="27"/>
  <c r="AR114" i="27"/>
  <c r="AO114" i="27"/>
  <c r="AP114" i="27" s="1"/>
  <c r="AS114" i="27" s="1"/>
  <c r="AQ96" i="27"/>
  <c r="AR96" i="27"/>
  <c r="AO96" i="27"/>
  <c r="AP96" i="27" s="1"/>
  <c r="AS96" i="27" s="1"/>
  <c r="AQ82" i="27"/>
  <c r="AR82" i="27"/>
  <c r="AO82" i="27"/>
  <c r="AP82" i="27" s="1"/>
  <c r="AS82" i="27" s="1"/>
  <c r="AR64" i="27"/>
  <c r="AO64" i="27"/>
  <c r="AP64" i="27" s="1"/>
  <c r="AS64" i="27" s="1"/>
  <c r="AQ64" i="27"/>
  <c r="AR46" i="27"/>
  <c r="AO46" i="27"/>
  <c r="AO153" i="27"/>
  <c r="AQ153" i="27"/>
  <c r="AR153" i="27"/>
  <c r="AO136" i="27"/>
  <c r="AP136" i="27" s="1"/>
  <c r="AS136" i="27" s="1"/>
  <c r="AQ136" i="27"/>
  <c r="AR136" i="27"/>
  <c r="AQ124" i="27"/>
  <c r="AR124" i="27"/>
  <c r="AO124" i="27"/>
  <c r="AP124" i="27" s="1"/>
  <c r="AS124" i="27" s="1"/>
  <c r="AQ106" i="27"/>
  <c r="AO106" i="27"/>
  <c r="AP106" i="27" s="1"/>
  <c r="AS106" i="27" s="1"/>
  <c r="AR106" i="27"/>
  <c r="AQ88" i="27"/>
  <c r="AR88" i="27"/>
  <c r="AO88" i="27"/>
  <c r="AP88" i="27" s="1"/>
  <c r="AS88" i="27" s="1"/>
  <c r="AQ74" i="27"/>
  <c r="AO74" i="27"/>
  <c r="AR74" i="27"/>
  <c r="AR51" i="27"/>
  <c r="AQ51" i="27"/>
  <c r="AO51" i="27"/>
  <c r="AP51" i="27" s="1"/>
  <c r="AS51" i="27" s="1"/>
  <c r="AR38" i="27"/>
  <c r="AO38" i="27"/>
  <c r="AR30" i="27"/>
  <c r="AO30" i="27"/>
  <c r="AR22" i="27"/>
  <c r="AO22" i="27"/>
  <c r="AR14" i="27"/>
  <c r="AO14" i="27"/>
  <c r="AP14" i="27" s="1"/>
  <c r="AS14" i="27" s="1"/>
  <c r="AQ14" i="27"/>
  <c r="AQ150" i="27"/>
  <c r="AO150" i="27"/>
  <c r="AP150" i="27" s="1"/>
  <c r="AS150" i="27" s="1"/>
  <c r="AR150" i="27"/>
  <c r="AO137" i="27"/>
  <c r="AR137" i="27"/>
  <c r="AQ137" i="27"/>
  <c r="AQ117" i="27"/>
  <c r="AR117" i="27"/>
  <c r="AO117" i="27"/>
  <c r="AP117" i="27" s="1"/>
  <c r="AS117" i="27" s="1"/>
  <c r="AQ102" i="27"/>
  <c r="AO102" i="27"/>
  <c r="AP102" i="27" s="1"/>
  <c r="AS102" i="27" s="1"/>
  <c r="AR102" i="27"/>
  <c r="AQ84" i="27"/>
  <c r="AR84" i="27"/>
  <c r="AO84" i="27"/>
  <c r="AP84" i="27" s="1"/>
  <c r="AS84" i="27" s="1"/>
  <c r="AR71" i="27"/>
  <c r="AQ71" i="27"/>
  <c r="AO71" i="27"/>
  <c r="AP71" i="27" s="1"/>
  <c r="AS71" i="27" s="1"/>
  <c r="AR61" i="27"/>
  <c r="AQ61" i="27"/>
  <c r="AO61" i="27"/>
  <c r="AP61" i="27" s="1"/>
  <c r="AS61" i="27" s="1"/>
  <c r="AR47" i="27"/>
  <c r="AO47" i="27"/>
  <c r="AP47" i="27" s="1"/>
  <c r="AS47" i="27" s="1"/>
  <c r="AQ47" i="27"/>
  <c r="AO151" i="27"/>
  <c r="AQ151" i="27"/>
  <c r="AR151" i="27"/>
  <c r="AQ131" i="27"/>
  <c r="AR131" i="27"/>
  <c r="AO131" i="27"/>
  <c r="AP131" i="27" s="1"/>
  <c r="AS131" i="27" s="1"/>
  <c r="AQ113" i="27"/>
  <c r="AO113" i="27"/>
  <c r="AP113" i="27" s="1"/>
  <c r="AS113" i="27" s="1"/>
  <c r="AR113" i="27"/>
  <c r="AQ103" i="27"/>
  <c r="AR103" i="27"/>
  <c r="AO103" i="27"/>
  <c r="AP103" i="27" s="1"/>
  <c r="AS103" i="27" s="1"/>
  <c r="AQ85" i="27"/>
  <c r="AO85" i="27"/>
  <c r="AP85" i="27" s="1"/>
  <c r="AS85" i="27" s="1"/>
  <c r="AR85" i="27"/>
  <c r="AR68" i="27"/>
  <c r="AO68" i="27"/>
  <c r="AP68" i="27" s="1"/>
  <c r="AS68" i="27" s="1"/>
  <c r="AQ68" i="27"/>
  <c r="AR53" i="27"/>
  <c r="AO53" i="27"/>
  <c r="AP53" i="27" s="1"/>
  <c r="AS53" i="27" s="1"/>
  <c r="AQ53" i="27"/>
  <c r="AR39" i="27"/>
  <c r="AO39" i="27"/>
  <c r="AR31" i="27"/>
  <c r="AO31" i="27"/>
  <c r="AR23" i="27"/>
  <c r="AO23" i="27"/>
  <c r="AR15" i="27"/>
  <c r="AO15" i="27"/>
  <c r="AP15" i="27" s="1"/>
  <c r="AS15" i="27" s="1"/>
  <c r="AQ15" i="27"/>
  <c r="AQ37" i="27"/>
  <c r="AQ19" i="27"/>
  <c r="AQ25" i="27"/>
  <c r="AQ24" i="27"/>
  <c r="AQ31" i="27"/>
  <c r="AQ20" i="27"/>
  <c r="AQ40" i="27"/>
  <c r="AQ46" i="27"/>
  <c r="AS43" i="25"/>
  <c r="AP43" i="25"/>
  <c r="AR43" i="25"/>
  <c r="AR138" i="25"/>
  <c r="AP138" i="25"/>
  <c r="AS138" i="25"/>
  <c r="AR93" i="25"/>
  <c r="AP93" i="25"/>
  <c r="AS93" i="25"/>
  <c r="AP37" i="25"/>
  <c r="AS37" i="25"/>
  <c r="AR92" i="25"/>
  <c r="AS92" i="25"/>
  <c r="AP92" i="25"/>
  <c r="AR4" i="25"/>
  <c r="AP4" i="25"/>
  <c r="AS4" i="25"/>
  <c r="AR47" i="25"/>
  <c r="AP47" i="25"/>
  <c r="AS47" i="25"/>
  <c r="AR146" i="25"/>
  <c r="AS146" i="25"/>
  <c r="AP146" i="25"/>
  <c r="AQ146" i="25" s="1"/>
  <c r="AT146" i="25" s="1"/>
  <c r="AR87" i="25"/>
  <c r="AP87" i="25"/>
  <c r="AQ87" i="25" s="1"/>
  <c r="AT87" i="25" s="1"/>
  <c r="AS87" i="25"/>
  <c r="AP7" i="25"/>
  <c r="AQ7" i="25" s="1"/>
  <c r="AT7" i="25" s="1"/>
  <c r="AR7" i="25"/>
  <c r="AS7" i="25"/>
  <c r="AP123" i="25"/>
  <c r="AQ123" i="25" s="1"/>
  <c r="AT123" i="25" s="1"/>
  <c r="AS123" i="25"/>
  <c r="AR123" i="25"/>
  <c r="AP115" i="25"/>
  <c r="AQ115" i="25" s="1"/>
  <c r="AT115" i="25" s="1"/>
  <c r="AS115" i="25"/>
  <c r="AR115" i="25"/>
  <c r="AR107" i="25"/>
  <c r="AS107" i="25"/>
  <c r="AP107" i="25"/>
  <c r="AQ107" i="25" s="1"/>
  <c r="AT107" i="25" s="1"/>
  <c r="AR99" i="25"/>
  <c r="AS99" i="25"/>
  <c r="AP99" i="25"/>
  <c r="AQ99" i="25" s="1"/>
  <c r="AT99" i="25" s="1"/>
  <c r="AR83" i="25"/>
  <c r="AS83" i="25"/>
  <c r="AP83" i="25"/>
  <c r="AQ83" i="25" s="1"/>
  <c r="AT83" i="25" s="1"/>
  <c r="AS66" i="25"/>
  <c r="AP66" i="25"/>
  <c r="AQ66" i="25" s="1"/>
  <c r="AT66" i="25" s="1"/>
  <c r="AR66" i="25"/>
  <c r="AS58" i="25"/>
  <c r="AR58" i="25"/>
  <c r="AP58" i="25"/>
  <c r="AQ58" i="25" s="1"/>
  <c r="AT58" i="25" s="1"/>
  <c r="AS50" i="25"/>
  <c r="AR50" i="25"/>
  <c r="AP50" i="25"/>
  <c r="AQ50" i="25" s="1"/>
  <c r="AT50" i="25" s="1"/>
  <c r="AS5" i="25"/>
  <c r="AP5" i="25"/>
  <c r="AR5" i="25"/>
  <c r="AR130" i="25"/>
  <c r="AP130" i="25"/>
  <c r="AQ130" i="25" s="1"/>
  <c r="AT130" i="25" s="1"/>
  <c r="AS130" i="25"/>
  <c r="AR122" i="25"/>
  <c r="AP122" i="25"/>
  <c r="AS122" i="25"/>
  <c r="AR114" i="25"/>
  <c r="AP114" i="25"/>
  <c r="AS114" i="25"/>
  <c r="AR106" i="25"/>
  <c r="AP106" i="25"/>
  <c r="AS106" i="25"/>
  <c r="AR95" i="25"/>
  <c r="AP95" i="25"/>
  <c r="AQ95" i="25" s="1"/>
  <c r="AT95" i="25" s="1"/>
  <c r="AS95" i="25"/>
  <c r="AR79" i="25"/>
  <c r="AS79" i="25"/>
  <c r="AP79" i="25"/>
  <c r="AQ79" i="25" s="1"/>
  <c r="AT79" i="25" s="1"/>
  <c r="AR67" i="25"/>
  <c r="AP67" i="25"/>
  <c r="AS67" i="25"/>
  <c r="AS40" i="25"/>
  <c r="AP40" i="25"/>
  <c r="AQ40" i="25" s="1"/>
  <c r="AT40" i="25" s="1"/>
  <c r="AP29" i="25"/>
  <c r="AQ29" i="25" s="1"/>
  <c r="AT29" i="25" s="1"/>
  <c r="AS29" i="25"/>
  <c r="AS21" i="25"/>
  <c r="AP21" i="25"/>
  <c r="AS10" i="25"/>
  <c r="AP10" i="25"/>
  <c r="AQ10" i="25" s="1"/>
  <c r="AT10" i="25" s="1"/>
  <c r="AR10" i="25"/>
  <c r="AR140" i="25"/>
  <c r="AP140" i="25"/>
  <c r="AQ140" i="25" s="1"/>
  <c r="AT140" i="25" s="1"/>
  <c r="AS140" i="25"/>
  <c r="AR143" i="25"/>
  <c r="AS143" i="25"/>
  <c r="AP143" i="25"/>
  <c r="AQ143" i="25" s="1"/>
  <c r="AT143" i="25" s="1"/>
  <c r="AR96" i="25"/>
  <c r="AS96" i="25"/>
  <c r="AP96" i="25"/>
  <c r="AR80" i="25"/>
  <c r="AS80" i="25"/>
  <c r="AP80" i="25"/>
  <c r="AS65" i="25"/>
  <c r="AP65" i="25"/>
  <c r="AQ65" i="25" s="1"/>
  <c r="AT65" i="25" s="1"/>
  <c r="AR65" i="25"/>
  <c r="AS57" i="25"/>
  <c r="AR57" i="25"/>
  <c r="AP57" i="25"/>
  <c r="AQ57" i="25" s="1"/>
  <c r="AT57" i="25" s="1"/>
  <c r="AS49" i="25"/>
  <c r="AP49" i="25"/>
  <c r="AR49" i="25"/>
  <c r="AS13" i="25"/>
  <c r="AP13" i="25"/>
  <c r="AR40" i="25"/>
  <c r="AS35" i="25"/>
  <c r="AP35" i="25"/>
  <c r="AQ35" i="25" s="1"/>
  <c r="AT35" i="25" s="1"/>
  <c r="AR35" i="25"/>
  <c r="AR133" i="25"/>
  <c r="AP133" i="25"/>
  <c r="AQ133" i="25" s="1"/>
  <c r="AT133" i="25" s="1"/>
  <c r="AS133" i="25"/>
  <c r="AR81" i="25"/>
  <c r="AP81" i="25"/>
  <c r="AQ81" i="25" s="1"/>
  <c r="AT81" i="25" s="1"/>
  <c r="AS81" i="25"/>
  <c r="AS28" i="25"/>
  <c r="AR28" i="25"/>
  <c r="AP28" i="25"/>
  <c r="AQ28" i="25" s="1"/>
  <c r="AT28" i="25" s="1"/>
  <c r="AR71" i="25"/>
  <c r="AP71" i="25"/>
  <c r="AS71" i="25"/>
  <c r="AR144" i="25"/>
  <c r="AP144" i="25"/>
  <c r="AQ144" i="25" s="1"/>
  <c r="AT144" i="25" s="1"/>
  <c r="AS144" i="25"/>
  <c r="AS39" i="25"/>
  <c r="AP39" i="25"/>
  <c r="AR39" i="25"/>
  <c r="AR150" i="25"/>
  <c r="AP150" i="25"/>
  <c r="AQ150" i="25" s="1"/>
  <c r="AT150" i="25" s="1"/>
  <c r="AS150" i="25"/>
  <c r="AS41" i="25"/>
  <c r="AP41" i="25"/>
  <c r="AR129" i="25"/>
  <c r="AS129" i="25"/>
  <c r="AP129" i="25"/>
  <c r="AQ129" i="25" s="1"/>
  <c r="AT129" i="25" s="1"/>
  <c r="AR121" i="25"/>
  <c r="AP121" i="25"/>
  <c r="AQ121" i="25" s="1"/>
  <c r="AT121" i="25" s="1"/>
  <c r="AS121" i="25"/>
  <c r="AR113" i="25"/>
  <c r="AS113" i="25"/>
  <c r="AP113" i="25"/>
  <c r="AQ113" i="25" s="1"/>
  <c r="AT113" i="25" s="1"/>
  <c r="AR105" i="25"/>
  <c r="AS105" i="25"/>
  <c r="AP105" i="25"/>
  <c r="AQ105" i="25" s="1"/>
  <c r="AT105" i="25" s="1"/>
  <c r="AR98" i="25"/>
  <c r="AS98" i="25"/>
  <c r="AP98" i="25"/>
  <c r="AR82" i="25"/>
  <c r="AS82" i="25"/>
  <c r="AP82" i="25"/>
  <c r="AS64" i="25"/>
  <c r="AR64" i="25"/>
  <c r="AP64" i="25"/>
  <c r="AS56" i="25"/>
  <c r="AP56" i="25"/>
  <c r="AR56" i="25"/>
  <c r="AS48" i="25"/>
  <c r="AP48" i="25"/>
  <c r="AR48" i="25"/>
  <c r="AP151" i="25"/>
  <c r="AR151" i="25"/>
  <c r="AS151" i="25"/>
  <c r="AR128" i="25"/>
  <c r="AP128" i="25"/>
  <c r="AQ128" i="25" s="1"/>
  <c r="AT128" i="25" s="1"/>
  <c r="AS128" i="25"/>
  <c r="AR120" i="25"/>
  <c r="AP120" i="25"/>
  <c r="AS120" i="25"/>
  <c r="AR112" i="25"/>
  <c r="AP112" i="25"/>
  <c r="AS112" i="25"/>
  <c r="AR104" i="25"/>
  <c r="AP104" i="25"/>
  <c r="AS104" i="25"/>
  <c r="AR89" i="25"/>
  <c r="AS89" i="25"/>
  <c r="AP89" i="25"/>
  <c r="AQ89" i="25" s="1"/>
  <c r="AT89" i="25" s="1"/>
  <c r="AR73" i="25"/>
  <c r="AS73" i="25"/>
  <c r="AP73" i="25"/>
  <c r="AQ73" i="25" s="1"/>
  <c r="AT73" i="25" s="1"/>
  <c r="AS46" i="25"/>
  <c r="AP46" i="25"/>
  <c r="AR46" i="25"/>
  <c r="AS38" i="25"/>
  <c r="AP38" i="25"/>
  <c r="AR38" i="25"/>
  <c r="AS27" i="25"/>
  <c r="AP27" i="25"/>
  <c r="AR27" i="25"/>
  <c r="AS19" i="25"/>
  <c r="AP19" i="25"/>
  <c r="AR19" i="25"/>
  <c r="AP8" i="25"/>
  <c r="AS8" i="25"/>
  <c r="AR8" i="25"/>
  <c r="AR134" i="25"/>
  <c r="AP134" i="25"/>
  <c r="AQ134" i="25" s="1"/>
  <c r="AT134" i="25" s="1"/>
  <c r="AS134" i="25"/>
  <c r="AS142" i="25"/>
  <c r="AP142" i="25"/>
  <c r="AR142" i="25"/>
  <c r="AR91" i="25"/>
  <c r="AS91" i="25"/>
  <c r="AP91" i="25"/>
  <c r="AQ91" i="25" s="1"/>
  <c r="AT91" i="25" s="1"/>
  <c r="AR75" i="25"/>
  <c r="AS75" i="25"/>
  <c r="AP75" i="25"/>
  <c r="AQ75" i="25" s="1"/>
  <c r="AT75" i="25" s="1"/>
  <c r="AS63" i="25"/>
  <c r="AP63" i="25"/>
  <c r="AS55" i="25"/>
  <c r="AP55" i="25"/>
  <c r="AQ55" i="25" s="1"/>
  <c r="AT55" i="25" s="1"/>
  <c r="AS34" i="25"/>
  <c r="AP34" i="25"/>
  <c r="AS6" i="25"/>
  <c r="AP6" i="25"/>
  <c r="AQ6" i="25" s="1"/>
  <c r="AT6" i="25" s="1"/>
  <c r="AR6" i="25"/>
  <c r="AR37" i="25"/>
  <c r="AR55" i="25"/>
  <c r="AS9" i="25"/>
  <c r="AP9" i="25"/>
  <c r="AQ9" i="25" s="1"/>
  <c r="AT9" i="25" s="1"/>
  <c r="AR9" i="25"/>
  <c r="AS132" i="25"/>
  <c r="AP132" i="25"/>
  <c r="AQ132" i="25" s="1"/>
  <c r="AT132" i="25" s="1"/>
  <c r="AR132" i="25"/>
  <c r="AR76" i="25"/>
  <c r="AS76" i="25"/>
  <c r="AP76" i="25"/>
  <c r="AS20" i="25"/>
  <c r="AP20" i="25"/>
  <c r="AR20" i="25"/>
  <c r="AS26" i="25"/>
  <c r="AP26" i="25"/>
  <c r="AR139" i="25"/>
  <c r="AS139" i="25"/>
  <c r="AP139" i="25"/>
  <c r="AQ139" i="25" s="1"/>
  <c r="AT139" i="25" s="1"/>
  <c r="AS30" i="25"/>
  <c r="AR30" i="25"/>
  <c r="AP30" i="25"/>
  <c r="AQ30" i="25" s="1"/>
  <c r="AT30" i="25" s="1"/>
  <c r="AP153" i="25"/>
  <c r="AS153" i="25"/>
  <c r="AR153" i="25"/>
  <c r="AS24" i="25"/>
  <c r="AP24" i="25"/>
  <c r="AR24" i="25"/>
  <c r="AP127" i="25"/>
  <c r="AQ127" i="25" s="1"/>
  <c r="AT127" i="25" s="1"/>
  <c r="AR127" i="25"/>
  <c r="AS127" i="25"/>
  <c r="AP119" i="25"/>
  <c r="AQ119" i="25" s="1"/>
  <c r="AT119" i="25" s="1"/>
  <c r="AR119" i="25"/>
  <c r="AS119" i="25"/>
  <c r="AP111" i="25"/>
  <c r="AR111" i="25"/>
  <c r="AS111" i="25"/>
  <c r="AR103" i="25"/>
  <c r="AP103" i="25"/>
  <c r="AQ103" i="25" s="1"/>
  <c r="AT103" i="25" s="1"/>
  <c r="AS103" i="25"/>
  <c r="AR94" i="25"/>
  <c r="AS94" i="25"/>
  <c r="AP94" i="25"/>
  <c r="AR78" i="25"/>
  <c r="AS78" i="25"/>
  <c r="AP78" i="25"/>
  <c r="AS62" i="25"/>
  <c r="AP62" i="25"/>
  <c r="AQ62" i="25" s="1"/>
  <c r="AT62" i="25" s="1"/>
  <c r="AR62" i="25"/>
  <c r="AS54" i="25"/>
  <c r="AP54" i="25"/>
  <c r="AR54" i="25"/>
  <c r="AS33" i="25"/>
  <c r="AP33" i="25"/>
  <c r="AQ33" i="25" s="1"/>
  <c r="AT33" i="25" s="1"/>
  <c r="AR141" i="25"/>
  <c r="AP141" i="25"/>
  <c r="AQ141" i="25" s="1"/>
  <c r="AT141" i="25" s="1"/>
  <c r="AS141" i="25"/>
  <c r="AR126" i="25"/>
  <c r="AP126" i="25"/>
  <c r="AS126" i="25"/>
  <c r="AP118" i="25"/>
  <c r="AS118" i="25"/>
  <c r="AR118" i="25"/>
  <c r="AR110" i="25"/>
  <c r="AP110" i="25"/>
  <c r="AS110" i="25"/>
  <c r="AR102" i="25"/>
  <c r="AP102" i="25"/>
  <c r="AS102" i="25"/>
  <c r="AR85" i="25"/>
  <c r="AP85" i="25"/>
  <c r="AQ85" i="25" s="1"/>
  <c r="AT85" i="25" s="1"/>
  <c r="AS85" i="25"/>
  <c r="AR69" i="25"/>
  <c r="AS69" i="25"/>
  <c r="AP69" i="25"/>
  <c r="AQ69" i="25" s="1"/>
  <c r="AT69" i="25" s="1"/>
  <c r="AS44" i="25"/>
  <c r="AR44" i="25"/>
  <c r="AP44" i="25"/>
  <c r="AQ44" i="25" s="1"/>
  <c r="AT44" i="25" s="1"/>
  <c r="AS36" i="25"/>
  <c r="AR36" i="25"/>
  <c r="AP36" i="25"/>
  <c r="AQ36" i="25" s="1"/>
  <c r="AT36" i="25" s="1"/>
  <c r="AS25" i="25"/>
  <c r="AP25" i="25"/>
  <c r="AQ25" i="25" s="1"/>
  <c r="AT25" i="25" s="1"/>
  <c r="AS17" i="25"/>
  <c r="AP17" i="25"/>
  <c r="Y157" i="25"/>
  <c r="AP152" i="25"/>
  <c r="AQ152" i="25" s="1"/>
  <c r="AT152" i="25" s="1"/>
  <c r="AS152" i="25"/>
  <c r="AR152" i="25"/>
  <c r="AR137" i="25"/>
  <c r="AS137" i="25"/>
  <c r="AP137" i="25"/>
  <c r="AQ137" i="25" s="1"/>
  <c r="AT137" i="25" s="1"/>
  <c r="AR90" i="25"/>
  <c r="AS90" i="25"/>
  <c r="AP90" i="25"/>
  <c r="AR74" i="25"/>
  <c r="AS74" i="25"/>
  <c r="AP74" i="25"/>
  <c r="AS61" i="25"/>
  <c r="AP61" i="25"/>
  <c r="AR61" i="25"/>
  <c r="AS53" i="25"/>
  <c r="AP53" i="25"/>
  <c r="AR53" i="25"/>
  <c r="AS32" i="25"/>
  <c r="AR32" i="25"/>
  <c r="AP32" i="25"/>
  <c r="AR34" i="25"/>
  <c r="AR13" i="25"/>
  <c r="AR21" i="25"/>
  <c r="AR41" i="25"/>
  <c r="AR97" i="25"/>
  <c r="AS97" i="25"/>
  <c r="AP97" i="25"/>
  <c r="AQ97" i="25" s="1"/>
  <c r="AT97" i="25" s="1"/>
  <c r="AR149" i="25"/>
  <c r="AP149" i="25"/>
  <c r="AS149" i="25"/>
  <c r="AP131" i="25"/>
  <c r="AS131" i="25"/>
  <c r="AR131" i="25"/>
  <c r="AS45" i="25"/>
  <c r="AP45" i="25"/>
  <c r="AQ45" i="25" s="1"/>
  <c r="AT45" i="25" s="1"/>
  <c r="AS11" i="25"/>
  <c r="AP11" i="25"/>
  <c r="AQ11" i="25" s="1"/>
  <c r="AT11" i="25" s="1"/>
  <c r="AR11" i="25"/>
  <c r="AS18" i="25"/>
  <c r="AP18" i="25"/>
  <c r="AR18" i="25"/>
  <c r="AR77" i="25"/>
  <c r="AS77" i="25"/>
  <c r="AP77" i="25"/>
  <c r="AQ77" i="25" s="1"/>
  <c r="AT77" i="25" s="1"/>
  <c r="AS22" i="25"/>
  <c r="AP22" i="25"/>
  <c r="AR22" i="25"/>
  <c r="AP145" i="25"/>
  <c r="AR145" i="25"/>
  <c r="AS145" i="25"/>
  <c r="AS16" i="25"/>
  <c r="AP16" i="25"/>
  <c r="AR16" i="25"/>
  <c r="AR125" i="25"/>
  <c r="AP125" i="25"/>
  <c r="AQ125" i="25" s="1"/>
  <c r="AT125" i="25" s="1"/>
  <c r="AS125" i="25"/>
  <c r="AP117" i="25"/>
  <c r="AR117" i="25"/>
  <c r="AS117" i="25"/>
  <c r="AR109" i="25"/>
  <c r="AS109" i="25"/>
  <c r="AP109" i="25"/>
  <c r="AQ109" i="25" s="1"/>
  <c r="AT109" i="25" s="1"/>
  <c r="AR101" i="25"/>
  <c r="AS101" i="25"/>
  <c r="AP101" i="25"/>
  <c r="AQ101" i="25" s="1"/>
  <c r="AT101" i="25" s="1"/>
  <c r="AR88" i="25"/>
  <c r="AS88" i="25"/>
  <c r="AP88" i="25"/>
  <c r="AR72" i="25"/>
  <c r="AS72" i="25"/>
  <c r="AP72" i="25"/>
  <c r="AS60" i="25"/>
  <c r="AP60" i="25"/>
  <c r="AR60" i="25"/>
  <c r="AS52" i="25"/>
  <c r="AR52" i="25"/>
  <c r="AP52" i="25"/>
  <c r="AS14" i="25"/>
  <c r="AP14" i="25"/>
  <c r="AR14" i="25"/>
  <c r="AP135" i="25"/>
  <c r="AR135" i="25"/>
  <c r="AS135" i="25"/>
  <c r="AP124" i="25"/>
  <c r="AS124" i="25"/>
  <c r="AR124" i="25"/>
  <c r="AP116" i="25"/>
  <c r="AS116" i="25"/>
  <c r="AR116" i="25"/>
  <c r="AR108" i="25"/>
  <c r="AP108" i="25"/>
  <c r="AS108" i="25"/>
  <c r="AR100" i="25"/>
  <c r="AP100" i="25"/>
  <c r="AS100" i="25"/>
  <c r="AR84" i="25"/>
  <c r="AS84" i="25"/>
  <c r="AP84" i="25"/>
  <c r="AS68" i="25"/>
  <c r="AP68" i="25"/>
  <c r="AR68" i="25"/>
  <c r="AS42" i="25"/>
  <c r="AR42" i="25"/>
  <c r="AP42" i="25"/>
  <c r="AQ42" i="25" s="1"/>
  <c r="AT42" i="25" s="1"/>
  <c r="AS31" i="25"/>
  <c r="AP31" i="25"/>
  <c r="AR31" i="25"/>
  <c r="AS23" i="25"/>
  <c r="AR23" i="25"/>
  <c r="AP23" i="25"/>
  <c r="AS12" i="25"/>
  <c r="AP12" i="25"/>
  <c r="AR12" i="25"/>
  <c r="AR147" i="25"/>
  <c r="AS147" i="25"/>
  <c r="AP147" i="25"/>
  <c r="AQ147" i="25" s="1"/>
  <c r="AT147" i="25" s="1"/>
  <c r="AR148" i="25"/>
  <c r="AP148" i="25"/>
  <c r="AQ148" i="25" s="1"/>
  <c r="AT148" i="25" s="1"/>
  <c r="AS148" i="25"/>
  <c r="AS136" i="25"/>
  <c r="AP136" i="25"/>
  <c r="AQ136" i="25" s="1"/>
  <c r="AT136" i="25" s="1"/>
  <c r="AR136" i="25"/>
  <c r="AR86" i="25"/>
  <c r="AP86" i="25"/>
  <c r="AS86" i="25"/>
  <c r="AR70" i="25"/>
  <c r="AS70" i="25"/>
  <c r="AP70" i="25"/>
  <c r="AS59" i="25"/>
  <c r="AP59" i="25"/>
  <c r="AR59" i="25"/>
  <c r="AS51" i="25"/>
  <c r="AP51" i="25"/>
  <c r="AR51" i="25"/>
  <c r="AS15" i="25"/>
  <c r="AP15" i="25"/>
  <c r="AR15" i="25"/>
  <c r="AR63" i="25"/>
  <c r="AR33" i="25"/>
  <c r="AR26" i="25"/>
  <c r="AR25" i="25"/>
  <c r="BD31" i="21"/>
  <c r="AQ6" i="21"/>
  <c r="AQ8" i="21"/>
  <c r="AQ10" i="21"/>
  <c r="AQ13" i="21"/>
  <c r="AQ15" i="21"/>
  <c r="AQ22" i="21"/>
  <c r="AT22" i="21" s="1"/>
  <c r="AQ24" i="21"/>
  <c r="AQ26" i="21"/>
  <c r="AQ27" i="21"/>
  <c r="AQ32" i="21"/>
  <c r="AQ34" i="21"/>
  <c r="AQ36" i="21"/>
  <c r="AT36" i="21" s="1"/>
  <c r="AQ37" i="21"/>
  <c r="AQ42" i="21"/>
  <c r="AQ44" i="21"/>
  <c r="AQ46" i="21"/>
  <c r="AT46" i="21" s="1"/>
  <c r="AQ47" i="21"/>
  <c r="AQ51" i="21"/>
  <c r="AQ52" i="21"/>
  <c r="AQ58" i="21"/>
  <c r="AQ62" i="21"/>
  <c r="AQ63" i="21"/>
  <c r="AQ65" i="21"/>
  <c r="AQ70" i="21"/>
  <c r="AQ71" i="21"/>
  <c r="AQ72" i="21"/>
  <c r="AQ76" i="21"/>
  <c r="AQ82" i="21"/>
  <c r="AQ89" i="21"/>
  <c r="AQ96" i="21"/>
  <c r="AQ100" i="21"/>
  <c r="AQ104" i="21"/>
  <c r="AQ108" i="21"/>
  <c r="AQ112" i="21"/>
  <c r="AQ116" i="21"/>
  <c r="AQ120" i="21"/>
  <c r="AQ124" i="21"/>
  <c r="AQ128" i="21"/>
  <c r="AQ143" i="21"/>
  <c r="AQ7" i="21"/>
  <c r="AQ9" i="21"/>
  <c r="AQ14" i="21"/>
  <c r="AQ21" i="21"/>
  <c r="AQ23" i="21"/>
  <c r="AQ25" i="21"/>
  <c r="AQ28" i="21"/>
  <c r="AQ31" i="21"/>
  <c r="AQ33" i="21"/>
  <c r="AQ35" i="21"/>
  <c r="AQ38" i="21"/>
  <c r="AQ41" i="21"/>
  <c r="AQ43" i="21"/>
  <c r="AQ45" i="21"/>
  <c r="AQ49" i="21"/>
  <c r="AQ54" i="21"/>
  <c r="AQ55" i="21"/>
  <c r="AQ56" i="21"/>
  <c r="AQ60" i="21"/>
  <c r="AQ67" i="21"/>
  <c r="AQ68" i="21"/>
  <c r="AQ74" i="21"/>
  <c r="AQ78" i="21"/>
  <c r="AQ79" i="21"/>
  <c r="AQ80" i="21"/>
  <c r="AQ85" i="21"/>
  <c r="AQ91" i="21"/>
  <c r="AQ92" i="21"/>
  <c r="AQ98" i="21"/>
  <c r="AQ102" i="21"/>
  <c r="AQ106" i="21"/>
  <c r="AQ110" i="21"/>
  <c r="AQ114" i="21"/>
  <c r="AQ118" i="21"/>
  <c r="AQ122" i="21"/>
  <c r="AQ126" i="21"/>
  <c r="AQ130" i="21"/>
  <c r="AQ134" i="21"/>
  <c r="AQ141" i="21"/>
  <c r="AQ11" i="21"/>
  <c r="AQ16" i="21"/>
  <c r="AQ18" i="21"/>
  <c r="AQ20" i="21"/>
  <c r="AQ30" i="21"/>
  <c r="AQ40" i="21"/>
  <c r="AQ48" i="21"/>
  <c r="AQ53" i="21"/>
  <c r="AQ59" i="21"/>
  <c r="AQ66" i="21"/>
  <c r="AQ73" i="21"/>
  <c r="AQ77" i="21"/>
  <c r="AQ83" i="21"/>
  <c r="AQ84" i="21"/>
  <c r="AQ90" i="21"/>
  <c r="AQ97" i="21"/>
  <c r="AQ101" i="21"/>
  <c r="AQ105" i="21"/>
  <c r="AQ109" i="21"/>
  <c r="AQ113" i="21"/>
  <c r="AQ117" i="21"/>
  <c r="AQ121" i="21"/>
  <c r="AQ125" i="21"/>
  <c r="AQ129" i="21"/>
  <c r="AQ133" i="21"/>
  <c r="AQ137" i="21"/>
  <c r="AQ138" i="21"/>
  <c r="AQ139" i="21"/>
  <c r="AQ140" i="21"/>
  <c r="AQ144" i="21"/>
  <c r="AQ148" i="21"/>
  <c r="AQ152" i="21"/>
  <c r="AQ4" i="21"/>
  <c r="AQ132" i="21"/>
  <c r="AQ136" i="21"/>
  <c r="AQ147" i="21"/>
  <c r="AQ19" i="21"/>
  <c r="AQ29" i="21"/>
  <c r="AQ39" i="21"/>
  <c r="AQ50" i="21"/>
  <c r="AQ57" i="21"/>
  <c r="AQ75" i="21"/>
  <c r="AQ86" i="21"/>
  <c r="AQ94" i="21"/>
  <c r="AQ99" i="21"/>
  <c r="AQ115" i="21"/>
  <c r="AQ131" i="21"/>
  <c r="AQ142" i="21"/>
  <c r="AQ150" i="21"/>
  <c r="AQ17" i="21"/>
  <c r="AQ61" i="21"/>
  <c r="AQ69" i="21"/>
  <c r="AQ81" i="21"/>
  <c r="AQ93" i="21"/>
  <c r="AQ119" i="21"/>
  <c r="AQ135" i="21"/>
  <c r="AQ12" i="21"/>
  <c r="AQ64" i="21"/>
  <c r="AQ88" i="21"/>
  <c r="AQ107" i="21"/>
  <c r="AQ123" i="21"/>
  <c r="AQ146" i="21"/>
  <c r="AQ103" i="21"/>
  <c r="AZ27" i="21"/>
  <c r="AQ87" i="21"/>
  <c r="AQ95" i="21"/>
  <c r="AQ111" i="21"/>
  <c r="AQ127" i="21"/>
  <c r="AQ145" i="21"/>
  <c r="AQ151" i="21"/>
  <c r="AQ153" i="21"/>
  <c r="AQ5" i="21"/>
  <c r="AQ149" i="21"/>
  <c r="BD33" i="21"/>
  <c r="BD36" i="21"/>
  <c r="BD38" i="21"/>
  <c r="AT25" i="21"/>
  <c r="AT43" i="21"/>
  <c r="BD39" i="21"/>
  <c r="BD45" i="21"/>
  <c r="BD29" i="21"/>
  <c r="BD32" i="21"/>
  <c r="BD34" i="21"/>
  <c r="AT16" i="21"/>
  <c r="AT32" i="21"/>
  <c r="AT40" i="21"/>
  <c r="AT10" i="21"/>
  <c r="AT18" i="21"/>
  <c r="AT26" i="21"/>
  <c r="AT34" i="21"/>
  <c r="AT42" i="21"/>
  <c r="AT47" i="21"/>
  <c r="AT41" i="21"/>
  <c r="BD41" i="21"/>
  <c r="BD37" i="21"/>
  <c r="BD43" i="21"/>
  <c r="BD40" i="21"/>
  <c r="BD42" i="21"/>
  <c r="BD35" i="21"/>
  <c r="BD44" i="21"/>
  <c r="BD28" i="21"/>
  <c r="BD30" i="21"/>
  <c r="U141" i="47" l="1"/>
  <c r="X141" i="47"/>
  <c r="U110" i="47"/>
  <c r="X110" i="47" s="1"/>
  <c r="U126" i="47"/>
  <c r="X126" i="47"/>
  <c r="U143" i="47"/>
  <c r="X143" i="47" s="1"/>
  <c r="U64" i="47"/>
  <c r="X64" i="47"/>
  <c r="U101" i="47"/>
  <c r="X101" i="47" s="1"/>
  <c r="U152" i="47"/>
  <c r="X152" i="47"/>
  <c r="U120" i="47"/>
  <c r="X120" i="47" s="1"/>
  <c r="U107" i="47"/>
  <c r="X107" i="47"/>
  <c r="X82" i="47"/>
  <c r="U82" i="47"/>
  <c r="U41" i="47"/>
  <c r="X41" i="47"/>
  <c r="W154" i="47"/>
  <c r="X70" i="47"/>
  <c r="U70" i="47"/>
  <c r="U149" i="47"/>
  <c r="X149" i="47"/>
  <c r="U122" i="47"/>
  <c r="X122" i="47" s="1"/>
  <c r="U29" i="47"/>
  <c r="X29" i="47" s="1"/>
  <c r="U125" i="47"/>
  <c r="X125" i="47"/>
  <c r="U88" i="47"/>
  <c r="X88" i="47" s="1"/>
  <c r="U42" i="47"/>
  <c r="X42" i="47"/>
  <c r="X46" i="47"/>
  <c r="U46" i="47"/>
  <c r="U130" i="47"/>
  <c r="X130" i="47"/>
  <c r="U145" i="47"/>
  <c r="X145" i="47" s="1"/>
  <c r="U104" i="47"/>
  <c r="X104" i="47"/>
  <c r="U121" i="47"/>
  <c r="X121" i="47" s="1"/>
  <c r="U72" i="47"/>
  <c r="X72" i="47"/>
  <c r="U124" i="47"/>
  <c r="X124" i="47" s="1"/>
  <c r="U4" i="47"/>
  <c r="X4" i="47"/>
  <c r="X19" i="47"/>
  <c r="U19" i="47"/>
  <c r="U127" i="47"/>
  <c r="X127" i="47"/>
  <c r="U14" i="47"/>
  <c r="X14" i="47" s="1"/>
  <c r="U25" i="47"/>
  <c r="X25" i="47"/>
  <c r="X38" i="47"/>
  <c r="U38" i="47"/>
  <c r="U109" i="47"/>
  <c r="X109" i="47"/>
  <c r="X76" i="47"/>
  <c r="U76" i="47"/>
  <c r="U112" i="47"/>
  <c r="X112" i="47"/>
  <c r="U128" i="47"/>
  <c r="X128" i="47" s="1"/>
  <c r="U10" i="47"/>
  <c r="X10" i="47" s="1"/>
  <c r="U115" i="47"/>
  <c r="X115" i="47" s="1"/>
  <c r="U56" i="47"/>
  <c r="X56" i="47"/>
  <c r="U12" i="47"/>
  <c r="X12" i="47" s="1"/>
  <c r="U129" i="47"/>
  <c r="X129" i="47"/>
  <c r="U32" i="47"/>
  <c r="X32" i="47" s="1"/>
  <c r="U80" i="47"/>
  <c r="X80" i="47"/>
  <c r="U15" i="47"/>
  <c r="X15" i="47" s="1"/>
  <c r="U119" i="47"/>
  <c r="X119" i="47"/>
  <c r="U18" i="47"/>
  <c r="X18" i="47" s="1"/>
  <c r="U30" i="47"/>
  <c r="X30" i="47" s="1"/>
  <c r="X60" i="47"/>
  <c r="U60" i="47"/>
  <c r="U100" i="47"/>
  <c r="X100" i="47"/>
  <c r="U37" i="47"/>
  <c r="X37" i="47" s="1"/>
  <c r="U133" i="47"/>
  <c r="X133" i="47"/>
  <c r="X21" i="47"/>
  <c r="U21" i="47"/>
  <c r="U84" i="47"/>
  <c r="X84" i="47" s="1"/>
  <c r="U153" i="47"/>
  <c r="X153" i="47" s="1"/>
  <c r="U48" i="47"/>
  <c r="X48" i="47"/>
  <c r="X66" i="47"/>
  <c r="U66" i="47"/>
  <c r="U139" i="47"/>
  <c r="X139" i="47"/>
  <c r="U34" i="47"/>
  <c r="X34" i="47" s="1"/>
  <c r="U134" i="47"/>
  <c r="X134" i="47"/>
  <c r="U148" i="47"/>
  <c r="X148" i="47" s="1"/>
  <c r="U23" i="47"/>
  <c r="X23" i="47" s="1"/>
  <c r="U105" i="47"/>
  <c r="X105" i="47" s="1"/>
  <c r="U140" i="47"/>
  <c r="X140" i="47"/>
  <c r="U11" i="47"/>
  <c r="X11" i="47" s="1"/>
  <c r="U44" i="47"/>
  <c r="X44" i="47" s="1"/>
  <c r="U33" i="47"/>
  <c r="X33" i="47" s="1"/>
  <c r="U113" i="47"/>
  <c r="X113" i="47"/>
  <c r="U116" i="47"/>
  <c r="X116" i="47" s="1"/>
  <c r="U7" i="47"/>
  <c r="X7" i="47"/>
  <c r="U78" i="47"/>
  <c r="X78" i="47" s="1"/>
  <c r="U68" i="47"/>
  <c r="X68" i="47" s="1"/>
  <c r="U117" i="47"/>
  <c r="X117" i="47" s="1"/>
  <c r="U123" i="47"/>
  <c r="X123" i="47"/>
  <c r="T154" i="47"/>
  <c r="U5" i="47"/>
  <c r="X5" i="47" s="1"/>
  <c r="U118" i="47"/>
  <c r="X118" i="47"/>
  <c r="U147" i="47"/>
  <c r="X147" i="47" s="1"/>
  <c r="U40" i="47"/>
  <c r="X40" i="47"/>
  <c r="U58" i="47"/>
  <c r="X58" i="47" s="1"/>
  <c r="V154" i="47"/>
  <c r="AC4" i="47" s="1"/>
  <c r="X52" i="47"/>
  <c r="U52" i="47"/>
  <c r="U138" i="47"/>
  <c r="X138" i="47"/>
  <c r="W123" i="45"/>
  <c r="Z123" i="45" s="1"/>
  <c r="W37" i="45"/>
  <c r="Z37" i="45" s="1"/>
  <c r="W48" i="45"/>
  <c r="Z48" i="45"/>
  <c r="W69" i="45"/>
  <c r="Z69" i="45"/>
  <c r="W109" i="45"/>
  <c r="Z109" i="45"/>
  <c r="W4" i="45"/>
  <c r="Z4" i="45"/>
  <c r="V154" i="45"/>
  <c r="W68" i="45"/>
  <c r="Z68" i="45" s="1"/>
  <c r="W55" i="45"/>
  <c r="Z55" i="45" s="1"/>
  <c r="Z111" i="45"/>
  <c r="W111" i="45"/>
  <c r="W78" i="45"/>
  <c r="Z78" i="45" s="1"/>
  <c r="W98" i="45"/>
  <c r="Z98" i="45" s="1"/>
  <c r="Z149" i="45"/>
  <c r="W149" i="45"/>
  <c r="Z34" i="45"/>
  <c r="W34" i="45"/>
  <c r="W113" i="45"/>
  <c r="Z113" i="45" s="1"/>
  <c r="W71" i="45"/>
  <c r="Z71" i="45" s="1"/>
  <c r="W116" i="45"/>
  <c r="Z116" i="45" s="1"/>
  <c r="Z130" i="45"/>
  <c r="W130" i="45"/>
  <c r="W52" i="45"/>
  <c r="Z52" i="45" s="1"/>
  <c r="W59" i="45"/>
  <c r="Z59" i="45" s="1"/>
  <c r="W46" i="45"/>
  <c r="Z46" i="45" s="1"/>
  <c r="W66" i="45"/>
  <c r="Z66" i="45" s="1"/>
  <c r="W121" i="45"/>
  <c r="Z121" i="45" s="1"/>
  <c r="Z29" i="45"/>
  <c r="W29" i="45"/>
  <c r="W54" i="45"/>
  <c r="Z54" i="45" s="1"/>
  <c r="W64" i="45"/>
  <c r="Z64" i="45" s="1"/>
  <c r="W49" i="45"/>
  <c r="Z49" i="45" s="1"/>
  <c r="W70" i="45"/>
  <c r="Z70" i="45" s="1"/>
  <c r="W117" i="45"/>
  <c r="Z117" i="45" s="1"/>
  <c r="W60" i="45"/>
  <c r="Z60" i="45" s="1"/>
  <c r="W134" i="45"/>
  <c r="Z134" i="45" s="1"/>
  <c r="W75" i="45"/>
  <c r="Z75" i="45" s="1"/>
  <c r="W56" i="45"/>
  <c r="Z56" i="45" s="1"/>
  <c r="W77" i="45"/>
  <c r="Z77" i="45" s="1"/>
  <c r="W67" i="45"/>
  <c r="Z67" i="45" s="1"/>
  <c r="Z10" i="45"/>
  <c r="W10" i="45"/>
  <c r="W42" i="45"/>
  <c r="Z42" i="45" s="1"/>
  <c r="W58" i="45"/>
  <c r="Z58" i="45" s="1"/>
  <c r="W129" i="45"/>
  <c r="Z129" i="45" s="1"/>
  <c r="W80" i="45"/>
  <c r="Z80" i="45" s="1"/>
  <c r="W61" i="45"/>
  <c r="Z61" i="45" s="1"/>
  <c r="W120" i="45"/>
  <c r="Z120" i="45" s="1"/>
  <c r="W51" i="45"/>
  <c r="Z51" i="45" s="1"/>
  <c r="W74" i="45"/>
  <c r="Z74" i="45" s="1"/>
  <c r="W90" i="45"/>
  <c r="Z90" i="45" s="1"/>
  <c r="W53" i="45"/>
  <c r="Z53" i="45" s="1"/>
  <c r="W62" i="45"/>
  <c r="Z62" i="45" s="1"/>
  <c r="W124" i="45"/>
  <c r="Z124" i="45" s="1"/>
  <c r="W76" i="45"/>
  <c r="Z76" i="45" s="1"/>
  <c r="X154" i="45"/>
  <c r="AE4" i="45" s="1"/>
  <c r="W112" i="45"/>
  <c r="Z112" i="45"/>
  <c r="W125" i="45"/>
  <c r="Z125" i="45"/>
  <c r="W95" i="45"/>
  <c r="Z95" i="45"/>
  <c r="W128" i="45"/>
  <c r="Z128" i="45"/>
  <c r="Y154" i="45"/>
  <c r="W57" i="45"/>
  <c r="Z57" i="45" s="1"/>
  <c r="W131" i="45"/>
  <c r="Z131" i="45" s="1"/>
  <c r="W79" i="45"/>
  <c r="Z79" i="45" s="1"/>
  <c r="W50" i="45"/>
  <c r="Z50" i="45" s="1"/>
  <c r="W72" i="45"/>
  <c r="Z72" i="45" s="1"/>
  <c r="W44" i="45"/>
  <c r="Z44" i="45" s="1"/>
  <c r="Y92" i="43"/>
  <c r="AB92" i="43"/>
  <c r="AB30" i="43"/>
  <c r="Y30" i="43"/>
  <c r="X156" i="43"/>
  <c r="Y6" i="43"/>
  <c r="Y127" i="43"/>
  <c r="AB127" i="43" s="1"/>
  <c r="Y42" i="43"/>
  <c r="AB42" i="43"/>
  <c r="AB111" i="43"/>
  <c r="Y111" i="43"/>
  <c r="Y117" i="43"/>
  <c r="AB117" i="43" s="1"/>
  <c r="Y105" i="43"/>
  <c r="AB105" i="43" s="1"/>
  <c r="Y119" i="43"/>
  <c r="AB119" i="43" s="1"/>
  <c r="Z156" i="43"/>
  <c r="AG6" i="43" s="1"/>
  <c r="AA156" i="43"/>
  <c r="Y79" i="43"/>
  <c r="AB79" i="43"/>
  <c r="Y69" i="43"/>
  <c r="AB69" i="43" s="1"/>
  <c r="Y39" i="43"/>
  <c r="AB39" i="43" s="1"/>
  <c r="Y83" i="43"/>
  <c r="AB83" i="43"/>
  <c r="Y72" i="43"/>
  <c r="AB72" i="43"/>
  <c r="Y115" i="43"/>
  <c r="AB115" i="43"/>
  <c r="Y32" i="43"/>
  <c r="AB32" i="43" s="1"/>
  <c r="Y109" i="43"/>
  <c r="AB109" i="43"/>
  <c r="Y104" i="43"/>
  <c r="AB104" i="43"/>
  <c r="Y101" i="43"/>
  <c r="AB101" i="43"/>
  <c r="Y60" i="43"/>
  <c r="AB60" i="43"/>
  <c r="Y113" i="43"/>
  <c r="AB113" i="43"/>
  <c r="Y130" i="43"/>
  <c r="AB130" i="43"/>
  <c r="Y121" i="43"/>
  <c r="AB121" i="43"/>
  <c r="Y82" i="43"/>
  <c r="AB82" i="43"/>
  <c r="Y97" i="43"/>
  <c r="AB97" i="43"/>
  <c r="Y68" i="43"/>
  <c r="AB68" i="43"/>
  <c r="Y51" i="43"/>
  <c r="AB51" i="43" s="1"/>
  <c r="Y81" i="43"/>
  <c r="AB81" i="43"/>
  <c r="Y128" i="43"/>
  <c r="AB128" i="43"/>
  <c r="Y86" i="43"/>
  <c r="AB86" i="43"/>
  <c r="Y47" i="43"/>
  <c r="AB47" i="43"/>
  <c r="Y100" i="43"/>
  <c r="AB100" i="43"/>
  <c r="AC154" i="41"/>
  <c r="AD4" i="41"/>
  <c r="AD124" i="41"/>
  <c r="AG124" i="41"/>
  <c r="AD133" i="41"/>
  <c r="AG133" i="41"/>
  <c r="AD46" i="41"/>
  <c r="AG46" i="41"/>
  <c r="AD21" i="41"/>
  <c r="AG21" i="41" s="1"/>
  <c r="AD37" i="41"/>
  <c r="AG37" i="41" s="1"/>
  <c r="AD32" i="41"/>
  <c r="AG32" i="41"/>
  <c r="AD40" i="41"/>
  <c r="AG40" i="41"/>
  <c r="AD80" i="41"/>
  <c r="AG80" i="41"/>
  <c r="AD23" i="41"/>
  <c r="AG23" i="41" s="1"/>
  <c r="AD39" i="41"/>
  <c r="AG39" i="41"/>
  <c r="AD77" i="41"/>
  <c r="AG77" i="41"/>
  <c r="AD132" i="41"/>
  <c r="AG132" i="41"/>
  <c r="AD34" i="41"/>
  <c r="AG34" i="41"/>
  <c r="AD42" i="41"/>
  <c r="AG42" i="41"/>
  <c r="AD152" i="41"/>
  <c r="AG152" i="41"/>
  <c r="AD7" i="41"/>
  <c r="AG7" i="41"/>
  <c r="AD145" i="41"/>
  <c r="AG145" i="41"/>
  <c r="AF154" i="41"/>
  <c r="AD20" i="41"/>
  <c r="AG20" i="41" s="1"/>
  <c r="AD96" i="41"/>
  <c r="AG96" i="41" s="1"/>
  <c r="AD137" i="41"/>
  <c r="AG137" i="41" s="1"/>
  <c r="AD11" i="41"/>
  <c r="AG11" i="41" s="1"/>
  <c r="AD27" i="41"/>
  <c r="AG27" i="41" s="1"/>
  <c r="AD43" i="41"/>
  <c r="AG43" i="41" s="1"/>
  <c r="AD93" i="41"/>
  <c r="AG93" i="41" s="1"/>
  <c r="AE154" i="41"/>
  <c r="AL4" i="41" s="1"/>
  <c r="AD38" i="41"/>
  <c r="AG38" i="41"/>
  <c r="AD113" i="41"/>
  <c r="AG113" i="41"/>
  <c r="AD129" i="41"/>
  <c r="AG129" i="41"/>
  <c r="AD6" i="41"/>
  <c r="AG6" i="41"/>
  <c r="AD128" i="41"/>
  <c r="AG128" i="41"/>
  <c r="AD24" i="41"/>
  <c r="AG24" i="41"/>
  <c r="AD125" i="41"/>
  <c r="AG125" i="41"/>
  <c r="AD141" i="41"/>
  <c r="AG141" i="41"/>
  <c r="AD109" i="41"/>
  <c r="AG109" i="41"/>
  <c r="AD76" i="41"/>
  <c r="AG76" i="41"/>
  <c r="AD26" i="41"/>
  <c r="AG26" i="41"/>
  <c r="AD9" i="41"/>
  <c r="AG9" i="41"/>
  <c r="AD25" i="41"/>
  <c r="AG25" i="41" s="1"/>
  <c r="AD41" i="41"/>
  <c r="AG41" i="41"/>
  <c r="AD149" i="41"/>
  <c r="AG149" i="41"/>
  <c r="AD84" i="41"/>
  <c r="AG84" i="41"/>
  <c r="AD44" i="41"/>
  <c r="AG44" i="41"/>
  <c r="AD88" i="41"/>
  <c r="AG88" i="41"/>
  <c r="AD5" i="41"/>
  <c r="AG5" i="41" s="1"/>
  <c r="AD30" i="41"/>
  <c r="AG30" i="41"/>
  <c r="AD81" i="41"/>
  <c r="AG81" i="41"/>
  <c r="AD140" i="41"/>
  <c r="AG140" i="41"/>
  <c r="AD153" i="41"/>
  <c r="AG153" i="41"/>
  <c r="AD117" i="41"/>
  <c r="AG117" i="41"/>
  <c r="AD13" i="41"/>
  <c r="AG13" i="41" s="1"/>
  <c r="AD29" i="41"/>
  <c r="AG29" i="41" s="1"/>
  <c r="AD45" i="41"/>
  <c r="AG45" i="41"/>
  <c r="AD89" i="41"/>
  <c r="AG89" i="41"/>
  <c r="AD100" i="41"/>
  <c r="AG100" i="41"/>
  <c r="AD116" i="41"/>
  <c r="AG116" i="41"/>
  <c r="AD15" i="41"/>
  <c r="AG15" i="41" s="1"/>
  <c r="AD31" i="41"/>
  <c r="AG31" i="41"/>
  <c r="AD47" i="41"/>
  <c r="AG47" i="41"/>
  <c r="AD120" i="41"/>
  <c r="AG120" i="41"/>
  <c r="AD92" i="41"/>
  <c r="AG92" i="41"/>
  <c r="AD136" i="41"/>
  <c r="AG136" i="41"/>
  <c r="AD121" i="41"/>
  <c r="AG121" i="41"/>
  <c r="AD36" i="41"/>
  <c r="AG36" i="41"/>
  <c r="AD148" i="41"/>
  <c r="AG148" i="41"/>
  <c r="AD19" i="41"/>
  <c r="AG19" i="41"/>
  <c r="AD35" i="41"/>
  <c r="AG35" i="41"/>
  <c r="AD79" i="41"/>
  <c r="AG79" i="41"/>
  <c r="AD22" i="41"/>
  <c r="AG22" i="41"/>
  <c r="AD108" i="41"/>
  <c r="AG108" i="41"/>
  <c r="AD144" i="41"/>
  <c r="AG144" i="41"/>
  <c r="AD101" i="41"/>
  <c r="AG101" i="41"/>
  <c r="AD112" i="41"/>
  <c r="AG112" i="41"/>
  <c r="AD104" i="41"/>
  <c r="AG104" i="41"/>
  <c r="AD18" i="41"/>
  <c r="AG18" i="41"/>
  <c r="AD71" i="41"/>
  <c r="AG71" i="41"/>
  <c r="AD97" i="41"/>
  <c r="AG97" i="41"/>
  <c r="AD17" i="41"/>
  <c r="AG17" i="41"/>
  <c r="AD33" i="41"/>
  <c r="AG33" i="41" s="1"/>
  <c r="AD105" i="41"/>
  <c r="AG105" i="41"/>
  <c r="AD28" i="41"/>
  <c r="AG28" i="41"/>
  <c r="AD85" i="41"/>
  <c r="AG85" i="41"/>
  <c r="AF38" i="39"/>
  <c r="AI38" i="39"/>
  <c r="AF99" i="39"/>
  <c r="AI99" i="39" s="1"/>
  <c r="AF121" i="39"/>
  <c r="AI121" i="39"/>
  <c r="AF106" i="39"/>
  <c r="AI106" i="39" s="1"/>
  <c r="AF139" i="39"/>
  <c r="AI139" i="39"/>
  <c r="AF146" i="39"/>
  <c r="AI146" i="39" s="1"/>
  <c r="AF104" i="39"/>
  <c r="AI104" i="39"/>
  <c r="AF41" i="39"/>
  <c r="AI41" i="39" s="1"/>
  <c r="AF15" i="39"/>
  <c r="AI15" i="39"/>
  <c r="AF94" i="39"/>
  <c r="AI94" i="39" s="1"/>
  <c r="AF113" i="39"/>
  <c r="AI113" i="39"/>
  <c r="AF76" i="39"/>
  <c r="AI76" i="39" s="1"/>
  <c r="AF92" i="39"/>
  <c r="AI92" i="39"/>
  <c r="AI14" i="39"/>
  <c r="AF14" i="39"/>
  <c r="AF77" i="39"/>
  <c r="AI77" i="39"/>
  <c r="AF35" i="39"/>
  <c r="AI35" i="39" s="1"/>
  <c r="AF6" i="39"/>
  <c r="AI6" i="39"/>
  <c r="AF23" i="39"/>
  <c r="AI23" i="39" s="1"/>
  <c r="AF32" i="39"/>
  <c r="AI32" i="39" s="1"/>
  <c r="AF100" i="39"/>
  <c r="AI100" i="39" s="1"/>
  <c r="AF21" i="39"/>
  <c r="AI21" i="39"/>
  <c r="AF73" i="39"/>
  <c r="AI73" i="39" s="1"/>
  <c r="AF90" i="39"/>
  <c r="AI90" i="39"/>
  <c r="AF112" i="39"/>
  <c r="AI112" i="39" s="1"/>
  <c r="AF19" i="39"/>
  <c r="AI19" i="39"/>
  <c r="AF39" i="39"/>
  <c r="AI39" i="39" s="1"/>
  <c r="AF131" i="39"/>
  <c r="AI131" i="39"/>
  <c r="AF148" i="39"/>
  <c r="AI148" i="39" s="1"/>
  <c r="AF43" i="39"/>
  <c r="AI43" i="39"/>
  <c r="AI56" i="39"/>
  <c r="AF56" i="39"/>
  <c r="AF105" i="39"/>
  <c r="AI105" i="39"/>
  <c r="AF8" i="39"/>
  <c r="AI8" i="39" s="1"/>
  <c r="AF145" i="39"/>
  <c r="AI145" i="39"/>
  <c r="AI46" i="39"/>
  <c r="AF46" i="39"/>
  <c r="AF107" i="39"/>
  <c r="AI107" i="39"/>
  <c r="AF147" i="39"/>
  <c r="AI147" i="39" s="1"/>
  <c r="AF137" i="39"/>
  <c r="AI137" i="39"/>
  <c r="AF27" i="39"/>
  <c r="AI27" i="39" s="1"/>
  <c r="AF47" i="39"/>
  <c r="AI47" i="39"/>
  <c r="AF140" i="39"/>
  <c r="AI140" i="39" s="1"/>
  <c r="AF69" i="39"/>
  <c r="AI69" i="39"/>
  <c r="AF33" i="39"/>
  <c r="AI33" i="39" s="1"/>
  <c r="AF97" i="39"/>
  <c r="AI97" i="39"/>
  <c r="AH154" i="39"/>
  <c r="AI16" i="39"/>
  <c r="AF16" i="39"/>
  <c r="AF84" i="39"/>
  <c r="AI84" i="39"/>
  <c r="AF114" i="39"/>
  <c r="AI114" i="39" s="1"/>
  <c r="AE154" i="39"/>
  <c r="AF7" i="39"/>
  <c r="AI7" i="39" s="1"/>
  <c r="AF144" i="39"/>
  <c r="AI144" i="39" s="1"/>
  <c r="AF40" i="39"/>
  <c r="AI40" i="39"/>
  <c r="AF22" i="39"/>
  <c r="AI22" i="39" s="1"/>
  <c r="AF101" i="39"/>
  <c r="AI101" i="39"/>
  <c r="AF88" i="39"/>
  <c r="AI88" i="39" s="1"/>
  <c r="AF125" i="39"/>
  <c r="AI125" i="39"/>
  <c r="AF116" i="39"/>
  <c r="AI116" i="39" s="1"/>
  <c r="AF130" i="39"/>
  <c r="AI130" i="39"/>
  <c r="AF25" i="39"/>
  <c r="AI25" i="39" s="1"/>
  <c r="AF89" i="39"/>
  <c r="AI89" i="39"/>
  <c r="AF133" i="39"/>
  <c r="AI133" i="39" s="1"/>
  <c r="AF108" i="39"/>
  <c r="AI108" i="39"/>
  <c r="AF91" i="39"/>
  <c r="AI91" i="39" s="1"/>
  <c r="AF126" i="39"/>
  <c r="AI126" i="39"/>
  <c r="AF98" i="39"/>
  <c r="AI98" i="39" s="1"/>
  <c r="AF134" i="39"/>
  <c r="AI134" i="39"/>
  <c r="AF109" i="39"/>
  <c r="AI109" i="39" s="1"/>
  <c r="AF115" i="39"/>
  <c r="AI115" i="39"/>
  <c r="AF80" i="39"/>
  <c r="AI80" i="39" s="1"/>
  <c r="AF96" i="39"/>
  <c r="AI96" i="39"/>
  <c r="AF124" i="39"/>
  <c r="AI124" i="39" s="1"/>
  <c r="AF138" i="39"/>
  <c r="AI138" i="39"/>
  <c r="AF17" i="39"/>
  <c r="AI17" i="39" s="1"/>
  <c r="AF110" i="39"/>
  <c r="AI110" i="39"/>
  <c r="AF142" i="39"/>
  <c r="AI142" i="39" s="1"/>
  <c r="AF4" i="39"/>
  <c r="AI4" i="39"/>
  <c r="AF136" i="39"/>
  <c r="AI136" i="39" s="1"/>
  <c r="AF70" i="39"/>
  <c r="AI70" i="39"/>
  <c r="AF129" i="39"/>
  <c r="AI129" i="39" s="1"/>
  <c r="AF85" i="39"/>
  <c r="AI85" i="39"/>
  <c r="AF123" i="39"/>
  <c r="AI123" i="39" s="1"/>
  <c r="AF118" i="39"/>
  <c r="AI118" i="39"/>
  <c r="AF141" i="39"/>
  <c r="AI141" i="39" s="1"/>
  <c r="AF74" i="39"/>
  <c r="AI74" i="39"/>
  <c r="AF31" i="39"/>
  <c r="AI31" i="39" s="1"/>
  <c r="AF78" i="39"/>
  <c r="AI78" i="39"/>
  <c r="AF9" i="39"/>
  <c r="AI9" i="39" s="1"/>
  <c r="AF72" i="39"/>
  <c r="AI72" i="39"/>
  <c r="AF24" i="39"/>
  <c r="AI24" i="39" s="1"/>
  <c r="AF122" i="39"/>
  <c r="AI122" i="39"/>
  <c r="AF13" i="39"/>
  <c r="AI13" i="39" s="1"/>
  <c r="AF29" i="39"/>
  <c r="AI29" i="39"/>
  <c r="AF153" i="39"/>
  <c r="AI153" i="39" s="1"/>
  <c r="AF82" i="39"/>
  <c r="AI82" i="39"/>
  <c r="AF120" i="39"/>
  <c r="AI120" i="39" s="1"/>
  <c r="AF30" i="39"/>
  <c r="AI30" i="39" s="1"/>
  <c r="AF45" i="39"/>
  <c r="AI45" i="39" s="1"/>
  <c r="AF93" i="39"/>
  <c r="AI93" i="39"/>
  <c r="AI151" i="39"/>
  <c r="AF151" i="39"/>
  <c r="AF132" i="39"/>
  <c r="AI132" i="39"/>
  <c r="AF149" i="39"/>
  <c r="AI149" i="39" s="1"/>
  <c r="AF117" i="39"/>
  <c r="AI117" i="39"/>
  <c r="AF128" i="39"/>
  <c r="AI128" i="39" s="1"/>
  <c r="AF37" i="39"/>
  <c r="AI37" i="39"/>
  <c r="AF86" i="39"/>
  <c r="AI86" i="39" s="1"/>
  <c r="AF102" i="39"/>
  <c r="AI102" i="39"/>
  <c r="AF152" i="39"/>
  <c r="AI152" i="39" s="1"/>
  <c r="AF81" i="39"/>
  <c r="AI81" i="39"/>
  <c r="AG154" i="39"/>
  <c r="AN4" i="39" s="1"/>
  <c r="AH42" i="37"/>
  <c r="AK42" i="37"/>
  <c r="AH125" i="37"/>
  <c r="AK125" i="37" s="1"/>
  <c r="AH52" i="37"/>
  <c r="AK52" i="37"/>
  <c r="AH68" i="37"/>
  <c r="AK68" i="37" s="1"/>
  <c r="AH47" i="37"/>
  <c r="AK47" i="37"/>
  <c r="AH29" i="37"/>
  <c r="AK29" i="37" s="1"/>
  <c r="AH90" i="37"/>
  <c r="AK90" i="37"/>
  <c r="AH128" i="37"/>
  <c r="AK128" i="37" s="1"/>
  <c r="AH4" i="37"/>
  <c r="AG154" i="37"/>
  <c r="AH100" i="37"/>
  <c r="AK100" i="37" s="1"/>
  <c r="AH36" i="37"/>
  <c r="AK36" i="37"/>
  <c r="AH94" i="37"/>
  <c r="AK94" i="37" s="1"/>
  <c r="AH40" i="37"/>
  <c r="AK40" i="37"/>
  <c r="AK61" i="37"/>
  <c r="AH61" i="37"/>
  <c r="AH77" i="37"/>
  <c r="AK77" i="37"/>
  <c r="AH120" i="37"/>
  <c r="AK120" i="37" s="1"/>
  <c r="AI154" i="37"/>
  <c r="AP4" i="37" s="1"/>
  <c r="AH87" i="37"/>
  <c r="AK87" i="37"/>
  <c r="AH112" i="37"/>
  <c r="AK112" i="37" s="1"/>
  <c r="AH32" i="37"/>
  <c r="AK32" i="37" s="1"/>
  <c r="AH126" i="37"/>
  <c r="AK126" i="37" s="1"/>
  <c r="AH21" i="37"/>
  <c r="AK21" i="37"/>
  <c r="AH116" i="37"/>
  <c r="AK116" i="37" s="1"/>
  <c r="AH81" i="37"/>
  <c r="AK81" i="37"/>
  <c r="AH88" i="37"/>
  <c r="AK88" i="37" s="1"/>
  <c r="AH109" i="37"/>
  <c r="AK109" i="37"/>
  <c r="AH85" i="37"/>
  <c r="AK85" i="37" s="1"/>
  <c r="AH83" i="37"/>
  <c r="AK83" i="37"/>
  <c r="AH82" i="37"/>
  <c r="AK82" i="37" s="1"/>
  <c r="AH98" i="37"/>
  <c r="AK98" i="37"/>
  <c r="AH104" i="37"/>
  <c r="AK104" i="37" s="1"/>
  <c r="AH86" i="37"/>
  <c r="AK86" i="37"/>
  <c r="AH60" i="37"/>
  <c r="AK60" i="37" s="1"/>
  <c r="AH76" i="37"/>
  <c r="AK76" i="37"/>
  <c r="AJ154" i="37"/>
  <c r="AH44" i="37"/>
  <c r="AK44" i="37"/>
  <c r="AH92" i="37"/>
  <c r="AK92" i="37"/>
  <c r="AH46" i="37"/>
  <c r="AK46" i="37"/>
  <c r="AH84" i="37"/>
  <c r="AK84" i="37"/>
  <c r="AH25" i="37"/>
  <c r="AK25" i="37"/>
  <c r="AH48" i="37"/>
  <c r="AK48" i="37"/>
  <c r="AH96" i="37"/>
  <c r="AK96" i="37"/>
  <c r="AH38" i="37"/>
  <c r="AK38" i="37"/>
  <c r="AH122" i="37"/>
  <c r="AK122" i="37"/>
  <c r="AH124" i="37"/>
  <c r="AK124" i="37"/>
  <c r="AH110" i="37"/>
  <c r="AK110" i="37"/>
  <c r="AH108" i="37"/>
  <c r="AK108" i="37"/>
  <c r="AH34" i="37"/>
  <c r="AK34" i="37"/>
  <c r="AH130" i="37"/>
  <c r="AK130" i="37"/>
  <c r="AH102" i="37"/>
  <c r="AK102" i="37"/>
  <c r="AH118" i="37"/>
  <c r="AK118" i="37"/>
  <c r="AH114" i="37"/>
  <c r="AK114" i="37"/>
  <c r="AH106" i="37"/>
  <c r="AK106" i="37"/>
  <c r="AM60" i="36"/>
  <c r="AJ60" i="36"/>
  <c r="AJ7" i="36"/>
  <c r="AM7" i="36" s="1"/>
  <c r="AJ151" i="36"/>
  <c r="AM151" i="36" s="1"/>
  <c r="AJ26" i="36"/>
  <c r="AM26" i="36" s="1"/>
  <c r="AJ58" i="36"/>
  <c r="AM58" i="36" s="1"/>
  <c r="AJ4" i="36"/>
  <c r="AM4" i="36" s="1"/>
  <c r="AI154" i="36"/>
  <c r="AJ73" i="36"/>
  <c r="AM73" i="36"/>
  <c r="AJ27" i="36"/>
  <c r="AM27" i="36"/>
  <c r="AJ15" i="36"/>
  <c r="AM15" i="36"/>
  <c r="AJ19" i="36"/>
  <c r="AM19" i="36"/>
  <c r="AJ147" i="36"/>
  <c r="AM147" i="36"/>
  <c r="AJ145" i="36"/>
  <c r="AM145" i="36"/>
  <c r="AJ57" i="36"/>
  <c r="AM57" i="36"/>
  <c r="AJ20" i="36"/>
  <c r="AM20" i="36"/>
  <c r="AJ35" i="36"/>
  <c r="AM35" i="36" s="1"/>
  <c r="AK154" i="36"/>
  <c r="AR4" i="36" s="1"/>
  <c r="AJ65" i="36"/>
  <c r="AM65" i="36" s="1"/>
  <c r="AJ149" i="36"/>
  <c r="AM149" i="36" s="1"/>
  <c r="AJ50" i="36"/>
  <c r="AM50" i="36" s="1"/>
  <c r="AJ141" i="36"/>
  <c r="AM141" i="36" s="1"/>
  <c r="AJ54" i="36"/>
  <c r="AM54" i="36" s="1"/>
  <c r="AJ95" i="36"/>
  <c r="AM95" i="36" s="1"/>
  <c r="AJ59" i="36"/>
  <c r="AM59" i="36" s="1"/>
  <c r="AJ66" i="36"/>
  <c r="AM66" i="36" s="1"/>
  <c r="AM136" i="36"/>
  <c r="AJ136" i="36"/>
  <c r="AJ18" i="36"/>
  <c r="AM18" i="36" s="1"/>
  <c r="AJ86" i="36"/>
  <c r="AM86" i="36" s="1"/>
  <c r="AJ10" i="36"/>
  <c r="AM10" i="36" s="1"/>
  <c r="AM81" i="36"/>
  <c r="AJ81" i="36"/>
  <c r="AM47" i="36"/>
  <c r="AJ47" i="36"/>
  <c r="AJ12" i="36"/>
  <c r="AM12" i="36" s="1"/>
  <c r="AJ82" i="36"/>
  <c r="AM82" i="36" s="1"/>
  <c r="AJ8" i="36"/>
  <c r="AM8" i="36" s="1"/>
  <c r="AJ25" i="36"/>
  <c r="AM25" i="36" s="1"/>
  <c r="AM49" i="36"/>
  <c r="AJ49" i="36"/>
  <c r="AJ62" i="36"/>
  <c r="AM62" i="36" s="1"/>
  <c r="AM132" i="36"/>
  <c r="AJ132" i="36"/>
  <c r="AL154" i="36"/>
  <c r="AJ97" i="36"/>
  <c r="AM97" i="36"/>
  <c r="AJ16" i="36"/>
  <c r="AM16" i="36"/>
  <c r="AJ43" i="36"/>
  <c r="AM43" i="36" s="1"/>
  <c r="AJ55" i="36"/>
  <c r="AM55" i="36"/>
  <c r="AJ78" i="36"/>
  <c r="AM78" i="36"/>
  <c r="AJ30" i="36"/>
  <c r="AM30" i="36"/>
  <c r="AJ31" i="36"/>
  <c r="AM31" i="36" s="1"/>
  <c r="AJ93" i="36"/>
  <c r="AM93" i="36"/>
  <c r="AJ24" i="36"/>
  <c r="AM24" i="36"/>
  <c r="AJ84" i="36"/>
  <c r="AM84" i="36"/>
  <c r="AJ89" i="36"/>
  <c r="AM89" i="36"/>
  <c r="AJ135" i="36"/>
  <c r="AM135" i="36"/>
  <c r="AJ23" i="36"/>
  <c r="AM23" i="36"/>
  <c r="AJ9" i="36"/>
  <c r="AM9" i="36" s="1"/>
  <c r="AJ39" i="36"/>
  <c r="AM39" i="36" s="1"/>
  <c r="AJ74" i="36"/>
  <c r="AM74" i="36"/>
  <c r="AJ153" i="36"/>
  <c r="AM153" i="36"/>
  <c r="AJ28" i="36"/>
  <c r="AM28" i="36"/>
  <c r="AJ11" i="36"/>
  <c r="AM11" i="36"/>
  <c r="AJ70" i="36"/>
  <c r="AM70" i="36"/>
  <c r="AJ91" i="36"/>
  <c r="AM91" i="36"/>
  <c r="AL93" i="33"/>
  <c r="AO93" i="33"/>
  <c r="AL6" i="33"/>
  <c r="AO6" i="33" s="1"/>
  <c r="AL38" i="33"/>
  <c r="AO38" i="33"/>
  <c r="AL89" i="33"/>
  <c r="AO89" i="33"/>
  <c r="AL111" i="33"/>
  <c r="AO111" i="33"/>
  <c r="AL21" i="33"/>
  <c r="AO21" i="33"/>
  <c r="AL81" i="33"/>
  <c r="AO81" i="33"/>
  <c r="AL23" i="33"/>
  <c r="AO23" i="33"/>
  <c r="AL66" i="33"/>
  <c r="AO66" i="33"/>
  <c r="AL32" i="33"/>
  <c r="AO32" i="33"/>
  <c r="AL75" i="33"/>
  <c r="AO75" i="33"/>
  <c r="AL64" i="33"/>
  <c r="AO64" i="33"/>
  <c r="AL56" i="33"/>
  <c r="AO56" i="33"/>
  <c r="AL60" i="33"/>
  <c r="AO60" i="33"/>
  <c r="AL18" i="33"/>
  <c r="AO18" i="33"/>
  <c r="AL79" i="33"/>
  <c r="AO79" i="33"/>
  <c r="AL68" i="33"/>
  <c r="AO68" i="33"/>
  <c r="AL99" i="33"/>
  <c r="AO99" i="33"/>
  <c r="AL11" i="33"/>
  <c r="AO11" i="33"/>
  <c r="AL92" i="33"/>
  <c r="AO92" i="33"/>
  <c r="AL36" i="33"/>
  <c r="AO36" i="33"/>
  <c r="AL52" i="33"/>
  <c r="AO52" i="33"/>
  <c r="AL83" i="33"/>
  <c r="AO83" i="33"/>
  <c r="AL107" i="33"/>
  <c r="AO107" i="33"/>
  <c r="AL13" i="33"/>
  <c r="AO13" i="33"/>
  <c r="AL7" i="33"/>
  <c r="AO7" i="33"/>
  <c r="AL33" i="33"/>
  <c r="AO33" i="33"/>
  <c r="AL62" i="33"/>
  <c r="AO62" i="33"/>
  <c r="AL80" i="33"/>
  <c r="AO80" i="33"/>
  <c r="AL30" i="33"/>
  <c r="AO30" i="33"/>
  <c r="AL27" i="33"/>
  <c r="AO27" i="33"/>
  <c r="AL9" i="33"/>
  <c r="AO9" i="33"/>
  <c r="AL115" i="33"/>
  <c r="AO115" i="33"/>
  <c r="AL24" i="33"/>
  <c r="AO24" i="33"/>
  <c r="AL54" i="33"/>
  <c r="AO54" i="33"/>
  <c r="AL116" i="33"/>
  <c r="AO116" i="33"/>
  <c r="AL29" i="33"/>
  <c r="AO29" i="33"/>
  <c r="AL31" i="33"/>
  <c r="AO31" i="33"/>
  <c r="AL10" i="33"/>
  <c r="AO10" i="33"/>
  <c r="AL37" i="33"/>
  <c r="AO37" i="33"/>
  <c r="AL15" i="33"/>
  <c r="AO15" i="33"/>
  <c r="AL76" i="33"/>
  <c r="AO76" i="33"/>
  <c r="AL120" i="33"/>
  <c r="AO120" i="33"/>
  <c r="AL28" i="33"/>
  <c r="AO28" i="33"/>
  <c r="AL84" i="33"/>
  <c r="AO84" i="33"/>
  <c r="AL96" i="33"/>
  <c r="AO96" i="33"/>
  <c r="AL72" i="33"/>
  <c r="AO72" i="33"/>
  <c r="AL104" i="33"/>
  <c r="AO104" i="33"/>
  <c r="AL19" i="33"/>
  <c r="AO19" i="33"/>
  <c r="AL22" i="33"/>
  <c r="AO22" i="33"/>
  <c r="AL58" i="33"/>
  <c r="AO58" i="33"/>
  <c r="AL73" i="33"/>
  <c r="AO73" i="33"/>
  <c r="AL87" i="33"/>
  <c r="AO87" i="33"/>
  <c r="AL97" i="33"/>
  <c r="AO97" i="33"/>
  <c r="AL113" i="33"/>
  <c r="AO113" i="33"/>
  <c r="AL16" i="33"/>
  <c r="AO16" i="33"/>
  <c r="AL50" i="33"/>
  <c r="AO50" i="33"/>
  <c r="AL35" i="33"/>
  <c r="AO35" i="33"/>
  <c r="AL17" i="33"/>
  <c r="AO17" i="33"/>
  <c r="AL91" i="33"/>
  <c r="AO91" i="33"/>
  <c r="AL34" i="33"/>
  <c r="AO34" i="33"/>
  <c r="AL112" i="33"/>
  <c r="AO112" i="33"/>
  <c r="AL117" i="33"/>
  <c r="AO117" i="33"/>
  <c r="AL5" i="33"/>
  <c r="AO5" i="33"/>
  <c r="AK154" i="33"/>
  <c r="AL4" i="33"/>
  <c r="AL25" i="33"/>
  <c r="AO25" i="33" s="1"/>
  <c r="AL103" i="33"/>
  <c r="AO103" i="33" s="1"/>
  <c r="AL20" i="33"/>
  <c r="AO20" i="33" s="1"/>
  <c r="AO47" i="33"/>
  <c r="AL47" i="33"/>
  <c r="AL109" i="33"/>
  <c r="AO109" i="33" s="1"/>
  <c r="AL14" i="33"/>
  <c r="AO14" i="33" s="1"/>
  <c r="AL69" i="33"/>
  <c r="AO69" i="33" s="1"/>
  <c r="AL85" i="33"/>
  <c r="AO85" i="33" s="1"/>
  <c r="AN154" i="33"/>
  <c r="AL105" i="33"/>
  <c r="AO105" i="33"/>
  <c r="AL8" i="33"/>
  <c r="AO8" i="33"/>
  <c r="AL40" i="33"/>
  <c r="AO40" i="33"/>
  <c r="AL108" i="33"/>
  <c r="AO108" i="33"/>
  <c r="AL95" i="33"/>
  <c r="AO95" i="33"/>
  <c r="AL39" i="33"/>
  <c r="AO39" i="33"/>
  <c r="AL88" i="33"/>
  <c r="AO88" i="33"/>
  <c r="AL100" i="33"/>
  <c r="AO100" i="33"/>
  <c r="AL70" i="33"/>
  <c r="AO70" i="33"/>
  <c r="AL26" i="33"/>
  <c r="AO26" i="33"/>
  <c r="AL101" i="33"/>
  <c r="AO101" i="33"/>
  <c r="AM154" i="33"/>
  <c r="AT4" i="33" s="1"/>
  <c r="AL12" i="33"/>
  <c r="AO12" i="33" s="1"/>
  <c r="AL119" i="33"/>
  <c r="AO119" i="33" s="1"/>
  <c r="AL71" i="33"/>
  <c r="AO71" i="33" s="1"/>
  <c r="AL77" i="33"/>
  <c r="AO77" i="33" s="1"/>
  <c r="AL121" i="33"/>
  <c r="AO121" i="33" s="1"/>
  <c r="AL48" i="33"/>
  <c r="AO48" i="33" s="1"/>
  <c r="AN37" i="29"/>
  <c r="AQ37" i="29"/>
  <c r="AN146" i="29"/>
  <c r="AQ146" i="29" s="1"/>
  <c r="AN24" i="29"/>
  <c r="AQ24" i="29"/>
  <c r="AN73" i="29"/>
  <c r="AQ73" i="29" s="1"/>
  <c r="AN18" i="29"/>
  <c r="AQ18" i="29"/>
  <c r="AN80" i="29"/>
  <c r="AQ80" i="29" s="1"/>
  <c r="AN93" i="29"/>
  <c r="AQ93" i="29"/>
  <c r="AN131" i="29"/>
  <c r="AQ131" i="29" s="1"/>
  <c r="AN29" i="29"/>
  <c r="AQ29" i="29"/>
  <c r="AN100" i="29"/>
  <c r="AQ100" i="29" s="1"/>
  <c r="AN64" i="29"/>
  <c r="AQ64" i="29"/>
  <c r="AN123" i="29"/>
  <c r="AQ123" i="29" s="1"/>
  <c r="AN133" i="29"/>
  <c r="AQ133" i="29"/>
  <c r="AM154" i="29"/>
  <c r="AN5" i="29"/>
  <c r="AQ5" i="29" s="1"/>
  <c r="AN84" i="29"/>
  <c r="AQ84" i="29"/>
  <c r="AN92" i="29"/>
  <c r="AQ92" i="29" s="1"/>
  <c r="AN34" i="29"/>
  <c r="AQ34" i="29"/>
  <c r="AN82" i="29"/>
  <c r="AQ82" i="29" s="1"/>
  <c r="AN109" i="29"/>
  <c r="AQ109" i="29"/>
  <c r="AN68" i="29"/>
  <c r="AQ68" i="29" s="1"/>
  <c r="AN76" i="29"/>
  <c r="AQ76" i="29"/>
  <c r="AN49" i="29"/>
  <c r="AQ49" i="29" s="1"/>
  <c r="AN65" i="29"/>
  <c r="AQ65" i="29"/>
  <c r="AN105" i="29"/>
  <c r="AQ105" i="29" s="1"/>
  <c r="AN77" i="29"/>
  <c r="AQ77" i="29"/>
  <c r="AN53" i="29"/>
  <c r="AQ53" i="29" s="1"/>
  <c r="AN47" i="29"/>
  <c r="AQ47" i="29"/>
  <c r="AN58" i="29"/>
  <c r="AQ58" i="29" s="1"/>
  <c r="AN4" i="29"/>
  <c r="AN150" i="29"/>
  <c r="AQ150" i="29" s="1"/>
  <c r="AN145" i="29"/>
  <c r="AQ145" i="29"/>
  <c r="AN35" i="29"/>
  <c r="AQ35" i="29" s="1"/>
  <c r="AN45" i="29"/>
  <c r="AQ45" i="29"/>
  <c r="AN115" i="29"/>
  <c r="AQ115" i="29" s="1"/>
  <c r="AN56" i="29"/>
  <c r="AQ56" i="29"/>
  <c r="AN113" i="29"/>
  <c r="AQ113" i="29" s="1"/>
  <c r="AN137" i="29"/>
  <c r="AQ137" i="29"/>
  <c r="AN10" i="29"/>
  <c r="AQ10" i="29" s="1"/>
  <c r="AN142" i="29"/>
  <c r="AQ142" i="29"/>
  <c r="AN19" i="29"/>
  <c r="AQ19" i="29" s="1"/>
  <c r="AN39" i="29"/>
  <c r="AQ39" i="29"/>
  <c r="AN57" i="29"/>
  <c r="AQ57" i="29" s="1"/>
  <c r="AN99" i="29"/>
  <c r="AQ99" i="29" s="1"/>
  <c r="AN125" i="29"/>
  <c r="AQ125" i="29" s="1"/>
  <c r="AN41" i="29"/>
  <c r="AQ41" i="29"/>
  <c r="AN110" i="29"/>
  <c r="AQ110" i="29" s="1"/>
  <c r="AN11" i="29"/>
  <c r="AQ11" i="29"/>
  <c r="AN69" i="29"/>
  <c r="AQ69" i="29" s="1"/>
  <c r="AN141" i="29"/>
  <c r="AQ141" i="29"/>
  <c r="AN121" i="29"/>
  <c r="AQ121" i="29" s="1"/>
  <c r="AO154" i="29"/>
  <c r="AV4" i="29" s="1"/>
  <c r="AN43" i="29"/>
  <c r="AQ43" i="29" s="1"/>
  <c r="AN138" i="29"/>
  <c r="AQ138" i="29"/>
  <c r="AN25" i="29"/>
  <c r="AQ25" i="29" s="1"/>
  <c r="AN14" i="29"/>
  <c r="AQ14" i="29" s="1"/>
  <c r="AN60" i="29"/>
  <c r="AQ60" i="29" s="1"/>
  <c r="AN27" i="29"/>
  <c r="AQ27" i="29"/>
  <c r="AN97" i="29"/>
  <c r="AQ97" i="29" s="1"/>
  <c r="AN17" i="29"/>
  <c r="AQ17" i="29"/>
  <c r="AN149" i="29"/>
  <c r="AQ149" i="29" s="1"/>
  <c r="AP154" i="29"/>
  <c r="AN88" i="29"/>
  <c r="AQ88" i="29"/>
  <c r="AN94" i="29"/>
  <c r="AQ94" i="29"/>
  <c r="AN147" i="29"/>
  <c r="AQ147" i="29"/>
  <c r="AN15" i="29"/>
  <c r="AQ15" i="29"/>
  <c r="AN52" i="29"/>
  <c r="AQ52" i="29"/>
  <c r="AN134" i="29"/>
  <c r="AQ134" i="29"/>
  <c r="AN21" i="29"/>
  <c r="AQ21" i="29"/>
  <c r="AN117" i="29"/>
  <c r="AQ117" i="29"/>
  <c r="AN42" i="29"/>
  <c r="AQ42" i="29"/>
  <c r="AN96" i="29"/>
  <c r="AQ96" i="29"/>
  <c r="AN107" i="29"/>
  <c r="AQ107" i="29"/>
  <c r="AN118" i="29"/>
  <c r="AQ118" i="29"/>
  <c r="AN26" i="29"/>
  <c r="AQ26" i="29"/>
  <c r="AN81" i="29"/>
  <c r="AQ81" i="29"/>
  <c r="AN129" i="29"/>
  <c r="AQ129" i="29"/>
  <c r="AN33" i="29"/>
  <c r="AQ33" i="29"/>
  <c r="AN122" i="29"/>
  <c r="AQ122" i="29"/>
  <c r="AN126" i="29"/>
  <c r="AQ126" i="29"/>
  <c r="AN13" i="29"/>
  <c r="AQ13" i="29"/>
  <c r="AN85" i="29"/>
  <c r="AQ85" i="29"/>
  <c r="AN7" i="29"/>
  <c r="AQ7" i="29"/>
  <c r="AN48" i="29"/>
  <c r="AQ48" i="29"/>
  <c r="AN61" i="29"/>
  <c r="AQ61" i="29"/>
  <c r="AN104" i="29"/>
  <c r="AQ104" i="29"/>
  <c r="AN130" i="29"/>
  <c r="AQ130" i="29"/>
  <c r="AN16" i="29"/>
  <c r="AQ16" i="29"/>
  <c r="AN31" i="29"/>
  <c r="AQ31" i="29"/>
  <c r="AN23" i="29"/>
  <c r="AQ23" i="29"/>
  <c r="AN101" i="29"/>
  <c r="AQ101" i="29"/>
  <c r="AN9" i="29"/>
  <c r="AQ9" i="29"/>
  <c r="AN36" i="29"/>
  <c r="AQ36" i="29" s="1"/>
  <c r="AN114" i="29"/>
  <c r="AQ114" i="29"/>
  <c r="AN72" i="29"/>
  <c r="AQ72" i="29"/>
  <c r="AN139" i="29"/>
  <c r="AQ139" i="29"/>
  <c r="AN89" i="29"/>
  <c r="AQ89" i="29"/>
  <c r="AP31" i="27"/>
  <c r="AS31" i="27" s="1"/>
  <c r="AP151" i="27"/>
  <c r="AS151" i="27"/>
  <c r="AP22" i="27"/>
  <c r="AS22" i="27"/>
  <c r="AP38" i="27"/>
  <c r="AS38" i="27"/>
  <c r="AP32" i="27"/>
  <c r="AS32" i="27"/>
  <c r="AP62" i="27"/>
  <c r="AS62" i="27"/>
  <c r="AP145" i="27"/>
  <c r="AS145" i="27"/>
  <c r="AP18" i="27"/>
  <c r="AS18" i="27"/>
  <c r="AP34" i="27"/>
  <c r="AS34" i="27"/>
  <c r="AP21" i="27"/>
  <c r="AS21" i="27"/>
  <c r="AP37" i="27"/>
  <c r="AS37" i="27"/>
  <c r="AP70" i="27"/>
  <c r="AS70" i="27"/>
  <c r="AP139" i="27"/>
  <c r="AS139" i="27"/>
  <c r="AP137" i="27"/>
  <c r="AS137" i="27"/>
  <c r="AP25" i="27"/>
  <c r="AS25" i="27"/>
  <c r="AP41" i="27"/>
  <c r="AS41" i="27"/>
  <c r="AP133" i="27"/>
  <c r="AS133" i="27"/>
  <c r="AP27" i="27"/>
  <c r="AS27" i="27"/>
  <c r="AP43" i="27"/>
  <c r="AS43" i="27"/>
  <c r="AP60" i="27"/>
  <c r="AS60" i="27" s="1"/>
  <c r="AR154" i="27"/>
  <c r="AP20" i="27"/>
  <c r="AS20" i="27" s="1"/>
  <c r="AP36" i="27"/>
  <c r="AS36" i="27"/>
  <c r="AP44" i="27"/>
  <c r="AS44" i="27" s="1"/>
  <c r="AQ154" i="27"/>
  <c r="AX4" i="27" s="1"/>
  <c r="AP23" i="27"/>
  <c r="AS23" i="27" s="1"/>
  <c r="AP39" i="27"/>
  <c r="AS39" i="27"/>
  <c r="AP30" i="27"/>
  <c r="AS30" i="27" s="1"/>
  <c r="AP74" i="27"/>
  <c r="AS74" i="27"/>
  <c r="AP153" i="27"/>
  <c r="AS153" i="27" s="1"/>
  <c r="AP143" i="27"/>
  <c r="AS143" i="27"/>
  <c r="AP72" i="27"/>
  <c r="AS72" i="27" s="1"/>
  <c r="AP24" i="27"/>
  <c r="AS24" i="27"/>
  <c r="AP40" i="27"/>
  <c r="AS40" i="27" s="1"/>
  <c r="AP76" i="27"/>
  <c r="AS76" i="27"/>
  <c r="AP26" i="27"/>
  <c r="AS26" i="27" s="1"/>
  <c r="AP42" i="27"/>
  <c r="AS42" i="27"/>
  <c r="AP29" i="27"/>
  <c r="AS29" i="27" s="1"/>
  <c r="AP147" i="27"/>
  <c r="AS147" i="27"/>
  <c r="AP4" i="27"/>
  <c r="AO154" i="27"/>
  <c r="AP46" i="27"/>
  <c r="AS46" i="27"/>
  <c r="AP17" i="27"/>
  <c r="AS17" i="27" s="1"/>
  <c r="AP33" i="27"/>
  <c r="AS33" i="27"/>
  <c r="AP141" i="27"/>
  <c r="AS141" i="27" s="1"/>
  <c r="AP19" i="27"/>
  <c r="AS19" i="27"/>
  <c r="AP35" i="27"/>
  <c r="AS35" i="27" s="1"/>
  <c r="AP45" i="27"/>
  <c r="AS45" i="27"/>
  <c r="AP28" i="27"/>
  <c r="AS28" i="27" s="1"/>
  <c r="AP135" i="27"/>
  <c r="AS135" i="27"/>
  <c r="AP149" i="27"/>
  <c r="AS149" i="27" s="1"/>
  <c r="AQ60" i="25"/>
  <c r="AT60" i="25"/>
  <c r="AQ15" i="25"/>
  <c r="AT15" i="25" s="1"/>
  <c r="AQ70" i="25"/>
  <c r="AT70" i="25"/>
  <c r="AQ86" i="25"/>
  <c r="AT86" i="25" s="1"/>
  <c r="AQ12" i="25"/>
  <c r="AT12" i="25"/>
  <c r="AQ68" i="25"/>
  <c r="AT68" i="25" s="1"/>
  <c r="AQ124" i="25"/>
  <c r="AT124" i="25"/>
  <c r="AQ88" i="25"/>
  <c r="AT88" i="25" s="1"/>
  <c r="AQ16" i="25"/>
  <c r="AT16" i="25"/>
  <c r="AQ145" i="25"/>
  <c r="AT145" i="25" s="1"/>
  <c r="AQ18" i="25"/>
  <c r="AT18" i="25"/>
  <c r="AT32" i="25"/>
  <c r="AQ32" i="25"/>
  <c r="AQ53" i="25"/>
  <c r="AT53" i="25"/>
  <c r="AQ90" i="25"/>
  <c r="AT90" i="25" s="1"/>
  <c r="AQ102" i="25"/>
  <c r="AT102" i="25"/>
  <c r="AQ26" i="25"/>
  <c r="AT26" i="25" s="1"/>
  <c r="AQ142" i="25"/>
  <c r="AT142" i="25"/>
  <c r="AQ27" i="25"/>
  <c r="AT27" i="25" s="1"/>
  <c r="AQ151" i="25"/>
  <c r="AT151" i="25"/>
  <c r="AQ41" i="25"/>
  <c r="AT41" i="25" s="1"/>
  <c r="AQ71" i="25"/>
  <c r="AT71" i="25"/>
  <c r="AQ67" i="25"/>
  <c r="AT67" i="25" s="1"/>
  <c r="AQ114" i="25"/>
  <c r="AT114" i="25"/>
  <c r="AP154" i="25"/>
  <c r="AQ4" i="25"/>
  <c r="AQ93" i="25"/>
  <c r="AT93" i="25"/>
  <c r="AQ108" i="25"/>
  <c r="AT108" i="25" s="1"/>
  <c r="AQ94" i="25"/>
  <c r="AT94" i="25"/>
  <c r="AQ76" i="25"/>
  <c r="AT76" i="25" s="1"/>
  <c r="AQ56" i="25"/>
  <c r="AT56" i="25"/>
  <c r="AQ98" i="25"/>
  <c r="AT98" i="25" s="1"/>
  <c r="AQ96" i="25"/>
  <c r="AT96" i="25"/>
  <c r="AQ21" i="25"/>
  <c r="AT21" i="25" s="1"/>
  <c r="AQ106" i="25"/>
  <c r="AT106" i="25"/>
  <c r="AQ5" i="25"/>
  <c r="AT5" i="25" s="1"/>
  <c r="AQ47" i="25"/>
  <c r="AT47" i="25"/>
  <c r="AR154" i="25"/>
  <c r="AY4" i="25" s="1"/>
  <c r="AQ14" i="25"/>
  <c r="AT14" i="25" s="1"/>
  <c r="AQ74" i="25"/>
  <c r="AT74" i="25"/>
  <c r="AQ126" i="25"/>
  <c r="AT126" i="25" s="1"/>
  <c r="AQ54" i="25"/>
  <c r="AT54" i="25"/>
  <c r="AT111" i="25"/>
  <c r="AQ111" i="25"/>
  <c r="AQ24" i="25"/>
  <c r="AT24" i="25"/>
  <c r="AQ153" i="25"/>
  <c r="AT153" i="25" s="1"/>
  <c r="AQ19" i="25"/>
  <c r="AT19" i="25"/>
  <c r="AQ120" i="25"/>
  <c r="AT120" i="25" s="1"/>
  <c r="AQ59" i="25"/>
  <c r="AT59" i="25"/>
  <c r="AQ23" i="25"/>
  <c r="AT23" i="25" s="1"/>
  <c r="AQ31" i="25"/>
  <c r="AT31" i="25"/>
  <c r="AQ84" i="25"/>
  <c r="AT84" i="25" s="1"/>
  <c r="AQ100" i="25"/>
  <c r="AT100" i="25"/>
  <c r="AQ22" i="25"/>
  <c r="AT22" i="25" s="1"/>
  <c r="AQ78" i="25"/>
  <c r="AT78" i="25"/>
  <c r="AQ46" i="25"/>
  <c r="AT46" i="25" s="1"/>
  <c r="AQ112" i="25"/>
  <c r="AT112" i="25"/>
  <c r="AQ48" i="25"/>
  <c r="AT48" i="25" s="1"/>
  <c r="AQ82" i="25"/>
  <c r="AT82" i="25"/>
  <c r="AQ39" i="25"/>
  <c r="AT39" i="25" s="1"/>
  <c r="AQ49" i="25"/>
  <c r="AT49" i="25" s="1"/>
  <c r="AQ80" i="25"/>
  <c r="AT80" i="25" s="1"/>
  <c r="AQ92" i="25"/>
  <c r="AT92" i="25"/>
  <c r="AT37" i="25"/>
  <c r="AQ37" i="25"/>
  <c r="AQ43" i="25"/>
  <c r="AT43" i="25"/>
  <c r="AQ116" i="25"/>
  <c r="AT116" i="25" s="1"/>
  <c r="AQ72" i="25"/>
  <c r="AT72" i="25"/>
  <c r="AQ131" i="25"/>
  <c r="AT131" i="25" s="1"/>
  <c r="AQ51" i="25"/>
  <c r="AT51" i="25"/>
  <c r="AQ135" i="25"/>
  <c r="AT135" i="25" s="1"/>
  <c r="AQ52" i="25"/>
  <c r="AT52" i="25"/>
  <c r="AT117" i="25"/>
  <c r="AQ117" i="25"/>
  <c r="AQ149" i="25"/>
  <c r="AT149" i="25"/>
  <c r="AQ61" i="25"/>
  <c r="AT61" i="25" s="1"/>
  <c r="AQ17" i="25"/>
  <c r="AT17" i="25"/>
  <c r="AQ110" i="25"/>
  <c r="AT110" i="25" s="1"/>
  <c r="AQ118" i="25"/>
  <c r="AT118" i="25"/>
  <c r="AQ20" i="25"/>
  <c r="AT20" i="25" s="1"/>
  <c r="AQ34" i="25"/>
  <c r="AT34" i="25"/>
  <c r="AQ63" i="25"/>
  <c r="AT63" i="25" s="1"/>
  <c r="AQ8" i="25"/>
  <c r="AT8" i="25"/>
  <c r="AQ38" i="25"/>
  <c r="AT38" i="25" s="1"/>
  <c r="AQ104" i="25"/>
  <c r="AT104" i="25"/>
  <c r="AQ64" i="25"/>
  <c r="AT64" i="25" s="1"/>
  <c r="AQ13" i="25"/>
  <c r="AT13" i="25"/>
  <c r="AQ122" i="25"/>
  <c r="AT122" i="25" s="1"/>
  <c r="AS154" i="25"/>
  <c r="AT138" i="25"/>
  <c r="AQ138" i="25"/>
  <c r="AR149" i="21"/>
  <c r="AS149" i="21" s="1"/>
  <c r="AV149" i="21" s="1"/>
  <c r="AT149" i="21"/>
  <c r="AU149" i="21"/>
  <c r="AR145" i="21"/>
  <c r="AS145" i="21" s="1"/>
  <c r="AV145" i="21" s="1"/>
  <c r="AT145" i="21"/>
  <c r="AU145" i="21"/>
  <c r="AR87" i="21"/>
  <c r="AS87" i="21" s="1"/>
  <c r="AV87" i="21" s="1"/>
  <c r="AT87" i="21"/>
  <c r="AU87" i="21"/>
  <c r="AU123" i="21"/>
  <c r="AR123" i="21"/>
  <c r="AS123" i="21" s="1"/>
  <c r="AV123" i="21" s="1"/>
  <c r="AT123" i="21"/>
  <c r="AR12" i="21"/>
  <c r="AU12" i="21"/>
  <c r="AR81" i="21"/>
  <c r="AS81" i="21" s="1"/>
  <c r="AV81" i="21" s="1"/>
  <c r="AT81" i="21"/>
  <c r="AU81" i="21"/>
  <c r="AR150" i="21"/>
  <c r="AU150" i="21"/>
  <c r="AT150" i="21"/>
  <c r="AR99" i="21"/>
  <c r="AU99" i="21"/>
  <c r="AT99" i="21"/>
  <c r="AR57" i="21"/>
  <c r="AU57" i="21"/>
  <c r="AT57" i="21"/>
  <c r="AU19" i="21"/>
  <c r="AR19" i="21"/>
  <c r="AT19" i="21"/>
  <c r="AR4" i="21"/>
  <c r="AU4" i="21"/>
  <c r="AT4" i="21"/>
  <c r="AR140" i="21"/>
  <c r="AT140" i="21"/>
  <c r="AU140" i="21"/>
  <c r="AR133" i="21"/>
  <c r="AS133" i="21" s="1"/>
  <c r="AV133" i="21" s="1"/>
  <c r="AT133" i="21"/>
  <c r="AU133" i="21"/>
  <c r="AR117" i="21"/>
  <c r="AS117" i="21" s="1"/>
  <c r="AV117" i="21" s="1"/>
  <c r="AT117" i="21"/>
  <c r="AU117" i="21"/>
  <c r="AR101" i="21"/>
  <c r="AS101" i="21" s="1"/>
  <c r="AV101" i="21" s="1"/>
  <c r="AT101" i="21"/>
  <c r="AU101" i="21"/>
  <c r="AR83" i="21"/>
  <c r="AU83" i="21"/>
  <c r="AT83" i="21"/>
  <c r="AR59" i="21"/>
  <c r="AS59" i="21" s="1"/>
  <c r="AV59" i="21" s="1"/>
  <c r="AU59" i="21"/>
  <c r="AT59" i="21"/>
  <c r="AR30" i="21"/>
  <c r="AU30" i="21"/>
  <c r="AU11" i="21"/>
  <c r="AR11" i="21"/>
  <c r="AT11" i="21"/>
  <c r="AR126" i="21"/>
  <c r="AS126" i="21" s="1"/>
  <c r="AV126" i="21" s="1"/>
  <c r="AU126" i="21"/>
  <c r="AT126" i="21"/>
  <c r="AR110" i="21"/>
  <c r="AT110" i="21"/>
  <c r="AU110" i="21"/>
  <c r="AR92" i="21"/>
  <c r="AS92" i="21" s="1"/>
  <c r="AV92" i="21" s="1"/>
  <c r="AT92" i="21"/>
  <c r="AU92" i="21"/>
  <c r="AR79" i="21"/>
  <c r="AS79" i="21" s="1"/>
  <c r="AV79" i="21" s="1"/>
  <c r="AT79" i="21"/>
  <c r="AU79" i="21"/>
  <c r="AR67" i="21"/>
  <c r="AS67" i="21" s="1"/>
  <c r="AV67" i="21" s="1"/>
  <c r="AU67" i="21"/>
  <c r="AT67" i="21"/>
  <c r="AR54" i="21"/>
  <c r="AS54" i="21" s="1"/>
  <c r="AV54" i="21" s="1"/>
  <c r="AU54" i="21"/>
  <c r="AT54" i="21"/>
  <c r="AU41" i="21"/>
  <c r="AR41" i="21"/>
  <c r="AS41" i="21" s="1"/>
  <c r="AV41" i="21" s="1"/>
  <c r="AU31" i="21"/>
  <c r="AR31" i="21"/>
  <c r="AU21" i="21"/>
  <c r="AR21" i="21"/>
  <c r="AT21" i="21"/>
  <c r="AR143" i="21"/>
  <c r="AS143" i="21" s="1"/>
  <c r="AV143" i="21" s="1"/>
  <c r="AU143" i="21"/>
  <c r="AT143" i="21"/>
  <c r="AR116" i="21"/>
  <c r="AS116" i="21" s="1"/>
  <c r="AV116" i="21" s="1"/>
  <c r="AU116" i="21"/>
  <c r="AT116" i="21"/>
  <c r="AR100" i="21"/>
  <c r="AS100" i="21" s="1"/>
  <c r="AV100" i="21" s="1"/>
  <c r="AU100" i="21"/>
  <c r="AT100" i="21"/>
  <c r="AR76" i="21"/>
  <c r="AT76" i="21"/>
  <c r="AU76" i="21"/>
  <c r="AR65" i="21"/>
  <c r="AT65" i="21"/>
  <c r="AU65" i="21"/>
  <c r="AR52" i="21"/>
  <c r="AS52" i="21" s="1"/>
  <c r="AV52" i="21" s="1"/>
  <c r="AT52" i="21"/>
  <c r="AU52" i="21"/>
  <c r="AU44" i="21"/>
  <c r="AR44" i="21"/>
  <c r="AU34" i="21"/>
  <c r="AR34" i="21"/>
  <c r="AU24" i="21"/>
  <c r="AR24" i="21"/>
  <c r="AS24" i="21" s="1"/>
  <c r="AV24" i="21" s="1"/>
  <c r="AR10" i="21"/>
  <c r="AS10" i="21" s="1"/>
  <c r="AV10" i="21" s="1"/>
  <c r="AU10" i="21"/>
  <c r="AT44" i="21"/>
  <c r="AT31" i="21"/>
  <c r="AR5" i="21"/>
  <c r="AU5" i="21"/>
  <c r="AT5" i="21"/>
  <c r="AR127" i="21"/>
  <c r="AU127" i="21"/>
  <c r="AT127" i="21"/>
  <c r="BD27" i="21"/>
  <c r="AR107" i="21"/>
  <c r="AT107" i="21"/>
  <c r="AU107" i="21"/>
  <c r="AR135" i="21"/>
  <c r="AU135" i="21"/>
  <c r="AT135" i="21"/>
  <c r="AR69" i="21"/>
  <c r="AS69" i="21" s="1"/>
  <c r="AV69" i="21" s="1"/>
  <c r="AT69" i="21"/>
  <c r="AU69" i="21"/>
  <c r="AR142" i="21"/>
  <c r="AS142" i="21" s="1"/>
  <c r="AV142" i="21" s="1"/>
  <c r="AT142" i="21"/>
  <c r="AU142" i="21"/>
  <c r="AR94" i="21"/>
  <c r="AU94" i="21"/>
  <c r="AT94" i="21"/>
  <c r="AR50" i="21"/>
  <c r="AS50" i="21" s="1"/>
  <c r="AV50" i="21" s="1"/>
  <c r="AU50" i="21"/>
  <c r="AT50" i="21"/>
  <c r="AR147" i="21"/>
  <c r="AS147" i="21" s="1"/>
  <c r="AV147" i="21" s="1"/>
  <c r="AT147" i="21"/>
  <c r="AU147" i="21"/>
  <c r="AR152" i="21"/>
  <c r="AS152" i="21" s="1"/>
  <c r="AV152" i="21" s="1"/>
  <c r="AT152" i="21"/>
  <c r="AU152" i="21"/>
  <c r="AR139" i="21"/>
  <c r="AS139" i="21" s="1"/>
  <c r="AV139" i="21" s="1"/>
  <c r="AT139" i="21"/>
  <c r="AU139" i="21"/>
  <c r="AR129" i="21"/>
  <c r="AS129" i="21" s="1"/>
  <c r="AV129" i="21" s="1"/>
  <c r="AT129" i="21"/>
  <c r="AU129" i="21"/>
  <c r="AR113" i="21"/>
  <c r="AS113" i="21" s="1"/>
  <c r="AV113" i="21" s="1"/>
  <c r="AT113" i="21"/>
  <c r="AU113" i="21"/>
  <c r="AR97" i="21"/>
  <c r="AS97" i="21" s="1"/>
  <c r="AV97" i="21" s="1"/>
  <c r="AT97" i="21"/>
  <c r="AU97" i="21"/>
  <c r="AR77" i="21"/>
  <c r="AS77" i="21" s="1"/>
  <c r="AV77" i="21" s="1"/>
  <c r="AU77" i="21"/>
  <c r="AT77" i="21"/>
  <c r="AR53" i="21"/>
  <c r="AS53" i="21" s="1"/>
  <c r="AV53" i="21" s="1"/>
  <c r="AT53" i="21"/>
  <c r="AU53" i="21"/>
  <c r="AR20" i="21"/>
  <c r="AS20" i="21" s="1"/>
  <c r="AV20" i="21" s="1"/>
  <c r="AU20" i="21"/>
  <c r="AR141" i="21"/>
  <c r="AU141" i="21"/>
  <c r="AT141" i="21"/>
  <c r="AU122" i="21"/>
  <c r="AT122" i="21"/>
  <c r="AR122" i="21"/>
  <c r="AS122" i="21" s="1"/>
  <c r="AV122" i="21" s="1"/>
  <c r="AR106" i="21"/>
  <c r="AS106" i="21" s="1"/>
  <c r="AV106" i="21" s="1"/>
  <c r="AT106" i="21"/>
  <c r="AU106" i="21"/>
  <c r="AR91" i="21"/>
  <c r="AS91" i="21" s="1"/>
  <c r="AV91" i="21" s="1"/>
  <c r="AT91" i="21"/>
  <c r="AU91" i="21"/>
  <c r="AR78" i="21"/>
  <c r="AS78" i="21" s="1"/>
  <c r="AV78" i="21" s="1"/>
  <c r="AU78" i="21"/>
  <c r="AT78" i="21"/>
  <c r="AR60" i="21"/>
  <c r="AS60" i="21" s="1"/>
  <c r="AV60" i="21" s="1"/>
  <c r="AU60" i="21"/>
  <c r="AT60" i="21"/>
  <c r="AR49" i="21"/>
  <c r="AS49" i="21" s="1"/>
  <c r="AV49" i="21" s="1"/>
  <c r="AT49" i="21"/>
  <c r="AU49" i="21"/>
  <c r="AU38" i="21"/>
  <c r="AR38" i="21"/>
  <c r="AU28" i="21"/>
  <c r="AR28" i="21"/>
  <c r="AU14" i="21"/>
  <c r="AR14" i="21"/>
  <c r="AS14" i="21" s="1"/>
  <c r="AV14" i="21" s="1"/>
  <c r="AR128" i="21"/>
  <c r="AS128" i="21" s="1"/>
  <c r="AV128" i="21" s="1"/>
  <c r="AU128" i="21"/>
  <c r="AT128" i="21"/>
  <c r="AR112" i="21"/>
  <c r="AU112" i="21"/>
  <c r="AT112" i="21"/>
  <c r="AR96" i="21"/>
  <c r="AS96" i="21" s="1"/>
  <c r="AV96" i="21" s="1"/>
  <c r="AU96" i="21"/>
  <c r="AT96" i="21"/>
  <c r="AR72" i="21"/>
  <c r="AS72" i="21" s="1"/>
  <c r="AV72" i="21" s="1"/>
  <c r="AT72" i="21"/>
  <c r="AU72" i="21"/>
  <c r="AR63" i="21"/>
  <c r="AS63" i="21" s="1"/>
  <c r="AV63" i="21" s="1"/>
  <c r="AU63" i="21"/>
  <c r="AT63" i="21"/>
  <c r="AR51" i="21"/>
  <c r="AU51" i="21"/>
  <c r="AT51" i="21"/>
  <c r="AR42" i="21"/>
  <c r="AU42" i="21"/>
  <c r="AR32" i="21"/>
  <c r="AS32" i="21" s="1"/>
  <c r="AV32" i="21" s="1"/>
  <c r="AU32" i="21"/>
  <c r="AR22" i="21"/>
  <c r="AU22" i="21"/>
  <c r="AR8" i="21"/>
  <c r="AU8" i="21"/>
  <c r="AT8" i="21"/>
  <c r="AT14" i="21"/>
  <c r="AR153" i="21"/>
  <c r="AS153" i="21" s="1"/>
  <c r="AV153" i="21" s="1"/>
  <c r="AT153" i="21"/>
  <c r="AU153" i="21"/>
  <c r="AR111" i="21"/>
  <c r="AS111" i="21" s="1"/>
  <c r="AV111" i="21" s="1"/>
  <c r="AT111" i="21"/>
  <c r="AU111" i="21"/>
  <c r="AR103" i="21"/>
  <c r="AS103" i="21" s="1"/>
  <c r="AV103" i="21" s="1"/>
  <c r="AU103" i="21"/>
  <c r="AT103" i="21"/>
  <c r="AR88" i="21"/>
  <c r="AS88" i="21" s="1"/>
  <c r="AV88" i="21" s="1"/>
  <c r="AT88" i="21"/>
  <c r="AU88" i="21"/>
  <c r="AR119" i="21"/>
  <c r="AS119" i="21" s="1"/>
  <c r="AV119" i="21" s="1"/>
  <c r="AU119" i="21"/>
  <c r="AT119" i="21"/>
  <c r="AR61" i="21"/>
  <c r="AS61" i="21" s="1"/>
  <c r="AV61" i="21" s="1"/>
  <c r="AT61" i="21"/>
  <c r="AU61" i="21"/>
  <c r="AR131" i="21"/>
  <c r="AS131" i="21" s="1"/>
  <c r="AV131" i="21" s="1"/>
  <c r="AT131" i="21"/>
  <c r="AU131" i="21"/>
  <c r="AR86" i="21"/>
  <c r="AS86" i="21" s="1"/>
  <c r="AV86" i="21" s="1"/>
  <c r="AU86" i="21"/>
  <c r="AT86" i="21"/>
  <c r="AU39" i="21"/>
  <c r="AR39" i="21"/>
  <c r="AT39" i="21"/>
  <c r="AR136" i="21"/>
  <c r="AS136" i="21" s="1"/>
  <c r="AV136" i="21" s="1"/>
  <c r="AT136" i="21"/>
  <c r="AU136" i="21"/>
  <c r="AR148" i="21"/>
  <c r="AT148" i="21"/>
  <c r="AU148" i="21"/>
  <c r="AR138" i="21"/>
  <c r="AS138" i="21" s="1"/>
  <c r="AV138" i="21" s="1"/>
  <c r="AU138" i="21"/>
  <c r="AT138" i="21"/>
  <c r="AR125" i="21"/>
  <c r="AS125" i="21" s="1"/>
  <c r="AV125" i="21" s="1"/>
  <c r="AU125" i="21"/>
  <c r="AT125" i="21"/>
  <c r="AR109" i="21"/>
  <c r="AS109" i="21" s="1"/>
  <c r="AV109" i="21" s="1"/>
  <c r="AT109" i="21"/>
  <c r="AU109" i="21"/>
  <c r="AT90" i="21"/>
  <c r="AU90" i="21"/>
  <c r="AR90" i="21"/>
  <c r="AR73" i="21"/>
  <c r="AS73" i="21" s="1"/>
  <c r="AV73" i="21" s="1"/>
  <c r="AT73" i="21"/>
  <c r="AU73" i="21"/>
  <c r="AR48" i="21"/>
  <c r="AS48" i="21" s="1"/>
  <c r="AV48" i="21" s="1"/>
  <c r="AT48" i="21"/>
  <c r="AU48" i="21"/>
  <c r="AR18" i="21"/>
  <c r="AS18" i="21" s="1"/>
  <c r="AV18" i="21" s="1"/>
  <c r="AU18" i="21"/>
  <c r="AR134" i="21"/>
  <c r="AS134" i="21" s="1"/>
  <c r="AV134" i="21" s="1"/>
  <c r="AU134" i="21"/>
  <c r="AT134" i="21"/>
  <c r="AR118" i="21"/>
  <c r="AU118" i="21"/>
  <c r="AT118" i="21"/>
  <c r="AR102" i="21"/>
  <c r="AS102" i="21" s="1"/>
  <c r="AV102" i="21" s="1"/>
  <c r="AU102" i="21"/>
  <c r="AT102" i="21"/>
  <c r="AR85" i="21"/>
  <c r="AS85" i="21" s="1"/>
  <c r="AV85" i="21" s="1"/>
  <c r="AT85" i="21"/>
  <c r="AU85" i="21"/>
  <c r="AR74" i="21"/>
  <c r="AS74" i="21" s="1"/>
  <c r="AV74" i="21" s="1"/>
  <c r="AT74" i="21"/>
  <c r="AU74" i="21"/>
  <c r="AR56" i="21"/>
  <c r="AU56" i="21"/>
  <c r="AT56" i="21"/>
  <c r="AU45" i="21"/>
  <c r="AT45" i="21"/>
  <c r="AR45" i="21"/>
  <c r="AU35" i="21"/>
  <c r="AT35" i="21"/>
  <c r="AR35" i="21"/>
  <c r="AU25" i="21"/>
  <c r="AR25" i="21"/>
  <c r="AR9" i="21"/>
  <c r="AS9" i="21" s="1"/>
  <c r="AV9" i="21" s="1"/>
  <c r="AT9" i="21"/>
  <c r="AU9" i="21"/>
  <c r="AR124" i="21"/>
  <c r="AT124" i="21"/>
  <c r="AU124" i="21"/>
  <c r="AR108" i="21"/>
  <c r="AS108" i="21" s="1"/>
  <c r="AV108" i="21" s="1"/>
  <c r="AU108" i="21"/>
  <c r="AT108" i="21"/>
  <c r="AR89" i="21"/>
  <c r="AT89" i="21"/>
  <c r="AU89" i="21"/>
  <c r="AR71" i="21"/>
  <c r="AS71" i="21" s="1"/>
  <c r="AV71" i="21" s="1"/>
  <c r="AT71" i="21"/>
  <c r="AU71" i="21"/>
  <c r="AR62" i="21"/>
  <c r="AS62" i="21" s="1"/>
  <c r="AV62" i="21" s="1"/>
  <c r="AU62" i="21"/>
  <c r="AT62" i="21"/>
  <c r="AU47" i="21"/>
  <c r="AR47" i="21"/>
  <c r="AS47" i="21" s="1"/>
  <c r="AV47" i="21" s="1"/>
  <c r="AU37" i="21"/>
  <c r="AT37" i="21"/>
  <c r="AR37" i="21"/>
  <c r="AU27" i="21"/>
  <c r="AR27" i="21"/>
  <c r="AU15" i="21"/>
  <c r="AR15" i="21"/>
  <c r="AT15" i="21"/>
  <c r="AR6" i="21"/>
  <c r="AS6" i="21" s="1"/>
  <c r="AV6" i="21" s="1"/>
  <c r="AT6" i="21"/>
  <c r="AU6" i="21"/>
  <c r="AT28" i="21"/>
  <c r="AT38" i="21"/>
  <c r="AT20" i="21"/>
  <c r="AR151" i="21"/>
  <c r="AS151" i="21" s="1"/>
  <c r="AV151" i="21" s="1"/>
  <c r="AU151" i="21"/>
  <c r="AT151" i="21"/>
  <c r="AR95" i="21"/>
  <c r="AS95" i="21" s="1"/>
  <c r="AV95" i="21" s="1"/>
  <c r="AU95" i="21"/>
  <c r="AT95" i="21"/>
  <c r="AR146" i="21"/>
  <c r="AS146" i="21" s="1"/>
  <c r="AV146" i="21" s="1"/>
  <c r="AU146" i="21"/>
  <c r="AT146" i="21"/>
  <c r="AR64" i="21"/>
  <c r="AS64" i="21" s="1"/>
  <c r="AV64" i="21" s="1"/>
  <c r="AU64" i="21"/>
  <c r="AT64" i="21"/>
  <c r="AR93" i="21"/>
  <c r="AS93" i="21" s="1"/>
  <c r="AV93" i="21" s="1"/>
  <c r="AT93" i="21"/>
  <c r="AU93" i="21"/>
  <c r="AU17" i="21"/>
  <c r="AT17" i="21"/>
  <c r="AR17" i="21"/>
  <c r="AR115" i="21"/>
  <c r="AS115" i="21" s="1"/>
  <c r="AV115" i="21" s="1"/>
  <c r="AU115" i="21"/>
  <c r="AT115" i="21"/>
  <c r="AR75" i="21"/>
  <c r="AS75" i="21" s="1"/>
  <c r="AV75" i="21" s="1"/>
  <c r="AU75" i="21"/>
  <c r="AT75" i="21"/>
  <c r="AU29" i="21"/>
  <c r="AT29" i="21"/>
  <c r="AR29" i="21"/>
  <c r="AR132" i="21"/>
  <c r="AT132" i="21"/>
  <c r="AU132" i="21"/>
  <c r="AR144" i="21"/>
  <c r="AS144" i="21" s="1"/>
  <c r="AV144" i="21" s="1"/>
  <c r="AT144" i="21"/>
  <c r="AU144" i="21"/>
  <c r="AR137" i="21"/>
  <c r="AS137" i="21" s="1"/>
  <c r="AV137" i="21" s="1"/>
  <c r="AU137" i="21"/>
  <c r="AT137" i="21"/>
  <c r="AU121" i="21"/>
  <c r="AR121" i="21"/>
  <c r="AS121" i="21" s="1"/>
  <c r="AV121" i="21" s="1"/>
  <c r="AT121" i="21"/>
  <c r="AR105" i="21"/>
  <c r="AS105" i="21" s="1"/>
  <c r="AV105" i="21" s="1"/>
  <c r="AU105" i="21"/>
  <c r="AT105" i="21"/>
  <c r="AR84" i="21"/>
  <c r="AU84" i="21"/>
  <c r="AT84" i="21"/>
  <c r="AR66" i="21"/>
  <c r="AT66" i="21"/>
  <c r="AU66" i="21"/>
  <c r="AU40" i="21"/>
  <c r="AR40" i="21"/>
  <c r="AS40" i="21" s="1"/>
  <c r="AV40" i="21" s="1"/>
  <c r="AR16" i="21"/>
  <c r="AS16" i="21" s="1"/>
  <c r="AV16" i="21" s="1"/>
  <c r="AU16" i="21"/>
  <c r="AR130" i="21"/>
  <c r="AS130" i="21" s="1"/>
  <c r="AV130" i="21" s="1"/>
  <c r="AU130" i="21"/>
  <c r="AT130" i="21"/>
  <c r="AR114" i="21"/>
  <c r="AS114" i="21" s="1"/>
  <c r="AV114" i="21" s="1"/>
  <c r="AU114" i="21"/>
  <c r="AT114" i="21"/>
  <c r="AR98" i="21"/>
  <c r="AS98" i="21" s="1"/>
  <c r="AV98" i="21" s="1"/>
  <c r="AU98" i="21"/>
  <c r="AT98" i="21"/>
  <c r="AR80" i="21"/>
  <c r="AS80" i="21" s="1"/>
  <c r="AV80" i="21" s="1"/>
  <c r="AT80" i="21"/>
  <c r="AU80" i="21"/>
  <c r="AR68" i="21"/>
  <c r="AU68" i="21"/>
  <c r="AT68" i="21"/>
  <c r="AR55" i="21"/>
  <c r="AS55" i="21" s="1"/>
  <c r="AV55" i="21" s="1"/>
  <c r="AT55" i="21"/>
  <c r="AU55" i="21"/>
  <c r="AU43" i="21"/>
  <c r="AR43" i="21"/>
  <c r="AS43" i="21" s="1"/>
  <c r="AV43" i="21" s="1"/>
  <c r="AU33" i="21"/>
  <c r="AT33" i="21"/>
  <c r="AR33" i="21"/>
  <c r="AU23" i="21"/>
  <c r="AT23" i="21"/>
  <c r="AR23" i="21"/>
  <c r="AR7" i="21"/>
  <c r="AU7" i="21"/>
  <c r="AT7" i="21"/>
  <c r="AR120" i="21"/>
  <c r="AU120" i="21"/>
  <c r="AT120" i="21"/>
  <c r="AR104" i="21"/>
  <c r="AU104" i="21"/>
  <c r="AT104" i="21"/>
  <c r="AR82" i="21"/>
  <c r="AS82" i="21" s="1"/>
  <c r="AV82" i="21" s="1"/>
  <c r="AT82" i="21"/>
  <c r="AU82" i="21"/>
  <c r="AR70" i="21"/>
  <c r="AS70" i="21" s="1"/>
  <c r="AV70" i="21" s="1"/>
  <c r="AU70" i="21"/>
  <c r="AT70" i="21"/>
  <c r="AR58" i="21"/>
  <c r="AT58" i="21"/>
  <c r="AU58" i="21"/>
  <c r="AU46" i="21"/>
  <c r="AR46" i="21"/>
  <c r="AU36" i="21"/>
  <c r="AR36" i="21"/>
  <c r="AU26" i="21"/>
  <c r="AR26" i="21"/>
  <c r="AU13" i="21"/>
  <c r="AR13" i="21"/>
  <c r="AT13" i="21"/>
  <c r="AT27" i="21"/>
  <c r="AT24" i="21"/>
  <c r="AT30" i="21"/>
  <c r="AT12" i="21"/>
  <c r="X154" i="47" l="1"/>
  <c r="AC16" i="47" s="1"/>
  <c r="AC18" i="47" s="1"/>
  <c r="AC20" i="47" s="1"/>
  <c r="AC13" i="47"/>
  <c r="AC14" i="47" s="1"/>
  <c r="AC12" i="47"/>
  <c r="AC6" i="47"/>
  <c r="AC8" i="47" s="1"/>
  <c r="AC10" i="47" s="1"/>
  <c r="U154" i="47"/>
  <c r="Z154" i="45"/>
  <c r="AE16" i="45" s="1"/>
  <c r="AE18" i="45" s="1"/>
  <c r="AE20" i="45" s="1"/>
  <c r="W154" i="45"/>
  <c r="AE13" i="45"/>
  <c r="AE14" i="45" s="1"/>
  <c r="AE12" i="45"/>
  <c r="AE6" i="45"/>
  <c r="AE8" i="45" s="1"/>
  <c r="AE10" i="45" s="1"/>
  <c r="AG15" i="43"/>
  <c r="AG16" i="43" s="1"/>
  <c r="AG14" i="43"/>
  <c r="AG8" i="43"/>
  <c r="AG10" i="43" s="1"/>
  <c r="AG12" i="43" s="1"/>
  <c r="Y156" i="43"/>
  <c r="AB6" i="43"/>
  <c r="AB156" i="43" s="1"/>
  <c r="AG18" i="43" s="1"/>
  <c r="AG20" i="43" s="1"/>
  <c r="AG22" i="43" s="1"/>
  <c r="AD154" i="41"/>
  <c r="AL13" i="41"/>
  <c r="AL14" i="41" s="1"/>
  <c r="AL12" i="41"/>
  <c r="AL6" i="41"/>
  <c r="AL8" i="41" s="1"/>
  <c r="AL10" i="41" s="1"/>
  <c r="AG4" i="41"/>
  <c r="AG154" i="41" s="1"/>
  <c r="AL16" i="41" s="1"/>
  <c r="AL18" i="41" s="1"/>
  <c r="AL20" i="41" s="1"/>
  <c r="AN13" i="39"/>
  <c r="AN14" i="39" s="1"/>
  <c r="AN12" i="39"/>
  <c r="AN6" i="39"/>
  <c r="AN8" i="39" s="1"/>
  <c r="AN10" i="39" s="1"/>
  <c r="AI154" i="39"/>
  <c r="AN16" i="39" s="1"/>
  <c r="AN18" i="39" s="1"/>
  <c r="AN20" i="39" s="1"/>
  <c r="AF154" i="39"/>
  <c r="AP13" i="37"/>
  <c r="AP14" i="37" s="1"/>
  <c r="AP12" i="37"/>
  <c r="AP6" i="37"/>
  <c r="AP8" i="37" s="1"/>
  <c r="AP10" i="37" s="1"/>
  <c r="AH154" i="37"/>
  <c r="AK4" i="37"/>
  <c r="AK154" i="37" s="1"/>
  <c r="AP16" i="37" s="1"/>
  <c r="AP18" i="37" s="1"/>
  <c r="AP20" i="37" s="1"/>
  <c r="AM154" i="36"/>
  <c r="AR16" i="36" s="1"/>
  <c r="AR18" i="36" s="1"/>
  <c r="AR20" i="36" s="1"/>
  <c r="AR13" i="36"/>
  <c r="AR14" i="36" s="1"/>
  <c r="AR12" i="36"/>
  <c r="AR6" i="36"/>
  <c r="AR8" i="36" s="1"/>
  <c r="AR10" i="36" s="1"/>
  <c r="AJ154" i="36"/>
  <c r="AT13" i="33"/>
  <c r="AT14" i="33" s="1"/>
  <c r="AT6" i="33"/>
  <c r="AT8" i="33" s="1"/>
  <c r="AT10" i="33" s="1"/>
  <c r="AT12" i="33"/>
  <c r="AL154" i="33"/>
  <c r="AO4" i="33"/>
  <c r="AO154" i="33" s="1"/>
  <c r="AT16" i="33" s="1"/>
  <c r="AT18" i="33" s="1"/>
  <c r="AT20" i="33" s="1"/>
  <c r="AN154" i="29"/>
  <c r="AV13" i="29"/>
  <c r="AV14" i="29" s="1"/>
  <c r="AV12" i="29"/>
  <c r="AV6" i="29"/>
  <c r="AV8" i="29" s="1"/>
  <c r="AV10" i="29" s="1"/>
  <c r="AQ4" i="29"/>
  <c r="AQ154" i="29" s="1"/>
  <c r="AV16" i="29" s="1"/>
  <c r="AV18" i="29" s="1"/>
  <c r="AV20" i="29" s="1"/>
  <c r="AX13" i="27"/>
  <c r="AX14" i="27" s="1"/>
  <c r="AX12" i="27"/>
  <c r="AX6" i="27"/>
  <c r="AX8" i="27" s="1"/>
  <c r="AX10" i="27" s="1"/>
  <c r="AP154" i="27"/>
  <c r="AS4" i="27"/>
  <c r="AS154" i="27" s="1"/>
  <c r="AX16" i="27" s="1"/>
  <c r="AX18" i="27" s="1"/>
  <c r="AX20" i="27" s="1"/>
  <c r="AT4" i="25"/>
  <c r="AT154" i="25" s="1"/>
  <c r="AY16" i="25" s="1"/>
  <c r="AY18" i="25" s="1"/>
  <c r="AY20" i="25" s="1"/>
  <c r="AQ154" i="25"/>
  <c r="AY13" i="25"/>
  <c r="AY14" i="25" s="1"/>
  <c r="AY12" i="25"/>
  <c r="AY6" i="25"/>
  <c r="AY8" i="25" s="1"/>
  <c r="AY10" i="25" s="1"/>
  <c r="AS13" i="21"/>
  <c r="AV13" i="21" s="1"/>
  <c r="AS36" i="21"/>
  <c r="AV36" i="21"/>
  <c r="AS118" i="21"/>
  <c r="AV118" i="21"/>
  <c r="AS44" i="21"/>
  <c r="AV44" i="21"/>
  <c r="AT154" i="21"/>
  <c r="BA4" i="21" s="1"/>
  <c r="AS19" i="21"/>
  <c r="AV19" i="21"/>
  <c r="AS29" i="21"/>
  <c r="AV29" i="21" s="1"/>
  <c r="AS51" i="21"/>
  <c r="AV51" i="21" s="1"/>
  <c r="AV112" i="21"/>
  <c r="AS112" i="21"/>
  <c r="AS38" i="21"/>
  <c r="AV38" i="21"/>
  <c r="AS21" i="21"/>
  <c r="AV21" i="21" s="1"/>
  <c r="AS110" i="21"/>
  <c r="AV110" i="21" s="1"/>
  <c r="AS30" i="21"/>
  <c r="AV30" i="21" s="1"/>
  <c r="AU154" i="21"/>
  <c r="AS132" i="21"/>
  <c r="AV132" i="21" s="1"/>
  <c r="AS90" i="21"/>
  <c r="AV90" i="21"/>
  <c r="AS135" i="21"/>
  <c r="AV135" i="21" s="1"/>
  <c r="AS57" i="21"/>
  <c r="AV57" i="21" s="1"/>
  <c r="AS33" i="21"/>
  <c r="AV33" i="21"/>
  <c r="AS84" i="21"/>
  <c r="AV84" i="21"/>
  <c r="AS27" i="21"/>
  <c r="AV27" i="21"/>
  <c r="AS26" i="21"/>
  <c r="AV26" i="21"/>
  <c r="AS58" i="21"/>
  <c r="AV58" i="21" s="1"/>
  <c r="AS23" i="21"/>
  <c r="AV23" i="21"/>
  <c r="AS66" i="21"/>
  <c r="AV66" i="21" s="1"/>
  <c r="AS17" i="21"/>
  <c r="AV17" i="21"/>
  <c r="AS124" i="21"/>
  <c r="AV124" i="21"/>
  <c r="AS25" i="21"/>
  <c r="AV25" i="21"/>
  <c r="AS148" i="21"/>
  <c r="AV148" i="21" s="1"/>
  <c r="AS22" i="21"/>
  <c r="AV22" i="21"/>
  <c r="AS42" i="21"/>
  <c r="AV42" i="21"/>
  <c r="AS34" i="21"/>
  <c r="AV34" i="21"/>
  <c r="AS76" i="21"/>
  <c r="AV76" i="21" s="1"/>
  <c r="AS11" i="21"/>
  <c r="AV11" i="21"/>
  <c r="AS4" i="21"/>
  <c r="AV4" i="21"/>
  <c r="AS150" i="21"/>
  <c r="AV150" i="21" s="1"/>
  <c r="AS89" i="21"/>
  <c r="AV89" i="21"/>
  <c r="AS35" i="21"/>
  <c r="AV35" i="21"/>
  <c r="AS56" i="21"/>
  <c r="AV56" i="21"/>
  <c r="AS8" i="21"/>
  <c r="AV8" i="21"/>
  <c r="AS127" i="21"/>
  <c r="AV127" i="21"/>
  <c r="AR154" i="21"/>
  <c r="AS7" i="21"/>
  <c r="AV7" i="21" s="1"/>
  <c r="AS46" i="21"/>
  <c r="AV46" i="21"/>
  <c r="AS120" i="21"/>
  <c r="AV120" i="21"/>
  <c r="AS104" i="21"/>
  <c r="AV104" i="21" s="1"/>
  <c r="AS68" i="21"/>
  <c r="AV68" i="21" s="1"/>
  <c r="AS15" i="21"/>
  <c r="AV15" i="21"/>
  <c r="AS37" i="21"/>
  <c r="AV37" i="21"/>
  <c r="AS45" i="21"/>
  <c r="AV45" i="21"/>
  <c r="AS39" i="21"/>
  <c r="AV39" i="21"/>
  <c r="AS28" i="21"/>
  <c r="AV28" i="21"/>
  <c r="AS141" i="21"/>
  <c r="AV141" i="21" s="1"/>
  <c r="AS94" i="21"/>
  <c r="AV94" i="21"/>
  <c r="AS107" i="21"/>
  <c r="AV107" i="21" s="1"/>
  <c r="AS5" i="21"/>
  <c r="AV5" i="21"/>
  <c r="AS65" i="21"/>
  <c r="AV65" i="21"/>
  <c r="AS31" i="21"/>
  <c r="AV31" i="21"/>
  <c r="AS83" i="21"/>
  <c r="AV83" i="21"/>
  <c r="AS140" i="21"/>
  <c r="AV140" i="21" s="1"/>
  <c r="AS99" i="21"/>
  <c r="AV99" i="21"/>
  <c r="AS12" i="21"/>
  <c r="AV12" i="21"/>
  <c r="AV154" i="21" l="1"/>
  <c r="BA16" i="21" s="1"/>
  <c r="BA18" i="21" s="1"/>
  <c r="BA20" i="21" s="1"/>
  <c r="AS154" i="21"/>
  <c r="BA13" i="21"/>
  <c r="BA14" i="21" s="1"/>
  <c r="BA12" i="21"/>
  <c r="BA6" i="21"/>
  <c r="BA8" i="21" s="1"/>
  <c r="BA10" i="21" s="1"/>
  <c r="B34" i="20" l="1"/>
  <c r="C34" i="20"/>
  <c r="D34" i="20"/>
  <c r="D154" i="16" l="1"/>
  <c r="E154" i="16"/>
  <c r="D153" i="16"/>
  <c r="E153" i="16"/>
  <c r="C154" i="16"/>
  <c r="B154" i="16"/>
  <c r="C153" i="16"/>
  <c r="B153" i="16"/>
  <c r="C32" i="20"/>
  <c r="D32" i="20"/>
  <c r="B33" i="20"/>
  <c r="C33" i="20"/>
  <c r="D33" i="20"/>
  <c r="L24" i="16" l="1"/>
  <c r="L23" i="16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2" i="16"/>
  <c r="BC4" i="21" a="1"/>
  <c r="BJ4" i="21"/>
  <c r="BG5" i="21"/>
  <c r="BD6" i="21"/>
  <c r="BT6" i="21"/>
  <c r="BQ7" i="21"/>
  <c r="BN8" i="21"/>
  <c r="BK9" i="21"/>
  <c r="BC4" i="21"/>
  <c r="BS4" i="21"/>
  <c r="BP5" i="21"/>
  <c r="BM6" i="21"/>
  <c r="BJ7" i="21"/>
  <c r="BG8" i="21"/>
  <c r="BD9" i="21"/>
  <c r="BT9" i="21"/>
  <c r="BQ10" i="21"/>
  <c r="BN11" i="21"/>
  <c r="BK12" i="21"/>
  <c r="BH13" i="21"/>
  <c r="BE14" i="21"/>
  <c r="BU14" i="21"/>
  <c r="BR15" i="21"/>
  <c r="BO16" i="21"/>
  <c r="BL17" i="21"/>
  <c r="BI18" i="21"/>
  <c r="BF19" i="21"/>
  <c r="BC20" i="21"/>
  <c r="BS20" i="21"/>
  <c r="BP21" i="21"/>
  <c r="BP4" i="21"/>
  <c r="BM5" i="21"/>
  <c r="BJ6" i="21"/>
  <c r="BG7" i="21"/>
  <c r="BD8" i="21"/>
  <c r="BT8" i="21"/>
  <c r="BQ9" i="21"/>
  <c r="BN10" i="21"/>
  <c r="BK11" i="21"/>
  <c r="BH12" i="21"/>
  <c r="BE13" i="21"/>
  <c r="BU13" i="21"/>
  <c r="BR14" i="21"/>
  <c r="BO15" i="21"/>
  <c r="BL16" i="21"/>
  <c r="BE4" i="21"/>
  <c r="BL7" i="21"/>
  <c r="BL10" i="21"/>
  <c r="BF12" i="21"/>
  <c r="BS13" i="21"/>
  <c r="BM15" i="21"/>
  <c r="BG17" i="21"/>
  <c r="BJ18" i="21"/>
  <c r="BL19" i="21"/>
  <c r="BN20" i="21"/>
  <c r="BQ21" i="21"/>
  <c r="BN22" i="21"/>
  <c r="BH11" i="21"/>
  <c r="BF17" i="21"/>
  <c r="BE21" i="21"/>
  <c r="BF5" i="21"/>
  <c r="BM8" i="21"/>
  <c r="BD11" i="21"/>
  <c r="BQ12" i="21"/>
  <c r="BK14" i="21"/>
  <c r="BE16" i="21"/>
  <c r="BN17" i="21"/>
  <c r="BP18" i="21"/>
  <c r="BS19" i="21"/>
  <c r="BU20" i="21"/>
  <c r="BC22" i="21"/>
  <c r="BS22" i="21"/>
  <c r="BP11" i="21"/>
  <c r="BF4" i="21"/>
  <c r="BC5" i="21"/>
  <c r="BS5" i="21"/>
  <c r="BP6" i="21"/>
  <c r="BM7" i="21"/>
  <c r="BJ8" i="21"/>
  <c r="BG9" i="21"/>
  <c r="BD10" i="21"/>
  <c r="BO4" i="21"/>
  <c r="BL5" i="21"/>
  <c r="BI6" i="21"/>
  <c r="BF7" i="21"/>
  <c r="BC8" i="21"/>
  <c r="BS8" i="21"/>
  <c r="BP9" i="21"/>
  <c r="BM10" i="21"/>
  <c r="BJ11" i="21"/>
  <c r="BG12" i="21"/>
  <c r="BD13" i="21"/>
  <c r="BT13" i="21"/>
  <c r="BQ14" i="21"/>
  <c r="BN15" i="21"/>
  <c r="BK16" i="21"/>
  <c r="BH17" i="21"/>
  <c r="BE18" i="21"/>
  <c r="BU18" i="21"/>
  <c r="BR19" i="21"/>
  <c r="BO20" i="21"/>
  <c r="BL21" i="21"/>
  <c r="BL4" i="21"/>
  <c r="BI5" i="21"/>
  <c r="BF6" i="21"/>
  <c r="BC7" i="21"/>
  <c r="BS7" i="21"/>
  <c r="BP8" i="21"/>
  <c r="BM9" i="21"/>
  <c r="BJ10" i="21"/>
  <c r="BG11" i="21"/>
  <c r="BD12" i="21"/>
  <c r="BT12" i="21"/>
  <c r="BQ13" i="21"/>
  <c r="BN14" i="21"/>
  <c r="BK15" i="21"/>
  <c r="BH16" i="21"/>
  <c r="BE17" i="21"/>
  <c r="BO6" i="21"/>
  <c r="BC10" i="21"/>
  <c r="BQ11" i="21"/>
  <c r="BK13" i="21"/>
  <c r="BE15" i="21"/>
  <c r="BR16" i="21"/>
  <c r="BD18" i="21"/>
  <c r="BG19" i="21"/>
  <c r="BI20" i="21"/>
  <c r="BK21" i="21"/>
  <c r="BJ22" i="21"/>
  <c r="BU8" i="21"/>
  <c r="BT15" i="21"/>
  <c r="BH20" i="21"/>
  <c r="BI4" i="21"/>
  <c r="BP7" i="21"/>
  <c r="BO10" i="21"/>
  <c r="BI12" i="21"/>
  <c r="BC14" i="21"/>
  <c r="BP15" i="21"/>
  <c r="BI17" i="21"/>
  <c r="BK18" i="21"/>
  <c r="BM19" i="21"/>
  <c r="BP20" i="21"/>
  <c r="BR21" i="21"/>
  <c r="BO22" i="21"/>
  <c r="BK10" i="21"/>
  <c r="BQ16" i="21"/>
  <c r="BR20" i="21"/>
  <c r="BN4" i="21"/>
  <c r="BH6" i="21"/>
  <c r="BU7" i="21"/>
  <c r="BO9" i="21"/>
  <c r="BD5" i="21"/>
  <c r="BQ6" i="21"/>
  <c r="BK8" i="21"/>
  <c r="BE10" i="21"/>
  <c r="BR11" i="21"/>
  <c r="BL13" i="21"/>
  <c r="BF15" i="21"/>
  <c r="BS16" i="21"/>
  <c r="BM18" i="21"/>
  <c r="BG20" i="21"/>
  <c r="BD4" i="21"/>
  <c r="BQ5" i="21"/>
  <c r="BK7" i="21"/>
  <c r="BE9" i="21"/>
  <c r="BR10" i="21"/>
  <c r="BL12" i="21"/>
  <c r="BF14" i="21"/>
  <c r="BS15" i="21"/>
  <c r="BU4" i="21"/>
  <c r="BT10" i="21"/>
  <c r="BH14" i="21"/>
  <c r="BM17" i="21"/>
  <c r="BQ19" i="21"/>
  <c r="BU21" i="21"/>
  <c r="BM12" i="21"/>
  <c r="BT21" i="21"/>
  <c r="BJ9" i="21"/>
  <c r="BF13" i="21"/>
  <c r="BM16" i="21"/>
  <c r="BC19" i="21"/>
  <c r="BG21" i="21"/>
  <c r="BN5" i="21"/>
  <c r="BC18" i="21"/>
  <c r="BI22" i="21"/>
  <c r="BG6" i="21"/>
  <c r="BN9" i="21"/>
  <c r="BM11" i="21"/>
  <c r="BG13" i="21"/>
  <c r="BT14" i="21"/>
  <c r="BN16" i="21"/>
  <c r="BU17" i="21"/>
  <c r="BD19" i="21"/>
  <c r="BF20" i="21"/>
  <c r="BI21" i="21"/>
  <c r="BH22" i="21"/>
  <c r="BQ4" i="21"/>
  <c r="BE12" i="21"/>
  <c r="BL15" i="21"/>
  <c r="BN18" i="21"/>
  <c r="BJ21" i="21"/>
  <c r="BO5" i="21"/>
  <c r="BI7" i="21"/>
  <c r="BC9" i="21"/>
  <c r="BK4" i="21"/>
  <c r="BE6" i="21"/>
  <c r="BR7" i="21"/>
  <c r="BL9" i="21"/>
  <c r="BF11" i="21"/>
  <c r="BS12" i="21"/>
  <c r="BM14" i="21"/>
  <c r="BG16" i="21"/>
  <c r="BT17" i="21"/>
  <c r="BN19" i="21"/>
  <c r="BH21" i="21"/>
  <c r="BE5" i="21"/>
  <c r="BR6" i="21"/>
  <c r="BL8" i="21"/>
  <c r="BF10" i="21"/>
  <c r="BS11" i="21"/>
  <c r="BM13" i="21"/>
  <c r="BG15" i="21"/>
  <c r="BT16" i="21"/>
  <c r="BF9" i="21"/>
  <c r="BC13" i="21"/>
  <c r="BJ16" i="21"/>
  <c r="BT18" i="21"/>
  <c r="BF21" i="21"/>
  <c r="BK6" i="21"/>
  <c r="BK19" i="21"/>
  <c r="BS6" i="21"/>
  <c r="BT11" i="21"/>
  <c r="BH15" i="21"/>
  <c r="BF18" i="21"/>
  <c r="BJ20" i="21"/>
  <c r="BK22" i="21"/>
  <c r="BD15" i="21"/>
  <c r="BO21" i="21"/>
  <c r="BJ5" i="21"/>
  <c r="BQ8" i="21"/>
  <c r="BE11" i="21"/>
  <c r="BR12" i="21"/>
  <c r="BL14" i="21"/>
  <c r="BF16" i="21"/>
  <c r="BO17" i="21"/>
  <c r="BR18" i="21"/>
  <c r="BT19" i="21"/>
  <c r="BC21" i="21"/>
  <c r="BD22" i="21"/>
  <c r="BT22" i="21"/>
  <c r="BS10" i="21"/>
  <c r="BO14" i="21"/>
  <c r="BQ17" i="21"/>
  <c r="BM20" i="21"/>
  <c r="BR4" i="21"/>
  <c r="BF8" i="21"/>
  <c r="BH5" i="21"/>
  <c r="BO8" i="21"/>
  <c r="BC12" i="21"/>
  <c r="BJ15" i="21"/>
  <c r="BQ18" i="21"/>
  <c r="BH4" i="21"/>
  <c r="BO7" i="21"/>
  <c r="BC11" i="21"/>
  <c r="BJ14" i="21"/>
  <c r="BR5" i="21"/>
  <c r="BP14" i="21"/>
  <c r="BG14" i="21"/>
  <c r="BG10" i="21"/>
  <c r="BU16" i="21"/>
  <c r="BM21" i="21"/>
  <c r="BE19" i="21"/>
  <c r="BD7" i="21"/>
  <c r="BU11" i="21"/>
  <c r="BI15" i="21"/>
  <c r="BG18" i="21"/>
  <c r="BL20" i="21"/>
  <c r="BL22" i="21"/>
  <c r="BU12" i="21"/>
  <c r="BS18" i="21"/>
  <c r="BK5" i="21"/>
  <c r="BR8" i="21"/>
  <c r="BT5" i="21"/>
  <c r="BH9" i="21"/>
  <c r="BO12" i="21"/>
  <c r="BC16" i="21"/>
  <c r="BJ19" i="21"/>
  <c r="BT4" i="21"/>
  <c r="BH8" i="21"/>
  <c r="BO11" i="21"/>
  <c r="BC15" i="21"/>
  <c r="BI8" i="21"/>
  <c r="BU15" i="21"/>
  <c r="BT20" i="21"/>
  <c r="BH18" i="21"/>
  <c r="BL11" i="21"/>
  <c r="BS17" i="21"/>
  <c r="BG22" i="21"/>
  <c r="BU19" i="21"/>
  <c r="BT7" i="21"/>
  <c r="BJ12" i="21"/>
  <c r="BQ15" i="21"/>
  <c r="BL18" i="21"/>
  <c r="BQ20" i="21"/>
  <c r="BP22" i="21"/>
  <c r="BR13" i="21"/>
  <c r="BP19" i="21"/>
  <c r="BL6" i="21"/>
  <c r="BS9" i="21"/>
  <c r="BU6" i="21"/>
  <c r="BI10" i="21"/>
  <c r="BP13" i="21"/>
  <c r="BD17" i="21"/>
  <c r="BK20" i="21"/>
  <c r="BU5" i="21"/>
  <c r="BI9" i="21"/>
  <c r="BP12" i="21"/>
  <c r="BD16" i="21"/>
  <c r="BI11" i="21"/>
  <c r="BR17" i="21"/>
  <c r="BF22" i="21"/>
  <c r="BM22" i="21"/>
  <c r="BN13" i="21"/>
  <c r="BH19" i="21"/>
  <c r="BE8" i="21"/>
  <c r="BU22" i="21"/>
  <c r="BU10" i="21"/>
  <c r="BU9" i="21"/>
  <c r="BS21" i="21"/>
  <c r="BS14" i="21"/>
  <c r="BG4" i="21"/>
  <c r="BM4" i="21"/>
  <c r="BC6" i="21"/>
  <c r="BN6" i="21"/>
  <c r="BE7" i="21"/>
  <c r="BH7" i="21"/>
  <c r="BN7" i="21"/>
  <c r="BR9" i="21"/>
  <c r="BH10" i="21"/>
  <c r="BP10" i="21"/>
  <c r="BN12" i="21"/>
  <c r="BI13" i="21"/>
  <c r="BJ13" i="21"/>
  <c r="BO13" i="21"/>
  <c r="BD14" i="21"/>
  <c r="BI14" i="21"/>
  <c r="BI16" i="21"/>
  <c r="BP16" i="21"/>
  <c r="BC17" i="21"/>
  <c r="BJ17" i="21"/>
  <c r="BK17" i="21"/>
  <c r="BP17" i="21"/>
  <c r="BO18" i="21"/>
  <c r="BI19" i="21"/>
  <c r="BO19" i="21"/>
  <c r="BD20" i="21"/>
  <c r="BE20" i="21"/>
  <c r="BD21" i="21"/>
  <c r="BN21" i="21"/>
  <c r="BE22" i="21"/>
  <c r="BQ22" i="21"/>
  <c r="BR22" i="21"/>
  <c r="BA27" i="21" a="1"/>
  <c r="BA32" i="21"/>
  <c r="BA34" i="21"/>
  <c r="BA43" i="21"/>
  <c r="BA30" i="21"/>
  <c r="BA33" i="21"/>
  <c r="BA45" i="21"/>
  <c r="BA31" i="21"/>
  <c r="BA27" i="21"/>
  <c r="BA28" i="21"/>
  <c r="BA40" i="21"/>
  <c r="BA35" i="21"/>
  <c r="BA37" i="21"/>
  <c r="BA36" i="21"/>
  <c r="BA38" i="21"/>
  <c r="BA39" i="21"/>
  <c r="BA41" i="21"/>
  <c r="BA44" i="21"/>
  <c r="BA42" i="21"/>
  <c r="BA29" i="21"/>
  <c r="BF31" i="21"/>
  <c r="BE33" i="21"/>
  <c r="BB36" i="21"/>
  <c r="BE38" i="21"/>
  <c r="BF39" i="21"/>
  <c r="BB45" i="21"/>
  <c r="BB29" i="21"/>
  <c r="BB32" i="21"/>
  <c r="BC32" i="21"/>
  <c r="BB34" i="21"/>
  <c r="BC34" i="21" s="1"/>
  <c r="BE41" i="21"/>
  <c r="BE37" i="21"/>
  <c r="BE43" i="21"/>
  <c r="BE42" i="21"/>
  <c r="BE35" i="21"/>
  <c r="BB44" i="21"/>
  <c r="BB28" i="21"/>
  <c r="BC28" i="21" s="1"/>
  <c r="BE30" i="21"/>
  <c r="BE31" i="21"/>
  <c r="BE36" i="21"/>
  <c r="BF38" i="21"/>
  <c r="BF45" i="21"/>
  <c r="BF29" i="21"/>
  <c r="BF32" i="21"/>
  <c r="BB43" i="21"/>
  <c r="BC43" i="21"/>
  <c r="BE40" i="21"/>
  <c r="BF42" i="21"/>
  <c r="BB35" i="21"/>
  <c r="BC35" i="21"/>
  <c r="BE44" i="21"/>
  <c r="BF28" i="21"/>
  <c r="BF30" i="21"/>
  <c r="BB31" i="21"/>
  <c r="BF33" i="21"/>
  <c r="BE39" i="21"/>
  <c r="BE45" i="21"/>
  <c r="BE29" i="21"/>
  <c r="BE34" i="21"/>
  <c r="BB41" i="21"/>
  <c r="BB37" i="21"/>
  <c r="BC37" i="21" s="1"/>
  <c r="BB40" i="21"/>
  <c r="BB42" i="21"/>
  <c r="BC42" i="21" s="1"/>
  <c r="BB33" i="21"/>
  <c r="BC33" i="21"/>
  <c r="BF36" i="21"/>
  <c r="BB38" i="21"/>
  <c r="BC38" i="21" s="1"/>
  <c r="BB39" i="21"/>
  <c r="BE32" i="21"/>
  <c r="BF34" i="21"/>
  <c r="BF41" i="21"/>
  <c r="BF37" i="21"/>
  <c r="BF43" i="21"/>
  <c r="BF40" i="21"/>
  <c r="BF35" i="21"/>
  <c r="BF44" i="21"/>
  <c r="BE28" i="21"/>
  <c r="BB30" i="21"/>
  <c r="BB27" i="21"/>
  <c r="BC27" i="21" s="1"/>
  <c r="BA4" i="25" a="1"/>
  <c r="BL4" i="25"/>
  <c r="BJ5" i="25"/>
  <c r="BH6" i="25"/>
  <c r="BF7" i="25"/>
  <c r="BD8" i="25"/>
  <c r="BB9" i="25"/>
  <c r="BR9" i="25"/>
  <c r="BP10" i="25"/>
  <c r="BN11" i="25"/>
  <c r="BL12" i="25"/>
  <c r="BJ13" i="25"/>
  <c r="BH14" i="25"/>
  <c r="BF15" i="25"/>
  <c r="BD16" i="25"/>
  <c r="BB17" i="25"/>
  <c r="BR17" i="25"/>
  <c r="BP18" i="25"/>
  <c r="BN19" i="25"/>
  <c r="BL20" i="25"/>
  <c r="BJ21" i="25"/>
  <c r="BE4" i="25"/>
  <c r="BC5" i="25"/>
  <c r="BA6" i="25"/>
  <c r="BQ6" i="25"/>
  <c r="BO7" i="25"/>
  <c r="BM8" i="25"/>
  <c r="BK9" i="25"/>
  <c r="BI10" i="25"/>
  <c r="BG11" i="25"/>
  <c r="BE12" i="25"/>
  <c r="BC13" i="25"/>
  <c r="BA14" i="25"/>
  <c r="BQ14" i="25"/>
  <c r="BO15" i="25"/>
  <c r="BM16" i="25"/>
  <c r="BK17" i="25"/>
  <c r="BI18" i="25"/>
  <c r="BG19" i="25"/>
  <c r="BE20" i="25"/>
  <c r="BC21" i="25"/>
  <c r="BB4" i="25"/>
  <c r="BR4" i="25"/>
  <c r="BP5" i="25"/>
  <c r="BN6" i="25"/>
  <c r="BL7" i="25"/>
  <c r="BJ8" i="25"/>
  <c r="BH9" i="25"/>
  <c r="BF10" i="25"/>
  <c r="BD11" i="25"/>
  <c r="BB12" i="25"/>
  <c r="BR12" i="25"/>
  <c r="BP13" i="25"/>
  <c r="BN14" i="25"/>
  <c r="BL15" i="25"/>
  <c r="BJ16" i="25"/>
  <c r="BH17" i="25"/>
  <c r="BF18" i="25"/>
  <c r="BD19" i="25"/>
  <c r="BB20" i="25"/>
  <c r="BR20" i="25"/>
  <c r="BP21" i="25"/>
  <c r="BO4" i="25"/>
  <c r="BM5" i="25"/>
  <c r="BK6" i="25"/>
  <c r="BI7" i="25"/>
  <c r="BG8" i="25"/>
  <c r="BE9" i="25"/>
  <c r="BC10" i="25"/>
  <c r="BA11" i="25"/>
  <c r="BQ11" i="25"/>
  <c r="BO12" i="25"/>
  <c r="BM13" i="25"/>
  <c r="BP4" i="25"/>
  <c r="BN5" i="25"/>
  <c r="BL6" i="25"/>
  <c r="BJ7" i="25"/>
  <c r="BH8" i="25"/>
  <c r="BF9" i="25"/>
  <c r="BD10" i="25"/>
  <c r="BB11" i="25"/>
  <c r="BR11" i="25"/>
  <c r="BP12" i="25"/>
  <c r="BN13" i="25"/>
  <c r="BL14" i="25"/>
  <c r="BJ15" i="25"/>
  <c r="BH16" i="25"/>
  <c r="BF17" i="25"/>
  <c r="BD18" i="25"/>
  <c r="BB19" i="25"/>
  <c r="BR19" i="25"/>
  <c r="BP20" i="25"/>
  <c r="BN21" i="25"/>
  <c r="BI4" i="25"/>
  <c r="BG5" i="25"/>
  <c r="BE6" i="25"/>
  <c r="BC7" i="25"/>
  <c r="BA8" i="25"/>
  <c r="BQ8" i="25"/>
  <c r="BO9" i="25"/>
  <c r="BM10" i="25"/>
  <c r="BK11" i="25"/>
  <c r="BI12" i="25"/>
  <c r="BG13" i="25"/>
  <c r="BE14" i="25"/>
  <c r="BC15" i="25"/>
  <c r="BA16" i="25"/>
  <c r="BQ16" i="25"/>
  <c r="BO17" i="25"/>
  <c r="BM18" i="25"/>
  <c r="BK19" i="25"/>
  <c r="BI20" i="25"/>
  <c r="BG21" i="25"/>
  <c r="BF4" i="25"/>
  <c r="BD5" i="25"/>
  <c r="BB6" i="25"/>
  <c r="BR6" i="25"/>
  <c r="BP7" i="25"/>
  <c r="BN8" i="25"/>
  <c r="BL9" i="25"/>
  <c r="BJ10" i="25"/>
  <c r="BH11" i="25"/>
  <c r="BF12" i="25"/>
  <c r="BD13" i="25"/>
  <c r="BB14" i="25"/>
  <c r="BR14" i="25"/>
  <c r="BP15" i="25"/>
  <c r="BN16" i="25"/>
  <c r="BL17" i="25"/>
  <c r="BJ18" i="25"/>
  <c r="BH19" i="25"/>
  <c r="BF20" i="25"/>
  <c r="BD21" i="25"/>
  <c r="BC4" i="25"/>
  <c r="BA5" i="25"/>
  <c r="BQ5" i="25"/>
  <c r="BO6" i="25"/>
  <c r="BM7" i="25"/>
  <c r="BK8" i="25"/>
  <c r="BI9" i="25"/>
  <c r="BG10" i="25"/>
  <c r="BE11" i="25"/>
  <c r="BC12" i="25"/>
  <c r="BA13" i="25"/>
  <c r="BQ13" i="25"/>
  <c r="BO14" i="25"/>
  <c r="BM15" i="25"/>
  <c r="BK16" i="25"/>
  <c r="BI17" i="25"/>
  <c r="BG18" i="25"/>
  <c r="BH4" i="25"/>
  <c r="BF5" i="25"/>
  <c r="BD6" i="25"/>
  <c r="BB7" i="25"/>
  <c r="BR7" i="25"/>
  <c r="BP8" i="25"/>
  <c r="BN9" i="25"/>
  <c r="BL10" i="25"/>
  <c r="BJ11" i="25"/>
  <c r="BH12" i="25"/>
  <c r="BF13" i="25"/>
  <c r="BD14" i="25"/>
  <c r="BB15" i="25"/>
  <c r="BR15" i="25"/>
  <c r="BP16" i="25"/>
  <c r="BN17" i="25"/>
  <c r="BL18" i="25"/>
  <c r="BJ19" i="25"/>
  <c r="BH20" i="25"/>
  <c r="BF21" i="25"/>
  <c r="BA4" i="25"/>
  <c r="BQ4" i="25"/>
  <c r="BO5" i="25"/>
  <c r="BM6" i="25"/>
  <c r="BK7" i="25"/>
  <c r="BI8" i="25"/>
  <c r="BG9" i="25"/>
  <c r="BE10" i="25"/>
  <c r="BC11" i="25"/>
  <c r="BA12" i="25"/>
  <c r="BQ12" i="25"/>
  <c r="BO13" i="25"/>
  <c r="BM14" i="25"/>
  <c r="BK15" i="25"/>
  <c r="BI16" i="25"/>
  <c r="BG17" i="25"/>
  <c r="BE18" i="25"/>
  <c r="BC19" i="25"/>
  <c r="BA20" i="25"/>
  <c r="BQ20" i="25"/>
  <c r="BO21" i="25"/>
  <c r="BN4" i="25"/>
  <c r="BL5" i="25"/>
  <c r="BJ6" i="25"/>
  <c r="BH7" i="25"/>
  <c r="BF8" i="25"/>
  <c r="BD9" i="25"/>
  <c r="BB10" i="25"/>
  <c r="BR10" i="25"/>
  <c r="BP11" i="25"/>
  <c r="BN12" i="25"/>
  <c r="BL13" i="25"/>
  <c r="BJ14" i="25"/>
  <c r="BH15" i="25"/>
  <c r="BF16" i="25"/>
  <c r="BD17" i="25"/>
  <c r="BB18" i="25"/>
  <c r="BR18" i="25"/>
  <c r="BP19" i="25"/>
  <c r="BN20" i="25"/>
  <c r="BL21" i="25"/>
  <c r="BK4" i="25"/>
  <c r="BI5" i="25"/>
  <c r="BG6" i="25"/>
  <c r="BE7" i="25"/>
  <c r="BC8" i="25"/>
  <c r="BA9" i="25"/>
  <c r="BQ9" i="25"/>
  <c r="BO10" i="25"/>
  <c r="BM11" i="25"/>
  <c r="BK12" i="25"/>
  <c r="BI13" i="25"/>
  <c r="BG14" i="25"/>
  <c r="BR5" i="25"/>
  <c r="BJ9" i="25"/>
  <c r="BB13" i="25"/>
  <c r="BL16" i="25"/>
  <c r="BD20" i="25"/>
  <c r="BK5" i="25"/>
  <c r="BC9" i="25"/>
  <c r="BM12" i="25"/>
  <c r="BE16" i="25"/>
  <c r="BO19" i="25"/>
  <c r="BH5" i="25"/>
  <c r="BR8" i="25"/>
  <c r="BJ12" i="25"/>
  <c r="BB16" i="25"/>
  <c r="BL19" i="25"/>
  <c r="BE5" i="25"/>
  <c r="BO8" i="25"/>
  <c r="BG12" i="25"/>
  <c r="BA15" i="25"/>
  <c r="BC16" i="25"/>
  <c r="BE17" i="25"/>
  <c r="BK18" i="25"/>
  <c r="BI19" i="25"/>
  <c r="BG20" i="25"/>
  <c r="BE21" i="25"/>
  <c r="BP6" i="25"/>
  <c r="BH10" i="25"/>
  <c r="BR13" i="25"/>
  <c r="BJ17" i="25"/>
  <c r="BB21" i="25"/>
  <c r="BI6" i="25"/>
  <c r="BA10" i="25"/>
  <c r="BK13" i="25"/>
  <c r="BC17" i="25"/>
  <c r="BM20" i="25"/>
  <c r="BF6" i="25"/>
  <c r="BP9" i="25"/>
  <c r="BH13" i="25"/>
  <c r="BR16" i="25"/>
  <c r="BJ20" i="25"/>
  <c r="BC6" i="25"/>
  <c r="BM9" i="25"/>
  <c r="BE13" i="25"/>
  <c r="BE15" i="25"/>
  <c r="BG16" i="25"/>
  <c r="BM17" i="25"/>
  <c r="BO18" i="25"/>
  <c r="BM19" i="25"/>
  <c r="BK20" i="25"/>
  <c r="BI21" i="25"/>
  <c r="BB5" i="25"/>
  <c r="BL8" i="25"/>
  <c r="BD12" i="25"/>
  <c r="BN15" i="25"/>
  <c r="BF19" i="25"/>
  <c r="BM4" i="25"/>
  <c r="BE8" i="25"/>
  <c r="BO11" i="25"/>
  <c r="BG15" i="25"/>
  <c r="BQ18" i="25"/>
  <c r="BJ4" i="25"/>
  <c r="BB8" i="25"/>
  <c r="BL11" i="25"/>
  <c r="BD15" i="25"/>
  <c r="BN18" i="25"/>
  <c r="BG4" i="25"/>
  <c r="BQ7" i="25"/>
  <c r="BI11" i="25"/>
  <c r="BK14" i="25"/>
  <c r="BQ15" i="25"/>
  <c r="BA17" i="25"/>
  <c r="BC18" i="25"/>
  <c r="BE19" i="25"/>
  <c r="BC20" i="25"/>
  <c r="BA21" i="25"/>
  <c r="BQ21" i="25"/>
  <c r="BN7" i="25"/>
  <c r="BR21" i="25"/>
  <c r="BQ19" i="25"/>
  <c r="BQ17" i="25"/>
  <c r="BQ10" i="25"/>
  <c r="BP17" i="25"/>
  <c r="BD4" i="25"/>
  <c r="BA7" i="25"/>
  <c r="BD7" i="25"/>
  <c r="BG7" i="25"/>
  <c r="BK10" i="25"/>
  <c r="BN10" i="25"/>
  <c r="BF11" i="25"/>
  <c r="BC14" i="25"/>
  <c r="BF14" i="25"/>
  <c r="BI14" i="25"/>
  <c r="BP14" i="25"/>
  <c r="BI15" i="25"/>
  <c r="BO16" i="25"/>
  <c r="BA18" i="25"/>
  <c r="BH18" i="25"/>
  <c r="BA19" i="25"/>
  <c r="BO20" i="25"/>
  <c r="BH21" i="25"/>
  <c r="BK21" i="25"/>
  <c r="BM21" i="25"/>
  <c r="V157" i="25" a="1"/>
  <c r="V170" i="25"/>
  <c r="V159" i="25"/>
  <c r="V168" i="25"/>
  <c r="V165" i="25"/>
  <c r="V163" i="25"/>
  <c r="V174" i="25"/>
  <c r="V158" i="25"/>
  <c r="V169" i="25"/>
  <c r="V171" i="25"/>
  <c r="V172" i="25"/>
  <c r="V166" i="25"/>
  <c r="V164" i="25"/>
  <c r="V161" i="25"/>
  <c r="V167" i="25"/>
  <c r="V160" i="25"/>
  <c r="V162" i="25"/>
  <c r="V173" i="25"/>
  <c r="V157" i="25"/>
  <c r="W160" i="25"/>
  <c r="X160" i="25"/>
  <c r="W159" i="25"/>
  <c r="X159" i="25"/>
  <c r="AA162" i="25"/>
  <c r="Z165" i="25"/>
  <c r="W174" i="25"/>
  <c r="X174" i="25"/>
  <c r="AA167" i="25"/>
  <c r="AA158" i="25"/>
  <c r="AA164" i="25"/>
  <c r="W168" i="25"/>
  <c r="X168" i="25"/>
  <c r="W161" i="25"/>
  <c r="X161" i="25"/>
  <c r="AA166" i="25"/>
  <c r="Z163" i="25"/>
  <c r="AA172" i="25"/>
  <c r="W173" i="25"/>
  <c r="X173" i="25"/>
  <c r="AA160" i="25"/>
  <c r="AA159" i="25"/>
  <c r="W162" i="25"/>
  <c r="X162" i="25"/>
  <c r="Z174" i="25"/>
  <c r="AA171" i="25"/>
  <c r="W170" i="25"/>
  <c r="X170" i="25"/>
  <c r="W167" i="25"/>
  <c r="X167" i="25"/>
  <c r="Z158" i="25"/>
  <c r="W164" i="25"/>
  <c r="X164" i="25"/>
  <c r="AA169" i="25"/>
  <c r="AA161" i="25"/>
  <c r="AA163" i="25"/>
  <c r="AA173" i="25"/>
  <c r="AA165" i="25"/>
  <c r="Z171" i="25"/>
  <c r="Z170" i="25"/>
  <c r="W158" i="25"/>
  <c r="X158" i="25"/>
  <c r="Z164" i="25"/>
  <c r="W169" i="25"/>
  <c r="X169" i="25"/>
  <c r="Z168" i="25"/>
  <c r="Z166" i="25"/>
  <c r="W163" i="25"/>
  <c r="X163" i="25"/>
  <c r="Z172" i="25"/>
  <c r="Z160" i="25"/>
  <c r="Z159" i="25"/>
  <c r="Z162" i="25"/>
  <c r="W165" i="25"/>
  <c r="X165" i="25"/>
  <c r="AA174" i="25"/>
  <c r="W171" i="25"/>
  <c r="X171" i="25"/>
  <c r="AA170" i="25"/>
  <c r="Z167" i="25"/>
  <c r="Z169" i="25"/>
  <c r="AA168" i="25"/>
  <c r="Z161" i="25"/>
  <c r="W166" i="25"/>
  <c r="X166" i="25"/>
  <c r="W172" i="25"/>
  <c r="X172" i="25"/>
  <c r="Z173" i="25"/>
  <c r="W157" i="25"/>
  <c r="X157" i="25"/>
  <c r="AZ4" i="27" a="1"/>
  <c r="BO4" i="27"/>
  <c r="BN5" i="27"/>
  <c r="BM6" i="27"/>
  <c r="BL7" i="27"/>
  <c r="BK8" i="27"/>
  <c r="BJ9" i="27"/>
  <c r="BI10" i="27"/>
  <c r="BH11" i="27"/>
  <c r="BG12" i="27"/>
  <c r="BF13" i="27"/>
  <c r="BE14" i="27"/>
  <c r="BD15" i="27"/>
  <c r="BC16" i="27"/>
  <c r="BB17" i="27"/>
  <c r="BA18" i="27"/>
  <c r="AZ19" i="27"/>
  <c r="BP19" i="27"/>
  <c r="BO20" i="27"/>
  <c r="BL4" i="27"/>
  <c r="BK5" i="27"/>
  <c r="BJ6" i="27"/>
  <c r="BI7" i="27"/>
  <c r="BH8" i="27"/>
  <c r="BG9" i="27"/>
  <c r="BF10" i="27"/>
  <c r="BE11" i="27"/>
  <c r="BD12" i="27"/>
  <c r="BC13" i="27"/>
  <c r="BB14" i="27"/>
  <c r="BA15" i="27"/>
  <c r="AZ16" i="27"/>
  <c r="BP16" i="27"/>
  <c r="BO17" i="27"/>
  <c r="BN18" i="27"/>
  <c r="BM19" i="27"/>
  <c r="BL20" i="27"/>
  <c r="BI4" i="27"/>
  <c r="BH5" i="27"/>
  <c r="BG6" i="27"/>
  <c r="BF7" i="27"/>
  <c r="BE8" i="27"/>
  <c r="BD9" i="27"/>
  <c r="BC10" i="27"/>
  <c r="BB11" i="27"/>
  <c r="BA12" i="27"/>
  <c r="AZ13" i="27"/>
  <c r="BP13" i="27"/>
  <c r="BO14" i="27"/>
  <c r="BN15" i="27"/>
  <c r="BM16" i="27"/>
  <c r="BL17" i="27"/>
  <c r="BK18" i="27"/>
  <c r="BJ19" i="27"/>
  <c r="BI20" i="27"/>
  <c r="BJ4" i="27"/>
  <c r="BI5" i="27"/>
  <c r="BH6" i="27"/>
  <c r="BG7" i="27"/>
  <c r="BF8" i="27"/>
  <c r="BE9" i="27"/>
  <c r="BD10" i="27"/>
  <c r="BC11" i="27"/>
  <c r="BB12" i="27"/>
  <c r="BA13" i="27"/>
  <c r="AZ14" i="27"/>
  <c r="BP14" i="27"/>
  <c r="BO15" i="27"/>
  <c r="BN16" i="27"/>
  <c r="BM17" i="27"/>
  <c r="BL18" i="27"/>
  <c r="BK19" i="27"/>
  <c r="BJ20" i="27"/>
  <c r="BG4" i="27"/>
  <c r="BF5" i="27"/>
  <c r="BE6" i="27"/>
  <c r="BD7" i="27"/>
  <c r="BC8" i="27"/>
  <c r="BB9" i="27"/>
  <c r="BA10" i="27"/>
  <c r="AZ11" i="27"/>
  <c r="BP11" i="27"/>
  <c r="BO12" i="27"/>
  <c r="BN13" i="27"/>
  <c r="BM14" i="27"/>
  <c r="BL15" i="27"/>
  <c r="BK16" i="27"/>
  <c r="BJ17" i="27"/>
  <c r="BI18" i="27"/>
  <c r="BH19" i="27"/>
  <c r="BG20" i="27"/>
  <c r="BD4" i="27"/>
  <c r="BC5" i="27"/>
  <c r="BB6" i="27"/>
  <c r="BA7" i="27"/>
  <c r="AZ8" i="27"/>
  <c r="BP8" i="27"/>
  <c r="BO9" i="27"/>
  <c r="BN10" i="27"/>
  <c r="BM11" i="27"/>
  <c r="BL12" i="27"/>
  <c r="BK13" i="27"/>
  <c r="BJ14" i="27"/>
  <c r="BI15" i="27"/>
  <c r="BH16" i="27"/>
  <c r="BG17" i="27"/>
  <c r="BF18" i="27"/>
  <c r="BE19" i="27"/>
  <c r="BD20" i="27"/>
  <c r="BA4" i="27"/>
  <c r="AZ5" i="27"/>
  <c r="BP5" i="27"/>
  <c r="BO6" i="27"/>
  <c r="BN7" i="27"/>
  <c r="BM8" i="27"/>
  <c r="BL9" i="27"/>
  <c r="BK10" i="27"/>
  <c r="BJ11" i="27"/>
  <c r="BI12" i="27"/>
  <c r="BH13" i="27"/>
  <c r="BG14" i="27"/>
  <c r="BF15" i="27"/>
  <c r="BE16" i="27"/>
  <c r="BD17" i="27"/>
  <c r="BC18" i="27"/>
  <c r="BB19" i="27"/>
  <c r="BA20" i="27"/>
  <c r="BB4" i="27"/>
  <c r="BA5" i="27"/>
  <c r="AZ6" i="27"/>
  <c r="BP6" i="27"/>
  <c r="BO7" i="27"/>
  <c r="BN8" i="27"/>
  <c r="BM9" i="27"/>
  <c r="BL10" i="27"/>
  <c r="BK11" i="27"/>
  <c r="BJ12" i="27"/>
  <c r="BI13" i="27"/>
  <c r="BH14" i="27"/>
  <c r="BG15" i="27"/>
  <c r="BF16" i="27"/>
  <c r="BE17" i="27"/>
  <c r="BD18" i="27"/>
  <c r="BC19" i="27"/>
  <c r="BB20" i="27"/>
  <c r="BK4" i="27"/>
  <c r="BI6" i="27"/>
  <c r="BG8" i="27"/>
  <c r="BE10" i="27"/>
  <c r="BC12" i="27"/>
  <c r="BA14" i="27"/>
  <c r="BP15" i="27"/>
  <c r="BN17" i="27"/>
  <c r="BL19" i="27"/>
  <c r="BH4" i="27"/>
  <c r="BF6" i="27"/>
  <c r="BD8" i="27"/>
  <c r="BB10" i="27"/>
  <c r="AZ12" i="27"/>
  <c r="BO13" i="27"/>
  <c r="BM15" i="27"/>
  <c r="BK17" i="27"/>
  <c r="BI19" i="27"/>
  <c r="BE4" i="27"/>
  <c r="BC6" i="27"/>
  <c r="BA8" i="27"/>
  <c r="BP9" i="27"/>
  <c r="BN11" i="27"/>
  <c r="BL13" i="27"/>
  <c r="BJ15" i="27"/>
  <c r="BH17" i="27"/>
  <c r="BF19" i="27"/>
  <c r="BF4" i="27"/>
  <c r="BD6" i="27"/>
  <c r="BB8" i="27"/>
  <c r="AZ10" i="27"/>
  <c r="BO11" i="27"/>
  <c r="BM13" i="27"/>
  <c r="BK15" i="27"/>
  <c r="BI17" i="27"/>
  <c r="BG19" i="27"/>
  <c r="BJ5" i="27"/>
  <c r="BH7" i="27"/>
  <c r="BF9" i="27"/>
  <c r="BD11" i="27"/>
  <c r="BB13" i="27"/>
  <c r="AZ15" i="27"/>
  <c r="BO16" i="27"/>
  <c r="BM18" i="27"/>
  <c r="BK20" i="27"/>
  <c r="BG5" i="27"/>
  <c r="BE7" i="27"/>
  <c r="BC9" i="27"/>
  <c r="BA11" i="27"/>
  <c r="BP12" i="27"/>
  <c r="BN14" i="27"/>
  <c r="BL16" i="27"/>
  <c r="BJ18" i="27"/>
  <c r="BH20" i="27"/>
  <c r="BD5" i="27"/>
  <c r="BB7" i="27"/>
  <c r="AZ9" i="27"/>
  <c r="BO10" i="27"/>
  <c r="BM12" i="27"/>
  <c r="BK14" i="27"/>
  <c r="BI16" i="27"/>
  <c r="BG18" i="27"/>
  <c r="BE20" i="27"/>
  <c r="BE5" i="27"/>
  <c r="BC7" i="27"/>
  <c r="BA9" i="27"/>
  <c r="BP10" i="27"/>
  <c r="BN12" i="27"/>
  <c r="BL14" i="27"/>
  <c r="BJ16" i="27"/>
  <c r="BH18" i="27"/>
  <c r="BF20" i="27"/>
  <c r="AZ7" i="27"/>
  <c r="BM10" i="27"/>
  <c r="BI14" i="27"/>
  <c r="BE18" i="27"/>
  <c r="BP4" i="27"/>
  <c r="BL8" i="27"/>
  <c r="BH12" i="27"/>
  <c r="BD16" i="27"/>
  <c r="AZ20" i="27"/>
  <c r="BK6" i="27"/>
  <c r="BG10" i="27"/>
  <c r="BC14" i="27"/>
  <c r="BP17" i="27"/>
  <c r="BN4" i="27"/>
  <c r="BJ8" i="27"/>
  <c r="BF12" i="27"/>
  <c r="BB16" i="27"/>
  <c r="BO19" i="27"/>
  <c r="BC4" i="27"/>
  <c r="BP7" i="27"/>
  <c r="BL11" i="27"/>
  <c r="BH15" i="27"/>
  <c r="BD19" i="27"/>
  <c r="BO5" i="27"/>
  <c r="BK9" i="27"/>
  <c r="BG13" i="27"/>
  <c r="BC17" i="27"/>
  <c r="BP20" i="27"/>
  <c r="BP18" i="27"/>
  <c r="BO18" i="27"/>
  <c r="BO8" i="27"/>
  <c r="BN20" i="27"/>
  <c r="AZ4" i="27"/>
  <c r="BM4" i="27"/>
  <c r="BB5" i="27"/>
  <c r="BL5" i="27"/>
  <c r="BM5" i="27"/>
  <c r="BA6" i="27"/>
  <c r="BL6" i="27"/>
  <c r="BN6" i="27"/>
  <c r="BJ7" i="27"/>
  <c r="BK7" i="27"/>
  <c r="BM7" i="27"/>
  <c r="BI8" i="27"/>
  <c r="BH9" i="27"/>
  <c r="BI9" i="27"/>
  <c r="BN9" i="27"/>
  <c r="BH10" i="27"/>
  <c r="BJ10" i="27"/>
  <c r="BF11" i="27"/>
  <c r="BG11" i="27"/>
  <c r="BI11" i="27"/>
  <c r="BE12" i="27"/>
  <c r="BK12" i="27"/>
  <c r="BD13" i="27"/>
  <c r="BE13" i="27"/>
  <c r="BJ13" i="27"/>
  <c r="BD14" i="27"/>
  <c r="BF14" i="27"/>
  <c r="BB15" i="27"/>
  <c r="BC15" i="27"/>
  <c r="BE15" i="27"/>
  <c r="BA16" i="27"/>
  <c r="BG16" i="27"/>
  <c r="AZ17" i="27"/>
  <c r="BA17" i="27"/>
  <c r="BF17" i="27"/>
  <c r="AZ18" i="27"/>
  <c r="BB18" i="27"/>
  <c r="BA19" i="27"/>
  <c r="BN19" i="27"/>
  <c r="BC20" i="27"/>
  <c r="BM20" i="27"/>
  <c r="V157" i="27" a="1"/>
  <c r="V164" i="27"/>
  <c r="V159" i="27"/>
  <c r="V167" i="27"/>
  <c r="V169" i="27"/>
  <c r="V166" i="27"/>
  <c r="V172" i="27"/>
  <c r="V171" i="27"/>
  <c r="V170" i="27"/>
  <c r="V173" i="27"/>
  <c r="V157" i="27"/>
  <c r="V160" i="27"/>
  <c r="V163" i="27"/>
  <c r="V162" i="27"/>
  <c r="V165" i="27"/>
  <c r="V168" i="27"/>
  <c r="V161" i="27"/>
  <c r="V158" i="27"/>
  <c r="Z162" i="27"/>
  <c r="W171" i="27"/>
  <c r="X171" i="27"/>
  <c r="Z170" i="27"/>
  <c r="W165" i="27"/>
  <c r="X165" i="27"/>
  <c r="Z168" i="27"/>
  <c r="AA173" i="27"/>
  <c r="Z160" i="27"/>
  <c r="AA158" i="27"/>
  <c r="Z164" i="27"/>
  <c r="W159" i="27"/>
  <c r="X159" i="27"/>
  <c r="Z166" i="27"/>
  <c r="Z167" i="27"/>
  <c r="W161" i="27"/>
  <c r="X161" i="27"/>
  <c r="Z163" i="27"/>
  <c r="W162" i="27"/>
  <c r="X162" i="27"/>
  <c r="Z171" i="27"/>
  <c r="Z165" i="27"/>
  <c r="W168" i="27"/>
  <c r="X168" i="27"/>
  <c r="W172" i="27"/>
  <c r="X172" i="27"/>
  <c r="AA164" i="27"/>
  <c r="Z159" i="27"/>
  <c r="Z169" i="27"/>
  <c r="AA166" i="27"/>
  <c r="W167" i="27"/>
  <c r="X167" i="27"/>
  <c r="Z161" i="27"/>
  <c r="AA163" i="27"/>
  <c r="AA162" i="27"/>
  <c r="AA170" i="27"/>
  <c r="AA168" i="27"/>
  <c r="Z172" i="27"/>
  <c r="Z173" i="27"/>
  <c r="AA160" i="27"/>
  <c r="Z158" i="27"/>
  <c r="W164" i="27"/>
  <c r="X164" i="27"/>
  <c r="AA169" i="27"/>
  <c r="AA167" i="27"/>
  <c r="AA161" i="27"/>
  <c r="W163" i="27"/>
  <c r="X163" i="27"/>
  <c r="AA171" i="27"/>
  <c r="W170" i="27"/>
  <c r="X170" i="27"/>
  <c r="AA165" i="27"/>
  <c r="AA172" i="27"/>
  <c r="W173" i="27"/>
  <c r="X173" i="27"/>
  <c r="W160" i="27"/>
  <c r="X160" i="27"/>
  <c r="W158" i="27"/>
  <c r="X158" i="27"/>
  <c r="AA159" i="27"/>
  <c r="W169" i="27"/>
  <c r="X169" i="27"/>
  <c r="W166" i="27"/>
  <c r="X166" i="27"/>
  <c r="W157" i="27"/>
  <c r="X157" i="27"/>
  <c r="AX4" i="29" a="1"/>
  <c r="BM4" i="29"/>
  <c r="BM5" i="29"/>
  <c r="BM6" i="29"/>
  <c r="BM7" i="29"/>
  <c r="BM8" i="29"/>
  <c r="BM9" i="29"/>
  <c r="BM10" i="29"/>
  <c r="BM11" i="29"/>
  <c r="BM12" i="29"/>
  <c r="BM13" i="29"/>
  <c r="BM14" i="29"/>
  <c r="BM15" i="29"/>
  <c r="BM16" i="29"/>
  <c r="BA18" i="29"/>
  <c r="AX4" i="29"/>
  <c r="AX5" i="29"/>
  <c r="AX6" i="29"/>
  <c r="AX7" i="29"/>
  <c r="AX8" i="29"/>
  <c r="AX9" i="29"/>
  <c r="AX10" i="29"/>
  <c r="AX11" i="29"/>
  <c r="AX12" i="29"/>
  <c r="AX13" i="29"/>
  <c r="AX14" i="29"/>
  <c r="AX15" i="29"/>
  <c r="AX16" i="29"/>
  <c r="AX17" i="29"/>
  <c r="AX18" i="29"/>
  <c r="AX19" i="29"/>
  <c r="BA4" i="29"/>
  <c r="BM19" i="29"/>
  <c r="BM18" i="29"/>
  <c r="BM17" i="29"/>
  <c r="BL19" i="29"/>
  <c r="BL18" i="29"/>
  <c r="AY4" i="29"/>
  <c r="AZ4" i="29"/>
  <c r="BB4" i="29"/>
  <c r="BC4" i="29"/>
  <c r="BD4" i="29"/>
  <c r="BE4" i="29"/>
  <c r="BF4" i="29"/>
  <c r="BG4" i="29"/>
  <c r="BH4" i="29"/>
  <c r="BI4" i="29"/>
  <c r="BJ4" i="29"/>
  <c r="BK4" i="29"/>
  <c r="BL4" i="29"/>
  <c r="AY5" i="29"/>
  <c r="AZ5" i="29"/>
  <c r="BA5" i="29"/>
  <c r="BB5" i="29"/>
  <c r="BC5" i="29"/>
  <c r="BD5" i="29"/>
  <c r="BE5" i="29"/>
  <c r="BF5" i="29"/>
  <c r="BG5" i="29"/>
  <c r="BH5" i="29"/>
  <c r="BI5" i="29"/>
  <c r="BJ5" i="29"/>
  <c r="BK5" i="29"/>
  <c r="BL5" i="29"/>
  <c r="AY6" i="29"/>
  <c r="AZ6" i="29"/>
  <c r="BA6" i="29"/>
  <c r="BB6" i="29"/>
  <c r="BC6" i="29"/>
  <c r="BD6" i="29"/>
  <c r="BE6" i="29"/>
  <c r="BF6" i="29"/>
  <c r="BG6" i="29"/>
  <c r="BH6" i="29"/>
  <c r="BI6" i="29"/>
  <c r="BJ6" i="29"/>
  <c r="BK6" i="29"/>
  <c r="BL6" i="29"/>
  <c r="AY7" i="29"/>
  <c r="AZ7" i="29"/>
  <c r="BA7" i="29"/>
  <c r="BB7" i="29"/>
  <c r="BC7" i="29"/>
  <c r="BD7" i="29"/>
  <c r="BE7" i="29"/>
  <c r="BF7" i="29"/>
  <c r="BG7" i="29"/>
  <c r="BH7" i="29"/>
  <c r="BI7" i="29"/>
  <c r="BJ7" i="29"/>
  <c r="BK7" i="29"/>
  <c r="BL7" i="29"/>
  <c r="AY8" i="29"/>
  <c r="AZ8" i="29"/>
  <c r="BA8" i="29"/>
  <c r="BB8" i="29"/>
  <c r="BC8" i="29"/>
  <c r="BD8" i="29"/>
  <c r="BE8" i="29"/>
  <c r="BF8" i="29"/>
  <c r="BG8" i="29"/>
  <c r="BH8" i="29"/>
  <c r="BI8" i="29"/>
  <c r="BJ8" i="29"/>
  <c r="BK8" i="29"/>
  <c r="BL8" i="29"/>
  <c r="AY9" i="29"/>
  <c r="AZ9" i="29"/>
  <c r="BA9" i="29"/>
  <c r="BB9" i="29"/>
  <c r="BC9" i="29"/>
  <c r="BD9" i="29"/>
  <c r="BE9" i="29"/>
  <c r="BF9" i="29"/>
  <c r="BG9" i="29"/>
  <c r="BH9" i="29"/>
  <c r="BI9" i="29"/>
  <c r="BJ9" i="29"/>
  <c r="BK9" i="29"/>
  <c r="BL9" i="29"/>
  <c r="AY10" i="29"/>
  <c r="AZ10" i="29"/>
  <c r="BA10" i="29"/>
  <c r="BB10" i="29"/>
  <c r="BC10" i="29"/>
  <c r="BD10" i="29"/>
  <c r="BE10" i="29"/>
  <c r="BF10" i="29"/>
  <c r="BG10" i="29"/>
  <c r="BH10" i="29"/>
  <c r="BI10" i="29"/>
  <c r="BJ10" i="29"/>
  <c r="BK10" i="29"/>
  <c r="BL10" i="29"/>
  <c r="AY11" i="29"/>
  <c r="AZ11" i="29"/>
  <c r="BA11" i="29"/>
  <c r="BB11" i="29"/>
  <c r="BC11" i="29"/>
  <c r="BD11" i="29"/>
  <c r="BE11" i="29"/>
  <c r="BF11" i="29"/>
  <c r="BG11" i="29"/>
  <c r="BH11" i="29"/>
  <c r="BI11" i="29"/>
  <c r="BJ11" i="29"/>
  <c r="BK11" i="29"/>
  <c r="BL11" i="29"/>
  <c r="AY12" i="29"/>
  <c r="AZ12" i="29"/>
  <c r="BA12" i="29"/>
  <c r="BB12" i="29"/>
  <c r="BC12" i="29"/>
  <c r="BD12" i="29"/>
  <c r="BE12" i="29"/>
  <c r="BF12" i="29"/>
  <c r="BG12" i="29"/>
  <c r="BH12" i="29"/>
  <c r="BI12" i="29"/>
  <c r="BJ12" i="29"/>
  <c r="BK12" i="29"/>
  <c r="BL12" i="29"/>
  <c r="AY13" i="29"/>
  <c r="AZ13" i="29"/>
  <c r="BA13" i="29"/>
  <c r="BB13" i="29"/>
  <c r="BC13" i="29"/>
  <c r="BD13" i="29"/>
  <c r="BE13" i="29"/>
  <c r="BF13" i="29"/>
  <c r="BG13" i="29"/>
  <c r="BH13" i="29"/>
  <c r="BI13" i="29"/>
  <c r="BJ13" i="29"/>
  <c r="BK13" i="29"/>
  <c r="BL13" i="29"/>
  <c r="AY14" i="29"/>
  <c r="AZ14" i="29"/>
  <c r="BA14" i="29"/>
  <c r="BB14" i="29"/>
  <c r="BC14" i="29"/>
  <c r="BD14" i="29"/>
  <c r="BE14" i="29"/>
  <c r="BF14" i="29"/>
  <c r="BG14" i="29"/>
  <c r="BH14" i="29"/>
  <c r="BI14" i="29"/>
  <c r="BJ14" i="29"/>
  <c r="BK14" i="29"/>
  <c r="BL14" i="29"/>
  <c r="AY15" i="29"/>
  <c r="AZ15" i="29"/>
  <c r="BA15" i="29"/>
  <c r="BB15" i="29"/>
  <c r="BC15" i="29"/>
  <c r="BD15" i="29"/>
  <c r="BE15" i="29"/>
  <c r="BF15" i="29"/>
  <c r="BG15" i="29"/>
  <c r="BH15" i="29"/>
  <c r="BI15" i="29"/>
  <c r="BJ15" i="29"/>
  <c r="BK15" i="29"/>
  <c r="BL15" i="29"/>
  <c r="AY16" i="29"/>
  <c r="AZ16" i="29"/>
  <c r="BA16" i="29"/>
  <c r="BB16" i="29"/>
  <c r="BC16" i="29"/>
  <c r="BD16" i="29"/>
  <c r="BE16" i="29"/>
  <c r="BF16" i="29"/>
  <c r="BG16" i="29"/>
  <c r="BH16" i="29"/>
  <c r="BI16" i="29"/>
  <c r="BJ16" i="29"/>
  <c r="BK16" i="29"/>
  <c r="BL16" i="29"/>
  <c r="AY17" i="29"/>
  <c r="AZ17" i="29"/>
  <c r="BA17" i="29"/>
  <c r="BB17" i="29"/>
  <c r="BC17" i="29"/>
  <c r="BD17" i="29"/>
  <c r="BE17" i="29"/>
  <c r="BF17" i="29"/>
  <c r="BG17" i="29"/>
  <c r="BH17" i="29"/>
  <c r="BI17" i="29"/>
  <c r="BJ17" i="29"/>
  <c r="BK17" i="29"/>
  <c r="BL17" i="29"/>
  <c r="AY18" i="29"/>
  <c r="AZ18" i="29"/>
  <c r="BB18" i="29"/>
  <c r="BC18" i="29"/>
  <c r="BD18" i="29"/>
  <c r="BE18" i="29"/>
  <c r="BF18" i="29"/>
  <c r="BG18" i="29"/>
  <c r="BH18" i="29"/>
  <c r="BI18" i="29"/>
  <c r="BJ18" i="29"/>
  <c r="BK18" i="29"/>
  <c r="AY19" i="29"/>
  <c r="AZ19" i="29"/>
  <c r="BA19" i="29"/>
  <c r="BB19" i="29"/>
  <c r="BC19" i="29"/>
  <c r="BD19" i="29"/>
  <c r="BE19" i="29"/>
  <c r="BF19" i="29"/>
  <c r="BG19" i="29"/>
  <c r="BH19" i="29"/>
  <c r="BI19" i="29"/>
  <c r="BJ19" i="29"/>
  <c r="BK19" i="29"/>
  <c r="U157" i="29" a="1"/>
  <c r="U172" i="29"/>
  <c r="U167" i="29"/>
  <c r="U166" i="29"/>
  <c r="U169" i="29"/>
  <c r="U164" i="29"/>
  <c r="U159" i="29"/>
  <c r="U168" i="29"/>
  <c r="U165" i="29"/>
  <c r="U170" i="29"/>
  <c r="U160" i="29"/>
  <c r="U157" i="29"/>
  <c r="U163" i="29"/>
  <c r="U161" i="29"/>
  <c r="U171" i="29"/>
  <c r="U158" i="29"/>
  <c r="U162" i="29"/>
  <c r="Z170" i="29"/>
  <c r="Y171" i="29"/>
  <c r="V157" i="29"/>
  <c r="W157" i="29"/>
  <c r="Z165" i="29"/>
  <c r="Y160" i="29"/>
  <c r="V163" i="29"/>
  <c r="W163" i="29"/>
  <c r="Y162" i="29"/>
  <c r="V161" i="29"/>
  <c r="W161" i="29"/>
  <c r="Y164" i="29"/>
  <c r="Y168" i="29"/>
  <c r="Y158" i="29"/>
  <c r="Z159" i="29"/>
  <c r="Y167" i="29"/>
  <c r="V171" i="29"/>
  <c r="W171" i="29"/>
  <c r="Y166" i="29"/>
  <c r="V169" i="29"/>
  <c r="W169" i="29"/>
  <c r="Z160" i="29"/>
  <c r="Y163" i="29"/>
  <c r="Z162" i="29"/>
  <c r="Z164" i="29"/>
  <c r="V158" i="29"/>
  <c r="W158" i="29"/>
  <c r="Y172" i="29"/>
  <c r="Z167" i="29"/>
  <c r="Y170" i="29"/>
  <c r="Z171" i="29"/>
  <c r="Z166" i="29"/>
  <c r="Y165" i="29"/>
  <c r="Y169" i="29"/>
  <c r="V160" i="29"/>
  <c r="W160" i="29"/>
  <c r="V162" i="29"/>
  <c r="W162" i="29"/>
  <c r="Y161" i="29"/>
  <c r="Z168" i="29"/>
  <c r="Z172" i="29"/>
  <c r="Y159" i="29"/>
  <c r="V167" i="29"/>
  <c r="W167" i="29"/>
  <c r="V170" i="29"/>
  <c r="W170" i="29"/>
  <c r="V166" i="29"/>
  <c r="W166" i="29"/>
  <c r="V165" i="29"/>
  <c r="W165" i="29"/>
  <c r="Z169" i="29"/>
  <c r="Z163" i="29"/>
  <c r="Z161" i="29"/>
  <c r="V164" i="29"/>
  <c r="W164" i="29"/>
  <c r="V168" i="29"/>
  <c r="W168" i="29"/>
  <c r="Z158" i="29"/>
  <c r="V172" i="29"/>
  <c r="W172" i="29"/>
  <c r="V159" i="29"/>
  <c r="W159" i="29"/>
  <c r="AV4" i="33" a="1"/>
  <c r="AY4" i="33"/>
  <c r="AZ5" i="33"/>
  <c r="BA6" i="33"/>
  <c r="BB7" i="33"/>
  <c r="BC8" i="33"/>
  <c r="BD9" i="33"/>
  <c r="BE10" i="33"/>
  <c r="BF11" i="33"/>
  <c r="BG12" i="33"/>
  <c r="BH13" i="33"/>
  <c r="BI14" i="33"/>
  <c r="BJ15" i="33"/>
  <c r="AV17" i="33"/>
  <c r="AW18" i="33"/>
  <c r="AV4" i="33"/>
  <c r="AW5" i="33"/>
  <c r="AX6" i="33"/>
  <c r="AY7" i="33"/>
  <c r="AZ8" i="33"/>
  <c r="BA9" i="33"/>
  <c r="BB10" i="33"/>
  <c r="BC11" i="33"/>
  <c r="BD12" i="33"/>
  <c r="BE13" i="33"/>
  <c r="BF14" i="33"/>
  <c r="BG15" i="33"/>
  <c r="BH16" i="33"/>
  <c r="BI17" i="33"/>
  <c r="BJ18" i="33"/>
  <c r="BJ17" i="33"/>
  <c r="BJ16" i="33"/>
  <c r="BJ14" i="33"/>
  <c r="BJ13" i="33"/>
  <c r="AW4" i="33"/>
  <c r="AX4" i="33"/>
  <c r="AZ4" i="33"/>
  <c r="BA4" i="33"/>
  <c r="BB4" i="33"/>
  <c r="BC4" i="33"/>
  <c r="BD4" i="33"/>
  <c r="BE4" i="33"/>
  <c r="BF4" i="33"/>
  <c r="BG4" i="33"/>
  <c r="BH4" i="33"/>
  <c r="BI4" i="33"/>
  <c r="BJ4" i="33"/>
  <c r="AV5" i="33"/>
  <c r="AX5" i="33"/>
  <c r="AY5" i="33"/>
  <c r="BA5" i="33"/>
  <c r="BB5" i="33"/>
  <c r="BC5" i="33"/>
  <c r="BD5" i="33"/>
  <c r="BE5" i="33"/>
  <c r="BF5" i="33"/>
  <c r="BG5" i="33"/>
  <c r="BH5" i="33"/>
  <c r="BI5" i="33"/>
  <c r="BJ5" i="33"/>
  <c r="AV6" i="33"/>
  <c r="AW6" i="33"/>
  <c r="AY6" i="33"/>
  <c r="AZ6" i="33"/>
  <c r="BB6" i="33"/>
  <c r="BC6" i="33"/>
  <c r="BD6" i="33"/>
  <c r="BE6" i="33"/>
  <c r="BF6" i="33"/>
  <c r="BG6" i="33"/>
  <c r="BH6" i="33"/>
  <c r="BI6" i="33"/>
  <c r="BJ6" i="33"/>
  <c r="AV7" i="33"/>
  <c r="AW7" i="33"/>
  <c r="AX7" i="33"/>
  <c r="AZ7" i="33"/>
  <c r="BA7" i="33"/>
  <c r="BC7" i="33"/>
  <c r="BD7" i="33"/>
  <c r="BE7" i="33"/>
  <c r="BF7" i="33"/>
  <c r="BG7" i="33"/>
  <c r="BH7" i="33"/>
  <c r="BI7" i="33"/>
  <c r="BJ7" i="33"/>
  <c r="AV8" i="33"/>
  <c r="AW8" i="33"/>
  <c r="AX8" i="33"/>
  <c r="AY8" i="33"/>
  <c r="BA8" i="33"/>
  <c r="BB8" i="33"/>
  <c r="BD8" i="33"/>
  <c r="BE8" i="33"/>
  <c r="BF8" i="33"/>
  <c r="BG8" i="33"/>
  <c r="BH8" i="33"/>
  <c r="BI8" i="33"/>
  <c r="BJ8" i="33"/>
  <c r="AV9" i="33"/>
  <c r="AW9" i="33"/>
  <c r="AX9" i="33"/>
  <c r="AY9" i="33"/>
  <c r="AZ9" i="33"/>
  <c r="BB9" i="33"/>
  <c r="BC9" i="33"/>
  <c r="BE9" i="33"/>
  <c r="BF9" i="33"/>
  <c r="BG9" i="33"/>
  <c r="BH9" i="33"/>
  <c r="BI9" i="33"/>
  <c r="BJ9" i="33"/>
  <c r="AV10" i="33"/>
  <c r="AW10" i="33"/>
  <c r="AX10" i="33"/>
  <c r="AY10" i="33"/>
  <c r="AZ10" i="33"/>
  <c r="BA10" i="33"/>
  <c r="BC10" i="33"/>
  <c r="BD10" i="33"/>
  <c r="BF10" i="33"/>
  <c r="BG10" i="33"/>
  <c r="BH10" i="33"/>
  <c r="BI10" i="33"/>
  <c r="BJ10" i="33"/>
  <c r="AV11" i="33"/>
  <c r="AW11" i="33"/>
  <c r="AX11" i="33"/>
  <c r="AY11" i="33"/>
  <c r="AZ11" i="33"/>
  <c r="BA11" i="33"/>
  <c r="BB11" i="33"/>
  <c r="BD11" i="33"/>
  <c r="BE11" i="33"/>
  <c r="BG11" i="33"/>
  <c r="BH11" i="33"/>
  <c r="BI11" i="33"/>
  <c r="BJ11" i="33"/>
  <c r="AV12" i="33"/>
  <c r="AW12" i="33"/>
  <c r="AX12" i="33"/>
  <c r="AY12" i="33"/>
  <c r="AZ12" i="33"/>
  <c r="BA12" i="33"/>
  <c r="BB12" i="33"/>
  <c r="BC12" i="33"/>
  <c r="BE12" i="33"/>
  <c r="BF12" i="33"/>
  <c r="BH12" i="33"/>
  <c r="BI12" i="33"/>
  <c r="BJ12" i="33"/>
  <c r="AV13" i="33"/>
  <c r="AW13" i="33"/>
  <c r="AX13" i="33"/>
  <c r="AY13" i="33"/>
  <c r="AZ13" i="33"/>
  <c r="BA13" i="33"/>
  <c r="BB13" i="33"/>
  <c r="BC13" i="33"/>
  <c r="BD13" i="33"/>
  <c r="BF13" i="33"/>
  <c r="BG13" i="33"/>
  <c r="BI13" i="33"/>
  <c r="AV14" i="33"/>
  <c r="AW14" i="33"/>
  <c r="AX14" i="33"/>
  <c r="AY14" i="33"/>
  <c r="AZ14" i="33"/>
  <c r="BA14" i="33"/>
  <c r="BB14" i="33"/>
  <c r="BC14" i="33"/>
  <c r="BD14" i="33"/>
  <c r="BE14" i="33"/>
  <c r="BG14" i="33"/>
  <c r="BH14" i="33"/>
  <c r="AV15" i="33"/>
  <c r="AW15" i="33"/>
  <c r="AX15" i="33"/>
  <c r="AY15" i="33"/>
  <c r="AZ15" i="33"/>
  <c r="BA15" i="33"/>
  <c r="BB15" i="33"/>
  <c r="BC15" i="33"/>
  <c r="BD15" i="33"/>
  <c r="BE15" i="33"/>
  <c r="BF15" i="33"/>
  <c r="BH15" i="33"/>
  <c r="BI15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I16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AV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T157" i="33" a="1"/>
  <c r="T167" i="33"/>
  <c r="T166" i="33"/>
  <c r="T169" i="33"/>
  <c r="T157" i="33"/>
  <c r="T164" i="33"/>
  <c r="T170" i="33"/>
  <c r="T171" i="33"/>
  <c r="T161" i="33"/>
  <c r="T158" i="33"/>
  <c r="T159" i="33"/>
  <c r="T160" i="33"/>
  <c r="T165" i="33"/>
  <c r="T162" i="33"/>
  <c r="T163" i="33"/>
  <c r="T168" i="33"/>
  <c r="Y168" i="33"/>
  <c r="Y165" i="33"/>
  <c r="X162" i="33"/>
  <c r="Y159" i="33"/>
  <c r="Y169" i="33"/>
  <c r="U166" i="33"/>
  <c r="V166" i="33"/>
  <c r="Y163" i="33"/>
  <c r="Y170" i="33"/>
  <c r="U167" i="33"/>
  <c r="V167" i="33"/>
  <c r="U161" i="33"/>
  <c r="V161" i="33"/>
  <c r="X158" i="33"/>
  <c r="Y164" i="33"/>
  <c r="U165" i="33"/>
  <c r="V165" i="33"/>
  <c r="U162" i="33"/>
  <c r="V162" i="33"/>
  <c r="U159" i="33"/>
  <c r="V159" i="33"/>
  <c r="U169" i="33"/>
  <c r="V169" i="33"/>
  <c r="X166" i="33"/>
  <c r="U163" i="33"/>
  <c r="V163" i="33"/>
  <c r="U157" i="33"/>
  <c r="V157" i="33"/>
  <c r="Y160" i="33"/>
  <c r="U170" i="33"/>
  <c r="V170" i="33"/>
  <c r="X167" i="33"/>
  <c r="X161" i="33"/>
  <c r="U158" i="33"/>
  <c r="V158" i="33"/>
  <c r="U164" i="33"/>
  <c r="V164" i="33"/>
  <c r="X171" i="33"/>
  <c r="X168" i="33"/>
  <c r="Y162" i="33"/>
  <c r="X159" i="33"/>
  <c r="Y166" i="33"/>
  <c r="U160" i="33"/>
  <c r="V160" i="33"/>
  <c r="X170" i="33"/>
  <c r="Y167" i="33"/>
  <c r="Y161" i="33"/>
  <c r="Y158" i="33"/>
  <c r="Y171" i="33"/>
  <c r="U168" i="33"/>
  <c r="V168" i="33"/>
  <c r="X165" i="33"/>
  <c r="X169" i="33"/>
  <c r="X163" i="33"/>
  <c r="X160" i="33"/>
  <c r="X164" i="33"/>
  <c r="U171" i="33"/>
  <c r="V171" i="33"/>
  <c r="AT4" i="36" a="1"/>
  <c r="BA4" i="36"/>
  <c r="BC5" i="36"/>
  <c r="BE6" i="36"/>
  <c r="BG7" i="36"/>
  <c r="AU9" i="36"/>
  <c r="AW10" i="36"/>
  <c r="AY11" i="36"/>
  <c r="BA12" i="36"/>
  <c r="BC13" i="36"/>
  <c r="BE14" i="36"/>
  <c r="BG15" i="36"/>
  <c r="AU17" i="36"/>
  <c r="AT4" i="36"/>
  <c r="AV5" i="36"/>
  <c r="AX6" i="36"/>
  <c r="AZ7" i="36"/>
  <c r="BB8" i="36"/>
  <c r="BD9" i="36"/>
  <c r="BF10" i="36"/>
  <c r="AT12" i="36"/>
  <c r="AV13" i="36"/>
  <c r="AX14" i="36"/>
  <c r="AZ15" i="36"/>
  <c r="BB16" i="36"/>
  <c r="BD17" i="36"/>
  <c r="BG4" i="36"/>
  <c r="AU6" i="36"/>
  <c r="AW7" i="36"/>
  <c r="AY8" i="36"/>
  <c r="BA9" i="36"/>
  <c r="BC10" i="36"/>
  <c r="BE11" i="36"/>
  <c r="BG12" i="36"/>
  <c r="AU14" i="36"/>
  <c r="AW15" i="36"/>
  <c r="AY16" i="36"/>
  <c r="BA17" i="36"/>
  <c r="BD4" i="36"/>
  <c r="BF5" i="36"/>
  <c r="AT7" i="36"/>
  <c r="AV8" i="36"/>
  <c r="AX9" i="36"/>
  <c r="AZ10" i="36"/>
  <c r="BB11" i="36"/>
  <c r="BD12" i="36"/>
  <c r="BF13" i="36"/>
  <c r="AT15" i="36"/>
  <c r="AV16" i="36"/>
  <c r="AX17" i="36"/>
  <c r="BE4" i="36"/>
  <c r="BG5" i="36"/>
  <c r="AU7" i="36"/>
  <c r="AW8" i="36"/>
  <c r="AY9" i="36"/>
  <c r="BA10" i="36"/>
  <c r="BC11" i="36"/>
  <c r="BE12" i="36"/>
  <c r="BG13" i="36"/>
  <c r="AU15" i="36"/>
  <c r="AW16" i="36"/>
  <c r="AY17" i="36"/>
  <c r="AX4" i="36"/>
  <c r="AZ5" i="36"/>
  <c r="BB6" i="36"/>
  <c r="BD7" i="36"/>
  <c r="BF8" i="36"/>
  <c r="AT10" i="36"/>
  <c r="AV11" i="36"/>
  <c r="AX12" i="36"/>
  <c r="AZ13" i="36"/>
  <c r="BB14" i="36"/>
  <c r="BD15" i="36"/>
  <c r="BF16" i="36"/>
  <c r="AU4" i="36"/>
  <c r="AW5" i="36"/>
  <c r="AY6" i="36"/>
  <c r="BA7" i="36"/>
  <c r="BC8" i="36"/>
  <c r="BE9" i="36"/>
  <c r="BG10" i="36"/>
  <c r="AU12" i="36"/>
  <c r="AW13" i="36"/>
  <c r="AY14" i="36"/>
  <c r="BA15" i="36"/>
  <c r="BC16" i="36"/>
  <c r="BE17" i="36"/>
  <c r="AT5" i="36"/>
  <c r="AV6" i="36"/>
  <c r="AX7" i="36"/>
  <c r="AZ8" i="36"/>
  <c r="BB9" i="36"/>
  <c r="BD10" i="36"/>
  <c r="BF11" i="36"/>
  <c r="AT13" i="36"/>
  <c r="AV14" i="36"/>
  <c r="AX15" i="36"/>
  <c r="AZ16" i="36"/>
  <c r="BB17" i="36"/>
  <c r="AW4" i="36"/>
  <c r="AY5" i="36"/>
  <c r="BA6" i="36"/>
  <c r="BC7" i="36"/>
  <c r="BE8" i="36"/>
  <c r="BG9" i="36"/>
  <c r="AU11" i="36"/>
  <c r="AW12" i="36"/>
  <c r="AY13" i="36"/>
  <c r="BA14" i="36"/>
  <c r="BC15" i="36"/>
  <c r="BE16" i="36"/>
  <c r="BG17" i="36"/>
  <c r="BG16" i="36"/>
  <c r="BG14" i="36"/>
  <c r="BG11" i="36"/>
  <c r="BG8" i="36"/>
  <c r="AV4" i="36"/>
  <c r="AY4" i="36"/>
  <c r="AZ4" i="36"/>
  <c r="BB4" i="36"/>
  <c r="BC4" i="36"/>
  <c r="BF4" i="36"/>
  <c r="AU5" i="36"/>
  <c r="AX5" i="36"/>
  <c r="BA5" i="36"/>
  <c r="BB5" i="36"/>
  <c r="BD5" i="36"/>
  <c r="BE5" i="36"/>
  <c r="AT6" i="36"/>
  <c r="AW6" i="36"/>
  <c r="AZ6" i="36"/>
  <c r="BC6" i="36"/>
  <c r="BD6" i="36"/>
  <c r="BF6" i="36"/>
  <c r="BG6" i="36"/>
  <c r="AV7" i="36"/>
  <c r="AY7" i="36"/>
  <c r="BB7" i="36"/>
  <c r="BE7" i="36"/>
  <c r="BF7" i="36"/>
  <c r="AT8" i="36"/>
  <c r="AU8" i="36"/>
  <c r="AX8" i="36"/>
  <c r="BA8" i="36"/>
  <c r="BD8" i="36"/>
  <c r="AT9" i="36"/>
  <c r="AV9" i="36"/>
  <c r="AW9" i="36"/>
  <c r="AZ9" i="36"/>
  <c r="BC9" i="36"/>
  <c r="BF9" i="36"/>
  <c r="AU10" i="36"/>
  <c r="AV10" i="36"/>
  <c r="AX10" i="36"/>
  <c r="AY10" i="36"/>
  <c r="BB10" i="36"/>
  <c r="BE10" i="36"/>
  <c r="AT11" i="36"/>
  <c r="AW11" i="36"/>
  <c r="AX11" i="36"/>
  <c r="AZ11" i="36"/>
  <c r="BA11" i="36"/>
  <c r="BD11" i="36"/>
  <c r="AV12" i="36"/>
  <c r="AY12" i="36"/>
  <c r="AZ12" i="36"/>
  <c r="BB12" i="36"/>
  <c r="BC12" i="36"/>
  <c r="BF12" i="36"/>
  <c r="AU13" i="36"/>
  <c r="AX13" i="36"/>
  <c r="BA13" i="36"/>
  <c r="BB13" i="36"/>
  <c r="BD13" i="36"/>
  <c r="BE13" i="36"/>
  <c r="AT14" i="36"/>
  <c r="AW14" i="36"/>
  <c r="AZ14" i="36"/>
  <c r="BC14" i="36"/>
  <c r="BD14" i="36"/>
  <c r="BF14" i="36"/>
  <c r="AV15" i="36"/>
  <c r="AY15" i="36"/>
  <c r="BB15" i="36"/>
  <c r="BE15" i="36"/>
  <c r="BF15" i="36"/>
  <c r="AT16" i="36"/>
  <c r="AU16" i="36"/>
  <c r="AX16" i="36"/>
  <c r="BA16" i="36"/>
  <c r="BD16" i="36"/>
  <c r="AT17" i="36"/>
  <c r="AV17" i="36"/>
  <c r="AW17" i="36"/>
  <c r="AZ17" i="36"/>
  <c r="BC17" i="36"/>
  <c r="BF17" i="36"/>
  <c r="S157" i="36" a="1"/>
  <c r="S167" i="36"/>
  <c r="S166" i="36"/>
  <c r="S165" i="36"/>
  <c r="S164" i="36"/>
  <c r="S160" i="36"/>
  <c r="S159" i="36"/>
  <c r="S158" i="36"/>
  <c r="S157" i="36"/>
  <c r="S170" i="36"/>
  <c r="S169" i="36"/>
  <c r="S168" i="36"/>
  <c r="S162" i="36"/>
  <c r="S163" i="36"/>
  <c r="S161" i="36"/>
  <c r="W158" i="36"/>
  <c r="W170" i="36"/>
  <c r="X169" i="36"/>
  <c r="X159" i="36"/>
  <c r="T168" i="36"/>
  <c r="U168" i="36"/>
  <c r="X161" i="36"/>
  <c r="W162" i="36"/>
  <c r="X163" i="36"/>
  <c r="X165" i="36"/>
  <c r="W166" i="36"/>
  <c r="X167" i="36"/>
  <c r="W160" i="36"/>
  <c r="T158" i="36"/>
  <c r="U158" i="36"/>
  <c r="T170" i="36"/>
  <c r="U170" i="36"/>
  <c r="W168" i="36"/>
  <c r="T161" i="36"/>
  <c r="U161" i="36"/>
  <c r="X162" i="36"/>
  <c r="T163" i="36"/>
  <c r="U163" i="36"/>
  <c r="W164" i="36"/>
  <c r="T165" i="36"/>
  <c r="U165" i="36"/>
  <c r="T167" i="36"/>
  <c r="U167" i="36"/>
  <c r="T160" i="36"/>
  <c r="U160" i="36"/>
  <c r="X170" i="36"/>
  <c r="W169" i="36"/>
  <c r="W159" i="36"/>
  <c r="X168" i="36"/>
  <c r="T162" i="36"/>
  <c r="U162" i="36"/>
  <c r="X164" i="36"/>
  <c r="X166" i="36"/>
  <c r="W167" i="36"/>
  <c r="X160" i="36"/>
  <c r="X158" i="36"/>
  <c r="T169" i="36"/>
  <c r="U169" i="36"/>
  <c r="T159" i="36"/>
  <c r="U159" i="36"/>
  <c r="T157" i="36"/>
  <c r="U157" i="36"/>
  <c r="W161" i="36"/>
  <c r="W163" i="36"/>
  <c r="T164" i="36"/>
  <c r="U164" i="36"/>
  <c r="W165" i="36"/>
  <c r="T166" i="36"/>
  <c r="U166" i="36"/>
  <c r="AR4" i="37" a="1"/>
  <c r="BC4" i="37"/>
  <c r="AS6" i="37"/>
  <c r="AV7" i="37"/>
  <c r="AY8" i="37"/>
  <c r="BB9" i="37"/>
  <c r="AR11" i="37"/>
  <c r="AU12" i="37"/>
  <c r="AX13" i="37"/>
  <c r="BA14" i="37"/>
  <c r="BD15" i="37"/>
  <c r="AR4" i="37"/>
  <c r="AU5" i="37"/>
  <c r="AX6" i="37"/>
  <c r="BA7" i="37"/>
  <c r="BD8" i="37"/>
  <c r="AT10" i="37"/>
  <c r="AW11" i="37"/>
  <c r="AZ12" i="37"/>
  <c r="BC13" i="37"/>
  <c r="AS15" i="37"/>
  <c r="AV16" i="37"/>
  <c r="AW4" i="37"/>
  <c r="AZ5" i="37"/>
  <c r="BC6" i="37"/>
  <c r="AS8" i="37"/>
  <c r="AV9" i="37"/>
  <c r="AY10" i="37"/>
  <c r="BB11" i="37"/>
  <c r="AR13" i="37"/>
  <c r="AU14" i="37"/>
  <c r="AX15" i="37"/>
  <c r="BA16" i="37"/>
  <c r="AS5" i="37"/>
  <c r="AV6" i="37"/>
  <c r="AY7" i="37"/>
  <c r="BB8" i="37"/>
  <c r="AR10" i="37"/>
  <c r="AU11" i="37"/>
  <c r="AX12" i="37"/>
  <c r="BA13" i="37"/>
  <c r="BD14" i="37"/>
  <c r="AT16" i="37"/>
  <c r="AT5" i="37"/>
  <c r="AW6" i="37"/>
  <c r="AZ7" i="37"/>
  <c r="BC8" i="37"/>
  <c r="AS10" i="37"/>
  <c r="AV11" i="37"/>
  <c r="AY12" i="37"/>
  <c r="BB13" i="37"/>
  <c r="AR15" i="37"/>
  <c r="AU16" i="37"/>
  <c r="AV4" i="37"/>
  <c r="AY5" i="37"/>
  <c r="BB6" i="37"/>
  <c r="AR8" i="37"/>
  <c r="AU9" i="37"/>
  <c r="AX10" i="37"/>
  <c r="BA11" i="37"/>
  <c r="BD12" i="37"/>
  <c r="AT14" i="37"/>
  <c r="AW15" i="37"/>
  <c r="AZ16" i="37"/>
  <c r="BA4" i="37"/>
  <c r="BD5" i="37"/>
  <c r="AT7" i="37"/>
  <c r="AW8" i="37"/>
  <c r="AZ9" i="37"/>
  <c r="BC10" i="37"/>
  <c r="AS12" i="37"/>
  <c r="AV13" i="37"/>
  <c r="AY14" i="37"/>
  <c r="BB15" i="37"/>
  <c r="AT4" i="37"/>
  <c r="AW5" i="37"/>
  <c r="AZ6" i="37"/>
  <c r="BC7" i="37"/>
  <c r="AS9" i="37"/>
  <c r="AV10" i="37"/>
  <c r="AY11" i="37"/>
  <c r="BB12" i="37"/>
  <c r="AR14" i="37"/>
  <c r="AU15" i="37"/>
  <c r="AX16" i="37"/>
  <c r="AU4" i="37"/>
  <c r="AX5" i="37"/>
  <c r="BA6" i="37"/>
  <c r="BD7" i="37"/>
  <c r="AT9" i="37"/>
  <c r="AW10" i="37"/>
  <c r="AZ11" i="37"/>
  <c r="BC12" i="37"/>
  <c r="AS14" i="37"/>
  <c r="AV15" i="37"/>
  <c r="AY16" i="37"/>
  <c r="AZ4" i="37"/>
  <c r="BC5" i="37"/>
  <c r="AS7" i="37"/>
  <c r="AV8" i="37"/>
  <c r="AY9" i="37"/>
  <c r="BB10" i="37"/>
  <c r="AR12" i="37"/>
  <c r="AU13" i="37"/>
  <c r="AX14" i="37"/>
  <c r="BA15" i="37"/>
  <c r="BD16" i="37"/>
  <c r="BD13" i="37"/>
  <c r="BD11" i="37"/>
  <c r="BD10" i="37"/>
  <c r="BD9" i="37"/>
  <c r="AS4" i="37"/>
  <c r="AX4" i="37"/>
  <c r="AY4" i="37"/>
  <c r="BB4" i="37"/>
  <c r="BD4" i="37"/>
  <c r="AR5" i="37"/>
  <c r="AV5" i="37"/>
  <c r="BA5" i="37"/>
  <c r="BB5" i="37"/>
  <c r="AR6" i="37"/>
  <c r="AT6" i="37"/>
  <c r="AU6" i="37"/>
  <c r="AY6" i="37"/>
  <c r="BD6" i="37"/>
  <c r="AR7" i="37"/>
  <c r="AU7" i="37"/>
  <c r="AW7" i="37"/>
  <c r="AX7" i="37"/>
  <c r="BB7" i="37"/>
  <c r="AT8" i="37"/>
  <c r="AU8" i="37"/>
  <c r="AX8" i="37"/>
  <c r="AZ8" i="37"/>
  <c r="BA8" i="37"/>
  <c r="AR9" i="37"/>
  <c r="AW9" i="37"/>
  <c r="AX9" i="37"/>
  <c r="BA9" i="37"/>
  <c r="BC9" i="37"/>
  <c r="AU10" i="37"/>
  <c r="AZ10" i="37"/>
  <c r="BA10" i="37"/>
  <c r="AS11" i="37"/>
  <c r="AT11" i="37"/>
  <c r="AX11" i="37"/>
  <c r="BC11" i="37"/>
  <c r="AT12" i="37"/>
  <c r="AV12" i="37"/>
  <c r="AW12" i="37"/>
  <c r="BA12" i="37"/>
  <c r="AS13" i="37"/>
  <c r="AT13" i="37"/>
  <c r="AW13" i="37"/>
  <c r="AY13" i="37"/>
  <c r="AZ13" i="37"/>
  <c r="AV14" i="37"/>
  <c r="AW14" i="37"/>
  <c r="AZ14" i="37"/>
  <c r="BB14" i="37"/>
  <c r="BC14" i="37"/>
  <c r="AT15" i="37"/>
  <c r="AY15" i="37"/>
  <c r="AZ15" i="37"/>
  <c r="BC15" i="37"/>
  <c r="AR16" i="37"/>
  <c r="AS16" i="37"/>
  <c r="AW16" i="37"/>
  <c r="BB16" i="37"/>
  <c r="BC16" i="37"/>
  <c r="R157" i="37" a="1"/>
  <c r="R159" i="37"/>
  <c r="R169" i="37"/>
  <c r="R168" i="37"/>
  <c r="R166" i="37"/>
  <c r="R165" i="37"/>
  <c r="R164" i="37"/>
  <c r="R167" i="37"/>
  <c r="R162" i="37"/>
  <c r="R161" i="37"/>
  <c r="R160" i="37"/>
  <c r="R157" i="37"/>
  <c r="R158" i="37"/>
  <c r="R163" i="37"/>
  <c r="V169" i="37"/>
  <c r="V158" i="37"/>
  <c r="S163" i="37"/>
  <c r="T163" i="37"/>
  <c r="W168" i="37"/>
  <c r="V161" i="37"/>
  <c r="W162" i="37"/>
  <c r="S164" i="37"/>
  <c r="T164" i="37"/>
  <c r="V165" i="37"/>
  <c r="W166" i="37"/>
  <c r="W160" i="37"/>
  <c r="V159" i="37"/>
  <c r="S158" i="37"/>
  <c r="T158" i="37"/>
  <c r="W163" i="37"/>
  <c r="S168" i="37"/>
  <c r="T168" i="37"/>
  <c r="V167" i="37"/>
  <c r="W164" i="37"/>
  <c r="S165" i="37"/>
  <c r="T165" i="37"/>
  <c r="S166" i="37"/>
  <c r="T166" i="37"/>
  <c r="S160" i="37"/>
  <c r="T160" i="37"/>
  <c r="W169" i="37"/>
  <c r="W159" i="37"/>
  <c r="W161" i="37"/>
  <c r="S162" i="37"/>
  <c r="T162" i="37"/>
  <c r="W167" i="37"/>
  <c r="W165" i="37"/>
  <c r="S169" i="37"/>
  <c r="T169" i="37"/>
  <c r="S159" i="37"/>
  <c r="T159" i="37"/>
  <c r="S157" i="37"/>
  <c r="T157" i="37"/>
  <c r="W158" i="37"/>
  <c r="V163" i="37"/>
  <c r="V168" i="37"/>
  <c r="S161" i="37"/>
  <c r="T161" i="37"/>
  <c r="V162" i="37"/>
  <c r="S167" i="37"/>
  <c r="T167" i="37"/>
  <c r="V164" i="37"/>
  <c r="V166" i="37"/>
  <c r="V160" i="37"/>
  <c r="AP4" i="39" a="1"/>
  <c r="AS5" i="39"/>
  <c r="AW6" i="39"/>
  <c r="BA7" i="39"/>
  <c r="AS9" i="39"/>
  <c r="AW10" i="39"/>
  <c r="BA11" i="39"/>
  <c r="AS13" i="39"/>
  <c r="AW14" i="39"/>
  <c r="BA15" i="39"/>
  <c r="BA14" i="39"/>
  <c r="BA13" i="39"/>
  <c r="BA12" i="39"/>
  <c r="BA10" i="39"/>
  <c r="AP4" i="39"/>
  <c r="AQ4" i="39"/>
  <c r="AR4" i="39"/>
  <c r="AS4" i="39"/>
  <c r="AT4" i="39"/>
  <c r="AU4" i="39"/>
  <c r="AV4" i="39"/>
  <c r="AW4" i="39"/>
  <c r="AX4" i="39"/>
  <c r="AY4" i="39"/>
  <c r="AZ4" i="39"/>
  <c r="BA4" i="39"/>
  <c r="AP5" i="39"/>
  <c r="AQ5" i="39"/>
  <c r="AR5" i="39"/>
  <c r="AT5" i="39"/>
  <c r="AU5" i="39"/>
  <c r="AV5" i="39"/>
  <c r="AW5" i="39"/>
  <c r="AX5" i="39"/>
  <c r="AY5" i="39"/>
  <c r="AZ5" i="39"/>
  <c r="BA5" i="39"/>
  <c r="AP6" i="39"/>
  <c r="AQ6" i="39"/>
  <c r="AR6" i="39"/>
  <c r="AS6" i="39"/>
  <c r="AT6" i="39"/>
  <c r="AU6" i="39"/>
  <c r="AV6" i="39"/>
  <c r="AX6" i="39"/>
  <c r="AY6" i="39"/>
  <c r="AZ6" i="39"/>
  <c r="BA6" i="39"/>
  <c r="AP7" i="39"/>
  <c r="AQ7" i="39"/>
  <c r="AR7" i="39"/>
  <c r="AS7" i="39"/>
  <c r="AT7" i="39"/>
  <c r="AU7" i="39"/>
  <c r="AV7" i="39"/>
  <c r="AW7" i="39"/>
  <c r="AX7" i="39"/>
  <c r="AY7" i="39"/>
  <c r="AZ7" i="39"/>
  <c r="AP8" i="39"/>
  <c r="AQ8" i="39"/>
  <c r="AR8" i="39"/>
  <c r="AS8" i="39"/>
  <c r="AT8" i="39"/>
  <c r="AU8" i="39"/>
  <c r="AV8" i="39"/>
  <c r="AW8" i="39"/>
  <c r="AX8" i="39"/>
  <c r="AY8" i="39"/>
  <c r="AZ8" i="39"/>
  <c r="BA8" i="39"/>
  <c r="AP9" i="39"/>
  <c r="AQ9" i="39"/>
  <c r="AR9" i="39"/>
  <c r="AT9" i="39"/>
  <c r="AU9" i="39"/>
  <c r="AV9" i="39"/>
  <c r="AW9" i="39"/>
  <c r="AX9" i="39"/>
  <c r="AY9" i="39"/>
  <c r="AZ9" i="39"/>
  <c r="BA9" i="39"/>
  <c r="AP10" i="39"/>
  <c r="AQ10" i="39"/>
  <c r="AR10" i="39"/>
  <c r="AS10" i="39"/>
  <c r="AT10" i="39"/>
  <c r="AU10" i="39"/>
  <c r="AV10" i="39"/>
  <c r="AX10" i="39"/>
  <c r="AY10" i="39"/>
  <c r="AZ10" i="39"/>
  <c r="AP11" i="39"/>
  <c r="AQ11" i="39"/>
  <c r="AR11" i="39"/>
  <c r="AS11" i="39"/>
  <c r="AT11" i="39"/>
  <c r="AU11" i="39"/>
  <c r="AV11" i="39"/>
  <c r="AW11" i="39"/>
  <c r="AX11" i="39"/>
  <c r="AY11" i="39"/>
  <c r="AZ11" i="39"/>
  <c r="AP12" i="39"/>
  <c r="AQ12" i="39"/>
  <c r="AR12" i="39"/>
  <c r="AS12" i="39"/>
  <c r="AT12" i="39"/>
  <c r="AU12" i="39"/>
  <c r="AV12" i="39"/>
  <c r="AW12" i="39"/>
  <c r="AX12" i="39"/>
  <c r="AY12" i="39"/>
  <c r="AZ12" i="39"/>
  <c r="AP13" i="39"/>
  <c r="AQ13" i="39"/>
  <c r="AR13" i="39"/>
  <c r="AT13" i="39"/>
  <c r="AU13" i="39"/>
  <c r="AV13" i="39"/>
  <c r="AW13" i="39"/>
  <c r="AX13" i="39"/>
  <c r="AY13" i="39"/>
  <c r="AZ13" i="39"/>
  <c r="AP14" i="39"/>
  <c r="AQ14" i="39"/>
  <c r="AR14" i="39"/>
  <c r="AS14" i="39"/>
  <c r="AT14" i="39"/>
  <c r="AU14" i="39"/>
  <c r="AV14" i="39"/>
  <c r="AX14" i="39"/>
  <c r="AY14" i="39"/>
  <c r="AZ14" i="39"/>
  <c r="AP15" i="39"/>
  <c r="AQ15" i="39"/>
  <c r="AR15" i="39"/>
  <c r="AS15" i="39"/>
  <c r="AT15" i="39"/>
  <c r="AU15" i="39"/>
  <c r="AV15" i="39"/>
  <c r="AW15" i="39"/>
  <c r="AX15" i="39"/>
  <c r="AY15" i="39"/>
  <c r="AZ15" i="39"/>
  <c r="Q157" i="39" a="1"/>
  <c r="Q166" i="39"/>
  <c r="Q161" i="39"/>
  <c r="Q160" i="39"/>
  <c r="Q164" i="39"/>
  <c r="Q158" i="39"/>
  <c r="Q167" i="39"/>
  <c r="Q165" i="39"/>
  <c r="Q163" i="39"/>
  <c r="Q162" i="39"/>
  <c r="Q159" i="39"/>
  <c r="Q168" i="39"/>
  <c r="Q157" i="39"/>
  <c r="U163" i="39"/>
  <c r="V168" i="39"/>
  <c r="U159" i="39"/>
  <c r="R165" i="39"/>
  <c r="S165" i="39"/>
  <c r="V164" i="39"/>
  <c r="V166" i="39"/>
  <c r="V160" i="39"/>
  <c r="V162" i="39"/>
  <c r="U167" i="39"/>
  <c r="R157" i="39"/>
  <c r="S157" i="39"/>
  <c r="V158" i="39"/>
  <c r="R168" i="39"/>
  <c r="S168" i="39"/>
  <c r="R159" i="39"/>
  <c r="S159" i="39"/>
  <c r="U165" i="39"/>
  <c r="R164" i="39"/>
  <c r="S164" i="39"/>
  <c r="U161" i="39"/>
  <c r="R160" i="39"/>
  <c r="S160" i="39"/>
  <c r="R162" i="39"/>
  <c r="S162" i="39"/>
  <c r="R167" i="39"/>
  <c r="S167" i="39"/>
  <c r="V163" i="39"/>
  <c r="U158" i="39"/>
  <c r="V159" i="39"/>
  <c r="V165" i="39"/>
  <c r="U164" i="39"/>
  <c r="V161" i="39"/>
  <c r="U166" i="39"/>
  <c r="V167" i="39"/>
  <c r="R163" i="39"/>
  <c r="S163" i="39"/>
  <c r="R158" i="39"/>
  <c r="S158" i="39"/>
  <c r="U168" i="39"/>
  <c r="R161" i="39"/>
  <c r="S161" i="39"/>
  <c r="R166" i="39"/>
  <c r="S166" i="39"/>
  <c r="U160" i="39"/>
  <c r="U162" i="39"/>
  <c r="AN4" i="41" a="1"/>
  <c r="AR5" i="41"/>
  <c r="AW6" i="41"/>
  <c r="AQ8" i="41"/>
  <c r="AV9" i="41"/>
  <c r="AP11" i="41"/>
  <c r="AU12" i="41"/>
  <c r="AO14" i="41"/>
  <c r="AR4" i="41"/>
  <c r="AW5" i="41"/>
  <c r="AQ7" i="41"/>
  <c r="AV8" i="41"/>
  <c r="AP10" i="41"/>
  <c r="AU11" i="41"/>
  <c r="AO13" i="41"/>
  <c r="AT14" i="41"/>
  <c r="AW4" i="41"/>
  <c r="AQ6" i="41"/>
  <c r="AV7" i="41"/>
  <c r="AP9" i="41"/>
  <c r="AU10" i="41"/>
  <c r="AO12" i="41"/>
  <c r="AT13" i="41"/>
  <c r="AP4" i="41"/>
  <c r="AU5" i="41"/>
  <c r="AO7" i="41"/>
  <c r="AT8" i="41"/>
  <c r="AN10" i="41"/>
  <c r="AS11" i="41"/>
  <c r="AX12" i="41"/>
  <c r="AR14" i="41"/>
  <c r="AN5" i="41"/>
  <c r="AS6" i="41"/>
  <c r="AX7" i="41"/>
  <c r="AR9" i="41"/>
  <c r="AW10" i="41"/>
  <c r="AQ12" i="41"/>
  <c r="AV13" i="41"/>
  <c r="AN4" i="41"/>
  <c r="AS5" i="41"/>
  <c r="AX6" i="41"/>
  <c r="AR8" i="41"/>
  <c r="AW9" i="41"/>
  <c r="AQ11" i="41"/>
  <c r="AV12" i="41"/>
  <c r="AP14" i="41"/>
  <c r="AS4" i="41"/>
  <c r="AX5" i="41"/>
  <c r="AR7" i="41"/>
  <c r="AW8" i="41"/>
  <c r="AQ10" i="41"/>
  <c r="AV11" i="41"/>
  <c r="AP13" i="41"/>
  <c r="AU14" i="41"/>
  <c r="AQ5" i="41"/>
  <c r="AV6" i="41"/>
  <c r="AP8" i="41"/>
  <c r="AU9" i="41"/>
  <c r="AO11" i="41"/>
  <c r="AT12" i="41"/>
  <c r="AN14" i="41"/>
  <c r="AU4" i="41"/>
  <c r="AT7" i="41"/>
  <c r="AS10" i="41"/>
  <c r="AR13" i="41"/>
  <c r="AO5" i="41"/>
  <c r="AN8" i="41"/>
  <c r="AX10" i="41"/>
  <c r="AW13" i="41"/>
  <c r="AT5" i="41"/>
  <c r="AS8" i="41"/>
  <c r="AR11" i="41"/>
  <c r="AQ14" i="41"/>
  <c r="AR6" i="41"/>
  <c r="AQ9" i="41"/>
  <c r="AP12" i="41"/>
  <c r="AV5" i="41"/>
  <c r="AU8" i="41"/>
  <c r="AT11" i="41"/>
  <c r="AS14" i="41"/>
  <c r="AP6" i="41"/>
  <c r="AO9" i="41"/>
  <c r="AN12" i="41"/>
  <c r="AX14" i="41"/>
  <c r="AX13" i="41"/>
  <c r="AX11" i="41"/>
  <c r="AX9" i="41"/>
  <c r="AX8" i="41"/>
  <c r="AO4" i="41"/>
  <c r="AQ4" i="41"/>
  <c r="AT4" i="41"/>
  <c r="AV4" i="41"/>
  <c r="AX4" i="41"/>
  <c r="AP5" i="41"/>
  <c r="AN6" i="41"/>
  <c r="AO6" i="41"/>
  <c r="AT6" i="41"/>
  <c r="AU6" i="41"/>
  <c r="AN7" i="41"/>
  <c r="AP7" i="41"/>
  <c r="AS7" i="41"/>
  <c r="AU7" i="41"/>
  <c r="AW7" i="41"/>
  <c r="AO8" i="41"/>
  <c r="AN9" i="41"/>
  <c r="AS9" i="41"/>
  <c r="AT9" i="41"/>
  <c r="AO10" i="41"/>
  <c r="AR10" i="41"/>
  <c r="AT10" i="41"/>
  <c r="AV10" i="41"/>
  <c r="AN11" i="41"/>
  <c r="AW11" i="41"/>
  <c r="AR12" i="41"/>
  <c r="AS12" i="41"/>
  <c r="AW12" i="41"/>
  <c r="AN13" i="41"/>
  <c r="AQ13" i="41"/>
  <c r="AS13" i="41"/>
  <c r="AU13" i="41"/>
  <c r="AV14" i="41"/>
  <c r="AW14" i="41"/>
  <c r="P157" i="41" a="1"/>
  <c r="P161" i="41"/>
  <c r="P159" i="41"/>
  <c r="P160" i="41"/>
  <c r="P163" i="41"/>
  <c r="P158" i="41"/>
  <c r="P164" i="41"/>
  <c r="P167" i="41"/>
  <c r="P162" i="41"/>
  <c r="P157" i="41"/>
  <c r="P165" i="41"/>
  <c r="P166" i="41"/>
  <c r="Q163" i="41"/>
  <c r="R163" i="41"/>
  <c r="T158" i="41"/>
  <c r="T162" i="41"/>
  <c r="U159" i="41"/>
  <c r="Q165" i="41"/>
  <c r="R165" i="41"/>
  <c r="Q161" i="41"/>
  <c r="R161" i="41"/>
  <c r="Q166" i="41"/>
  <c r="R166" i="41"/>
  <c r="U160" i="41"/>
  <c r="U163" i="41"/>
  <c r="Q158" i="41"/>
  <c r="R158" i="41"/>
  <c r="T167" i="41"/>
  <c r="T164" i="41"/>
  <c r="U162" i="41"/>
  <c r="Q159" i="41"/>
  <c r="R159" i="41"/>
  <c r="U165" i="41"/>
  <c r="T161" i="41"/>
  <c r="Q160" i="41"/>
  <c r="R160" i="41"/>
  <c r="U167" i="41"/>
  <c r="Q164" i="41"/>
  <c r="R164" i="41"/>
  <c r="T166" i="41"/>
  <c r="T163" i="41"/>
  <c r="U158" i="41"/>
  <c r="Q167" i="41"/>
  <c r="R167" i="41"/>
  <c r="U164" i="41"/>
  <c r="Q162" i="41"/>
  <c r="R162" i="41"/>
  <c r="T159" i="41"/>
  <c r="T165" i="41"/>
  <c r="U161" i="41"/>
  <c r="U166" i="41"/>
  <c r="T160" i="41"/>
  <c r="Q157" i="41"/>
  <c r="R157" i="41"/>
  <c r="AI6" i="43" a="1"/>
  <c r="AL6" i="43"/>
  <c r="AJ8" i="43"/>
  <c r="AQ9" i="43"/>
  <c r="AO11" i="43"/>
  <c r="AM13" i="43"/>
  <c r="AI6" i="43"/>
  <c r="AP7" i="43"/>
  <c r="AN9" i="43"/>
  <c r="AL11" i="43"/>
  <c r="AJ13" i="43"/>
  <c r="AQ14" i="43"/>
  <c r="AQ13" i="43"/>
  <c r="AQ12" i="43"/>
  <c r="AQ11" i="43"/>
  <c r="AQ10" i="43"/>
  <c r="AJ6" i="43"/>
  <c r="AK6" i="43"/>
  <c r="AM6" i="43"/>
  <c r="AN6" i="43"/>
  <c r="AO6" i="43"/>
  <c r="AP6" i="43"/>
  <c r="AQ6" i="43"/>
  <c r="AI7" i="43"/>
  <c r="AJ7" i="43"/>
  <c r="AK7" i="43"/>
  <c r="AL7" i="43"/>
  <c r="AM7" i="43"/>
  <c r="AN7" i="43"/>
  <c r="AO7" i="43"/>
  <c r="AQ7" i="43"/>
  <c r="AI8" i="43"/>
  <c r="AK8" i="43"/>
  <c r="AL8" i="43"/>
  <c r="AM8" i="43"/>
  <c r="AN8" i="43"/>
  <c r="AO8" i="43"/>
  <c r="AP8" i="43"/>
  <c r="AQ8" i="43"/>
  <c r="AI9" i="43"/>
  <c r="AJ9" i="43"/>
  <c r="AK9" i="43"/>
  <c r="AL9" i="43"/>
  <c r="AM9" i="43"/>
  <c r="AO9" i="43"/>
  <c r="AP9" i="43"/>
  <c r="AI10" i="43"/>
  <c r="AJ10" i="43"/>
  <c r="AK10" i="43"/>
  <c r="AL10" i="43"/>
  <c r="AM10" i="43"/>
  <c r="AN10" i="43"/>
  <c r="AO10" i="43"/>
  <c r="AP10" i="43"/>
  <c r="AI11" i="43"/>
  <c r="AJ11" i="43"/>
  <c r="AK11" i="43"/>
  <c r="AM11" i="43"/>
  <c r="AN11" i="43"/>
  <c r="AP11" i="43"/>
  <c r="AI12" i="43"/>
  <c r="AJ12" i="43"/>
  <c r="AK12" i="43"/>
  <c r="AL12" i="43"/>
  <c r="AM12" i="43"/>
  <c r="AN12" i="43"/>
  <c r="AO12" i="43"/>
  <c r="AP12" i="43"/>
  <c r="AI13" i="43"/>
  <c r="AK13" i="43"/>
  <c r="AL13" i="43"/>
  <c r="AN13" i="43"/>
  <c r="AO13" i="43"/>
  <c r="AP13" i="43"/>
  <c r="AI14" i="43"/>
  <c r="AJ14" i="43"/>
  <c r="AK14" i="43"/>
  <c r="AL14" i="43"/>
  <c r="AM14" i="43"/>
  <c r="AN14" i="43"/>
  <c r="AO14" i="43"/>
  <c r="AP14" i="43"/>
  <c r="M159" i="43" a="1"/>
  <c r="M161" i="43"/>
  <c r="M167" i="43"/>
  <c r="M162" i="43"/>
  <c r="M159" i="43"/>
  <c r="M160" i="43"/>
  <c r="M163" i="43"/>
  <c r="M164" i="43"/>
  <c r="M166" i="43"/>
  <c r="M165" i="43"/>
  <c r="N165" i="43"/>
  <c r="O165" i="43"/>
  <c r="R167" i="43"/>
  <c r="N160" i="43"/>
  <c r="O160" i="43"/>
  <c r="R164" i="43"/>
  <c r="Q163" i="43"/>
  <c r="N162" i="43"/>
  <c r="O162" i="43"/>
  <c r="R165" i="43"/>
  <c r="Q161" i="43"/>
  <c r="Q166" i="43"/>
  <c r="Q167" i="43"/>
  <c r="N159" i="43"/>
  <c r="O159" i="43"/>
  <c r="R160" i="43"/>
  <c r="N164" i="43"/>
  <c r="O164" i="43"/>
  <c r="R163" i="43"/>
  <c r="R161" i="43"/>
  <c r="N166" i="43"/>
  <c r="O166" i="43"/>
  <c r="Q162" i="43"/>
  <c r="Q165" i="43"/>
  <c r="N167" i="43"/>
  <c r="O167" i="43"/>
  <c r="Q160" i="43"/>
  <c r="Q164" i="43"/>
  <c r="N163" i="43"/>
  <c r="O163" i="43"/>
  <c r="N161" i="43"/>
  <c r="O161" i="43"/>
  <c r="R166" i="43"/>
  <c r="R162" i="43"/>
  <c r="AG4" i="45" a="1"/>
  <c r="AN4" i="45"/>
  <c r="AN6" i="45"/>
  <c r="AN8" i="45"/>
  <c r="AN10" i="45"/>
  <c r="AK4" i="45"/>
  <c r="AK6" i="45"/>
  <c r="AK8" i="45"/>
  <c r="AK10" i="45"/>
  <c r="AL4" i="45"/>
  <c r="AL6" i="45"/>
  <c r="AL8" i="45"/>
  <c r="AL10" i="45"/>
  <c r="AM4" i="45"/>
  <c r="AM6" i="45"/>
  <c r="AM8" i="45"/>
  <c r="AM10" i="45"/>
  <c r="AJ6" i="45"/>
  <c r="AJ9" i="45"/>
  <c r="AN11" i="45"/>
  <c r="AN9" i="45"/>
  <c r="AN7" i="45"/>
  <c r="AN5" i="45"/>
  <c r="AM11" i="45"/>
  <c r="AG4" i="45"/>
  <c r="AH4" i="45"/>
  <c r="AI4" i="45"/>
  <c r="AJ4" i="45"/>
  <c r="AG5" i="45"/>
  <c r="AH5" i="45"/>
  <c r="AI5" i="45"/>
  <c r="AJ5" i="45"/>
  <c r="AK5" i="45"/>
  <c r="AL5" i="45"/>
  <c r="AM5" i="45"/>
  <c r="AG6" i="45"/>
  <c r="AH6" i="45"/>
  <c r="AI6" i="45"/>
  <c r="AG7" i="45"/>
  <c r="AH7" i="45"/>
  <c r="AI7" i="45"/>
  <c r="AJ7" i="45"/>
  <c r="AK7" i="45"/>
  <c r="AL7" i="45"/>
  <c r="AM7" i="45"/>
  <c r="AG8" i="45"/>
  <c r="AH8" i="45"/>
  <c r="AI8" i="45"/>
  <c r="AJ8" i="45"/>
  <c r="AG9" i="45"/>
  <c r="AH9" i="45"/>
  <c r="AI9" i="45"/>
  <c r="AK9" i="45"/>
  <c r="AL9" i="45"/>
  <c r="AM9" i="45"/>
  <c r="AG10" i="45"/>
  <c r="AH10" i="45"/>
  <c r="AI10" i="45"/>
  <c r="AJ10" i="45"/>
  <c r="AG11" i="45"/>
  <c r="AH11" i="45"/>
  <c r="AI11" i="45"/>
  <c r="AJ11" i="45"/>
  <c r="AK11" i="45"/>
  <c r="AL11" i="45"/>
  <c r="L157" i="45" a="1"/>
  <c r="L163" i="45"/>
  <c r="L157" i="45"/>
  <c r="L162" i="45"/>
  <c r="L164" i="45"/>
  <c r="L161" i="45"/>
  <c r="L158" i="45"/>
  <c r="L160" i="45"/>
  <c r="L159" i="45"/>
  <c r="Q163" i="45"/>
  <c r="Q159" i="45"/>
  <c r="P164" i="45"/>
  <c r="P158" i="45"/>
  <c r="P160" i="45"/>
  <c r="M163" i="45"/>
  <c r="N163" i="45"/>
  <c r="P162" i="45"/>
  <c r="M158" i="45"/>
  <c r="N158" i="45"/>
  <c r="M160" i="45"/>
  <c r="N160" i="45"/>
  <c r="P161" i="45"/>
  <c r="P159" i="45"/>
  <c r="Q162" i="45"/>
  <c r="Q164" i="45"/>
  <c r="Q160" i="45"/>
  <c r="M161" i="45"/>
  <c r="N161" i="45"/>
  <c r="P163" i="45"/>
  <c r="M159" i="45"/>
  <c r="N159" i="45"/>
  <c r="M162" i="45"/>
  <c r="N162" i="45"/>
  <c r="M164" i="45"/>
  <c r="N164" i="45"/>
  <c r="Q158" i="45"/>
  <c r="Q161" i="45"/>
  <c r="M157" i="45"/>
  <c r="N157" i="45"/>
  <c r="AE4" i="47" a="1"/>
  <c r="AI5" i="47"/>
  <c r="AK7" i="47"/>
  <c r="AF10" i="47"/>
  <c r="AF5" i="47"/>
  <c r="AH7" i="47"/>
  <c r="AJ9" i="47"/>
  <c r="AJ4" i="47"/>
  <c r="AE7" i="47"/>
  <c r="AG9" i="47"/>
  <c r="AK4" i="47"/>
  <c r="AF7" i="47"/>
  <c r="AH9" i="47"/>
  <c r="AE5" i="47"/>
  <c r="AG7" i="47"/>
  <c r="AI9" i="47"/>
  <c r="AI4" i="47"/>
  <c r="AK6" i="47"/>
  <c r="AF9" i="47"/>
  <c r="AF4" i="47"/>
  <c r="AH6" i="47"/>
  <c r="AJ8" i="47"/>
  <c r="AG4" i="47"/>
  <c r="AI6" i="47"/>
  <c r="AK8" i="47"/>
  <c r="AH8" i="47"/>
  <c r="AJ5" i="47"/>
  <c r="AG10" i="47"/>
  <c r="AI7" i="47"/>
  <c r="AH5" i="47"/>
  <c r="AE10" i="47"/>
  <c r="AH4" i="47"/>
  <c r="AE9" i="47"/>
  <c r="AG6" i="47"/>
  <c r="AK10" i="47"/>
  <c r="AK9" i="47"/>
  <c r="AK5" i="47"/>
  <c r="AJ10" i="47"/>
  <c r="AJ7" i="47"/>
  <c r="AE4" i="47"/>
  <c r="AG5" i="47"/>
  <c r="AE6" i="47"/>
  <c r="AF6" i="47"/>
  <c r="AJ6" i="47"/>
  <c r="AE8" i="47"/>
  <c r="AF8" i="47"/>
  <c r="AG8" i="47"/>
  <c r="AI8" i="47"/>
  <c r="AH10" i="47"/>
  <c r="AI10" i="47"/>
  <c r="K157" i="47" a="1"/>
  <c r="K157" i="47"/>
  <c r="K163" i="47"/>
  <c r="K158" i="47"/>
  <c r="K162" i="47"/>
  <c r="K160" i="47"/>
  <c r="K161" i="47"/>
  <c r="K159" i="47"/>
  <c r="O158" i="47"/>
  <c r="L161" i="47"/>
  <c r="M161" i="47"/>
  <c r="P160" i="47"/>
  <c r="L158" i="47"/>
  <c r="M158" i="47"/>
  <c r="O163" i="47"/>
  <c r="O161" i="47"/>
  <c r="L162" i="47"/>
  <c r="M162" i="47"/>
  <c r="O159" i="47"/>
  <c r="L160" i="47"/>
  <c r="M160" i="47"/>
  <c r="L163" i="47"/>
  <c r="M163" i="47"/>
  <c r="O162" i="47"/>
  <c r="P159" i="47"/>
  <c r="P158" i="47"/>
  <c r="P163" i="47"/>
  <c r="P161" i="47"/>
  <c r="P162" i="47"/>
  <c r="L159" i="47"/>
  <c r="M159" i="47"/>
  <c r="O160" i="47"/>
  <c r="L157" i="47"/>
  <c r="M157" i="47"/>
  <c r="Z4" i="50" a="1"/>
  <c r="AC6" i="50"/>
  <c r="Z6" i="50"/>
  <c r="AA6" i="50"/>
  <c r="AB6" i="50"/>
  <c r="AC7" i="50"/>
  <c r="AC5" i="50"/>
  <c r="AC4" i="50"/>
  <c r="AB7" i="50"/>
  <c r="AB5" i="50"/>
  <c r="Z4" i="50"/>
  <c r="AA4" i="50"/>
  <c r="AB4" i="50"/>
  <c r="Z5" i="50"/>
  <c r="AA5" i="50"/>
  <c r="Z7" i="50"/>
  <c r="AA7" i="50"/>
  <c r="AB11" i="50" a="1"/>
  <c r="AB13" i="50"/>
  <c r="AB12" i="50"/>
  <c r="AB14" i="50"/>
  <c r="AB11" i="50"/>
  <c r="AF13" i="50"/>
  <c r="AG12" i="50"/>
  <c r="AC13" i="50"/>
  <c r="AD13" i="50" s="1"/>
  <c r="AG14" i="50"/>
  <c r="AF12" i="50"/>
  <c r="AG13" i="50"/>
  <c r="AC14" i="50"/>
  <c r="AD14" i="50"/>
  <c r="AC12" i="50"/>
  <c r="AD12" i="50" s="1"/>
  <c r="AC11" i="50"/>
  <c r="AD11" i="50"/>
  <c r="AF14" i="5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4ED937-5D66-4BB0-BA97-F5EB3E26065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4E651D8-5123-456A-85DF-75D4213AEF32}" name="WorksheetConnection_Sheet3!$F$1:$G$151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3F1G1511"/>
        </x15:connection>
      </ext>
    </extLst>
  </connection>
</connections>
</file>

<file path=xl/sharedStrings.xml><?xml version="1.0" encoding="utf-8"?>
<sst xmlns="http://schemas.openxmlformats.org/spreadsheetml/2006/main" count="2672" uniqueCount="312">
  <si>
    <t>Supermart: National Survey of Stores</t>
  </si>
  <si>
    <t xml:space="preserve"> </t>
  </si>
  <si>
    <t>Supermart is a fictitious company and meant to bear no resemblance to any existing organisation. All data are fictitious.</t>
  </si>
  <si>
    <t>The data in this database all relate to the end of the same financial year for all stores</t>
  </si>
  <si>
    <t>Random Sample of 150 Supermart stores Year Ended June 30, 2016</t>
  </si>
  <si>
    <t>Variable Name and Description:</t>
  </si>
  <si>
    <t>Sales $m:</t>
  </si>
  <si>
    <t>Total Sales revenue for each store for the financial year. $ million.</t>
  </si>
  <si>
    <t>Wages $m:</t>
  </si>
  <si>
    <t>Total Wage and salary bill for the financial year. $ million.</t>
  </si>
  <si>
    <t>No. Staff:</t>
  </si>
  <si>
    <t>The number of effective full-time staff employed on a weekly basis.</t>
  </si>
  <si>
    <t>Age (Yrs):</t>
  </si>
  <si>
    <t>The number of full years of operation of the store.</t>
  </si>
  <si>
    <t>GrossProfit:</t>
  </si>
  <si>
    <t>Gross Profit for each store for the financial year. $ million.</t>
  </si>
  <si>
    <t>Adv.$'000:</t>
  </si>
  <si>
    <t>Advertising and promotional expenses for the financial year, $'000</t>
  </si>
  <si>
    <t>Competitors:</t>
  </si>
  <si>
    <t>The number of competing stores in the consumer catchment area</t>
  </si>
  <si>
    <t>HrsTrading:</t>
  </si>
  <si>
    <t>The total number of hours open for trading per week</t>
  </si>
  <si>
    <t>Sundays:</t>
  </si>
  <si>
    <t>Mng-Gender:</t>
  </si>
  <si>
    <t>Mng-Age:</t>
  </si>
  <si>
    <t>Age of the store manager, years</t>
  </si>
  <si>
    <t>Mng-Exp:</t>
  </si>
  <si>
    <t>No. of years of experience in some form of junior/senior management at Supermart</t>
  </si>
  <si>
    <t>Mng-Train:</t>
  </si>
  <si>
    <t>No. of management training courses taken while employed at Supermart</t>
  </si>
  <si>
    <t>Union%:</t>
  </si>
  <si>
    <t>The proportion of the staff at the store which belongs to a union.</t>
  </si>
  <si>
    <t>Car Spaces:</t>
  </si>
  <si>
    <t>The number of parking spaces available to the store.</t>
  </si>
  <si>
    <t>Online Channel</t>
  </si>
  <si>
    <t>Basket:2016</t>
  </si>
  <si>
    <t>Cost ($) of the basket of food items in each store at 1 June 2016</t>
  </si>
  <si>
    <t>%Change</t>
  </si>
  <si>
    <r>
      <t>Annual increase of the cost of the basket of food items in each store (Y</t>
    </r>
    <r>
      <rPr>
        <vertAlign val="subscript"/>
        <sz val="12"/>
        <color indexed="12"/>
        <rFont val="Calibri"/>
        <family val="2"/>
        <scheme val="minor"/>
      </rPr>
      <t>t+1</t>
    </r>
    <r>
      <rPr>
        <sz val="12"/>
        <color indexed="12"/>
        <rFont val="Calibri"/>
        <family val="2"/>
        <scheme val="minor"/>
      </rPr>
      <t>-Y</t>
    </r>
    <r>
      <rPr>
        <vertAlign val="subscript"/>
        <sz val="12"/>
        <color indexed="12"/>
        <rFont val="Calibri"/>
        <family val="2"/>
        <scheme val="minor"/>
      </rPr>
      <t>t)</t>
    </r>
    <r>
      <rPr>
        <sz val="12"/>
        <color indexed="12"/>
        <rFont val="Calibri"/>
        <family val="2"/>
        <scheme val="minor"/>
      </rPr>
      <t>/Y</t>
    </r>
    <r>
      <rPr>
        <vertAlign val="subscript"/>
        <sz val="12"/>
        <color indexed="12"/>
        <rFont val="Calibri"/>
        <family val="2"/>
        <scheme val="minor"/>
      </rPr>
      <t>t</t>
    </r>
  </si>
  <si>
    <t>Store No.</t>
  </si>
  <si>
    <t>Sales $m</t>
  </si>
  <si>
    <t>Wages $m</t>
  </si>
  <si>
    <t>No. Staff</t>
  </si>
  <si>
    <t>Age (Yrs)</t>
  </si>
  <si>
    <t>GrossProfit $m</t>
  </si>
  <si>
    <t>Adv.$'000</t>
  </si>
  <si>
    <t>Competitors</t>
  </si>
  <si>
    <t>HrsTrading</t>
  </si>
  <si>
    <t>Sundays</t>
  </si>
  <si>
    <t>Mng-Gender</t>
  </si>
  <si>
    <t>Mng-Age</t>
  </si>
  <si>
    <t>Mng-Exp</t>
  </si>
  <si>
    <t>Mng-Train</t>
  </si>
  <si>
    <t>Union%</t>
  </si>
  <si>
    <t>CarSpaces</t>
  </si>
  <si>
    <t>OnlineChannel</t>
  </si>
  <si>
    <t>%ChangeBasket</t>
  </si>
  <si>
    <t>Basket:2017</t>
  </si>
  <si>
    <t>Cost ($) of the basket of food items in each store at 1 June 2017</t>
  </si>
  <si>
    <t>1=Open on Sundays; 0=Close on Sunday</t>
  </si>
  <si>
    <t>1=Male store manager; 0=Female store manager</t>
  </si>
  <si>
    <t>1=Online Channel, 0=No Online Channel</t>
  </si>
  <si>
    <t>Time Period</t>
  </si>
  <si>
    <t>Quarter</t>
  </si>
  <si>
    <t>Total Sales ($m)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</si>
  <si>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</si>
  <si>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</si>
  <si>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</si>
  <si>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</si>
  <si>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</si>
  <si>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</si>
  <si>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</si>
  <si>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</si>
  <si>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</si>
  <si>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</si>
  <si>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</si>
  <si>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</si>
  <si>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</si>
  <si>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</si>
  <si>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</si>
  <si>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</si>
  <si>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Row Labels</t>
  </si>
  <si>
    <t>Grand Total</t>
  </si>
  <si>
    <t>Average of Sales $m</t>
  </si>
  <si>
    <t>Female store manager</t>
  </si>
  <si>
    <t>male store manager</t>
  </si>
  <si>
    <t>Close on Sunday</t>
  </si>
  <si>
    <t>Open on Sunday</t>
  </si>
  <si>
    <t>No online channel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</si>
  <si>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</si>
  <si>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</si>
  <si>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</si>
  <si>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</si>
  <si>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</si>
  <si>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</si>
  <si>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</si>
  <si>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</si>
  <si>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</si>
  <si>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</si>
  <si>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</si>
  <si>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</si>
  <si>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</si>
  <si>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</si>
  <si>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</si>
  <si>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</si>
  <si>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</si>
  <si>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</si>
  <si>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</si>
  <si>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</si>
  <si>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</si>
  <si>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</si>
  <si>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</si>
  <si>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</si>
  <si>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Sunday*Competitors</t>
  </si>
  <si>
    <t>MEAN OF INDEPENDENT VARIABLE</t>
  </si>
  <si>
    <t>s.d of Independent varaible</t>
  </si>
  <si>
    <t>This worksheet plots two-way interaction effects for a binary moderator. The moderator should have values 0 and 1. For further information see www.jeremydawson.co.uk/slopes.htm.</t>
  </si>
  <si>
    <t>Enter information from your regression in the shaded cells</t>
  </si>
  <si>
    <t>Variable names:</t>
  </si>
  <si>
    <t>Name of independent variable:</t>
  </si>
  <si>
    <t>Number of competitors</t>
  </si>
  <si>
    <t>Meaning of dummy variable value "0"</t>
  </si>
  <si>
    <t>Stores close Sundays</t>
  </si>
  <si>
    <t>Meaning of dummy value "1"</t>
  </si>
  <si>
    <t>Stores open Sundays</t>
  </si>
  <si>
    <t>Regression Coefficients:</t>
  </si>
  <si>
    <t>Independent variable:</t>
  </si>
  <si>
    <t>Interacting variable:</t>
  </si>
  <si>
    <t>Interaction Term:</t>
  </si>
  <si>
    <t>Intercept / Constant:</t>
  </si>
  <si>
    <t>Means / SDs of variables:</t>
  </si>
  <si>
    <t>Mean of independent variable:</t>
  </si>
  <si>
    <t>SD of independent variable:</t>
  </si>
  <si>
    <t>Do not type below this line</t>
  </si>
  <si>
    <t>MIN</t>
  </si>
  <si>
    <t>MAX</t>
  </si>
  <si>
    <t>All individual independent variables (including the interaction term) are individually signficant at p &lt; .05.</t>
  </si>
  <si>
    <t>In other words,Sunaday moderates the relationship between Competitors and Sales.</t>
  </si>
  <si>
    <r>
      <t xml:space="preserve">Anova: </t>
    </r>
    <r>
      <rPr>
        <i/>
        <sz val="10"/>
        <rFont val="Calibri"/>
        <family val="2"/>
        <scheme val="minor"/>
      </rPr>
      <t>p</t>
    </r>
    <r>
      <rPr>
        <sz val="10"/>
        <rFont val="Calibri"/>
        <family val="2"/>
        <scheme val="minor"/>
      </rPr>
      <t>-value &lt; 0.05 there Reject Ho. Overall the model has some predicitive power.</t>
    </r>
  </si>
  <si>
    <t>Significance of the interaction term indicates that Sunday  interacts with competitors in predicting Sales.</t>
  </si>
  <si>
    <t xml:space="preserve">low number of competitors, store open Sunday has more average sale than closed Sunday store. </t>
  </si>
  <si>
    <t>Number of competitors affect sales for both stores. whereas, when high no of competitors sale of stores open Sunday has less sale than stores closes Sundays</t>
  </si>
  <si>
    <t>Sales of stores close Sunday increase with number of competitors but sale of Sunday open stores follow the opposite trends towards decrement</t>
  </si>
  <si>
    <t>Overall, Sunday interacts with Competitors and sales (moderated the relationship between competitors and sales), such as the relationship is stronger  for Stores close on Sunday, than Store open on Sunday.</t>
  </si>
  <si>
    <t>Logistic Regression</t>
  </si>
  <si>
    <t>Success</t>
  </si>
  <si>
    <t>Failure</t>
  </si>
  <si>
    <t>p-Obs</t>
  </si>
  <si>
    <t>p-Pred</t>
  </si>
  <si>
    <t>Suc-Pred</t>
  </si>
  <si>
    <t>Fail-Pred</t>
  </si>
  <si>
    <t>LL</t>
  </si>
  <si>
    <t>% Correct</t>
  </si>
  <si>
    <t>HL Stat</t>
  </si>
  <si>
    <t>Coeff</t>
  </si>
  <si>
    <t>LL0</t>
  </si>
  <si>
    <t>LL1</t>
  </si>
  <si>
    <t>Chi-Sq</t>
  </si>
  <si>
    <t>p-value</t>
  </si>
  <si>
    <t>alpha</t>
  </si>
  <si>
    <t>sig</t>
  </si>
  <si>
    <t>R-Sq (L)</t>
  </si>
  <si>
    <t>R-Sq (CS)</t>
  </si>
  <si>
    <t>R-Sq (N)</t>
  </si>
  <si>
    <t>Hosmer</t>
  </si>
  <si>
    <t>Covariance Matrix</t>
  </si>
  <si>
    <t>coeff b</t>
  </si>
  <si>
    <t>s.e.</t>
  </si>
  <si>
    <t>Wald</t>
  </si>
  <si>
    <t>exp(b)</t>
  </si>
  <si>
    <t>lower</t>
  </si>
  <si>
    <t>upper</t>
  </si>
  <si>
    <t>Converge</t>
  </si>
  <si>
    <t>Classification Table</t>
  </si>
  <si>
    <t>Suc-Obs</t>
  </si>
  <si>
    <t>Fail-Obs</t>
  </si>
  <si>
    <t>Accuracy</t>
  </si>
  <si>
    <t>Cutoff</t>
  </si>
  <si>
    <t>ROC Table</t>
  </si>
  <si>
    <t>Fail-Cum</t>
  </si>
  <si>
    <t>Suc-Cum</t>
  </si>
  <si>
    <t>FPR</t>
  </si>
  <si>
    <t>TPR</t>
  </si>
  <si>
    <t>AUC</t>
  </si>
  <si>
    <t>yes</t>
  </si>
  <si>
    <t>no</t>
  </si>
  <si>
    <t>Drop wages because its pvalue is more than 0.0.5 and highest than other values.</t>
  </si>
  <si>
    <t>Drop%change because p value is more than 0.05</t>
  </si>
  <si>
    <t>Logistic Regression(2nd iteration)</t>
  </si>
  <si>
    <t>Logistic Regression(1st iteration)</t>
  </si>
  <si>
    <t>Logistic Regression(3rd Iteration)</t>
  </si>
  <si>
    <t>Drop basket 2016</t>
  </si>
  <si>
    <t>Drop union% because its p value is more than 0.05% and highest</t>
  </si>
  <si>
    <t>Hrs Treading Drop</t>
  </si>
  <si>
    <t>Car Space drop</t>
  </si>
  <si>
    <t>Drop Age</t>
  </si>
  <si>
    <t>mng-TRAIN DROP</t>
  </si>
  <si>
    <t>Mng-Gender Drop</t>
  </si>
  <si>
    <t>Drop Basket 2017</t>
  </si>
  <si>
    <t xml:space="preserve">Drop Adv </t>
  </si>
  <si>
    <t>Logistic Coefficient</t>
  </si>
  <si>
    <t>Coefficient</t>
  </si>
  <si>
    <t xml:space="preserve">Intercept </t>
  </si>
  <si>
    <t>Gender (Female)</t>
  </si>
  <si>
    <t>Management Experience</t>
  </si>
  <si>
    <t>Female Age 34</t>
  </si>
  <si>
    <t>PP</t>
  </si>
  <si>
    <t xml:space="preserve">Gender </t>
  </si>
  <si>
    <t>Female Age 35</t>
  </si>
  <si>
    <t>Female Age 36</t>
  </si>
  <si>
    <t>Male 34</t>
  </si>
  <si>
    <t>Male 35</t>
  </si>
  <si>
    <t>Male 33</t>
  </si>
  <si>
    <t>2019-Q2</t>
  </si>
  <si>
    <t>2019-Q3</t>
  </si>
  <si>
    <t>2019-Q4</t>
  </si>
  <si>
    <t>2020-Q1</t>
  </si>
  <si>
    <t>Baseline</t>
  </si>
  <si>
    <r>
      <t>S</t>
    </r>
    <r>
      <rPr>
        <b/>
        <i/>
        <vertAlign val="subscript"/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>, I</t>
    </r>
    <r>
      <rPr>
        <b/>
        <i/>
        <vertAlign val="subscript"/>
        <sz val="11"/>
        <color theme="1"/>
        <rFont val="Calibri"/>
        <family val="2"/>
        <scheme val="minor"/>
      </rPr>
      <t>t</t>
    </r>
  </si>
  <si>
    <r>
      <t>S</t>
    </r>
    <r>
      <rPr>
        <b/>
        <i/>
        <vertAlign val="subscript"/>
        <sz val="11"/>
        <color theme="1"/>
        <rFont val="Calibri"/>
        <family val="2"/>
        <scheme val="minor"/>
      </rPr>
      <t>t</t>
    </r>
  </si>
  <si>
    <r>
      <t>Y</t>
    </r>
    <r>
      <rPr>
        <b/>
        <i/>
        <vertAlign val="subscript"/>
        <sz val="11"/>
        <color theme="1"/>
        <rFont val="Calibri"/>
        <family val="2"/>
        <scheme val="minor"/>
      </rPr>
      <t xml:space="preserve">t </t>
    </r>
    <r>
      <rPr>
        <b/>
        <i/>
        <sz val="11"/>
        <color theme="1"/>
        <rFont val="Calibri"/>
        <family val="2"/>
        <scheme val="minor"/>
      </rPr>
      <t>/ S</t>
    </r>
    <r>
      <rPr>
        <b/>
        <i/>
        <vertAlign val="subscript"/>
        <sz val="11"/>
        <color theme="1"/>
        <rFont val="Calibri"/>
        <family val="2"/>
        <scheme val="minor"/>
      </rPr>
      <t>t</t>
    </r>
  </si>
  <si>
    <r>
      <t>T</t>
    </r>
    <r>
      <rPr>
        <b/>
        <i/>
        <vertAlign val="subscript"/>
        <sz val="11"/>
        <color theme="1"/>
        <rFont val="Calibri"/>
        <family val="2"/>
        <scheme val="minor"/>
      </rPr>
      <t>t</t>
    </r>
  </si>
  <si>
    <r>
      <t>S</t>
    </r>
    <r>
      <rPr>
        <b/>
        <i/>
        <vertAlign val="subscript"/>
        <sz val="11"/>
        <color theme="1"/>
        <rFont val="Calibri"/>
        <family val="2"/>
        <scheme val="minor"/>
      </rPr>
      <t>t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</rPr>
      <t>×</t>
    </r>
    <r>
      <rPr>
        <b/>
        <sz val="11"/>
        <color theme="1"/>
        <rFont val="Calibri"/>
        <family val="2"/>
        <scheme val="minor"/>
      </rPr>
      <t xml:space="preserve"> T</t>
    </r>
    <r>
      <rPr>
        <b/>
        <i/>
        <vertAlign val="subscript"/>
        <sz val="11"/>
        <color theme="1"/>
        <rFont val="Calibri"/>
        <family val="2"/>
        <scheme val="minor"/>
      </rPr>
      <t>t</t>
    </r>
  </si>
  <si>
    <t>4 MA</t>
  </si>
  <si>
    <t>4 Centered MA</t>
  </si>
  <si>
    <t>Ratio (Obs/MA)</t>
  </si>
  <si>
    <t>Index</t>
  </si>
  <si>
    <t>Deseasonalised</t>
  </si>
  <si>
    <t>Trend</t>
  </si>
  <si>
    <t>Forecast</t>
  </si>
  <si>
    <t>Observed</t>
  </si>
  <si>
    <t>APE</t>
  </si>
  <si>
    <t>t</t>
  </si>
  <si>
    <r>
      <t>Y</t>
    </r>
    <r>
      <rPr>
        <b/>
        <i/>
        <vertAlign val="subscript"/>
        <sz val="11"/>
        <color theme="1"/>
        <rFont val="Calibri"/>
        <family val="2"/>
        <scheme val="minor"/>
      </rPr>
      <t>t</t>
    </r>
  </si>
  <si>
    <t>Average</t>
  </si>
  <si>
    <t>Indices</t>
  </si>
  <si>
    <t>MAPE=</t>
  </si>
  <si>
    <t>low value of MAPE measn better model</t>
  </si>
  <si>
    <t>DROP No.of Staff and Basket 2017</t>
  </si>
  <si>
    <t>multicollinarity between No. of staff and wages but wages has more strong relation with dependent variable so we are going to drop No of Staff</t>
  </si>
  <si>
    <t>Multicollinarity between Basket 2016 and Basket 2017 but we data about year 2016 so Basket 2017 as well as % changebasket also gives different between both year basket. So I decided to remove Basket 2017</t>
  </si>
  <si>
    <t>Drop onlinechannel(p-value is 0.75)</t>
  </si>
  <si>
    <t>Drop Union% because it pvalue(0.67) is higher and more than 0.05</t>
  </si>
  <si>
    <t>Remove carspace p-value(0.51) is higher and more than 0.05</t>
  </si>
  <si>
    <t>Drop mng-train because pvalue is higher and greater than 0.05</t>
  </si>
  <si>
    <t>Drop Sunday because p value is more than 0.05</t>
  </si>
  <si>
    <t>Remove manager Gender because p value is more than 0.05</t>
  </si>
  <si>
    <t>Remove Age because Pvalue is more than 0.05.</t>
  </si>
  <si>
    <t>Final Model</t>
  </si>
  <si>
    <t>First Model</t>
  </si>
  <si>
    <t>Mean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</si>
  <si>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</si>
  <si>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</si>
  <si>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</si>
  <si>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</si>
  <si>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</si>
  <si>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</si>
  <si>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</si>
  <si>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</si>
  <si>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</si>
  <si>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</si>
  <si>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</si>
  <si>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Largest(1)</t>
  </si>
  <si>
    <t>Smallest(1)</t>
  </si>
  <si>
    <t>Confidence Level(95.0%)</t>
  </si>
  <si>
    <t>Q1</t>
  </si>
  <si>
    <t>Q3</t>
  </si>
  <si>
    <t>IQR</t>
  </si>
  <si>
    <t>Shape</t>
  </si>
  <si>
    <t>mean&gt;median</t>
  </si>
  <si>
    <t>so distribution is more likely to be postive skewed.E24</t>
  </si>
  <si>
    <t>between 0.5&amp;1</t>
  </si>
  <si>
    <t>moderately skewed</t>
  </si>
  <si>
    <t>SortedSales $m</t>
  </si>
  <si>
    <t>$8.8m</t>
  </si>
  <si>
    <t>$14m</t>
  </si>
  <si>
    <t>Count of Sundays</t>
  </si>
  <si>
    <t>Sum of Sales $m</t>
  </si>
  <si>
    <t>Average of Sales $m2</t>
  </si>
  <si>
    <t>Count of Sunday</t>
  </si>
  <si>
    <t>Sunday</t>
  </si>
  <si>
    <t>close on Sunday(0)</t>
  </si>
  <si>
    <t>open on Sunday(1)</t>
  </si>
  <si>
    <t xml:space="preserve">Counday of Sunday store </t>
  </si>
  <si>
    <t>Drop competitors because p-value is higher and more than 0.5</t>
  </si>
  <si>
    <t>RESIDUAL OUTPUT</t>
  </si>
  <si>
    <t>Observation</t>
  </si>
  <si>
    <t>Predicted Sales $m</t>
  </si>
  <si>
    <t>Residuals</t>
  </si>
  <si>
    <t>Standard Residuals</t>
  </si>
  <si>
    <t>PROBABILITY OUTPUT</t>
  </si>
  <si>
    <t>Percentile</t>
  </si>
  <si>
    <t>PCC hit Ratio</t>
  </si>
  <si>
    <t xml:space="preserve">standard </t>
  </si>
  <si>
    <t>MCC</t>
  </si>
  <si>
    <t>PCCHit ra tio</t>
  </si>
  <si>
    <t>Standard</t>
  </si>
  <si>
    <t>%change in odds</t>
  </si>
  <si>
    <t>% change in odds</t>
  </si>
  <si>
    <t>2019Q2</t>
  </si>
  <si>
    <t>2019Q3</t>
  </si>
  <si>
    <t>2019Q4</t>
  </si>
  <si>
    <t>2020Q1</t>
  </si>
  <si>
    <t>One unit of increase in no. of staff increases the likelihood (odds) of a store opening on Sunday by 3.71%.</t>
  </si>
  <si>
    <t>One unit of increase in gross profit increases the likelihood (odds) of a store opening on Sunday by 88.28%.</t>
  </si>
  <si>
    <t>One unit of increase in no. of competitors increases the likelihood (odds) of a store opening on Sunday by 42.11%.</t>
  </si>
  <si>
    <t>One unit of increase in Manager’s age decreases the likelihood (odds) of a store opening on Sunday by 9.17%.</t>
  </si>
  <si>
    <t>One unit of increase in Online Channel decreases the likelihood (odds) of a store opening on Sunday by 78.25%.</t>
  </si>
  <si>
    <t>One unit of increase in Manager’s Experience increases the likelihood (odds) of a store opening on Sunday by 12.02% percent</t>
  </si>
  <si>
    <t>One unit of increase in gender increases the likelihood (odds) of a store opening an online channel by 163.70 percent.</t>
  </si>
  <si>
    <t>One unit of increase in manager age decreases the likelihood (odds) of a store opening an online channel by 12.12 percent.</t>
  </si>
  <si>
    <t>One unit of increase in manager experience increases the likelihood (odds) of a store opening an online channel by 45.65 percent.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</si>
</sst>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&quot;$&quot;#,##0.00_);[Red]\(&quot;$&quot;#,##0.00\)"/>
    <numFmt numFmtId="165" formatCode="0.0"/>
    <numFmt numFmtId="166" formatCode="&quot;$&quot;#,##0_);\(&quot;$&quot;#,##0\)"/>
    <numFmt numFmtId="167" formatCode="0.000"/>
    <numFmt numFmtId="168" formatCode="&quot;$&quot;#,##0_);[Red]\(&quot;$&quot;#,##0\)"/>
    <numFmt numFmtId="171" formatCode="0.0000"/>
  </numFmts>
  <fonts count="47" x14ac:knownFonts="1">
    <font>
      <sz val="11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b/>
      <u/>
      <sz val="12"/>
      <color indexed="12"/>
      <name val="Calibri"/>
      <family val="2"/>
      <scheme val="minor"/>
    </font>
    <font>
      <sz val="12"/>
      <color indexed="8"/>
      <name val="Calibri"/>
      <family val="2"/>
      <scheme val="minor"/>
    </font>
    <font>
      <b/>
      <i/>
      <sz val="12"/>
      <color indexed="8"/>
      <name val="Calibri"/>
      <family val="2"/>
      <scheme val="minor"/>
    </font>
    <font>
      <b/>
      <sz val="12"/>
      <color indexed="18"/>
      <name val="Calibri"/>
      <family val="2"/>
      <scheme val="minor"/>
    </font>
    <font>
      <u/>
      <sz val="12"/>
      <color indexed="12"/>
      <name val="Calibri"/>
      <family val="2"/>
      <scheme val="minor"/>
    </font>
    <font>
      <sz val="12"/>
      <color indexed="12"/>
      <name val="Calibri"/>
      <family val="2"/>
      <scheme val="minor"/>
    </font>
    <font>
      <vertAlign val="subscript"/>
      <sz val="12"/>
      <color indexed="12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color indexed="8"/>
      <name val="MS Sans Serif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8"/>
      <name val="Arial"/>
      <family val="2"/>
    </font>
    <font>
      <sz val="10"/>
      <color indexed="18"/>
      <name val="Arial"/>
      <family val="2"/>
    </font>
    <font>
      <sz val="10"/>
      <color indexed="10"/>
      <name val="Arial"/>
      <family val="2"/>
    </font>
    <font>
      <b/>
      <sz val="10"/>
      <color indexed="9"/>
      <name val="Arial"/>
      <family val="2"/>
    </font>
    <font>
      <sz val="10"/>
      <color indexed="9"/>
      <name val="Arial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name val="Calibri"/>
      <family val="2"/>
      <scheme val="minor"/>
    </font>
    <font>
      <i/>
      <sz val="1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50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</fills>
  <borders count="37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double">
        <color indexed="64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8">
    <xf numFmtId="0" fontId="0" fillId="0" borderId="0"/>
    <xf numFmtId="0" fontId="1" fillId="0" borderId="0"/>
    <xf numFmtId="9" fontId="1" fillId="0" borderId="0" applyFont="0" applyFill="0" applyBorder="0" applyAlignment="0" applyProtection="0"/>
    <xf numFmtId="164" fontId="10" fillId="0" borderId="0" applyFont="0" applyFill="0" applyProtection="0"/>
    <xf numFmtId="0" fontId="15" fillId="0" borderId="4" applyNumberFormat="0" applyFill="0" applyAlignment="0" applyProtection="0"/>
    <xf numFmtId="0" fontId="16" fillId="0" borderId="5" applyNumberFormat="0" applyFill="0" applyAlignment="0" applyProtection="0"/>
    <xf numFmtId="0" fontId="17" fillId="0" borderId="6" applyNumberFormat="0" applyFill="0" applyAlignment="0" applyProtection="0"/>
    <xf numFmtId="0" fontId="17" fillId="0" borderId="0" applyNumberFormat="0" applyFill="0" applyBorder="0" applyAlignment="0" applyProtection="0"/>
    <xf numFmtId="0" fontId="18" fillId="3" borderId="0" applyNumberFormat="0" applyBorder="0" applyAlignment="0" applyProtection="0"/>
    <xf numFmtId="0" fontId="19" fillId="4" borderId="0" applyNumberFormat="0" applyBorder="0" applyAlignment="0" applyProtection="0"/>
    <xf numFmtId="0" fontId="20" fillId="6" borderId="7" applyNumberFormat="0" applyAlignment="0" applyProtection="0"/>
    <xf numFmtId="0" fontId="21" fillId="7" borderId="8" applyNumberFormat="0" applyAlignment="0" applyProtection="0"/>
    <xf numFmtId="0" fontId="22" fillId="7" borderId="7" applyNumberFormat="0" applyAlignment="0" applyProtection="0"/>
    <xf numFmtId="0" fontId="23" fillId="0" borderId="9" applyNumberFormat="0" applyFill="0" applyAlignment="0" applyProtection="0"/>
    <xf numFmtId="0" fontId="24" fillId="8" borderId="10" applyNumberFormat="0" applyAlignment="0" applyProtection="0"/>
    <xf numFmtId="0" fontId="25" fillId="0" borderId="0" applyNumberFormat="0" applyFill="0" applyBorder="0" applyAlignment="0" applyProtection="0"/>
    <xf numFmtId="0" fontId="14" fillId="9" borderId="11" applyNumberFormat="0" applyFont="0" applyAlignment="0" applyProtection="0"/>
    <xf numFmtId="0" fontId="26" fillId="0" borderId="0" applyNumberFormat="0" applyFill="0" applyBorder="0" applyAlignment="0" applyProtection="0"/>
    <xf numFmtId="0" fontId="27" fillId="0" borderId="12" applyNumberFormat="0" applyFill="0" applyAlignment="0" applyProtection="0"/>
    <xf numFmtId="0" fontId="28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2" borderId="0" applyNumberFormat="0" applyBorder="0" applyAlignment="0" applyProtection="0"/>
    <xf numFmtId="0" fontId="28" fillId="14" borderId="0" applyNumberFormat="0" applyBorder="0" applyAlignment="0" applyProtection="0"/>
    <xf numFmtId="0" fontId="14" fillId="15" borderId="0" applyNumberFormat="0" applyBorder="0" applyAlignment="0" applyProtection="0"/>
    <xf numFmtId="0" fontId="14" fillId="16" borderId="0" applyNumberFormat="0" applyBorder="0" applyAlignment="0" applyProtection="0"/>
    <xf numFmtId="0" fontId="28" fillId="18" borderId="0" applyNumberFormat="0" applyBorder="0" applyAlignment="0" applyProtection="0"/>
    <xf numFmtId="0" fontId="14" fillId="19" borderId="0" applyNumberFormat="0" applyBorder="0" applyAlignment="0" applyProtection="0"/>
    <xf numFmtId="0" fontId="14" fillId="20" borderId="0" applyNumberFormat="0" applyBorder="0" applyAlignment="0" applyProtection="0"/>
    <xf numFmtId="0" fontId="28" fillId="22" borderId="0" applyNumberFormat="0" applyBorder="0" applyAlignment="0" applyProtection="0"/>
    <xf numFmtId="0" fontId="14" fillId="23" borderId="0" applyNumberFormat="0" applyBorder="0" applyAlignment="0" applyProtection="0"/>
    <xf numFmtId="0" fontId="14" fillId="24" borderId="0" applyNumberFormat="0" applyBorder="0" applyAlignment="0" applyProtection="0"/>
    <xf numFmtId="0" fontId="28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28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164" fontId="10" fillId="0" borderId="0" applyFont="0" applyFill="0" applyProtection="0"/>
    <xf numFmtId="0" fontId="33" fillId="0" borderId="0"/>
    <xf numFmtId="0" fontId="39" fillId="5" borderId="0" applyNumberFormat="0" applyBorder="0" applyAlignment="0" applyProtection="0"/>
    <xf numFmtId="0" fontId="28" fillId="13" borderId="0" applyNumberFormat="0" applyBorder="0" applyAlignment="0" applyProtection="0"/>
    <xf numFmtId="0" fontId="28" fillId="17" borderId="0" applyNumberFormat="0" applyBorder="0" applyAlignment="0" applyProtection="0"/>
    <xf numFmtId="0" fontId="28" fillId="21" borderId="0" applyNumberFormat="0" applyBorder="0" applyAlignment="0" applyProtection="0"/>
    <xf numFmtId="0" fontId="28" fillId="25" borderId="0" applyNumberFormat="0" applyBorder="0" applyAlignment="0" applyProtection="0"/>
    <xf numFmtId="0" fontId="28" fillId="29" borderId="0" applyNumberFormat="0" applyBorder="0" applyAlignment="0" applyProtection="0"/>
    <xf numFmtId="0" fontId="28" fillId="33" borderId="0" applyNumberFormat="0" applyBorder="0" applyAlignment="0" applyProtection="0"/>
    <xf numFmtId="0" fontId="33" fillId="0" borderId="0"/>
    <xf numFmtId="0" fontId="40" fillId="0" borderId="0" applyNumberFormat="0" applyFill="0" applyBorder="0" applyAlignment="0" applyProtection="0"/>
  </cellStyleXfs>
  <cellXfs count="222">
    <xf numFmtId="0" fontId="0" fillId="0" borderId="0" xfId="0"/>
    <xf numFmtId="0" fontId="2" fillId="0" borderId="0" xfId="1" applyFont="1" applyAlignment="1">
      <alignment horizontal="left"/>
    </xf>
    <xf numFmtId="0" fontId="3" fillId="0" borderId="0" xfId="1" applyFont="1" applyAlignment="1">
      <alignment horizontal="left"/>
    </xf>
    <xf numFmtId="0" fontId="3" fillId="0" borderId="0" xfId="1" applyFont="1" applyAlignment="1">
      <alignment horizontal="right"/>
    </xf>
    <xf numFmtId="0" fontId="3" fillId="0" borderId="0" xfId="1" applyFont="1"/>
    <xf numFmtId="0" fontId="4" fillId="0" borderId="0" xfId="1" applyFont="1" applyAlignment="1">
      <alignment horizontal="left"/>
    </xf>
    <xf numFmtId="0" fontId="5" fillId="0" borderId="0" xfId="1" applyFont="1" applyAlignment="1">
      <alignment horizontal="left"/>
    </xf>
    <xf numFmtId="0" fontId="6" fillId="0" borderId="0" xfId="1" applyFont="1" applyAlignment="1">
      <alignment horizontal="left"/>
    </xf>
    <xf numFmtId="0" fontId="7" fillId="0" borderId="0" xfId="1" applyFont="1" applyAlignment="1">
      <alignment horizontal="left"/>
    </xf>
    <xf numFmtId="0" fontId="7" fillId="0" borderId="0" xfId="1" applyFont="1" applyAlignment="1">
      <alignment horizontal="right"/>
    </xf>
    <xf numFmtId="0" fontId="7" fillId="0" borderId="0" xfId="1" applyFont="1" applyAlignment="1">
      <alignment horizontal="center"/>
    </xf>
    <xf numFmtId="0" fontId="7" fillId="0" borderId="0" xfId="1" applyFont="1" applyFill="1" applyBorder="1" applyAlignment="1">
      <alignment horizontal="left"/>
    </xf>
    <xf numFmtId="0" fontId="3" fillId="2" borderId="1" xfId="1" applyFont="1" applyFill="1" applyBorder="1" applyAlignment="1">
      <alignment horizontal="center"/>
    </xf>
    <xf numFmtId="0" fontId="3" fillId="2" borderId="1" xfId="1" applyFont="1" applyFill="1" applyBorder="1" applyAlignment="1">
      <alignment horizontal="right"/>
    </xf>
    <xf numFmtId="0" fontId="3" fillId="0" borderId="1" xfId="1" applyFont="1" applyBorder="1" applyAlignment="1">
      <alignment horizontal="center"/>
    </xf>
    <xf numFmtId="0" fontId="3" fillId="0" borderId="1" xfId="1" applyFont="1" applyBorder="1" applyAlignment="1">
      <alignment horizontal="right"/>
    </xf>
    <xf numFmtId="0" fontId="3" fillId="2" borderId="1" xfId="1" applyFont="1" applyFill="1" applyBorder="1" applyAlignment="1">
      <alignment horizontal="left"/>
    </xf>
    <xf numFmtId="0" fontId="3" fillId="0" borderId="0" xfId="1" applyFont="1" applyFill="1" applyBorder="1" applyAlignment="1">
      <alignment horizontal="center"/>
    </xf>
    <xf numFmtId="165" fontId="3" fillId="0" borderId="1" xfId="1" applyNumberFormat="1" applyFont="1" applyBorder="1" applyAlignment="1">
      <alignment horizontal="center"/>
    </xf>
    <xf numFmtId="166" fontId="3" fillId="0" borderId="1" xfId="1" applyNumberFormat="1" applyFont="1" applyBorder="1" applyAlignment="1">
      <alignment horizontal="center"/>
    </xf>
    <xf numFmtId="167" fontId="3" fillId="0" borderId="1" xfId="1" applyNumberFormat="1" applyFont="1" applyBorder="1" applyAlignment="1">
      <alignment horizontal="center"/>
    </xf>
    <xf numFmtId="1" fontId="3" fillId="0" borderId="0" xfId="1" applyNumberFormat="1" applyFont="1" applyFill="1" applyBorder="1" applyAlignment="1">
      <alignment horizontal="center"/>
    </xf>
    <xf numFmtId="0" fontId="3" fillId="0" borderId="0" xfId="1" applyFont="1" applyFill="1" applyBorder="1" applyAlignment="1">
      <alignment horizontal="right"/>
    </xf>
    <xf numFmtId="165" fontId="3" fillId="2" borderId="1" xfId="1" applyNumberFormat="1" applyFont="1" applyFill="1" applyBorder="1" applyAlignment="1">
      <alignment horizontal="center"/>
    </xf>
    <xf numFmtId="166" fontId="3" fillId="2" borderId="1" xfId="1" applyNumberFormat="1" applyFont="1" applyFill="1" applyBorder="1" applyAlignment="1">
      <alignment horizontal="center"/>
    </xf>
    <xf numFmtId="167" fontId="3" fillId="2" borderId="1" xfId="1" applyNumberFormat="1" applyFont="1" applyFill="1" applyBorder="1" applyAlignment="1">
      <alignment horizontal="center"/>
    </xf>
    <xf numFmtId="0" fontId="9" fillId="2" borderId="1" xfId="1" applyFont="1" applyFill="1" applyBorder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168" fontId="3" fillId="0" borderId="0" xfId="3" applyNumberFormat="1" applyFont="1"/>
    <xf numFmtId="9" fontId="3" fillId="0" borderId="0" xfId="2" applyFont="1"/>
    <xf numFmtId="0" fontId="11" fillId="0" borderId="0" xfId="0" applyFont="1"/>
    <xf numFmtId="0" fontId="12" fillId="0" borderId="0" xfId="0" applyFont="1"/>
    <xf numFmtId="165" fontId="11" fillId="0" borderId="0" xfId="0" applyNumberFormat="1" applyFont="1"/>
    <xf numFmtId="0" fontId="0" fillId="0" borderId="0" xfId="0" applyFill="1" applyBorder="1" applyAlignment="1"/>
    <xf numFmtId="0" fontId="13" fillId="0" borderId="3" xfId="0" applyFont="1" applyFill="1" applyBorder="1" applyAlignment="1">
      <alignment horizontal="center"/>
    </xf>
    <xf numFmtId="0" fontId="0" fillId="34" borderId="0" xfId="0" applyFill="1" applyBorder="1" applyAlignment="1"/>
    <xf numFmtId="0" fontId="0" fillId="35" borderId="2" xfId="0" applyFill="1" applyBorder="1" applyAlignment="1"/>
    <xf numFmtId="0" fontId="0" fillId="35" borderId="0" xfId="0" applyFill="1"/>
    <xf numFmtId="0" fontId="28" fillId="35" borderId="2" xfId="0" applyFont="1" applyFill="1" applyBorder="1" applyAlignmen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pivotButton="1" applyNumberFormat="1"/>
    <xf numFmtId="2" fontId="0" fillId="0" borderId="0" xfId="0" applyNumberFormat="1"/>
    <xf numFmtId="2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3" fillId="36" borderId="3" xfId="0" applyFont="1" applyFill="1" applyBorder="1" applyAlignment="1">
      <alignment horizontal="center"/>
    </xf>
    <xf numFmtId="0" fontId="13" fillId="37" borderId="3" xfId="0" applyFont="1" applyFill="1" applyBorder="1" applyAlignment="1">
      <alignment horizontal="center"/>
    </xf>
    <xf numFmtId="0" fontId="0" fillId="38" borderId="0" xfId="0" applyFill="1"/>
    <xf numFmtId="2" fontId="13" fillId="0" borderId="3" xfId="0" applyNumberFormat="1" applyFont="1" applyFill="1" applyBorder="1" applyAlignment="1">
      <alignment horizontal="centerContinuous"/>
    </xf>
    <xf numFmtId="2" fontId="0" fillId="0" borderId="0" xfId="0" applyNumberFormat="1" applyFill="1" applyBorder="1" applyAlignment="1"/>
    <xf numFmtId="2" fontId="0" fillId="0" borderId="2" xfId="0" applyNumberFormat="1" applyFill="1" applyBorder="1" applyAlignment="1"/>
    <xf numFmtId="2" fontId="13" fillId="0" borderId="3" xfId="0" applyNumberFormat="1" applyFont="1" applyFill="1" applyBorder="1" applyAlignment="1">
      <alignment horizontal="center"/>
    </xf>
    <xf numFmtId="2" fontId="0" fillId="35" borderId="0" xfId="0" applyNumberFormat="1" applyFill="1" applyBorder="1" applyAlignment="1"/>
    <xf numFmtId="2" fontId="0" fillId="35" borderId="0" xfId="0" applyNumberFormat="1" applyFill="1"/>
    <xf numFmtId="2" fontId="0" fillId="39" borderId="0" xfId="0" applyNumberFormat="1" applyFill="1" applyBorder="1" applyAlignment="1"/>
    <xf numFmtId="0" fontId="9" fillId="0" borderId="1" xfId="1" applyFont="1" applyBorder="1" applyAlignment="1">
      <alignment horizontal="center"/>
    </xf>
    <xf numFmtId="0" fontId="9" fillId="0" borderId="0" xfId="1" applyFont="1" applyAlignment="1">
      <alignment horizontal="center"/>
    </xf>
    <xf numFmtId="0" fontId="9" fillId="0" borderId="0" xfId="0" applyFont="1" applyAlignment="1">
      <alignment horizontal="center"/>
    </xf>
    <xf numFmtId="1" fontId="3" fillId="0" borderId="0" xfId="1" applyNumberFormat="1" applyFont="1" applyAlignment="1">
      <alignment horizontal="center"/>
    </xf>
    <xf numFmtId="0" fontId="3" fillId="0" borderId="0" xfId="1" applyFont="1" applyAlignment="1">
      <alignment horizontal="center"/>
    </xf>
    <xf numFmtId="0" fontId="9" fillId="2" borderId="13" xfId="1" applyFont="1" applyFill="1" applyBorder="1" applyAlignment="1">
      <alignment horizontal="center"/>
    </xf>
    <xf numFmtId="2" fontId="30" fillId="40" borderId="0" xfId="0" applyNumberFormat="1" applyFont="1" applyFill="1" applyBorder="1" applyAlignment="1"/>
    <xf numFmtId="0" fontId="36" fillId="40" borderId="0" xfId="0" applyFont="1" applyFill="1" applyAlignment="1">
      <alignment horizontal="right"/>
    </xf>
    <xf numFmtId="0" fontId="33" fillId="40" borderId="0" xfId="38" applyFont="1" applyFill="1"/>
    <xf numFmtId="2" fontId="0" fillId="41" borderId="2" xfId="0" applyNumberFormat="1" applyFill="1" applyBorder="1" applyAlignment="1"/>
    <xf numFmtId="0" fontId="31" fillId="0" borderId="0" xfId="0" applyFont="1" applyAlignment="1">
      <alignment horizontal="center" vertical="center"/>
    </xf>
    <xf numFmtId="165" fontId="41" fillId="0" borderId="0" xfId="0" applyNumberFormat="1" applyFont="1" applyAlignment="1">
      <alignment horizontal="center" vertical="center"/>
    </xf>
    <xf numFmtId="0" fontId="33" fillId="40" borderId="0" xfId="38" applyFill="1"/>
    <xf numFmtId="0" fontId="41" fillId="0" borderId="0" xfId="0" applyFont="1" applyAlignment="1">
      <alignment horizontal="center" vertical="center"/>
    </xf>
    <xf numFmtId="0" fontId="41" fillId="0" borderId="0" xfId="46" applyFont="1"/>
    <xf numFmtId="0" fontId="32" fillId="40" borderId="0" xfId="38" applyFont="1" applyFill="1" applyAlignment="1">
      <alignment horizontal="left" wrapText="1"/>
    </xf>
    <xf numFmtId="2" fontId="29" fillId="0" borderId="0" xfId="0" applyNumberFormat="1" applyFont="1" applyAlignment="1">
      <alignment horizontal="center"/>
    </xf>
    <xf numFmtId="2" fontId="36" fillId="40" borderId="0" xfId="0" applyNumberFormat="1" applyFont="1" applyFill="1"/>
    <xf numFmtId="165" fontId="41" fillId="0" borderId="0" xfId="0" applyNumberFormat="1" applyFont="1" applyAlignment="1">
      <alignment vertical="center"/>
    </xf>
    <xf numFmtId="2" fontId="30" fillId="40" borderId="2" xfId="0" applyNumberFormat="1" applyFont="1" applyFill="1" applyBorder="1"/>
    <xf numFmtId="0" fontId="41" fillId="0" borderId="0" xfId="0" applyFont="1"/>
    <xf numFmtId="2" fontId="30" fillId="40" borderId="0" xfId="0" applyNumberFormat="1" applyFont="1" applyFill="1"/>
    <xf numFmtId="0" fontId="0" fillId="0" borderId="0" xfId="0"/>
    <xf numFmtId="0" fontId="3" fillId="2" borderId="1" xfId="1" applyFont="1" applyFill="1" applyBorder="1" applyAlignment="1">
      <alignment horizontal="center"/>
    </xf>
    <xf numFmtId="0" fontId="3" fillId="0" borderId="1" xfId="1" applyFont="1" applyBorder="1" applyAlignment="1">
      <alignment horizontal="center"/>
    </xf>
    <xf numFmtId="165" fontId="3" fillId="0" borderId="1" xfId="1" applyNumberFormat="1" applyFont="1" applyBorder="1" applyAlignment="1">
      <alignment horizontal="center"/>
    </xf>
    <xf numFmtId="167" fontId="3" fillId="0" borderId="1" xfId="1" applyNumberFormat="1" applyFont="1" applyBorder="1" applyAlignment="1">
      <alignment horizontal="center"/>
    </xf>
    <xf numFmtId="165" fontId="3" fillId="2" borderId="1" xfId="1" applyNumberFormat="1" applyFont="1" applyFill="1" applyBorder="1" applyAlignment="1">
      <alignment horizontal="center"/>
    </xf>
    <xf numFmtId="167" fontId="3" fillId="2" borderId="1" xfId="1" applyNumberFormat="1" applyFont="1" applyFill="1" applyBorder="1" applyAlignment="1">
      <alignment horizontal="center"/>
    </xf>
    <xf numFmtId="0" fontId="9" fillId="2" borderId="1" xfId="1" applyFont="1" applyFill="1" applyBorder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36" fillId="0" borderId="0" xfId="0" applyFont="1"/>
    <xf numFmtId="0" fontId="33" fillId="0" borderId="0" xfId="38"/>
    <xf numFmtId="0" fontId="34" fillId="0" borderId="0" xfId="38" applyFont="1" applyAlignment="1">
      <alignment horizontal="right"/>
    </xf>
    <xf numFmtId="0" fontId="35" fillId="0" borderId="0" xfId="38" applyFont="1" applyAlignment="1">
      <alignment horizontal="right"/>
    </xf>
    <xf numFmtId="0" fontId="35" fillId="0" borderId="0" xfId="38" applyFont="1"/>
    <xf numFmtId="0" fontId="36" fillId="0" borderId="0" xfId="38" applyFont="1"/>
    <xf numFmtId="0" fontId="37" fillId="42" borderId="0" xfId="38" applyFont="1" applyFill="1"/>
    <xf numFmtId="0" fontId="33" fillId="42" borderId="0" xfId="38" applyFill="1"/>
    <xf numFmtId="0" fontId="38" fillId="0" borderId="0" xfId="38" applyFont="1"/>
    <xf numFmtId="0" fontId="38" fillId="0" borderId="0" xfId="38" applyFont="1" applyAlignment="1">
      <alignment horizontal="right"/>
    </xf>
    <xf numFmtId="2" fontId="0" fillId="0" borderId="0" xfId="0" applyNumberFormat="1"/>
    <xf numFmtId="0" fontId="29" fillId="0" borderId="0" xfId="0" applyFont="1"/>
    <xf numFmtId="0" fontId="43" fillId="0" borderId="0" xfId="0" applyFont="1" applyAlignment="1">
      <alignment vertical="center"/>
    </xf>
    <xf numFmtId="0" fontId="0" fillId="0" borderId="14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0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13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28" xfId="0" applyBorder="1" applyAlignment="1">
      <alignment horizontal="right"/>
    </xf>
    <xf numFmtId="0" fontId="13" fillId="0" borderId="29" xfId="0" applyFont="1" applyBorder="1" applyAlignment="1">
      <alignment horizontal="center"/>
    </xf>
    <xf numFmtId="0" fontId="0" fillId="0" borderId="30" xfId="0" applyBorder="1"/>
    <xf numFmtId="0" fontId="0" fillId="0" borderId="0" xfId="0" applyAlignment="1">
      <alignment horizontal="center"/>
    </xf>
    <xf numFmtId="0" fontId="0" fillId="0" borderId="31" xfId="0" applyBorder="1"/>
    <xf numFmtId="0" fontId="0" fillId="0" borderId="32" xfId="0" applyBorder="1"/>
    <xf numFmtId="0" fontId="0" fillId="0" borderId="15" xfId="0" applyBorder="1"/>
    <xf numFmtId="0" fontId="0" fillId="41" borderId="0" xfId="0" applyFill="1"/>
    <xf numFmtId="0" fontId="0" fillId="41" borderId="0" xfId="0" applyFill="1" applyAlignment="1">
      <alignment horizontal="center"/>
    </xf>
    <xf numFmtId="0" fontId="0" fillId="41" borderId="16" xfId="0" applyFill="1" applyBorder="1"/>
    <xf numFmtId="0" fontId="0" fillId="41" borderId="18" xfId="0" applyFill="1" applyBorder="1"/>
    <xf numFmtId="0" fontId="0" fillId="41" borderId="21" xfId="0" applyFill="1" applyBorder="1"/>
    <xf numFmtId="0" fontId="0" fillId="41" borderId="23" xfId="0" applyFill="1" applyBorder="1"/>
    <xf numFmtId="0" fontId="0" fillId="41" borderId="31" xfId="0" applyFill="1" applyBorder="1"/>
    <xf numFmtId="0" fontId="0" fillId="41" borderId="32" xfId="0" applyFill="1" applyBorder="1"/>
    <xf numFmtId="0" fontId="0" fillId="41" borderId="15" xfId="0" applyFill="1" applyBorder="1"/>
    <xf numFmtId="0" fontId="0" fillId="41" borderId="26" xfId="0" applyFill="1" applyBorder="1"/>
    <xf numFmtId="0" fontId="0" fillId="41" borderId="28" xfId="0" applyFill="1" applyBorder="1"/>
    <xf numFmtId="0" fontId="0" fillId="41" borderId="27" xfId="0" applyFill="1" applyBorder="1"/>
    <xf numFmtId="0" fontId="0" fillId="41" borderId="28" xfId="0" applyFill="1" applyBorder="1" applyAlignment="1">
      <alignment horizontal="right"/>
    </xf>
    <xf numFmtId="0" fontId="13" fillId="37" borderId="29" xfId="0" applyFont="1" applyFill="1" applyBorder="1" applyAlignment="1">
      <alignment horizontal="center"/>
    </xf>
    <xf numFmtId="0" fontId="0" fillId="37" borderId="0" xfId="0" applyFill="1"/>
    <xf numFmtId="0" fontId="0" fillId="37" borderId="30" xfId="0" applyFill="1" applyBorder="1"/>
    <xf numFmtId="0" fontId="0" fillId="39" borderId="0" xfId="0" applyFill="1"/>
    <xf numFmtId="2" fontId="0" fillId="41" borderId="0" xfId="0" applyNumberFormat="1" applyFill="1"/>
    <xf numFmtId="0" fontId="0" fillId="43" borderId="0" xfId="0" applyFill="1"/>
    <xf numFmtId="0" fontId="0" fillId="44" borderId="0" xfId="0" applyFill="1"/>
    <xf numFmtId="2" fontId="0" fillId="44" borderId="0" xfId="0" applyNumberFormat="1" applyFill="1"/>
    <xf numFmtId="0" fontId="0" fillId="0" borderId="0" xfId="0"/>
    <xf numFmtId="0" fontId="0" fillId="0" borderId="14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0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13" fillId="0" borderId="29" xfId="0" applyFont="1" applyBorder="1" applyAlignment="1">
      <alignment horizontal="center"/>
    </xf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0" fillId="0" borderId="30" xfId="0" applyBorder="1"/>
    <xf numFmtId="2" fontId="0" fillId="0" borderId="30" xfId="0" applyNumberFormat="1" applyBorder="1"/>
    <xf numFmtId="0" fontId="0" fillId="44" borderId="33" xfId="0" applyFill="1" applyBorder="1" applyAlignment="1">
      <alignment horizontal="center" vertical="center"/>
    </xf>
    <xf numFmtId="0" fontId="0" fillId="44" borderId="33" xfId="0" applyFill="1" applyBorder="1" applyAlignment="1">
      <alignment horizontal="center"/>
    </xf>
    <xf numFmtId="167" fontId="0" fillId="44" borderId="33" xfId="0" applyNumberFormat="1" applyFill="1" applyBorder="1" applyAlignment="1">
      <alignment horizontal="center" vertical="center"/>
    </xf>
    <xf numFmtId="167" fontId="0" fillId="44" borderId="33" xfId="0" applyNumberFormat="1" applyFill="1" applyBorder="1" applyAlignment="1">
      <alignment horizontal="center"/>
    </xf>
    <xf numFmtId="0" fontId="0" fillId="45" borderId="33" xfId="0" applyFill="1" applyBorder="1" applyAlignment="1">
      <alignment horizontal="center" vertical="center"/>
    </xf>
    <xf numFmtId="0" fontId="0" fillId="45" borderId="33" xfId="0" applyFill="1" applyBorder="1" applyAlignment="1">
      <alignment horizontal="center"/>
    </xf>
    <xf numFmtId="167" fontId="0" fillId="45" borderId="33" xfId="0" applyNumberFormat="1" applyFill="1" applyBorder="1" applyAlignment="1">
      <alignment horizontal="center" vertical="center"/>
    </xf>
    <xf numFmtId="167" fontId="0" fillId="45" borderId="33" xfId="0" applyNumberFormat="1" applyFill="1" applyBorder="1" applyAlignment="1">
      <alignment horizontal="center"/>
    </xf>
    <xf numFmtId="0" fontId="27" fillId="46" borderId="0" xfId="0" applyFont="1" applyFill="1" applyAlignment="1">
      <alignment horizontal="center" vertical="center"/>
    </xf>
    <xf numFmtId="0" fontId="45" fillId="46" borderId="0" xfId="0" applyFont="1" applyFill="1" applyAlignment="1">
      <alignment horizontal="center" vertical="center"/>
    </xf>
    <xf numFmtId="0" fontId="12" fillId="0" borderId="34" xfId="0" applyFont="1" applyBorder="1"/>
    <xf numFmtId="0" fontId="12" fillId="0" borderId="35" xfId="0" applyFont="1" applyBorder="1"/>
    <xf numFmtId="0" fontId="27" fillId="0" borderId="35" xfId="0" applyFont="1" applyBorder="1" applyAlignment="1">
      <alignment horizontal="center" vertical="center"/>
    </xf>
    <xf numFmtId="0" fontId="27" fillId="0" borderId="36" xfId="0" applyFont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2" fontId="0" fillId="34" borderId="0" xfId="0" applyNumberFormat="1" applyFill="1"/>
    <xf numFmtId="0" fontId="0" fillId="34" borderId="0" xfId="0" applyFill="1"/>
    <xf numFmtId="2" fontId="30" fillId="41" borderId="0" xfId="0" applyNumberFormat="1" applyFont="1" applyFill="1"/>
    <xf numFmtId="2" fontId="30" fillId="48" borderId="0" xfId="0" applyNumberFormat="1" applyFont="1" applyFill="1"/>
    <xf numFmtId="10" fontId="0" fillId="35" borderId="0" xfId="0" applyNumberFormat="1" applyFill="1"/>
    <xf numFmtId="2" fontId="0" fillId="47" borderId="0" xfId="0" applyNumberFormat="1" applyFill="1" applyBorder="1" applyAlignment="1"/>
    <xf numFmtId="0" fontId="0" fillId="47" borderId="0" xfId="0" applyFill="1"/>
    <xf numFmtId="2" fontId="0" fillId="47" borderId="0" xfId="0" applyNumberFormat="1" applyFill="1"/>
    <xf numFmtId="167" fontId="0" fillId="0" borderId="0" xfId="0" applyNumberFormat="1" applyFill="1" applyBorder="1" applyAlignment="1"/>
    <xf numFmtId="0" fontId="32" fillId="0" borderId="0" xfId="38" applyFont="1" applyAlignment="1">
      <alignment horizontal="left" wrapText="1"/>
    </xf>
    <xf numFmtId="0" fontId="0" fillId="0" borderId="2" xfId="0" applyFill="1" applyBorder="1" applyAlignment="1"/>
    <xf numFmtId="1" fontId="0" fillId="0" borderId="0" xfId="0" applyNumberFormat="1"/>
    <xf numFmtId="0" fontId="0" fillId="41" borderId="0" xfId="0" applyFill="1" applyBorder="1" applyAlignment="1"/>
    <xf numFmtId="0" fontId="0" fillId="0" borderId="0" xfId="0" applyNumberFormat="1"/>
    <xf numFmtId="0" fontId="0" fillId="0" borderId="0" xfId="0" applyFill="1" applyBorder="1"/>
    <xf numFmtId="2" fontId="13" fillId="41" borderId="3" xfId="0" applyNumberFormat="1" applyFont="1" applyFill="1" applyBorder="1" applyAlignment="1">
      <alignment horizontal="centerContinuous"/>
    </xf>
    <xf numFmtId="2" fontId="13" fillId="0" borderId="0" xfId="0" applyNumberFormat="1" applyFont="1" applyFill="1" applyBorder="1" applyAlignment="1">
      <alignment horizontal="center"/>
    </xf>
    <xf numFmtId="0" fontId="25" fillId="0" borderId="16" xfId="0" applyFont="1" applyBorder="1"/>
    <xf numFmtId="0" fontId="25" fillId="0" borderId="0" xfId="0" applyFont="1" applyBorder="1"/>
    <xf numFmtId="0" fontId="25" fillId="0" borderId="23" xfId="0" applyFont="1" applyBorder="1"/>
    <xf numFmtId="0" fontId="0" fillId="41" borderId="2" xfId="0" applyFill="1" applyBorder="1" applyAlignment="1"/>
    <xf numFmtId="0" fontId="13" fillId="47" borderId="3" xfId="0" applyFont="1" applyFill="1" applyBorder="1" applyAlignment="1">
      <alignment horizontal="centerContinuous"/>
    </xf>
    <xf numFmtId="2" fontId="13" fillId="47" borderId="3" xfId="0" applyNumberFormat="1" applyFont="1" applyFill="1" applyBorder="1" applyAlignment="1">
      <alignment horizontal="centerContinuous"/>
    </xf>
    <xf numFmtId="171" fontId="0" fillId="47" borderId="0" xfId="0" applyNumberFormat="1" applyFill="1" applyBorder="1" applyAlignment="1"/>
    <xf numFmtId="167" fontId="0" fillId="47" borderId="0" xfId="0" applyNumberFormat="1" applyFill="1" applyBorder="1" applyAlignment="1"/>
    <xf numFmtId="167" fontId="0" fillId="47" borderId="2" xfId="0" applyNumberFormat="1" applyFill="1" applyBorder="1" applyAlignment="1"/>
    <xf numFmtId="0" fontId="30" fillId="49" borderId="0" xfId="0" applyFont="1" applyFill="1"/>
    <xf numFmtId="0" fontId="0" fillId="47" borderId="33" xfId="0" applyFill="1" applyBorder="1"/>
    <xf numFmtId="0" fontId="0" fillId="37" borderId="33" xfId="0" applyFill="1" applyBorder="1"/>
    <xf numFmtId="0" fontId="0" fillId="37" borderId="33" xfId="0" applyFill="1" applyBorder="1" applyAlignment="1">
      <alignment horizontal="right"/>
    </xf>
    <xf numFmtId="0" fontId="25" fillId="37" borderId="33" xfId="0" applyFont="1" applyFill="1" applyBorder="1"/>
    <xf numFmtId="0" fontId="0" fillId="34" borderId="33" xfId="0" applyFill="1" applyBorder="1"/>
    <xf numFmtId="0" fontId="0" fillId="34" borderId="33" xfId="0" applyFill="1" applyBorder="1" applyAlignment="1">
      <alignment horizontal="right"/>
    </xf>
    <xf numFmtId="2" fontId="0" fillId="34" borderId="33" xfId="0" applyNumberFormat="1" applyFill="1" applyBorder="1"/>
    <xf numFmtId="2" fontId="0" fillId="37" borderId="33" xfId="0" applyNumberFormat="1" applyFill="1" applyBorder="1"/>
    <xf numFmtId="2" fontId="0" fillId="43" borderId="33" xfId="0" applyNumberFormat="1" applyFill="1" applyBorder="1"/>
    <xf numFmtId="167" fontId="0" fillId="43" borderId="33" xfId="0" applyNumberFormat="1" applyFill="1" applyBorder="1"/>
    <xf numFmtId="0" fontId="0" fillId="37" borderId="33" xfId="0" applyFill="1" applyBorder="1" applyAlignment="1">
      <alignment horizontal="center"/>
    </xf>
    <xf numFmtId="0" fontId="0" fillId="39" borderId="33" xfId="0" applyFill="1" applyBorder="1"/>
    <xf numFmtId="0" fontId="0" fillId="39" borderId="33" xfId="0" applyFill="1" applyBorder="1" applyAlignment="1">
      <alignment horizontal="right"/>
    </xf>
    <xf numFmtId="2" fontId="13" fillId="47" borderId="29" xfId="0" applyNumberFormat="1" applyFont="1" applyFill="1" applyBorder="1" applyAlignment="1">
      <alignment horizontal="center"/>
    </xf>
    <xf numFmtId="2" fontId="13" fillId="47" borderId="30" xfId="0" applyNumberFormat="1" applyFont="1" applyFill="1" applyBorder="1" applyAlignment="1">
      <alignment horizontal="center"/>
    </xf>
    <xf numFmtId="2" fontId="0" fillId="47" borderId="28" xfId="0" applyNumberFormat="1" applyFill="1" applyBorder="1"/>
    <xf numFmtId="2" fontId="13" fillId="47" borderId="0" xfId="0" applyNumberFormat="1" applyFont="1" applyFill="1" applyBorder="1" applyAlignment="1">
      <alignment horizontal="center"/>
    </xf>
    <xf numFmtId="2" fontId="0" fillId="34" borderId="30" xfId="0" applyNumberFormat="1" applyFill="1" applyBorder="1"/>
    <xf numFmtId="2" fontId="0" fillId="37" borderId="0" xfId="0" applyNumberFormat="1" applyFill="1" applyBorder="1"/>
  </cellXfs>
  <cellStyles count="48">
    <cellStyle name="20% - Accent1" xfId="20" builtinId="30" customBuiltin="1"/>
    <cellStyle name="20% - Accent2" xfId="23" builtinId="34" customBuiltin="1"/>
    <cellStyle name="20% - Accent3" xfId="26" builtinId="38" customBuiltin="1"/>
    <cellStyle name="20% - Accent4" xfId="29" builtinId="42" customBuiltin="1"/>
    <cellStyle name="20% - Accent5" xfId="32" builtinId="46" customBuiltin="1"/>
    <cellStyle name="20% - Accent6" xfId="35" builtinId="50" customBuiltin="1"/>
    <cellStyle name="40% - Accent1" xfId="21" builtinId="31" customBuiltin="1"/>
    <cellStyle name="40% - Accent2" xfId="24" builtinId="35" customBuiltin="1"/>
    <cellStyle name="40% - Accent3" xfId="27" builtinId="39" customBuiltin="1"/>
    <cellStyle name="40% - Accent4" xfId="30" builtinId="43" customBuiltin="1"/>
    <cellStyle name="40% - Accent5" xfId="33" builtinId="47" customBuiltin="1"/>
    <cellStyle name="40% - Accent6" xfId="36" builtinId="51" customBuiltin="1"/>
    <cellStyle name="60% - Accent1 2" xfId="40" xr:uid="{EA54F86C-32F8-44CF-BC1A-E2F8A42E1A88}"/>
    <cellStyle name="60% - Accent2 2" xfId="41" xr:uid="{394C5B72-9BFC-409E-8059-564198DBA360}"/>
    <cellStyle name="60% - Accent3 2" xfId="42" xr:uid="{BF9DDA3A-F88B-4237-9A4B-D4FBD5F3F7B1}"/>
    <cellStyle name="60% - Accent4 2" xfId="43" xr:uid="{90409308-6C84-4462-9CBA-F7B7B558E3C2}"/>
    <cellStyle name="60% - Accent5 2" xfId="44" xr:uid="{E5362410-23E9-4423-8226-B11BAD42852B}"/>
    <cellStyle name="60% - Accent6 2" xfId="45" xr:uid="{E7D77A2C-5208-4B9F-AE57-FCB1039555A5}"/>
    <cellStyle name="Accent1" xfId="19" builtinId="29" customBuiltin="1"/>
    <cellStyle name="Accent2" xfId="22" builtinId="33" customBuiltin="1"/>
    <cellStyle name="Accent3" xfId="25" builtinId="37" customBuiltin="1"/>
    <cellStyle name="Accent4" xfId="28" builtinId="41" customBuiltin="1"/>
    <cellStyle name="Accent5" xfId="31" builtinId="45" customBuiltin="1"/>
    <cellStyle name="Accent6" xfId="34" builtinId="49" customBuiltin="1"/>
    <cellStyle name="Bad" xfId="9" builtinId="27" customBuiltin="1"/>
    <cellStyle name="Calculation" xfId="12" builtinId="22" customBuiltin="1"/>
    <cellStyle name="Check Cell" xfId="14" builtinId="23" customBuiltin="1"/>
    <cellStyle name="Currency 2" xfId="3" xr:uid="{00000000-0005-0000-0000-000000000000}"/>
    <cellStyle name="Currency 2 2" xfId="37" xr:uid="{E62CDAD5-FA4E-4045-9533-71CEA27D7DF5}"/>
    <cellStyle name="Explanatory Text" xfId="17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0" builtinId="20" customBuiltin="1"/>
    <cellStyle name="Linked Cell" xfId="13" builtinId="24" customBuiltin="1"/>
    <cellStyle name="Neutral 2" xfId="39" xr:uid="{40FE61C2-E1AE-40E4-8631-E18883333262}"/>
    <cellStyle name="Normal" xfId="0" builtinId="0"/>
    <cellStyle name="Normal 2" xfId="1" xr:uid="{00000000-0005-0000-0000-000002000000}"/>
    <cellStyle name="Normal 2 2" xfId="46" xr:uid="{177F71F6-0664-4290-8CD1-193FECFACAA8}"/>
    <cellStyle name="Normal 3" xfId="38" xr:uid="{7B327F9B-A2E8-4755-BAD8-EDFAFC587A53}"/>
    <cellStyle name="Note" xfId="16" builtinId="10" customBuiltin="1"/>
    <cellStyle name="Output" xfId="11" builtinId="21" customBuiltin="1"/>
    <cellStyle name="Percent 2" xfId="2" xr:uid="{00000000-0005-0000-0000-000003000000}"/>
    <cellStyle name="Title 2" xfId="47" xr:uid="{69B2C23E-497A-403E-96BB-A5DDA2EE7B1B}"/>
    <cellStyle name="Total" xfId="18" builtinId="25" customBuiltin="1"/>
    <cellStyle name="Warning Text" xfId="15" builtinId="11" customBuiltin="1"/>
  </cellStyles>
  <dxfs count="1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9A7D5210-5DFB-4FB3-B7F9-DB561103590C}">
      <tableStyleElement type="wholeTable" dxfId="18"/>
      <tableStyleElement type="headerRow" dxfId="1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1.xml"/><Relationship Id="rId50" Type="http://schemas.openxmlformats.org/officeDocument/2006/relationships/pivotCacheDefinition" Target="pivotCache/pivotCacheDefinition2.xml"/><Relationship Id="rId55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pivotCacheDefinition" Target="pivotCache/pivotCacheDefinition5.xml"/><Relationship Id="rId58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1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2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[A2_219248489.xlsx]Q1!PivotTable5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</a:t>
            </a:r>
            <a:r>
              <a:rPr lang="en-US" baseline="0"/>
              <a:t> of Sunday Open store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'Q1'!$M$12</c:f>
              <c:strCache>
                <c:ptCount val="1"/>
                <c:pt idx="0">
                  <c:v>Sum of Sales $m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'Q1'!$L$13:$L$15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'Q1'!$M$13:$M$15</c:f>
              <c:numCache>
                <c:formatCode>General</c:formatCode>
                <c:ptCount val="2"/>
                <c:pt idx="0">
                  <c:v>601.19999999999982</c:v>
                </c:pt>
                <c:pt idx="1">
                  <c:v>1147.7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C7-4DFD-9C22-F14DD06FE42B}"/>
            </c:ext>
          </c:extLst>
        </c:ser>
        <c:ser>
          <c:idx val="1"/>
          <c:order val="1"/>
          <c:tx>
            <c:strRef>
              <c:f>'Q1'!$N$12</c:f>
              <c:strCache>
                <c:ptCount val="1"/>
                <c:pt idx="0">
                  <c:v>Count of Sundays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'Q1'!$L$13:$L$15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'Q1'!$N$13:$N$15</c:f>
              <c:numCache>
                <c:formatCode>General</c:formatCode>
                <c:ptCount val="2"/>
                <c:pt idx="0">
                  <c:v>54</c:v>
                </c:pt>
                <c:pt idx="1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C7-4DFD-9C22-F14DD06FE42B}"/>
            </c:ext>
          </c:extLst>
        </c:ser>
        <c:ser>
          <c:idx val="2"/>
          <c:order val="2"/>
          <c:tx>
            <c:strRef>
              <c:f>'Q1'!$O$12</c:f>
              <c:strCache>
                <c:ptCount val="1"/>
                <c:pt idx="0">
                  <c:v>Average of Sales $m2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'Q1'!$L$13:$L$15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'Q1'!$O$13:$O$15</c:f>
              <c:numCache>
                <c:formatCode>General</c:formatCode>
                <c:ptCount val="2"/>
                <c:pt idx="0">
                  <c:v>11.133333333333329</c:v>
                </c:pt>
                <c:pt idx="1">
                  <c:v>11.955208333333333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C7-4DFD-9C22-F14DD06FE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7977384"/>
        <c:axId val="897982304"/>
      </c:barChart>
      <c:catAx>
        <c:axId val="897977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Sunday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982304"/>
        <c:crosses val="autoZero"/>
        <c:auto val="1"/>
        <c:lblAlgn val="ctr"/>
        <c:lblOffset val="100"/>
        <c:noMultiLvlLbl val="0"/>
      </c:catAx>
      <c:valAx>
        <c:axId val="89798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  <a:r>
                  <a:rPr lang="en-US" baseline="0"/>
                  <a:t> $m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977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Sunday store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'Q1'!$P$1</c:f>
              <c:strCache>
                <c:ptCount val="1"/>
                <c:pt idx="0">
                  <c:v>Counday of Sunday store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'Q1'!$O$2:$O$3</c:f>
              <c:strCache>
                <c:ptCount val="2"/>
                <c:pt idx="0">
                  <c:v>close on Sunday(0)</c:v>
                </c:pt>
                <c:pt idx="1">
                  <c:v>open on Sunday(1)</c:v>
                </c:pt>
              </c:strCache>
            </c:strRef>
          </c:cat>
          <c:val>
            <c:numRef>
              <c:f>'Q1'!$P$2:$P$3</c:f>
              <c:numCache>
                <c:formatCode>General</c:formatCode>
                <c:ptCount val="2"/>
                <c:pt idx="0">
                  <c:v>54</c:v>
                </c:pt>
                <c:pt idx="1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2B-4F29-AC99-6FD4894BDD3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[A2_219248489.xlsx]Q1!PivotTable5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'Q1'!$M$12</c:f>
              <c:strCache>
                <c:ptCount val="1"/>
                <c:pt idx="0">
                  <c:v>Sum of Sales $m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'Q1'!$L$13:$L$15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'Q1'!$M$13:$M$15</c:f>
              <c:numCache>
                <c:formatCode>General</c:formatCode>
                <c:ptCount val="2"/>
                <c:pt idx="0">
                  <c:v>601.19999999999982</c:v>
                </c:pt>
                <c:pt idx="1">
                  <c:v>1147.7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33-498B-A78E-E88F5F4643D9}"/>
            </c:ext>
          </c:extLst>
        </c:ser>
        <c:ser>
          <c:idx val="1"/>
          <c:order val="1"/>
          <c:tx>
            <c:strRef>
              <c:f>'Q1'!$N$12</c:f>
              <c:strCache>
                <c:ptCount val="1"/>
                <c:pt idx="0">
                  <c:v>Count of Sundays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'Q1'!$L$13:$L$15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'Q1'!$N$13:$N$15</c:f>
              <c:numCache>
                <c:formatCode>General</c:formatCode>
                <c:ptCount val="2"/>
                <c:pt idx="0">
                  <c:v>54</c:v>
                </c:pt>
                <c:pt idx="1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33-498B-A78E-E88F5F4643D9}"/>
            </c:ext>
          </c:extLst>
        </c:ser>
        <c:ser>
          <c:idx val="2"/>
          <c:order val="2"/>
          <c:tx>
            <c:strRef>
              <c:f>'Q1'!$O$12</c:f>
              <c:strCache>
                <c:ptCount val="1"/>
                <c:pt idx="0">
                  <c:v>Average of Sales $m2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'Q1'!$L$13:$L$15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'Q1'!$O$13:$O$15</c:f>
              <c:numCache>
                <c:formatCode>General</c:formatCode>
                <c:ptCount val="2"/>
                <c:pt idx="0">
                  <c:v>11.133333333333329</c:v>
                </c:pt>
                <c:pt idx="1">
                  <c:v>11.955208333333333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33-498B-A78E-E88F5F4643D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[A2_219248489.xlsx]Q1!PivotTable8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of online channel store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'Q1'!$AB$2</c:f>
              <c:strCache>
                <c:ptCount val="1"/>
                <c:pt idx="0">
                  <c:v>Sum of Sales $m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'Q1'!$AA$3:$AA$5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'Q1'!$AB$3:$AB$5</c:f>
              <c:numCache>
                <c:formatCode>General</c:formatCode>
                <c:ptCount val="2"/>
                <c:pt idx="0">
                  <c:v>924.2</c:v>
                </c:pt>
                <c:pt idx="1">
                  <c:v>824.69999999999993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66-4527-B855-D51E6F4BE1E6}"/>
            </c:ext>
          </c:extLst>
        </c:ser>
        <c:ser>
          <c:idx val="1"/>
          <c:order val="1"/>
          <c:tx>
            <c:strRef>
              <c:f>'Q1'!$AC$2</c:f>
              <c:strCache>
                <c:ptCount val="1"/>
                <c:pt idx="0">
                  <c:v>Average of Sales $m2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'Q1'!$AA$3:$AA$5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'Q1'!$AC$3:$AC$5</c:f>
              <c:numCache>
                <c:formatCode>General</c:formatCode>
                <c:ptCount val="2"/>
                <c:pt idx="0">
                  <c:v>10.502272727272727</c:v>
                </c:pt>
                <c:pt idx="1">
                  <c:v>13.301612903225806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66-4527-B855-D51E6F4BE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5311064"/>
        <c:axId val="1007787352"/>
      </c:barChart>
      <c:catAx>
        <c:axId val="825311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Online</a:t>
                </a:r>
                <a:r>
                  <a:rPr lang="en-US" baseline="0"/>
                  <a:t> Channel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787352"/>
        <c:crosses val="autoZero"/>
        <c:auto val="1"/>
        <c:lblAlgn val="ctr"/>
        <c:lblOffset val="100"/>
        <c:noMultiLvlLbl val="0"/>
      </c:catAx>
      <c:valAx>
        <c:axId val="100778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  <a:r>
                  <a:rPr lang="en-US" baseline="0"/>
                  <a:t> $m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311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[A2_219248489.xlsx]Q1!PivotTable8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'Q1'!$AB$2</c:f>
              <c:strCache>
                <c:ptCount val="1"/>
                <c:pt idx="0">
                  <c:v>Sum of Sales $m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'Q1'!$AA$3:$AA$5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'Q1'!$AB$3:$AB$5</c:f>
              <c:numCache>
                <c:formatCode>General</c:formatCode>
                <c:ptCount val="2"/>
                <c:pt idx="0">
                  <c:v>924.2</c:v>
                </c:pt>
                <c:pt idx="1">
                  <c:v>824.69999999999993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D2-4F44-86AD-339C477A55E8}"/>
            </c:ext>
          </c:extLst>
        </c:ser>
        <c:ser>
          <c:idx val="1"/>
          <c:order val="1"/>
          <c:tx>
            <c:strRef>
              <c:f>'Q1'!$AC$2</c:f>
              <c:strCache>
                <c:ptCount val="1"/>
                <c:pt idx="0">
                  <c:v>Average of Sales $m2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'Q1'!$AA$3:$AA$5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'Q1'!$AC$3:$AC$5</c:f>
              <c:numCache>
                <c:formatCode>General</c:formatCode>
                <c:ptCount val="2"/>
                <c:pt idx="0">
                  <c:v>10.502272727272727</c:v>
                </c:pt>
                <c:pt idx="1">
                  <c:v>13.301612903225806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D2-4F44-86AD-339C477A55E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Wage v.</a:t>
            </a:r>
            <a:r>
              <a:rPr lang="en-US" baseline="0"/>
              <a:t> </a:t>
            </a:r>
            <a:r>
              <a:rPr lang="en-US"/>
              <a:t>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Wage v. Sales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46389566929133857"/>
                  <c:y val="-0.22919036162146397"/>
                </c:manualLayout>
              </c:layout>
              <c:numFmt formatCode="General" sourceLinked="0"/>
              <c:spPr>
                <a:solidFill>
                  <a:schemeClr val="accent2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Store_Data!$C$2:$C$151</c:f>
              <c:numCache>
                <c:formatCode>0.0</c:formatCode>
                <c:ptCount val="150"/>
                <c:pt idx="0">
                  <c:v>2.2999999999999998</c:v>
                </c:pt>
                <c:pt idx="1">
                  <c:v>2.7</c:v>
                </c:pt>
                <c:pt idx="2">
                  <c:v>3.1</c:v>
                </c:pt>
                <c:pt idx="3">
                  <c:v>2.6</c:v>
                </c:pt>
                <c:pt idx="4">
                  <c:v>2</c:v>
                </c:pt>
                <c:pt idx="5">
                  <c:v>2.7</c:v>
                </c:pt>
                <c:pt idx="6">
                  <c:v>2.4</c:v>
                </c:pt>
                <c:pt idx="7">
                  <c:v>2.5</c:v>
                </c:pt>
                <c:pt idx="8">
                  <c:v>2.7</c:v>
                </c:pt>
                <c:pt idx="9">
                  <c:v>2.1</c:v>
                </c:pt>
                <c:pt idx="10">
                  <c:v>2.2000000000000002</c:v>
                </c:pt>
                <c:pt idx="11">
                  <c:v>3.1</c:v>
                </c:pt>
                <c:pt idx="12">
                  <c:v>1.8</c:v>
                </c:pt>
                <c:pt idx="13">
                  <c:v>3.3</c:v>
                </c:pt>
                <c:pt idx="14">
                  <c:v>2.8</c:v>
                </c:pt>
                <c:pt idx="15">
                  <c:v>2.1</c:v>
                </c:pt>
                <c:pt idx="16">
                  <c:v>3.8</c:v>
                </c:pt>
                <c:pt idx="17">
                  <c:v>2.6</c:v>
                </c:pt>
                <c:pt idx="18">
                  <c:v>1.9</c:v>
                </c:pt>
                <c:pt idx="19">
                  <c:v>2.6</c:v>
                </c:pt>
                <c:pt idx="20">
                  <c:v>2.4</c:v>
                </c:pt>
                <c:pt idx="21">
                  <c:v>3</c:v>
                </c:pt>
                <c:pt idx="22">
                  <c:v>2</c:v>
                </c:pt>
                <c:pt idx="23">
                  <c:v>2.2999999999999998</c:v>
                </c:pt>
                <c:pt idx="24">
                  <c:v>2.2999999999999998</c:v>
                </c:pt>
                <c:pt idx="25">
                  <c:v>1.6</c:v>
                </c:pt>
                <c:pt idx="26">
                  <c:v>3.4</c:v>
                </c:pt>
                <c:pt idx="27">
                  <c:v>1.5</c:v>
                </c:pt>
                <c:pt idx="28">
                  <c:v>1.9</c:v>
                </c:pt>
                <c:pt idx="29">
                  <c:v>3.7</c:v>
                </c:pt>
                <c:pt idx="30">
                  <c:v>2.6</c:v>
                </c:pt>
                <c:pt idx="31">
                  <c:v>2.5</c:v>
                </c:pt>
                <c:pt idx="32">
                  <c:v>1.8</c:v>
                </c:pt>
                <c:pt idx="33">
                  <c:v>3.9</c:v>
                </c:pt>
                <c:pt idx="34">
                  <c:v>2</c:v>
                </c:pt>
                <c:pt idx="35">
                  <c:v>1.8</c:v>
                </c:pt>
                <c:pt idx="36">
                  <c:v>2.2999999999999998</c:v>
                </c:pt>
                <c:pt idx="37">
                  <c:v>2.2999999999999998</c:v>
                </c:pt>
                <c:pt idx="38">
                  <c:v>2.4</c:v>
                </c:pt>
                <c:pt idx="39">
                  <c:v>1.9</c:v>
                </c:pt>
                <c:pt idx="40">
                  <c:v>1.9</c:v>
                </c:pt>
                <c:pt idx="41">
                  <c:v>3.5</c:v>
                </c:pt>
                <c:pt idx="42">
                  <c:v>2.5</c:v>
                </c:pt>
                <c:pt idx="43">
                  <c:v>3.4</c:v>
                </c:pt>
                <c:pt idx="44">
                  <c:v>3.1</c:v>
                </c:pt>
                <c:pt idx="45">
                  <c:v>3.6</c:v>
                </c:pt>
                <c:pt idx="46">
                  <c:v>2.5</c:v>
                </c:pt>
                <c:pt idx="47">
                  <c:v>1.9</c:v>
                </c:pt>
                <c:pt idx="48">
                  <c:v>2</c:v>
                </c:pt>
                <c:pt idx="49">
                  <c:v>2</c:v>
                </c:pt>
                <c:pt idx="50">
                  <c:v>2.2999999999999998</c:v>
                </c:pt>
                <c:pt idx="51">
                  <c:v>2.1</c:v>
                </c:pt>
                <c:pt idx="52">
                  <c:v>2.5</c:v>
                </c:pt>
                <c:pt idx="53">
                  <c:v>1.7</c:v>
                </c:pt>
                <c:pt idx="54">
                  <c:v>1.6</c:v>
                </c:pt>
                <c:pt idx="55">
                  <c:v>2.6</c:v>
                </c:pt>
                <c:pt idx="56">
                  <c:v>2</c:v>
                </c:pt>
                <c:pt idx="57">
                  <c:v>1.8</c:v>
                </c:pt>
                <c:pt idx="58">
                  <c:v>2.9</c:v>
                </c:pt>
                <c:pt idx="59">
                  <c:v>2.4</c:v>
                </c:pt>
                <c:pt idx="60">
                  <c:v>2.2000000000000002</c:v>
                </c:pt>
                <c:pt idx="61">
                  <c:v>3</c:v>
                </c:pt>
                <c:pt idx="62">
                  <c:v>1.8</c:v>
                </c:pt>
                <c:pt idx="63">
                  <c:v>2.4</c:v>
                </c:pt>
                <c:pt idx="64">
                  <c:v>3.6</c:v>
                </c:pt>
                <c:pt idx="65">
                  <c:v>3.2</c:v>
                </c:pt>
                <c:pt idx="66">
                  <c:v>2.7</c:v>
                </c:pt>
                <c:pt idx="67">
                  <c:v>2.5</c:v>
                </c:pt>
                <c:pt idx="68">
                  <c:v>2.2999999999999998</c:v>
                </c:pt>
                <c:pt idx="69">
                  <c:v>2.6</c:v>
                </c:pt>
                <c:pt idx="70">
                  <c:v>2.6</c:v>
                </c:pt>
                <c:pt idx="71">
                  <c:v>3.3</c:v>
                </c:pt>
                <c:pt idx="72">
                  <c:v>2</c:v>
                </c:pt>
                <c:pt idx="73">
                  <c:v>1.8</c:v>
                </c:pt>
                <c:pt idx="74">
                  <c:v>1.8</c:v>
                </c:pt>
                <c:pt idx="75">
                  <c:v>3.1</c:v>
                </c:pt>
                <c:pt idx="76">
                  <c:v>2.1</c:v>
                </c:pt>
                <c:pt idx="77">
                  <c:v>2.2000000000000002</c:v>
                </c:pt>
                <c:pt idx="78">
                  <c:v>3</c:v>
                </c:pt>
                <c:pt idx="79">
                  <c:v>2</c:v>
                </c:pt>
                <c:pt idx="80">
                  <c:v>2.5</c:v>
                </c:pt>
                <c:pt idx="81">
                  <c:v>2.5</c:v>
                </c:pt>
                <c:pt idx="82">
                  <c:v>1.6</c:v>
                </c:pt>
                <c:pt idx="83">
                  <c:v>1.9</c:v>
                </c:pt>
                <c:pt idx="84">
                  <c:v>2.1</c:v>
                </c:pt>
                <c:pt idx="85">
                  <c:v>1.9</c:v>
                </c:pt>
                <c:pt idx="86">
                  <c:v>1.9</c:v>
                </c:pt>
                <c:pt idx="87">
                  <c:v>2.2000000000000002</c:v>
                </c:pt>
                <c:pt idx="88">
                  <c:v>1.8</c:v>
                </c:pt>
                <c:pt idx="89">
                  <c:v>2.6</c:v>
                </c:pt>
                <c:pt idx="90">
                  <c:v>1.9</c:v>
                </c:pt>
                <c:pt idx="91">
                  <c:v>1.8</c:v>
                </c:pt>
                <c:pt idx="92">
                  <c:v>1.9</c:v>
                </c:pt>
                <c:pt idx="93">
                  <c:v>2.1</c:v>
                </c:pt>
                <c:pt idx="94">
                  <c:v>1.9</c:v>
                </c:pt>
                <c:pt idx="95">
                  <c:v>3.6</c:v>
                </c:pt>
                <c:pt idx="96">
                  <c:v>3</c:v>
                </c:pt>
                <c:pt idx="97">
                  <c:v>2</c:v>
                </c:pt>
                <c:pt idx="98">
                  <c:v>2.5</c:v>
                </c:pt>
                <c:pt idx="99">
                  <c:v>2.2000000000000002</c:v>
                </c:pt>
                <c:pt idx="100">
                  <c:v>2.4</c:v>
                </c:pt>
                <c:pt idx="101">
                  <c:v>2.8</c:v>
                </c:pt>
                <c:pt idx="102">
                  <c:v>2.5</c:v>
                </c:pt>
                <c:pt idx="103">
                  <c:v>1.9</c:v>
                </c:pt>
                <c:pt idx="104">
                  <c:v>1.9</c:v>
                </c:pt>
                <c:pt idx="105">
                  <c:v>1.7</c:v>
                </c:pt>
                <c:pt idx="106">
                  <c:v>3.3</c:v>
                </c:pt>
                <c:pt idx="107">
                  <c:v>2</c:v>
                </c:pt>
                <c:pt idx="108">
                  <c:v>2.1</c:v>
                </c:pt>
                <c:pt idx="109">
                  <c:v>2</c:v>
                </c:pt>
                <c:pt idx="110">
                  <c:v>1.9</c:v>
                </c:pt>
                <c:pt idx="111">
                  <c:v>2.2000000000000002</c:v>
                </c:pt>
                <c:pt idx="112">
                  <c:v>1.7</c:v>
                </c:pt>
                <c:pt idx="113">
                  <c:v>1.8</c:v>
                </c:pt>
                <c:pt idx="114">
                  <c:v>3.3</c:v>
                </c:pt>
                <c:pt idx="115">
                  <c:v>2.2000000000000002</c:v>
                </c:pt>
                <c:pt idx="116">
                  <c:v>1.9</c:v>
                </c:pt>
                <c:pt idx="117">
                  <c:v>1.8</c:v>
                </c:pt>
                <c:pt idx="118">
                  <c:v>1.8</c:v>
                </c:pt>
                <c:pt idx="119">
                  <c:v>3.6</c:v>
                </c:pt>
                <c:pt idx="120">
                  <c:v>1.9</c:v>
                </c:pt>
                <c:pt idx="121">
                  <c:v>3.3</c:v>
                </c:pt>
                <c:pt idx="122">
                  <c:v>1.9</c:v>
                </c:pt>
                <c:pt idx="123">
                  <c:v>2.9</c:v>
                </c:pt>
                <c:pt idx="124">
                  <c:v>2.2999999999999998</c:v>
                </c:pt>
                <c:pt idx="125">
                  <c:v>3.2</c:v>
                </c:pt>
                <c:pt idx="126">
                  <c:v>1.8</c:v>
                </c:pt>
                <c:pt idx="127">
                  <c:v>1.8</c:v>
                </c:pt>
                <c:pt idx="128">
                  <c:v>1.8</c:v>
                </c:pt>
                <c:pt idx="129">
                  <c:v>1.6</c:v>
                </c:pt>
                <c:pt idx="130">
                  <c:v>2.2000000000000002</c:v>
                </c:pt>
                <c:pt idx="131">
                  <c:v>2.1</c:v>
                </c:pt>
                <c:pt idx="132">
                  <c:v>2.1</c:v>
                </c:pt>
                <c:pt idx="133">
                  <c:v>2.4</c:v>
                </c:pt>
                <c:pt idx="134">
                  <c:v>2.2000000000000002</c:v>
                </c:pt>
                <c:pt idx="135">
                  <c:v>3</c:v>
                </c:pt>
                <c:pt idx="136">
                  <c:v>1.8</c:v>
                </c:pt>
                <c:pt idx="137">
                  <c:v>1.9</c:v>
                </c:pt>
                <c:pt idx="138">
                  <c:v>2.1</c:v>
                </c:pt>
                <c:pt idx="139">
                  <c:v>2.9</c:v>
                </c:pt>
                <c:pt idx="140">
                  <c:v>1.7</c:v>
                </c:pt>
                <c:pt idx="141">
                  <c:v>3</c:v>
                </c:pt>
                <c:pt idx="142">
                  <c:v>3</c:v>
                </c:pt>
                <c:pt idx="143">
                  <c:v>3.4</c:v>
                </c:pt>
                <c:pt idx="144">
                  <c:v>2</c:v>
                </c:pt>
                <c:pt idx="145">
                  <c:v>3.3</c:v>
                </c:pt>
                <c:pt idx="146">
                  <c:v>1.7</c:v>
                </c:pt>
                <c:pt idx="147">
                  <c:v>2.9</c:v>
                </c:pt>
                <c:pt idx="148">
                  <c:v>2</c:v>
                </c:pt>
                <c:pt idx="149">
                  <c:v>2.2000000000000002</c:v>
                </c:pt>
              </c:numCache>
            </c:numRef>
          </c:xVal>
          <c:yVal>
            <c:numRef>
              <c:f>Store_Data!$U$2:$U$151</c:f>
              <c:numCache>
                <c:formatCode>0.0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4B-4682-9673-EB051550B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968136"/>
        <c:axId val="834966168"/>
      </c:scatterChart>
      <c:valAx>
        <c:axId val="834968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Wage</a:t>
                </a:r>
                <a:r>
                  <a:rPr lang="en-US" baseline="0"/>
                  <a:t> $m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966168"/>
        <c:crosses val="autoZero"/>
        <c:crossBetween val="midCat"/>
      </c:valAx>
      <c:valAx>
        <c:axId val="834966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  <a:r>
                  <a:rPr lang="en-US" baseline="0"/>
                  <a:t> $m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968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No.Staff v. Sales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44124234470691165"/>
                  <c:y val="-0.15319444444444444"/>
                </c:manualLayout>
              </c:layout>
              <c:numFmt formatCode="General" sourceLinked="0"/>
              <c:spPr>
                <a:solidFill>
                  <a:schemeClr val="accent2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Store_Data!$D$2:$D$151</c:f>
              <c:numCache>
                <c:formatCode>General</c:formatCode>
                <c:ptCount val="150"/>
                <c:pt idx="0">
                  <c:v>60</c:v>
                </c:pt>
                <c:pt idx="1">
                  <c:v>69</c:v>
                </c:pt>
                <c:pt idx="2">
                  <c:v>79</c:v>
                </c:pt>
                <c:pt idx="3">
                  <c:v>66</c:v>
                </c:pt>
                <c:pt idx="4">
                  <c:v>51</c:v>
                </c:pt>
                <c:pt idx="5">
                  <c:v>62</c:v>
                </c:pt>
                <c:pt idx="6">
                  <c:v>61</c:v>
                </c:pt>
                <c:pt idx="7">
                  <c:v>59</c:v>
                </c:pt>
                <c:pt idx="8">
                  <c:v>65</c:v>
                </c:pt>
                <c:pt idx="9">
                  <c:v>55</c:v>
                </c:pt>
                <c:pt idx="10">
                  <c:v>65</c:v>
                </c:pt>
                <c:pt idx="11">
                  <c:v>74</c:v>
                </c:pt>
                <c:pt idx="12">
                  <c:v>43</c:v>
                </c:pt>
                <c:pt idx="13">
                  <c:v>78</c:v>
                </c:pt>
                <c:pt idx="14">
                  <c:v>67</c:v>
                </c:pt>
                <c:pt idx="15">
                  <c:v>62</c:v>
                </c:pt>
                <c:pt idx="16">
                  <c:v>99</c:v>
                </c:pt>
                <c:pt idx="17">
                  <c:v>67</c:v>
                </c:pt>
                <c:pt idx="18">
                  <c:v>51</c:v>
                </c:pt>
                <c:pt idx="19">
                  <c:v>71</c:v>
                </c:pt>
                <c:pt idx="20">
                  <c:v>65</c:v>
                </c:pt>
                <c:pt idx="21">
                  <c:v>86</c:v>
                </c:pt>
                <c:pt idx="22">
                  <c:v>51</c:v>
                </c:pt>
                <c:pt idx="23">
                  <c:v>56</c:v>
                </c:pt>
                <c:pt idx="24">
                  <c:v>60</c:v>
                </c:pt>
                <c:pt idx="25">
                  <c:v>40</c:v>
                </c:pt>
                <c:pt idx="26">
                  <c:v>85</c:v>
                </c:pt>
                <c:pt idx="27">
                  <c:v>35</c:v>
                </c:pt>
                <c:pt idx="28">
                  <c:v>51</c:v>
                </c:pt>
                <c:pt idx="29">
                  <c:v>102</c:v>
                </c:pt>
                <c:pt idx="30">
                  <c:v>70</c:v>
                </c:pt>
                <c:pt idx="31">
                  <c:v>61</c:v>
                </c:pt>
                <c:pt idx="32">
                  <c:v>44</c:v>
                </c:pt>
                <c:pt idx="33">
                  <c:v>98</c:v>
                </c:pt>
                <c:pt idx="34">
                  <c:v>53</c:v>
                </c:pt>
                <c:pt idx="35">
                  <c:v>44</c:v>
                </c:pt>
                <c:pt idx="36">
                  <c:v>58</c:v>
                </c:pt>
                <c:pt idx="37">
                  <c:v>60</c:v>
                </c:pt>
                <c:pt idx="38">
                  <c:v>54</c:v>
                </c:pt>
                <c:pt idx="39">
                  <c:v>48</c:v>
                </c:pt>
                <c:pt idx="40">
                  <c:v>53</c:v>
                </c:pt>
                <c:pt idx="41">
                  <c:v>88</c:v>
                </c:pt>
                <c:pt idx="42">
                  <c:v>59</c:v>
                </c:pt>
                <c:pt idx="43">
                  <c:v>117</c:v>
                </c:pt>
                <c:pt idx="44">
                  <c:v>83</c:v>
                </c:pt>
                <c:pt idx="45">
                  <c:v>91</c:v>
                </c:pt>
                <c:pt idx="46">
                  <c:v>56</c:v>
                </c:pt>
                <c:pt idx="47">
                  <c:v>51</c:v>
                </c:pt>
                <c:pt idx="48">
                  <c:v>56</c:v>
                </c:pt>
                <c:pt idx="49">
                  <c:v>51</c:v>
                </c:pt>
                <c:pt idx="50">
                  <c:v>56</c:v>
                </c:pt>
                <c:pt idx="51">
                  <c:v>53</c:v>
                </c:pt>
                <c:pt idx="52">
                  <c:v>62</c:v>
                </c:pt>
                <c:pt idx="53">
                  <c:v>44</c:v>
                </c:pt>
                <c:pt idx="54">
                  <c:v>41</c:v>
                </c:pt>
                <c:pt idx="55">
                  <c:v>72</c:v>
                </c:pt>
                <c:pt idx="56">
                  <c:v>55</c:v>
                </c:pt>
                <c:pt idx="57">
                  <c:v>48</c:v>
                </c:pt>
                <c:pt idx="58">
                  <c:v>76</c:v>
                </c:pt>
                <c:pt idx="59">
                  <c:v>58</c:v>
                </c:pt>
                <c:pt idx="60">
                  <c:v>51</c:v>
                </c:pt>
                <c:pt idx="61">
                  <c:v>67</c:v>
                </c:pt>
                <c:pt idx="62">
                  <c:v>50</c:v>
                </c:pt>
                <c:pt idx="63">
                  <c:v>58</c:v>
                </c:pt>
                <c:pt idx="64">
                  <c:v>89</c:v>
                </c:pt>
                <c:pt idx="65">
                  <c:v>76</c:v>
                </c:pt>
                <c:pt idx="66">
                  <c:v>71</c:v>
                </c:pt>
                <c:pt idx="67">
                  <c:v>63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79</c:v>
                </c:pt>
                <c:pt idx="72">
                  <c:v>53</c:v>
                </c:pt>
                <c:pt idx="73">
                  <c:v>47</c:v>
                </c:pt>
                <c:pt idx="74">
                  <c:v>39</c:v>
                </c:pt>
                <c:pt idx="75">
                  <c:v>75</c:v>
                </c:pt>
                <c:pt idx="76">
                  <c:v>51</c:v>
                </c:pt>
                <c:pt idx="77">
                  <c:v>51</c:v>
                </c:pt>
                <c:pt idx="78">
                  <c:v>74</c:v>
                </c:pt>
                <c:pt idx="79">
                  <c:v>50</c:v>
                </c:pt>
                <c:pt idx="80">
                  <c:v>70</c:v>
                </c:pt>
                <c:pt idx="81">
                  <c:v>66</c:v>
                </c:pt>
                <c:pt idx="82">
                  <c:v>43</c:v>
                </c:pt>
                <c:pt idx="83">
                  <c:v>49</c:v>
                </c:pt>
                <c:pt idx="84">
                  <c:v>49</c:v>
                </c:pt>
                <c:pt idx="85">
                  <c:v>46</c:v>
                </c:pt>
                <c:pt idx="86">
                  <c:v>53</c:v>
                </c:pt>
                <c:pt idx="87">
                  <c:v>62</c:v>
                </c:pt>
                <c:pt idx="88">
                  <c:v>51</c:v>
                </c:pt>
                <c:pt idx="89">
                  <c:v>70</c:v>
                </c:pt>
                <c:pt idx="90">
                  <c:v>56</c:v>
                </c:pt>
                <c:pt idx="91">
                  <c:v>42</c:v>
                </c:pt>
                <c:pt idx="92">
                  <c:v>56</c:v>
                </c:pt>
                <c:pt idx="93">
                  <c:v>60</c:v>
                </c:pt>
                <c:pt idx="94">
                  <c:v>48</c:v>
                </c:pt>
                <c:pt idx="95">
                  <c:v>88</c:v>
                </c:pt>
                <c:pt idx="96">
                  <c:v>75</c:v>
                </c:pt>
                <c:pt idx="97">
                  <c:v>56</c:v>
                </c:pt>
                <c:pt idx="98">
                  <c:v>60</c:v>
                </c:pt>
                <c:pt idx="99">
                  <c:v>58</c:v>
                </c:pt>
                <c:pt idx="100">
                  <c:v>67</c:v>
                </c:pt>
                <c:pt idx="101">
                  <c:v>73</c:v>
                </c:pt>
                <c:pt idx="102">
                  <c:v>70</c:v>
                </c:pt>
                <c:pt idx="103">
                  <c:v>49</c:v>
                </c:pt>
                <c:pt idx="104">
                  <c:v>55</c:v>
                </c:pt>
                <c:pt idx="105">
                  <c:v>49</c:v>
                </c:pt>
                <c:pt idx="106">
                  <c:v>74</c:v>
                </c:pt>
                <c:pt idx="107">
                  <c:v>53</c:v>
                </c:pt>
                <c:pt idx="108">
                  <c:v>58</c:v>
                </c:pt>
                <c:pt idx="109">
                  <c:v>54</c:v>
                </c:pt>
                <c:pt idx="110">
                  <c:v>55</c:v>
                </c:pt>
                <c:pt idx="111">
                  <c:v>65</c:v>
                </c:pt>
                <c:pt idx="112">
                  <c:v>39</c:v>
                </c:pt>
                <c:pt idx="113">
                  <c:v>42</c:v>
                </c:pt>
                <c:pt idx="114">
                  <c:v>89</c:v>
                </c:pt>
                <c:pt idx="115">
                  <c:v>65</c:v>
                </c:pt>
                <c:pt idx="116">
                  <c:v>49</c:v>
                </c:pt>
                <c:pt idx="117">
                  <c:v>51</c:v>
                </c:pt>
                <c:pt idx="118">
                  <c:v>53</c:v>
                </c:pt>
                <c:pt idx="119">
                  <c:v>96</c:v>
                </c:pt>
                <c:pt idx="120">
                  <c:v>56</c:v>
                </c:pt>
                <c:pt idx="121">
                  <c:v>79</c:v>
                </c:pt>
                <c:pt idx="122">
                  <c:v>64</c:v>
                </c:pt>
                <c:pt idx="123">
                  <c:v>67</c:v>
                </c:pt>
                <c:pt idx="124">
                  <c:v>65</c:v>
                </c:pt>
                <c:pt idx="125">
                  <c:v>89</c:v>
                </c:pt>
                <c:pt idx="126">
                  <c:v>53</c:v>
                </c:pt>
                <c:pt idx="127">
                  <c:v>44</c:v>
                </c:pt>
                <c:pt idx="128">
                  <c:v>46</c:v>
                </c:pt>
                <c:pt idx="129">
                  <c:v>58</c:v>
                </c:pt>
                <c:pt idx="130">
                  <c:v>62</c:v>
                </c:pt>
                <c:pt idx="131">
                  <c:v>62</c:v>
                </c:pt>
                <c:pt idx="132">
                  <c:v>46</c:v>
                </c:pt>
                <c:pt idx="133">
                  <c:v>66</c:v>
                </c:pt>
                <c:pt idx="134">
                  <c:v>56</c:v>
                </c:pt>
                <c:pt idx="135">
                  <c:v>82</c:v>
                </c:pt>
                <c:pt idx="136">
                  <c:v>44</c:v>
                </c:pt>
                <c:pt idx="137">
                  <c:v>44</c:v>
                </c:pt>
                <c:pt idx="138">
                  <c:v>51</c:v>
                </c:pt>
                <c:pt idx="139">
                  <c:v>70</c:v>
                </c:pt>
                <c:pt idx="140">
                  <c:v>44</c:v>
                </c:pt>
                <c:pt idx="141">
                  <c:v>75</c:v>
                </c:pt>
                <c:pt idx="142">
                  <c:v>68</c:v>
                </c:pt>
                <c:pt idx="143">
                  <c:v>84</c:v>
                </c:pt>
                <c:pt idx="144">
                  <c:v>51</c:v>
                </c:pt>
                <c:pt idx="145">
                  <c:v>88</c:v>
                </c:pt>
                <c:pt idx="146">
                  <c:v>58</c:v>
                </c:pt>
                <c:pt idx="147">
                  <c:v>66</c:v>
                </c:pt>
                <c:pt idx="148">
                  <c:v>55</c:v>
                </c:pt>
                <c:pt idx="149">
                  <c:v>60</c:v>
                </c:pt>
              </c:numCache>
            </c:numRef>
          </c:xVal>
          <c:yVal>
            <c:numRef>
              <c:f>Store_Data!$U$2:$U$151</c:f>
              <c:numCache>
                <c:formatCode>0.0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D4-40E3-A799-CC158075C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935032"/>
        <c:axId val="834962560"/>
      </c:scatterChart>
      <c:valAx>
        <c:axId val="891935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</a:t>
                </a:r>
                <a:r>
                  <a:rPr lang="en-US" baseline="0"/>
                  <a:t>  Staff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962560"/>
        <c:crosses val="autoZero"/>
        <c:crossBetween val="midCat"/>
      </c:valAx>
      <c:valAx>
        <c:axId val="8349625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  <a:r>
                  <a:rPr lang="en-US" baseline="0"/>
                  <a:t> $m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935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Age v. Sale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45803608923884515"/>
                  <c:y val="-0.15319444444444444"/>
                </c:manualLayout>
              </c:layout>
              <c:numFmt formatCode="General" sourceLinked="0"/>
              <c:spPr>
                <a:solidFill>
                  <a:schemeClr val="accent1">
                    <a:lumMod val="60000"/>
                    <a:lumOff val="4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45525831146106738"/>
                  <c:y val="-0.14856481481481482"/>
                </c:manualLayout>
              </c:layout>
              <c:numFmt formatCode="General" sourceLinked="0"/>
              <c:spPr>
                <a:solidFill>
                  <a:schemeClr val="accent2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Store_Data!$D$2:$D$151</c:f>
              <c:numCache>
                <c:formatCode>General</c:formatCode>
                <c:ptCount val="150"/>
                <c:pt idx="0">
                  <c:v>60</c:v>
                </c:pt>
                <c:pt idx="1">
                  <c:v>69</c:v>
                </c:pt>
                <c:pt idx="2">
                  <c:v>79</c:v>
                </c:pt>
                <c:pt idx="3">
                  <c:v>66</c:v>
                </c:pt>
                <c:pt idx="4">
                  <c:v>51</c:v>
                </c:pt>
                <c:pt idx="5">
                  <c:v>62</c:v>
                </c:pt>
                <c:pt idx="6">
                  <c:v>61</c:v>
                </c:pt>
                <c:pt idx="7">
                  <c:v>59</c:v>
                </c:pt>
                <c:pt idx="8">
                  <c:v>65</c:v>
                </c:pt>
                <c:pt idx="9">
                  <c:v>55</c:v>
                </c:pt>
                <c:pt idx="10">
                  <c:v>65</c:v>
                </c:pt>
                <c:pt idx="11">
                  <c:v>74</c:v>
                </c:pt>
                <c:pt idx="12">
                  <c:v>43</c:v>
                </c:pt>
                <c:pt idx="13">
                  <c:v>78</c:v>
                </c:pt>
                <c:pt idx="14">
                  <c:v>67</c:v>
                </c:pt>
                <c:pt idx="15">
                  <c:v>62</c:v>
                </c:pt>
                <c:pt idx="16">
                  <c:v>99</c:v>
                </c:pt>
                <c:pt idx="17">
                  <c:v>67</c:v>
                </c:pt>
                <c:pt idx="18">
                  <c:v>51</c:v>
                </c:pt>
                <c:pt idx="19">
                  <c:v>71</c:v>
                </c:pt>
                <c:pt idx="20">
                  <c:v>65</c:v>
                </c:pt>
                <c:pt idx="21">
                  <c:v>86</c:v>
                </c:pt>
                <c:pt idx="22">
                  <c:v>51</c:v>
                </c:pt>
                <c:pt idx="23">
                  <c:v>56</c:v>
                </c:pt>
                <c:pt idx="24">
                  <c:v>60</c:v>
                </c:pt>
                <c:pt idx="25">
                  <c:v>40</c:v>
                </c:pt>
                <c:pt idx="26">
                  <c:v>85</c:v>
                </c:pt>
                <c:pt idx="27">
                  <c:v>35</c:v>
                </c:pt>
                <c:pt idx="28">
                  <c:v>51</c:v>
                </c:pt>
                <c:pt idx="29">
                  <c:v>102</c:v>
                </c:pt>
                <c:pt idx="30">
                  <c:v>70</c:v>
                </c:pt>
                <c:pt idx="31">
                  <c:v>61</c:v>
                </c:pt>
                <c:pt idx="32">
                  <c:v>44</c:v>
                </c:pt>
                <c:pt idx="33">
                  <c:v>98</c:v>
                </c:pt>
                <c:pt idx="34">
                  <c:v>53</c:v>
                </c:pt>
                <c:pt idx="35">
                  <c:v>44</c:v>
                </c:pt>
                <c:pt idx="36">
                  <c:v>58</c:v>
                </c:pt>
                <c:pt idx="37">
                  <c:v>60</c:v>
                </c:pt>
                <c:pt idx="38">
                  <c:v>54</c:v>
                </c:pt>
                <c:pt idx="39">
                  <c:v>48</c:v>
                </c:pt>
                <c:pt idx="40">
                  <c:v>53</c:v>
                </c:pt>
                <c:pt idx="41">
                  <c:v>88</c:v>
                </c:pt>
                <c:pt idx="42">
                  <c:v>59</c:v>
                </c:pt>
                <c:pt idx="43">
                  <c:v>117</c:v>
                </c:pt>
                <c:pt idx="44">
                  <c:v>83</c:v>
                </c:pt>
                <c:pt idx="45">
                  <c:v>91</c:v>
                </c:pt>
                <c:pt idx="46">
                  <c:v>56</c:v>
                </c:pt>
                <c:pt idx="47">
                  <c:v>51</c:v>
                </c:pt>
                <c:pt idx="48">
                  <c:v>56</c:v>
                </c:pt>
                <c:pt idx="49">
                  <c:v>51</c:v>
                </c:pt>
                <c:pt idx="50">
                  <c:v>56</c:v>
                </c:pt>
                <c:pt idx="51">
                  <c:v>53</c:v>
                </c:pt>
                <c:pt idx="52">
                  <c:v>62</c:v>
                </c:pt>
                <c:pt idx="53">
                  <c:v>44</c:v>
                </c:pt>
                <c:pt idx="54">
                  <c:v>41</c:v>
                </c:pt>
                <c:pt idx="55">
                  <c:v>72</c:v>
                </c:pt>
                <c:pt idx="56">
                  <c:v>55</c:v>
                </c:pt>
                <c:pt idx="57">
                  <c:v>48</c:v>
                </c:pt>
                <c:pt idx="58">
                  <c:v>76</c:v>
                </c:pt>
                <c:pt idx="59">
                  <c:v>58</c:v>
                </c:pt>
                <c:pt idx="60">
                  <c:v>51</c:v>
                </c:pt>
                <c:pt idx="61">
                  <c:v>67</c:v>
                </c:pt>
                <c:pt idx="62">
                  <c:v>50</c:v>
                </c:pt>
                <c:pt idx="63">
                  <c:v>58</c:v>
                </c:pt>
                <c:pt idx="64">
                  <c:v>89</c:v>
                </c:pt>
                <c:pt idx="65">
                  <c:v>76</c:v>
                </c:pt>
                <c:pt idx="66">
                  <c:v>71</c:v>
                </c:pt>
                <c:pt idx="67">
                  <c:v>63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79</c:v>
                </c:pt>
                <c:pt idx="72">
                  <c:v>53</c:v>
                </c:pt>
                <c:pt idx="73">
                  <c:v>47</c:v>
                </c:pt>
                <c:pt idx="74">
                  <c:v>39</c:v>
                </c:pt>
                <c:pt idx="75">
                  <c:v>75</c:v>
                </c:pt>
                <c:pt idx="76">
                  <c:v>51</c:v>
                </c:pt>
                <c:pt idx="77">
                  <c:v>51</c:v>
                </c:pt>
                <c:pt idx="78">
                  <c:v>74</c:v>
                </c:pt>
                <c:pt idx="79">
                  <c:v>50</c:v>
                </c:pt>
                <c:pt idx="80">
                  <c:v>70</c:v>
                </c:pt>
                <c:pt idx="81">
                  <c:v>66</c:v>
                </c:pt>
                <c:pt idx="82">
                  <c:v>43</c:v>
                </c:pt>
                <c:pt idx="83">
                  <c:v>49</c:v>
                </c:pt>
                <c:pt idx="84">
                  <c:v>49</c:v>
                </c:pt>
                <c:pt idx="85">
                  <c:v>46</c:v>
                </c:pt>
                <c:pt idx="86">
                  <c:v>53</c:v>
                </c:pt>
                <c:pt idx="87">
                  <c:v>62</c:v>
                </c:pt>
                <c:pt idx="88">
                  <c:v>51</c:v>
                </c:pt>
                <c:pt idx="89">
                  <c:v>70</c:v>
                </c:pt>
                <c:pt idx="90">
                  <c:v>56</c:v>
                </c:pt>
                <c:pt idx="91">
                  <c:v>42</c:v>
                </c:pt>
                <c:pt idx="92">
                  <c:v>56</c:v>
                </c:pt>
                <c:pt idx="93">
                  <c:v>60</c:v>
                </c:pt>
                <c:pt idx="94">
                  <c:v>48</c:v>
                </c:pt>
                <c:pt idx="95">
                  <c:v>88</c:v>
                </c:pt>
                <c:pt idx="96">
                  <c:v>75</c:v>
                </c:pt>
                <c:pt idx="97">
                  <c:v>56</c:v>
                </c:pt>
                <c:pt idx="98">
                  <c:v>60</c:v>
                </c:pt>
                <c:pt idx="99">
                  <c:v>58</c:v>
                </c:pt>
                <c:pt idx="100">
                  <c:v>67</c:v>
                </c:pt>
                <c:pt idx="101">
                  <c:v>73</c:v>
                </c:pt>
                <c:pt idx="102">
                  <c:v>70</c:v>
                </c:pt>
                <c:pt idx="103">
                  <c:v>49</c:v>
                </c:pt>
                <c:pt idx="104">
                  <c:v>55</c:v>
                </c:pt>
                <c:pt idx="105">
                  <c:v>49</c:v>
                </c:pt>
                <c:pt idx="106">
                  <c:v>74</c:v>
                </c:pt>
                <c:pt idx="107">
                  <c:v>53</c:v>
                </c:pt>
                <c:pt idx="108">
                  <c:v>58</c:v>
                </c:pt>
                <c:pt idx="109">
                  <c:v>54</c:v>
                </c:pt>
                <c:pt idx="110">
                  <c:v>55</c:v>
                </c:pt>
                <c:pt idx="111">
                  <c:v>65</c:v>
                </c:pt>
                <c:pt idx="112">
                  <c:v>39</c:v>
                </c:pt>
                <c:pt idx="113">
                  <c:v>42</c:v>
                </c:pt>
                <c:pt idx="114">
                  <c:v>89</c:v>
                </c:pt>
                <c:pt idx="115">
                  <c:v>65</c:v>
                </c:pt>
                <c:pt idx="116">
                  <c:v>49</c:v>
                </c:pt>
                <c:pt idx="117">
                  <c:v>51</c:v>
                </c:pt>
                <c:pt idx="118">
                  <c:v>53</c:v>
                </c:pt>
                <c:pt idx="119">
                  <c:v>96</c:v>
                </c:pt>
                <c:pt idx="120">
                  <c:v>56</c:v>
                </c:pt>
                <c:pt idx="121">
                  <c:v>79</c:v>
                </c:pt>
                <c:pt idx="122">
                  <c:v>64</c:v>
                </c:pt>
                <c:pt idx="123">
                  <c:v>67</c:v>
                </c:pt>
                <c:pt idx="124">
                  <c:v>65</c:v>
                </c:pt>
                <c:pt idx="125">
                  <c:v>89</c:v>
                </c:pt>
                <c:pt idx="126">
                  <c:v>53</c:v>
                </c:pt>
                <c:pt idx="127">
                  <c:v>44</c:v>
                </c:pt>
                <c:pt idx="128">
                  <c:v>46</c:v>
                </c:pt>
                <c:pt idx="129">
                  <c:v>58</c:v>
                </c:pt>
                <c:pt idx="130">
                  <c:v>62</c:v>
                </c:pt>
                <c:pt idx="131">
                  <c:v>62</c:v>
                </c:pt>
                <c:pt idx="132">
                  <c:v>46</c:v>
                </c:pt>
                <c:pt idx="133">
                  <c:v>66</c:v>
                </c:pt>
                <c:pt idx="134">
                  <c:v>56</c:v>
                </c:pt>
                <c:pt idx="135">
                  <c:v>82</c:v>
                </c:pt>
                <c:pt idx="136">
                  <c:v>44</c:v>
                </c:pt>
                <c:pt idx="137">
                  <c:v>44</c:v>
                </c:pt>
                <c:pt idx="138">
                  <c:v>51</c:v>
                </c:pt>
                <c:pt idx="139">
                  <c:v>70</c:v>
                </c:pt>
                <c:pt idx="140">
                  <c:v>44</c:v>
                </c:pt>
                <c:pt idx="141">
                  <c:v>75</c:v>
                </c:pt>
                <c:pt idx="142">
                  <c:v>68</c:v>
                </c:pt>
                <c:pt idx="143">
                  <c:v>84</c:v>
                </c:pt>
                <c:pt idx="144">
                  <c:v>51</c:v>
                </c:pt>
                <c:pt idx="145">
                  <c:v>88</c:v>
                </c:pt>
                <c:pt idx="146">
                  <c:v>58</c:v>
                </c:pt>
                <c:pt idx="147">
                  <c:v>66</c:v>
                </c:pt>
                <c:pt idx="148">
                  <c:v>55</c:v>
                </c:pt>
                <c:pt idx="149">
                  <c:v>60</c:v>
                </c:pt>
              </c:numCache>
            </c:numRef>
          </c:xVal>
          <c:yVal>
            <c:numRef>
              <c:f>Store_Data!$U$2:$U$151</c:f>
              <c:numCache>
                <c:formatCode>0.0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A0-4B9A-856A-7D616248E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585360"/>
        <c:axId val="375582080"/>
      </c:scatterChart>
      <c:valAx>
        <c:axId val="375585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582080"/>
        <c:crosses val="autoZero"/>
        <c:crossBetween val="midCat"/>
      </c:valAx>
      <c:valAx>
        <c:axId val="3755820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  <a:r>
                  <a:rPr lang="en-US" baseline="0"/>
                  <a:t> $m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585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Gross Profit v. Sales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50564260717410325"/>
                  <c:y val="-0.37689997083697874"/>
                </c:manualLayout>
              </c:layout>
              <c:numFmt formatCode="General" sourceLinked="0"/>
              <c:spPr>
                <a:solidFill>
                  <a:schemeClr val="accent2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Store_Data!$F$2:$F$151</c:f>
              <c:numCache>
                <c:formatCode>0.000</c:formatCode>
                <c:ptCount val="150"/>
                <c:pt idx="0">
                  <c:v>0.71199999999999997</c:v>
                </c:pt>
                <c:pt idx="1">
                  <c:v>9.0999999999999998E-2</c:v>
                </c:pt>
                <c:pt idx="2">
                  <c:v>1.72</c:v>
                </c:pt>
                <c:pt idx="3">
                  <c:v>1.3720000000000001</c:v>
                </c:pt>
                <c:pt idx="4">
                  <c:v>0.93500000000000005</c:v>
                </c:pt>
                <c:pt idx="5">
                  <c:v>2.0190000000000001</c:v>
                </c:pt>
                <c:pt idx="6">
                  <c:v>0.66200000000000003</c:v>
                </c:pt>
                <c:pt idx="7">
                  <c:v>0.7</c:v>
                </c:pt>
                <c:pt idx="8">
                  <c:v>0.93700000000000006</c:v>
                </c:pt>
                <c:pt idx="9">
                  <c:v>6.5000000000000002E-2</c:v>
                </c:pt>
                <c:pt idx="10">
                  <c:v>2.1440000000000001</c:v>
                </c:pt>
                <c:pt idx="11">
                  <c:v>0.248</c:v>
                </c:pt>
                <c:pt idx="12">
                  <c:v>1.607</c:v>
                </c:pt>
                <c:pt idx="13">
                  <c:v>1.6240000000000001</c:v>
                </c:pt>
                <c:pt idx="14">
                  <c:v>0.05</c:v>
                </c:pt>
                <c:pt idx="15">
                  <c:v>0.58799999999999997</c:v>
                </c:pt>
                <c:pt idx="16">
                  <c:v>1.76</c:v>
                </c:pt>
                <c:pt idx="17">
                  <c:v>4.4999999999999998E-2</c:v>
                </c:pt>
                <c:pt idx="18">
                  <c:v>1</c:v>
                </c:pt>
                <c:pt idx="19">
                  <c:v>0.121</c:v>
                </c:pt>
                <c:pt idx="20">
                  <c:v>0.159</c:v>
                </c:pt>
                <c:pt idx="21">
                  <c:v>2.2839999999999998</c:v>
                </c:pt>
                <c:pt idx="22">
                  <c:v>0.79900000000000004</c:v>
                </c:pt>
                <c:pt idx="23">
                  <c:v>0.91100000000000003</c:v>
                </c:pt>
                <c:pt idx="24">
                  <c:v>0.81299999999999994</c:v>
                </c:pt>
                <c:pt idx="25">
                  <c:v>0.97599999999999998</c:v>
                </c:pt>
                <c:pt idx="26">
                  <c:v>1.86</c:v>
                </c:pt>
                <c:pt idx="27">
                  <c:v>4.7E-2</c:v>
                </c:pt>
                <c:pt idx="28">
                  <c:v>0.498</c:v>
                </c:pt>
                <c:pt idx="29">
                  <c:v>8.4000000000000005E-2</c:v>
                </c:pt>
                <c:pt idx="30">
                  <c:v>4.8000000000000001E-2</c:v>
                </c:pt>
                <c:pt idx="31">
                  <c:v>0.96</c:v>
                </c:pt>
                <c:pt idx="32">
                  <c:v>1.18</c:v>
                </c:pt>
                <c:pt idx="33">
                  <c:v>0.97399999999999998</c:v>
                </c:pt>
                <c:pt idx="34">
                  <c:v>1.3149999999999999</c:v>
                </c:pt>
                <c:pt idx="35">
                  <c:v>0.97399999999999998</c:v>
                </c:pt>
                <c:pt idx="36">
                  <c:v>0.16700000000000001</c:v>
                </c:pt>
                <c:pt idx="37">
                  <c:v>0.93700000000000006</c:v>
                </c:pt>
                <c:pt idx="38">
                  <c:v>4.5999999999999999E-2</c:v>
                </c:pt>
                <c:pt idx="39">
                  <c:v>1.7999999999999999E-2</c:v>
                </c:pt>
                <c:pt idx="40">
                  <c:v>0.84</c:v>
                </c:pt>
                <c:pt idx="41">
                  <c:v>1</c:v>
                </c:pt>
                <c:pt idx="42">
                  <c:v>1.159</c:v>
                </c:pt>
                <c:pt idx="43">
                  <c:v>0.104</c:v>
                </c:pt>
                <c:pt idx="44">
                  <c:v>0.93600000000000005</c:v>
                </c:pt>
                <c:pt idx="45">
                  <c:v>1.968</c:v>
                </c:pt>
                <c:pt idx="46">
                  <c:v>2.536</c:v>
                </c:pt>
                <c:pt idx="47">
                  <c:v>0.41699999999999998</c:v>
                </c:pt>
                <c:pt idx="48">
                  <c:v>3.9E-2</c:v>
                </c:pt>
                <c:pt idx="49">
                  <c:v>1.155</c:v>
                </c:pt>
                <c:pt idx="50">
                  <c:v>1.9990000000000001</c:v>
                </c:pt>
                <c:pt idx="51">
                  <c:v>2.8719999999999999</c:v>
                </c:pt>
                <c:pt idx="52">
                  <c:v>0.73399999999999999</c:v>
                </c:pt>
                <c:pt idx="53">
                  <c:v>4.5900000000000003E-2</c:v>
                </c:pt>
                <c:pt idx="54">
                  <c:v>0.879</c:v>
                </c:pt>
                <c:pt idx="55">
                  <c:v>1.496</c:v>
                </c:pt>
                <c:pt idx="56">
                  <c:v>0.65500000000000003</c:v>
                </c:pt>
                <c:pt idx="57">
                  <c:v>1.6439999999999999</c:v>
                </c:pt>
                <c:pt idx="58">
                  <c:v>0.81899999999999995</c:v>
                </c:pt>
                <c:pt idx="59">
                  <c:v>1.623</c:v>
                </c:pt>
                <c:pt idx="60">
                  <c:v>1.0840000000000001</c:v>
                </c:pt>
                <c:pt idx="61">
                  <c:v>1.4610000000000001</c:v>
                </c:pt>
                <c:pt idx="62">
                  <c:v>0.53200000000000003</c:v>
                </c:pt>
                <c:pt idx="63">
                  <c:v>1.3360000000000001</c:v>
                </c:pt>
                <c:pt idx="64">
                  <c:v>1.018</c:v>
                </c:pt>
                <c:pt idx="65">
                  <c:v>4.2999999999999997E-2</c:v>
                </c:pt>
                <c:pt idx="66">
                  <c:v>1.28</c:v>
                </c:pt>
                <c:pt idx="67">
                  <c:v>0.61199999999999999</c:v>
                </c:pt>
                <c:pt idx="68">
                  <c:v>0.73899999999999999</c:v>
                </c:pt>
                <c:pt idx="69">
                  <c:v>1.1419999999999999</c:v>
                </c:pt>
                <c:pt idx="70">
                  <c:v>1.476</c:v>
                </c:pt>
                <c:pt idx="71">
                  <c:v>0.54600000000000004</c:v>
                </c:pt>
                <c:pt idx="72">
                  <c:v>1.2949999999999999</c:v>
                </c:pt>
                <c:pt idx="73">
                  <c:v>1.512</c:v>
                </c:pt>
                <c:pt idx="74">
                  <c:v>0.10299999999999999</c:v>
                </c:pt>
                <c:pt idx="75">
                  <c:v>0.185</c:v>
                </c:pt>
                <c:pt idx="76">
                  <c:v>0.63600000000000001</c:v>
                </c:pt>
                <c:pt idx="77">
                  <c:v>0.17199999999999999</c:v>
                </c:pt>
                <c:pt idx="78">
                  <c:v>4.3999999999999997E-2</c:v>
                </c:pt>
                <c:pt idx="79">
                  <c:v>1.5449999999999999</c:v>
                </c:pt>
                <c:pt idx="80">
                  <c:v>0.29099999999999998</c:v>
                </c:pt>
                <c:pt idx="81">
                  <c:v>9.1999999999999998E-2</c:v>
                </c:pt>
                <c:pt idx="82">
                  <c:v>0.48</c:v>
                </c:pt>
                <c:pt idx="83">
                  <c:v>0.98299999999999998</c:v>
                </c:pt>
                <c:pt idx="84">
                  <c:v>1.881</c:v>
                </c:pt>
                <c:pt idx="85">
                  <c:v>2.6259999999999999</c:v>
                </c:pt>
                <c:pt idx="86">
                  <c:v>0.56799999999999995</c:v>
                </c:pt>
                <c:pt idx="87">
                  <c:v>0.879</c:v>
                </c:pt>
                <c:pt idx="88">
                  <c:v>1.083</c:v>
                </c:pt>
                <c:pt idx="89">
                  <c:v>0.82799999999999996</c:v>
                </c:pt>
                <c:pt idx="90">
                  <c:v>1.56</c:v>
                </c:pt>
                <c:pt idx="91">
                  <c:v>1.4279999999999999</c:v>
                </c:pt>
                <c:pt idx="92">
                  <c:v>1.4039999999999999</c:v>
                </c:pt>
                <c:pt idx="93">
                  <c:v>1.0720000000000001</c:v>
                </c:pt>
                <c:pt idx="94">
                  <c:v>0.183</c:v>
                </c:pt>
                <c:pt idx="95">
                  <c:v>1.6</c:v>
                </c:pt>
                <c:pt idx="96">
                  <c:v>0.61199999999999999</c:v>
                </c:pt>
                <c:pt idx="97">
                  <c:v>0.496</c:v>
                </c:pt>
                <c:pt idx="98">
                  <c:v>1.8</c:v>
                </c:pt>
                <c:pt idx="99">
                  <c:v>0.40300000000000002</c:v>
                </c:pt>
                <c:pt idx="100">
                  <c:v>0.85599999999999998</c:v>
                </c:pt>
                <c:pt idx="101">
                  <c:v>1.8360000000000001</c:v>
                </c:pt>
                <c:pt idx="102">
                  <c:v>0.40799999999999997</c:v>
                </c:pt>
                <c:pt idx="103">
                  <c:v>0.124</c:v>
                </c:pt>
                <c:pt idx="104">
                  <c:v>8.5000000000000006E-2</c:v>
                </c:pt>
                <c:pt idx="105">
                  <c:v>0.85199999999999998</c:v>
                </c:pt>
                <c:pt idx="106">
                  <c:v>1.927</c:v>
                </c:pt>
                <c:pt idx="107">
                  <c:v>1.018</c:v>
                </c:pt>
                <c:pt idx="108">
                  <c:v>0.86399999999999999</c:v>
                </c:pt>
                <c:pt idx="109">
                  <c:v>0.626</c:v>
                </c:pt>
                <c:pt idx="110">
                  <c:v>1.3839999999999999</c:v>
                </c:pt>
                <c:pt idx="111">
                  <c:v>0.59</c:v>
                </c:pt>
                <c:pt idx="112">
                  <c:v>7.1999999999999995E-2</c:v>
                </c:pt>
                <c:pt idx="113">
                  <c:v>1.2829999999999999</c:v>
                </c:pt>
                <c:pt idx="114">
                  <c:v>7.4999999999999997E-2</c:v>
                </c:pt>
                <c:pt idx="115">
                  <c:v>0.89900000000000002</c:v>
                </c:pt>
                <c:pt idx="116">
                  <c:v>1.248</c:v>
                </c:pt>
                <c:pt idx="117">
                  <c:v>0.23100000000000001</c:v>
                </c:pt>
                <c:pt idx="118">
                  <c:v>1.512</c:v>
                </c:pt>
                <c:pt idx="119">
                  <c:v>0.83099999999999996</c:v>
                </c:pt>
                <c:pt idx="120">
                  <c:v>0.123</c:v>
                </c:pt>
                <c:pt idx="121">
                  <c:v>0.13100000000000001</c:v>
                </c:pt>
                <c:pt idx="122">
                  <c:v>1.5389999999999999</c:v>
                </c:pt>
                <c:pt idx="123">
                  <c:v>0.63700000000000001</c:v>
                </c:pt>
                <c:pt idx="124">
                  <c:v>0.27500000000000002</c:v>
                </c:pt>
                <c:pt idx="125">
                  <c:v>0.71099999999999997</c:v>
                </c:pt>
                <c:pt idx="126">
                  <c:v>1.2</c:v>
                </c:pt>
                <c:pt idx="127">
                  <c:v>1.2270000000000001</c:v>
                </c:pt>
                <c:pt idx="128">
                  <c:v>1.9630000000000001</c:v>
                </c:pt>
                <c:pt idx="129">
                  <c:v>0.496</c:v>
                </c:pt>
                <c:pt idx="130">
                  <c:v>0.42399999999999999</c:v>
                </c:pt>
                <c:pt idx="131">
                  <c:v>1.1519999999999999</c:v>
                </c:pt>
                <c:pt idx="132">
                  <c:v>1.4810000000000001</c:v>
                </c:pt>
                <c:pt idx="133">
                  <c:v>2.2850000000000001</c:v>
                </c:pt>
                <c:pt idx="134">
                  <c:v>0.29199999999999998</c:v>
                </c:pt>
                <c:pt idx="135">
                  <c:v>0.88800000000000001</c:v>
                </c:pt>
                <c:pt idx="136">
                  <c:v>2.3239999999999998</c:v>
                </c:pt>
                <c:pt idx="137">
                  <c:v>0.19600000000000001</c:v>
                </c:pt>
                <c:pt idx="138">
                  <c:v>0.18</c:v>
                </c:pt>
                <c:pt idx="139">
                  <c:v>1.4159999999999999</c:v>
                </c:pt>
                <c:pt idx="140">
                  <c:v>0.115</c:v>
                </c:pt>
                <c:pt idx="141">
                  <c:v>0.995</c:v>
                </c:pt>
                <c:pt idx="142">
                  <c:v>2.3519999999999999</c:v>
                </c:pt>
                <c:pt idx="143">
                  <c:v>1.2589999999999999</c:v>
                </c:pt>
                <c:pt idx="144">
                  <c:v>1.464</c:v>
                </c:pt>
                <c:pt idx="145">
                  <c:v>0.504</c:v>
                </c:pt>
                <c:pt idx="146">
                  <c:v>0.44700000000000001</c:v>
                </c:pt>
                <c:pt idx="147">
                  <c:v>2.62</c:v>
                </c:pt>
                <c:pt idx="148">
                  <c:v>1.1679999999999999</c:v>
                </c:pt>
                <c:pt idx="149">
                  <c:v>3.2000000000000001E-2</c:v>
                </c:pt>
              </c:numCache>
            </c:numRef>
          </c:xVal>
          <c:yVal>
            <c:numRef>
              <c:f>Store_Data!$U$2:$U$151</c:f>
              <c:numCache>
                <c:formatCode>0.0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1F-4AAA-A799-4EEB656AF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732392"/>
        <c:axId val="895730424"/>
      </c:scatterChart>
      <c:valAx>
        <c:axId val="895732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Gross</a:t>
                </a:r>
                <a:r>
                  <a:rPr lang="en-US" baseline="0"/>
                  <a:t> Profit $m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730424"/>
        <c:crosses val="autoZero"/>
        <c:crossBetween val="midCat"/>
      </c:valAx>
      <c:valAx>
        <c:axId val="8957304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</a:t>
                </a:r>
                <a:r>
                  <a:rPr lang="en-US" baseline="0"/>
                  <a:t> $m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732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Adv v.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Store_Data!$U$1</c:f>
              <c:strCache>
                <c:ptCount val="1"/>
                <c:pt idx="0">
                  <c:v>Sales $m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4206342957130359"/>
                  <c:y val="-0.14636264216972877"/>
                </c:manualLayout>
              </c:layout>
              <c:numFmt formatCode="General" sourceLinked="0"/>
              <c:spPr>
                <a:solidFill>
                  <a:schemeClr val="accent2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Store_Data!$G$2:$G$151</c:f>
              <c:numCache>
                <c:formatCode>General</c:formatCode>
                <c:ptCount val="150"/>
                <c:pt idx="0">
                  <c:v>171</c:v>
                </c:pt>
                <c:pt idx="1">
                  <c:v>213</c:v>
                </c:pt>
                <c:pt idx="2">
                  <c:v>255</c:v>
                </c:pt>
                <c:pt idx="3">
                  <c:v>287</c:v>
                </c:pt>
                <c:pt idx="4">
                  <c:v>112</c:v>
                </c:pt>
                <c:pt idx="5">
                  <c:v>238</c:v>
                </c:pt>
                <c:pt idx="6">
                  <c:v>124</c:v>
                </c:pt>
                <c:pt idx="7">
                  <c:v>214</c:v>
                </c:pt>
                <c:pt idx="8">
                  <c:v>215</c:v>
                </c:pt>
                <c:pt idx="9">
                  <c:v>154</c:v>
                </c:pt>
                <c:pt idx="10">
                  <c:v>97</c:v>
                </c:pt>
                <c:pt idx="11">
                  <c:v>301</c:v>
                </c:pt>
                <c:pt idx="12">
                  <c:v>123</c:v>
                </c:pt>
                <c:pt idx="13">
                  <c:v>148</c:v>
                </c:pt>
                <c:pt idx="14">
                  <c:v>228</c:v>
                </c:pt>
                <c:pt idx="15">
                  <c:v>136</c:v>
                </c:pt>
                <c:pt idx="16">
                  <c:v>369</c:v>
                </c:pt>
                <c:pt idx="17">
                  <c:v>187</c:v>
                </c:pt>
                <c:pt idx="18">
                  <c:v>66</c:v>
                </c:pt>
                <c:pt idx="19">
                  <c:v>116</c:v>
                </c:pt>
                <c:pt idx="20">
                  <c:v>144</c:v>
                </c:pt>
                <c:pt idx="21">
                  <c:v>201</c:v>
                </c:pt>
                <c:pt idx="22">
                  <c:v>96</c:v>
                </c:pt>
                <c:pt idx="23">
                  <c:v>134</c:v>
                </c:pt>
                <c:pt idx="24">
                  <c:v>101</c:v>
                </c:pt>
                <c:pt idx="25">
                  <c:v>82</c:v>
                </c:pt>
                <c:pt idx="26">
                  <c:v>311</c:v>
                </c:pt>
                <c:pt idx="27">
                  <c:v>65</c:v>
                </c:pt>
                <c:pt idx="28">
                  <c:v>31</c:v>
                </c:pt>
                <c:pt idx="29">
                  <c:v>249</c:v>
                </c:pt>
                <c:pt idx="30">
                  <c:v>197</c:v>
                </c:pt>
                <c:pt idx="31">
                  <c:v>213</c:v>
                </c:pt>
                <c:pt idx="32">
                  <c:v>69</c:v>
                </c:pt>
                <c:pt idx="33">
                  <c:v>201</c:v>
                </c:pt>
                <c:pt idx="34">
                  <c:v>69</c:v>
                </c:pt>
                <c:pt idx="35">
                  <c:v>117</c:v>
                </c:pt>
                <c:pt idx="36">
                  <c:v>81</c:v>
                </c:pt>
                <c:pt idx="37">
                  <c:v>211</c:v>
                </c:pt>
                <c:pt idx="38">
                  <c:v>151</c:v>
                </c:pt>
                <c:pt idx="39">
                  <c:v>77</c:v>
                </c:pt>
                <c:pt idx="40">
                  <c:v>99</c:v>
                </c:pt>
                <c:pt idx="41">
                  <c:v>283</c:v>
                </c:pt>
                <c:pt idx="42">
                  <c:v>196</c:v>
                </c:pt>
                <c:pt idx="43">
                  <c:v>253</c:v>
                </c:pt>
                <c:pt idx="44">
                  <c:v>203</c:v>
                </c:pt>
                <c:pt idx="45">
                  <c:v>164</c:v>
                </c:pt>
                <c:pt idx="46">
                  <c:v>146</c:v>
                </c:pt>
                <c:pt idx="47">
                  <c:v>121</c:v>
                </c:pt>
                <c:pt idx="48">
                  <c:v>128</c:v>
                </c:pt>
                <c:pt idx="49">
                  <c:v>132</c:v>
                </c:pt>
                <c:pt idx="50">
                  <c:v>75</c:v>
                </c:pt>
                <c:pt idx="51">
                  <c:v>144</c:v>
                </c:pt>
                <c:pt idx="52">
                  <c:v>152</c:v>
                </c:pt>
                <c:pt idx="53">
                  <c:v>104</c:v>
                </c:pt>
                <c:pt idx="54">
                  <c:v>112</c:v>
                </c:pt>
                <c:pt idx="55">
                  <c:v>139</c:v>
                </c:pt>
                <c:pt idx="56">
                  <c:v>150</c:v>
                </c:pt>
                <c:pt idx="57">
                  <c:v>60</c:v>
                </c:pt>
                <c:pt idx="58">
                  <c:v>266</c:v>
                </c:pt>
                <c:pt idx="59">
                  <c:v>209</c:v>
                </c:pt>
                <c:pt idx="60">
                  <c:v>181</c:v>
                </c:pt>
                <c:pt idx="61">
                  <c:v>180</c:v>
                </c:pt>
                <c:pt idx="62">
                  <c:v>111</c:v>
                </c:pt>
                <c:pt idx="63">
                  <c:v>150</c:v>
                </c:pt>
                <c:pt idx="64">
                  <c:v>348</c:v>
                </c:pt>
                <c:pt idx="65">
                  <c:v>214</c:v>
                </c:pt>
                <c:pt idx="66">
                  <c:v>141</c:v>
                </c:pt>
                <c:pt idx="67">
                  <c:v>148</c:v>
                </c:pt>
                <c:pt idx="68">
                  <c:v>146</c:v>
                </c:pt>
                <c:pt idx="69">
                  <c:v>199</c:v>
                </c:pt>
                <c:pt idx="70">
                  <c:v>171</c:v>
                </c:pt>
                <c:pt idx="71">
                  <c:v>122</c:v>
                </c:pt>
                <c:pt idx="72">
                  <c:v>110</c:v>
                </c:pt>
                <c:pt idx="73">
                  <c:v>73</c:v>
                </c:pt>
                <c:pt idx="74">
                  <c:v>89</c:v>
                </c:pt>
                <c:pt idx="75">
                  <c:v>166</c:v>
                </c:pt>
                <c:pt idx="76">
                  <c:v>118</c:v>
                </c:pt>
                <c:pt idx="77">
                  <c:v>117</c:v>
                </c:pt>
                <c:pt idx="78">
                  <c:v>175</c:v>
                </c:pt>
                <c:pt idx="79">
                  <c:v>102</c:v>
                </c:pt>
                <c:pt idx="80">
                  <c:v>182</c:v>
                </c:pt>
                <c:pt idx="81">
                  <c:v>230</c:v>
                </c:pt>
                <c:pt idx="82">
                  <c:v>59</c:v>
                </c:pt>
                <c:pt idx="83">
                  <c:v>71</c:v>
                </c:pt>
                <c:pt idx="84">
                  <c:v>46</c:v>
                </c:pt>
                <c:pt idx="85">
                  <c:v>43</c:v>
                </c:pt>
                <c:pt idx="86">
                  <c:v>125</c:v>
                </c:pt>
                <c:pt idx="87">
                  <c:v>118</c:v>
                </c:pt>
                <c:pt idx="88">
                  <c:v>101</c:v>
                </c:pt>
                <c:pt idx="89">
                  <c:v>213</c:v>
                </c:pt>
                <c:pt idx="90">
                  <c:v>115</c:v>
                </c:pt>
                <c:pt idx="91">
                  <c:v>121</c:v>
                </c:pt>
                <c:pt idx="92">
                  <c:v>69</c:v>
                </c:pt>
                <c:pt idx="93">
                  <c:v>178</c:v>
                </c:pt>
                <c:pt idx="94">
                  <c:v>85</c:v>
                </c:pt>
                <c:pt idx="95">
                  <c:v>282</c:v>
                </c:pt>
                <c:pt idx="96">
                  <c:v>156</c:v>
                </c:pt>
                <c:pt idx="97">
                  <c:v>86</c:v>
                </c:pt>
                <c:pt idx="98">
                  <c:v>212</c:v>
                </c:pt>
                <c:pt idx="99">
                  <c:v>157</c:v>
                </c:pt>
                <c:pt idx="100">
                  <c:v>91</c:v>
                </c:pt>
                <c:pt idx="101">
                  <c:v>169</c:v>
                </c:pt>
                <c:pt idx="102">
                  <c:v>175</c:v>
                </c:pt>
                <c:pt idx="103">
                  <c:v>77</c:v>
                </c:pt>
                <c:pt idx="104">
                  <c:v>125</c:v>
                </c:pt>
                <c:pt idx="105">
                  <c:v>102</c:v>
                </c:pt>
                <c:pt idx="106">
                  <c:v>249</c:v>
                </c:pt>
                <c:pt idx="107">
                  <c:v>134</c:v>
                </c:pt>
                <c:pt idx="108">
                  <c:v>129</c:v>
                </c:pt>
                <c:pt idx="109">
                  <c:v>51</c:v>
                </c:pt>
                <c:pt idx="110">
                  <c:v>33</c:v>
                </c:pt>
                <c:pt idx="111">
                  <c:v>121</c:v>
                </c:pt>
                <c:pt idx="112">
                  <c:v>116</c:v>
                </c:pt>
                <c:pt idx="113">
                  <c:v>68</c:v>
                </c:pt>
                <c:pt idx="114">
                  <c:v>296</c:v>
                </c:pt>
                <c:pt idx="115">
                  <c:v>165</c:v>
                </c:pt>
                <c:pt idx="116">
                  <c:v>92</c:v>
                </c:pt>
                <c:pt idx="117">
                  <c:v>109</c:v>
                </c:pt>
                <c:pt idx="118">
                  <c:v>125</c:v>
                </c:pt>
                <c:pt idx="119">
                  <c:v>199</c:v>
                </c:pt>
                <c:pt idx="120">
                  <c:v>113</c:v>
                </c:pt>
                <c:pt idx="121">
                  <c:v>284</c:v>
                </c:pt>
                <c:pt idx="122">
                  <c:v>115</c:v>
                </c:pt>
                <c:pt idx="123">
                  <c:v>188</c:v>
                </c:pt>
                <c:pt idx="124">
                  <c:v>139</c:v>
                </c:pt>
                <c:pt idx="125">
                  <c:v>232</c:v>
                </c:pt>
                <c:pt idx="126">
                  <c:v>83</c:v>
                </c:pt>
                <c:pt idx="127">
                  <c:v>100</c:v>
                </c:pt>
                <c:pt idx="128">
                  <c:v>113</c:v>
                </c:pt>
                <c:pt idx="129">
                  <c:v>100</c:v>
                </c:pt>
                <c:pt idx="130">
                  <c:v>123</c:v>
                </c:pt>
                <c:pt idx="131">
                  <c:v>106</c:v>
                </c:pt>
                <c:pt idx="132">
                  <c:v>126</c:v>
                </c:pt>
                <c:pt idx="133">
                  <c:v>200</c:v>
                </c:pt>
                <c:pt idx="134">
                  <c:v>47</c:v>
                </c:pt>
                <c:pt idx="135">
                  <c:v>202</c:v>
                </c:pt>
                <c:pt idx="136">
                  <c:v>97</c:v>
                </c:pt>
                <c:pt idx="137">
                  <c:v>49</c:v>
                </c:pt>
                <c:pt idx="138">
                  <c:v>84</c:v>
                </c:pt>
                <c:pt idx="139">
                  <c:v>209</c:v>
                </c:pt>
                <c:pt idx="140">
                  <c:v>70</c:v>
                </c:pt>
                <c:pt idx="141">
                  <c:v>185</c:v>
                </c:pt>
                <c:pt idx="142">
                  <c:v>209</c:v>
                </c:pt>
                <c:pt idx="143">
                  <c:v>175</c:v>
                </c:pt>
                <c:pt idx="144">
                  <c:v>118</c:v>
                </c:pt>
                <c:pt idx="145">
                  <c:v>253</c:v>
                </c:pt>
                <c:pt idx="146">
                  <c:v>20</c:v>
                </c:pt>
                <c:pt idx="147">
                  <c:v>103</c:v>
                </c:pt>
                <c:pt idx="148">
                  <c:v>120</c:v>
                </c:pt>
                <c:pt idx="149">
                  <c:v>102</c:v>
                </c:pt>
              </c:numCache>
            </c:numRef>
          </c:xVal>
          <c:yVal>
            <c:numRef>
              <c:f>Store_Data!$U$2:$U$151</c:f>
              <c:numCache>
                <c:formatCode>0.0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11-4321-9348-93FA4526B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552944"/>
        <c:axId val="840553272"/>
      </c:scatterChart>
      <c:valAx>
        <c:axId val="840552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Adv</a:t>
                </a:r>
                <a:r>
                  <a:rPr lang="en-US" baseline="0"/>
                  <a:t> $'000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53272"/>
        <c:crosses val="autoZero"/>
        <c:crossBetween val="midCat"/>
      </c:valAx>
      <c:valAx>
        <c:axId val="8405532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Sales</a:t>
                </a:r>
                <a:r>
                  <a:rPr lang="en-US" baseline="0"/>
                  <a:t> $m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52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Competitors v.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Store_Data!$U$1</c:f>
              <c:strCache>
                <c:ptCount val="1"/>
                <c:pt idx="0">
                  <c:v>Sales $m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5740179352580925"/>
                  <c:y val="-0.48991105278506852"/>
                </c:manualLayout>
              </c:layout>
              <c:numFmt formatCode="General" sourceLinked="0"/>
              <c:spPr>
                <a:solidFill>
                  <a:schemeClr val="accent2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Store_Data!$H$2:$H$151</c:f>
              <c:numCache>
                <c:formatCode>General</c:formatCode>
                <c:ptCount val="150"/>
                <c:pt idx="0">
                  <c:v>3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0</c:v>
                </c:pt>
                <c:pt idx="6">
                  <c:v>2</c:v>
                </c:pt>
                <c:pt idx="7">
                  <c:v>2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5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6</c:v>
                </c:pt>
                <c:pt idx="23">
                  <c:v>2</c:v>
                </c:pt>
                <c:pt idx="24">
                  <c:v>3</c:v>
                </c:pt>
                <c:pt idx="25">
                  <c:v>2</c:v>
                </c:pt>
                <c:pt idx="26">
                  <c:v>2</c:v>
                </c:pt>
                <c:pt idx="27">
                  <c:v>4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2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1</c:v>
                </c:pt>
                <c:pt idx="37">
                  <c:v>3</c:v>
                </c:pt>
                <c:pt idx="38">
                  <c:v>0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1</c:v>
                </c:pt>
                <c:pt idx="46">
                  <c:v>1</c:v>
                </c:pt>
                <c:pt idx="47">
                  <c:v>3</c:v>
                </c:pt>
                <c:pt idx="48">
                  <c:v>1</c:v>
                </c:pt>
                <c:pt idx="49">
                  <c:v>2</c:v>
                </c:pt>
                <c:pt idx="50">
                  <c:v>0</c:v>
                </c:pt>
                <c:pt idx="51">
                  <c:v>6</c:v>
                </c:pt>
                <c:pt idx="52">
                  <c:v>3</c:v>
                </c:pt>
                <c:pt idx="53">
                  <c:v>6</c:v>
                </c:pt>
                <c:pt idx="54">
                  <c:v>2</c:v>
                </c:pt>
                <c:pt idx="55">
                  <c:v>2</c:v>
                </c:pt>
                <c:pt idx="56">
                  <c:v>3</c:v>
                </c:pt>
                <c:pt idx="57">
                  <c:v>3</c:v>
                </c:pt>
                <c:pt idx="58">
                  <c:v>4</c:v>
                </c:pt>
                <c:pt idx="59">
                  <c:v>1</c:v>
                </c:pt>
                <c:pt idx="60">
                  <c:v>2</c:v>
                </c:pt>
                <c:pt idx="61">
                  <c:v>4</c:v>
                </c:pt>
                <c:pt idx="62">
                  <c:v>2</c:v>
                </c:pt>
                <c:pt idx="63">
                  <c:v>2</c:v>
                </c:pt>
                <c:pt idx="64">
                  <c:v>0</c:v>
                </c:pt>
                <c:pt idx="65">
                  <c:v>2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2</c:v>
                </c:pt>
                <c:pt idx="70">
                  <c:v>1</c:v>
                </c:pt>
                <c:pt idx="71">
                  <c:v>4</c:v>
                </c:pt>
                <c:pt idx="72">
                  <c:v>1</c:v>
                </c:pt>
                <c:pt idx="73">
                  <c:v>0</c:v>
                </c:pt>
                <c:pt idx="74">
                  <c:v>5</c:v>
                </c:pt>
                <c:pt idx="75">
                  <c:v>5</c:v>
                </c:pt>
                <c:pt idx="76">
                  <c:v>3</c:v>
                </c:pt>
                <c:pt idx="77">
                  <c:v>5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4</c:v>
                </c:pt>
                <c:pt idx="82">
                  <c:v>3</c:v>
                </c:pt>
                <c:pt idx="83">
                  <c:v>4</c:v>
                </c:pt>
                <c:pt idx="84">
                  <c:v>1</c:v>
                </c:pt>
                <c:pt idx="85">
                  <c:v>2</c:v>
                </c:pt>
                <c:pt idx="86">
                  <c:v>3</c:v>
                </c:pt>
                <c:pt idx="87">
                  <c:v>3</c:v>
                </c:pt>
                <c:pt idx="88">
                  <c:v>2</c:v>
                </c:pt>
                <c:pt idx="89">
                  <c:v>3</c:v>
                </c:pt>
                <c:pt idx="90">
                  <c:v>5</c:v>
                </c:pt>
                <c:pt idx="91">
                  <c:v>4</c:v>
                </c:pt>
                <c:pt idx="92">
                  <c:v>1</c:v>
                </c:pt>
                <c:pt idx="93">
                  <c:v>2</c:v>
                </c:pt>
                <c:pt idx="94">
                  <c:v>4</c:v>
                </c:pt>
                <c:pt idx="95">
                  <c:v>0</c:v>
                </c:pt>
                <c:pt idx="96">
                  <c:v>5</c:v>
                </c:pt>
                <c:pt idx="97">
                  <c:v>3</c:v>
                </c:pt>
                <c:pt idx="98">
                  <c:v>2</c:v>
                </c:pt>
                <c:pt idx="99">
                  <c:v>2</c:v>
                </c:pt>
                <c:pt idx="100">
                  <c:v>3</c:v>
                </c:pt>
                <c:pt idx="101">
                  <c:v>0</c:v>
                </c:pt>
                <c:pt idx="102">
                  <c:v>2</c:v>
                </c:pt>
                <c:pt idx="103">
                  <c:v>3</c:v>
                </c:pt>
                <c:pt idx="104">
                  <c:v>7</c:v>
                </c:pt>
                <c:pt idx="105">
                  <c:v>3</c:v>
                </c:pt>
                <c:pt idx="106">
                  <c:v>2</c:v>
                </c:pt>
                <c:pt idx="107">
                  <c:v>1</c:v>
                </c:pt>
                <c:pt idx="108">
                  <c:v>4</c:v>
                </c:pt>
                <c:pt idx="109">
                  <c:v>2</c:v>
                </c:pt>
                <c:pt idx="110">
                  <c:v>2</c:v>
                </c:pt>
                <c:pt idx="111">
                  <c:v>3</c:v>
                </c:pt>
                <c:pt idx="112">
                  <c:v>7</c:v>
                </c:pt>
                <c:pt idx="113">
                  <c:v>4</c:v>
                </c:pt>
                <c:pt idx="114">
                  <c:v>0</c:v>
                </c:pt>
                <c:pt idx="115">
                  <c:v>1</c:v>
                </c:pt>
                <c:pt idx="116">
                  <c:v>2</c:v>
                </c:pt>
                <c:pt idx="117">
                  <c:v>5</c:v>
                </c:pt>
                <c:pt idx="118">
                  <c:v>2</c:v>
                </c:pt>
                <c:pt idx="119">
                  <c:v>3</c:v>
                </c:pt>
                <c:pt idx="120">
                  <c:v>3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1</c:v>
                </c:pt>
                <c:pt idx="125">
                  <c:v>4</c:v>
                </c:pt>
                <c:pt idx="126">
                  <c:v>2</c:v>
                </c:pt>
                <c:pt idx="127">
                  <c:v>5</c:v>
                </c:pt>
                <c:pt idx="128">
                  <c:v>4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5</c:v>
                </c:pt>
                <c:pt idx="136">
                  <c:v>2</c:v>
                </c:pt>
                <c:pt idx="137">
                  <c:v>3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2</c:v>
                </c:pt>
                <c:pt idx="142">
                  <c:v>0</c:v>
                </c:pt>
                <c:pt idx="143">
                  <c:v>1</c:v>
                </c:pt>
                <c:pt idx="144">
                  <c:v>4</c:v>
                </c:pt>
                <c:pt idx="145">
                  <c:v>3</c:v>
                </c:pt>
                <c:pt idx="146">
                  <c:v>4</c:v>
                </c:pt>
                <c:pt idx="147">
                  <c:v>2</c:v>
                </c:pt>
                <c:pt idx="148">
                  <c:v>3</c:v>
                </c:pt>
                <c:pt idx="149">
                  <c:v>5</c:v>
                </c:pt>
              </c:numCache>
            </c:numRef>
          </c:xVal>
          <c:yVal>
            <c:numRef>
              <c:f>Store_Data!$U$2:$U$151</c:f>
              <c:numCache>
                <c:formatCode>0.0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8A-4DC1-A561-B8B58A831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8058032"/>
        <c:axId val="838057704"/>
      </c:scatterChart>
      <c:valAx>
        <c:axId val="838058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Competitors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057704"/>
        <c:crosses val="autoZero"/>
        <c:crossBetween val="midCat"/>
      </c:valAx>
      <c:valAx>
        <c:axId val="838057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  <a:r>
                  <a:rPr lang="en-US" baseline="0"/>
                  <a:t> $m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058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hrsTrading v.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Store_Data!$U$1</c:f>
              <c:strCache>
                <c:ptCount val="1"/>
                <c:pt idx="0">
                  <c:v>Sales $m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8918657042869642"/>
                  <c:y val="-0.420264654418197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Store_Data!$I$2:$I$151</c:f>
              <c:numCache>
                <c:formatCode>General</c:formatCode>
                <c:ptCount val="150"/>
                <c:pt idx="0">
                  <c:v>110</c:v>
                </c:pt>
                <c:pt idx="1">
                  <c:v>134</c:v>
                </c:pt>
                <c:pt idx="2">
                  <c:v>98</c:v>
                </c:pt>
                <c:pt idx="3">
                  <c:v>85</c:v>
                </c:pt>
                <c:pt idx="4">
                  <c:v>72</c:v>
                </c:pt>
                <c:pt idx="5">
                  <c:v>77</c:v>
                </c:pt>
                <c:pt idx="6">
                  <c:v>100</c:v>
                </c:pt>
                <c:pt idx="7">
                  <c:v>95</c:v>
                </c:pt>
                <c:pt idx="8">
                  <c:v>112</c:v>
                </c:pt>
                <c:pt idx="9">
                  <c:v>75</c:v>
                </c:pt>
                <c:pt idx="10">
                  <c:v>100</c:v>
                </c:pt>
                <c:pt idx="11">
                  <c:v>96</c:v>
                </c:pt>
                <c:pt idx="12">
                  <c:v>72</c:v>
                </c:pt>
                <c:pt idx="13">
                  <c:v>73</c:v>
                </c:pt>
                <c:pt idx="14">
                  <c:v>86</c:v>
                </c:pt>
                <c:pt idx="15">
                  <c:v>121</c:v>
                </c:pt>
                <c:pt idx="16">
                  <c:v>85</c:v>
                </c:pt>
                <c:pt idx="17">
                  <c:v>73</c:v>
                </c:pt>
                <c:pt idx="18">
                  <c:v>90</c:v>
                </c:pt>
                <c:pt idx="19">
                  <c:v>82</c:v>
                </c:pt>
                <c:pt idx="20">
                  <c:v>85</c:v>
                </c:pt>
                <c:pt idx="21">
                  <c:v>80</c:v>
                </c:pt>
                <c:pt idx="22">
                  <c:v>145</c:v>
                </c:pt>
                <c:pt idx="23">
                  <c:v>112</c:v>
                </c:pt>
                <c:pt idx="24">
                  <c:v>106</c:v>
                </c:pt>
                <c:pt idx="25">
                  <c:v>101</c:v>
                </c:pt>
                <c:pt idx="26">
                  <c:v>124</c:v>
                </c:pt>
                <c:pt idx="27">
                  <c:v>88</c:v>
                </c:pt>
                <c:pt idx="28">
                  <c:v>117</c:v>
                </c:pt>
                <c:pt idx="29">
                  <c:v>86</c:v>
                </c:pt>
                <c:pt idx="30">
                  <c:v>72</c:v>
                </c:pt>
                <c:pt idx="31">
                  <c:v>101</c:v>
                </c:pt>
                <c:pt idx="32">
                  <c:v>72</c:v>
                </c:pt>
                <c:pt idx="33">
                  <c:v>91</c:v>
                </c:pt>
                <c:pt idx="34">
                  <c:v>78</c:v>
                </c:pt>
                <c:pt idx="35">
                  <c:v>96</c:v>
                </c:pt>
                <c:pt idx="36">
                  <c:v>120</c:v>
                </c:pt>
                <c:pt idx="37">
                  <c:v>112</c:v>
                </c:pt>
                <c:pt idx="38">
                  <c:v>72</c:v>
                </c:pt>
                <c:pt idx="39">
                  <c:v>150</c:v>
                </c:pt>
                <c:pt idx="40">
                  <c:v>110</c:v>
                </c:pt>
                <c:pt idx="41">
                  <c:v>104</c:v>
                </c:pt>
                <c:pt idx="42">
                  <c:v>99</c:v>
                </c:pt>
                <c:pt idx="43">
                  <c:v>145</c:v>
                </c:pt>
                <c:pt idx="44">
                  <c:v>111</c:v>
                </c:pt>
                <c:pt idx="45">
                  <c:v>86</c:v>
                </c:pt>
                <c:pt idx="46">
                  <c:v>84</c:v>
                </c:pt>
                <c:pt idx="47">
                  <c:v>123</c:v>
                </c:pt>
                <c:pt idx="48">
                  <c:v>97</c:v>
                </c:pt>
                <c:pt idx="49">
                  <c:v>98</c:v>
                </c:pt>
                <c:pt idx="50">
                  <c:v>72</c:v>
                </c:pt>
                <c:pt idx="51">
                  <c:v>73</c:v>
                </c:pt>
                <c:pt idx="52">
                  <c:v>111</c:v>
                </c:pt>
                <c:pt idx="53">
                  <c:v>86</c:v>
                </c:pt>
                <c:pt idx="54">
                  <c:v>120</c:v>
                </c:pt>
                <c:pt idx="55">
                  <c:v>84</c:v>
                </c:pt>
                <c:pt idx="56">
                  <c:v>108</c:v>
                </c:pt>
                <c:pt idx="57">
                  <c:v>118</c:v>
                </c:pt>
                <c:pt idx="58">
                  <c:v>92</c:v>
                </c:pt>
                <c:pt idx="59">
                  <c:v>88</c:v>
                </c:pt>
                <c:pt idx="60">
                  <c:v>101</c:v>
                </c:pt>
                <c:pt idx="61">
                  <c:v>91</c:v>
                </c:pt>
                <c:pt idx="62">
                  <c:v>120</c:v>
                </c:pt>
                <c:pt idx="63">
                  <c:v>98</c:v>
                </c:pt>
                <c:pt idx="64">
                  <c:v>98</c:v>
                </c:pt>
                <c:pt idx="65">
                  <c:v>98</c:v>
                </c:pt>
                <c:pt idx="66">
                  <c:v>96</c:v>
                </c:pt>
                <c:pt idx="67">
                  <c:v>116</c:v>
                </c:pt>
                <c:pt idx="68">
                  <c:v>114</c:v>
                </c:pt>
                <c:pt idx="69">
                  <c:v>98</c:v>
                </c:pt>
                <c:pt idx="70">
                  <c:v>91</c:v>
                </c:pt>
                <c:pt idx="71">
                  <c:v>129</c:v>
                </c:pt>
                <c:pt idx="72">
                  <c:v>88</c:v>
                </c:pt>
                <c:pt idx="73">
                  <c:v>82</c:v>
                </c:pt>
                <c:pt idx="74">
                  <c:v>135</c:v>
                </c:pt>
                <c:pt idx="75">
                  <c:v>133</c:v>
                </c:pt>
                <c:pt idx="76">
                  <c:v>112</c:v>
                </c:pt>
                <c:pt idx="77">
                  <c:v>168</c:v>
                </c:pt>
                <c:pt idx="78">
                  <c:v>78</c:v>
                </c:pt>
                <c:pt idx="79">
                  <c:v>110</c:v>
                </c:pt>
                <c:pt idx="80">
                  <c:v>132</c:v>
                </c:pt>
                <c:pt idx="81">
                  <c:v>137</c:v>
                </c:pt>
                <c:pt idx="82">
                  <c:v>127</c:v>
                </c:pt>
                <c:pt idx="83">
                  <c:v>112</c:v>
                </c:pt>
                <c:pt idx="84">
                  <c:v>85</c:v>
                </c:pt>
                <c:pt idx="85">
                  <c:v>74</c:v>
                </c:pt>
                <c:pt idx="86">
                  <c:v>109</c:v>
                </c:pt>
                <c:pt idx="87">
                  <c:v>108</c:v>
                </c:pt>
                <c:pt idx="88">
                  <c:v>100</c:v>
                </c:pt>
                <c:pt idx="89">
                  <c:v>105</c:v>
                </c:pt>
                <c:pt idx="90">
                  <c:v>87</c:v>
                </c:pt>
                <c:pt idx="91">
                  <c:v>84</c:v>
                </c:pt>
                <c:pt idx="92">
                  <c:v>87</c:v>
                </c:pt>
                <c:pt idx="93">
                  <c:v>101</c:v>
                </c:pt>
                <c:pt idx="94">
                  <c:v>130</c:v>
                </c:pt>
                <c:pt idx="95">
                  <c:v>72</c:v>
                </c:pt>
                <c:pt idx="96">
                  <c:v>129</c:v>
                </c:pt>
                <c:pt idx="97">
                  <c:v>100</c:v>
                </c:pt>
                <c:pt idx="98">
                  <c:v>86</c:v>
                </c:pt>
                <c:pt idx="99">
                  <c:v>98</c:v>
                </c:pt>
                <c:pt idx="100">
                  <c:v>112</c:v>
                </c:pt>
                <c:pt idx="101">
                  <c:v>85</c:v>
                </c:pt>
                <c:pt idx="102">
                  <c:v>96</c:v>
                </c:pt>
                <c:pt idx="103">
                  <c:v>150</c:v>
                </c:pt>
                <c:pt idx="104">
                  <c:v>107</c:v>
                </c:pt>
                <c:pt idx="105">
                  <c:v>108</c:v>
                </c:pt>
                <c:pt idx="106">
                  <c:v>78</c:v>
                </c:pt>
                <c:pt idx="107">
                  <c:v>86</c:v>
                </c:pt>
                <c:pt idx="108">
                  <c:v>133</c:v>
                </c:pt>
                <c:pt idx="109">
                  <c:v>107</c:v>
                </c:pt>
                <c:pt idx="110">
                  <c:v>100</c:v>
                </c:pt>
                <c:pt idx="111">
                  <c:v>108</c:v>
                </c:pt>
                <c:pt idx="112">
                  <c:v>155</c:v>
                </c:pt>
                <c:pt idx="113">
                  <c:v>90</c:v>
                </c:pt>
                <c:pt idx="114">
                  <c:v>137</c:v>
                </c:pt>
                <c:pt idx="115">
                  <c:v>140</c:v>
                </c:pt>
                <c:pt idx="116">
                  <c:v>98</c:v>
                </c:pt>
                <c:pt idx="117">
                  <c:v>111</c:v>
                </c:pt>
                <c:pt idx="118">
                  <c:v>101</c:v>
                </c:pt>
                <c:pt idx="119">
                  <c:v>109</c:v>
                </c:pt>
                <c:pt idx="120">
                  <c:v>132</c:v>
                </c:pt>
                <c:pt idx="121">
                  <c:v>137</c:v>
                </c:pt>
                <c:pt idx="122">
                  <c:v>72</c:v>
                </c:pt>
                <c:pt idx="123">
                  <c:v>76</c:v>
                </c:pt>
                <c:pt idx="124">
                  <c:v>124</c:v>
                </c:pt>
                <c:pt idx="125">
                  <c:v>99</c:v>
                </c:pt>
                <c:pt idx="126">
                  <c:v>90</c:v>
                </c:pt>
                <c:pt idx="127">
                  <c:v>98</c:v>
                </c:pt>
                <c:pt idx="128">
                  <c:v>85</c:v>
                </c:pt>
                <c:pt idx="129">
                  <c:v>136</c:v>
                </c:pt>
                <c:pt idx="130">
                  <c:v>75</c:v>
                </c:pt>
                <c:pt idx="131">
                  <c:v>96</c:v>
                </c:pt>
                <c:pt idx="132">
                  <c:v>97</c:v>
                </c:pt>
                <c:pt idx="133">
                  <c:v>124</c:v>
                </c:pt>
                <c:pt idx="134">
                  <c:v>111</c:v>
                </c:pt>
                <c:pt idx="135">
                  <c:v>147</c:v>
                </c:pt>
                <c:pt idx="136">
                  <c:v>101</c:v>
                </c:pt>
                <c:pt idx="137">
                  <c:v>111</c:v>
                </c:pt>
                <c:pt idx="138">
                  <c:v>122</c:v>
                </c:pt>
                <c:pt idx="139">
                  <c:v>85</c:v>
                </c:pt>
                <c:pt idx="140">
                  <c:v>137</c:v>
                </c:pt>
                <c:pt idx="141">
                  <c:v>99</c:v>
                </c:pt>
                <c:pt idx="142">
                  <c:v>85</c:v>
                </c:pt>
                <c:pt idx="143">
                  <c:v>84</c:v>
                </c:pt>
                <c:pt idx="144">
                  <c:v>115</c:v>
                </c:pt>
                <c:pt idx="145">
                  <c:v>124</c:v>
                </c:pt>
                <c:pt idx="146">
                  <c:v>129</c:v>
                </c:pt>
                <c:pt idx="147">
                  <c:v>102</c:v>
                </c:pt>
                <c:pt idx="148">
                  <c:v>114</c:v>
                </c:pt>
                <c:pt idx="149">
                  <c:v>135</c:v>
                </c:pt>
              </c:numCache>
            </c:numRef>
          </c:xVal>
          <c:yVal>
            <c:numRef>
              <c:f>Store_Data!$U$2:$U$151</c:f>
              <c:numCache>
                <c:formatCode>0.0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B7-42A6-880A-ED84EED28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6934384"/>
        <c:axId val="886936352"/>
      </c:scatterChart>
      <c:valAx>
        <c:axId val="886934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HrsTrading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936352"/>
        <c:crosses val="autoZero"/>
        <c:crossBetween val="midCat"/>
      </c:valAx>
      <c:valAx>
        <c:axId val="8869363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Sales$m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934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Sunday</a:t>
            </a:r>
            <a:r>
              <a:rPr lang="en-US" baseline="0"/>
              <a:t> v.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Store_Data!$U$1</c:f>
              <c:strCache>
                <c:ptCount val="1"/>
                <c:pt idx="0">
                  <c:v>Sales $m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40451946631671043"/>
                  <c:y val="-0.41569225721784775"/>
                </c:manualLayout>
              </c:layout>
              <c:numFmt formatCode="General" sourceLinked="0"/>
              <c:spPr>
                <a:solidFill>
                  <a:schemeClr val="accent2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Store_Data!$J$2:$J$151</c:f>
              <c:numCache>
                <c:formatCode>General</c:formatCode>
                <c:ptCount val="15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</c:numCache>
            </c:numRef>
          </c:xVal>
          <c:yVal>
            <c:numRef>
              <c:f>Store_Data!$U$2:$U$151</c:f>
              <c:numCache>
                <c:formatCode>0.0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3B-4BEF-BCB6-709DA0FD2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121368"/>
        <c:axId val="817550416"/>
      </c:scatterChart>
      <c:valAx>
        <c:axId val="966121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Sundays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550416"/>
        <c:crosses val="autoZero"/>
        <c:crossBetween val="midCat"/>
      </c:valAx>
      <c:valAx>
        <c:axId val="8175504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  <a:r>
                  <a:rPr lang="en-US" baseline="0"/>
                  <a:t> %m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121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Mng-Gender</a:t>
            </a:r>
            <a:r>
              <a:rPr lang="en-US" baseline="0"/>
              <a:t> v. </a:t>
            </a:r>
            <a:r>
              <a:rPr lang="en-US"/>
              <a:t>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Store_Data!$U$1</c:f>
              <c:strCache>
                <c:ptCount val="1"/>
                <c:pt idx="0">
                  <c:v>Sales $m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40174168853893261"/>
                  <c:y val="-0.32298884514435694"/>
                </c:manualLayout>
              </c:layout>
              <c:numFmt formatCode="General" sourceLinked="0"/>
              <c:spPr>
                <a:solidFill>
                  <a:schemeClr val="accent2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Store_Data!$K$2:$K$151</c:f>
              <c:numCache>
                <c:formatCode>General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1</c:v>
                </c:pt>
              </c:numCache>
            </c:numRef>
          </c:xVal>
          <c:yVal>
            <c:numRef>
              <c:f>Store_Data!$U$2:$U$151</c:f>
              <c:numCache>
                <c:formatCode>0.0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5A-4A28-A78C-C6B71EE07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989192"/>
        <c:axId val="897989848"/>
      </c:scatterChart>
      <c:valAx>
        <c:axId val="897989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Mng-Gender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989848"/>
        <c:crosses val="autoZero"/>
        <c:crossBetween val="midCat"/>
      </c:valAx>
      <c:valAx>
        <c:axId val="8979898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Sale $m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989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Mng-Gender</a:t>
            </a:r>
            <a:r>
              <a:rPr lang="en-US" baseline="0"/>
              <a:t> v.</a:t>
            </a:r>
            <a:r>
              <a:rPr lang="en-US"/>
              <a:t>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Store_Data!$U$1</c:f>
              <c:strCache>
                <c:ptCount val="1"/>
                <c:pt idx="0">
                  <c:v>Sales $m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43237839020122487"/>
                  <c:y val="-0.40360600758238552"/>
                </c:manualLayout>
              </c:layout>
              <c:numFmt formatCode="General" sourceLinked="0"/>
              <c:spPr>
                <a:solidFill>
                  <a:schemeClr val="accent2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Store_Data!$L$2:$L$151</c:f>
              <c:numCache>
                <c:formatCode>General</c:formatCode>
                <c:ptCount val="150"/>
                <c:pt idx="0">
                  <c:v>33</c:v>
                </c:pt>
                <c:pt idx="1">
                  <c:v>33</c:v>
                </c:pt>
                <c:pt idx="2">
                  <c:v>40</c:v>
                </c:pt>
                <c:pt idx="3">
                  <c:v>29</c:v>
                </c:pt>
                <c:pt idx="4">
                  <c:v>36</c:v>
                </c:pt>
                <c:pt idx="5">
                  <c:v>32</c:v>
                </c:pt>
                <c:pt idx="6">
                  <c:v>52</c:v>
                </c:pt>
                <c:pt idx="7">
                  <c:v>41</c:v>
                </c:pt>
                <c:pt idx="8">
                  <c:v>31</c:v>
                </c:pt>
                <c:pt idx="9">
                  <c:v>42</c:v>
                </c:pt>
                <c:pt idx="10">
                  <c:v>32</c:v>
                </c:pt>
                <c:pt idx="11">
                  <c:v>39</c:v>
                </c:pt>
                <c:pt idx="12">
                  <c:v>45</c:v>
                </c:pt>
                <c:pt idx="13">
                  <c:v>39</c:v>
                </c:pt>
                <c:pt idx="14">
                  <c:v>31</c:v>
                </c:pt>
                <c:pt idx="15">
                  <c:v>41</c:v>
                </c:pt>
                <c:pt idx="16">
                  <c:v>38</c:v>
                </c:pt>
                <c:pt idx="17">
                  <c:v>29</c:v>
                </c:pt>
                <c:pt idx="18">
                  <c:v>34</c:v>
                </c:pt>
                <c:pt idx="19">
                  <c:v>34</c:v>
                </c:pt>
                <c:pt idx="20">
                  <c:v>47</c:v>
                </c:pt>
                <c:pt idx="21">
                  <c:v>38</c:v>
                </c:pt>
                <c:pt idx="22">
                  <c:v>34</c:v>
                </c:pt>
                <c:pt idx="23">
                  <c:v>30</c:v>
                </c:pt>
                <c:pt idx="24">
                  <c:v>44</c:v>
                </c:pt>
                <c:pt idx="25">
                  <c:v>37</c:v>
                </c:pt>
                <c:pt idx="26">
                  <c:v>37</c:v>
                </c:pt>
                <c:pt idx="27">
                  <c:v>27</c:v>
                </c:pt>
                <c:pt idx="28">
                  <c:v>30</c:v>
                </c:pt>
                <c:pt idx="29">
                  <c:v>38</c:v>
                </c:pt>
                <c:pt idx="30">
                  <c:v>35</c:v>
                </c:pt>
                <c:pt idx="31">
                  <c:v>30</c:v>
                </c:pt>
                <c:pt idx="32">
                  <c:v>34</c:v>
                </c:pt>
                <c:pt idx="33">
                  <c:v>37</c:v>
                </c:pt>
                <c:pt idx="34">
                  <c:v>35</c:v>
                </c:pt>
                <c:pt idx="35">
                  <c:v>33</c:v>
                </c:pt>
                <c:pt idx="36">
                  <c:v>39</c:v>
                </c:pt>
                <c:pt idx="37">
                  <c:v>59</c:v>
                </c:pt>
                <c:pt idx="38">
                  <c:v>30</c:v>
                </c:pt>
                <c:pt idx="39">
                  <c:v>28</c:v>
                </c:pt>
                <c:pt idx="40">
                  <c:v>36</c:v>
                </c:pt>
                <c:pt idx="41">
                  <c:v>40</c:v>
                </c:pt>
                <c:pt idx="42">
                  <c:v>43</c:v>
                </c:pt>
                <c:pt idx="43">
                  <c:v>52</c:v>
                </c:pt>
                <c:pt idx="44">
                  <c:v>45</c:v>
                </c:pt>
                <c:pt idx="45">
                  <c:v>33</c:v>
                </c:pt>
                <c:pt idx="46">
                  <c:v>36</c:v>
                </c:pt>
                <c:pt idx="47">
                  <c:v>36</c:v>
                </c:pt>
                <c:pt idx="48">
                  <c:v>43</c:v>
                </c:pt>
                <c:pt idx="49">
                  <c:v>35</c:v>
                </c:pt>
                <c:pt idx="50">
                  <c:v>49</c:v>
                </c:pt>
                <c:pt idx="51">
                  <c:v>35</c:v>
                </c:pt>
                <c:pt idx="52">
                  <c:v>44</c:v>
                </c:pt>
                <c:pt idx="53">
                  <c:v>29</c:v>
                </c:pt>
                <c:pt idx="54">
                  <c:v>39</c:v>
                </c:pt>
                <c:pt idx="55">
                  <c:v>36</c:v>
                </c:pt>
                <c:pt idx="56">
                  <c:v>37</c:v>
                </c:pt>
                <c:pt idx="57">
                  <c:v>34</c:v>
                </c:pt>
                <c:pt idx="58">
                  <c:v>52</c:v>
                </c:pt>
                <c:pt idx="59">
                  <c:v>45</c:v>
                </c:pt>
                <c:pt idx="60">
                  <c:v>53</c:v>
                </c:pt>
                <c:pt idx="61">
                  <c:v>44</c:v>
                </c:pt>
                <c:pt idx="62">
                  <c:v>46</c:v>
                </c:pt>
                <c:pt idx="63">
                  <c:v>38</c:v>
                </c:pt>
                <c:pt idx="64">
                  <c:v>36</c:v>
                </c:pt>
                <c:pt idx="65">
                  <c:v>42</c:v>
                </c:pt>
                <c:pt idx="66">
                  <c:v>28</c:v>
                </c:pt>
                <c:pt idx="67">
                  <c:v>35</c:v>
                </c:pt>
                <c:pt idx="68">
                  <c:v>43</c:v>
                </c:pt>
                <c:pt idx="69">
                  <c:v>35</c:v>
                </c:pt>
                <c:pt idx="70">
                  <c:v>28</c:v>
                </c:pt>
                <c:pt idx="71">
                  <c:v>56</c:v>
                </c:pt>
                <c:pt idx="72">
                  <c:v>40</c:v>
                </c:pt>
                <c:pt idx="73">
                  <c:v>31</c:v>
                </c:pt>
                <c:pt idx="74">
                  <c:v>40</c:v>
                </c:pt>
                <c:pt idx="75">
                  <c:v>29</c:v>
                </c:pt>
                <c:pt idx="76">
                  <c:v>32</c:v>
                </c:pt>
                <c:pt idx="77">
                  <c:v>33</c:v>
                </c:pt>
                <c:pt idx="78">
                  <c:v>39</c:v>
                </c:pt>
                <c:pt idx="79">
                  <c:v>41</c:v>
                </c:pt>
                <c:pt idx="80">
                  <c:v>31</c:v>
                </c:pt>
                <c:pt idx="81">
                  <c:v>43</c:v>
                </c:pt>
                <c:pt idx="82">
                  <c:v>30</c:v>
                </c:pt>
                <c:pt idx="83">
                  <c:v>39</c:v>
                </c:pt>
                <c:pt idx="84">
                  <c:v>46</c:v>
                </c:pt>
                <c:pt idx="85">
                  <c:v>50</c:v>
                </c:pt>
                <c:pt idx="86">
                  <c:v>44</c:v>
                </c:pt>
                <c:pt idx="87">
                  <c:v>31</c:v>
                </c:pt>
                <c:pt idx="88">
                  <c:v>53</c:v>
                </c:pt>
                <c:pt idx="89">
                  <c:v>37</c:v>
                </c:pt>
                <c:pt idx="90">
                  <c:v>46</c:v>
                </c:pt>
                <c:pt idx="91">
                  <c:v>45</c:v>
                </c:pt>
                <c:pt idx="92">
                  <c:v>34</c:v>
                </c:pt>
                <c:pt idx="93">
                  <c:v>38</c:v>
                </c:pt>
                <c:pt idx="94">
                  <c:v>37</c:v>
                </c:pt>
                <c:pt idx="95">
                  <c:v>39</c:v>
                </c:pt>
                <c:pt idx="96">
                  <c:v>42</c:v>
                </c:pt>
                <c:pt idx="97">
                  <c:v>54</c:v>
                </c:pt>
                <c:pt idx="98">
                  <c:v>39</c:v>
                </c:pt>
                <c:pt idx="99">
                  <c:v>35</c:v>
                </c:pt>
                <c:pt idx="100">
                  <c:v>33</c:v>
                </c:pt>
                <c:pt idx="101">
                  <c:v>36</c:v>
                </c:pt>
                <c:pt idx="102">
                  <c:v>42</c:v>
                </c:pt>
                <c:pt idx="103">
                  <c:v>29</c:v>
                </c:pt>
                <c:pt idx="104">
                  <c:v>38</c:v>
                </c:pt>
                <c:pt idx="105">
                  <c:v>37</c:v>
                </c:pt>
                <c:pt idx="106">
                  <c:v>29</c:v>
                </c:pt>
                <c:pt idx="107">
                  <c:v>36</c:v>
                </c:pt>
                <c:pt idx="108">
                  <c:v>61</c:v>
                </c:pt>
                <c:pt idx="109">
                  <c:v>38</c:v>
                </c:pt>
                <c:pt idx="110">
                  <c:v>27</c:v>
                </c:pt>
                <c:pt idx="111">
                  <c:v>32</c:v>
                </c:pt>
                <c:pt idx="112">
                  <c:v>44</c:v>
                </c:pt>
                <c:pt idx="113">
                  <c:v>37</c:v>
                </c:pt>
                <c:pt idx="114">
                  <c:v>37</c:v>
                </c:pt>
                <c:pt idx="115">
                  <c:v>60</c:v>
                </c:pt>
                <c:pt idx="116">
                  <c:v>53</c:v>
                </c:pt>
                <c:pt idx="117">
                  <c:v>41</c:v>
                </c:pt>
                <c:pt idx="118">
                  <c:v>39</c:v>
                </c:pt>
                <c:pt idx="119">
                  <c:v>44</c:v>
                </c:pt>
                <c:pt idx="120">
                  <c:v>45</c:v>
                </c:pt>
                <c:pt idx="121">
                  <c:v>38</c:v>
                </c:pt>
                <c:pt idx="122">
                  <c:v>36</c:v>
                </c:pt>
                <c:pt idx="123">
                  <c:v>30</c:v>
                </c:pt>
                <c:pt idx="124">
                  <c:v>34</c:v>
                </c:pt>
                <c:pt idx="125">
                  <c:v>47</c:v>
                </c:pt>
                <c:pt idx="126">
                  <c:v>33</c:v>
                </c:pt>
                <c:pt idx="127">
                  <c:v>37</c:v>
                </c:pt>
                <c:pt idx="128">
                  <c:v>28</c:v>
                </c:pt>
                <c:pt idx="129">
                  <c:v>42</c:v>
                </c:pt>
                <c:pt idx="130">
                  <c:v>49</c:v>
                </c:pt>
                <c:pt idx="131">
                  <c:v>42</c:v>
                </c:pt>
                <c:pt idx="132">
                  <c:v>40</c:v>
                </c:pt>
                <c:pt idx="133">
                  <c:v>32</c:v>
                </c:pt>
                <c:pt idx="134">
                  <c:v>34</c:v>
                </c:pt>
                <c:pt idx="135">
                  <c:v>40</c:v>
                </c:pt>
                <c:pt idx="136">
                  <c:v>49</c:v>
                </c:pt>
                <c:pt idx="137">
                  <c:v>33</c:v>
                </c:pt>
                <c:pt idx="138">
                  <c:v>40</c:v>
                </c:pt>
                <c:pt idx="139">
                  <c:v>45</c:v>
                </c:pt>
                <c:pt idx="140">
                  <c:v>46</c:v>
                </c:pt>
                <c:pt idx="141">
                  <c:v>30</c:v>
                </c:pt>
                <c:pt idx="142">
                  <c:v>30</c:v>
                </c:pt>
                <c:pt idx="143">
                  <c:v>31</c:v>
                </c:pt>
                <c:pt idx="144">
                  <c:v>46</c:v>
                </c:pt>
                <c:pt idx="145">
                  <c:v>42</c:v>
                </c:pt>
                <c:pt idx="146">
                  <c:v>43</c:v>
                </c:pt>
                <c:pt idx="147">
                  <c:v>39</c:v>
                </c:pt>
                <c:pt idx="148">
                  <c:v>52</c:v>
                </c:pt>
                <c:pt idx="149">
                  <c:v>35</c:v>
                </c:pt>
              </c:numCache>
            </c:numRef>
          </c:xVal>
          <c:yVal>
            <c:numRef>
              <c:f>Store_Data!$U$2:$U$151</c:f>
              <c:numCache>
                <c:formatCode>0.0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D4-4AC5-8558-F1C32E403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065912"/>
        <c:axId val="1056067224"/>
      </c:scatterChart>
      <c:valAx>
        <c:axId val="1056065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Mng-Age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067224"/>
        <c:crosses val="autoZero"/>
        <c:crossBetween val="midCat"/>
      </c:valAx>
      <c:valAx>
        <c:axId val="10560672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  <a:r>
                  <a:rPr lang="en-US" baseline="0"/>
                  <a:t> $m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065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Mng-Exp v.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Store_Data!$U$1</c:f>
              <c:strCache>
                <c:ptCount val="1"/>
                <c:pt idx="0">
                  <c:v>Sales $m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8732502187226597"/>
                  <c:y val="-0.26882545931758528"/>
                </c:manualLayout>
              </c:layout>
              <c:numFmt formatCode="General" sourceLinked="0"/>
              <c:spPr>
                <a:solidFill>
                  <a:schemeClr val="accent2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Store_Data!$M$2:$M$151</c:f>
              <c:numCache>
                <c:formatCode>General</c:formatCode>
                <c:ptCount val="150"/>
                <c:pt idx="0">
                  <c:v>12</c:v>
                </c:pt>
                <c:pt idx="1">
                  <c:v>16</c:v>
                </c:pt>
                <c:pt idx="2">
                  <c:v>13</c:v>
                </c:pt>
                <c:pt idx="3">
                  <c:v>10</c:v>
                </c:pt>
                <c:pt idx="4">
                  <c:v>4</c:v>
                </c:pt>
                <c:pt idx="5">
                  <c:v>15</c:v>
                </c:pt>
                <c:pt idx="6">
                  <c:v>15</c:v>
                </c:pt>
                <c:pt idx="7">
                  <c:v>4</c:v>
                </c:pt>
                <c:pt idx="8">
                  <c:v>12</c:v>
                </c:pt>
                <c:pt idx="9">
                  <c:v>13</c:v>
                </c:pt>
                <c:pt idx="10">
                  <c:v>8</c:v>
                </c:pt>
                <c:pt idx="11">
                  <c:v>21</c:v>
                </c:pt>
                <c:pt idx="12">
                  <c:v>8</c:v>
                </c:pt>
                <c:pt idx="13">
                  <c:v>11</c:v>
                </c:pt>
                <c:pt idx="14">
                  <c:v>13</c:v>
                </c:pt>
                <c:pt idx="15">
                  <c:v>10</c:v>
                </c:pt>
                <c:pt idx="16">
                  <c:v>12</c:v>
                </c:pt>
                <c:pt idx="17">
                  <c:v>13</c:v>
                </c:pt>
                <c:pt idx="18">
                  <c:v>6</c:v>
                </c:pt>
                <c:pt idx="19">
                  <c:v>8</c:v>
                </c:pt>
                <c:pt idx="20">
                  <c:v>14</c:v>
                </c:pt>
                <c:pt idx="21">
                  <c:v>10</c:v>
                </c:pt>
                <c:pt idx="22">
                  <c:v>12</c:v>
                </c:pt>
                <c:pt idx="23">
                  <c:v>13</c:v>
                </c:pt>
                <c:pt idx="24">
                  <c:v>8</c:v>
                </c:pt>
                <c:pt idx="25">
                  <c:v>5</c:v>
                </c:pt>
                <c:pt idx="26">
                  <c:v>13</c:v>
                </c:pt>
                <c:pt idx="27">
                  <c:v>5</c:v>
                </c:pt>
                <c:pt idx="28">
                  <c:v>5</c:v>
                </c:pt>
                <c:pt idx="29">
                  <c:v>11</c:v>
                </c:pt>
                <c:pt idx="30">
                  <c:v>11</c:v>
                </c:pt>
                <c:pt idx="31">
                  <c:v>10</c:v>
                </c:pt>
                <c:pt idx="32">
                  <c:v>6</c:v>
                </c:pt>
                <c:pt idx="33">
                  <c:v>6</c:v>
                </c:pt>
                <c:pt idx="34">
                  <c:v>9</c:v>
                </c:pt>
                <c:pt idx="35">
                  <c:v>6</c:v>
                </c:pt>
                <c:pt idx="36">
                  <c:v>10</c:v>
                </c:pt>
                <c:pt idx="37">
                  <c:v>15</c:v>
                </c:pt>
                <c:pt idx="38">
                  <c:v>13</c:v>
                </c:pt>
                <c:pt idx="39">
                  <c:v>1</c:v>
                </c:pt>
                <c:pt idx="40">
                  <c:v>9</c:v>
                </c:pt>
                <c:pt idx="41">
                  <c:v>8</c:v>
                </c:pt>
                <c:pt idx="42">
                  <c:v>15</c:v>
                </c:pt>
                <c:pt idx="43">
                  <c:v>15</c:v>
                </c:pt>
                <c:pt idx="44">
                  <c:v>9</c:v>
                </c:pt>
                <c:pt idx="45">
                  <c:v>5</c:v>
                </c:pt>
                <c:pt idx="46">
                  <c:v>8</c:v>
                </c:pt>
                <c:pt idx="47">
                  <c:v>8</c:v>
                </c:pt>
                <c:pt idx="48">
                  <c:v>6</c:v>
                </c:pt>
                <c:pt idx="49">
                  <c:v>1</c:v>
                </c:pt>
                <c:pt idx="50">
                  <c:v>7</c:v>
                </c:pt>
                <c:pt idx="51">
                  <c:v>4</c:v>
                </c:pt>
                <c:pt idx="52">
                  <c:v>5</c:v>
                </c:pt>
                <c:pt idx="53">
                  <c:v>2</c:v>
                </c:pt>
                <c:pt idx="54">
                  <c:v>5</c:v>
                </c:pt>
                <c:pt idx="55">
                  <c:v>6</c:v>
                </c:pt>
                <c:pt idx="56">
                  <c:v>9</c:v>
                </c:pt>
                <c:pt idx="57">
                  <c:v>19</c:v>
                </c:pt>
                <c:pt idx="58">
                  <c:v>18</c:v>
                </c:pt>
                <c:pt idx="59">
                  <c:v>10</c:v>
                </c:pt>
                <c:pt idx="60">
                  <c:v>9</c:v>
                </c:pt>
                <c:pt idx="61">
                  <c:v>10</c:v>
                </c:pt>
                <c:pt idx="62">
                  <c:v>3</c:v>
                </c:pt>
                <c:pt idx="63">
                  <c:v>9</c:v>
                </c:pt>
                <c:pt idx="64">
                  <c:v>12</c:v>
                </c:pt>
                <c:pt idx="65">
                  <c:v>3</c:v>
                </c:pt>
                <c:pt idx="66">
                  <c:v>9</c:v>
                </c:pt>
                <c:pt idx="67">
                  <c:v>10</c:v>
                </c:pt>
                <c:pt idx="68">
                  <c:v>11</c:v>
                </c:pt>
                <c:pt idx="69">
                  <c:v>8</c:v>
                </c:pt>
                <c:pt idx="70">
                  <c:v>8</c:v>
                </c:pt>
                <c:pt idx="71">
                  <c:v>3</c:v>
                </c:pt>
                <c:pt idx="72">
                  <c:v>8</c:v>
                </c:pt>
                <c:pt idx="73">
                  <c:v>7</c:v>
                </c:pt>
                <c:pt idx="74">
                  <c:v>20</c:v>
                </c:pt>
                <c:pt idx="75">
                  <c:v>15</c:v>
                </c:pt>
                <c:pt idx="76">
                  <c:v>10</c:v>
                </c:pt>
                <c:pt idx="77">
                  <c:v>11</c:v>
                </c:pt>
                <c:pt idx="78">
                  <c:v>7</c:v>
                </c:pt>
                <c:pt idx="79">
                  <c:v>10</c:v>
                </c:pt>
                <c:pt idx="80">
                  <c:v>6</c:v>
                </c:pt>
                <c:pt idx="81">
                  <c:v>12</c:v>
                </c:pt>
                <c:pt idx="82">
                  <c:v>4</c:v>
                </c:pt>
                <c:pt idx="83">
                  <c:v>7</c:v>
                </c:pt>
                <c:pt idx="84">
                  <c:v>9</c:v>
                </c:pt>
                <c:pt idx="85">
                  <c:v>4</c:v>
                </c:pt>
                <c:pt idx="86">
                  <c:v>8</c:v>
                </c:pt>
                <c:pt idx="87">
                  <c:v>10</c:v>
                </c:pt>
                <c:pt idx="88">
                  <c:v>7</c:v>
                </c:pt>
                <c:pt idx="89">
                  <c:v>15</c:v>
                </c:pt>
                <c:pt idx="90">
                  <c:v>1</c:v>
                </c:pt>
                <c:pt idx="91">
                  <c:v>5</c:v>
                </c:pt>
                <c:pt idx="92">
                  <c:v>8</c:v>
                </c:pt>
                <c:pt idx="93">
                  <c:v>13</c:v>
                </c:pt>
                <c:pt idx="94">
                  <c:v>11</c:v>
                </c:pt>
                <c:pt idx="95">
                  <c:v>18</c:v>
                </c:pt>
                <c:pt idx="96">
                  <c:v>15</c:v>
                </c:pt>
                <c:pt idx="97">
                  <c:v>8</c:v>
                </c:pt>
                <c:pt idx="98">
                  <c:v>9</c:v>
                </c:pt>
                <c:pt idx="99">
                  <c:v>16</c:v>
                </c:pt>
                <c:pt idx="100">
                  <c:v>1</c:v>
                </c:pt>
                <c:pt idx="101">
                  <c:v>7</c:v>
                </c:pt>
                <c:pt idx="102">
                  <c:v>7</c:v>
                </c:pt>
                <c:pt idx="103">
                  <c:v>10</c:v>
                </c:pt>
                <c:pt idx="104">
                  <c:v>4</c:v>
                </c:pt>
                <c:pt idx="105">
                  <c:v>9</c:v>
                </c:pt>
                <c:pt idx="106">
                  <c:v>7</c:v>
                </c:pt>
                <c:pt idx="107">
                  <c:v>10</c:v>
                </c:pt>
                <c:pt idx="108">
                  <c:v>8</c:v>
                </c:pt>
                <c:pt idx="109">
                  <c:v>8</c:v>
                </c:pt>
                <c:pt idx="110">
                  <c:v>10</c:v>
                </c:pt>
                <c:pt idx="111">
                  <c:v>10</c:v>
                </c:pt>
                <c:pt idx="112">
                  <c:v>16</c:v>
                </c:pt>
                <c:pt idx="113">
                  <c:v>6</c:v>
                </c:pt>
                <c:pt idx="114">
                  <c:v>13</c:v>
                </c:pt>
                <c:pt idx="115">
                  <c:v>9</c:v>
                </c:pt>
                <c:pt idx="116">
                  <c:v>12</c:v>
                </c:pt>
                <c:pt idx="117">
                  <c:v>7</c:v>
                </c:pt>
                <c:pt idx="118">
                  <c:v>13</c:v>
                </c:pt>
                <c:pt idx="119">
                  <c:v>10</c:v>
                </c:pt>
                <c:pt idx="120">
                  <c:v>6</c:v>
                </c:pt>
                <c:pt idx="121">
                  <c:v>15</c:v>
                </c:pt>
                <c:pt idx="122">
                  <c:v>8</c:v>
                </c:pt>
                <c:pt idx="123">
                  <c:v>12</c:v>
                </c:pt>
                <c:pt idx="124">
                  <c:v>11</c:v>
                </c:pt>
                <c:pt idx="125">
                  <c:v>13</c:v>
                </c:pt>
                <c:pt idx="126">
                  <c:v>8</c:v>
                </c:pt>
                <c:pt idx="127">
                  <c:v>10</c:v>
                </c:pt>
                <c:pt idx="128">
                  <c:v>10</c:v>
                </c:pt>
                <c:pt idx="129">
                  <c:v>5</c:v>
                </c:pt>
                <c:pt idx="130">
                  <c:v>12</c:v>
                </c:pt>
                <c:pt idx="131">
                  <c:v>8</c:v>
                </c:pt>
                <c:pt idx="132">
                  <c:v>1</c:v>
                </c:pt>
                <c:pt idx="133">
                  <c:v>9</c:v>
                </c:pt>
                <c:pt idx="134">
                  <c:v>9</c:v>
                </c:pt>
                <c:pt idx="135">
                  <c:v>7</c:v>
                </c:pt>
                <c:pt idx="136">
                  <c:v>19</c:v>
                </c:pt>
                <c:pt idx="137">
                  <c:v>12</c:v>
                </c:pt>
                <c:pt idx="138">
                  <c:v>8</c:v>
                </c:pt>
                <c:pt idx="139">
                  <c:v>6</c:v>
                </c:pt>
                <c:pt idx="140">
                  <c:v>6</c:v>
                </c:pt>
                <c:pt idx="141">
                  <c:v>10</c:v>
                </c:pt>
                <c:pt idx="142">
                  <c:v>12</c:v>
                </c:pt>
                <c:pt idx="143">
                  <c:v>8</c:v>
                </c:pt>
                <c:pt idx="144">
                  <c:v>6</c:v>
                </c:pt>
                <c:pt idx="145">
                  <c:v>9</c:v>
                </c:pt>
                <c:pt idx="146">
                  <c:v>10</c:v>
                </c:pt>
                <c:pt idx="147">
                  <c:v>8</c:v>
                </c:pt>
                <c:pt idx="148">
                  <c:v>10</c:v>
                </c:pt>
                <c:pt idx="149">
                  <c:v>8</c:v>
                </c:pt>
              </c:numCache>
            </c:numRef>
          </c:xVal>
          <c:yVal>
            <c:numRef>
              <c:f>Store_Data!$U$2:$U$151</c:f>
              <c:numCache>
                <c:formatCode>0.0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6B-4C88-B9E4-209896088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8091632"/>
        <c:axId val="888093600"/>
      </c:scatterChart>
      <c:valAx>
        <c:axId val="888091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Mng-Exp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093600"/>
        <c:crosses val="autoZero"/>
        <c:crossBetween val="midCat"/>
      </c:valAx>
      <c:valAx>
        <c:axId val="888093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Sales$M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091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Mng-Train v.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Store_Data!$U$1</c:f>
              <c:strCache>
                <c:ptCount val="1"/>
                <c:pt idx="0">
                  <c:v>Sales $m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44244203849518809"/>
                  <c:y val="-0.45700823855351413"/>
                </c:manualLayout>
              </c:layout>
              <c:numFmt formatCode="General" sourceLinked="0"/>
              <c:spPr>
                <a:solidFill>
                  <a:schemeClr val="accent2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Store_Data!$N$2:$N$151</c:f>
              <c:numCache>
                <c:formatCode>General</c:formatCode>
                <c:ptCount val="150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3</c:v>
                </c:pt>
                <c:pt idx="8">
                  <c:v>5</c:v>
                </c:pt>
                <c:pt idx="9">
                  <c:v>2</c:v>
                </c:pt>
                <c:pt idx="10">
                  <c:v>2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3</c:v>
                </c:pt>
                <c:pt idx="26">
                  <c:v>2</c:v>
                </c:pt>
                <c:pt idx="27">
                  <c:v>6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5</c:v>
                </c:pt>
                <c:pt idx="32">
                  <c:v>2</c:v>
                </c:pt>
                <c:pt idx="33">
                  <c:v>3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4</c:v>
                </c:pt>
                <c:pt idx="38">
                  <c:v>5</c:v>
                </c:pt>
                <c:pt idx="39">
                  <c:v>6</c:v>
                </c:pt>
                <c:pt idx="40">
                  <c:v>2</c:v>
                </c:pt>
                <c:pt idx="41">
                  <c:v>3</c:v>
                </c:pt>
                <c:pt idx="42">
                  <c:v>5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4</c:v>
                </c:pt>
                <c:pt idx="51">
                  <c:v>3</c:v>
                </c:pt>
                <c:pt idx="52">
                  <c:v>3</c:v>
                </c:pt>
                <c:pt idx="53">
                  <c:v>2</c:v>
                </c:pt>
                <c:pt idx="54">
                  <c:v>3</c:v>
                </c:pt>
                <c:pt idx="55">
                  <c:v>3</c:v>
                </c:pt>
                <c:pt idx="56">
                  <c:v>2</c:v>
                </c:pt>
                <c:pt idx="57">
                  <c:v>1</c:v>
                </c:pt>
                <c:pt idx="58">
                  <c:v>5</c:v>
                </c:pt>
                <c:pt idx="59">
                  <c:v>3</c:v>
                </c:pt>
                <c:pt idx="60">
                  <c:v>4</c:v>
                </c:pt>
                <c:pt idx="61">
                  <c:v>3</c:v>
                </c:pt>
                <c:pt idx="62">
                  <c:v>4</c:v>
                </c:pt>
                <c:pt idx="63">
                  <c:v>2</c:v>
                </c:pt>
                <c:pt idx="64">
                  <c:v>1</c:v>
                </c:pt>
                <c:pt idx="65">
                  <c:v>3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2</c:v>
                </c:pt>
                <c:pt idx="70">
                  <c:v>2</c:v>
                </c:pt>
                <c:pt idx="71">
                  <c:v>5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2</c:v>
                </c:pt>
                <c:pt idx="77">
                  <c:v>5</c:v>
                </c:pt>
                <c:pt idx="78">
                  <c:v>3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2</c:v>
                </c:pt>
                <c:pt idx="83">
                  <c:v>3</c:v>
                </c:pt>
                <c:pt idx="84">
                  <c:v>3</c:v>
                </c:pt>
                <c:pt idx="85">
                  <c:v>4</c:v>
                </c:pt>
                <c:pt idx="86">
                  <c:v>3</c:v>
                </c:pt>
                <c:pt idx="87">
                  <c:v>2</c:v>
                </c:pt>
                <c:pt idx="88">
                  <c:v>4</c:v>
                </c:pt>
                <c:pt idx="89">
                  <c:v>2</c:v>
                </c:pt>
                <c:pt idx="90">
                  <c:v>4</c:v>
                </c:pt>
                <c:pt idx="91">
                  <c:v>4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4</c:v>
                </c:pt>
                <c:pt idx="97">
                  <c:v>4</c:v>
                </c:pt>
                <c:pt idx="98">
                  <c:v>3</c:v>
                </c:pt>
                <c:pt idx="99">
                  <c:v>1</c:v>
                </c:pt>
                <c:pt idx="100">
                  <c:v>3</c:v>
                </c:pt>
                <c:pt idx="101">
                  <c:v>2</c:v>
                </c:pt>
                <c:pt idx="102">
                  <c:v>6</c:v>
                </c:pt>
                <c:pt idx="103">
                  <c:v>1</c:v>
                </c:pt>
                <c:pt idx="104">
                  <c:v>5</c:v>
                </c:pt>
                <c:pt idx="105">
                  <c:v>4</c:v>
                </c:pt>
                <c:pt idx="106">
                  <c:v>2</c:v>
                </c:pt>
                <c:pt idx="107">
                  <c:v>4</c:v>
                </c:pt>
                <c:pt idx="108">
                  <c:v>5</c:v>
                </c:pt>
                <c:pt idx="109">
                  <c:v>3</c:v>
                </c:pt>
                <c:pt idx="110">
                  <c:v>1</c:v>
                </c:pt>
                <c:pt idx="111">
                  <c:v>2</c:v>
                </c:pt>
                <c:pt idx="112">
                  <c:v>2</c:v>
                </c:pt>
                <c:pt idx="113">
                  <c:v>3</c:v>
                </c:pt>
                <c:pt idx="114">
                  <c:v>1</c:v>
                </c:pt>
                <c:pt idx="115">
                  <c:v>5</c:v>
                </c:pt>
                <c:pt idx="116">
                  <c:v>4</c:v>
                </c:pt>
                <c:pt idx="117">
                  <c:v>3</c:v>
                </c:pt>
                <c:pt idx="118">
                  <c:v>2</c:v>
                </c:pt>
                <c:pt idx="119">
                  <c:v>4</c:v>
                </c:pt>
                <c:pt idx="120">
                  <c:v>3</c:v>
                </c:pt>
                <c:pt idx="121">
                  <c:v>5</c:v>
                </c:pt>
                <c:pt idx="122">
                  <c:v>2</c:v>
                </c:pt>
                <c:pt idx="123">
                  <c:v>1</c:v>
                </c:pt>
                <c:pt idx="124">
                  <c:v>2</c:v>
                </c:pt>
                <c:pt idx="125">
                  <c:v>3</c:v>
                </c:pt>
                <c:pt idx="126">
                  <c:v>2</c:v>
                </c:pt>
                <c:pt idx="127">
                  <c:v>4</c:v>
                </c:pt>
                <c:pt idx="128">
                  <c:v>1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6</c:v>
                </c:pt>
                <c:pt idx="133">
                  <c:v>2</c:v>
                </c:pt>
                <c:pt idx="134">
                  <c:v>2</c:v>
                </c:pt>
                <c:pt idx="135">
                  <c:v>3</c:v>
                </c:pt>
                <c:pt idx="136">
                  <c:v>3</c:v>
                </c:pt>
                <c:pt idx="137">
                  <c:v>2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4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2</c:v>
                </c:pt>
              </c:numCache>
            </c:numRef>
          </c:xVal>
          <c:yVal>
            <c:numRef>
              <c:f>Store_Data!$U$2:$U$151</c:f>
              <c:numCache>
                <c:formatCode>0.0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DC-4166-9FD4-94F4701D0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065912"/>
        <c:axId val="1056066240"/>
      </c:scatterChart>
      <c:valAx>
        <c:axId val="1056065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Mng-Train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066240"/>
        <c:crosses val="autoZero"/>
        <c:crossBetween val="midCat"/>
      </c:valAx>
      <c:valAx>
        <c:axId val="10560662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Sales$m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065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Union% v.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Store_Data!$U$1</c:f>
              <c:strCache>
                <c:ptCount val="1"/>
                <c:pt idx="0">
                  <c:v>Sales $m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8732261592300965"/>
                  <c:y val="-0.40583442694663169"/>
                </c:manualLayout>
              </c:layout>
              <c:numFmt formatCode="General" sourceLinked="0"/>
              <c:spPr>
                <a:solidFill>
                  <a:schemeClr val="accent2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Store_Data!$O$2:$O$151</c:f>
              <c:numCache>
                <c:formatCode>0</c:formatCode>
                <c:ptCount val="150"/>
                <c:pt idx="0">
                  <c:v>38</c:v>
                </c:pt>
                <c:pt idx="1">
                  <c:v>36</c:v>
                </c:pt>
                <c:pt idx="2">
                  <c:v>39</c:v>
                </c:pt>
                <c:pt idx="3">
                  <c:v>38</c:v>
                </c:pt>
                <c:pt idx="4">
                  <c:v>40</c:v>
                </c:pt>
                <c:pt idx="5">
                  <c:v>37</c:v>
                </c:pt>
                <c:pt idx="6">
                  <c:v>37</c:v>
                </c:pt>
                <c:pt idx="7">
                  <c:v>36</c:v>
                </c:pt>
                <c:pt idx="8">
                  <c:v>40</c:v>
                </c:pt>
                <c:pt idx="9">
                  <c:v>34</c:v>
                </c:pt>
                <c:pt idx="10">
                  <c:v>40</c:v>
                </c:pt>
                <c:pt idx="11">
                  <c:v>40</c:v>
                </c:pt>
                <c:pt idx="12">
                  <c:v>44</c:v>
                </c:pt>
                <c:pt idx="13">
                  <c:v>36</c:v>
                </c:pt>
                <c:pt idx="14">
                  <c:v>38</c:v>
                </c:pt>
                <c:pt idx="15">
                  <c:v>41</c:v>
                </c:pt>
                <c:pt idx="16">
                  <c:v>38</c:v>
                </c:pt>
                <c:pt idx="17">
                  <c:v>41</c:v>
                </c:pt>
                <c:pt idx="18">
                  <c:v>40</c:v>
                </c:pt>
                <c:pt idx="19">
                  <c:v>47</c:v>
                </c:pt>
                <c:pt idx="20">
                  <c:v>27</c:v>
                </c:pt>
                <c:pt idx="21">
                  <c:v>32</c:v>
                </c:pt>
                <c:pt idx="22">
                  <c:v>40</c:v>
                </c:pt>
                <c:pt idx="23">
                  <c:v>38</c:v>
                </c:pt>
                <c:pt idx="24">
                  <c:v>33</c:v>
                </c:pt>
                <c:pt idx="25">
                  <c:v>40</c:v>
                </c:pt>
                <c:pt idx="26">
                  <c:v>42</c:v>
                </c:pt>
                <c:pt idx="27">
                  <c:v>37</c:v>
                </c:pt>
                <c:pt idx="28">
                  <c:v>36</c:v>
                </c:pt>
                <c:pt idx="29">
                  <c:v>32</c:v>
                </c:pt>
                <c:pt idx="30">
                  <c:v>42</c:v>
                </c:pt>
                <c:pt idx="31">
                  <c:v>39</c:v>
                </c:pt>
                <c:pt idx="32">
                  <c:v>47</c:v>
                </c:pt>
                <c:pt idx="33">
                  <c:v>32</c:v>
                </c:pt>
                <c:pt idx="34">
                  <c:v>47</c:v>
                </c:pt>
                <c:pt idx="35">
                  <c:v>40</c:v>
                </c:pt>
                <c:pt idx="36">
                  <c:v>47</c:v>
                </c:pt>
                <c:pt idx="37">
                  <c:v>37</c:v>
                </c:pt>
                <c:pt idx="38">
                  <c:v>39</c:v>
                </c:pt>
                <c:pt idx="39">
                  <c:v>30</c:v>
                </c:pt>
                <c:pt idx="40">
                  <c:v>41</c:v>
                </c:pt>
                <c:pt idx="41">
                  <c:v>43</c:v>
                </c:pt>
                <c:pt idx="42">
                  <c:v>35</c:v>
                </c:pt>
                <c:pt idx="43">
                  <c:v>30</c:v>
                </c:pt>
                <c:pt idx="44">
                  <c:v>50</c:v>
                </c:pt>
                <c:pt idx="45">
                  <c:v>37</c:v>
                </c:pt>
                <c:pt idx="46">
                  <c:v>50</c:v>
                </c:pt>
                <c:pt idx="47">
                  <c:v>33</c:v>
                </c:pt>
                <c:pt idx="48">
                  <c:v>41</c:v>
                </c:pt>
                <c:pt idx="49">
                  <c:v>35</c:v>
                </c:pt>
                <c:pt idx="50">
                  <c:v>41</c:v>
                </c:pt>
                <c:pt idx="51">
                  <c:v>50</c:v>
                </c:pt>
                <c:pt idx="52">
                  <c:v>47</c:v>
                </c:pt>
                <c:pt idx="53">
                  <c:v>36</c:v>
                </c:pt>
                <c:pt idx="54">
                  <c:v>40</c:v>
                </c:pt>
                <c:pt idx="55">
                  <c:v>34</c:v>
                </c:pt>
                <c:pt idx="56">
                  <c:v>40</c:v>
                </c:pt>
                <c:pt idx="57">
                  <c:v>39</c:v>
                </c:pt>
                <c:pt idx="58">
                  <c:v>34</c:v>
                </c:pt>
                <c:pt idx="59">
                  <c:v>38</c:v>
                </c:pt>
                <c:pt idx="60">
                  <c:v>37</c:v>
                </c:pt>
                <c:pt idx="61">
                  <c:v>40</c:v>
                </c:pt>
                <c:pt idx="62">
                  <c:v>32</c:v>
                </c:pt>
                <c:pt idx="63">
                  <c:v>47</c:v>
                </c:pt>
                <c:pt idx="64">
                  <c:v>40</c:v>
                </c:pt>
                <c:pt idx="65">
                  <c:v>43</c:v>
                </c:pt>
                <c:pt idx="66">
                  <c:v>37</c:v>
                </c:pt>
                <c:pt idx="67">
                  <c:v>39</c:v>
                </c:pt>
                <c:pt idx="68">
                  <c:v>28</c:v>
                </c:pt>
                <c:pt idx="69">
                  <c:v>30</c:v>
                </c:pt>
                <c:pt idx="70">
                  <c:v>47</c:v>
                </c:pt>
                <c:pt idx="71">
                  <c:v>33</c:v>
                </c:pt>
                <c:pt idx="72">
                  <c:v>49</c:v>
                </c:pt>
                <c:pt idx="73">
                  <c:v>41</c:v>
                </c:pt>
                <c:pt idx="74">
                  <c:v>47</c:v>
                </c:pt>
                <c:pt idx="75">
                  <c:v>32</c:v>
                </c:pt>
                <c:pt idx="76">
                  <c:v>35</c:v>
                </c:pt>
                <c:pt idx="77">
                  <c:v>36</c:v>
                </c:pt>
                <c:pt idx="78">
                  <c:v>45</c:v>
                </c:pt>
                <c:pt idx="79">
                  <c:v>41</c:v>
                </c:pt>
                <c:pt idx="80">
                  <c:v>35</c:v>
                </c:pt>
                <c:pt idx="81">
                  <c:v>36</c:v>
                </c:pt>
                <c:pt idx="82">
                  <c:v>35</c:v>
                </c:pt>
                <c:pt idx="83">
                  <c:v>45</c:v>
                </c:pt>
                <c:pt idx="84">
                  <c:v>36</c:v>
                </c:pt>
                <c:pt idx="85">
                  <c:v>50</c:v>
                </c:pt>
                <c:pt idx="86">
                  <c:v>45</c:v>
                </c:pt>
                <c:pt idx="87">
                  <c:v>37</c:v>
                </c:pt>
                <c:pt idx="88">
                  <c:v>34</c:v>
                </c:pt>
                <c:pt idx="89">
                  <c:v>37</c:v>
                </c:pt>
                <c:pt idx="90">
                  <c:v>45</c:v>
                </c:pt>
                <c:pt idx="91">
                  <c:v>24</c:v>
                </c:pt>
                <c:pt idx="92">
                  <c:v>32</c:v>
                </c:pt>
                <c:pt idx="93">
                  <c:v>36</c:v>
                </c:pt>
                <c:pt idx="94">
                  <c:v>38</c:v>
                </c:pt>
                <c:pt idx="95">
                  <c:v>41</c:v>
                </c:pt>
                <c:pt idx="96">
                  <c:v>36</c:v>
                </c:pt>
                <c:pt idx="97">
                  <c:v>31</c:v>
                </c:pt>
                <c:pt idx="98">
                  <c:v>44</c:v>
                </c:pt>
                <c:pt idx="99">
                  <c:v>36</c:v>
                </c:pt>
                <c:pt idx="100">
                  <c:v>38</c:v>
                </c:pt>
                <c:pt idx="101">
                  <c:v>42</c:v>
                </c:pt>
                <c:pt idx="102">
                  <c:v>47</c:v>
                </c:pt>
                <c:pt idx="103">
                  <c:v>32</c:v>
                </c:pt>
                <c:pt idx="104">
                  <c:v>32</c:v>
                </c:pt>
                <c:pt idx="105">
                  <c:v>41</c:v>
                </c:pt>
                <c:pt idx="106">
                  <c:v>38</c:v>
                </c:pt>
                <c:pt idx="107">
                  <c:v>35</c:v>
                </c:pt>
                <c:pt idx="108">
                  <c:v>44</c:v>
                </c:pt>
                <c:pt idx="109">
                  <c:v>28</c:v>
                </c:pt>
                <c:pt idx="110">
                  <c:v>34</c:v>
                </c:pt>
                <c:pt idx="111">
                  <c:v>29</c:v>
                </c:pt>
                <c:pt idx="112">
                  <c:v>35</c:v>
                </c:pt>
                <c:pt idx="113">
                  <c:v>36</c:v>
                </c:pt>
                <c:pt idx="114">
                  <c:v>36</c:v>
                </c:pt>
                <c:pt idx="115">
                  <c:v>35</c:v>
                </c:pt>
                <c:pt idx="116">
                  <c:v>42</c:v>
                </c:pt>
                <c:pt idx="117">
                  <c:v>49</c:v>
                </c:pt>
                <c:pt idx="118">
                  <c:v>36</c:v>
                </c:pt>
                <c:pt idx="119">
                  <c:v>24</c:v>
                </c:pt>
                <c:pt idx="120">
                  <c:v>31</c:v>
                </c:pt>
                <c:pt idx="121">
                  <c:v>39</c:v>
                </c:pt>
                <c:pt idx="122">
                  <c:v>35</c:v>
                </c:pt>
                <c:pt idx="123">
                  <c:v>37</c:v>
                </c:pt>
                <c:pt idx="124">
                  <c:v>40</c:v>
                </c:pt>
                <c:pt idx="125">
                  <c:v>37</c:v>
                </c:pt>
                <c:pt idx="126">
                  <c:v>39</c:v>
                </c:pt>
                <c:pt idx="127">
                  <c:v>41</c:v>
                </c:pt>
                <c:pt idx="128">
                  <c:v>39</c:v>
                </c:pt>
                <c:pt idx="129">
                  <c:v>43</c:v>
                </c:pt>
                <c:pt idx="130">
                  <c:v>48</c:v>
                </c:pt>
                <c:pt idx="131">
                  <c:v>42</c:v>
                </c:pt>
                <c:pt idx="132">
                  <c:v>47</c:v>
                </c:pt>
                <c:pt idx="133">
                  <c:v>32</c:v>
                </c:pt>
                <c:pt idx="134">
                  <c:v>38</c:v>
                </c:pt>
                <c:pt idx="135">
                  <c:v>42</c:v>
                </c:pt>
                <c:pt idx="136">
                  <c:v>32</c:v>
                </c:pt>
                <c:pt idx="137">
                  <c:v>40</c:v>
                </c:pt>
                <c:pt idx="138">
                  <c:v>43</c:v>
                </c:pt>
                <c:pt idx="139">
                  <c:v>40</c:v>
                </c:pt>
                <c:pt idx="140">
                  <c:v>29</c:v>
                </c:pt>
                <c:pt idx="141">
                  <c:v>39</c:v>
                </c:pt>
                <c:pt idx="142">
                  <c:v>50</c:v>
                </c:pt>
                <c:pt idx="143">
                  <c:v>37</c:v>
                </c:pt>
                <c:pt idx="144">
                  <c:v>33</c:v>
                </c:pt>
                <c:pt idx="145">
                  <c:v>35</c:v>
                </c:pt>
                <c:pt idx="146">
                  <c:v>42</c:v>
                </c:pt>
                <c:pt idx="147">
                  <c:v>50</c:v>
                </c:pt>
                <c:pt idx="148">
                  <c:v>40</c:v>
                </c:pt>
                <c:pt idx="149">
                  <c:v>32</c:v>
                </c:pt>
              </c:numCache>
            </c:numRef>
          </c:xVal>
          <c:yVal>
            <c:numRef>
              <c:f>Store_Data!$U$2:$U$151</c:f>
              <c:numCache>
                <c:formatCode>0.0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FE-4749-AF40-0EEB79231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528104"/>
        <c:axId val="970529416"/>
      </c:scatterChart>
      <c:valAx>
        <c:axId val="970528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Union%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529416"/>
        <c:crosses val="autoZero"/>
        <c:crossBetween val="midCat"/>
      </c:valAx>
      <c:valAx>
        <c:axId val="9705294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Sales$m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528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CarSpace v.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Store_Data!$U$1</c:f>
              <c:strCache>
                <c:ptCount val="1"/>
                <c:pt idx="0">
                  <c:v>Sales $m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335363079615048"/>
                  <c:y val="-0.20740704286964129"/>
                </c:manualLayout>
              </c:layout>
              <c:numFmt formatCode="General" sourceLinked="0"/>
              <c:spPr>
                <a:solidFill>
                  <a:schemeClr val="accent2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Store_Data!$P$2:$P$151</c:f>
              <c:numCache>
                <c:formatCode>General</c:formatCode>
                <c:ptCount val="150"/>
                <c:pt idx="0">
                  <c:v>46</c:v>
                </c:pt>
                <c:pt idx="1">
                  <c:v>73</c:v>
                </c:pt>
                <c:pt idx="2">
                  <c:v>64</c:v>
                </c:pt>
                <c:pt idx="3">
                  <c:v>66</c:v>
                </c:pt>
                <c:pt idx="4">
                  <c:v>29</c:v>
                </c:pt>
                <c:pt idx="5">
                  <c:v>40</c:v>
                </c:pt>
                <c:pt idx="6">
                  <c:v>69</c:v>
                </c:pt>
                <c:pt idx="7">
                  <c:v>45</c:v>
                </c:pt>
                <c:pt idx="8">
                  <c:v>42</c:v>
                </c:pt>
                <c:pt idx="9">
                  <c:v>34</c:v>
                </c:pt>
                <c:pt idx="10">
                  <c:v>51</c:v>
                </c:pt>
                <c:pt idx="11">
                  <c:v>86</c:v>
                </c:pt>
                <c:pt idx="12">
                  <c:v>19</c:v>
                </c:pt>
                <c:pt idx="13">
                  <c:v>59</c:v>
                </c:pt>
                <c:pt idx="14">
                  <c:v>70</c:v>
                </c:pt>
                <c:pt idx="15">
                  <c:v>44</c:v>
                </c:pt>
                <c:pt idx="16">
                  <c:v>68</c:v>
                </c:pt>
                <c:pt idx="17">
                  <c:v>45</c:v>
                </c:pt>
                <c:pt idx="18">
                  <c:v>25</c:v>
                </c:pt>
                <c:pt idx="19">
                  <c:v>51</c:v>
                </c:pt>
                <c:pt idx="20">
                  <c:v>59</c:v>
                </c:pt>
                <c:pt idx="21">
                  <c:v>78</c:v>
                </c:pt>
                <c:pt idx="22">
                  <c:v>22</c:v>
                </c:pt>
                <c:pt idx="23">
                  <c:v>34</c:v>
                </c:pt>
                <c:pt idx="24">
                  <c:v>45</c:v>
                </c:pt>
                <c:pt idx="25">
                  <c:v>9</c:v>
                </c:pt>
                <c:pt idx="26">
                  <c:v>62</c:v>
                </c:pt>
                <c:pt idx="27">
                  <c:v>16</c:v>
                </c:pt>
                <c:pt idx="28">
                  <c:v>20</c:v>
                </c:pt>
                <c:pt idx="29">
                  <c:v>114</c:v>
                </c:pt>
                <c:pt idx="30">
                  <c:v>56</c:v>
                </c:pt>
                <c:pt idx="31">
                  <c:v>43</c:v>
                </c:pt>
                <c:pt idx="32">
                  <c:v>20</c:v>
                </c:pt>
                <c:pt idx="33">
                  <c:v>106</c:v>
                </c:pt>
                <c:pt idx="34">
                  <c:v>25</c:v>
                </c:pt>
                <c:pt idx="35">
                  <c:v>22</c:v>
                </c:pt>
                <c:pt idx="36">
                  <c:v>35</c:v>
                </c:pt>
                <c:pt idx="37">
                  <c:v>39</c:v>
                </c:pt>
                <c:pt idx="38">
                  <c:v>26</c:v>
                </c:pt>
                <c:pt idx="39">
                  <c:v>24</c:v>
                </c:pt>
                <c:pt idx="40">
                  <c:v>30</c:v>
                </c:pt>
                <c:pt idx="41">
                  <c:v>64</c:v>
                </c:pt>
                <c:pt idx="42">
                  <c:v>45</c:v>
                </c:pt>
                <c:pt idx="43">
                  <c:v>59</c:v>
                </c:pt>
                <c:pt idx="44">
                  <c:v>87</c:v>
                </c:pt>
                <c:pt idx="45">
                  <c:v>98</c:v>
                </c:pt>
                <c:pt idx="46">
                  <c:v>40</c:v>
                </c:pt>
                <c:pt idx="47">
                  <c:v>32</c:v>
                </c:pt>
                <c:pt idx="48">
                  <c:v>37</c:v>
                </c:pt>
                <c:pt idx="49">
                  <c:v>26</c:v>
                </c:pt>
                <c:pt idx="50">
                  <c:v>33</c:v>
                </c:pt>
                <c:pt idx="51">
                  <c:v>34</c:v>
                </c:pt>
                <c:pt idx="52">
                  <c:v>43</c:v>
                </c:pt>
                <c:pt idx="53">
                  <c:v>21</c:v>
                </c:pt>
                <c:pt idx="54">
                  <c:v>14</c:v>
                </c:pt>
                <c:pt idx="55">
                  <c:v>77</c:v>
                </c:pt>
                <c:pt idx="56">
                  <c:v>35</c:v>
                </c:pt>
                <c:pt idx="57">
                  <c:v>22</c:v>
                </c:pt>
                <c:pt idx="58">
                  <c:v>87</c:v>
                </c:pt>
                <c:pt idx="59">
                  <c:v>45</c:v>
                </c:pt>
                <c:pt idx="60">
                  <c:v>33</c:v>
                </c:pt>
                <c:pt idx="61">
                  <c:v>44</c:v>
                </c:pt>
                <c:pt idx="62">
                  <c:v>26</c:v>
                </c:pt>
                <c:pt idx="63">
                  <c:v>41</c:v>
                </c:pt>
                <c:pt idx="64">
                  <c:v>57</c:v>
                </c:pt>
                <c:pt idx="65">
                  <c:v>59</c:v>
                </c:pt>
                <c:pt idx="66">
                  <c:v>54</c:v>
                </c:pt>
                <c:pt idx="67">
                  <c:v>42</c:v>
                </c:pt>
                <c:pt idx="68">
                  <c:v>35</c:v>
                </c:pt>
                <c:pt idx="69">
                  <c:v>37</c:v>
                </c:pt>
                <c:pt idx="70">
                  <c:v>41</c:v>
                </c:pt>
                <c:pt idx="71">
                  <c:v>74</c:v>
                </c:pt>
                <c:pt idx="72">
                  <c:v>31</c:v>
                </c:pt>
                <c:pt idx="73">
                  <c:v>22</c:v>
                </c:pt>
                <c:pt idx="74">
                  <c:v>16</c:v>
                </c:pt>
                <c:pt idx="75">
                  <c:v>97</c:v>
                </c:pt>
                <c:pt idx="76">
                  <c:v>26</c:v>
                </c:pt>
                <c:pt idx="77">
                  <c:v>23</c:v>
                </c:pt>
                <c:pt idx="78">
                  <c:v>84</c:v>
                </c:pt>
                <c:pt idx="79">
                  <c:v>28</c:v>
                </c:pt>
                <c:pt idx="80">
                  <c:v>74</c:v>
                </c:pt>
                <c:pt idx="81">
                  <c:v>65</c:v>
                </c:pt>
                <c:pt idx="82">
                  <c:v>17</c:v>
                </c:pt>
                <c:pt idx="83">
                  <c:v>23</c:v>
                </c:pt>
                <c:pt idx="84">
                  <c:v>17</c:v>
                </c:pt>
                <c:pt idx="85">
                  <c:v>21</c:v>
                </c:pt>
                <c:pt idx="86">
                  <c:v>34</c:v>
                </c:pt>
                <c:pt idx="87">
                  <c:v>50</c:v>
                </c:pt>
                <c:pt idx="88">
                  <c:v>28</c:v>
                </c:pt>
                <c:pt idx="89">
                  <c:v>75</c:v>
                </c:pt>
                <c:pt idx="90">
                  <c:v>37</c:v>
                </c:pt>
                <c:pt idx="91">
                  <c:v>14</c:v>
                </c:pt>
                <c:pt idx="92">
                  <c:v>38</c:v>
                </c:pt>
                <c:pt idx="93">
                  <c:v>49</c:v>
                </c:pt>
                <c:pt idx="94">
                  <c:v>22</c:v>
                </c:pt>
                <c:pt idx="95">
                  <c:v>29</c:v>
                </c:pt>
                <c:pt idx="96">
                  <c:v>55</c:v>
                </c:pt>
                <c:pt idx="97">
                  <c:v>37</c:v>
                </c:pt>
                <c:pt idx="98">
                  <c:v>40</c:v>
                </c:pt>
                <c:pt idx="99">
                  <c:v>45</c:v>
                </c:pt>
                <c:pt idx="100">
                  <c:v>43</c:v>
                </c:pt>
                <c:pt idx="101">
                  <c:v>83</c:v>
                </c:pt>
                <c:pt idx="102">
                  <c:v>49</c:v>
                </c:pt>
                <c:pt idx="103">
                  <c:v>24</c:v>
                </c:pt>
                <c:pt idx="104">
                  <c:v>35</c:v>
                </c:pt>
                <c:pt idx="105">
                  <c:v>25</c:v>
                </c:pt>
                <c:pt idx="106">
                  <c:v>58</c:v>
                </c:pt>
                <c:pt idx="107">
                  <c:v>31</c:v>
                </c:pt>
                <c:pt idx="108">
                  <c:v>39</c:v>
                </c:pt>
                <c:pt idx="109">
                  <c:v>26</c:v>
                </c:pt>
                <c:pt idx="110">
                  <c:v>94</c:v>
                </c:pt>
                <c:pt idx="111">
                  <c:v>54</c:v>
                </c:pt>
                <c:pt idx="112">
                  <c:v>8</c:v>
                </c:pt>
                <c:pt idx="113">
                  <c:v>17</c:v>
                </c:pt>
                <c:pt idx="114">
                  <c:v>27</c:v>
                </c:pt>
                <c:pt idx="115">
                  <c:v>62</c:v>
                </c:pt>
                <c:pt idx="116">
                  <c:v>25</c:v>
                </c:pt>
                <c:pt idx="117">
                  <c:v>29</c:v>
                </c:pt>
                <c:pt idx="118">
                  <c:v>32</c:v>
                </c:pt>
                <c:pt idx="119">
                  <c:v>65</c:v>
                </c:pt>
                <c:pt idx="120">
                  <c:v>36</c:v>
                </c:pt>
                <c:pt idx="121">
                  <c:v>39</c:v>
                </c:pt>
                <c:pt idx="122">
                  <c:v>50</c:v>
                </c:pt>
                <c:pt idx="123">
                  <c:v>49</c:v>
                </c:pt>
                <c:pt idx="124">
                  <c:v>59</c:v>
                </c:pt>
                <c:pt idx="125">
                  <c:v>89</c:v>
                </c:pt>
                <c:pt idx="126">
                  <c:v>109</c:v>
                </c:pt>
                <c:pt idx="127">
                  <c:v>20</c:v>
                </c:pt>
                <c:pt idx="128">
                  <c:v>22</c:v>
                </c:pt>
                <c:pt idx="129">
                  <c:v>39</c:v>
                </c:pt>
                <c:pt idx="130">
                  <c:v>43</c:v>
                </c:pt>
                <c:pt idx="131">
                  <c:v>49</c:v>
                </c:pt>
                <c:pt idx="132">
                  <c:v>24</c:v>
                </c:pt>
                <c:pt idx="133">
                  <c:v>62</c:v>
                </c:pt>
                <c:pt idx="134">
                  <c:v>30</c:v>
                </c:pt>
                <c:pt idx="135">
                  <c:v>61</c:v>
                </c:pt>
                <c:pt idx="136">
                  <c:v>21</c:v>
                </c:pt>
                <c:pt idx="137">
                  <c:v>15</c:v>
                </c:pt>
                <c:pt idx="138">
                  <c:v>26</c:v>
                </c:pt>
                <c:pt idx="139">
                  <c:v>57</c:v>
                </c:pt>
                <c:pt idx="140">
                  <c:v>19</c:v>
                </c:pt>
                <c:pt idx="141">
                  <c:v>58</c:v>
                </c:pt>
                <c:pt idx="142">
                  <c:v>51</c:v>
                </c:pt>
                <c:pt idx="143">
                  <c:v>76</c:v>
                </c:pt>
                <c:pt idx="144">
                  <c:v>31</c:v>
                </c:pt>
                <c:pt idx="145">
                  <c:v>63</c:v>
                </c:pt>
                <c:pt idx="146">
                  <c:v>35</c:v>
                </c:pt>
                <c:pt idx="147">
                  <c:v>48</c:v>
                </c:pt>
                <c:pt idx="148">
                  <c:v>34</c:v>
                </c:pt>
                <c:pt idx="149">
                  <c:v>37</c:v>
                </c:pt>
              </c:numCache>
            </c:numRef>
          </c:xVal>
          <c:yVal>
            <c:numRef>
              <c:f>Store_Data!$U$2:$U$151</c:f>
              <c:numCache>
                <c:formatCode>0.0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41-47ED-8F3E-B25676FA8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9878632"/>
        <c:axId val="1049879288"/>
      </c:scatterChart>
      <c:valAx>
        <c:axId val="1049878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CarSpace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879288"/>
        <c:crosses val="autoZero"/>
        <c:crossBetween val="midCat"/>
      </c:valAx>
      <c:valAx>
        <c:axId val="10498792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  <a:r>
                  <a:rPr lang="en-US" baseline="0"/>
                  <a:t> $m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878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Online Channel v. Sales $m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Store_Data!$U$1</c:f>
              <c:strCache>
                <c:ptCount val="1"/>
                <c:pt idx="0">
                  <c:v>Sales $m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4156305774278215"/>
                  <c:y val="-0.34974773986585012"/>
                </c:manualLayout>
              </c:layout>
              <c:numFmt formatCode="General" sourceLinked="0"/>
              <c:spPr>
                <a:solidFill>
                  <a:schemeClr val="accent2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Store_Data!$Q$2:$Q$151</c:f>
              <c:numCache>
                <c:formatCode>General</c:formatCode>
                <c:ptCount val="15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</c:numCache>
            </c:numRef>
          </c:xVal>
          <c:yVal>
            <c:numRef>
              <c:f>Store_Data!$U$2:$U$151</c:f>
              <c:numCache>
                <c:formatCode>0.0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51-4691-82CD-8B532AE02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505608"/>
        <c:axId val="1049193976"/>
      </c:scatterChart>
      <c:valAx>
        <c:axId val="1044505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OnlineChannel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193976"/>
        <c:crosses val="autoZero"/>
        <c:crossBetween val="midCat"/>
      </c:valAx>
      <c:valAx>
        <c:axId val="10491939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Sales$m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505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Basket:2016 v.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Store_Data!$U$1</c:f>
              <c:strCache>
                <c:ptCount val="1"/>
                <c:pt idx="0">
                  <c:v>Sales $m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9698643919510063"/>
                  <c:y val="-0.22120990084572761"/>
                </c:manualLayout>
              </c:layout>
              <c:numFmt formatCode="General" sourceLinked="0"/>
              <c:spPr>
                <a:solidFill>
                  <a:schemeClr val="accent2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Store_Data!$R$2:$R$151</c:f>
              <c:numCache>
                <c:formatCode>"$"#,##0_);[Red]\("$"#,##0\)</c:formatCode>
                <c:ptCount val="150"/>
                <c:pt idx="0">
                  <c:v>171</c:v>
                </c:pt>
                <c:pt idx="1">
                  <c:v>168</c:v>
                </c:pt>
                <c:pt idx="2">
                  <c:v>180</c:v>
                </c:pt>
                <c:pt idx="3">
                  <c:v>173</c:v>
                </c:pt>
                <c:pt idx="4">
                  <c:v>166</c:v>
                </c:pt>
                <c:pt idx="5">
                  <c:v>183</c:v>
                </c:pt>
                <c:pt idx="6">
                  <c:v>182</c:v>
                </c:pt>
                <c:pt idx="7">
                  <c:v>173</c:v>
                </c:pt>
                <c:pt idx="8">
                  <c:v>183</c:v>
                </c:pt>
                <c:pt idx="9">
                  <c:v>158</c:v>
                </c:pt>
                <c:pt idx="10">
                  <c:v>174</c:v>
                </c:pt>
                <c:pt idx="11">
                  <c:v>174</c:v>
                </c:pt>
                <c:pt idx="12">
                  <c:v>163</c:v>
                </c:pt>
                <c:pt idx="13">
                  <c:v>168</c:v>
                </c:pt>
                <c:pt idx="14">
                  <c:v>173</c:v>
                </c:pt>
                <c:pt idx="15">
                  <c:v>159</c:v>
                </c:pt>
                <c:pt idx="16">
                  <c:v>163</c:v>
                </c:pt>
                <c:pt idx="17">
                  <c:v>182</c:v>
                </c:pt>
                <c:pt idx="18">
                  <c:v>178</c:v>
                </c:pt>
                <c:pt idx="19">
                  <c:v>185</c:v>
                </c:pt>
                <c:pt idx="20">
                  <c:v>168</c:v>
                </c:pt>
                <c:pt idx="21">
                  <c:v>183</c:v>
                </c:pt>
                <c:pt idx="22">
                  <c:v>181</c:v>
                </c:pt>
                <c:pt idx="23">
                  <c:v>178</c:v>
                </c:pt>
                <c:pt idx="24">
                  <c:v>170</c:v>
                </c:pt>
                <c:pt idx="25">
                  <c:v>163</c:v>
                </c:pt>
                <c:pt idx="26">
                  <c:v>164</c:v>
                </c:pt>
                <c:pt idx="27">
                  <c:v>180</c:v>
                </c:pt>
                <c:pt idx="28">
                  <c:v>179</c:v>
                </c:pt>
                <c:pt idx="29">
                  <c:v>170</c:v>
                </c:pt>
                <c:pt idx="30">
                  <c:v>166</c:v>
                </c:pt>
                <c:pt idx="31">
                  <c:v>168</c:v>
                </c:pt>
                <c:pt idx="32">
                  <c:v>178</c:v>
                </c:pt>
                <c:pt idx="33">
                  <c:v>186</c:v>
                </c:pt>
                <c:pt idx="34">
                  <c:v>181</c:v>
                </c:pt>
                <c:pt idx="35">
                  <c:v>165</c:v>
                </c:pt>
                <c:pt idx="36">
                  <c:v>181</c:v>
                </c:pt>
                <c:pt idx="37">
                  <c:v>166</c:v>
                </c:pt>
                <c:pt idx="38">
                  <c:v>201</c:v>
                </c:pt>
                <c:pt idx="39">
                  <c:v>157</c:v>
                </c:pt>
                <c:pt idx="40">
                  <c:v>171</c:v>
                </c:pt>
                <c:pt idx="41">
                  <c:v>167</c:v>
                </c:pt>
                <c:pt idx="42">
                  <c:v>176</c:v>
                </c:pt>
                <c:pt idx="43">
                  <c:v>163</c:v>
                </c:pt>
                <c:pt idx="44">
                  <c:v>173</c:v>
                </c:pt>
                <c:pt idx="45">
                  <c:v>183</c:v>
                </c:pt>
                <c:pt idx="46">
                  <c:v>173</c:v>
                </c:pt>
                <c:pt idx="47">
                  <c:v>161</c:v>
                </c:pt>
                <c:pt idx="48">
                  <c:v>165</c:v>
                </c:pt>
                <c:pt idx="49">
                  <c:v>173</c:v>
                </c:pt>
                <c:pt idx="50">
                  <c:v>182</c:v>
                </c:pt>
                <c:pt idx="51">
                  <c:v>165</c:v>
                </c:pt>
                <c:pt idx="52">
                  <c:v>164</c:v>
                </c:pt>
                <c:pt idx="53">
                  <c:v>164</c:v>
                </c:pt>
                <c:pt idx="54">
                  <c:v>162</c:v>
                </c:pt>
                <c:pt idx="55">
                  <c:v>177</c:v>
                </c:pt>
                <c:pt idx="56">
                  <c:v>163</c:v>
                </c:pt>
                <c:pt idx="57">
                  <c:v>172</c:v>
                </c:pt>
                <c:pt idx="58">
                  <c:v>178</c:v>
                </c:pt>
                <c:pt idx="59">
                  <c:v>179</c:v>
                </c:pt>
                <c:pt idx="60">
                  <c:v>164</c:v>
                </c:pt>
                <c:pt idx="61">
                  <c:v>181</c:v>
                </c:pt>
                <c:pt idx="62">
                  <c:v>164</c:v>
                </c:pt>
                <c:pt idx="63">
                  <c:v>177</c:v>
                </c:pt>
                <c:pt idx="64">
                  <c:v>184</c:v>
                </c:pt>
                <c:pt idx="65">
                  <c:v>160</c:v>
                </c:pt>
                <c:pt idx="66">
                  <c:v>180</c:v>
                </c:pt>
                <c:pt idx="67">
                  <c:v>178</c:v>
                </c:pt>
                <c:pt idx="68">
                  <c:v>170</c:v>
                </c:pt>
                <c:pt idx="69">
                  <c:v>164</c:v>
                </c:pt>
                <c:pt idx="70">
                  <c:v>174</c:v>
                </c:pt>
                <c:pt idx="71">
                  <c:v>163</c:v>
                </c:pt>
                <c:pt idx="72">
                  <c:v>175</c:v>
                </c:pt>
                <c:pt idx="73">
                  <c:v>174</c:v>
                </c:pt>
                <c:pt idx="74">
                  <c:v>170</c:v>
                </c:pt>
                <c:pt idx="75">
                  <c:v>178</c:v>
                </c:pt>
                <c:pt idx="76">
                  <c:v>173</c:v>
                </c:pt>
                <c:pt idx="77">
                  <c:v>176</c:v>
                </c:pt>
                <c:pt idx="78">
                  <c:v>179</c:v>
                </c:pt>
                <c:pt idx="79">
                  <c:v>162</c:v>
                </c:pt>
                <c:pt idx="80">
                  <c:v>168</c:v>
                </c:pt>
                <c:pt idx="81">
                  <c:v>165</c:v>
                </c:pt>
                <c:pt idx="82">
                  <c:v>170</c:v>
                </c:pt>
                <c:pt idx="83">
                  <c:v>175</c:v>
                </c:pt>
                <c:pt idx="84">
                  <c:v>184</c:v>
                </c:pt>
                <c:pt idx="85">
                  <c:v>176</c:v>
                </c:pt>
                <c:pt idx="86">
                  <c:v>160</c:v>
                </c:pt>
                <c:pt idx="87">
                  <c:v>173</c:v>
                </c:pt>
                <c:pt idx="88">
                  <c:v>163</c:v>
                </c:pt>
                <c:pt idx="89">
                  <c:v>168</c:v>
                </c:pt>
                <c:pt idx="90">
                  <c:v>162</c:v>
                </c:pt>
                <c:pt idx="91">
                  <c:v>160</c:v>
                </c:pt>
                <c:pt idx="92">
                  <c:v>174</c:v>
                </c:pt>
                <c:pt idx="93">
                  <c:v>175</c:v>
                </c:pt>
                <c:pt idx="94">
                  <c:v>171</c:v>
                </c:pt>
                <c:pt idx="95">
                  <c:v>175</c:v>
                </c:pt>
                <c:pt idx="96">
                  <c:v>186</c:v>
                </c:pt>
                <c:pt idx="97">
                  <c:v>172</c:v>
                </c:pt>
                <c:pt idx="98">
                  <c:v>165</c:v>
                </c:pt>
                <c:pt idx="99">
                  <c:v>174</c:v>
                </c:pt>
                <c:pt idx="100">
                  <c:v>178</c:v>
                </c:pt>
                <c:pt idx="101">
                  <c:v>179</c:v>
                </c:pt>
                <c:pt idx="102">
                  <c:v>161</c:v>
                </c:pt>
                <c:pt idx="103">
                  <c:v>168</c:v>
                </c:pt>
                <c:pt idx="104">
                  <c:v>162</c:v>
                </c:pt>
                <c:pt idx="105">
                  <c:v>162</c:v>
                </c:pt>
                <c:pt idx="106">
                  <c:v>164</c:v>
                </c:pt>
                <c:pt idx="107">
                  <c:v>176</c:v>
                </c:pt>
                <c:pt idx="108">
                  <c:v>162</c:v>
                </c:pt>
                <c:pt idx="109">
                  <c:v>185</c:v>
                </c:pt>
                <c:pt idx="110">
                  <c:v>182</c:v>
                </c:pt>
                <c:pt idx="111">
                  <c:v>173</c:v>
                </c:pt>
                <c:pt idx="112">
                  <c:v>164</c:v>
                </c:pt>
                <c:pt idx="113">
                  <c:v>170</c:v>
                </c:pt>
                <c:pt idx="114">
                  <c:v>184</c:v>
                </c:pt>
                <c:pt idx="115">
                  <c:v>169</c:v>
                </c:pt>
                <c:pt idx="116">
                  <c:v>175</c:v>
                </c:pt>
                <c:pt idx="117">
                  <c:v>162</c:v>
                </c:pt>
                <c:pt idx="118">
                  <c:v>172</c:v>
                </c:pt>
                <c:pt idx="119">
                  <c:v>162</c:v>
                </c:pt>
                <c:pt idx="120">
                  <c:v>161</c:v>
                </c:pt>
                <c:pt idx="121">
                  <c:v>175</c:v>
                </c:pt>
                <c:pt idx="122">
                  <c:v>175</c:v>
                </c:pt>
                <c:pt idx="123">
                  <c:v>181</c:v>
                </c:pt>
                <c:pt idx="124">
                  <c:v>169</c:v>
                </c:pt>
                <c:pt idx="125">
                  <c:v>183</c:v>
                </c:pt>
                <c:pt idx="126">
                  <c:v>172</c:v>
                </c:pt>
                <c:pt idx="127">
                  <c:v>173</c:v>
                </c:pt>
                <c:pt idx="128">
                  <c:v>176</c:v>
                </c:pt>
                <c:pt idx="129">
                  <c:v>161</c:v>
                </c:pt>
                <c:pt idx="130">
                  <c:v>157</c:v>
                </c:pt>
                <c:pt idx="131">
                  <c:v>171</c:v>
                </c:pt>
                <c:pt idx="132">
                  <c:v>160</c:v>
                </c:pt>
                <c:pt idx="133">
                  <c:v>171</c:v>
                </c:pt>
                <c:pt idx="134">
                  <c:v>179</c:v>
                </c:pt>
                <c:pt idx="135">
                  <c:v>156</c:v>
                </c:pt>
                <c:pt idx="136">
                  <c:v>172</c:v>
                </c:pt>
                <c:pt idx="137">
                  <c:v>181</c:v>
                </c:pt>
                <c:pt idx="138">
                  <c:v>171</c:v>
                </c:pt>
                <c:pt idx="139">
                  <c:v>169</c:v>
                </c:pt>
                <c:pt idx="140">
                  <c:v>161</c:v>
                </c:pt>
                <c:pt idx="141">
                  <c:v>180</c:v>
                </c:pt>
                <c:pt idx="142">
                  <c:v>182</c:v>
                </c:pt>
                <c:pt idx="143">
                  <c:v>183</c:v>
                </c:pt>
                <c:pt idx="144">
                  <c:v>162</c:v>
                </c:pt>
                <c:pt idx="145">
                  <c:v>163</c:v>
                </c:pt>
                <c:pt idx="146">
                  <c:v>178</c:v>
                </c:pt>
                <c:pt idx="147">
                  <c:v>166</c:v>
                </c:pt>
                <c:pt idx="148">
                  <c:v>174</c:v>
                </c:pt>
                <c:pt idx="149">
                  <c:v>178</c:v>
                </c:pt>
              </c:numCache>
            </c:numRef>
          </c:xVal>
          <c:yVal>
            <c:numRef>
              <c:f>Store_Data!$U$2:$U$151</c:f>
              <c:numCache>
                <c:formatCode>0.0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41-428F-B79B-93DAC0553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0968328"/>
        <c:axId val="1022028104"/>
      </c:scatterChart>
      <c:valAx>
        <c:axId val="970968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Basket:2016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_);[Red]\(&quot;$&quot;#,##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028104"/>
        <c:crosses val="autoZero"/>
        <c:crossBetween val="midCat"/>
      </c:valAx>
      <c:valAx>
        <c:axId val="10220281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Sales$m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968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Basket:2017 v. 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Store_Data!$U$1</c:f>
              <c:strCache>
                <c:ptCount val="1"/>
                <c:pt idx="0">
                  <c:v>Sales $m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9095122484689415"/>
                  <c:y val="-0.24399752114319043"/>
                </c:manualLayout>
              </c:layout>
              <c:numFmt formatCode="General" sourceLinked="0"/>
              <c:spPr>
                <a:solidFill>
                  <a:schemeClr val="accent2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Store_Data!$S$2:$S$151</c:f>
              <c:numCache>
                <c:formatCode>"$"#,##0_);[Red]\("$"#,##0\)</c:formatCode>
                <c:ptCount val="150"/>
                <c:pt idx="0">
                  <c:v>178</c:v>
                </c:pt>
                <c:pt idx="1">
                  <c:v>178</c:v>
                </c:pt>
                <c:pt idx="2">
                  <c:v>188</c:v>
                </c:pt>
                <c:pt idx="3">
                  <c:v>180</c:v>
                </c:pt>
                <c:pt idx="4">
                  <c:v>171</c:v>
                </c:pt>
                <c:pt idx="5">
                  <c:v>192</c:v>
                </c:pt>
                <c:pt idx="6">
                  <c:v>191</c:v>
                </c:pt>
                <c:pt idx="7">
                  <c:v>182</c:v>
                </c:pt>
                <c:pt idx="8">
                  <c:v>192</c:v>
                </c:pt>
                <c:pt idx="9">
                  <c:v>165</c:v>
                </c:pt>
                <c:pt idx="10">
                  <c:v>180</c:v>
                </c:pt>
                <c:pt idx="11">
                  <c:v>187</c:v>
                </c:pt>
                <c:pt idx="12">
                  <c:v>170</c:v>
                </c:pt>
                <c:pt idx="13">
                  <c:v>175</c:v>
                </c:pt>
                <c:pt idx="14">
                  <c:v>181</c:v>
                </c:pt>
                <c:pt idx="15">
                  <c:v>167</c:v>
                </c:pt>
                <c:pt idx="16">
                  <c:v>170</c:v>
                </c:pt>
                <c:pt idx="17">
                  <c:v>192</c:v>
                </c:pt>
                <c:pt idx="18">
                  <c:v>184</c:v>
                </c:pt>
                <c:pt idx="19">
                  <c:v>193</c:v>
                </c:pt>
                <c:pt idx="20">
                  <c:v>174</c:v>
                </c:pt>
                <c:pt idx="21">
                  <c:v>192</c:v>
                </c:pt>
                <c:pt idx="22">
                  <c:v>189</c:v>
                </c:pt>
                <c:pt idx="23">
                  <c:v>185</c:v>
                </c:pt>
                <c:pt idx="24">
                  <c:v>177</c:v>
                </c:pt>
                <c:pt idx="25">
                  <c:v>168</c:v>
                </c:pt>
                <c:pt idx="26">
                  <c:v>172</c:v>
                </c:pt>
                <c:pt idx="27">
                  <c:v>186</c:v>
                </c:pt>
                <c:pt idx="28">
                  <c:v>187</c:v>
                </c:pt>
                <c:pt idx="29">
                  <c:v>177</c:v>
                </c:pt>
                <c:pt idx="30">
                  <c:v>172</c:v>
                </c:pt>
                <c:pt idx="31">
                  <c:v>173</c:v>
                </c:pt>
                <c:pt idx="32">
                  <c:v>183</c:v>
                </c:pt>
                <c:pt idx="33">
                  <c:v>194</c:v>
                </c:pt>
                <c:pt idx="34">
                  <c:v>189</c:v>
                </c:pt>
                <c:pt idx="35">
                  <c:v>170</c:v>
                </c:pt>
                <c:pt idx="36">
                  <c:v>188</c:v>
                </c:pt>
                <c:pt idx="37">
                  <c:v>171</c:v>
                </c:pt>
                <c:pt idx="38">
                  <c:v>204</c:v>
                </c:pt>
                <c:pt idx="39">
                  <c:v>160</c:v>
                </c:pt>
                <c:pt idx="40">
                  <c:v>176</c:v>
                </c:pt>
                <c:pt idx="41">
                  <c:v>177</c:v>
                </c:pt>
                <c:pt idx="42">
                  <c:v>184</c:v>
                </c:pt>
                <c:pt idx="43">
                  <c:v>169</c:v>
                </c:pt>
                <c:pt idx="44">
                  <c:v>178</c:v>
                </c:pt>
                <c:pt idx="45">
                  <c:v>194</c:v>
                </c:pt>
                <c:pt idx="46">
                  <c:v>179</c:v>
                </c:pt>
                <c:pt idx="47">
                  <c:v>167</c:v>
                </c:pt>
                <c:pt idx="48">
                  <c:v>172</c:v>
                </c:pt>
                <c:pt idx="49">
                  <c:v>181</c:v>
                </c:pt>
                <c:pt idx="50">
                  <c:v>189</c:v>
                </c:pt>
                <c:pt idx="51">
                  <c:v>171</c:v>
                </c:pt>
                <c:pt idx="52">
                  <c:v>169</c:v>
                </c:pt>
                <c:pt idx="53">
                  <c:v>168</c:v>
                </c:pt>
                <c:pt idx="54">
                  <c:v>167</c:v>
                </c:pt>
                <c:pt idx="55">
                  <c:v>184</c:v>
                </c:pt>
                <c:pt idx="56">
                  <c:v>168</c:v>
                </c:pt>
                <c:pt idx="57">
                  <c:v>180</c:v>
                </c:pt>
                <c:pt idx="58">
                  <c:v>186</c:v>
                </c:pt>
                <c:pt idx="59">
                  <c:v>187</c:v>
                </c:pt>
                <c:pt idx="60">
                  <c:v>170</c:v>
                </c:pt>
                <c:pt idx="61">
                  <c:v>187</c:v>
                </c:pt>
                <c:pt idx="62">
                  <c:v>172</c:v>
                </c:pt>
                <c:pt idx="63">
                  <c:v>183</c:v>
                </c:pt>
                <c:pt idx="64">
                  <c:v>195</c:v>
                </c:pt>
                <c:pt idx="65">
                  <c:v>166</c:v>
                </c:pt>
                <c:pt idx="66">
                  <c:v>186</c:v>
                </c:pt>
                <c:pt idx="67">
                  <c:v>185</c:v>
                </c:pt>
                <c:pt idx="68">
                  <c:v>175</c:v>
                </c:pt>
                <c:pt idx="69">
                  <c:v>170</c:v>
                </c:pt>
                <c:pt idx="70">
                  <c:v>181</c:v>
                </c:pt>
                <c:pt idx="71">
                  <c:v>170</c:v>
                </c:pt>
                <c:pt idx="72">
                  <c:v>182</c:v>
                </c:pt>
                <c:pt idx="73">
                  <c:v>180</c:v>
                </c:pt>
                <c:pt idx="74">
                  <c:v>176</c:v>
                </c:pt>
                <c:pt idx="75">
                  <c:v>187</c:v>
                </c:pt>
                <c:pt idx="76">
                  <c:v>180</c:v>
                </c:pt>
                <c:pt idx="77">
                  <c:v>184</c:v>
                </c:pt>
                <c:pt idx="78">
                  <c:v>187</c:v>
                </c:pt>
                <c:pt idx="79">
                  <c:v>169</c:v>
                </c:pt>
                <c:pt idx="80">
                  <c:v>173</c:v>
                </c:pt>
                <c:pt idx="81">
                  <c:v>174</c:v>
                </c:pt>
                <c:pt idx="82">
                  <c:v>175</c:v>
                </c:pt>
                <c:pt idx="83">
                  <c:v>180</c:v>
                </c:pt>
                <c:pt idx="84">
                  <c:v>194</c:v>
                </c:pt>
                <c:pt idx="85">
                  <c:v>180</c:v>
                </c:pt>
                <c:pt idx="86">
                  <c:v>167</c:v>
                </c:pt>
                <c:pt idx="87">
                  <c:v>180</c:v>
                </c:pt>
                <c:pt idx="88">
                  <c:v>167</c:v>
                </c:pt>
                <c:pt idx="89">
                  <c:v>176</c:v>
                </c:pt>
                <c:pt idx="90">
                  <c:v>166</c:v>
                </c:pt>
                <c:pt idx="91">
                  <c:v>165</c:v>
                </c:pt>
                <c:pt idx="92">
                  <c:v>181</c:v>
                </c:pt>
                <c:pt idx="93">
                  <c:v>183</c:v>
                </c:pt>
                <c:pt idx="94">
                  <c:v>178</c:v>
                </c:pt>
                <c:pt idx="95">
                  <c:v>185</c:v>
                </c:pt>
                <c:pt idx="96">
                  <c:v>193</c:v>
                </c:pt>
                <c:pt idx="97">
                  <c:v>179</c:v>
                </c:pt>
                <c:pt idx="98">
                  <c:v>171</c:v>
                </c:pt>
                <c:pt idx="99">
                  <c:v>180</c:v>
                </c:pt>
                <c:pt idx="100">
                  <c:v>188</c:v>
                </c:pt>
                <c:pt idx="101">
                  <c:v>187</c:v>
                </c:pt>
                <c:pt idx="102">
                  <c:v>168</c:v>
                </c:pt>
                <c:pt idx="103">
                  <c:v>175</c:v>
                </c:pt>
                <c:pt idx="104">
                  <c:v>169</c:v>
                </c:pt>
                <c:pt idx="105">
                  <c:v>168</c:v>
                </c:pt>
                <c:pt idx="106">
                  <c:v>171</c:v>
                </c:pt>
                <c:pt idx="107">
                  <c:v>182</c:v>
                </c:pt>
                <c:pt idx="108">
                  <c:v>168</c:v>
                </c:pt>
                <c:pt idx="109">
                  <c:v>193</c:v>
                </c:pt>
                <c:pt idx="110">
                  <c:v>192</c:v>
                </c:pt>
                <c:pt idx="111">
                  <c:v>181</c:v>
                </c:pt>
                <c:pt idx="112">
                  <c:v>170</c:v>
                </c:pt>
                <c:pt idx="113">
                  <c:v>175</c:v>
                </c:pt>
                <c:pt idx="114">
                  <c:v>196</c:v>
                </c:pt>
                <c:pt idx="115">
                  <c:v>174</c:v>
                </c:pt>
                <c:pt idx="116">
                  <c:v>182</c:v>
                </c:pt>
                <c:pt idx="117">
                  <c:v>165</c:v>
                </c:pt>
                <c:pt idx="118">
                  <c:v>179</c:v>
                </c:pt>
                <c:pt idx="119">
                  <c:v>168</c:v>
                </c:pt>
                <c:pt idx="120">
                  <c:v>167</c:v>
                </c:pt>
                <c:pt idx="121">
                  <c:v>185</c:v>
                </c:pt>
                <c:pt idx="122">
                  <c:v>183</c:v>
                </c:pt>
                <c:pt idx="123">
                  <c:v>190</c:v>
                </c:pt>
                <c:pt idx="124">
                  <c:v>174</c:v>
                </c:pt>
                <c:pt idx="125">
                  <c:v>193</c:v>
                </c:pt>
                <c:pt idx="126">
                  <c:v>179</c:v>
                </c:pt>
                <c:pt idx="127">
                  <c:v>180</c:v>
                </c:pt>
                <c:pt idx="128">
                  <c:v>181</c:v>
                </c:pt>
                <c:pt idx="129">
                  <c:v>165</c:v>
                </c:pt>
                <c:pt idx="130">
                  <c:v>162</c:v>
                </c:pt>
                <c:pt idx="131">
                  <c:v>178</c:v>
                </c:pt>
                <c:pt idx="132">
                  <c:v>165</c:v>
                </c:pt>
                <c:pt idx="133">
                  <c:v>177</c:v>
                </c:pt>
                <c:pt idx="134">
                  <c:v>186</c:v>
                </c:pt>
                <c:pt idx="135">
                  <c:v>163</c:v>
                </c:pt>
                <c:pt idx="136">
                  <c:v>179</c:v>
                </c:pt>
                <c:pt idx="137">
                  <c:v>189</c:v>
                </c:pt>
                <c:pt idx="138">
                  <c:v>180</c:v>
                </c:pt>
                <c:pt idx="139">
                  <c:v>175</c:v>
                </c:pt>
                <c:pt idx="140">
                  <c:v>167</c:v>
                </c:pt>
                <c:pt idx="141">
                  <c:v>189</c:v>
                </c:pt>
                <c:pt idx="142">
                  <c:v>189</c:v>
                </c:pt>
                <c:pt idx="143">
                  <c:v>190</c:v>
                </c:pt>
                <c:pt idx="144">
                  <c:v>167</c:v>
                </c:pt>
                <c:pt idx="145">
                  <c:v>172</c:v>
                </c:pt>
                <c:pt idx="146">
                  <c:v>184</c:v>
                </c:pt>
                <c:pt idx="147">
                  <c:v>172</c:v>
                </c:pt>
                <c:pt idx="148">
                  <c:v>182</c:v>
                </c:pt>
                <c:pt idx="149">
                  <c:v>185</c:v>
                </c:pt>
              </c:numCache>
            </c:numRef>
          </c:xVal>
          <c:yVal>
            <c:numRef>
              <c:f>Store_Data!$U$2:$U$151</c:f>
              <c:numCache>
                <c:formatCode>0.0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05-4CE1-8E11-5EA78F5B1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0822720"/>
        <c:axId val="900813536"/>
      </c:scatterChart>
      <c:valAx>
        <c:axId val="900822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Basket:2017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_);[Red]\(&quot;$&quot;#,##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813536"/>
        <c:crosses val="autoZero"/>
        <c:crossBetween val="midCat"/>
      </c:valAx>
      <c:valAx>
        <c:axId val="90081353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Sales$m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822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%ChangeBasket</a:t>
            </a:r>
            <a:r>
              <a:rPr lang="en-US" baseline="0"/>
              <a:t> v. </a:t>
            </a:r>
            <a:r>
              <a:rPr lang="en-US"/>
              <a:t>Sales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Store_Data!$U$1</c:f>
              <c:strCache>
                <c:ptCount val="1"/>
                <c:pt idx="0">
                  <c:v>Sales $m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dash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5773862642169729"/>
                  <c:y val="-0.22129811898512686"/>
                </c:manualLayout>
              </c:layout>
              <c:numFmt formatCode="General" sourceLinked="0"/>
              <c:spPr>
                <a:solidFill>
                  <a:schemeClr val="accent2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Store_Data!$T$2:$T$151</c:f>
              <c:numCache>
                <c:formatCode>0%</c:formatCode>
                <c:ptCount val="150"/>
                <c:pt idx="0">
                  <c:v>4.0935672514619881E-2</c:v>
                </c:pt>
                <c:pt idx="1">
                  <c:v>5.9523809523809521E-2</c:v>
                </c:pt>
                <c:pt idx="2">
                  <c:v>4.4444444444444446E-2</c:v>
                </c:pt>
                <c:pt idx="3">
                  <c:v>4.046242774566474E-2</c:v>
                </c:pt>
                <c:pt idx="4">
                  <c:v>3.0120481927710843E-2</c:v>
                </c:pt>
                <c:pt idx="5">
                  <c:v>4.9180327868852458E-2</c:v>
                </c:pt>
                <c:pt idx="6">
                  <c:v>4.9450549450549448E-2</c:v>
                </c:pt>
                <c:pt idx="7">
                  <c:v>5.2023121387283239E-2</c:v>
                </c:pt>
                <c:pt idx="8">
                  <c:v>4.9180327868852458E-2</c:v>
                </c:pt>
                <c:pt idx="9">
                  <c:v>4.4303797468354431E-2</c:v>
                </c:pt>
                <c:pt idx="10">
                  <c:v>3.4482758620689655E-2</c:v>
                </c:pt>
                <c:pt idx="11">
                  <c:v>7.4712643678160925E-2</c:v>
                </c:pt>
                <c:pt idx="12">
                  <c:v>4.2944785276073622E-2</c:v>
                </c:pt>
                <c:pt idx="13">
                  <c:v>4.1666666666666664E-2</c:v>
                </c:pt>
                <c:pt idx="14">
                  <c:v>4.6242774566473986E-2</c:v>
                </c:pt>
                <c:pt idx="15">
                  <c:v>5.0314465408805034E-2</c:v>
                </c:pt>
                <c:pt idx="16">
                  <c:v>4.2944785276073622E-2</c:v>
                </c:pt>
                <c:pt idx="17">
                  <c:v>5.4945054945054944E-2</c:v>
                </c:pt>
                <c:pt idx="18">
                  <c:v>3.3707865168539325E-2</c:v>
                </c:pt>
                <c:pt idx="19">
                  <c:v>4.3243243243243246E-2</c:v>
                </c:pt>
                <c:pt idx="20">
                  <c:v>3.5714285714285712E-2</c:v>
                </c:pt>
                <c:pt idx="21">
                  <c:v>4.9180327868852458E-2</c:v>
                </c:pt>
                <c:pt idx="22">
                  <c:v>4.4198895027624308E-2</c:v>
                </c:pt>
                <c:pt idx="23">
                  <c:v>3.9325842696629212E-2</c:v>
                </c:pt>
                <c:pt idx="24">
                  <c:v>4.1176470588235294E-2</c:v>
                </c:pt>
                <c:pt idx="25">
                  <c:v>3.0674846625766871E-2</c:v>
                </c:pt>
                <c:pt idx="26">
                  <c:v>4.878048780487805E-2</c:v>
                </c:pt>
                <c:pt idx="27">
                  <c:v>3.3333333333333333E-2</c:v>
                </c:pt>
                <c:pt idx="28">
                  <c:v>4.4692737430167599E-2</c:v>
                </c:pt>
                <c:pt idx="29">
                  <c:v>4.1176470588235294E-2</c:v>
                </c:pt>
                <c:pt idx="30">
                  <c:v>3.614457831325301E-2</c:v>
                </c:pt>
                <c:pt idx="31">
                  <c:v>2.976190476190476E-2</c:v>
                </c:pt>
                <c:pt idx="32">
                  <c:v>2.8089887640449437E-2</c:v>
                </c:pt>
                <c:pt idx="33">
                  <c:v>4.3010752688172046E-2</c:v>
                </c:pt>
                <c:pt idx="34">
                  <c:v>4.4198895027624308E-2</c:v>
                </c:pt>
                <c:pt idx="35">
                  <c:v>3.0303030303030304E-2</c:v>
                </c:pt>
                <c:pt idx="36">
                  <c:v>3.8674033149171269E-2</c:v>
                </c:pt>
                <c:pt idx="37">
                  <c:v>3.0120481927710843E-2</c:v>
                </c:pt>
                <c:pt idx="38">
                  <c:v>1.4925373134328358E-2</c:v>
                </c:pt>
                <c:pt idx="39">
                  <c:v>1.9108280254777069E-2</c:v>
                </c:pt>
                <c:pt idx="40">
                  <c:v>2.9239766081871343E-2</c:v>
                </c:pt>
                <c:pt idx="41">
                  <c:v>5.9880239520958084E-2</c:v>
                </c:pt>
                <c:pt idx="42">
                  <c:v>4.5454545454545456E-2</c:v>
                </c:pt>
                <c:pt idx="43">
                  <c:v>3.6809815950920248E-2</c:v>
                </c:pt>
                <c:pt idx="44">
                  <c:v>2.8901734104046242E-2</c:v>
                </c:pt>
                <c:pt idx="45">
                  <c:v>6.0109289617486336E-2</c:v>
                </c:pt>
                <c:pt idx="46">
                  <c:v>3.4682080924855488E-2</c:v>
                </c:pt>
                <c:pt idx="47">
                  <c:v>3.7267080745341616E-2</c:v>
                </c:pt>
                <c:pt idx="48">
                  <c:v>4.2424242424242427E-2</c:v>
                </c:pt>
                <c:pt idx="49">
                  <c:v>4.6242774566473986E-2</c:v>
                </c:pt>
                <c:pt idx="50">
                  <c:v>3.8461538461538464E-2</c:v>
                </c:pt>
                <c:pt idx="51">
                  <c:v>3.6363636363636362E-2</c:v>
                </c:pt>
                <c:pt idx="52">
                  <c:v>3.048780487804878E-2</c:v>
                </c:pt>
                <c:pt idx="53">
                  <c:v>2.4390243902439025E-2</c:v>
                </c:pt>
                <c:pt idx="54">
                  <c:v>3.0864197530864196E-2</c:v>
                </c:pt>
                <c:pt idx="55">
                  <c:v>3.954802259887006E-2</c:v>
                </c:pt>
                <c:pt idx="56">
                  <c:v>3.0674846625766871E-2</c:v>
                </c:pt>
                <c:pt idx="57">
                  <c:v>4.6511627906976744E-2</c:v>
                </c:pt>
                <c:pt idx="58">
                  <c:v>4.49438202247191E-2</c:v>
                </c:pt>
                <c:pt idx="59">
                  <c:v>4.4692737430167599E-2</c:v>
                </c:pt>
                <c:pt idx="60">
                  <c:v>3.6585365853658534E-2</c:v>
                </c:pt>
                <c:pt idx="61">
                  <c:v>3.3149171270718231E-2</c:v>
                </c:pt>
                <c:pt idx="62">
                  <c:v>4.878048780487805E-2</c:v>
                </c:pt>
                <c:pt idx="63">
                  <c:v>3.3898305084745763E-2</c:v>
                </c:pt>
                <c:pt idx="64">
                  <c:v>5.9782608695652176E-2</c:v>
                </c:pt>
                <c:pt idx="65">
                  <c:v>3.7499999999999999E-2</c:v>
                </c:pt>
                <c:pt idx="66">
                  <c:v>3.3333333333333333E-2</c:v>
                </c:pt>
                <c:pt idx="67">
                  <c:v>3.9325842696629212E-2</c:v>
                </c:pt>
                <c:pt idx="68">
                  <c:v>2.9411764705882353E-2</c:v>
                </c:pt>
                <c:pt idx="69">
                  <c:v>3.6585365853658534E-2</c:v>
                </c:pt>
                <c:pt idx="70">
                  <c:v>4.0229885057471264E-2</c:v>
                </c:pt>
                <c:pt idx="71">
                  <c:v>4.2944785276073622E-2</c:v>
                </c:pt>
                <c:pt idx="72">
                  <c:v>0.04</c:v>
                </c:pt>
                <c:pt idx="73">
                  <c:v>3.4482758620689655E-2</c:v>
                </c:pt>
                <c:pt idx="74">
                  <c:v>3.5294117647058823E-2</c:v>
                </c:pt>
                <c:pt idx="75">
                  <c:v>5.0561797752808987E-2</c:v>
                </c:pt>
                <c:pt idx="76">
                  <c:v>4.046242774566474E-2</c:v>
                </c:pt>
                <c:pt idx="77">
                  <c:v>4.5454545454545456E-2</c:v>
                </c:pt>
                <c:pt idx="78">
                  <c:v>4.4692737430167599E-2</c:v>
                </c:pt>
                <c:pt idx="79">
                  <c:v>4.3209876543209874E-2</c:v>
                </c:pt>
                <c:pt idx="80">
                  <c:v>2.976190476190476E-2</c:v>
                </c:pt>
                <c:pt idx="81">
                  <c:v>5.4545454545454543E-2</c:v>
                </c:pt>
                <c:pt idx="82">
                  <c:v>2.9411764705882353E-2</c:v>
                </c:pt>
                <c:pt idx="83">
                  <c:v>2.8571428571428571E-2</c:v>
                </c:pt>
                <c:pt idx="84">
                  <c:v>5.434782608695652E-2</c:v>
                </c:pt>
                <c:pt idx="85">
                  <c:v>2.2727272727272728E-2</c:v>
                </c:pt>
                <c:pt idx="86">
                  <c:v>4.3749999999999997E-2</c:v>
                </c:pt>
                <c:pt idx="87">
                  <c:v>4.046242774566474E-2</c:v>
                </c:pt>
                <c:pt idx="88">
                  <c:v>2.4539877300613498E-2</c:v>
                </c:pt>
                <c:pt idx="89">
                  <c:v>4.7619047619047616E-2</c:v>
                </c:pt>
                <c:pt idx="90">
                  <c:v>2.4691358024691357E-2</c:v>
                </c:pt>
                <c:pt idx="91">
                  <c:v>3.125E-2</c:v>
                </c:pt>
                <c:pt idx="92">
                  <c:v>4.0229885057471264E-2</c:v>
                </c:pt>
                <c:pt idx="93">
                  <c:v>4.5714285714285714E-2</c:v>
                </c:pt>
                <c:pt idx="94">
                  <c:v>4.0935672514619881E-2</c:v>
                </c:pt>
                <c:pt idx="95">
                  <c:v>5.7142857142857141E-2</c:v>
                </c:pt>
                <c:pt idx="96">
                  <c:v>3.7634408602150539E-2</c:v>
                </c:pt>
                <c:pt idx="97">
                  <c:v>4.0697674418604654E-2</c:v>
                </c:pt>
                <c:pt idx="98">
                  <c:v>3.6363636363636362E-2</c:v>
                </c:pt>
                <c:pt idx="99">
                  <c:v>3.4482758620689655E-2</c:v>
                </c:pt>
                <c:pt idx="100">
                  <c:v>5.6179775280898875E-2</c:v>
                </c:pt>
                <c:pt idx="101">
                  <c:v>4.4692737430167599E-2</c:v>
                </c:pt>
                <c:pt idx="102">
                  <c:v>4.3478260869565216E-2</c:v>
                </c:pt>
                <c:pt idx="103">
                  <c:v>4.1666666666666664E-2</c:v>
                </c:pt>
                <c:pt idx="104">
                  <c:v>4.3209876543209874E-2</c:v>
                </c:pt>
                <c:pt idx="105">
                  <c:v>3.7037037037037035E-2</c:v>
                </c:pt>
                <c:pt idx="106">
                  <c:v>4.2682926829268296E-2</c:v>
                </c:pt>
                <c:pt idx="107">
                  <c:v>3.4090909090909088E-2</c:v>
                </c:pt>
                <c:pt idx="108">
                  <c:v>3.7037037037037035E-2</c:v>
                </c:pt>
                <c:pt idx="109">
                  <c:v>4.3243243243243246E-2</c:v>
                </c:pt>
                <c:pt idx="110">
                  <c:v>5.4945054945054944E-2</c:v>
                </c:pt>
                <c:pt idx="111">
                  <c:v>4.6242774566473986E-2</c:v>
                </c:pt>
                <c:pt idx="112">
                  <c:v>3.6585365853658534E-2</c:v>
                </c:pt>
                <c:pt idx="113">
                  <c:v>2.9411764705882353E-2</c:v>
                </c:pt>
                <c:pt idx="114">
                  <c:v>6.5217391304347824E-2</c:v>
                </c:pt>
                <c:pt idx="115">
                  <c:v>2.9585798816568046E-2</c:v>
                </c:pt>
                <c:pt idx="116">
                  <c:v>0.04</c:v>
                </c:pt>
                <c:pt idx="117">
                  <c:v>1.8518518518518517E-2</c:v>
                </c:pt>
                <c:pt idx="118">
                  <c:v>4.0697674418604654E-2</c:v>
                </c:pt>
                <c:pt idx="119">
                  <c:v>3.7037037037037035E-2</c:v>
                </c:pt>
                <c:pt idx="120">
                  <c:v>3.7267080745341616E-2</c:v>
                </c:pt>
                <c:pt idx="121">
                  <c:v>5.7142857142857141E-2</c:v>
                </c:pt>
                <c:pt idx="122">
                  <c:v>4.5714285714285714E-2</c:v>
                </c:pt>
                <c:pt idx="123">
                  <c:v>4.9723756906077346E-2</c:v>
                </c:pt>
                <c:pt idx="124">
                  <c:v>2.9585798816568046E-2</c:v>
                </c:pt>
                <c:pt idx="125">
                  <c:v>5.4644808743169397E-2</c:v>
                </c:pt>
                <c:pt idx="126">
                  <c:v>4.0697674418604654E-2</c:v>
                </c:pt>
                <c:pt idx="127">
                  <c:v>4.046242774566474E-2</c:v>
                </c:pt>
                <c:pt idx="128">
                  <c:v>2.8409090909090908E-2</c:v>
                </c:pt>
                <c:pt idx="129">
                  <c:v>2.4844720496894408E-2</c:v>
                </c:pt>
                <c:pt idx="130">
                  <c:v>3.1847133757961783E-2</c:v>
                </c:pt>
                <c:pt idx="131">
                  <c:v>4.0935672514619881E-2</c:v>
                </c:pt>
                <c:pt idx="132">
                  <c:v>3.125E-2</c:v>
                </c:pt>
                <c:pt idx="133">
                  <c:v>3.5087719298245612E-2</c:v>
                </c:pt>
                <c:pt idx="134">
                  <c:v>3.9106145251396648E-2</c:v>
                </c:pt>
                <c:pt idx="135">
                  <c:v>4.4871794871794872E-2</c:v>
                </c:pt>
                <c:pt idx="136">
                  <c:v>4.0697674418604654E-2</c:v>
                </c:pt>
                <c:pt idx="137">
                  <c:v>4.4198895027624308E-2</c:v>
                </c:pt>
                <c:pt idx="138">
                  <c:v>5.2631578947368418E-2</c:v>
                </c:pt>
                <c:pt idx="139">
                  <c:v>3.5502958579881658E-2</c:v>
                </c:pt>
                <c:pt idx="140">
                  <c:v>3.7267080745341616E-2</c:v>
                </c:pt>
                <c:pt idx="141">
                  <c:v>0.05</c:v>
                </c:pt>
                <c:pt idx="142">
                  <c:v>3.8461538461538464E-2</c:v>
                </c:pt>
                <c:pt idx="143">
                  <c:v>3.825136612021858E-2</c:v>
                </c:pt>
                <c:pt idx="144">
                  <c:v>3.0864197530864196E-2</c:v>
                </c:pt>
                <c:pt idx="145">
                  <c:v>5.5214723926380369E-2</c:v>
                </c:pt>
                <c:pt idx="146">
                  <c:v>3.3707865168539325E-2</c:v>
                </c:pt>
                <c:pt idx="147">
                  <c:v>3.614457831325301E-2</c:v>
                </c:pt>
                <c:pt idx="148">
                  <c:v>4.5977011494252873E-2</c:v>
                </c:pt>
                <c:pt idx="149">
                  <c:v>3.9325842696629212E-2</c:v>
                </c:pt>
              </c:numCache>
            </c:numRef>
          </c:xVal>
          <c:yVal>
            <c:numRef>
              <c:f>Store_Data!$U$2:$U$151</c:f>
              <c:numCache>
                <c:formatCode>0.0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5C-486B-BF28-EBF401CB9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064528"/>
        <c:axId val="899066824"/>
      </c:scatterChart>
      <c:valAx>
        <c:axId val="899064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%ChangeBasket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066824"/>
        <c:crosses val="autoZero"/>
        <c:crossBetween val="midCat"/>
      </c:valAx>
      <c:valAx>
        <c:axId val="8990668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Sales$m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064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Wages $m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'Q2.9'!$A$2:$A$151</c:f>
              <c:numCache>
                <c:formatCode>0.0</c:formatCode>
                <c:ptCount val="150"/>
                <c:pt idx="0">
                  <c:v>2.2999999999999998</c:v>
                </c:pt>
                <c:pt idx="1">
                  <c:v>2.7</c:v>
                </c:pt>
                <c:pt idx="2">
                  <c:v>3.1</c:v>
                </c:pt>
                <c:pt idx="3">
                  <c:v>2.6</c:v>
                </c:pt>
                <c:pt idx="4">
                  <c:v>2</c:v>
                </c:pt>
                <c:pt idx="5">
                  <c:v>2.7</c:v>
                </c:pt>
                <c:pt idx="6">
                  <c:v>2.4</c:v>
                </c:pt>
                <c:pt idx="7">
                  <c:v>2.5</c:v>
                </c:pt>
                <c:pt idx="8">
                  <c:v>2.7</c:v>
                </c:pt>
                <c:pt idx="9">
                  <c:v>2.1</c:v>
                </c:pt>
                <c:pt idx="10">
                  <c:v>2.2000000000000002</c:v>
                </c:pt>
                <c:pt idx="11">
                  <c:v>3.1</c:v>
                </c:pt>
                <c:pt idx="12">
                  <c:v>1.8</c:v>
                </c:pt>
                <c:pt idx="13">
                  <c:v>3.3</c:v>
                </c:pt>
                <c:pt idx="14">
                  <c:v>2.8</c:v>
                </c:pt>
                <c:pt idx="15">
                  <c:v>2.1</c:v>
                </c:pt>
                <c:pt idx="16">
                  <c:v>3.8</c:v>
                </c:pt>
                <c:pt idx="17">
                  <c:v>2.6</c:v>
                </c:pt>
                <c:pt idx="18">
                  <c:v>1.9</c:v>
                </c:pt>
                <c:pt idx="19">
                  <c:v>2.6</c:v>
                </c:pt>
                <c:pt idx="20">
                  <c:v>2.4</c:v>
                </c:pt>
                <c:pt idx="21">
                  <c:v>3</c:v>
                </c:pt>
                <c:pt idx="22">
                  <c:v>2</c:v>
                </c:pt>
                <c:pt idx="23">
                  <c:v>2.2999999999999998</c:v>
                </c:pt>
                <c:pt idx="24">
                  <c:v>2.2999999999999998</c:v>
                </c:pt>
                <c:pt idx="25">
                  <c:v>1.6</c:v>
                </c:pt>
                <c:pt idx="26">
                  <c:v>3.4</c:v>
                </c:pt>
                <c:pt idx="27">
                  <c:v>1.5</c:v>
                </c:pt>
                <c:pt idx="28">
                  <c:v>1.9</c:v>
                </c:pt>
                <c:pt idx="29">
                  <c:v>3.7</c:v>
                </c:pt>
                <c:pt idx="30">
                  <c:v>2.6</c:v>
                </c:pt>
                <c:pt idx="31">
                  <c:v>2.5</c:v>
                </c:pt>
                <c:pt idx="32">
                  <c:v>1.8</c:v>
                </c:pt>
                <c:pt idx="33">
                  <c:v>3.9</c:v>
                </c:pt>
                <c:pt idx="34">
                  <c:v>2</c:v>
                </c:pt>
                <c:pt idx="35">
                  <c:v>1.8</c:v>
                </c:pt>
                <c:pt idx="36">
                  <c:v>2.2999999999999998</c:v>
                </c:pt>
                <c:pt idx="37">
                  <c:v>2.2999999999999998</c:v>
                </c:pt>
                <c:pt idx="38">
                  <c:v>2.4</c:v>
                </c:pt>
                <c:pt idx="39">
                  <c:v>1.9</c:v>
                </c:pt>
                <c:pt idx="40">
                  <c:v>1.9</c:v>
                </c:pt>
                <c:pt idx="41">
                  <c:v>3.5</c:v>
                </c:pt>
                <c:pt idx="42">
                  <c:v>2.5</c:v>
                </c:pt>
                <c:pt idx="43">
                  <c:v>3.4</c:v>
                </c:pt>
                <c:pt idx="44">
                  <c:v>3.1</c:v>
                </c:pt>
                <c:pt idx="45">
                  <c:v>3.6</c:v>
                </c:pt>
                <c:pt idx="46">
                  <c:v>2.5</c:v>
                </c:pt>
                <c:pt idx="47">
                  <c:v>1.9</c:v>
                </c:pt>
                <c:pt idx="48">
                  <c:v>2</c:v>
                </c:pt>
                <c:pt idx="49">
                  <c:v>2</c:v>
                </c:pt>
                <c:pt idx="50">
                  <c:v>2.2999999999999998</c:v>
                </c:pt>
                <c:pt idx="51">
                  <c:v>2.1</c:v>
                </c:pt>
                <c:pt idx="52">
                  <c:v>2.5</c:v>
                </c:pt>
                <c:pt idx="53">
                  <c:v>1.7</c:v>
                </c:pt>
                <c:pt idx="54">
                  <c:v>1.6</c:v>
                </c:pt>
                <c:pt idx="55">
                  <c:v>2.6</c:v>
                </c:pt>
                <c:pt idx="56">
                  <c:v>2</c:v>
                </c:pt>
                <c:pt idx="57">
                  <c:v>1.8</c:v>
                </c:pt>
                <c:pt idx="58">
                  <c:v>2.9</c:v>
                </c:pt>
                <c:pt idx="59">
                  <c:v>2.4</c:v>
                </c:pt>
                <c:pt idx="60">
                  <c:v>2.2000000000000002</c:v>
                </c:pt>
                <c:pt idx="61">
                  <c:v>3</c:v>
                </c:pt>
                <c:pt idx="62">
                  <c:v>1.8</c:v>
                </c:pt>
                <c:pt idx="63">
                  <c:v>2.4</c:v>
                </c:pt>
                <c:pt idx="64">
                  <c:v>3.6</c:v>
                </c:pt>
                <c:pt idx="65">
                  <c:v>3.2</c:v>
                </c:pt>
                <c:pt idx="66">
                  <c:v>2.7</c:v>
                </c:pt>
                <c:pt idx="67">
                  <c:v>2.5</c:v>
                </c:pt>
                <c:pt idx="68">
                  <c:v>2.2999999999999998</c:v>
                </c:pt>
                <c:pt idx="69">
                  <c:v>2.6</c:v>
                </c:pt>
                <c:pt idx="70">
                  <c:v>2.6</c:v>
                </c:pt>
                <c:pt idx="71">
                  <c:v>3.3</c:v>
                </c:pt>
                <c:pt idx="72">
                  <c:v>2</c:v>
                </c:pt>
                <c:pt idx="73">
                  <c:v>1.8</c:v>
                </c:pt>
                <c:pt idx="74">
                  <c:v>1.8</c:v>
                </c:pt>
                <c:pt idx="75">
                  <c:v>3.1</c:v>
                </c:pt>
                <c:pt idx="76">
                  <c:v>2.1</c:v>
                </c:pt>
                <c:pt idx="77">
                  <c:v>2.2000000000000002</c:v>
                </c:pt>
                <c:pt idx="78">
                  <c:v>3</c:v>
                </c:pt>
                <c:pt idx="79">
                  <c:v>2</c:v>
                </c:pt>
                <c:pt idx="80">
                  <c:v>2.5</c:v>
                </c:pt>
                <c:pt idx="81">
                  <c:v>2.5</c:v>
                </c:pt>
                <c:pt idx="82">
                  <c:v>1.6</c:v>
                </c:pt>
                <c:pt idx="83">
                  <c:v>1.9</c:v>
                </c:pt>
                <c:pt idx="84">
                  <c:v>2.1</c:v>
                </c:pt>
                <c:pt idx="85">
                  <c:v>1.9</c:v>
                </c:pt>
                <c:pt idx="86">
                  <c:v>1.9</c:v>
                </c:pt>
                <c:pt idx="87">
                  <c:v>2.2000000000000002</c:v>
                </c:pt>
                <c:pt idx="88">
                  <c:v>1.8</c:v>
                </c:pt>
                <c:pt idx="89">
                  <c:v>2.6</c:v>
                </c:pt>
                <c:pt idx="90">
                  <c:v>1.9</c:v>
                </c:pt>
                <c:pt idx="91">
                  <c:v>1.8</c:v>
                </c:pt>
                <c:pt idx="92">
                  <c:v>1.9</c:v>
                </c:pt>
                <c:pt idx="93">
                  <c:v>2.1</c:v>
                </c:pt>
                <c:pt idx="94">
                  <c:v>1.9</c:v>
                </c:pt>
                <c:pt idx="95">
                  <c:v>3.6</c:v>
                </c:pt>
                <c:pt idx="96">
                  <c:v>3</c:v>
                </c:pt>
                <c:pt idx="97">
                  <c:v>2</c:v>
                </c:pt>
                <c:pt idx="98">
                  <c:v>2.5</c:v>
                </c:pt>
                <c:pt idx="99">
                  <c:v>2.2000000000000002</c:v>
                </c:pt>
                <c:pt idx="100">
                  <c:v>2.4</c:v>
                </c:pt>
                <c:pt idx="101">
                  <c:v>2.8</c:v>
                </c:pt>
                <c:pt idx="102">
                  <c:v>2.5</c:v>
                </c:pt>
                <c:pt idx="103">
                  <c:v>1.9</c:v>
                </c:pt>
                <c:pt idx="104">
                  <c:v>1.9</c:v>
                </c:pt>
                <c:pt idx="105">
                  <c:v>1.7</c:v>
                </c:pt>
                <c:pt idx="106">
                  <c:v>3.3</c:v>
                </c:pt>
                <c:pt idx="107">
                  <c:v>2</c:v>
                </c:pt>
                <c:pt idx="108">
                  <c:v>2.1</c:v>
                </c:pt>
                <c:pt idx="109">
                  <c:v>2</c:v>
                </c:pt>
                <c:pt idx="110">
                  <c:v>1.9</c:v>
                </c:pt>
                <c:pt idx="111">
                  <c:v>2.2000000000000002</c:v>
                </c:pt>
                <c:pt idx="112">
                  <c:v>1.7</c:v>
                </c:pt>
                <c:pt idx="113">
                  <c:v>1.8</c:v>
                </c:pt>
                <c:pt idx="114">
                  <c:v>3.3</c:v>
                </c:pt>
                <c:pt idx="115">
                  <c:v>2.2000000000000002</c:v>
                </c:pt>
                <c:pt idx="116">
                  <c:v>1.9</c:v>
                </c:pt>
                <c:pt idx="117">
                  <c:v>1.8</c:v>
                </c:pt>
                <c:pt idx="118">
                  <c:v>1.8</c:v>
                </c:pt>
                <c:pt idx="119">
                  <c:v>3.6</c:v>
                </c:pt>
                <c:pt idx="120">
                  <c:v>1.9</c:v>
                </c:pt>
                <c:pt idx="121">
                  <c:v>3.3</c:v>
                </c:pt>
                <c:pt idx="122">
                  <c:v>1.9</c:v>
                </c:pt>
                <c:pt idx="123">
                  <c:v>2.9</c:v>
                </c:pt>
                <c:pt idx="124">
                  <c:v>2.2999999999999998</c:v>
                </c:pt>
                <c:pt idx="125">
                  <c:v>3.2</c:v>
                </c:pt>
                <c:pt idx="126">
                  <c:v>1.8</c:v>
                </c:pt>
                <c:pt idx="127">
                  <c:v>1.8</c:v>
                </c:pt>
                <c:pt idx="128">
                  <c:v>1.8</c:v>
                </c:pt>
                <c:pt idx="129">
                  <c:v>1.6</c:v>
                </c:pt>
                <c:pt idx="130">
                  <c:v>2.2000000000000002</c:v>
                </c:pt>
                <c:pt idx="131">
                  <c:v>2.1</c:v>
                </c:pt>
                <c:pt idx="132">
                  <c:v>2.1</c:v>
                </c:pt>
                <c:pt idx="133">
                  <c:v>2.4</c:v>
                </c:pt>
                <c:pt idx="134">
                  <c:v>2.2000000000000002</c:v>
                </c:pt>
                <c:pt idx="135">
                  <c:v>3</c:v>
                </c:pt>
                <c:pt idx="136">
                  <c:v>1.8</c:v>
                </c:pt>
                <c:pt idx="137">
                  <c:v>1.9</c:v>
                </c:pt>
                <c:pt idx="138">
                  <c:v>2.1</c:v>
                </c:pt>
                <c:pt idx="139">
                  <c:v>2.9</c:v>
                </c:pt>
                <c:pt idx="140">
                  <c:v>1.7</c:v>
                </c:pt>
                <c:pt idx="141">
                  <c:v>3</c:v>
                </c:pt>
                <c:pt idx="142">
                  <c:v>3</c:v>
                </c:pt>
                <c:pt idx="143">
                  <c:v>3.4</c:v>
                </c:pt>
                <c:pt idx="144">
                  <c:v>2</c:v>
                </c:pt>
                <c:pt idx="145">
                  <c:v>3.3</c:v>
                </c:pt>
                <c:pt idx="146">
                  <c:v>1.7</c:v>
                </c:pt>
                <c:pt idx="147">
                  <c:v>2.9</c:v>
                </c:pt>
                <c:pt idx="148">
                  <c:v>2</c:v>
                </c:pt>
                <c:pt idx="149">
                  <c:v>2.2000000000000002</c:v>
                </c:pt>
              </c:numCache>
            </c:numRef>
          </c:xVal>
          <c:yVal>
            <c:numRef>
              <c:f>'Q2.9'!$M$32:$M$181</c:f>
              <c:numCache>
                <c:formatCode>General</c:formatCode>
                <c:ptCount val="150"/>
                <c:pt idx="0">
                  <c:v>-0.18338002197219971</c:v>
                </c:pt>
                <c:pt idx="1">
                  <c:v>-0.59303110295797268</c:v>
                </c:pt>
                <c:pt idx="2">
                  <c:v>0.98003825293504221</c:v>
                </c:pt>
                <c:pt idx="3">
                  <c:v>1.0219343211754435</c:v>
                </c:pt>
                <c:pt idx="4">
                  <c:v>-0.35507557690566038</c:v>
                </c:pt>
                <c:pt idx="5">
                  <c:v>0.73342961345951707</c:v>
                </c:pt>
                <c:pt idx="6">
                  <c:v>0.24493256709281752</c:v>
                </c:pt>
                <c:pt idx="7">
                  <c:v>0.68516066816732923</c:v>
                </c:pt>
                <c:pt idx="8">
                  <c:v>-1.2428399078871166E-2</c:v>
                </c:pt>
                <c:pt idx="9">
                  <c:v>0.34400526168679235</c:v>
                </c:pt>
                <c:pt idx="10">
                  <c:v>0.11496742489936018</c:v>
                </c:pt>
                <c:pt idx="11">
                  <c:v>-0.42405123544066825</c:v>
                </c:pt>
                <c:pt idx="12">
                  <c:v>-0.16096692874816121</c:v>
                </c:pt>
                <c:pt idx="13">
                  <c:v>-2.4712841392798435</c:v>
                </c:pt>
                <c:pt idx="14">
                  <c:v>0.46128163794699262</c:v>
                </c:pt>
                <c:pt idx="15">
                  <c:v>0.50359686558273253</c:v>
                </c:pt>
                <c:pt idx="16">
                  <c:v>3.4007136595583631E-2</c:v>
                </c:pt>
                <c:pt idx="17">
                  <c:v>0.92235410619136715</c:v>
                </c:pt>
                <c:pt idx="18">
                  <c:v>-0.90758454267853139</c:v>
                </c:pt>
                <c:pt idx="19">
                  <c:v>-0.42050888583688639</c:v>
                </c:pt>
                <c:pt idx="20">
                  <c:v>0.73569715906968369</c:v>
                </c:pt>
                <c:pt idx="21">
                  <c:v>0.44441700049608812</c:v>
                </c:pt>
                <c:pt idx="22">
                  <c:v>-0.3600719087636044</c:v>
                </c:pt>
                <c:pt idx="23">
                  <c:v>1.2736906691175314</c:v>
                </c:pt>
                <c:pt idx="24">
                  <c:v>1.0430254130788086</c:v>
                </c:pt>
                <c:pt idx="25">
                  <c:v>-0.35398278502170921</c:v>
                </c:pt>
                <c:pt idx="26">
                  <c:v>-1.2454967633474148</c:v>
                </c:pt>
                <c:pt idx="27">
                  <c:v>-0.82761417937216031</c:v>
                </c:pt>
                <c:pt idx="28">
                  <c:v>1.0726805404640274</c:v>
                </c:pt>
                <c:pt idx="29">
                  <c:v>0.51219493476623335</c:v>
                </c:pt>
                <c:pt idx="30">
                  <c:v>-0.75719208223968693</c:v>
                </c:pt>
                <c:pt idx="31">
                  <c:v>-0.24070207245726571</c:v>
                </c:pt>
                <c:pt idx="32">
                  <c:v>-0.4973910670929822</c:v>
                </c:pt>
                <c:pt idx="33">
                  <c:v>-1.0000202331973114</c:v>
                </c:pt>
                <c:pt idx="34">
                  <c:v>0.41060318715839195</c:v>
                </c:pt>
                <c:pt idx="35">
                  <c:v>-0.99129520225035073</c:v>
                </c:pt>
                <c:pt idx="36">
                  <c:v>-0.40258059848171079</c:v>
                </c:pt>
                <c:pt idx="37">
                  <c:v>-0.59998800588856227</c:v>
                </c:pt>
                <c:pt idx="38">
                  <c:v>-1.3394131053144029</c:v>
                </c:pt>
                <c:pt idx="39">
                  <c:v>0.1502418495464557</c:v>
                </c:pt>
                <c:pt idx="40">
                  <c:v>-0.15681408410419984</c:v>
                </c:pt>
                <c:pt idx="41">
                  <c:v>-1.4086851228815185</c:v>
                </c:pt>
                <c:pt idx="42">
                  <c:v>-0.65640160232085165</c:v>
                </c:pt>
                <c:pt idx="43">
                  <c:v>7.5135644292551262E-2</c:v>
                </c:pt>
                <c:pt idx="44">
                  <c:v>0.30154122921523729</c:v>
                </c:pt>
                <c:pt idx="45">
                  <c:v>-0.8992194428897804</c:v>
                </c:pt>
                <c:pt idx="46">
                  <c:v>0.32498696047028552</c:v>
                </c:pt>
                <c:pt idx="47">
                  <c:v>-0.50977313105081201</c:v>
                </c:pt>
                <c:pt idx="48">
                  <c:v>-0.52761257693861374</c:v>
                </c:pt>
                <c:pt idx="49">
                  <c:v>-0.1527079054183762</c:v>
                </c:pt>
                <c:pt idx="50">
                  <c:v>0.82182939294494339</c:v>
                </c:pt>
                <c:pt idx="51">
                  <c:v>-0.99741799176157286</c:v>
                </c:pt>
                <c:pt idx="52">
                  <c:v>-0.46090275063824571</c:v>
                </c:pt>
                <c:pt idx="53">
                  <c:v>-0.14877140102960507</c:v>
                </c:pt>
                <c:pt idx="54">
                  <c:v>-0.52051784208719543</c:v>
                </c:pt>
                <c:pt idx="55">
                  <c:v>-0.80998671390831944</c:v>
                </c:pt>
                <c:pt idx="56">
                  <c:v>-0.22803865110873467</c:v>
                </c:pt>
                <c:pt idx="57">
                  <c:v>-0.73576049447661163</c:v>
                </c:pt>
                <c:pt idx="58">
                  <c:v>-0.54681829393567938</c:v>
                </c:pt>
                <c:pt idx="59">
                  <c:v>0.26646680026324887</c:v>
                </c:pt>
                <c:pt idx="60">
                  <c:v>8.7649506905519203E-2</c:v>
                </c:pt>
                <c:pt idx="61">
                  <c:v>1.0047876348456786</c:v>
                </c:pt>
                <c:pt idx="62">
                  <c:v>-0.82306148496244624</c:v>
                </c:pt>
                <c:pt idx="63">
                  <c:v>-1.092739961995413</c:v>
                </c:pt>
                <c:pt idx="64">
                  <c:v>0.63303559900189654</c:v>
                </c:pt>
                <c:pt idx="65">
                  <c:v>0.54152492744584002</c:v>
                </c:pt>
                <c:pt idx="66">
                  <c:v>0.30307690034823587</c:v>
                </c:pt>
                <c:pt idx="67">
                  <c:v>0.68921889161814676</c:v>
                </c:pt>
                <c:pt idx="68">
                  <c:v>0.57220872035196102</c:v>
                </c:pt>
                <c:pt idx="69">
                  <c:v>-0.39271852641721772</c:v>
                </c:pt>
                <c:pt idx="70">
                  <c:v>-0.76797859006620151</c:v>
                </c:pt>
                <c:pt idx="71">
                  <c:v>-1.5283335022370803</c:v>
                </c:pt>
                <c:pt idx="72">
                  <c:v>-0.77781588424021919</c:v>
                </c:pt>
                <c:pt idx="73">
                  <c:v>-0.10721849402417405</c:v>
                </c:pt>
                <c:pt idx="74">
                  <c:v>-0.53758810747329022</c:v>
                </c:pt>
                <c:pt idx="75">
                  <c:v>0.2728553294637166</c:v>
                </c:pt>
                <c:pt idx="76">
                  <c:v>-0.45412633089059717</c:v>
                </c:pt>
                <c:pt idx="77">
                  <c:v>0.25252257142257761</c:v>
                </c:pt>
                <c:pt idx="78">
                  <c:v>0.17364323526373404</c:v>
                </c:pt>
                <c:pt idx="79">
                  <c:v>1.0824855860873157</c:v>
                </c:pt>
                <c:pt idx="80">
                  <c:v>1.6790299369627064</c:v>
                </c:pt>
                <c:pt idx="81">
                  <c:v>1.4474452472416424</c:v>
                </c:pt>
                <c:pt idx="82">
                  <c:v>0.17468905398146628</c:v>
                </c:pt>
                <c:pt idx="83">
                  <c:v>-0.60672152301412829</c:v>
                </c:pt>
                <c:pt idx="84">
                  <c:v>0.20666740725553723</c:v>
                </c:pt>
                <c:pt idx="85">
                  <c:v>0.6939804780758676</c:v>
                </c:pt>
                <c:pt idx="86">
                  <c:v>0.18730645273708824</c:v>
                </c:pt>
                <c:pt idx="87">
                  <c:v>-0.24710848098339255</c:v>
                </c:pt>
                <c:pt idx="88">
                  <c:v>0.41265110337026378</c:v>
                </c:pt>
                <c:pt idx="89">
                  <c:v>0.62913899680051877</c:v>
                </c:pt>
                <c:pt idx="90">
                  <c:v>0.20216945781720952</c:v>
                </c:pt>
                <c:pt idx="91">
                  <c:v>0.3317385198870122</c:v>
                </c:pt>
                <c:pt idx="92">
                  <c:v>0.32039836457444082</c:v>
                </c:pt>
                <c:pt idx="93">
                  <c:v>-0.61139820520101651</c:v>
                </c:pt>
                <c:pt idx="94">
                  <c:v>-0.30101032192027866</c:v>
                </c:pt>
                <c:pt idx="95">
                  <c:v>-0.59412811369865537</c:v>
                </c:pt>
                <c:pt idx="96">
                  <c:v>-1.124806252502804</c:v>
                </c:pt>
                <c:pt idx="97">
                  <c:v>0.18688318289265737</c:v>
                </c:pt>
                <c:pt idx="98">
                  <c:v>-0.17235584349332811</c:v>
                </c:pt>
                <c:pt idx="99">
                  <c:v>0.96046760650359353</c:v>
                </c:pt>
                <c:pt idx="100">
                  <c:v>1.4987062327202541</c:v>
                </c:pt>
                <c:pt idx="101">
                  <c:v>-0.83123518372236838</c:v>
                </c:pt>
                <c:pt idx="102">
                  <c:v>0.57968873165085633</c:v>
                </c:pt>
                <c:pt idx="103">
                  <c:v>-0.63986406682802865</c:v>
                </c:pt>
                <c:pt idx="104">
                  <c:v>0.89938000924302308</c:v>
                </c:pt>
                <c:pt idx="105">
                  <c:v>0.48788186145889689</c:v>
                </c:pt>
                <c:pt idx="106">
                  <c:v>0.10480738059636252</c:v>
                </c:pt>
                <c:pt idx="107">
                  <c:v>-0.54528706274883554</c:v>
                </c:pt>
                <c:pt idx="108">
                  <c:v>-5.3018863263707416E-2</c:v>
                </c:pt>
                <c:pt idx="109">
                  <c:v>-0.51058967659609955</c:v>
                </c:pt>
                <c:pt idx="110">
                  <c:v>-3.4834120301034943E-2</c:v>
                </c:pt>
                <c:pt idx="111">
                  <c:v>-0.65297961877086408</c:v>
                </c:pt>
                <c:pt idx="112">
                  <c:v>-0.51924609219380713</c:v>
                </c:pt>
                <c:pt idx="113">
                  <c:v>0.54996503679040831</c:v>
                </c:pt>
                <c:pt idx="114">
                  <c:v>-0.37763452260545449</c:v>
                </c:pt>
                <c:pt idx="115">
                  <c:v>1.2594700058188284</c:v>
                </c:pt>
                <c:pt idx="116">
                  <c:v>-0.24934702358342697</c:v>
                </c:pt>
                <c:pt idx="117">
                  <c:v>0.33884092210422612</c:v>
                </c:pt>
                <c:pt idx="118">
                  <c:v>1.0679322841988927</c:v>
                </c:pt>
                <c:pt idx="119">
                  <c:v>-1.3112796604418939</c:v>
                </c:pt>
                <c:pt idx="120">
                  <c:v>-0.78732073465713981</c:v>
                </c:pt>
                <c:pt idx="121">
                  <c:v>1.1914080309076454</c:v>
                </c:pt>
                <c:pt idx="122">
                  <c:v>-0.63676959811472322</c:v>
                </c:pt>
                <c:pt idx="123">
                  <c:v>0.87893518605038068</c:v>
                </c:pt>
                <c:pt idx="124">
                  <c:v>0.5390036123139943</c:v>
                </c:pt>
                <c:pt idx="125">
                  <c:v>0.54273109117040264</c:v>
                </c:pt>
                <c:pt idx="126">
                  <c:v>-9.2881938672618958E-2</c:v>
                </c:pt>
                <c:pt idx="127">
                  <c:v>-0.64691370884876243</c:v>
                </c:pt>
                <c:pt idx="128">
                  <c:v>-0.8103275376242749</c:v>
                </c:pt>
                <c:pt idx="129">
                  <c:v>-0.42998071362582735</c:v>
                </c:pt>
                <c:pt idx="130">
                  <c:v>1.9899897845875367</c:v>
                </c:pt>
                <c:pt idx="131">
                  <c:v>0.10315475602130952</c:v>
                </c:pt>
                <c:pt idx="132">
                  <c:v>2.6450109017535084E-3</c:v>
                </c:pt>
                <c:pt idx="133">
                  <c:v>-0.16334196828935355</c:v>
                </c:pt>
                <c:pt idx="134">
                  <c:v>1.1212851048836345</c:v>
                </c:pt>
                <c:pt idx="135">
                  <c:v>-0.37186459626193979</c:v>
                </c:pt>
                <c:pt idx="136">
                  <c:v>-0.63581250178106963</c:v>
                </c:pt>
                <c:pt idx="137">
                  <c:v>-0.19601576411691468</c:v>
                </c:pt>
                <c:pt idx="138">
                  <c:v>-0.7267506147188616</c:v>
                </c:pt>
                <c:pt idx="139">
                  <c:v>-0.35834215123941782</c:v>
                </c:pt>
                <c:pt idx="140">
                  <c:v>0.27724921197237595</c:v>
                </c:pt>
                <c:pt idx="141">
                  <c:v>1.5286975095046706</c:v>
                </c:pt>
                <c:pt idx="142">
                  <c:v>0.18117365254752116</c:v>
                </c:pt>
                <c:pt idx="143">
                  <c:v>0.63676953506924328</c:v>
                </c:pt>
                <c:pt idx="144">
                  <c:v>-0.32286267647235078</c:v>
                </c:pt>
                <c:pt idx="145">
                  <c:v>-1.2371917134588504</c:v>
                </c:pt>
                <c:pt idx="146">
                  <c:v>0.4650499236521588</c:v>
                </c:pt>
                <c:pt idx="147">
                  <c:v>3.9893165548369236</c:v>
                </c:pt>
                <c:pt idx="148">
                  <c:v>-0.91217352619198877</c:v>
                </c:pt>
                <c:pt idx="149">
                  <c:v>0.33858732265293234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28-4C59-8CD2-ADFC956E9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204384"/>
        <c:axId val="1046203728"/>
      </c:scatterChart>
      <c:valAx>
        <c:axId val="1046204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Wages $m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046203728"/>
        <c:crosses val="autoZero"/>
        <c:crossBetween val="midCat"/>
      </c:valAx>
      <c:valAx>
        <c:axId val="10462037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204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GrossProfit $m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'Q2.9'!$B$2:$B$151</c:f>
              <c:numCache>
                <c:formatCode>0.000</c:formatCode>
                <c:ptCount val="150"/>
                <c:pt idx="0">
                  <c:v>0.71199999999999997</c:v>
                </c:pt>
                <c:pt idx="1">
                  <c:v>9.0999999999999998E-2</c:v>
                </c:pt>
                <c:pt idx="2">
                  <c:v>1.72</c:v>
                </c:pt>
                <c:pt idx="3">
                  <c:v>1.3720000000000001</c:v>
                </c:pt>
                <c:pt idx="4">
                  <c:v>0.93500000000000005</c:v>
                </c:pt>
                <c:pt idx="5">
                  <c:v>2.0190000000000001</c:v>
                </c:pt>
                <c:pt idx="6">
                  <c:v>0.66200000000000003</c:v>
                </c:pt>
                <c:pt idx="7">
                  <c:v>0.7</c:v>
                </c:pt>
                <c:pt idx="8">
                  <c:v>0.93700000000000006</c:v>
                </c:pt>
                <c:pt idx="9">
                  <c:v>6.5000000000000002E-2</c:v>
                </c:pt>
                <c:pt idx="10">
                  <c:v>2.1440000000000001</c:v>
                </c:pt>
                <c:pt idx="11">
                  <c:v>0.248</c:v>
                </c:pt>
                <c:pt idx="12">
                  <c:v>1.607</c:v>
                </c:pt>
                <c:pt idx="13">
                  <c:v>1.6240000000000001</c:v>
                </c:pt>
                <c:pt idx="14">
                  <c:v>0.05</c:v>
                </c:pt>
                <c:pt idx="15">
                  <c:v>0.58799999999999997</c:v>
                </c:pt>
                <c:pt idx="16">
                  <c:v>1.76</c:v>
                </c:pt>
                <c:pt idx="17">
                  <c:v>4.4999999999999998E-2</c:v>
                </c:pt>
                <c:pt idx="18">
                  <c:v>1</c:v>
                </c:pt>
                <c:pt idx="19">
                  <c:v>0.121</c:v>
                </c:pt>
                <c:pt idx="20">
                  <c:v>0.159</c:v>
                </c:pt>
                <c:pt idx="21">
                  <c:v>2.2839999999999998</c:v>
                </c:pt>
                <c:pt idx="22">
                  <c:v>0.79900000000000004</c:v>
                </c:pt>
                <c:pt idx="23">
                  <c:v>0.91100000000000003</c:v>
                </c:pt>
                <c:pt idx="24">
                  <c:v>0.81299999999999994</c:v>
                </c:pt>
                <c:pt idx="25">
                  <c:v>0.97599999999999998</c:v>
                </c:pt>
                <c:pt idx="26">
                  <c:v>1.86</c:v>
                </c:pt>
                <c:pt idx="27">
                  <c:v>4.7E-2</c:v>
                </c:pt>
                <c:pt idx="28">
                  <c:v>0.498</c:v>
                </c:pt>
                <c:pt idx="29">
                  <c:v>8.4000000000000005E-2</c:v>
                </c:pt>
                <c:pt idx="30">
                  <c:v>4.8000000000000001E-2</c:v>
                </c:pt>
                <c:pt idx="31">
                  <c:v>0.96</c:v>
                </c:pt>
                <c:pt idx="32">
                  <c:v>1.18</c:v>
                </c:pt>
                <c:pt idx="33">
                  <c:v>0.97399999999999998</c:v>
                </c:pt>
                <c:pt idx="34">
                  <c:v>1.3149999999999999</c:v>
                </c:pt>
                <c:pt idx="35">
                  <c:v>0.97399999999999998</c:v>
                </c:pt>
                <c:pt idx="36">
                  <c:v>0.16700000000000001</c:v>
                </c:pt>
                <c:pt idx="37">
                  <c:v>0.93700000000000006</c:v>
                </c:pt>
                <c:pt idx="38">
                  <c:v>4.5999999999999999E-2</c:v>
                </c:pt>
                <c:pt idx="39">
                  <c:v>1.7999999999999999E-2</c:v>
                </c:pt>
                <c:pt idx="40">
                  <c:v>0.84</c:v>
                </c:pt>
                <c:pt idx="41">
                  <c:v>1</c:v>
                </c:pt>
                <c:pt idx="42">
                  <c:v>1.159</c:v>
                </c:pt>
                <c:pt idx="43">
                  <c:v>0.104</c:v>
                </c:pt>
                <c:pt idx="44">
                  <c:v>0.93600000000000005</c:v>
                </c:pt>
                <c:pt idx="45">
                  <c:v>1.968</c:v>
                </c:pt>
                <c:pt idx="46">
                  <c:v>2.536</c:v>
                </c:pt>
                <c:pt idx="47">
                  <c:v>0.41699999999999998</c:v>
                </c:pt>
                <c:pt idx="48">
                  <c:v>3.9E-2</c:v>
                </c:pt>
                <c:pt idx="49">
                  <c:v>1.155</c:v>
                </c:pt>
                <c:pt idx="50">
                  <c:v>1.9990000000000001</c:v>
                </c:pt>
                <c:pt idx="51">
                  <c:v>2.8719999999999999</c:v>
                </c:pt>
                <c:pt idx="52">
                  <c:v>0.73399999999999999</c:v>
                </c:pt>
                <c:pt idx="53">
                  <c:v>4.5900000000000003E-2</c:v>
                </c:pt>
                <c:pt idx="54">
                  <c:v>0.879</c:v>
                </c:pt>
                <c:pt idx="55">
                  <c:v>1.496</c:v>
                </c:pt>
                <c:pt idx="56">
                  <c:v>0.65500000000000003</c:v>
                </c:pt>
                <c:pt idx="57">
                  <c:v>1.6439999999999999</c:v>
                </c:pt>
                <c:pt idx="58">
                  <c:v>0.81899999999999995</c:v>
                </c:pt>
                <c:pt idx="59">
                  <c:v>1.623</c:v>
                </c:pt>
                <c:pt idx="60">
                  <c:v>1.0840000000000001</c:v>
                </c:pt>
                <c:pt idx="61">
                  <c:v>1.4610000000000001</c:v>
                </c:pt>
                <c:pt idx="62">
                  <c:v>0.53200000000000003</c:v>
                </c:pt>
                <c:pt idx="63">
                  <c:v>1.3360000000000001</c:v>
                </c:pt>
                <c:pt idx="64">
                  <c:v>1.018</c:v>
                </c:pt>
                <c:pt idx="65">
                  <c:v>4.2999999999999997E-2</c:v>
                </c:pt>
                <c:pt idx="66">
                  <c:v>1.28</c:v>
                </c:pt>
                <c:pt idx="67">
                  <c:v>0.61199999999999999</c:v>
                </c:pt>
                <c:pt idx="68">
                  <c:v>0.73899999999999999</c:v>
                </c:pt>
                <c:pt idx="69">
                  <c:v>1.1419999999999999</c:v>
                </c:pt>
                <c:pt idx="70">
                  <c:v>1.476</c:v>
                </c:pt>
                <c:pt idx="71">
                  <c:v>0.54600000000000004</c:v>
                </c:pt>
                <c:pt idx="72">
                  <c:v>1.2949999999999999</c:v>
                </c:pt>
                <c:pt idx="73">
                  <c:v>1.512</c:v>
                </c:pt>
                <c:pt idx="74">
                  <c:v>0.10299999999999999</c:v>
                </c:pt>
                <c:pt idx="75">
                  <c:v>0.185</c:v>
                </c:pt>
                <c:pt idx="76">
                  <c:v>0.63600000000000001</c:v>
                </c:pt>
                <c:pt idx="77">
                  <c:v>0.17199999999999999</c:v>
                </c:pt>
                <c:pt idx="78">
                  <c:v>4.3999999999999997E-2</c:v>
                </c:pt>
                <c:pt idx="79">
                  <c:v>1.5449999999999999</c:v>
                </c:pt>
                <c:pt idx="80">
                  <c:v>0.29099999999999998</c:v>
                </c:pt>
                <c:pt idx="81">
                  <c:v>9.1999999999999998E-2</c:v>
                </c:pt>
                <c:pt idx="82">
                  <c:v>0.48</c:v>
                </c:pt>
                <c:pt idx="83">
                  <c:v>0.98299999999999998</c:v>
                </c:pt>
                <c:pt idx="84">
                  <c:v>1.881</c:v>
                </c:pt>
                <c:pt idx="85">
                  <c:v>2.6259999999999999</c:v>
                </c:pt>
                <c:pt idx="86">
                  <c:v>0.56799999999999995</c:v>
                </c:pt>
                <c:pt idx="87">
                  <c:v>0.879</c:v>
                </c:pt>
                <c:pt idx="88">
                  <c:v>1.083</c:v>
                </c:pt>
                <c:pt idx="89">
                  <c:v>0.82799999999999996</c:v>
                </c:pt>
                <c:pt idx="90">
                  <c:v>1.56</c:v>
                </c:pt>
                <c:pt idx="91">
                  <c:v>1.4279999999999999</c:v>
                </c:pt>
                <c:pt idx="92">
                  <c:v>1.4039999999999999</c:v>
                </c:pt>
                <c:pt idx="93">
                  <c:v>1.0720000000000001</c:v>
                </c:pt>
                <c:pt idx="94">
                  <c:v>0.183</c:v>
                </c:pt>
                <c:pt idx="95">
                  <c:v>1.6</c:v>
                </c:pt>
                <c:pt idx="96">
                  <c:v>0.61199999999999999</c:v>
                </c:pt>
                <c:pt idx="97">
                  <c:v>0.496</c:v>
                </c:pt>
                <c:pt idx="98">
                  <c:v>1.8</c:v>
                </c:pt>
                <c:pt idx="99">
                  <c:v>0.40300000000000002</c:v>
                </c:pt>
                <c:pt idx="100">
                  <c:v>0.85599999999999998</c:v>
                </c:pt>
                <c:pt idx="101">
                  <c:v>1.8360000000000001</c:v>
                </c:pt>
                <c:pt idx="102">
                  <c:v>0.40799999999999997</c:v>
                </c:pt>
                <c:pt idx="103">
                  <c:v>0.124</c:v>
                </c:pt>
                <c:pt idx="104">
                  <c:v>8.5000000000000006E-2</c:v>
                </c:pt>
                <c:pt idx="105">
                  <c:v>0.85199999999999998</c:v>
                </c:pt>
                <c:pt idx="106">
                  <c:v>1.927</c:v>
                </c:pt>
                <c:pt idx="107">
                  <c:v>1.018</c:v>
                </c:pt>
                <c:pt idx="108">
                  <c:v>0.86399999999999999</c:v>
                </c:pt>
                <c:pt idx="109">
                  <c:v>0.626</c:v>
                </c:pt>
                <c:pt idx="110">
                  <c:v>1.3839999999999999</c:v>
                </c:pt>
                <c:pt idx="111">
                  <c:v>0.59</c:v>
                </c:pt>
                <c:pt idx="112">
                  <c:v>7.1999999999999995E-2</c:v>
                </c:pt>
                <c:pt idx="113">
                  <c:v>1.2829999999999999</c:v>
                </c:pt>
                <c:pt idx="114">
                  <c:v>7.4999999999999997E-2</c:v>
                </c:pt>
                <c:pt idx="115">
                  <c:v>0.89900000000000002</c:v>
                </c:pt>
                <c:pt idx="116">
                  <c:v>1.248</c:v>
                </c:pt>
                <c:pt idx="117">
                  <c:v>0.23100000000000001</c:v>
                </c:pt>
                <c:pt idx="118">
                  <c:v>1.512</c:v>
                </c:pt>
                <c:pt idx="119">
                  <c:v>0.83099999999999996</c:v>
                </c:pt>
                <c:pt idx="120">
                  <c:v>0.123</c:v>
                </c:pt>
                <c:pt idx="121">
                  <c:v>0.13100000000000001</c:v>
                </c:pt>
                <c:pt idx="122">
                  <c:v>1.5389999999999999</c:v>
                </c:pt>
                <c:pt idx="123">
                  <c:v>0.63700000000000001</c:v>
                </c:pt>
                <c:pt idx="124">
                  <c:v>0.27500000000000002</c:v>
                </c:pt>
                <c:pt idx="125">
                  <c:v>0.71099999999999997</c:v>
                </c:pt>
                <c:pt idx="126">
                  <c:v>1.2</c:v>
                </c:pt>
                <c:pt idx="127">
                  <c:v>1.2270000000000001</c:v>
                </c:pt>
                <c:pt idx="128">
                  <c:v>1.9630000000000001</c:v>
                </c:pt>
                <c:pt idx="129">
                  <c:v>0.496</c:v>
                </c:pt>
                <c:pt idx="130">
                  <c:v>0.42399999999999999</c:v>
                </c:pt>
                <c:pt idx="131">
                  <c:v>1.1519999999999999</c:v>
                </c:pt>
                <c:pt idx="132">
                  <c:v>1.4810000000000001</c:v>
                </c:pt>
                <c:pt idx="133">
                  <c:v>2.2850000000000001</c:v>
                </c:pt>
                <c:pt idx="134">
                  <c:v>0.29199999999999998</c:v>
                </c:pt>
                <c:pt idx="135">
                  <c:v>0.88800000000000001</c:v>
                </c:pt>
                <c:pt idx="136">
                  <c:v>2.3239999999999998</c:v>
                </c:pt>
                <c:pt idx="137">
                  <c:v>0.19600000000000001</c:v>
                </c:pt>
                <c:pt idx="138">
                  <c:v>0.18</c:v>
                </c:pt>
                <c:pt idx="139">
                  <c:v>1.4159999999999999</c:v>
                </c:pt>
                <c:pt idx="140">
                  <c:v>0.115</c:v>
                </c:pt>
                <c:pt idx="141">
                  <c:v>0.995</c:v>
                </c:pt>
                <c:pt idx="142">
                  <c:v>2.3519999999999999</c:v>
                </c:pt>
                <c:pt idx="143">
                  <c:v>1.2589999999999999</c:v>
                </c:pt>
                <c:pt idx="144">
                  <c:v>1.464</c:v>
                </c:pt>
                <c:pt idx="145">
                  <c:v>0.504</c:v>
                </c:pt>
                <c:pt idx="146">
                  <c:v>0.44700000000000001</c:v>
                </c:pt>
                <c:pt idx="147">
                  <c:v>2.62</c:v>
                </c:pt>
                <c:pt idx="148">
                  <c:v>1.1679999999999999</c:v>
                </c:pt>
                <c:pt idx="149">
                  <c:v>3.2000000000000001E-2</c:v>
                </c:pt>
              </c:numCache>
            </c:numRef>
          </c:xVal>
          <c:yVal>
            <c:numRef>
              <c:f>'Q2.9'!$M$32:$M$181</c:f>
              <c:numCache>
                <c:formatCode>General</c:formatCode>
                <c:ptCount val="150"/>
                <c:pt idx="0">
                  <c:v>-0.18338002197219971</c:v>
                </c:pt>
                <c:pt idx="1">
                  <c:v>-0.59303110295797268</c:v>
                </c:pt>
                <c:pt idx="2">
                  <c:v>0.98003825293504221</c:v>
                </c:pt>
                <c:pt idx="3">
                  <c:v>1.0219343211754435</c:v>
                </c:pt>
                <c:pt idx="4">
                  <c:v>-0.35507557690566038</c:v>
                </c:pt>
                <c:pt idx="5">
                  <c:v>0.73342961345951707</c:v>
                </c:pt>
                <c:pt idx="6">
                  <c:v>0.24493256709281752</c:v>
                </c:pt>
                <c:pt idx="7">
                  <c:v>0.68516066816732923</c:v>
                </c:pt>
                <c:pt idx="8">
                  <c:v>-1.2428399078871166E-2</c:v>
                </c:pt>
                <c:pt idx="9">
                  <c:v>0.34400526168679235</c:v>
                </c:pt>
                <c:pt idx="10">
                  <c:v>0.11496742489936018</c:v>
                </c:pt>
                <c:pt idx="11">
                  <c:v>-0.42405123544066825</c:v>
                </c:pt>
                <c:pt idx="12">
                  <c:v>-0.16096692874816121</c:v>
                </c:pt>
                <c:pt idx="13">
                  <c:v>-2.4712841392798435</c:v>
                </c:pt>
                <c:pt idx="14">
                  <c:v>0.46128163794699262</c:v>
                </c:pt>
                <c:pt idx="15">
                  <c:v>0.50359686558273253</c:v>
                </c:pt>
                <c:pt idx="16">
                  <c:v>3.4007136595583631E-2</c:v>
                </c:pt>
                <c:pt idx="17">
                  <c:v>0.92235410619136715</c:v>
                </c:pt>
                <c:pt idx="18">
                  <c:v>-0.90758454267853139</c:v>
                </c:pt>
                <c:pt idx="19">
                  <c:v>-0.42050888583688639</c:v>
                </c:pt>
                <c:pt idx="20">
                  <c:v>0.73569715906968369</c:v>
                </c:pt>
                <c:pt idx="21">
                  <c:v>0.44441700049608812</c:v>
                </c:pt>
                <c:pt idx="22">
                  <c:v>-0.3600719087636044</c:v>
                </c:pt>
                <c:pt idx="23">
                  <c:v>1.2736906691175314</c:v>
                </c:pt>
                <c:pt idx="24">
                  <c:v>1.0430254130788086</c:v>
                </c:pt>
                <c:pt idx="25">
                  <c:v>-0.35398278502170921</c:v>
                </c:pt>
                <c:pt idx="26">
                  <c:v>-1.2454967633474148</c:v>
                </c:pt>
                <c:pt idx="27">
                  <c:v>-0.82761417937216031</c:v>
                </c:pt>
                <c:pt idx="28">
                  <c:v>1.0726805404640274</c:v>
                </c:pt>
                <c:pt idx="29">
                  <c:v>0.51219493476623335</c:v>
                </c:pt>
                <c:pt idx="30">
                  <c:v>-0.75719208223968693</c:v>
                </c:pt>
                <c:pt idx="31">
                  <c:v>-0.24070207245726571</c:v>
                </c:pt>
                <c:pt idx="32">
                  <c:v>-0.4973910670929822</c:v>
                </c:pt>
                <c:pt idx="33">
                  <c:v>-1.0000202331973114</c:v>
                </c:pt>
                <c:pt idx="34">
                  <c:v>0.41060318715839195</c:v>
                </c:pt>
                <c:pt idx="35">
                  <c:v>-0.99129520225035073</c:v>
                </c:pt>
                <c:pt idx="36">
                  <c:v>-0.40258059848171079</c:v>
                </c:pt>
                <c:pt idx="37">
                  <c:v>-0.59998800588856227</c:v>
                </c:pt>
                <c:pt idx="38">
                  <c:v>-1.3394131053144029</c:v>
                </c:pt>
                <c:pt idx="39">
                  <c:v>0.1502418495464557</c:v>
                </c:pt>
                <c:pt idx="40">
                  <c:v>-0.15681408410419984</c:v>
                </c:pt>
                <c:pt idx="41">
                  <c:v>-1.4086851228815185</c:v>
                </c:pt>
                <c:pt idx="42">
                  <c:v>-0.65640160232085165</c:v>
                </c:pt>
                <c:pt idx="43">
                  <c:v>7.5135644292551262E-2</c:v>
                </c:pt>
                <c:pt idx="44">
                  <c:v>0.30154122921523729</c:v>
                </c:pt>
                <c:pt idx="45">
                  <c:v>-0.8992194428897804</c:v>
                </c:pt>
                <c:pt idx="46">
                  <c:v>0.32498696047028552</c:v>
                </c:pt>
                <c:pt idx="47">
                  <c:v>-0.50977313105081201</c:v>
                </c:pt>
                <c:pt idx="48">
                  <c:v>-0.52761257693861374</c:v>
                </c:pt>
                <c:pt idx="49">
                  <c:v>-0.1527079054183762</c:v>
                </c:pt>
                <c:pt idx="50">
                  <c:v>0.82182939294494339</c:v>
                </c:pt>
                <c:pt idx="51">
                  <c:v>-0.99741799176157286</c:v>
                </c:pt>
                <c:pt idx="52">
                  <c:v>-0.46090275063824571</c:v>
                </c:pt>
                <c:pt idx="53">
                  <c:v>-0.14877140102960507</c:v>
                </c:pt>
                <c:pt idx="54">
                  <c:v>-0.52051784208719543</c:v>
                </c:pt>
                <c:pt idx="55">
                  <c:v>-0.80998671390831944</c:v>
                </c:pt>
                <c:pt idx="56">
                  <c:v>-0.22803865110873467</c:v>
                </c:pt>
                <c:pt idx="57">
                  <c:v>-0.73576049447661163</c:v>
                </c:pt>
                <c:pt idx="58">
                  <c:v>-0.54681829393567938</c:v>
                </c:pt>
                <c:pt idx="59">
                  <c:v>0.26646680026324887</c:v>
                </c:pt>
                <c:pt idx="60">
                  <c:v>8.7649506905519203E-2</c:v>
                </c:pt>
                <c:pt idx="61">
                  <c:v>1.0047876348456786</c:v>
                </c:pt>
                <c:pt idx="62">
                  <c:v>-0.82306148496244624</c:v>
                </c:pt>
                <c:pt idx="63">
                  <c:v>-1.092739961995413</c:v>
                </c:pt>
                <c:pt idx="64">
                  <c:v>0.63303559900189654</c:v>
                </c:pt>
                <c:pt idx="65">
                  <c:v>0.54152492744584002</c:v>
                </c:pt>
                <c:pt idx="66">
                  <c:v>0.30307690034823587</c:v>
                </c:pt>
                <c:pt idx="67">
                  <c:v>0.68921889161814676</c:v>
                </c:pt>
                <c:pt idx="68">
                  <c:v>0.57220872035196102</c:v>
                </c:pt>
                <c:pt idx="69">
                  <c:v>-0.39271852641721772</c:v>
                </c:pt>
                <c:pt idx="70">
                  <c:v>-0.76797859006620151</c:v>
                </c:pt>
                <c:pt idx="71">
                  <c:v>-1.5283335022370803</c:v>
                </c:pt>
                <c:pt idx="72">
                  <c:v>-0.77781588424021919</c:v>
                </c:pt>
                <c:pt idx="73">
                  <c:v>-0.10721849402417405</c:v>
                </c:pt>
                <c:pt idx="74">
                  <c:v>-0.53758810747329022</c:v>
                </c:pt>
                <c:pt idx="75">
                  <c:v>0.2728553294637166</c:v>
                </c:pt>
                <c:pt idx="76">
                  <c:v>-0.45412633089059717</c:v>
                </c:pt>
                <c:pt idx="77">
                  <c:v>0.25252257142257761</c:v>
                </c:pt>
                <c:pt idx="78">
                  <c:v>0.17364323526373404</c:v>
                </c:pt>
                <c:pt idx="79">
                  <c:v>1.0824855860873157</c:v>
                </c:pt>
                <c:pt idx="80">
                  <c:v>1.6790299369627064</c:v>
                </c:pt>
                <c:pt idx="81">
                  <c:v>1.4474452472416424</c:v>
                </c:pt>
                <c:pt idx="82">
                  <c:v>0.17468905398146628</c:v>
                </c:pt>
                <c:pt idx="83">
                  <c:v>-0.60672152301412829</c:v>
                </c:pt>
                <c:pt idx="84">
                  <c:v>0.20666740725553723</c:v>
                </c:pt>
                <c:pt idx="85">
                  <c:v>0.6939804780758676</c:v>
                </c:pt>
                <c:pt idx="86">
                  <c:v>0.18730645273708824</c:v>
                </c:pt>
                <c:pt idx="87">
                  <c:v>-0.24710848098339255</c:v>
                </c:pt>
                <c:pt idx="88">
                  <c:v>0.41265110337026378</c:v>
                </c:pt>
                <c:pt idx="89">
                  <c:v>0.62913899680051877</c:v>
                </c:pt>
                <c:pt idx="90">
                  <c:v>0.20216945781720952</c:v>
                </c:pt>
                <c:pt idx="91">
                  <c:v>0.3317385198870122</c:v>
                </c:pt>
                <c:pt idx="92">
                  <c:v>0.32039836457444082</c:v>
                </c:pt>
                <c:pt idx="93">
                  <c:v>-0.61139820520101651</c:v>
                </c:pt>
                <c:pt idx="94">
                  <c:v>-0.30101032192027866</c:v>
                </c:pt>
                <c:pt idx="95">
                  <c:v>-0.59412811369865537</c:v>
                </c:pt>
                <c:pt idx="96">
                  <c:v>-1.124806252502804</c:v>
                </c:pt>
                <c:pt idx="97">
                  <c:v>0.18688318289265737</c:v>
                </c:pt>
                <c:pt idx="98">
                  <c:v>-0.17235584349332811</c:v>
                </c:pt>
                <c:pt idx="99">
                  <c:v>0.96046760650359353</c:v>
                </c:pt>
                <c:pt idx="100">
                  <c:v>1.4987062327202541</c:v>
                </c:pt>
                <c:pt idx="101">
                  <c:v>-0.83123518372236838</c:v>
                </c:pt>
                <c:pt idx="102">
                  <c:v>0.57968873165085633</c:v>
                </c:pt>
                <c:pt idx="103">
                  <c:v>-0.63986406682802865</c:v>
                </c:pt>
                <c:pt idx="104">
                  <c:v>0.89938000924302308</c:v>
                </c:pt>
                <c:pt idx="105">
                  <c:v>0.48788186145889689</c:v>
                </c:pt>
                <c:pt idx="106">
                  <c:v>0.10480738059636252</c:v>
                </c:pt>
                <c:pt idx="107">
                  <c:v>-0.54528706274883554</c:v>
                </c:pt>
                <c:pt idx="108">
                  <c:v>-5.3018863263707416E-2</c:v>
                </c:pt>
                <c:pt idx="109">
                  <c:v>-0.51058967659609955</c:v>
                </c:pt>
                <c:pt idx="110">
                  <c:v>-3.4834120301034943E-2</c:v>
                </c:pt>
                <c:pt idx="111">
                  <c:v>-0.65297961877086408</c:v>
                </c:pt>
                <c:pt idx="112">
                  <c:v>-0.51924609219380713</c:v>
                </c:pt>
                <c:pt idx="113">
                  <c:v>0.54996503679040831</c:v>
                </c:pt>
                <c:pt idx="114">
                  <c:v>-0.37763452260545449</c:v>
                </c:pt>
                <c:pt idx="115">
                  <c:v>1.2594700058188284</c:v>
                </c:pt>
                <c:pt idx="116">
                  <c:v>-0.24934702358342697</c:v>
                </c:pt>
                <c:pt idx="117">
                  <c:v>0.33884092210422612</c:v>
                </c:pt>
                <c:pt idx="118">
                  <c:v>1.0679322841988927</c:v>
                </c:pt>
                <c:pt idx="119">
                  <c:v>-1.3112796604418939</c:v>
                </c:pt>
                <c:pt idx="120">
                  <c:v>-0.78732073465713981</c:v>
                </c:pt>
                <c:pt idx="121">
                  <c:v>1.1914080309076454</c:v>
                </c:pt>
                <c:pt idx="122">
                  <c:v>-0.63676959811472322</c:v>
                </c:pt>
                <c:pt idx="123">
                  <c:v>0.87893518605038068</c:v>
                </c:pt>
                <c:pt idx="124">
                  <c:v>0.5390036123139943</c:v>
                </c:pt>
                <c:pt idx="125">
                  <c:v>0.54273109117040264</c:v>
                </c:pt>
                <c:pt idx="126">
                  <c:v>-9.2881938672618958E-2</c:v>
                </c:pt>
                <c:pt idx="127">
                  <c:v>-0.64691370884876243</c:v>
                </c:pt>
                <c:pt idx="128">
                  <c:v>-0.8103275376242749</c:v>
                </c:pt>
                <c:pt idx="129">
                  <c:v>-0.42998071362582735</c:v>
                </c:pt>
                <c:pt idx="130">
                  <c:v>1.9899897845875367</c:v>
                </c:pt>
                <c:pt idx="131">
                  <c:v>0.10315475602130952</c:v>
                </c:pt>
                <c:pt idx="132">
                  <c:v>2.6450109017535084E-3</c:v>
                </c:pt>
                <c:pt idx="133">
                  <c:v>-0.16334196828935355</c:v>
                </c:pt>
                <c:pt idx="134">
                  <c:v>1.1212851048836345</c:v>
                </c:pt>
                <c:pt idx="135">
                  <c:v>-0.37186459626193979</c:v>
                </c:pt>
                <c:pt idx="136">
                  <c:v>-0.63581250178106963</c:v>
                </c:pt>
                <c:pt idx="137">
                  <c:v>-0.19601576411691468</c:v>
                </c:pt>
                <c:pt idx="138">
                  <c:v>-0.7267506147188616</c:v>
                </c:pt>
                <c:pt idx="139">
                  <c:v>-0.35834215123941782</c:v>
                </c:pt>
                <c:pt idx="140">
                  <c:v>0.27724921197237595</c:v>
                </c:pt>
                <c:pt idx="141">
                  <c:v>1.5286975095046706</c:v>
                </c:pt>
                <c:pt idx="142">
                  <c:v>0.18117365254752116</c:v>
                </c:pt>
                <c:pt idx="143">
                  <c:v>0.63676953506924328</c:v>
                </c:pt>
                <c:pt idx="144">
                  <c:v>-0.32286267647235078</c:v>
                </c:pt>
                <c:pt idx="145">
                  <c:v>-1.2371917134588504</c:v>
                </c:pt>
                <c:pt idx="146">
                  <c:v>0.4650499236521588</c:v>
                </c:pt>
                <c:pt idx="147">
                  <c:v>3.9893165548369236</c:v>
                </c:pt>
                <c:pt idx="148">
                  <c:v>-0.91217352619198877</c:v>
                </c:pt>
                <c:pt idx="149">
                  <c:v>0.33858732265293234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6D-4DB8-92C0-1EEF10BFF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208648"/>
        <c:axId val="1046204056"/>
      </c:scatterChart>
      <c:valAx>
        <c:axId val="1046208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GrossProfit $m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1046204056"/>
        <c:crosses val="autoZero"/>
        <c:crossBetween val="midCat"/>
      </c:valAx>
      <c:valAx>
        <c:axId val="10462040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46208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Adv.$'000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'Q2.9'!$C$2:$C$151</c:f>
              <c:numCache>
                <c:formatCode>General</c:formatCode>
                <c:ptCount val="150"/>
                <c:pt idx="0">
                  <c:v>171</c:v>
                </c:pt>
                <c:pt idx="1">
                  <c:v>213</c:v>
                </c:pt>
                <c:pt idx="2">
                  <c:v>255</c:v>
                </c:pt>
                <c:pt idx="3">
                  <c:v>287</c:v>
                </c:pt>
                <c:pt idx="4">
                  <c:v>112</c:v>
                </c:pt>
                <c:pt idx="5">
                  <c:v>238</c:v>
                </c:pt>
                <c:pt idx="6">
                  <c:v>124</c:v>
                </c:pt>
                <c:pt idx="7">
                  <c:v>214</c:v>
                </c:pt>
                <c:pt idx="8">
                  <c:v>215</c:v>
                </c:pt>
                <c:pt idx="9">
                  <c:v>154</c:v>
                </c:pt>
                <c:pt idx="10">
                  <c:v>97</c:v>
                </c:pt>
                <c:pt idx="11">
                  <c:v>301</c:v>
                </c:pt>
                <c:pt idx="12">
                  <c:v>123</c:v>
                </c:pt>
                <c:pt idx="13">
                  <c:v>148</c:v>
                </c:pt>
                <c:pt idx="14">
                  <c:v>228</c:v>
                </c:pt>
                <c:pt idx="15">
                  <c:v>136</c:v>
                </c:pt>
                <c:pt idx="16">
                  <c:v>369</c:v>
                </c:pt>
                <c:pt idx="17">
                  <c:v>187</c:v>
                </c:pt>
                <c:pt idx="18">
                  <c:v>66</c:v>
                </c:pt>
                <c:pt idx="19">
                  <c:v>116</c:v>
                </c:pt>
                <c:pt idx="20">
                  <c:v>144</c:v>
                </c:pt>
                <c:pt idx="21">
                  <c:v>201</c:v>
                </c:pt>
                <c:pt idx="22">
                  <c:v>96</c:v>
                </c:pt>
                <c:pt idx="23">
                  <c:v>134</c:v>
                </c:pt>
                <c:pt idx="24">
                  <c:v>101</c:v>
                </c:pt>
                <c:pt idx="25">
                  <c:v>82</c:v>
                </c:pt>
                <c:pt idx="26">
                  <c:v>311</c:v>
                </c:pt>
                <c:pt idx="27">
                  <c:v>65</c:v>
                </c:pt>
                <c:pt idx="28">
                  <c:v>31</c:v>
                </c:pt>
                <c:pt idx="29">
                  <c:v>249</c:v>
                </c:pt>
                <c:pt idx="30">
                  <c:v>197</c:v>
                </c:pt>
                <c:pt idx="31">
                  <c:v>213</c:v>
                </c:pt>
                <c:pt idx="32">
                  <c:v>69</c:v>
                </c:pt>
                <c:pt idx="33">
                  <c:v>201</c:v>
                </c:pt>
                <c:pt idx="34">
                  <c:v>69</c:v>
                </c:pt>
                <c:pt idx="35">
                  <c:v>117</c:v>
                </c:pt>
                <c:pt idx="36">
                  <c:v>81</c:v>
                </c:pt>
                <c:pt idx="37">
                  <c:v>211</c:v>
                </c:pt>
                <c:pt idx="38">
                  <c:v>151</c:v>
                </c:pt>
                <c:pt idx="39">
                  <c:v>77</c:v>
                </c:pt>
                <c:pt idx="40">
                  <c:v>99</c:v>
                </c:pt>
                <c:pt idx="41">
                  <c:v>283</c:v>
                </c:pt>
                <c:pt idx="42">
                  <c:v>196</c:v>
                </c:pt>
                <c:pt idx="43">
                  <c:v>253</c:v>
                </c:pt>
                <c:pt idx="44">
                  <c:v>203</c:v>
                </c:pt>
                <c:pt idx="45">
                  <c:v>164</c:v>
                </c:pt>
                <c:pt idx="46">
                  <c:v>146</c:v>
                </c:pt>
                <c:pt idx="47">
                  <c:v>121</c:v>
                </c:pt>
                <c:pt idx="48">
                  <c:v>128</c:v>
                </c:pt>
                <c:pt idx="49">
                  <c:v>132</c:v>
                </c:pt>
                <c:pt idx="50">
                  <c:v>75</c:v>
                </c:pt>
                <c:pt idx="51">
                  <c:v>144</c:v>
                </c:pt>
                <c:pt idx="52">
                  <c:v>152</c:v>
                </c:pt>
                <c:pt idx="53">
                  <c:v>104</c:v>
                </c:pt>
                <c:pt idx="54">
                  <c:v>112</c:v>
                </c:pt>
                <c:pt idx="55">
                  <c:v>139</c:v>
                </c:pt>
                <c:pt idx="56">
                  <c:v>150</c:v>
                </c:pt>
                <c:pt idx="57">
                  <c:v>60</c:v>
                </c:pt>
                <c:pt idx="58">
                  <c:v>266</c:v>
                </c:pt>
                <c:pt idx="59">
                  <c:v>209</c:v>
                </c:pt>
                <c:pt idx="60">
                  <c:v>181</c:v>
                </c:pt>
                <c:pt idx="61">
                  <c:v>180</c:v>
                </c:pt>
                <c:pt idx="62">
                  <c:v>111</c:v>
                </c:pt>
                <c:pt idx="63">
                  <c:v>150</c:v>
                </c:pt>
                <c:pt idx="64">
                  <c:v>348</c:v>
                </c:pt>
                <c:pt idx="65">
                  <c:v>214</c:v>
                </c:pt>
                <c:pt idx="66">
                  <c:v>141</c:v>
                </c:pt>
                <c:pt idx="67">
                  <c:v>148</c:v>
                </c:pt>
                <c:pt idx="68">
                  <c:v>146</c:v>
                </c:pt>
                <c:pt idx="69">
                  <c:v>199</c:v>
                </c:pt>
                <c:pt idx="70">
                  <c:v>171</c:v>
                </c:pt>
                <c:pt idx="71">
                  <c:v>122</c:v>
                </c:pt>
                <c:pt idx="72">
                  <c:v>110</c:v>
                </c:pt>
                <c:pt idx="73">
                  <c:v>73</c:v>
                </c:pt>
                <c:pt idx="74">
                  <c:v>89</c:v>
                </c:pt>
                <c:pt idx="75">
                  <c:v>166</c:v>
                </c:pt>
                <c:pt idx="76">
                  <c:v>118</c:v>
                </c:pt>
                <c:pt idx="77">
                  <c:v>117</c:v>
                </c:pt>
                <c:pt idx="78">
                  <c:v>175</c:v>
                </c:pt>
                <c:pt idx="79">
                  <c:v>102</c:v>
                </c:pt>
                <c:pt idx="80">
                  <c:v>182</c:v>
                </c:pt>
                <c:pt idx="81">
                  <c:v>230</c:v>
                </c:pt>
                <c:pt idx="82">
                  <c:v>59</c:v>
                </c:pt>
                <c:pt idx="83">
                  <c:v>71</c:v>
                </c:pt>
                <c:pt idx="84">
                  <c:v>46</c:v>
                </c:pt>
                <c:pt idx="85">
                  <c:v>43</c:v>
                </c:pt>
                <c:pt idx="86">
                  <c:v>125</c:v>
                </c:pt>
                <c:pt idx="87">
                  <c:v>118</c:v>
                </c:pt>
                <c:pt idx="88">
                  <c:v>101</c:v>
                </c:pt>
                <c:pt idx="89">
                  <c:v>213</c:v>
                </c:pt>
                <c:pt idx="90">
                  <c:v>115</c:v>
                </c:pt>
                <c:pt idx="91">
                  <c:v>121</c:v>
                </c:pt>
                <c:pt idx="92">
                  <c:v>69</c:v>
                </c:pt>
                <c:pt idx="93">
                  <c:v>178</c:v>
                </c:pt>
                <c:pt idx="94">
                  <c:v>85</c:v>
                </c:pt>
                <c:pt idx="95">
                  <c:v>282</c:v>
                </c:pt>
                <c:pt idx="96">
                  <c:v>156</c:v>
                </c:pt>
                <c:pt idx="97">
                  <c:v>86</c:v>
                </c:pt>
                <c:pt idx="98">
                  <c:v>212</c:v>
                </c:pt>
                <c:pt idx="99">
                  <c:v>157</c:v>
                </c:pt>
                <c:pt idx="100">
                  <c:v>91</c:v>
                </c:pt>
                <c:pt idx="101">
                  <c:v>169</c:v>
                </c:pt>
                <c:pt idx="102">
                  <c:v>175</c:v>
                </c:pt>
                <c:pt idx="103">
                  <c:v>77</c:v>
                </c:pt>
                <c:pt idx="104">
                  <c:v>125</c:v>
                </c:pt>
                <c:pt idx="105">
                  <c:v>102</c:v>
                </c:pt>
                <c:pt idx="106">
                  <c:v>249</c:v>
                </c:pt>
                <c:pt idx="107">
                  <c:v>134</c:v>
                </c:pt>
                <c:pt idx="108">
                  <c:v>129</c:v>
                </c:pt>
                <c:pt idx="109">
                  <c:v>51</c:v>
                </c:pt>
                <c:pt idx="110">
                  <c:v>33</c:v>
                </c:pt>
                <c:pt idx="111">
                  <c:v>121</c:v>
                </c:pt>
                <c:pt idx="112">
                  <c:v>116</c:v>
                </c:pt>
                <c:pt idx="113">
                  <c:v>68</c:v>
                </c:pt>
                <c:pt idx="114">
                  <c:v>296</c:v>
                </c:pt>
                <c:pt idx="115">
                  <c:v>165</c:v>
                </c:pt>
                <c:pt idx="116">
                  <c:v>92</c:v>
                </c:pt>
                <c:pt idx="117">
                  <c:v>109</c:v>
                </c:pt>
                <c:pt idx="118">
                  <c:v>125</c:v>
                </c:pt>
                <c:pt idx="119">
                  <c:v>199</c:v>
                </c:pt>
                <c:pt idx="120">
                  <c:v>113</c:v>
                </c:pt>
                <c:pt idx="121">
                  <c:v>284</c:v>
                </c:pt>
                <c:pt idx="122">
                  <c:v>115</c:v>
                </c:pt>
                <c:pt idx="123">
                  <c:v>188</c:v>
                </c:pt>
                <c:pt idx="124">
                  <c:v>139</c:v>
                </c:pt>
                <c:pt idx="125">
                  <c:v>232</c:v>
                </c:pt>
                <c:pt idx="126">
                  <c:v>83</c:v>
                </c:pt>
                <c:pt idx="127">
                  <c:v>100</c:v>
                </c:pt>
                <c:pt idx="128">
                  <c:v>113</c:v>
                </c:pt>
                <c:pt idx="129">
                  <c:v>100</c:v>
                </c:pt>
                <c:pt idx="130">
                  <c:v>123</c:v>
                </c:pt>
                <c:pt idx="131">
                  <c:v>106</c:v>
                </c:pt>
                <c:pt idx="132">
                  <c:v>126</c:v>
                </c:pt>
                <c:pt idx="133">
                  <c:v>200</c:v>
                </c:pt>
                <c:pt idx="134">
                  <c:v>47</c:v>
                </c:pt>
                <c:pt idx="135">
                  <c:v>202</c:v>
                </c:pt>
                <c:pt idx="136">
                  <c:v>97</c:v>
                </c:pt>
                <c:pt idx="137">
                  <c:v>49</c:v>
                </c:pt>
                <c:pt idx="138">
                  <c:v>84</c:v>
                </c:pt>
                <c:pt idx="139">
                  <c:v>209</c:v>
                </c:pt>
                <c:pt idx="140">
                  <c:v>70</c:v>
                </c:pt>
                <c:pt idx="141">
                  <c:v>185</c:v>
                </c:pt>
                <c:pt idx="142">
                  <c:v>209</c:v>
                </c:pt>
                <c:pt idx="143">
                  <c:v>175</c:v>
                </c:pt>
                <c:pt idx="144">
                  <c:v>118</c:v>
                </c:pt>
                <c:pt idx="145">
                  <c:v>253</c:v>
                </c:pt>
                <c:pt idx="146">
                  <c:v>20</c:v>
                </c:pt>
                <c:pt idx="147">
                  <c:v>103</c:v>
                </c:pt>
                <c:pt idx="148">
                  <c:v>120</c:v>
                </c:pt>
                <c:pt idx="149">
                  <c:v>102</c:v>
                </c:pt>
              </c:numCache>
            </c:numRef>
          </c:xVal>
          <c:yVal>
            <c:numRef>
              <c:f>'Q2.9'!$M$32:$M$181</c:f>
              <c:numCache>
                <c:formatCode>General</c:formatCode>
                <c:ptCount val="150"/>
                <c:pt idx="0">
                  <c:v>-0.18338002197219971</c:v>
                </c:pt>
                <c:pt idx="1">
                  <c:v>-0.59303110295797268</c:v>
                </c:pt>
                <c:pt idx="2">
                  <c:v>0.98003825293504221</c:v>
                </c:pt>
                <c:pt idx="3">
                  <c:v>1.0219343211754435</c:v>
                </c:pt>
                <c:pt idx="4">
                  <c:v>-0.35507557690566038</c:v>
                </c:pt>
                <c:pt idx="5">
                  <c:v>0.73342961345951707</c:v>
                </c:pt>
                <c:pt idx="6">
                  <c:v>0.24493256709281752</c:v>
                </c:pt>
                <c:pt idx="7">
                  <c:v>0.68516066816732923</c:v>
                </c:pt>
                <c:pt idx="8">
                  <c:v>-1.2428399078871166E-2</c:v>
                </c:pt>
                <c:pt idx="9">
                  <c:v>0.34400526168679235</c:v>
                </c:pt>
                <c:pt idx="10">
                  <c:v>0.11496742489936018</c:v>
                </c:pt>
                <c:pt idx="11">
                  <c:v>-0.42405123544066825</c:v>
                </c:pt>
                <c:pt idx="12">
                  <c:v>-0.16096692874816121</c:v>
                </c:pt>
                <c:pt idx="13">
                  <c:v>-2.4712841392798435</c:v>
                </c:pt>
                <c:pt idx="14">
                  <c:v>0.46128163794699262</c:v>
                </c:pt>
                <c:pt idx="15">
                  <c:v>0.50359686558273253</c:v>
                </c:pt>
                <c:pt idx="16">
                  <c:v>3.4007136595583631E-2</c:v>
                </c:pt>
                <c:pt idx="17">
                  <c:v>0.92235410619136715</c:v>
                </c:pt>
                <c:pt idx="18">
                  <c:v>-0.90758454267853139</c:v>
                </c:pt>
                <c:pt idx="19">
                  <c:v>-0.42050888583688639</c:v>
                </c:pt>
                <c:pt idx="20">
                  <c:v>0.73569715906968369</c:v>
                </c:pt>
                <c:pt idx="21">
                  <c:v>0.44441700049608812</c:v>
                </c:pt>
                <c:pt idx="22">
                  <c:v>-0.3600719087636044</c:v>
                </c:pt>
                <c:pt idx="23">
                  <c:v>1.2736906691175314</c:v>
                </c:pt>
                <c:pt idx="24">
                  <c:v>1.0430254130788086</c:v>
                </c:pt>
                <c:pt idx="25">
                  <c:v>-0.35398278502170921</c:v>
                </c:pt>
                <c:pt idx="26">
                  <c:v>-1.2454967633474148</c:v>
                </c:pt>
                <c:pt idx="27">
                  <c:v>-0.82761417937216031</c:v>
                </c:pt>
                <c:pt idx="28">
                  <c:v>1.0726805404640274</c:v>
                </c:pt>
                <c:pt idx="29">
                  <c:v>0.51219493476623335</c:v>
                </c:pt>
                <c:pt idx="30">
                  <c:v>-0.75719208223968693</c:v>
                </c:pt>
                <c:pt idx="31">
                  <c:v>-0.24070207245726571</c:v>
                </c:pt>
                <c:pt idx="32">
                  <c:v>-0.4973910670929822</c:v>
                </c:pt>
                <c:pt idx="33">
                  <c:v>-1.0000202331973114</c:v>
                </c:pt>
                <c:pt idx="34">
                  <c:v>0.41060318715839195</c:v>
                </c:pt>
                <c:pt idx="35">
                  <c:v>-0.99129520225035073</c:v>
                </c:pt>
                <c:pt idx="36">
                  <c:v>-0.40258059848171079</c:v>
                </c:pt>
                <c:pt idx="37">
                  <c:v>-0.59998800588856227</c:v>
                </c:pt>
                <c:pt idx="38">
                  <c:v>-1.3394131053144029</c:v>
                </c:pt>
                <c:pt idx="39">
                  <c:v>0.1502418495464557</c:v>
                </c:pt>
                <c:pt idx="40">
                  <c:v>-0.15681408410419984</c:v>
                </c:pt>
                <c:pt idx="41">
                  <c:v>-1.4086851228815185</c:v>
                </c:pt>
                <c:pt idx="42">
                  <c:v>-0.65640160232085165</c:v>
                </c:pt>
                <c:pt idx="43">
                  <c:v>7.5135644292551262E-2</c:v>
                </c:pt>
                <c:pt idx="44">
                  <c:v>0.30154122921523729</c:v>
                </c:pt>
                <c:pt idx="45">
                  <c:v>-0.8992194428897804</c:v>
                </c:pt>
                <c:pt idx="46">
                  <c:v>0.32498696047028552</c:v>
                </c:pt>
                <c:pt idx="47">
                  <c:v>-0.50977313105081201</c:v>
                </c:pt>
                <c:pt idx="48">
                  <c:v>-0.52761257693861374</c:v>
                </c:pt>
                <c:pt idx="49">
                  <c:v>-0.1527079054183762</c:v>
                </c:pt>
                <c:pt idx="50">
                  <c:v>0.82182939294494339</c:v>
                </c:pt>
                <c:pt idx="51">
                  <c:v>-0.99741799176157286</c:v>
                </c:pt>
                <c:pt idx="52">
                  <c:v>-0.46090275063824571</c:v>
                </c:pt>
                <c:pt idx="53">
                  <c:v>-0.14877140102960507</c:v>
                </c:pt>
                <c:pt idx="54">
                  <c:v>-0.52051784208719543</c:v>
                </c:pt>
                <c:pt idx="55">
                  <c:v>-0.80998671390831944</c:v>
                </c:pt>
                <c:pt idx="56">
                  <c:v>-0.22803865110873467</c:v>
                </c:pt>
                <c:pt idx="57">
                  <c:v>-0.73576049447661163</c:v>
                </c:pt>
                <c:pt idx="58">
                  <c:v>-0.54681829393567938</c:v>
                </c:pt>
                <c:pt idx="59">
                  <c:v>0.26646680026324887</c:v>
                </c:pt>
                <c:pt idx="60">
                  <c:v>8.7649506905519203E-2</c:v>
                </c:pt>
                <c:pt idx="61">
                  <c:v>1.0047876348456786</c:v>
                </c:pt>
                <c:pt idx="62">
                  <c:v>-0.82306148496244624</c:v>
                </c:pt>
                <c:pt idx="63">
                  <c:v>-1.092739961995413</c:v>
                </c:pt>
                <c:pt idx="64">
                  <c:v>0.63303559900189654</c:v>
                </c:pt>
                <c:pt idx="65">
                  <c:v>0.54152492744584002</c:v>
                </c:pt>
                <c:pt idx="66">
                  <c:v>0.30307690034823587</c:v>
                </c:pt>
                <c:pt idx="67">
                  <c:v>0.68921889161814676</c:v>
                </c:pt>
                <c:pt idx="68">
                  <c:v>0.57220872035196102</c:v>
                </c:pt>
                <c:pt idx="69">
                  <c:v>-0.39271852641721772</c:v>
                </c:pt>
                <c:pt idx="70">
                  <c:v>-0.76797859006620151</c:v>
                </c:pt>
                <c:pt idx="71">
                  <c:v>-1.5283335022370803</c:v>
                </c:pt>
                <c:pt idx="72">
                  <c:v>-0.77781588424021919</c:v>
                </c:pt>
                <c:pt idx="73">
                  <c:v>-0.10721849402417405</c:v>
                </c:pt>
                <c:pt idx="74">
                  <c:v>-0.53758810747329022</c:v>
                </c:pt>
                <c:pt idx="75">
                  <c:v>0.2728553294637166</c:v>
                </c:pt>
                <c:pt idx="76">
                  <c:v>-0.45412633089059717</c:v>
                </c:pt>
                <c:pt idx="77">
                  <c:v>0.25252257142257761</c:v>
                </c:pt>
                <c:pt idx="78">
                  <c:v>0.17364323526373404</c:v>
                </c:pt>
                <c:pt idx="79">
                  <c:v>1.0824855860873157</c:v>
                </c:pt>
                <c:pt idx="80">
                  <c:v>1.6790299369627064</c:v>
                </c:pt>
                <c:pt idx="81">
                  <c:v>1.4474452472416424</c:v>
                </c:pt>
                <c:pt idx="82">
                  <c:v>0.17468905398146628</c:v>
                </c:pt>
                <c:pt idx="83">
                  <c:v>-0.60672152301412829</c:v>
                </c:pt>
                <c:pt idx="84">
                  <c:v>0.20666740725553723</c:v>
                </c:pt>
                <c:pt idx="85">
                  <c:v>0.6939804780758676</c:v>
                </c:pt>
                <c:pt idx="86">
                  <c:v>0.18730645273708824</c:v>
                </c:pt>
                <c:pt idx="87">
                  <c:v>-0.24710848098339255</c:v>
                </c:pt>
                <c:pt idx="88">
                  <c:v>0.41265110337026378</c:v>
                </c:pt>
                <c:pt idx="89">
                  <c:v>0.62913899680051877</c:v>
                </c:pt>
                <c:pt idx="90">
                  <c:v>0.20216945781720952</c:v>
                </c:pt>
                <c:pt idx="91">
                  <c:v>0.3317385198870122</c:v>
                </c:pt>
                <c:pt idx="92">
                  <c:v>0.32039836457444082</c:v>
                </c:pt>
                <c:pt idx="93">
                  <c:v>-0.61139820520101651</c:v>
                </c:pt>
                <c:pt idx="94">
                  <c:v>-0.30101032192027866</c:v>
                </c:pt>
                <c:pt idx="95">
                  <c:v>-0.59412811369865537</c:v>
                </c:pt>
                <c:pt idx="96">
                  <c:v>-1.124806252502804</c:v>
                </c:pt>
                <c:pt idx="97">
                  <c:v>0.18688318289265737</c:v>
                </c:pt>
                <c:pt idx="98">
                  <c:v>-0.17235584349332811</c:v>
                </c:pt>
                <c:pt idx="99">
                  <c:v>0.96046760650359353</c:v>
                </c:pt>
                <c:pt idx="100">
                  <c:v>1.4987062327202541</c:v>
                </c:pt>
                <c:pt idx="101">
                  <c:v>-0.83123518372236838</c:v>
                </c:pt>
                <c:pt idx="102">
                  <c:v>0.57968873165085633</c:v>
                </c:pt>
                <c:pt idx="103">
                  <c:v>-0.63986406682802865</c:v>
                </c:pt>
                <c:pt idx="104">
                  <c:v>0.89938000924302308</c:v>
                </c:pt>
                <c:pt idx="105">
                  <c:v>0.48788186145889689</c:v>
                </c:pt>
                <c:pt idx="106">
                  <c:v>0.10480738059636252</c:v>
                </c:pt>
                <c:pt idx="107">
                  <c:v>-0.54528706274883554</c:v>
                </c:pt>
                <c:pt idx="108">
                  <c:v>-5.3018863263707416E-2</c:v>
                </c:pt>
                <c:pt idx="109">
                  <c:v>-0.51058967659609955</c:v>
                </c:pt>
                <c:pt idx="110">
                  <c:v>-3.4834120301034943E-2</c:v>
                </c:pt>
                <c:pt idx="111">
                  <c:v>-0.65297961877086408</c:v>
                </c:pt>
                <c:pt idx="112">
                  <c:v>-0.51924609219380713</c:v>
                </c:pt>
                <c:pt idx="113">
                  <c:v>0.54996503679040831</c:v>
                </c:pt>
                <c:pt idx="114">
                  <c:v>-0.37763452260545449</c:v>
                </c:pt>
                <c:pt idx="115">
                  <c:v>1.2594700058188284</c:v>
                </c:pt>
                <c:pt idx="116">
                  <c:v>-0.24934702358342697</c:v>
                </c:pt>
                <c:pt idx="117">
                  <c:v>0.33884092210422612</c:v>
                </c:pt>
                <c:pt idx="118">
                  <c:v>1.0679322841988927</c:v>
                </c:pt>
                <c:pt idx="119">
                  <c:v>-1.3112796604418939</c:v>
                </c:pt>
                <c:pt idx="120">
                  <c:v>-0.78732073465713981</c:v>
                </c:pt>
                <c:pt idx="121">
                  <c:v>1.1914080309076454</c:v>
                </c:pt>
                <c:pt idx="122">
                  <c:v>-0.63676959811472322</c:v>
                </c:pt>
                <c:pt idx="123">
                  <c:v>0.87893518605038068</c:v>
                </c:pt>
                <c:pt idx="124">
                  <c:v>0.5390036123139943</c:v>
                </c:pt>
                <c:pt idx="125">
                  <c:v>0.54273109117040264</c:v>
                </c:pt>
                <c:pt idx="126">
                  <c:v>-9.2881938672618958E-2</c:v>
                </c:pt>
                <c:pt idx="127">
                  <c:v>-0.64691370884876243</c:v>
                </c:pt>
                <c:pt idx="128">
                  <c:v>-0.8103275376242749</c:v>
                </c:pt>
                <c:pt idx="129">
                  <c:v>-0.42998071362582735</c:v>
                </c:pt>
                <c:pt idx="130">
                  <c:v>1.9899897845875367</c:v>
                </c:pt>
                <c:pt idx="131">
                  <c:v>0.10315475602130952</c:v>
                </c:pt>
                <c:pt idx="132">
                  <c:v>2.6450109017535084E-3</c:v>
                </c:pt>
                <c:pt idx="133">
                  <c:v>-0.16334196828935355</c:v>
                </c:pt>
                <c:pt idx="134">
                  <c:v>1.1212851048836345</c:v>
                </c:pt>
                <c:pt idx="135">
                  <c:v>-0.37186459626193979</c:v>
                </c:pt>
                <c:pt idx="136">
                  <c:v>-0.63581250178106963</c:v>
                </c:pt>
                <c:pt idx="137">
                  <c:v>-0.19601576411691468</c:v>
                </c:pt>
                <c:pt idx="138">
                  <c:v>-0.7267506147188616</c:v>
                </c:pt>
                <c:pt idx="139">
                  <c:v>-0.35834215123941782</c:v>
                </c:pt>
                <c:pt idx="140">
                  <c:v>0.27724921197237595</c:v>
                </c:pt>
                <c:pt idx="141">
                  <c:v>1.5286975095046706</c:v>
                </c:pt>
                <c:pt idx="142">
                  <c:v>0.18117365254752116</c:v>
                </c:pt>
                <c:pt idx="143">
                  <c:v>0.63676953506924328</c:v>
                </c:pt>
                <c:pt idx="144">
                  <c:v>-0.32286267647235078</c:v>
                </c:pt>
                <c:pt idx="145">
                  <c:v>-1.2371917134588504</c:v>
                </c:pt>
                <c:pt idx="146">
                  <c:v>0.4650499236521588</c:v>
                </c:pt>
                <c:pt idx="147">
                  <c:v>3.9893165548369236</c:v>
                </c:pt>
                <c:pt idx="148">
                  <c:v>-0.91217352619198877</c:v>
                </c:pt>
                <c:pt idx="149">
                  <c:v>0.33858732265293234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F2-4911-84CE-AFA86366A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2287184"/>
        <c:axId val="1022284888"/>
      </c:scatterChart>
      <c:valAx>
        <c:axId val="1022287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Adv.$'000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2284888"/>
        <c:crosses val="autoZero"/>
        <c:crossBetween val="midCat"/>
      </c:valAx>
      <c:valAx>
        <c:axId val="10222848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2287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HrsTrading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'Q2.9'!$D$2:$D$151</c:f>
              <c:numCache>
                <c:formatCode>General</c:formatCode>
                <c:ptCount val="150"/>
                <c:pt idx="0">
                  <c:v>110</c:v>
                </c:pt>
                <c:pt idx="1">
                  <c:v>134</c:v>
                </c:pt>
                <c:pt idx="2">
                  <c:v>98</c:v>
                </c:pt>
                <c:pt idx="3">
                  <c:v>85</c:v>
                </c:pt>
                <c:pt idx="4">
                  <c:v>72</c:v>
                </c:pt>
                <c:pt idx="5">
                  <c:v>77</c:v>
                </c:pt>
                <c:pt idx="6">
                  <c:v>100</c:v>
                </c:pt>
                <c:pt idx="7">
                  <c:v>95</c:v>
                </c:pt>
                <c:pt idx="8">
                  <c:v>112</c:v>
                </c:pt>
                <c:pt idx="9">
                  <c:v>75</c:v>
                </c:pt>
                <c:pt idx="10">
                  <c:v>100</c:v>
                </c:pt>
                <c:pt idx="11">
                  <c:v>96</c:v>
                </c:pt>
                <c:pt idx="12">
                  <c:v>72</c:v>
                </c:pt>
                <c:pt idx="13">
                  <c:v>73</c:v>
                </c:pt>
                <c:pt idx="14">
                  <c:v>86</c:v>
                </c:pt>
                <c:pt idx="15">
                  <c:v>121</c:v>
                </c:pt>
                <c:pt idx="16">
                  <c:v>85</c:v>
                </c:pt>
                <c:pt idx="17">
                  <c:v>73</c:v>
                </c:pt>
                <c:pt idx="18">
                  <c:v>90</c:v>
                </c:pt>
                <c:pt idx="19">
                  <c:v>82</c:v>
                </c:pt>
                <c:pt idx="20">
                  <c:v>85</c:v>
                </c:pt>
                <c:pt idx="21">
                  <c:v>80</c:v>
                </c:pt>
                <c:pt idx="22">
                  <c:v>145</c:v>
                </c:pt>
                <c:pt idx="23">
                  <c:v>112</c:v>
                </c:pt>
                <c:pt idx="24">
                  <c:v>106</c:v>
                </c:pt>
                <c:pt idx="25">
                  <c:v>101</c:v>
                </c:pt>
                <c:pt idx="26">
                  <c:v>124</c:v>
                </c:pt>
                <c:pt idx="27">
                  <c:v>88</c:v>
                </c:pt>
                <c:pt idx="28">
                  <c:v>117</c:v>
                </c:pt>
                <c:pt idx="29">
                  <c:v>86</c:v>
                </c:pt>
                <c:pt idx="30">
                  <c:v>72</c:v>
                </c:pt>
                <c:pt idx="31">
                  <c:v>101</c:v>
                </c:pt>
                <c:pt idx="32">
                  <c:v>72</c:v>
                </c:pt>
                <c:pt idx="33">
                  <c:v>91</c:v>
                </c:pt>
                <c:pt idx="34">
                  <c:v>78</c:v>
                </c:pt>
                <c:pt idx="35">
                  <c:v>96</c:v>
                </c:pt>
                <c:pt idx="36">
                  <c:v>120</c:v>
                </c:pt>
                <c:pt idx="37">
                  <c:v>112</c:v>
                </c:pt>
                <c:pt idx="38">
                  <c:v>72</c:v>
                </c:pt>
                <c:pt idx="39">
                  <c:v>150</c:v>
                </c:pt>
                <c:pt idx="40">
                  <c:v>110</c:v>
                </c:pt>
                <c:pt idx="41">
                  <c:v>104</c:v>
                </c:pt>
                <c:pt idx="42">
                  <c:v>99</c:v>
                </c:pt>
                <c:pt idx="43">
                  <c:v>145</c:v>
                </c:pt>
                <c:pt idx="44">
                  <c:v>111</c:v>
                </c:pt>
                <c:pt idx="45">
                  <c:v>86</c:v>
                </c:pt>
                <c:pt idx="46">
                  <c:v>84</c:v>
                </c:pt>
                <c:pt idx="47">
                  <c:v>123</c:v>
                </c:pt>
                <c:pt idx="48">
                  <c:v>97</c:v>
                </c:pt>
                <c:pt idx="49">
                  <c:v>98</c:v>
                </c:pt>
                <c:pt idx="50">
                  <c:v>72</c:v>
                </c:pt>
                <c:pt idx="51">
                  <c:v>73</c:v>
                </c:pt>
                <c:pt idx="52">
                  <c:v>111</c:v>
                </c:pt>
                <c:pt idx="53">
                  <c:v>86</c:v>
                </c:pt>
                <c:pt idx="54">
                  <c:v>120</c:v>
                </c:pt>
                <c:pt idx="55">
                  <c:v>84</c:v>
                </c:pt>
                <c:pt idx="56">
                  <c:v>108</c:v>
                </c:pt>
                <c:pt idx="57">
                  <c:v>118</c:v>
                </c:pt>
                <c:pt idx="58">
                  <c:v>92</c:v>
                </c:pt>
                <c:pt idx="59">
                  <c:v>88</c:v>
                </c:pt>
                <c:pt idx="60">
                  <c:v>101</c:v>
                </c:pt>
                <c:pt idx="61">
                  <c:v>91</c:v>
                </c:pt>
                <c:pt idx="62">
                  <c:v>120</c:v>
                </c:pt>
                <c:pt idx="63">
                  <c:v>98</c:v>
                </c:pt>
                <c:pt idx="64">
                  <c:v>98</c:v>
                </c:pt>
                <c:pt idx="65">
                  <c:v>98</c:v>
                </c:pt>
                <c:pt idx="66">
                  <c:v>96</c:v>
                </c:pt>
                <c:pt idx="67">
                  <c:v>116</c:v>
                </c:pt>
                <c:pt idx="68">
                  <c:v>114</c:v>
                </c:pt>
                <c:pt idx="69">
                  <c:v>98</c:v>
                </c:pt>
                <c:pt idx="70">
                  <c:v>91</c:v>
                </c:pt>
                <c:pt idx="71">
                  <c:v>129</c:v>
                </c:pt>
                <c:pt idx="72">
                  <c:v>88</c:v>
                </c:pt>
                <c:pt idx="73">
                  <c:v>82</c:v>
                </c:pt>
                <c:pt idx="74">
                  <c:v>135</c:v>
                </c:pt>
                <c:pt idx="75">
                  <c:v>133</c:v>
                </c:pt>
                <c:pt idx="76">
                  <c:v>112</c:v>
                </c:pt>
                <c:pt idx="77">
                  <c:v>168</c:v>
                </c:pt>
                <c:pt idx="78">
                  <c:v>78</c:v>
                </c:pt>
                <c:pt idx="79">
                  <c:v>110</c:v>
                </c:pt>
                <c:pt idx="80">
                  <c:v>132</c:v>
                </c:pt>
                <c:pt idx="81">
                  <c:v>137</c:v>
                </c:pt>
                <c:pt idx="82">
                  <c:v>127</c:v>
                </c:pt>
                <c:pt idx="83">
                  <c:v>112</c:v>
                </c:pt>
                <c:pt idx="84">
                  <c:v>85</c:v>
                </c:pt>
                <c:pt idx="85">
                  <c:v>74</c:v>
                </c:pt>
                <c:pt idx="86">
                  <c:v>109</c:v>
                </c:pt>
                <c:pt idx="87">
                  <c:v>108</c:v>
                </c:pt>
                <c:pt idx="88">
                  <c:v>100</c:v>
                </c:pt>
                <c:pt idx="89">
                  <c:v>105</c:v>
                </c:pt>
                <c:pt idx="90">
                  <c:v>87</c:v>
                </c:pt>
                <c:pt idx="91">
                  <c:v>84</c:v>
                </c:pt>
                <c:pt idx="92">
                  <c:v>87</c:v>
                </c:pt>
                <c:pt idx="93">
                  <c:v>101</c:v>
                </c:pt>
                <c:pt idx="94">
                  <c:v>130</c:v>
                </c:pt>
                <c:pt idx="95">
                  <c:v>72</c:v>
                </c:pt>
                <c:pt idx="96">
                  <c:v>129</c:v>
                </c:pt>
                <c:pt idx="97">
                  <c:v>100</c:v>
                </c:pt>
                <c:pt idx="98">
                  <c:v>86</c:v>
                </c:pt>
                <c:pt idx="99">
                  <c:v>98</c:v>
                </c:pt>
                <c:pt idx="100">
                  <c:v>112</c:v>
                </c:pt>
                <c:pt idx="101">
                  <c:v>85</c:v>
                </c:pt>
                <c:pt idx="102">
                  <c:v>96</c:v>
                </c:pt>
                <c:pt idx="103">
                  <c:v>150</c:v>
                </c:pt>
                <c:pt idx="104">
                  <c:v>107</c:v>
                </c:pt>
                <c:pt idx="105">
                  <c:v>108</c:v>
                </c:pt>
                <c:pt idx="106">
                  <c:v>78</c:v>
                </c:pt>
                <c:pt idx="107">
                  <c:v>86</c:v>
                </c:pt>
                <c:pt idx="108">
                  <c:v>133</c:v>
                </c:pt>
                <c:pt idx="109">
                  <c:v>107</c:v>
                </c:pt>
                <c:pt idx="110">
                  <c:v>100</c:v>
                </c:pt>
                <c:pt idx="111">
                  <c:v>108</c:v>
                </c:pt>
                <c:pt idx="112">
                  <c:v>155</c:v>
                </c:pt>
                <c:pt idx="113">
                  <c:v>90</c:v>
                </c:pt>
                <c:pt idx="114">
                  <c:v>137</c:v>
                </c:pt>
                <c:pt idx="115">
                  <c:v>140</c:v>
                </c:pt>
                <c:pt idx="116">
                  <c:v>98</c:v>
                </c:pt>
                <c:pt idx="117">
                  <c:v>111</c:v>
                </c:pt>
                <c:pt idx="118">
                  <c:v>101</c:v>
                </c:pt>
                <c:pt idx="119">
                  <c:v>109</c:v>
                </c:pt>
                <c:pt idx="120">
                  <c:v>132</c:v>
                </c:pt>
                <c:pt idx="121">
                  <c:v>137</c:v>
                </c:pt>
                <c:pt idx="122">
                  <c:v>72</c:v>
                </c:pt>
                <c:pt idx="123">
                  <c:v>76</c:v>
                </c:pt>
                <c:pt idx="124">
                  <c:v>124</c:v>
                </c:pt>
                <c:pt idx="125">
                  <c:v>99</c:v>
                </c:pt>
                <c:pt idx="126">
                  <c:v>90</c:v>
                </c:pt>
                <c:pt idx="127">
                  <c:v>98</c:v>
                </c:pt>
                <c:pt idx="128">
                  <c:v>85</c:v>
                </c:pt>
                <c:pt idx="129">
                  <c:v>136</c:v>
                </c:pt>
                <c:pt idx="130">
                  <c:v>75</c:v>
                </c:pt>
                <c:pt idx="131">
                  <c:v>96</c:v>
                </c:pt>
                <c:pt idx="132">
                  <c:v>97</c:v>
                </c:pt>
                <c:pt idx="133">
                  <c:v>124</c:v>
                </c:pt>
                <c:pt idx="134">
                  <c:v>111</c:v>
                </c:pt>
                <c:pt idx="135">
                  <c:v>147</c:v>
                </c:pt>
                <c:pt idx="136">
                  <c:v>101</c:v>
                </c:pt>
                <c:pt idx="137">
                  <c:v>111</c:v>
                </c:pt>
                <c:pt idx="138">
                  <c:v>122</c:v>
                </c:pt>
                <c:pt idx="139">
                  <c:v>85</c:v>
                </c:pt>
                <c:pt idx="140">
                  <c:v>137</c:v>
                </c:pt>
                <c:pt idx="141">
                  <c:v>99</c:v>
                </c:pt>
                <c:pt idx="142">
                  <c:v>85</c:v>
                </c:pt>
                <c:pt idx="143">
                  <c:v>84</c:v>
                </c:pt>
                <c:pt idx="144">
                  <c:v>115</c:v>
                </c:pt>
                <c:pt idx="145">
                  <c:v>124</c:v>
                </c:pt>
                <c:pt idx="146">
                  <c:v>129</c:v>
                </c:pt>
                <c:pt idx="147">
                  <c:v>102</c:v>
                </c:pt>
                <c:pt idx="148">
                  <c:v>114</c:v>
                </c:pt>
                <c:pt idx="149">
                  <c:v>135</c:v>
                </c:pt>
              </c:numCache>
            </c:numRef>
          </c:xVal>
          <c:yVal>
            <c:numRef>
              <c:f>'Q2.9'!$M$32:$M$181</c:f>
              <c:numCache>
                <c:formatCode>General</c:formatCode>
                <c:ptCount val="150"/>
                <c:pt idx="0">
                  <c:v>-0.18338002197219971</c:v>
                </c:pt>
                <c:pt idx="1">
                  <c:v>-0.59303110295797268</c:v>
                </c:pt>
                <c:pt idx="2">
                  <c:v>0.98003825293504221</c:v>
                </c:pt>
                <c:pt idx="3">
                  <c:v>1.0219343211754435</c:v>
                </c:pt>
                <c:pt idx="4">
                  <c:v>-0.35507557690566038</c:v>
                </c:pt>
                <c:pt idx="5">
                  <c:v>0.73342961345951707</c:v>
                </c:pt>
                <c:pt idx="6">
                  <c:v>0.24493256709281752</c:v>
                </c:pt>
                <c:pt idx="7">
                  <c:v>0.68516066816732923</c:v>
                </c:pt>
                <c:pt idx="8">
                  <c:v>-1.2428399078871166E-2</c:v>
                </c:pt>
                <c:pt idx="9">
                  <c:v>0.34400526168679235</c:v>
                </c:pt>
                <c:pt idx="10">
                  <c:v>0.11496742489936018</c:v>
                </c:pt>
                <c:pt idx="11">
                  <c:v>-0.42405123544066825</c:v>
                </c:pt>
                <c:pt idx="12">
                  <c:v>-0.16096692874816121</c:v>
                </c:pt>
                <c:pt idx="13">
                  <c:v>-2.4712841392798435</c:v>
                </c:pt>
                <c:pt idx="14">
                  <c:v>0.46128163794699262</c:v>
                </c:pt>
                <c:pt idx="15">
                  <c:v>0.50359686558273253</c:v>
                </c:pt>
                <c:pt idx="16">
                  <c:v>3.4007136595583631E-2</c:v>
                </c:pt>
                <c:pt idx="17">
                  <c:v>0.92235410619136715</c:v>
                </c:pt>
                <c:pt idx="18">
                  <c:v>-0.90758454267853139</c:v>
                </c:pt>
                <c:pt idx="19">
                  <c:v>-0.42050888583688639</c:v>
                </c:pt>
                <c:pt idx="20">
                  <c:v>0.73569715906968369</c:v>
                </c:pt>
                <c:pt idx="21">
                  <c:v>0.44441700049608812</c:v>
                </c:pt>
                <c:pt idx="22">
                  <c:v>-0.3600719087636044</c:v>
                </c:pt>
                <c:pt idx="23">
                  <c:v>1.2736906691175314</c:v>
                </c:pt>
                <c:pt idx="24">
                  <c:v>1.0430254130788086</c:v>
                </c:pt>
                <c:pt idx="25">
                  <c:v>-0.35398278502170921</c:v>
                </c:pt>
                <c:pt idx="26">
                  <c:v>-1.2454967633474148</c:v>
                </c:pt>
                <c:pt idx="27">
                  <c:v>-0.82761417937216031</c:v>
                </c:pt>
                <c:pt idx="28">
                  <c:v>1.0726805404640274</c:v>
                </c:pt>
                <c:pt idx="29">
                  <c:v>0.51219493476623335</c:v>
                </c:pt>
                <c:pt idx="30">
                  <c:v>-0.75719208223968693</c:v>
                </c:pt>
                <c:pt idx="31">
                  <c:v>-0.24070207245726571</c:v>
                </c:pt>
                <c:pt idx="32">
                  <c:v>-0.4973910670929822</c:v>
                </c:pt>
                <c:pt idx="33">
                  <c:v>-1.0000202331973114</c:v>
                </c:pt>
                <c:pt idx="34">
                  <c:v>0.41060318715839195</c:v>
                </c:pt>
                <c:pt idx="35">
                  <c:v>-0.99129520225035073</c:v>
                </c:pt>
                <c:pt idx="36">
                  <c:v>-0.40258059848171079</c:v>
                </c:pt>
                <c:pt idx="37">
                  <c:v>-0.59998800588856227</c:v>
                </c:pt>
                <c:pt idx="38">
                  <c:v>-1.3394131053144029</c:v>
                </c:pt>
                <c:pt idx="39">
                  <c:v>0.1502418495464557</c:v>
                </c:pt>
                <c:pt idx="40">
                  <c:v>-0.15681408410419984</c:v>
                </c:pt>
                <c:pt idx="41">
                  <c:v>-1.4086851228815185</c:v>
                </c:pt>
                <c:pt idx="42">
                  <c:v>-0.65640160232085165</c:v>
                </c:pt>
                <c:pt idx="43">
                  <c:v>7.5135644292551262E-2</c:v>
                </c:pt>
                <c:pt idx="44">
                  <c:v>0.30154122921523729</c:v>
                </c:pt>
                <c:pt idx="45">
                  <c:v>-0.8992194428897804</c:v>
                </c:pt>
                <c:pt idx="46">
                  <c:v>0.32498696047028552</c:v>
                </c:pt>
                <c:pt idx="47">
                  <c:v>-0.50977313105081201</c:v>
                </c:pt>
                <c:pt idx="48">
                  <c:v>-0.52761257693861374</c:v>
                </c:pt>
                <c:pt idx="49">
                  <c:v>-0.1527079054183762</c:v>
                </c:pt>
                <c:pt idx="50">
                  <c:v>0.82182939294494339</c:v>
                </c:pt>
                <c:pt idx="51">
                  <c:v>-0.99741799176157286</c:v>
                </c:pt>
                <c:pt idx="52">
                  <c:v>-0.46090275063824571</c:v>
                </c:pt>
                <c:pt idx="53">
                  <c:v>-0.14877140102960507</c:v>
                </c:pt>
                <c:pt idx="54">
                  <c:v>-0.52051784208719543</c:v>
                </c:pt>
                <c:pt idx="55">
                  <c:v>-0.80998671390831944</c:v>
                </c:pt>
                <c:pt idx="56">
                  <c:v>-0.22803865110873467</c:v>
                </c:pt>
                <c:pt idx="57">
                  <c:v>-0.73576049447661163</c:v>
                </c:pt>
                <c:pt idx="58">
                  <c:v>-0.54681829393567938</c:v>
                </c:pt>
                <c:pt idx="59">
                  <c:v>0.26646680026324887</c:v>
                </c:pt>
                <c:pt idx="60">
                  <c:v>8.7649506905519203E-2</c:v>
                </c:pt>
                <c:pt idx="61">
                  <c:v>1.0047876348456786</c:v>
                </c:pt>
                <c:pt idx="62">
                  <c:v>-0.82306148496244624</c:v>
                </c:pt>
                <c:pt idx="63">
                  <c:v>-1.092739961995413</c:v>
                </c:pt>
                <c:pt idx="64">
                  <c:v>0.63303559900189654</c:v>
                </c:pt>
                <c:pt idx="65">
                  <c:v>0.54152492744584002</c:v>
                </c:pt>
                <c:pt idx="66">
                  <c:v>0.30307690034823587</c:v>
                </c:pt>
                <c:pt idx="67">
                  <c:v>0.68921889161814676</c:v>
                </c:pt>
                <c:pt idx="68">
                  <c:v>0.57220872035196102</c:v>
                </c:pt>
                <c:pt idx="69">
                  <c:v>-0.39271852641721772</c:v>
                </c:pt>
                <c:pt idx="70">
                  <c:v>-0.76797859006620151</c:v>
                </c:pt>
                <c:pt idx="71">
                  <c:v>-1.5283335022370803</c:v>
                </c:pt>
                <c:pt idx="72">
                  <c:v>-0.77781588424021919</c:v>
                </c:pt>
                <c:pt idx="73">
                  <c:v>-0.10721849402417405</c:v>
                </c:pt>
                <c:pt idx="74">
                  <c:v>-0.53758810747329022</c:v>
                </c:pt>
                <c:pt idx="75">
                  <c:v>0.2728553294637166</c:v>
                </c:pt>
                <c:pt idx="76">
                  <c:v>-0.45412633089059717</c:v>
                </c:pt>
                <c:pt idx="77">
                  <c:v>0.25252257142257761</c:v>
                </c:pt>
                <c:pt idx="78">
                  <c:v>0.17364323526373404</c:v>
                </c:pt>
                <c:pt idx="79">
                  <c:v>1.0824855860873157</c:v>
                </c:pt>
                <c:pt idx="80">
                  <c:v>1.6790299369627064</c:v>
                </c:pt>
                <c:pt idx="81">
                  <c:v>1.4474452472416424</c:v>
                </c:pt>
                <c:pt idx="82">
                  <c:v>0.17468905398146628</c:v>
                </c:pt>
                <c:pt idx="83">
                  <c:v>-0.60672152301412829</c:v>
                </c:pt>
                <c:pt idx="84">
                  <c:v>0.20666740725553723</c:v>
                </c:pt>
                <c:pt idx="85">
                  <c:v>0.6939804780758676</c:v>
                </c:pt>
                <c:pt idx="86">
                  <c:v>0.18730645273708824</c:v>
                </c:pt>
                <c:pt idx="87">
                  <c:v>-0.24710848098339255</c:v>
                </c:pt>
                <c:pt idx="88">
                  <c:v>0.41265110337026378</c:v>
                </c:pt>
                <c:pt idx="89">
                  <c:v>0.62913899680051877</c:v>
                </c:pt>
                <c:pt idx="90">
                  <c:v>0.20216945781720952</c:v>
                </c:pt>
                <c:pt idx="91">
                  <c:v>0.3317385198870122</c:v>
                </c:pt>
                <c:pt idx="92">
                  <c:v>0.32039836457444082</c:v>
                </c:pt>
                <c:pt idx="93">
                  <c:v>-0.61139820520101651</c:v>
                </c:pt>
                <c:pt idx="94">
                  <c:v>-0.30101032192027866</c:v>
                </c:pt>
                <c:pt idx="95">
                  <c:v>-0.59412811369865537</c:v>
                </c:pt>
                <c:pt idx="96">
                  <c:v>-1.124806252502804</c:v>
                </c:pt>
                <c:pt idx="97">
                  <c:v>0.18688318289265737</c:v>
                </c:pt>
                <c:pt idx="98">
                  <c:v>-0.17235584349332811</c:v>
                </c:pt>
                <c:pt idx="99">
                  <c:v>0.96046760650359353</c:v>
                </c:pt>
                <c:pt idx="100">
                  <c:v>1.4987062327202541</c:v>
                </c:pt>
                <c:pt idx="101">
                  <c:v>-0.83123518372236838</c:v>
                </c:pt>
                <c:pt idx="102">
                  <c:v>0.57968873165085633</c:v>
                </c:pt>
                <c:pt idx="103">
                  <c:v>-0.63986406682802865</c:v>
                </c:pt>
                <c:pt idx="104">
                  <c:v>0.89938000924302308</c:v>
                </c:pt>
                <c:pt idx="105">
                  <c:v>0.48788186145889689</c:v>
                </c:pt>
                <c:pt idx="106">
                  <c:v>0.10480738059636252</c:v>
                </c:pt>
                <c:pt idx="107">
                  <c:v>-0.54528706274883554</c:v>
                </c:pt>
                <c:pt idx="108">
                  <c:v>-5.3018863263707416E-2</c:v>
                </c:pt>
                <c:pt idx="109">
                  <c:v>-0.51058967659609955</c:v>
                </c:pt>
                <c:pt idx="110">
                  <c:v>-3.4834120301034943E-2</c:v>
                </c:pt>
                <c:pt idx="111">
                  <c:v>-0.65297961877086408</c:v>
                </c:pt>
                <c:pt idx="112">
                  <c:v>-0.51924609219380713</c:v>
                </c:pt>
                <c:pt idx="113">
                  <c:v>0.54996503679040831</c:v>
                </c:pt>
                <c:pt idx="114">
                  <c:v>-0.37763452260545449</c:v>
                </c:pt>
                <c:pt idx="115">
                  <c:v>1.2594700058188284</c:v>
                </c:pt>
                <c:pt idx="116">
                  <c:v>-0.24934702358342697</c:v>
                </c:pt>
                <c:pt idx="117">
                  <c:v>0.33884092210422612</c:v>
                </c:pt>
                <c:pt idx="118">
                  <c:v>1.0679322841988927</c:v>
                </c:pt>
                <c:pt idx="119">
                  <c:v>-1.3112796604418939</c:v>
                </c:pt>
                <c:pt idx="120">
                  <c:v>-0.78732073465713981</c:v>
                </c:pt>
                <c:pt idx="121">
                  <c:v>1.1914080309076454</c:v>
                </c:pt>
                <c:pt idx="122">
                  <c:v>-0.63676959811472322</c:v>
                </c:pt>
                <c:pt idx="123">
                  <c:v>0.87893518605038068</c:v>
                </c:pt>
                <c:pt idx="124">
                  <c:v>0.5390036123139943</c:v>
                </c:pt>
                <c:pt idx="125">
                  <c:v>0.54273109117040264</c:v>
                </c:pt>
                <c:pt idx="126">
                  <c:v>-9.2881938672618958E-2</c:v>
                </c:pt>
                <c:pt idx="127">
                  <c:v>-0.64691370884876243</c:v>
                </c:pt>
                <c:pt idx="128">
                  <c:v>-0.8103275376242749</c:v>
                </c:pt>
                <c:pt idx="129">
                  <c:v>-0.42998071362582735</c:v>
                </c:pt>
                <c:pt idx="130">
                  <c:v>1.9899897845875367</c:v>
                </c:pt>
                <c:pt idx="131">
                  <c:v>0.10315475602130952</c:v>
                </c:pt>
                <c:pt idx="132">
                  <c:v>2.6450109017535084E-3</c:v>
                </c:pt>
                <c:pt idx="133">
                  <c:v>-0.16334196828935355</c:v>
                </c:pt>
                <c:pt idx="134">
                  <c:v>1.1212851048836345</c:v>
                </c:pt>
                <c:pt idx="135">
                  <c:v>-0.37186459626193979</c:v>
                </c:pt>
                <c:pt idx="136">
                  <c:v>-0.63581250178106963</c:v>
                </c:pt>
                <c:pt idx="137">
                  <c:v>-0.19601576411691468</c:v>
                </c:pt>
                <c:pt idx="138">
                  <c:v>-0.7267506147188616</c:v>
                </c:pt>
                <c:pt idx="139">
                  <c:v>-0.35834215123941782</c:v>
                </c:pt>
                <c:pt idx="140">
                  <c:v>0.27724921197237595</c:v>
                </c:pt>
                <c:pt idx="141">
                  <c:v>1.5286975095046706</c:v>
                </c:pt>
                <c:pt idx="142">
                  <c:v>0.18117365254752116</c:v>
                </c:pt>
                <c:pt idx="143">
                  <c:v>0.63676953506924328</c:v>
                </c:pt>
                <c:pt idx="144">
                  <c:v>-0.32286267647235078</c:v>
                </c:pt>
                <c:pt idx="145">
                  <c:v>-1.2371917134588504</c:v>
                </c:pt>
                <c:pt idx="146">
                  <c:v>0.4650499236521588</c:v>
                </c:pt>
                <c:pt idx="147">
                  <c:v>3.9893165548369236</c:v>
                </c:pt>
                <c:pt idx="148">
                  <c:v>-0.91217352619198877</c:v>
                </c:pt>
                <c:pt idx="149">
                  <c:v>0.33858732265293234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EF-4DF8-801C-68FCE58EB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004608"/>
        <c:axId val="898002640"/>
      </c:scatterChart>
      <c:valAx>
        <c:axId val="898004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HrsTrading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002640"/>
        <c:crosses val="autoZero"/>
        <c:crossBetween val="midCat"/>
      </c:valAx>
      <c:valAx>
        <c:axId val="8980026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004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Mng-Age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'Q2.9'!$E$2:$E$151</c:f>
              <c:numCache>
                <c:formatCode>General</c:formatCode>
                <c:ptCount val="150"/>
                <c:pt idx="0">
                  <c:v>33</c:v>
                </c:pt>
                <c:pt idx="1">
                  <c:v>33</c:v>
                </c:pt>
                <c:pt idx="2">
                  <c:v>40</c:v>
                </c:pt>
                <c:pt idx="3">
                  <c:v>29</c:v>
                </c:pt>
                <c:pt idx="4">
                  <c:v>36</c:v>
                </c:pt>
                <c:pt idx="5">
                  <c:v>32</c:v>
                </c:pt>
                <c:pt idx="6">
                  <c:v>52</c:v>
                </c:pt>
                <c:pt idx="7">
                  <c:v>41</c:v>
                </c:pt>
                <c:pt idx="8">
                  <c:v>31</c:v>
                </c:pt>
                <c:pt idx="9">
                  <c:v>42</c:v>
                </c:pt>
                <c:pt idx="10">
                  <c:v>32</c:v>
                </c:pt>
                <c:pt idx="11">
                  <c:v>39</c:v>
                </c:pt>
                <c:pt idx="12">
                  <c:v>45</c:v>
                </c:pt>
                <c:pt idx="13">
                  <c:v>39</c:v>
                </c:pt>
                <c:pt idx="14">
                  <c:v>31</c:v>
                </c:pt>
                <c:pt idx="15">
                  <c:v>41</c:v>
                </c:pt>
                <c:pt idx="16">
                  <c:v>38</c:v>
                </c:pt>
                <c:pt idx="17">
                  <c:v>29</c:v>
                </c:pt>
                <c:pt idx="18">
                  <c:v>34</c:v>
                </c:pt>
                <c:pt idx="19">
                  <c:v>34</c:v>
                </c:pt>
                <c:pt idx="20">
                  <c:v>47</c:v>
                </c:pt>
                <c:pt idx="21">
                  <c:v>38</c:v>
                </c:pt>
                <c:pt idx="22">
                  <c:v>34</c:v>
                </c:pt>
                <c:pt idx="23">
                  <c:v>30</c:v>
                </c:pt>
                <c:pt idx="24">
                  <c:v>44</c:v>
                </c:pt>
                <c:pt idx="25">
                  <c:v>37</c:v>
                </c:pt>
                <c:pt idx="26">
                  <c:v>37</c:v>
                </c:pt>
                <c:pt idx="27">
                  <c:v>27</c:v>
                </c:pt>
                <c:pt idx="28">
                  <c:v>30</c:v>
                </c:pt>
                <c:pt idx="29">
                  <c:v>38</c:v>
                </c:pt>
                <c:pt idx="30">
                  <c:v>35</c:v>
                </c:pt>
                <c:pt idx="31">
                  <c:v>30</c:v>
                </c:pt>
                <c:pt idx="32">
                  <c:v>34</c:v>
                </c:pt>
                <c:pt idx="33">
                  <c:v>37</c:v>
                </c:pt>
                <c:pt idx="34">
                  <c:v>35</c:v>
                </c:pt>
                <c:pt idx="35">
                  <c:v>33</c:v>
                </c:pt>
                <c:pt idx="36">
                  <c:v>39</c:v>
                </c:pt>
                <c:pt idx="37">
                  <c:v>59</c:v>
                </c:pt>
                <c:pt idx="38">
                  <c:v>30</c:v>
                </c:pt>
                <c:pt idx="39">
                  <c:v>28</c:v>
                </c:pt>
                <c:pt idx="40">
                  <c:v>36</c:v>
                </c:pt>
                <c:pt idx="41">
                  <c:v>40</c:v>
                </c:pt>
                <c:pt idx="42">
                  <c:v>43</c:v>
                </c:pt>
                <c:pt idx="43">
                  <c:v>52</c:v>
                </c:pt>
                <c:pt idx="44">
                  <c:v>45</c:v>
                </c:pt>
                <c:pt idx="45">
                  <c:v>33</c:v>
                </c:pt>
                <c:pt idx="46">
                  <c:v>36</c:v>
                </c:pt>
                <c:pt idx="47">
                  <c:v>36</c:v>
                </c:pt>
                <c:pt idx="48">
                  <c:v>43</c:v>
                </c:pt>
                <c:pt idx="49">
                  <c:v>35</c:v>
                </c:pt>
                <c:pt idx="50">
                  <c:v>49</c:v>
                </c:pt>
                <c:pt idx="51">
                  <c:v>35</c:v>
                </c:pt>
                <c:pt idx="52">
                  <c:v>44</c:v>
                </c:pt>
                <c:pt idx="53">
                  <c:v>29</c:v>
                </c:pt>
                <c:pt idx="54">
                  <c:v>39</c:v>
                </c:pt>
                <c:pt idx="55">
                  <c:v>36</c:v>
                </c:pt>
                <c:pt idx="56">
                  <c:v>37</c:v>
                </c:pt>
                <c:pt idx="57">
                  <c:v>34</c:v>
                </c:pt>
                <c:pt idx="58">
                  <c:v>52</c:v>
                </c:pt>
                <c:pt idx="59">
                  <c:v>45</c:v>
                </c:pt>
                <c:pt idx="60">
                  <c:v>53</c:v>
                </c:pt>
                <c:pt idx="61">
                  <c:v>44</c:v>
                </c:pt>
                <c:pt idx="62">
                  <c:v>46</c:v>
                </c:pt>
                <c:pt idx="63">
                  <c:v>38</c:v>
                </c:pt>
                <c:pt idx="64">
                  <c:v>36</c:v>
                </c:pt>
                <c:pt idx="65">
                  <c:v>42</c:v>
                </c:pt>
                <c:pt idx="66">
                  <c:v>28</c:v>
                </c:pt>
                <c:pt idx="67">
                  <c:v>35</c:v>
                </c:pt>
                <c:pt idx="68">
                  <c:v>43</c:v>
                </c:pt>
                <c:pt idx="69">
                  <c:v>35</c:v>
                </c:pt>
                <c:pt idx="70">
                  <c:v>28</c:v>
                </c:pt>
                <c:pt idx="71">
                  <c:v>56</c:v>
                </c:pt>
                <c:pt idx="72">
                  <c:v>40</c:v>
                </c:pt>
                <c:pt idx="73">
                  <c:v>31</c:v>
                </c:pt>
                <c:pt idx="74">
                  <c:v>40</c:v>
                </c:pt>
                <c:pt idx="75">
                  <c:v>29</c:v>
                </c:pt>
                <c:pt idx="76">
                  <c:v>32</c:v>
                </c:pt>
                <c:pt idx="77">
                  <c:v>33</c:v>
                </c:pt>
                <c:pt idx="78">
                  <c:v>39</c:v>
                </c:pt>
                <c:pt idx="79">
                  <c:v>41</c:v>
                </c:pt>
                <c:pt idx="80">
                  <c:v>31</c:v>
                </c:pt>
                <c:pt idx="81">
                  <c:v>43</c:v>
                </c:pt>
                <c:pt idx="82">
                  <c:v>30</c:v>
                </c:pt>
                <c:pt idx="83">
                  <c:v>39</c:v>
                </c:pt>
                <c:pt idx="84">
                  <c:v>46</c:v>
                </c:pt>
                <c:pt idx="85">
                  <c:v>50</c:v>
                </c:pt>
                <c:pt idx="86">
                  <c:v>44</c:v>
                </c:pt>
                <c:pt idx="87">
                  <c:v>31</c:v>
                </c:pt>
                <c:pt idx="88">
                  <c:v>53</c:v>
                </c:pt>
                <c:pt idx="89">
                  <c:v>37</c:v>
                </c:pt>
                <c:pt idx="90">
                  <c:v>46</c:v>
                </c:pt>
                <c:pt idx="91">
                  <c:v>45</c:v>
                </c:pt>
                <c:pt idx="92">
                  <c:v>34</c:v>
                </c:pt>
                <c:pt idx="93">
                  <c:v>38</c:v>
                </c:pt>
                <c:pt idx="94">
                  <c:v>37</c:v>
                </c:pt>
                <c:pt idx="95">
                  <c:v>39</c:v>
                </c:pt>
                <c:pt idx="96">
                  <c:v>42</c:v>
                </c:pt>
                <c:pt idx="97">
                  <c:v>54</c:v>
                </c:pt>
                <c:pt idx="98">
                  <c:v>39</c:v>
                </c:pt>
                <c:pt idx="99">
                  <c:v>35</c:v>
                </c:pt>
                <c:pt idx="100">
                  <c:v>33</c:v>
                </c:pt>
                <c:pt idx="101">
                  <c:v>36</c:v>
                </c:pt>
                <c:pt idx="102">
                  <c:v>42</c:v>
                </c:pt>
                <c:pt idx="103">
                  <c:v>29</c:v>
                </c:pt>
                <c:pt idx="104">
                  <c:v>38</c:v>
                </c:pt>
                <c:pt idx="105">
                  <c:v>37</c:v>
                </c:pt>
                <c:pt idx="106">
                  <c:v>29</c:v>
                </c:pt>
                <c:pt idx="107">
                  <c:v>36</c:v>
                </c:pt>
                <c:pt idx="108">
                  <c:v>61</c:v>
                </c:pt>
                <c:pt idx="109">
                  <c:v>38</c:v>
                </c:pt>
                <c:pt idx="110">
                  <c:v>27</c:v>
                </c:pt>
                <c:pt idx="111">
                  <c:v>32</c:v>
                </c:pt>
                <c:pt idx="112">
                  <c:v>44</c:v>
                </c:pt>
                <c:pt idx="113">
                  <c:v>37</c:v>
                </c:pt>
                <c:pt idx="114">
                  <c:v>37</c:v>
                </c:pt>
                <c:pt idx="115">
                  <c:v>60</c:v>
                </c:pt>
                <c:pt idx="116">
                  <c:v>53</c:v>
                </c:pt>
                <c:pt idx="117">
                  <c:v>41</c:v>
                </c:pt>
                <c:pt idx="118">
                  <c:v>39</c:v>
                </c:pt>
                <c:pt idx="119">
                  <c:v>44</c:v>
                </c:pt>
                <c:pt idx="120">
                  <c:v>45</c:v>
                </c:pt>
                <c:pt idx="121">
                  <c:v>38</c:v>
                </c:pt>
                <c:pt idx="122">
                  <c:v>36</c:v>
                </c:pt>
                <c:pt idx="123">
                  <c:v>30</c:v>
                </c:pt>
                <c:pt idx="124">
                  <c:v>34</c:v>
                </c:pt>
                <c:pt idx="125">
                  <c:v>47</c:v>
                </c:pt>
                <c:pt idx="126">
                  <c:v>33</c:v>
                </c:pt>
                <c:pt idx="127">
                  <c:v>37</c:v>
                </c:pt>
                <c:pt idx="128">
                  <c:v>28</c:v>
                </c:pt>
                <c:pt idx="129">
                  <c:v>42</c:v>
                </c:pt>
                <c:pt idx="130">
                  <c:v>49</c:v>
                </c:pt>
                <c:pt idx="131">
                  <c:v>42</c:v>
                </c:pt>
                <c:pt idx="132">
                  <c:v>40</c:v>
                </c:pt>
                <c:pt idx="133">
                  <c:v>32</c:v>
                </c:pt>
                <c:pt idx="134">
                  <c:v>34</c:v>
                </c:pt>
                <c:pt idx="135">
                  <c:v>40</c:v>
                </c:pt>
                <c:pt idx="136">
                  <c:v>49</c:v>
                </c:pt>
                <c:pt idx="137">
                  <c:v>33</c:v>
                </c:pt>
                <c:pt idx="138">
                  <c:v>40</c:v>
                </c:pt>
                <c:pt idx="139">
                  <c:v>45</c:v>
                </c:pt>
                <c:pt idx="140">
                  <c:v>46</c:v>
                </c:pt>
                <c:pt idx="141">
                  <c:v>30</c:v>
                </c:pt>
                <c:pt idx="142">
                  <c:v>30</c:v>
                </c:pt>
                <c:pt idx="143">
                  <c:v>31</c:v>
                </c:pt>
                <c:pt idx="144">
                  <c:v>46</c:v>
                </c:pt>
                <c:pt idx="145">
                  <c:v>42</c:v>
                </c:pt>
                <c:pt idx="146">
                  <c:v>43</c:v>
                </c:pt>
                <c:pt idx="147">
                  <c:v>39</c:v>
                </c:pt>
                <c:pt idx="148">
                  <c:v>52</c:v>
                </c:pt>
                <c:pt idx="149">
                  <c:v>35</c:v>
                </c:pt>
              </c:numCache>
            </c:numRef>
          </c:xVal>
          <c:yVal>
            <c:numRef>
              <c:f>'Q2.9'!$M$32:$M$181</c:f>
              <c:numCache>
                <c:formatCode>General</c:formatCode>
                <c:ptCount val="150"/>
                <c:pt idx="0">
                  <c:v>-0.18338002197219971</c:v>
                </c:pt>
                <c:pt idx="1">
                  <c:v>-0.59303110295797268</c:v>
                </c:pt>
                <c:pt idx="2">
                  <c:v>0.98003825293504221</c:v>
                </c:pt>
                <c:pt idx="3">
                  <c:v>1.0219343211754435</c:v>
                </c:pt>
                <c:pt idx="4">
                  <c:v>-0.35507557690566038</c:v>
                </c:pt>
                <c:pt idx="5">
                  <c:v>0.73342961345951707</c:v>
                </c:pt>
                <c:pt idx="6">
                  <c:v>0.24493256709281752</c:v>
                </c:pt>
                <c:pt idx="7">
                  <c:v>0.68516066816732923</c:v>
                </c:pt>
                <c:pt idx="8">
                  <c:v>-1.2428399078871166E-2</c:v>
                </c:pt>
                <c:pt idx="9">
                  <c:v>0.34400526168679235</c:v>
                </c:pt>
                <c:pt idx="10">
                  <c:v>0.11496742489936018</c:v>
                </c:pt>
                <c:pt idx="11">
                  <c:v>-0.42405123544066825</c:v>
                </c:pt>
                <c:pt idx="12">
                  <c:v>-0.16096692874816121</c:v>
                </c:pt>
                <c:pt idx="13">
                  <c:v>-2.4712841392798435</c:v>
                </c:pt>
                <c:pt idx="14">
                  <c:v>0.46128163794699262</c:v>
                </c:pt>
                <c:pt idx="15">
                  <c:v>0.50359686558273253</c:v>
                </c:pt>
                <c:pt idx="16">
                  <c:v>3.4007136595583631E-2</c:v>
                </c:pt>
                <c:pt idx="17">
                  <c:v>0.92235410619136715</c:v>
                </c:pt>
                <c:pt idx="18">
                  <c:v>-0.90758454267853139</c:v>
                </c:pt>
                <c:pt idx="19">
                  <c:v>-0.42050888583688639</c:v>
                </c:pt>
                <c:pt idx="20">
                  <c:v>0.73569715906968369</c:v>
                </c:pt>
                <c:pt idx="21">
                  <c:v>0.44441700049608812</c:v>
                </c:pt>
                <c:pt idx="22">
                  <c:v>-0.3600719087636044</c:v>
                </c:pt>
                <c:pt idx="23">
                  <c:v>1.2736906691175314</c:v>
                </c:pt>
                <c:pt idx="24">
                  <c:v>1.0430254130788086</c:v>
                </c:pt>
                <c:pt idx="25">
                  <c:v>-0.35398278502170921</c:v>
                </c:pt>
                <c:pt idx="26">
                  <c:v>-1.2454967633474148</c:v>
                </c:pt>
                <c:pt idx="27">
                  <c:v>-0.82761417937216031</c:v>
                </c:pt>
                <c:pt idx="28">
                  <c:v>1.0726805404640274</c:v>
                </c:pt>
                <c:pt idx="29">
                  <c:v>0.51219493476623335</c:v>
                </c:pt>
                <c:pt idx="30">
                  <c:v>-0.75719208223968693</c:v>
                </c:pt>
                <c:pt idx="31">
                  <c:v>-0.24070207245726571</c:v>
                </c:pt>
                <c:pt idx="32">
                  <c:v>-0.4973910670929822</c:v>
                </c:pt>
                <c:pt idx="33">
                  <c:v>-1.0000202331973114</c:v>
                </c:pt>
                <c:pt idx="34">
                  <c:v>0.41060318715839195</c:v>
                </c:pt>
                <c:pt idx="35">
                  <c:v>-0.99129520225035073</c:v>
                </c:pt>
                <c:pt idx="36">
                  <c:v>-0.40258059848171079</c:v>
                </c:pt>
                <c:pt idx="37">
                  <c:v>-0.59998800588856227</c:v>
                </c:pt>
                <c:pt idx="38">
                  <c:v>-1.3394131053144029</c:v>
                </c:pt>
                <c:pt idx="39">
                  <c:v>0.1502418495464557</c:v>
                </c:pt>
                <c:pt idx="40">
                  <c:v>-0.15681408410419984</c:v>
                </c:pt>
                <c:pt idx="41">
                  <c:v>-1.4086851228815185</c:v>
                </c:pt>
                <c:pt idx="42">
                  <c:v>-0.65640160232085165</c:v>
                </c:pt>
                <c:pt idx="43">
                  <c:v>7.5135644292551262E-2</c:v>
                </c:pt>
                <c:pt idx="44">
                  <c:v>0.30154122921523729</c:v>
                </c:pt>
                <c:pt idx="45">
                  <c:v>-0.8992194428897804</c:v>
                </c:pt>
                <c:pt idx="46">
                  <c:v>0.32498696047028552</c:v>
                </c:pt>
                <c:pt idx="47">
                  <c:v>-0.50977313105081201</c:v>
                </c:pt>
                <c:pt idx="48">
                  <c:v>-0.52761257693861374</c:v>
                </c:pt>
                <c:pt idx="49">
                  <c:v>-0.1527079054183762</c:v>
                </c:pt>
                <c:pt idx="50">
                  <c:v>0.82182939294494339</c:v>
                </c:pt>
                <c:pt idx="51">
                  <c:v>-0.99741799176157286</c:v>
                </c:pt>
                <c:pt idx="52">
                  <c:v>-0.46090275063824571</c:v>
                </c:pt>
                <c:pt idx="53">
                  <c:v>-0.14877140102960507</c:v>
                </c:pt>
                <c:pt idx="54">
                  <c:v>-0.52051784208719543</c:v>
                </c:pt>
                <c:pt idx="55">
                  <c:v>-0.80998671390831944</c:v>
                </c:pt>
                <c:pt idx="56">
                  <c:v>-0.22803865110873467</c:v>
                </c:pt>
                <c:pt idx="57">
                  <c:v>-0.73576049447661163</c:v>
                </c:pt>
                <c:pt idx="58">
                  <c:v>-0.54681829393567938</c:v>
                </c:pt>
                <c:pt idx="59">
                  <c:v>0.26646680026324887</c:v>
                </c:pt>
                <c:pt idx="60">
                  <c:v>8.7649506905519203E-2</c:v>
                </c:pt>
                <c:pt idx="61">
                  <c:v>1.0047876348456786</c:v>
                </c:pt>
                <c:pt idx="62">
                  <c:v>-0.82306148496244624</c:v>
                </c:pt>
                <c:pt idx="63">
                  <c:v>-1.092739961995413</c:v>
                </c:pt>
                <c:pt idx="64">
                  <c:v>0.63303559900189654</c:v>
                </c:pt>
                <c:pt idx="65">
                  <c:v>0.54152492744584002</c:v>
                </c:pt>
                <c:pt idx="66">
                  <c:v>0.30307690034823587</c:v>
                </c:pt>
                <c:pt idx="67">
                  <c:v>0.68921889161814676</c:v>
                </c:pt>
                <c:pt idx="68">
                  <c:v>0.57220872035196102</c:v>
                </c:pt>
                <c:pt idx="69">
                  <c:v>-0.39271852641721772</c:v>
                </c:pt>
                <c:pt idx="70">
                  <c:v>-0.76797859006620151</c:v>
                </c:pt>
                <c:pt idx="71">
                  <c:v>-1.5283335022370803</c:v>
                </c:pt>
                <c:pt idx="72">
                  <c:v>-0.77781588424021919</c:v>
                </c:pt>
                <c:pt idx="73">
                  <c:v>-0.10721849402417405</c:v>
                </c:pt>
                <c:pt idx="74">
                  <c:v>-0.53758810747329022</c:v>
                </c:pt>
                <c:pt idx="75">
                  <c:v>0.2728553294637166</c:v>
                </c:pt>
                <c:pt idx="76">
                  <c:v>-0.45412633089059717</c:v>
                </c:pt>
                <c:pt idx="77">
                  <c:v>0.25252257142257761</c:v>
                </c:pt>
                <c:pt idx="78">
                  <c:v>0.17364323526373404</c:v>
                </c:pt>
                <c:pt idx="79">
                  <c:v>1.0824855860873157</c:v>
                </c:pt>
                <c:pt idx="80">
                  <c:v>1.6790299369627064</c:v>
                </c:pt>
                <c:pt idx="81">
                  <c:v>1.4474452472416424</c:v>
                </c:pt>
                <c:pt idx="82">
                  <c:v>0.17468905398146628</c:v>
                </c:pt>
                <c:pt idx="83">
                  <c:v>-0.60672152301412829</c:v>
                </c:pt>
                <c:pt idx="84">
                  <c:v>0.20666740725553723</c:v>
                </c:pt>
                <c:pt idx="85">
                  <c:v>0.6939804780758676</c:v>
                </c:pt>
                <c:pt idx="86">
                  <c:v>0.18730645273708824</c:v>
                </c:pt>
                <c:pt idx="87">
                  <c:v>-0.24710848098339255</c:v>
                </c:pt>
                <c:pt idx="88">
                  <c:v>0.41265110337026378</c:v>
                </c:pt>
                <c:pt idx="89">
                  <c:v>0.62913899680051877</c:v>
                </c:pt>
                <c:pt idx="90">
                  <c:v>0.20216945781720952</c:v>
                </c:pt>
                <c:pt idx="91">
                  <c:v>0.3317385198870122</c:v>
                </c:pt>
                <c:pt idx="92">
                  <c:v>0.32039836457444082</c:v>
                </c:pt>
                <c:pt idx="93">
                  <c:v>-0.61139820520101651</c:v>
                </c:pt>
                <c:pt idx="94">
                  <c:v>-0.30101032192027866</c:v>
                </c:pt>
                <c:pt idx="95">
                  <c:v>-0.59412811369865537</c:v>
                </c:pt>
                <c:pt idx="96">
                  <c:v>-1.124806252502804</c:v>
                </c:pt>
                <c:pt idx="97">
                  <c:v>0.18688318289265737</c:v>
                </c:pt>
                <c:pt idx="98">
                  <c:v>-0.17235584349332811</c:v>
                </c:pt>
                <c:pt idx="99">
                  <c:v>0.96046760650359353</c:v>
                </c:pt>
                <c:pt idx="100">
                  <c:v>1.4987062327202541</c:v>
                </c:pt>
                <c:pt idx="101">
                  <c:v>-0.83123518372236838</c:v>
                </c:pt>
                <c:pt idx="102">
                  <c:v>0.57968873165085633</c:v>
                </c:pt>
                <c:pt idx="103">
                  <c:v>-0.63986406682802865</c:v>
                </c:pt>
                <c:pt idx="104">
                  <c:v>0.89938000924302308</c:v>
                </c:pt>
                <c:pt idx="105">
                  <c:v>0.48788186145889689</c:v>
                </c:pt>
                <c:pt idx="106">
                  <c:v>0.10480738059636252</c:v>
                </c:pt>
                <c:pt idx="107">
                  <c:v>-0.54528706274883554</c:v>
                </c:pt>
                <c:pt idx="108">
                  <c:v>-5.3018863263707416E-2</c:v>
                </c:pt>
                <c:pt idx="109">
                  <c:v>-0.51058967659609955</c:v>
                </c:pt>
                <c:pt idx="110">
                  <c:v>-3.4834120301034943E-2</c:v>
                </c:pt>
                <c:pt idx="111">
                  <c:v>-0.65297961877086408</c:v>
                </c:pt>
                <c:pt idx="112">
                  <c:v>-0.51924609219380713</c:v>
                </c:pt>
                <c:pt idx="113">
                  <c:v>0.54996503679040831</c:v>
                </c:pt>
                <c:pt idx="114">
                  <c:v>-0.37763452260545449</c:v>
                </c:pt>
                <c:pt idx="115">
                  <c:v>1.2594700058188284</c:v>
                </c:pt>
                <c:pt idx="116">
                  <c:v>-0.24934702358342697</c:v>
                </c:pt>
                <c:pt idx="117">
                  <c:v>0.33884092210422612</c:v>
                </c:pt>
                <c:pt idx="118">
                  <c:v>1.0679322841988927</c:v>
                </c:pt>
                <c:pt idx="119">
                  <c:v>-1.3112796604418939</c:v>
                </c:pt>
                <c:pt idx="120">
                  <c:v>-0.78732073465713981</c:v>
                </c:pt>
                <c:pt idx="121">
                  <c:v>1.1914080309076454</c:v>
                </c:pt>
                <c:pt idx="122">
                  <c:v>-0.63676959811472322</c:v>
                </c:pt>
                <c:pt idx="123">
                  <c:v>0.87893518605038068</c:v>
                </c:pt>
                <c:pt idx="124">
                  <c:v>0.5390036123139943</c:v>
                </c:pt>
                <c:pt idx="125">
                  <c:v>0.54273109117040264</c:v>
                </c:pt>
                <c:pt idx="126">
                  <c:v>-9.2881938672618958E-2</c:v>
                </c:pt>
                <c:pt idx="127">
                  <c:v>-0.64691370884876243</c:v>
                </c:pt>
                <c:pt idx="128">
                  <c:v>-0.8103275376242749</c:v>
                </c:pt>
                <c:pt idx="129">
                  <c:v>-0.42998071362582735</c:v>
                </c:pt>
                <c:pt idx="130">
                  <c:v>1.9899897845875367</c:v>
                </c:pt>
                <c:pt idx="131">
                  <c:v>0.10315475602130952</c:v>
                </c:pt>
                <c:pt idx="132">
                  <c:v>2.6450109017535084E-3</c:v>
                </c:pt>
                <c:pt idx="133">
                  <c:v>-0.16334196828935355</c:v>
                </c:pt>
                <c:pt idx="134">
                  <c:v>1.1212851048836345</c:v>
                </c:pt>
                <c:pt idx="135">
                  <c:v>-0.37186459626193979</c:v>
                </c:pt>
                <c:pt idx="136">
                  <c:v>-0.63581250178106963</c:v>
                </c:pt>
                <c:pt idx="137">
                  <c:v>-0.19601576411691468</c:v>
                </c:pt>
                <c:pt idx="138">
                  <c:v>-0.7267506147188616</c:v>
                </c:pt>
                <c:pt idx="139">
                  <c:v>-0.35834215123941782</c:v>
                </c:pt>
                <c:pt idx="140">
                  <c:v>0.27724921197237595</c:v>
                </c:pt>
                <c:pt idx="141">
                  <c:v>1.5286975095046706</c:v>
                </c:pt>
                <c:pt idx="142">
                  <c:v>0.18117365254752116</c:v>
                </c:pt>
                <c:pt idx="143">
                  <c:v>0.63676953506924328</c:v>
                </c:pt>
                <c:pt idx="144">
                  <c:v>-0.32286267647235078</c:v>
                </c:pt>
                <c:pt idx="145">
                  <c:v>-1.2371917134588504</c:v>
                </c:pt>
                <c:pt idx="146">
                  <c:v>0.4650499236521588</c:v>
                </c:pt>
                <c:pt idx="147">
                  <c:v>3.9893165548369236</c:v>
                </c:pt>
                <c:pt idx="148">
                  <c:v>-0.91217352619198877</c:v>
                </c:pt>
                <c:pt idx="149">
                  <c:v>0.33858732265293234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F1-4341-861F-51FFB2D69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004608"/>
        <c:axId val="898001328"/>
      </c:scatterChart>
      <c:valAx>
        <c:axId val="898004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Mng-Age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001328"/>
        <c:crosses val="autoZero"/>
        <c:crossBetween val="midCat"/>
      </c:valAx>
      <c:valAx>
        <c:axId val="8980013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004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Mng-Exp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'Q2.9'!$F$2:$F$151</c:f>
              <c:numCache>
                <c:formatCode>General</c:formatCode>
                <c:ptCount val="150"/>
                <c:pt idx="0">
                  <c:v>12</c:v>
                </c:pt>
                <c:pt idx="1">
                  <c:v>16</c:v>
                </c:pt>
                <c:pt idx="2">
                  <c:v>13</c:v>
                </c:pt>
                <c:pt idx="3">
                  <c:v>10</c:v>
                </c:pt>
                <c:pt idx="4">
                  <c:v>4</c:v>
                </c:pt>
                <c:pt idx="5">
                  <c:v>15</c:v>
                </c:pt>
                <c:pt idx="6">
                  <c:v>15</c:v>
                </c:pt>
                <c:pt idx="7">
                  <c:v>4</c:v>
                </c:pt>
                <c:pt idx="8">
                  <c:v>12</c:v>
                </c:pt>
                <c:pt idx="9">
                  <c:v>13</c:v>
                </c:pt>
                <c:pt idx="10">
                  <c:v>8</c:v>
                </c:pt>
                <c:pt idx="11">
                  <c:v>21</c:v>
                </c:pt>
                <c:pt idx="12">
                  <c:v>8</c:v>
                </c:pt>
                <c:pt idx="13">
                  <c:v>11</c:v>
                </c:pt>
                <c:pt idx="14">
                  <c:v>13</c:v>
                </c:pt>
                <c:pt idx="15">
                  <c:v>10</c:v>
                </c:pt>
                <c:pt idx="16">
                  <c:v>12</c:v>
                </c:pt>
                <c:pt idx="17">
                  <c:v>13</c:v>
                </c:pt>
                <c:pt idx="18">
                  <c:v>6</c:v>
                </c:pt>
                <c:pt idx="19">
                  <c:v>8</c:v>
                </c:pt>
                <c:pt idx="20">
                  <c:v>14</c:v>
                </c:pt>
                <c:pt idx="21">
                  <c:v>10</c:v>
                </c:pt>
                <c:pt idx="22">
                  <c:v>12</c:v>
                </c:pt>
                <c:pt idx="23">
                  <c:v>13</c:v>
                </c:pt>
                <c:pt idx="24">
                  <c:v>8</c:v>
                </c:pt>
                <c:pt idx="25">
                  <c:v>5</c:v>
                </c:pt>
                <c:pt idx="26">
                  <c:v>13</c:v>
                </c:pt>
                <c:pt idx="27">
                  <c:v>5</c:v>
                </c:pt>
                <c:pt idx="28">
                  <c:v>5</c:v>
                </c:pt>
                <c:pt idx="29">
                  <c:v>11</c:v>
                </c:pt>
                <c:pt idx="30">
                  <c:v>11</c:v>
                </c:pt>
                <c:pt idx="31">
                  <c:v>10</c:v>
                </c:pt>
                <c:pt idx="32">
                  <c:v>6</c:v>
                </c:pt>
                <c:pt idx="33">
                  <c:v>6</c:v>
                </c:pt>
                <c:pt idx="34">
                  <c:v>9</c:v>
                </c:pt>
                <c:pt idx="35">
                  <c:v>6</c:v>
                </c:pt>
                <c:pt idx="36">
                  <c:v>10</c:v>
                </c:pt>
                <c:pt idx="37">
                  <c:v>15</c:v>
                </c:pt>
                <c:pt idx="38">
                  <c:v>13</c:v>
                </c:pt>
                <c:pt idx="39">
                  <c:v>1</c:v>
                </c:pt>
                <c:pt idx="40">
                  <c:v>9</c:v>
                </c:pt>
                <c:pt idx="41">
                  <c:v>8</c:v>
                </c:pt>
                <c:pt idx="42">
                  <c:v>15</c:v>
                </c:pt>
                <c:pt idx="43">
                  <c:v>15</c:v>
                </c:pt>
                <c:pt idx="44">
                  <c:v>9</c:v>
                </c:pt>
                <c:pt idx="45">
                  <c:v>5</c:v>
                </c:pt>
                <c:pt idx="46">
                  <c:v>8</c:v>
                </c:pt>
                <c:pt idx="47">
                  <c:v>8</c:v>
                </c:pt>
                <c:pt idx="48">
                  <c:v>6</c:v>
                </c:pt>
                <c:pt idx="49">
                  <c:v>1</c:v>
                </c:pt>
                <c:pt idx="50">
                  <c:v>7</c:v>
                </c:pt>
                <c:pt idx="51">
                  <c:v>4</c:v>
                </c:pt>
                <c:pt idx="52">
                  <c:v>5</c:v>
                </c:pt>
                <c:pt idx="53">
                  <c:v>2</c:v>
                </c:pt>
                <c:pt idx="54">
                  <c:v>5</c:v>
                </c:pt>
                <c:pt idx="55">
                  <c:v>6</c:v>
                </c:pt>
                <c:pt idx="56">
                  <c:v>9</c:v>
                </c:pt>
                <c:pt idx="57">
                  <c:v>19</c:v>
                </c:pt>
                <c:pt idx="58">
                  <c:v>18</c:v>
                </c:pt>
                <c:pt idx="59">
                  <c:v>10</c:v>
                </c:pt>
                <c:pt idx="60">
                  <c:v>9</c:v>
                </c:pt>
                <c:pt idx="61">
                  <c:v>10</c:v>
                </c:pt>
                <c:pt idx="62">
                  <c:v>3</c:v>
                </c:pt>
                <c:pt idx="63">
                  <c:v>9</c:v>
                </c:pt>
                <c:pt idx="64">
                  <c:v>12</c:v>
                </c:pt>
                <c:pt idx="65">
                  <c:v>3</c:v>
                </c:pt>
                <c:pt idx="66">
                  <c:v>9</c:v>
                </c:pt>
                <c:pt idx="67">
                  <c:v>10</c:v>
                </c:pt>
                <c:pt idx="68">
                  <c:v>11</c:v>
                </c:pt>
                <c:pt idx="69">
                  <c:v>8</c:v>
                </c:pt>
                <c:pt idx="70">
                  <c:v>8</c:v>
                </c:pt>
                <c:pt idx="71">
                  <c:v>3</c:v>
                </c:pt>
                <c:pt idx="72">
                  <c:v>8</c:v>
                </c:pt>
                <c:pt idx="73">
                  <c:v>7</c:v>
                </c:pt>
                <c:pt idx="74">
                  <c:v>20</c:v>
                </c:pt>
                <c:pt idx="75">
                  <c:v>15</c:v>
                </c:pt>
                <c:pt idx="76">
                  <c:v>10</c:v>
                </c:pt>
                <c:pt idx="77">
                  <c:v>11</c:v>
                </c:pt>
                <c:pt idx="78">
                  <c:v>7</c:v>
                </c:pt>
                <c:pt idx="79">
                  <c:v>10</c:v>
                </c:pt>
                <c:pt idx="80">
                  <c:v>6</c:v>
                </c:pt>
                <c:pt idx="81">
                  <c:v>12</c:v>
                </c:pt>
                <c:pt idx="82">
                  <c:v>4</c:v>
                </c:pt>
                <c:pt idx="83">
                  <c:v>7</c:v>
                </c:pt>
                <c:pt idx="84">
                  <c:v>9</c:v>
                </c:pt>
                <c:pt idx="85">
                  <c:v>4</c:v>
                </c:pt>
                <c:pt idx="86">
                  <c:v>8</c:v>
                </c:pt>
                <c:pt idx="87">
                  <c:v>10</c:v>
                </c:pt>
                <c:pt idx="88">
                  <c:v>7</c:v>
                </c:pt>
                <c:pt idx="89">
                  <c:v>15</c:v>
                </c:pt>
                <c:pt idx="90">
                  <c:v>1</c:v>
                </c:pt>
                <c:pt idx="91">
                  <c:v>5</c:v>
                </c:pt>
                <c:pt idx="92">
                  <c:v>8</c:v>
                </c:pt>
                <c:pt idx="93">
                  <c:v>13</c:v>
                </c:pt>
                <c:pt idx="94">
                  <c:v>11</c:v>
                </c:pt>
                <c:pt idx="95">
                  <c:v>18</c:v>
                </c:pt>
                <c:pt idx="96">
                  <c:v>15</c:v>
                </c:pt>
                <c:pt idx="97">
                  <c:v>8</c:v>
                </c:pt>
                <c:pt idx="98">
                  <c:v>9</c:v>
                </c:pt>
                <c:pt idx="99">
                  <c:v>16</c:v>
                </c:pt>
                <c:pt idx="100">
                  <c:v>1</c:v>
                </c:pt>
                <c:pt idx="101">
                  <c:v>7</c:v>
                </c:pt>
                <c:pt idx="102">
                  <c:v>7</c:v>
                </c:pt>
                <c:pt idx="103">
                  <c:v>10</c:v>
                </c:pt>
                <c:pt idx="104">
                  <c:v>4</c:v>
                </c:pt>
                <c:pt idx="105">
                  <c:v>9</c:v>
                </c:pt>
                <c:pt idx="106">
                  <c:v>7</c:v>
                </c:pt>
                <c:pt idx="107">
                  <c:v>10</c:v>
                </c:pt>
                <c:pt idx="108">
                  <c:v>8</c:v>
                </c:pt>
                <c:pt idx="109">
                  <c:v>8</c:v>
                </c:pt>
                <c:pt idx="110">
                  <c:v>10</c:v>
                </c:pt>
                <c:pt idx="111">
                  <c:v>10</c:v>
                </c:pt>
                <c:pt idx="112">
                  <c:v>16</c:v>
                </c:pt>
                <c:pt idx="113">
                  <c:v>6</c:v>
                </c:pt>
                <c:pt idx="114">
                  <c:v>13</c:v>
                </c:pt>
                <c:pt idx="115">
                  <c:v>9</c:v>
                </c:pt>
                <c:pt idx="116">
                  <c:v>12</c:v>
                </c:pt>
                <c:pt idx="117">
                  <c:v>7</c:v>
                </c:pt>
                <c:pt idx="118">
                  <c:v>13</c:v>
                </c:pt>
                <c:pt idx="119">
                  <c:v>10</c:v>
                </c:pt>
                <c:pt idx="120">
                  <c:v>6</c:v>
                </c:pt>
                <c:pt idx="121">
                  <c:v>15</c:v>
                </c:pt>
                <c:pt idx="122">
                  <c:v>8</c:v>
                </c:pt>
                <c:pt idx="123">
                  <c:v>12</c:v>
                </c:pt>
                <c:pt idx="124">
                  <c:v>11</c:v>
                </c:pt>
                <c:pt idx="125">
                  <c:v>13</c:v>
                </c:pt>
                <c:pt idx="126">
                  <c:v>8</c:v>
                </c:pt>
                <c:pt idx="127">
                  <c:v>10</c:v>
                </c:pt>
                <c:pt idx="128">
                  <c:v>10</c:v>
                </c:pt>
                <c:pt idx="129">
                  <c:v>5</c:v>
                </c:pt>
                <c:pt idx="130">
                  <c:v>12</c:v>
                </c:pt>
                <c:pt idx="131">
                  <c:v>8</c:v>
                </c:pt>
                <c:pt idx="132">
                  <c:v>1</c:v>
                </c:pt>
                <c:pt idx="133">
                  <c:v>9</c:v>
                </c:pt>
                <c:pt idx="134">
                  <c:v>9</c:v>
                </c:pt>
                <c:pt idx="135">
                  <c:v>7</c:v>
                </c:pt>
                <c:pt idx="136">
                  <c:v>19</c:v>
                </c:pt>
                <c:pt idx="137">
                  <c:v>12</c:v>
                </c:pt>
                <c:pt idx="138">
                  <c:v>8</c:v>
                </c:pt>
                <c:pt idx="139">
                  <c:v>6</c:v>
                </c:pt>
                <c:pt idx="140">
                  <c:v>6</c:v>
                </c:pt>
                <c:pt idx="141">
                  <c:v>10</c:v>
                </c:pt>
                <c:pt idx="142">
                  <c:v>12</c:v>
                </c:pt>
                <c:pt idx="143">
                  <c:v>8</c:v>
                </c:pt>
                <c:pt idx="144">
                  <c:v>6</c:v>
                </c:pt>
                <c:pt idx="145">
                  <c:v>9</c:v>
                </c:pt>
                <c:pt idx="146">
                  <c:v>10</c:v>
                </c:pt>
                <c:pt idx="147">
                  <c:v>8</c:v>
                </c:pt>
                <c:pt idx="148">
                  <c:v>10</c:v>
                </c:pt>
                <c:pt idx="149">
                  <c:v>8</c:v>
                </c:pt>
              </c:numCache>
            </c:numRef>
          </c:xVal>
          <c:yVal>
            <c:numRef>
              <c:f>'Q2.9'!$M$32:$M$181</c:f>
              <c:numCache>
                <c:formatCode>General</c:formatCode>
                <c:ptCount val="150"/>
                <c:pt idx="0">
                  <c:v>-0.18338002197219971</c:v>
                </c:pt>
                <c:pt idx="1">
                  <c:v>-0.59303110295797268</c:v>
                </c:pt>
                <c:pt idx="2">
                  <c:v>0.98003825293504221</c:v>
                </c:pt>
                <c:pt idx="3">
                  <c:v>1.0219343211754435</c:v>
                </c:pt>
                <c:pt idx="4">
                  <c:v>-0.35507557690566038</c:v>
                </c:pt>
                <c:pt idx="5">
                  <c:v>0.73342961345951707</c:v>
                </c:pt>
                <c:pt idx="6">
                  <c:v>0.24493256709281752</c:v>
                </c:pt>
                <c:pt idx="7">
                  <c:v>0.68516066816732923</c:v>
                </c:pt>
                <c:pt idx="8">
                  <c:v>-1.2428399078871166E-2</c:v>
                </c:pt>
                <c:pt idx="9">
                  <c:v>0.34400526168679235</c:v>
                </c:pt>
                <c:pt idx="10">
                  <c:v>0.11496742489936018</c:v>
                </c:pt>
                <c:pt idx="11">
                  <c:v>-0.42405123544066825</c:v>
                </c:pt>
                <c:pt idx="12">
                  <c:v>-0.16096692874816121</c:v>
                </c:pt>
                <c:pt idx="13">
                  <c:v>-2.4712841392798435</c:v>
                </c:pt>
                <c:pt idx="14">
                  <c:v>0.46128163794699262</c:v>
                </c:pt>
                <c:pt idx="15">
                  <c:v>0.50359686558273253</c:v>
                </c:pt>
                <c:pt idx="16">
                  <c:v>3.4007136595583631E-2</c:v>
                </c:pt>
                <c:pt idx="17">
                  <c:v>0.92235410619136715</c:v>
                </c:pt>
                <c:pt idx="18">
                  <c:v>-0.90758454267853139</c:v>
                </c:pt>
                <c:pt idx="19">
                  <c:v>-0.42050888583688639</c:v>
                </c:pt>
                <c:pt idx="20">
                  <c:v>0.73569715906968369</c:v>
                </c:pt>
                <c:pt idx="21">
                  <c:v>0.44441700049608812</c:v>
                </c:pt>
                <c:pt idx="22">
                  <c:v>-0.3600719087636044</c:v>
                </c:pt>
                <c:pt idx="23">
                  <c:v>1.2736906691175314</c:v>
                </c:pt>
                <c:pt idx="24">
                  <c:v>1.0430254130788086</c:v>
                </c:pt>
                <c:pt idx="25">
                  <c:v>-0.35398278502170921</c:v>
                </c:pt>
                <c:pt idx="26">
                  <c:v>-1.2454967633474148</c:v>
                </c:pt>
                <c:pt idx="27">
                  <c:v>-0.82761417937216031</c:v>
                </c:pt>
                <c:pt idx="28">
                  <c:v>1.0726805404640274</c:v>
                </c:pt>
                <c:pt idx="29">
                  <c:v>0.51219493476623335</c:v>
                </c:pt>
                <c:pt idx="30">
                  <c:v>-0.75719208223968693</c:v>
                </c:pt>
                <c:pt idx="31">
                  <c:v>-0.24070207245726571</c:v>
                </c:pt>
                <c:pt idx="32">
                  <c:v>-0.4973910670929822</c:v>
                </c:pt>
                <c:pt idx="33">
                  <c:v>-1.0000202331973114</c:v>
                </c:pt>
                <c:pt idx="34">
                  <c:v>0.41060318715839195</c:v>
                </c:pt>
                <c:pt idx="35">
                  <c:v>-0.99129520225035073</c:v>
                </c:pt>
                <c:pt idx="36">
                  <c:v>-0.40258059848171079</c:v>
                </c:pt>
                <c:pt idx="37">
                  <c:v>-0.59998800588856227</c:v>
                </c:pt>
                <c:pt idx="38">
                  <c:v>-1.3394131053144029</c:v>
                </c:pt>
                <c:pt idx="39">
                  <c:v>0.1502418495464557</c:v>
                </c:pt>
                <c:pt idx="40">
                  <c:v>-0.15681408410419984</c:v>
                </c:pt>
                <c:pt idx="41">
                  <c:v>-1.4086851228815185</c:v>
                </c:pt>
                <c:pt idx="42">
                  <c:v>-0.65640160232085165</c:v>
                </c:pt>
                <c:pt idx="43">
                  <c:v>7.5135644292551262E-2</c:v>
                </c:pt>
                <c:pt idx="44">
                  <c:v>0.30154122921523729</c:v>
                </c:pt>
                <c:pt idx="45">
                  <c:v>-0.8992194428897804</c:v>
                </c:pt>
                <c:pt idx="46">
                  <c:v>0.32498696047028552</c:v>
                </c:pt>
                <c:pt idx="47">
                  <c:v>-0.50977313105081201</c:v>
                </c:pt>
                <c:pt idx="48">
                  <c:v>-0.52761257693861374</c:v>
                </c:pt>
                <c:pt idx="49">
                  <c:v>-0.1527079054183762</c:v>
                </c:pt>
                <c:pt idx="50">
                  <c:v>0.82182939294494339</c:v>
                </c:pt>
                <c:pt idx="51">
                  <c:v>-0.99741799176157286</c:v>
                </c:pt>
                <c:pt idx="52">
                  <c:v>-0.46090275063824571</c:v>
                </c:pt>
                <c:pt idx="53">
                  <c:v>-0.14877140102960507</c:v>
                </c:pt>
                <c:pt idx="54">
                  <c:v>-0.52051784208719543</c:v>
                </c:pt>
                <c:pt idx="55">
                  <c:v>-0.80998671390831944</c:v>
                </c:pt>
                <c:pt idx="56">
                  <c:v>-0.22803865110873467</c:v>
                </c:pt>
                <c:pt idx="57">
                  <c:v>-0.73576049447661163</c:v>
                </c:pt>
                <c:pt idx="58">
                  <c:v>-0.54681829393567938</c:v>
                </c:pt>
                <c:pt idx="59">
                  <c:v>0.26646680026324887</c:v>
                </c:pt>
                <c:pt idx="60">
                  <c:v>8.7649506905519203E-2</c:v>
                </c:pt>
                <c:pt idx="61">
                  <c:v>1.0047876348456786</c:v>
                </c:pt>
                <c:pt idx="62">
                  <c:v>-0.82306148496244624</c:v>
                </c:pt>
                <c:pt idx="63">
                  <c:v>-1.092739961995413</c:v>
                </c:pt>
                <c:pt idx="64">
                  <c:v>0.63303559900189654</c:v>
                </c:pt>
                <c:pt idx="65">
                  <c:v>0.54152492744584002</c:v>
                </c:pt>
                <c:pt idx="66">
                  <c:v>0.30307690034823587</c:v>
                </c:pt>
                <c:pt idx="67">
                  <c:v>0.68921889161814676</c:v>
                </c:pt>
                <c:pt idx="68">
                  <c:v>0.57220872035196102</c:v>
                </c:pt>
                <c:pt idx="69">
                  <c:v>-0.39271852641721772</c:v>
                </c:pt>
                <c:pt idx="70">
                  <c:v>-0.76797859006620151</c:v>
                </c:pt>
                <c:pt idx="71">
                  <c:v>-1.5283335022370803</c:v>
                </c:pt>
                <c:pt idx="72">
                  <c:v>-0.77781588424021919</c:v>
                </c:pt>
                <c:pt idx="73">
                  <c:v>-0.10721849402417405</c:v>
                </c:pt>
                <c:pt idx="74">
                  <c:v>-0.53758810747329022</c:v>
                </c:pt>
                <c:pt idx="75">
                  <c:v>0.2728553294637166</c:v>
                </c:pt>
                <c:pt idx="76">
                  <c:v>-0.45412633089059717</c:v>
                </c:pt>
                <c:pt idx="77">
                  <c:v>0.25252257142257761</c:v>
                </c:pt>
                <c:pt idx="78">
                  <c:v>0.17364323526373404</c:v>
                </c:pt>
                <c:pt idx="79">
                  <c:v>1.0824855860873157</c:v>
                </c:pt>
                <c:pt idx="80">
                  <c:v>1.6790299369627064</c:v>
                </c:pt>
                <c:pt idx="81">
                  <c:v>1.4474452472416424</c:v>
                </c:pt>
                <c:pt idx="82">
                  <c:v>0.17468905398146628</c:v>
                </c:pt>
                <c:pt idx="83">
                  <c:v>-0.60672152301412829</c:v>
                </c:pt>
                <c:pt idx="84">
                  <c:v>0.20666740725553723</c:v>
                </c:pt>
                <c:pt idx="85">
                  <c:v>0.6939804780758676</c:v>
                </c:pt>
                <c:pt idx="86">
                  <c:v>0.18730645273708824</c:v>
                </c:pt>
                <c:pt idx="87">
                  <c:v>-0.24710848098339255</c:v>
                </c:pt>
                <c:pt idx="88">
                  <c:v>0.41265110337026378</c:v>
                </c:pt>
                <c:pt idx="89">
                  <c:v>0.62913899680051877</c:v>
                </c:pt>
                <c:pt idx="90">
                  <c:v>0.20216945781720952</c:v>
                </c:pt>
                <c:pt idx="91">
                  <c:v>0.3317385198870122</c:v>
                </c:pt>
                <c:pt idx="92">
                  <c:v>0.32039836457444082</c:v>
                </c:pt>
                <c:pt idx="93">
                  <c:v>-0.61139820520101651</c:v>
                </c:pt>
                <c:pt idx="94">
                  <c:v>-0.30101032192027866</c:v>
                </c:pt>
                <c:pt idx="95">
                  <c:v>-0.59412811369865537</c:v>
                </c:pt>
                <c:pt idx="96">
                  <c:v>-1.124806252502804</c:v>
                </c:pt>
                <c:pt idx="97">
                  <c:v>0.18688318289265737</c:v>
                </c:pt>
                <c:pt idx="98">
                  <c:v>-0.17235584349332811</c:v>
                </c:pt>
                <c:pt idx="99">
                  <c:v>0.96046760650359353</c:v>
                </c:pt>
                <c:pt idx="100">
                  <c:v>1.4987062327202541</c:v>
                </c:pt>
                <c:pt idx="101">
                  <c:v>-0.83123518372236838</c:v>
                </c:pt>
                <c:pt idx="102">
                  <c:v>0.57968873165085633</c:v>
                </c:pt>
                <c:pt idx="103">
                  <c:v>-0.63986406682802865</c:v>
                </c:pt>
                <c:pt idx="104">
                  <c:v>0.89938000924302308</c:v>
                </c:pt>
                <c:pt idx="105">
                  <c:v>0.48788186145889689</c:v>
                </c:pt>
                <c:pt idx="106">
                  <c:v>0.10480738059636252</c:v>
                </c:pt>
                <c:pt idx="107">
                  <c:v>-0.54528706274883554</c:v>
                </c:pt>
                <c:pt idx="108">
                  <c:v>-5.3018863263707416E-2</c:v>
                </c:pt>
                <c:pt idx="109">
                  <c:v>-0.51058967659609955</c:v>
                </c:pt>
                <c:pt idx="110">
                  <c:v>-3.4834120301034943E-2</c:v>
                </c:pt>
                <c:pt idx="111">
                  <c:v>-0.65297961877086408</c:v>
                </c:pt>
                <c:pt idx="112">
                  <c:v>-0.51924609219380713</c:v>
                </c:pt>
                <c:pt idx="113">
                  <c:v>0.54996503679040831</c:v>
                </c:pt>
                <c:pt idx="114">
                  <c:v>-0.37763452260545449</c:v>
                </c:pt>
                <c:pt idx="115">
                  <c:v>1.2594700058188284</c:v>
                </c:pt>
                <c:pt idx="116">
                  <c:v>-0.24934702358342697</c:v>
                </c:pt>
                <c:pt idx="117">
                  <c:v>0.33884092210422612</c:v>
                </c:pt>
                <c:pt idx="118">
                  <c:v>1.0679322841988927</c:v>
                </c:pt>
                <c:pt idx="119">
                  <c:v>-1.3112796604418939</c:v>
                </c:pt>
                <c:pt idx="120">
                  <c:v>-0.78732073465713981</c:v>
                </c:pt>
                <c:pt idx="121">
                  <c:v>1.1914080309076454</c:v>
                </c:pt>
                <c:pt idx="122">
                  <c:v>-0.63676959811472322</c:v>
                </c:pt>
                <c:pt idx="123">
                  <c:v>0.87893518605038068</c:v>
                </c:pt>
                <c:pt idx="124">
                  <c:v>0.5390036123139943</c:v>
                </c:pt>
                <c:pt idx="125">
                  <c:v>0.54273109117040264</c:v>
                </c:pt>
                <c:pt idx="126">
                  <c:v>-9.2881938672618958E-2</c:v>
                </c:pt>
                <c:pt idx="127">
                  <c:v>-0.64691370884876243</c:v>
                </c:pt>
                <c:pt idx="128">
                  <c:v>-0.8103275376242749</c:v>
                </c:pt>
                <c:pt idx="129">
                  <c:v>-0.42998071362582735</c:v>
                </c:pt>
                <c:pt idx="130">
                  <c:v>1.9899897845875367</c:v>
                </c:pt>
                <c:pt idx="131">
                  <c:v>0.10315475602130952</c:v>
                </c:pt>
                <c:pt idx="132">
                  <c:v>2.6450109017535084E-3</c:v>
                </c:pt>
                <c:pt idx="133">
                  <c:v>-0.16334196828935355</c:v>
                </c:pt>
                <c:pt idx="134">
                  <c:v>1.1212851048836345</c:v>
                </c:pt>
                <c:pt idx="135">
                  <c:v>-0.37186459626193979</c:v>
                </c:pt>
                <c:pt idx="136">
                  <c:v>-0.63581250178106963</c:v>
                </c:pt>
                <c:pt idx="137">
                  <c:v>-0.19601576411691468</c:v>
                </c:pt>
                <c:pt idx="138">
                  <c:v>-0.7267506147188616</c:v>
                </c:pt>
                <c:pt idx="139">
                  <c:v>-0.35834215123941782</c:v>
                </c:pt>
                <c:pt idx="140">
                  <c:v>0.27724921197237595</c:v>
                </c:pt>
                <c:pt idx="141">
                  <c:v>1.5286975095046706</c:v>
                </c:pt>
                <c:pt idx="142">
                  <c:v>0.18117365254752116</c:v>
                </c:pt>
                <c:pt idx="143">
                  <c:v>0.63676953506924328</c:v>
                </c:pt>
                <c:pt idx="144">
                  <c:v>-0.32286267647235078</c:v>
                </c:pt>
                <c:pt idx="145">
                  <c:v>-1.2371917134588504</c:v>
                </c:pt>
                <c:pt idx="146">
                  <c:v>0.4650499236521588</c:v>
                </c:pt>
                <c:pt idx="147">
                  <c:v>3.9893165548369236</c:v>
                </c:pt>
                <c:pt idx="148">
                  <c:v>-0.91217352619198877</c:v>
                </c:pt>
                <c:pt idx="149">
                  <c:v>0.33858732265293234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C6-478F-B231-D4E640C8E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000672"/>
        <c:axId val="898004280"/>
      </c:scatterChart>
      <c:valAx>
        <c:axId val="898000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Mng-Exp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004280"/>
        <c:crosses val="autoZero"/>
        <c:crossBetween val="midCat"/>
      </c:valAx>
      <c:valAx>
        <c:axId val="89800428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000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Basket:2016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'Q2.9'!$G$2:$G$151</c:f>
              <c:numCache>
                <c:formatCode>"$"#,##0_);[Red]\("$"#,##0\)</c:formatCode>
                <c:ptCount val="150"/>
                <c:pt idx="0">
                  <c:v>171</c:v>
                </c:pt>
                <c:pt idx="1">
                  <c:v>168</c:v>
                </c:pt>
                <c:pt idx="2">
                  <c:v>180</c:v>
                </c:pt>
                <c:pt idx="3">
                  <c:v>173</c:v>
                </c:pt>
                <c:pt idx="4">
                  <c:v>166</c:v>
                </c:pt>
                <c:pt idx="5">
                  <c:v>183</c:v>
                </c:pt>
                <c:pt idx="6">
                  <c:v>182</c:v>
                </c:pt>
                <c:pt idx="7">
                  <c:v>173</c:v>
                </c:pt>
                <c:pt idx="8">
                  <c:v>183</c:v>
                </c:pt>
                <c:pt idx="9">
                  <c:v>158</c:v>
                </c:pt>
                <c:pt idx="10">
                  <c:v>174</c:v>
                </c:pt>
                <c:pt idx="11">
                  <c:v>174</c:v>
                </c:pt>
                <c:pt idx="12">
                  <c:v>163</c:v>
                </c:pt>
                <c:pt idx="13">
                  <c:v>168</c:v>
                </c:pt>
                <c:pt idx="14">
                  <c:v>173</c:v>
                </c:pt>
                <c:pt idx="15">
                  <c:v>159</c:v>
                </c:pt>
                <c:pt idx="16">
                  <c:v>163</c:v>
                </c:pt>
                <c:pt idx="17">
                  <c:v>182</c:v>
                </c:pt>
                <c:pt idx="18">
                  <c:v>178</c:v>
                </c:pt>
                <c:pt idx="19">
                  <c:v>185</c:v>
                </c:pt>
                <c:pt idx="20">
                  <c:v>168</c:v>
                </c:pt>
                <c:pt idx="21">
                  <c:v>183</c:v>
                </c:pt>
                <c:pt idx="22">
                  <c:v>181</c:v>
                </c:pt>
                <c:pt idx="23">
                  <c:v>178</c:v>
                </c:pt>
                <c:pt idx="24">
                  <c:v>170</c:v>
                </c:pt>
                <c:pt idx="25">
                  <c:v>163</c:v>
                </c:pt>
                <c:pt idx="26">
                  <c:v>164</c:v>
                </c:pt>
                <c:pt idx="27">
                  <c:v>180</c:v>
                </c:pt>
                <c:pt idx="28">
                  <c:v>179</c:v>
                </c:pt>
                <c:pt idx="29">
                  <c:v>170</c:v>
                </c:pt>
                <c:pt idx="30">
                  <c:v>166</c:v>
                </c:pt>
                <c:pt idx="31">
                  <c:v>168</c:v>
                </c:pt>
                <c:pt idx="32">
                  <c:v>178</c:v>
                </c:pt>
                <c:pt idx="33">
                  <c:v>186</c:v>
                </c:pt>
                <c:pt idx="34">
                  <c:v>181</c:v>
                </c:pt>
                <c:pt idx="35">
                  <c:v>165</c:v>
                </c:pt>
                <c:pt idx="36">
                  <c:v>181</c:v>
                </c:pt>
                <c:pt idx="37">
                  <c:v>166</c:v>
                </c:pt>
                <c:pt idx="38">
                  <c:v>201</c:v>
                </c:pt>
                <c:pt idx="39">
                  <c:v>157</c:v>
                </c:pt>
                <c:pt idx="40">
                  <c:v>171</c:v>
                </c:pt>
                <c:pt idx="41">
                  <c:v>167</c:v>
                </c:pt>
                <c:pt idx="42">
                  <c:v>176</c:v>
                </c:pt>
                <c:pt idx="43">
                  <c:v>163</c:v>
                </c:pt>
                <c:pt idx="44">
                  <c:v>173</c:v>
                </c:pt>
                <c:pt idx="45">
                  <c:v>183</c:v>
                </c:pt>
                <c:pt idx="46">
                  <c:v>173</c:v>
                </c:pt>
                <c:pt idx="47">
                  <c:v>161</c:v>
                </c:pt>
                <c:pt idx="48">
                  <c:v>165</c:v>
                </c:pt>
                <c:pt idx="49">
                  <c:v>173</c:v>
                </c:pt>
                <c:pt idx="50">
                  <c:v>182</c:v>
                </c:pt>
                <c:pt idx="51">
                  <c:v>165</c:v>
                </c:pt>
                <c:pt idx="52">
                  <c:v>164</c:v>
                </c:pt>
                <c:pt idx="53">
                  <c:v>164</c:v>
                </c:pt>
                <c:pt idx="54">
                  <c:v>162</c:v>
                </c:pt>
                <c:pt idx="55">
                  <c:v>177</c:v>
                </c:pt>
                <c:pt idx="56">
                  <c:v>163</c:v>
                </c:pt>
                <c:pt idx="57">
                  <c:v>172</c:v>
                </c:pt>
                <c:pt idx="58">
                  <c:v>178</c:v>
                </c:pt>
                <c:pt idx="59">
                  <c:v>179</c:v>
                </c:pt>
                <c:pt idx="60">
                  <c:v>164</c:v>
                </c:pt>
                <c:pt idx="61">
                  <c:v>181</c:v>
                </c:pt>
                <c:pt idx="62">
                  <c:v>164</c:v>
                </c:pt>
                <c:pt idx="63">
                  <c:v>177</c:v>
                </c:pt>
                <c:pt idx="64">
                  <c:v>184</c:v>
                </c:pt>
                <c:pt idx="65">
                  <c:v>160</c:v>
                </c:pt>
                <c:pt idx="66">
                  <c:v>180</c:v>
                </c:pt>
                <c:pt idx="67">
                  <c:v>178</c:v>
                </c:pt>
                <c:pt idx="68">
                  <c:v>170</c:v>
                </c:pt>
                <c:pt idx="69">
                  <c:v>164</c:v>
                </c:pt>
                <c:pt idx="70">
                  <c:v>174</c:v>
                </c:pt>
                <c:pt idx="71">
                  <c:v>163</c:v>
                </c:pt>
                <c:pt idx="72">
                  <c:v>175</c:v>
                </c:pt>
                <c:pt idx="73">
                  <c:v>174</c:v>
                </c:pt>
                <c:pt idx="74">
                  <c:v>170</c:v>
                </c:pt>
                <c:pt idx="75">
                  <c:v>178</c:v>
                </c:pt>
                <c:pt idx="76">
                  <c:v>173</c:v>
                </c:pt>
                <c:pt idx="77">
                  <c:v>176</c:v>
                </c:pt>
                <c:pt idx="78">
                  <c:v>179</c:v>
                </c:pt>
                <c:pt idx="79">
                  <c:v>162</c:v>
                </c:pt>
                <c:pt idx="80">
                  <c:v>168</c:v>
                </c:pt>
                <c:pt idx="81">
                  <c:v>165</c:v>
                </c:pt>
                <c:pt idx="82">
                  <c:v>170</c:v>
                </c:pt>
                <c:pt idx="83">
                  <c:v>175</c:v>
                </c:pt>
                <c:pt idx="84">
                  <c:v>184</c:v>
                </c:pt>
                <c:pt idx="85">
                  <c:v>176</c:v>
                </c:pt>
                <c:pt idx="86">
                  <c:v>160</c:v>
                </c:pt>
                <c:pt idx="87">
                  <c:v>173</c:v>
                </c:pt>
                <c:pt idx="88">
                  <c:v>163</c:v>
                </c:pt>
                <c:pt idx="89">
                  <c:v>168</c:v>
                </c:pt>
                <c:pt idx="90">
                  <c:v>162</c:v>
                </c:pt>
                <c:pt idx="91">
                  <c:v>160</c:v>
                </c:pt>
                <c:pt idx="92">
                  <c:v>174</c:v>
                </c:pt>
                <c:pt idx="93">
                  <c:v>175</c:v>
                </c:pt>
                <c:pt idx="94">
                  <c:v>171</c:v>
                </c:pt>
                <c:pt idx="95">
                  <c:v>175</c:v>
                </c:pt>
                <c:pt idx="96">
                  <c:v>186</c:v>
                </c:pt>
                <c:pt idx="97">
                  <c:v>172</c:v>
                </c:pt>
                <c:pt idx="98">
                  <c:v>165</c:v>
                </c:pt>
                <c:pt idx="99">
                  <c:v>174</c:v>
                </c:pt>
                <c:pt idx="100">
                  <c:v>178</c:v>
                </c:pt>
                <c:pt idx="101">
                  <c:v>179</c:v>
                </c:pt>
                <c:pt idx="102">
                  <c:v>161</c:v>
                </c:pt>
                <c:pt idx="103">
                  <c:v>168</c:v>
                </c:pt>
                <c:pt idx="104">
                  <c:v>162</c:v>
                </c:pt>
                <c:pt idx="105">
                  <c:v>162</c:v>
                </c:pt>
                <c:pt idx="106">
                  <c:v>164</c:v>
                </c:pt>
                <c:pt idx="107">
                  <c:v>176</c:v>
                </c:pt>
                <c:pt idx="108">
                  <c:v>162</c:v>
                </c:pt>
                <c:pt idx="109">
                  <c:v>185</c:v>
                </c:pt>
                <c:pt idx="110">
                  <c:v>182</c:v>
                </c:pt>
                <c:pt idx="111">
                  <c:v>173</c:v>
                </c:pt>
                <c:pt idx="112">
                  <c:v>164</c:v>
                </c:pt>
                <c:pt idx="113">
                  <c:v>170</c:v>
                </c:pt>
                <c:pt idx="114">
                  <c:v>184</c:v>
                </c:pt>
                <c:pt idx="115">
                  <c:v>169</c:v>
                </c:pt>
                <c:pt idx="116">
                  <c:v>175</c:v>
                </c:pt>
                <c:pt idx="117">
                  <c:v>162</c:v>
                </c:pt>
                <c:pt idx="118">
                  <c:v>172</c:v>
                </c:pt>
                <c:pt idx="119">
                  <c:v>162</c:v>
                </c:pt>
                <c:pt idx="120">
                  <c:v>161</c:v>
                </c:pt>
                <c:pt idx="121">
                  <c:v>175</c:v>
                </c:pt>
                <c:pt idx="122">
                  <c:v>175</c:v>
                </c:pt>
                <c:pt idx="123">
                  <c:v>181</c:v>
                </c:pt>
                <c:pt idx="124">
                  <c:v>169</c:v>
                </c:pt>
                <c:pt idx="125">
                  <c:v>183</c:v>
                </c:pt>
                <c:pt idx="126">
                  <c:v>172</c:v>
                </c:pt>
                <c:pt idx="127">
                  <c:v>173</c:v>
                </c:pt>
                <c:pt idx="128">
                  <c:v>176</c:v>
                </c:pt>
                <c:pt idx="129">
                  <c:v>161</c:v>
                </c:pt>
                <c:pt idx="130">
                  <c:v>157</c:v>
                </c:pt>
                <c:pt idx="131">
                  <c:v>171</c:v>
                </c:pt>
                <c:pt idx="132">
                  <c:v>160</c:v>
                </c:pt>
                <c:pt idx="133">
                  <c:v>171</c:v>
                </c:pt>
                <c:pt idx="134">
                  <c:v>179</c:v>
                </c:pt>
                <c:pt idx="135">
                  <c:v>156</c:v>
                </c:pt>
                <c:pt idx="136">
                  <c:v>172</c:v>
                </c:pt>
                <c:pt idx="137">
                  <c:v>181</c:v>
                </c:pt>
                <c:pt idx="138">
                  <c:v>171</c:v>
                </c:pt>
                <c:pt idx="139">
                  <c:v>169</c:v>
                </c:pt>
                <c:pt idx="140">
                  <c:v>161</c:v>
                </c:pt>
                <c:pt idx="141">
                  <c:v>180</c:v>
                </c:pt>
                <c:pt idx="142">
                  <c:v>182</c:v>
                </c:pt>
                <c:pt idx="143">
                  <c:v>183</c:v>
                </c:pt>
                <c:pt idx="144">
                  <c:v>162</c:v>
                </c:pt>
                <c:pt idx="145">
                  <c:v>163</c:v>
                </c:pt>
                <c:pt idx="146">
                  <c:v>178</c:v>
                </c:pt>
                <c:pt idx="147">
                  <c:v>166</c:v>
                </c:pt>
                <c:pt idx="148">
                  <c:v>174</c:v>
                </c:pt>
                <c:pt idx="149">
                  <c:v>178</c:v>
                </c:pt>
              </c:numCache>
            </c:numRef>
          </c:xVal>
          <c:yVal>
            <c:numRef>
              <c:f>'Q2.9'!$M$32:$M$181</c:f>
              <c:numCache>
                <c:formatCode>General</c:formatCode>
                <c:ptCount val="150"/>
                <c:pt idx="0">
                  <c:v>-0.18338002197219971</c:v>
                </c:pt>
                <c:pt idx="1">
                  <c:v>-0.59303110295797268</c:v>
                </c:pt>
                <c:pt idx="2">
                  <c:v>0.98003825293504221</c:v>
                </c:pt>
                <c:pt idx="3">
                  <c:v>1.0219343211754435</c:v>
                </c:pt>
                <c:pt idx="4">
                  <c:v>-0.35507557690566038</c:v>
                </c:pt>
                <c:pt idx="5">
                  <c:v>0.73342961345951707</c:v>
                </c:pt>
                <c:pt idx="6">
                  <c:v>0.24493256709281752</c:v>
                </c:pt>
                <c:pt idx="7">
                  <c:v>0.68516066816732923</c:v>
                </c:pt>
                <c:pt idx="8">
                  <c:v>-1.2428399078871166E-2</c:v>
                </c:pt>
                <c:pt idx="9">
                  <c:v>0.34400526168679235</c:v>
                </c:pt>
                <c:pt idx="10">
                  <c:v>0.11496742489936018</c:v>
                </c:pt>
                <c:pt idx="11">
                  <c:v>-0.42405123544066825</c:v>
                </c:pt>
                <c:pt idx="12">
                  <c:v>-0.16096692874816121</c:v>
                </c:pt>
                <c:pt idx="13">
                  <c:v>-2.4712841392798435</c:v>
                </c:pt>
                <c:pt idx="14">
                  <c:v>0.46128163794699262</c:v>
                </c:pt>
                <c:pt idx="15">
                  <c:v>0.50359686558273253</c:v>
                </c:pt>
                <c:pt idx="16">
                  <c:v>3.4007136595583631E-2</c:v>
                </c:pt>
                <c:pt idx="17">
                  <c:v>0.92235410619136715</c:v>
                </c:pt>
                <c:pt idx="18">
                  <c:v>-0.90758454267853139</c:v>
                </c:pt>
                <c:pt idx="19">
                  <c:v>-0.42050888583688639</c:v>
                </c:pt>
                <c:pt idx="20">
                  <c:v>0.73569715906968369</c:v>
                </c:pt>
                <c:pt idx="21">
                  <c:v>0.44441700049608812</c:v>
                </c:pt>
                <c:pt idx="22">
                  <c:v>-0.3600719087636044</c:v>
                </c:pt>
                <c:pt idx="23">
                  <c:v>1.2736906691175314</c:v>
                </c:pt>
                <c:pt idx="24">
                  <c:v>1.0430254130788086</c:v>
                </c:pt>
                <c:pt idx="25">
                  <c:v>-0.35398278502170921</c:v>
                </c:pt>
                <c:pt idx="26">
                  <c:v>-1.2454967633474148</c:v>
                </c:pt>
                <c:pt idx="27">
                  <c:v>-0.82761417937216031</c:v>
                </c:pt>
                <c:pt idx="28">
                  <c:v>1.0726805404640274</c:v>
                </c:pt>
                <c:pt idx="29">
                  <c:v>0.51219493476623335</c:v>
                </c:pt>
                <c:pt idx="30">
                  <c:v>-0.75719208223968693</c:v>
                </c:pt>
                <c:pt idx="31">
                  <c:v>-0.24070207245726571</c:v>
                </c:pt>
                <c:pt idx="32">
                  <c:v>-0.4973910670929822</c:v>
                </c:pt>
                <c:pt idx="33">
                  <c:v>-1.0000202331973114</c:v>
                </c:pt>
                <c:pt idx="34">
                  <c:v>0.41060318715839195</c:v>
                </c:pt>
                <c:pt idx="35">
                  <c:v>-0.99129520225035073</c:v>
                </c:pt>
                <c:pt idx="36">
                  <c:v>-0.40258059848171079</c:v>
                </c:pt>
                <c:pt idx="37">
                  <c:v>-0.59998800588856227</c:v>
                </c:pt>
                <c:pt idx="38">
                  <c:v>-1.3394131053144029</c:v>
                </c:pt>
                <c:pt idx="39">
                  <c:v>0.1502418495464557</c:v>
                </c:pt>
                <c:pt idx="40">
                  <c:v>-0.15681408410419984</c:v>
                </c:pt>
                <c:pt idx="41">
                  <c:v>-1.4086851228815185</c:v>
                </c:pt>
                <c:pt idx="42">
                  <c:v>-0.65640160232085165</c:v>
                </c:pt>
                <c:pt idx="43">
                  <c:v>7.5135644292551262E-2</c:v>
                </c:pt>
                <c:pt idx="44">
                  <c:v>0.30154122921523729</c:v>
                </c:pt>
                <c:pt idx="45">
                  <c:v>-0.8992194428897804</c:v>
                </c:pt>
                <c:pt idx="46">
                  <c:v>0.32498696047028552</c:v>
                </c:pt>
                <c:pt idx="47">
                  <c:v>-0.50977313105081201</c:v>
                </c:pt>
                <c:pt idx="48">
                  <c:v>-0.52761257693861374</c:v>
                </c:pt>
                <c:pt idx="49">
                  <c:v>-0.1527079054183762</c:v>
                </c:pt>
                <c:pt idx="50">
                  <c:v>0.82182939294494339</c:v>
                </c:pt>
                <c:pt idx="51">
                  <c:v>-0.99741799176157286</c:v>
                </c:pt>
                <c:pt idx="52">
                  <c:v>-0.46090275063824571</c:v>
                </c:pt>
                <c:pt idx="53">
                  <c:v>-0.14877140102960507</c:v>
                </c:pt>
                <c:pt idx="54">
                  <c:v>-0.52051784208719543</c:v>
                </c:pt>
                <c:pt idx="55">
                  <c:v>-0.80998671390831944</c:v>
                </c:pt>
                <c:pt idx="56">
                  <c:v>-0.22803865110873467</c:v>
                </c:pt>
                <c:pt idx="57">
                  <c:v>-0.73576049447661163</c:v>
                </c:pt>
                <c:pt idx="58">
                  <c:v>-0.54681829393567938</c:v>
                </c:pt>
                <c:pt idx="59">
                  <c:v>0.26646680026324887</c:v>
                </c:pt>
                <c:pt idx="60">
                  <c:v>8.7649506905519203E-2</c:v>
                </c:pt>
                <c:pt idx="61">
                  <c:v>1.0047876348456786</c:v>
                </c:pt>
                <c:pt idx="62">
                  <c:v>-0.82306148496244624</c:v>
                </c:pt>
                <c:pt idx="63">
                  <c:v>-1.092739961995413</c:v>
                </c:pt>
                <c:pt idx="64">
                  <c:v>0.63303559900189654</c:v>
                </c:pt>
                <c:pt idx="65">
                  <c:v>0.54152492744584002</c:v>
                </c:pt>
                <c:pt idx="66">
                  <c:v>0.30307690034823587</c:v>
                </c:pt>
                <c:pt idx="67">
                  <c:v>0.68921889161814676</c:v>
                </c:pt>
                <c:pt idx="68">
                  <c:v>0.57220872035196102</c:v>
                </c:pt>
                <c:pt idx="69">
                  <c:v>-0.39271852641721772</c:v>
                </c:pt>
                <c:pt idx="70">
                  <c:v>-0.76797859006620151</c:v>
                </c:pt>
                <c:pt idx="71">
                  <c:v>-1.5283335022370803</c:v>
                </c:pt>
                <c:pt idx="72">
                  <c:v>-0.77781588424021919</c:v>
                </c:pt>
                <c:pt idx="73">
                  <c:v>-0.10721849402417405</c:v>
                </c:pt>
                <c:pt idx="74">
                  <c:v>-0.53758810747329022</c:v>
                </c:pt>
                <c:pt idx="75">
                  <c:v>0.2728553294637166</c:v>
                </c:pt>
                <c:pt idx="76">
                  <c:v>-0.45412633089059717</c:v>
                </c:pt>
                <c:pt idx="77">
                  <c:v>0.25252257142257761</c:v>
                </c:pt>
                <c:pt idx="78">
                  <c:v>0.17364323526373404</c:v>
                </c:pt>
                <c:pt idx="79">
                  <c:v>1.0824855860873157</c:v>
                </c:pt>
                <c:pt idx="80">
                  <c:v>1.6790299369627064</c:v>
                </c:pt>
                <c:pt idx="81">
                  <c:v>1.4474452472416424</c:v>
                </c:pt>
                <c:pt idx="82">
                  <c:v>0.17468905398146628</c:v>
                </c:pt>
                <c:pt idx="83">
                  <c:v>-0.60672152301412829</c:v>
                </c:pt>
                <c:pt idx="84">
                  <c:v>0.20666740725553723</c:v>
                </c:pt>
                <c:pt idx="85">
                  <c:v>0.6939804780758676</c:v>
                </c:pt>
                <c:pt idx="86">
                  <c:v>0.18730645273708824</c:v>
                </c:pt>
                <c:pt idx="87">
                  <c:v>-0.24710848098339255</c:v>
                </c:pt>
                <c:pt idx="88">
                  <c:v>0.41265110337026378</c:v>
                </c:pt>
                <c:pt idx="89">
                  <c:v>0.62913899680051877</c:v>
                </c:pt>
                <c:pt idx="90">
                  <c:v>0.20216945781720952</c:v>
                </c:pt>
                <c:pt idx="91">
                  <c:v>0.3317385198870122</c:v>
                </c:pt>
                <c:pt idx="92">
                  <c:v>0.32039836457444082</c:v>
                </c:pt>
                <c:pt idx="93">
                  <c:v>-0.61139820520101651</c:v>
                </c:pt>
                <c:pt idx="94">
                  <c:v>-0.30101032192027866</c:v>
                </c:pt>
                <c:pt idx="95">
                  <c:v>-0.59412811369865537</c:v>
                </c:pt>
                <c:pt idx="96">
                  <c:v>-1.124806252502804</c:v>
                </c:pt>
                <c:pt idx="97">
                  <c:v>0.18688318289265737</c:v>
                </c:pt>
                <c:pt idx="98">
                  <c:v>-0.17235584349332811</c:v>
                </c:pt>
                <c:pt idx="99">
                  <c:v>0.96046760650359353</c:v>
                </c:pt>
                <c:pt idx="100">
                  <c:v>1.4987062327202541</c:v>
                </c:pt>
                <c:pt idx="101">
                  <c:v>-0.83123518372236838</c:v>
                </c:pt>
                <c:pt idx="102">
                  <c:v>0.57968873165085633</c:v>
                </c:pt>
                <c:pt idx="103">
                  <c:v>-0.63986406682802865</c:v>
                </c:pt>
                <c:pt idx="104">
                  <c:v>0.89938000924302308</c:v>
                </c:pt>
                <c:pt idx="105">
                  <c:v>0.48788186145889689</c:v>
                </c:pt>
                <c:pt idx="106">
                  <c:v>0.10480738059636252</c:v>
                </c:pt>
                <c:pt idx="107">
                  <c:v>-0.54528706274883554</c:v>
                </c:pt>
                <c:pt idx="108">
                  <c:v>-5.3018863263707416E-2</c:v>
                </c:pt>
                <c:pt idx="109">
                  <c:v>-0.51058967659609955</c:v>
                </c:pt>
                <c:pt idx="110">
                  <c:v>-3.4834120301034943E-2</c:v>
                </c:pt>
                <c:pt idx="111">
                  <c:v>-0.65297961877086408</c:v>
                </c:pt>
                <c:pt idx="112">
                  <c:v>-0.51924609219380713</c:v>
                </c:pt>
                <c:pt idx="113">
                  <c:v>0.54996503679040831</c:v>
                </c:pt>
                <c:pt idx="114">
                  <c:v>-0.37763452260545449</c:v>
                </c:pt>
                <c:pt idx="115">
                  <c:v>1.2594700058188284</c:v>
                </c:pt>
                <c:pt idx="116">
                  <c:v>-0.24934702358342697</c:v>
                </c:pt>
                <c:pt idx="117">
                  <c:v>0.33884092210422612</c:v>
                </c:pt>
                <c:pt idx="118">
                  <c:v>1.0679322841988927</c:v>
                </c:pt>
                <c:pt idx="119">
                  <c:v>-1.3112796604418939</c:v>
                </c:pt>
                <c:pt idx="120">
                  <c:v>-0.78732073465713981</c:v>
                </c:pt>
                <c:pt idx="121">
                  <c:v>1.1914080309076454</c:v>
                </c:pt>
                <c:pt idx="122">
                  <c:v>-0.63676959811472322</c:v>
                </c:pt>
                <c:pt idx="123">
                  <c:v>0.87893518605038068</c:v>
                </c:pt>
                <c:pt idx="124">
                  <c:v>0.5390036123139943</c:v>
                </c:pt>
                <c:pt idx="125">
                  <c:v>0.54273109117040264</c:v>
                </c:pt>
                <c:pt idx="126">
                  <c:v>-9.2881938672618958E-2</c:v>
                </c:pt>
                <c:pt idx="127">
                  <c:v>-0.64691370884876243</c:v>
                </c:pt>
                <c:pt idx="128">
                  <c:v>-0.8103275376242749</c:v>
                </c:pt>
                <c:pt idx="129">
                  <c:v>-0.42998071362582735</c:v>
                </c:pt>
                <c:pt idx="130">
                  <c:v>1.9899897845875367</c:v>
                </c:pt>
                <c:pt idx="131">
                  <c:v>0.10315475602130952</c:v>
                </c:pt>
                <c:pt idx="132">
                  <c:v>2.6450109017535084E-3</c:v>
                </c:pt>
                <c:pt idx="133">
                  <c:v>-0.16334196828935355</c:v>
                </c:pt>
                <c:pt idx="134">
                  <c:v>1.1212851048836345</c:v>
                </c:pt>
                <c:pt idx="135">
                  <c:v>-0.37186459626193979</c:v>
                </c:pt>
                <c:pt idx="136">
                  <c:v>-0.63581250178106963</c:v>
                </c:pt>
                <c:pt idx="137">
                  <c:v>-0.19601576411691468</c:v>
                </c:pt>
                <c:pt idx="138">
                  <c:v>-0.7267506147188616</c:v>
                </c:pt>
                <c:pt idx="139">
                  <c:v>-0.35834215123941782</c:v>
                </c:pt>
                <c:pt idx="140">
                  <c:v>0.27724921197237595</c:v>
                </c:pt>
                <c:pt idx="141">
                  <c:v>1.5286975095046706</c:v>
                </c:pt>
                <c:pt idx="142">
                  <c:v>0.18117365254752116</c:v>
                </c:pt>
                <c:pt idx="143">
                  <c:v>0.63676953506924328</c:v>
                </c:pt>
                <c:pt idx="144">
                  <c:v>-0.32286267647235078</c:v>
                </c:pt>
                <c:pt idx="145">
                  <c:v>-1.2371917134588504</c:v>
                </c:pt>
                <c:pt idx="146">
                  <c:v>0.4650499236521588</c:v>
                </c:pt>
                <c:pt idx="147">
                  <c:v>3.9893165548369236</c:v>
                </c:pt>
                <c:pt idx="148">
                  <c:v>-0.91217352619198877</c:v>
                </c:pt>
                <c:pt idx="149">
                  <c:v>0.33858732265293234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D6-4273-841B-91A7686FC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002312"/>
        <c:axId val="898008872"/>
      </c:scatterChart>
      <c:valAx>
        <c:axId val="898002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Basket:2016</a:t>
                </a:r>
              </a:p>
            </c:rich>
          </c:tx>
          <c:overlay val="0"/>
        </c:title>
        <c:numFmt formatCode="&quot;$&quot;#,##0_);[Red]\(&quot;$&quot;#,##0\)" sourceLinked="1"/>
        <c:majorTickMark val="out"/>
        <c:minorTickMark val="none"/>
        <c:tickLblPos val="nextTo"/>
        <c:crossAx val="898008872"/>
        <c:crosses val="autoZero"/>
        <c:crossBetween val="midCat"/>
      </c:valAx>
      <c:valAx>
        <c:axId val="8980088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002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%ChangeBasket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'Q2.9'!$H$2:$H$151</c:f>
              <c:numCache>
                <c:formatCode>0%</c:formatCode>
                <c:ptCount val="150"/>
                <c:pt idx="0">
                  <c:v>4.0935672514619881E-2</c:v>
                </c:pt>
                <c:pt idx="1">
                  <c:v>5.9523809523809521E-2</c:v>
                </c:pt>
                <c:pt idx="2">
                  <c:v>4.4444444444444446E-2</c:v>
                </c:pt>
                <c:pt idx="3">
                  <c:v>4.046242774566474E-2</c:v>
                </c:pt>
                <c:pt idx="4">
                  <c:v>3.0120481927710843E-2</c:v>
                </c:pt>
                <c:pt idx="5">
                  <c:v>4.9180327868852458E-2</c:v>
                </c:pt>
                <c:pt idx="6">
                  <c:v>4.9450549450549448E-2</c:v>
                </c:pt>
                <c:pt idx="7">
                  <c:v>5.2023121387283239E-2</c:v>
                </c:pt>
                <c:pt idx="8">
                  <c:v>4.9180327868852458E-2</c:v>
                </c:pt>
                <c:pt idx="9">
                  <c:v>4.4303797468354431E-2</c:v>
                </c:pt>
                <c:pt idx="10">
                  <c:v>3.4482758620689655E-2</c:v>
                </c:pt>
                <c:pt idx="11">
                  <c:v>7.4712643678160925E-2</c:v>
                </c:pt>
                <c:pt idx="12">
                  <c:v>4.2944785276073622E-2</c:v>
                </c:pt>
                <c:pt idx="13">
                  <c:v>4.1666666666666664E-2</c:v>
                </c:pt>
                <c:pt idx="14">
                  <c:v>4.6242774566473986E-2</c:v>
                </c:pt>
                <c:pt idx="15">
                  <c:v>5.0314465408805034E-2</c:v>
                </c:pt>
                <c:pt idx="16">
                  <c:v>4.2944785276073622E-2</c:v>
                </c:pt>
                <c:pt idx="17">
                  <c:v>5.4945054945054944E-2</c:v>
                </c:pt>
                <c:pt idx="18">
                  <c:v>3.3707865168539325E-2</c:v>
                </c:pt>
                <c:pt idx="19">
                  <c:v>4.3243243243243246E-2</c:v>
                </c:pt>
                <c:pt idx="20">
                  <c:v>3.5714285714285712E-2</c:v>
                </c:pt>
                <c:pt idx="21">
                  <c:v>4.9180327868852458E-2</c:v>
                </c:pt>
                <c:pt idx="22">
                  <c:v>4.4198895027624308E-2</c:v>
                </c:pt>
                <c:pt idx="23">
                  <c:v>3.9325842696629212E-2</c:v>
                </c:pt>
                <c:pt idx="24">
                  <c:v>4.1176470588235294E-2</c:v>
                </c:pt>
                <c:pt idx="25">
                  <c:v>3.0674846625766871E-2</c:v>
                </c:pt>
                <c:pt idx="26">
                  <c:v>4.878048780487805E-2</c:v>
                </c:pt>
                <c:pt idx="27">
                  <c:v>3.3333333333333333E-2</c:v>
                </c:pt>
                <c:pt idx="28">
                  <c:v>4.4692737430167599E-2</c:v>
                </c:pt>
                <c:pt idx="29">
                  <c:v>4.1176470588235294E-2</c:v>
                </c:pt>
                <c:pt idx="30">
                  <c:v>3.614457831325301E-2</c:v>
                </c:pt>
                <c:pt idx="31">
                  <c:v>2.976190476190476E-2</c:v>
                </c:pt>
                <c:pt idx="32">
                  <c:v>2.8089887640449437E-2</c:v>
                </c:pt>
                <c:pt idx="33">
                  <c:v>4.3010752688172046E-2</c:v>
                </c:pt>
                <c:pt idx="34">
                  <c:v>4.4198895027624308E-2</c:v>
                </c:pt>
                <c:pt idx="35">
                  <c:v>3.0303030303030304E-2</c:v>
                </c:pt>
                <c:pt idx="36">
                  <c:v>3.8674033149171269E-2</c:v>
                </c:pt>
                <c:pt idx="37">
                  <c:v>3.0120481927710843E-2</c:v>
                </c:pt>
                <c:pt idx="38">
                  <c:v>1.4925373134328358E-2</c:v>
                </c:pt>
                <c:pt idx="39">
                  <c:v>1.9108280254777069E-2</c:v>
                </c:pt>
                <c:pt idx="40">
                  <c:v>2.9239766081871343E-2</c:v>
                </c:pt>
                <c:pt idx="41">
                  <c:v>5.9880239520958084E-2</c:v>
                </c:pt>
                <c:pt idx="42">
                  <c:v>4.5454545454545456E-2</c:v>
                </c:pt>
                <c:pt idx="43">
                  <c:v>3.6809815950920248E-2</c:v>
                </c:pt>
                <c:pt idx="44">
                  <c:v>2.8901734104046242E-2</c:v>
                </c:pt>
                <c:pt idx="45">
                  <c:v>6.0109289617486336E-2</c:v>
                </c:pt>
                <c:pt idx="46">
                  <c:v>3.4682080924855488E-2</c:v>
                </c:pt>
                <c:pt idx="47">
                  <c:v>3.7267080745341616E-2</c:v>
                </c:pt>
                <c:pt idx="48">
                  <c:v>4.2424242424242427E-2</c:v>
                </c:pt>
                <c:pt idx="49">
                  <c:v>4.6242774566473986E-2</c:v>
                </c:pt>
                <c:pt idx="50">
                  <c:v>3.8461538461538464E-2</c:v>
                </c:pt>
                <c:pt idx="51">
                  <c:v>3.6363636363636362E-2</c:v>
                </c:pt>
                <c:pt idx="52">
                  <c:v>3.048780487804878E-2</c:v>
                </c:pt>
                <c:pt idx="53">
                  <c:v>2.4390243902439025E-2</c:v>
                </c:pt>
                <c:pt idx="54">
                  <c:v>3.0864197530864196E-2</c:v>
                </c:pt>
                <c:pt idx="55">
                  <c:v>3.954802259887006E-2</c:v>
                </c:pt>
                <c:pt idx="56">
                  <c:v>3.0674846625766871E-2</c:v>
                </c:pt>
                <c:pt idx="57">
                  <c:v>4.6511627906976744E-2</c:v>
                </c:pt>
                <c:pt idx="58">
                  <c:v>4.49438202247191E-2</c:v>
                </c:pt>
                <c:pt idx="59">
                  <c:v>4.4692737430167599E-2</c:v>
                </c:pt>
                <c:pt idx="60">
                  <c:v>3.6585365853658534E-2</c:v>
                </c:pt>
                <c:pt idx="61">
                  <c:v>3.3149171270718231E-2</c:v>
                </c:pt>
                <c:pt idx="62">
                  <c:v>4.878048780487805E-2</c:v>
                </c:pt>
                <c:pt idx="63">
                  <c:v>3.3898305084745763E-2</c:v>
                </c:pt>
                <c:pt idx="64">
                  <c:v>5.9782608695652176E-2</c:v>
                </c:pt>
                <c:pt idx="65">
                  <c:v>3.7499999999999999E-2</c:v>
                </c:pt>
                <c:pt idx="66">
                  <c:v>3.3333333333333333E-2</c:v>
                </c:pt>
                <c:pt idx="67">
                  <c:v>3.9325842696629212E-2</c:v>
                </c:pt>
                <c:pt idx="68">
                  <c:v>2.9411764705882353E-2</c:v>
                </c:pt>
                <c:pt idx="69">
                  <c:v>3.6585365853658534E-2</c:v>
                </c:pt>
                <c:pt idx="70">
                  <c:v>4.0229885057471264E-2</c:v>
                </c:pt>
                <c:pt idx="71">
                  <c:v>4.2944785276073622E-2</c:v>
                </c:pt>
                <c:pt idx="72">
                  <c:v>0.04</c:v>
                </c:pt>
                <c:pt idx="73">
                  <c:v>3.4482758620689655E-2</c:v>
                </c:pt>
                <c:pt idx="74">
                  <c:v>3.5294117647058823E-2</c:v>
                </c:pt>
                <c:pt idx="75">
                  <c:v>5.0561797752808987E-2</c:v>
                </c:pt>
                <c:pt idx="76">
                  <c:v>4.046242774566474E-2</c:v>
                </c:pt>
                <c:pt idx="77">
                  <c:v>4.5454545454545456E-2</c:v>
                </c:pt>
                <c:pt idx="78">
                  <c:v>4.4692737430167599E-2</c:v>
                </c:pt>
                <c:pt idx="79">
                  <c:v>4.3209876543209874E-2</c:v>
                </c:pt>
                <c:pt idx="80">
                  <c:v>2.976190476190476E-2</c:v>
                </c:pt>
                <c:pt idx="81">
                  <c:v>5.4545454545454543E-2</c:v>
                </c:pt>
                <c:pt idx="82">
                  <c:v>2.9411764705882353E-2</c:v>
                </c:pt>
                <c:pt idx="83">
                  <c:v>2.8571428571428571E-2</c:v>
                </c:pt>
                <c:pt idx="84">
                  <c:v>5.434782608695652E-2</c:v>
                </c:pt>
                <c:pt idx="85">
                  <c:v>2.2727272727272728E-2</c:v>
                </c:pt>
                <c:pt idx="86">
                  <c:v>4.3749999999999997E-2</c:v>
                </c:pt>
                <c:pt idx="87">
                  <c:v>4.046242774566474E-2</c:v>
                </c:pt>
                <c:pt idx="88">
                  <c:v>2.4539877300613498E-2</c:v>
                </c:pt>
                <c:pt idx="89">
                  <c:v>4.7619047619047616E-2</c:v>
                </c:pt>
                <c:pt idx="90">
                  <c:v>2.4691358024691357E-2</c:v>
                </c:pt>
                <c:pt idx="91">
                  <c:v>3.125E-2</c:v>
                </c:pt>
                <c:pt idx="92">
                  <c:v>4.0229885057471264E-2</c:v>
                </c:pt>
                <c:pt idx="93">
                  <c:v>4.5714285714285714E-2</c:v>
                </c:pt>
                <c:pt idx="94">
                  <c:v>4.0935672514619881E-2</c:v>
                </c:pt>
                <c:pt idx="95">
                  <c:v>5.7142857142857141E-2</c:v>
                </c:pt>
                <c:pt idx="96">
                  <c:v>3.7634408602150539E-2</c:v>
                </c:pt>
                <c:pt idx="97">
                  <c:v>4.0697674418604654E-2</c:v>
                </c:pt>
                <c:pt idx="98">
                  <c:v>3.6363636363636362E-2</c:v>
                </c:pt>
                <c:pt idx="99">
                  <c:v>3.4482758620689655E-2</c:v>
                </c:pt>
                <c:pt idx="100">
                  <c:v>5.6179775280898875E-2</c:v>
                </c:pt>
                <c:pt idx="101">
                  <c:v>4.4692737430167599E-2</c:v>
                </c:pt>
                <c:pt idx="102">
                  <c:v>4.3478260869565216E-2</c:v>
                </c:pt>
                <c:pt idx="103">
                  <c:v>4.1666666666666664E-2</c:v>
                </c:pt>
                <c:pt idx="104">
                  <c:v>4.3209876543209874E-2</c:v>
                </c:pt>
                <c:pt idx="105">
                  <c:v>3.7037037037037035E-2</c:v>
                </c:pt>
                <c:pt idx="106">
                  <c:v>4.2682926829268296E-2</c:v>
                </c:pt>
                <c:pt idx="107">
                  <c:v>3.4090909090909088E-2</c:v>
                </c:pt>
                <c:pt idx="108">
                  <c:v>3.7037037037037035E-2</c:v>
                </c:pt>
                <c:pt idx="109">
                  <c:v>4.3243243243243246E-2</c:v>
                </c:pt>
                <c:pt idx="110">
                  <c:v>5.4945054945054944E-2</c:v>
                </c:pt>
                <c:pt idx="111">
                  <c:v>4.6242774566473986E-2</c:v>
                </c:pt>
                <c:pt idx="112">
                  <c:v>3.6585365853658534E-2</c:v>
                </c:pt>
                <c:pt idx="113">
                  <c:v>2.9411764705882353E-2</c:v>
                </c:pt>
                <c:pt idx="114">
                  <c:v>6.5217391304347824E-2</c:v>
                </c:pt>
                <c:pt idx="115">
                  <c:v>2.9585798816568046E-2</c:v>
                </c:pt>
                <c:pt idx="116">
                  <c:v>0.04</c:v>
                </c:pt>
                <c:pt idx="117">
                  <c:v>1.8518518518518517E-2</c:v>
                </c:pt>
                <c:pt idx="118">
                  <c:v>4.0697674418604654E-2</c:v>
                </c:pt>
                <c:pt idx="119">
                  <c:v>3.7037037037037035E-2</c:v>
                </c:pt>
                <c:pt idx="120">
                  <c:v>3.7267080745341616E-2</c:v>
                </c:pt>
                <c:pt idx="121">
                  <c:v>5.7142857142857141E-2</c:v>
                </c:pt>
                <c:pt idx="122">
                  <c:v>4.5714285714285714E-2</c:v>
                </c:pt>
                <c:pt idx="123">
                  <c:v>4.9723756906077346E-2</c:v>
                </c:pt>
                <c:pt idx="124">
                  <c:v>2.9585798816568046E-2</c:v>
                </c:pt>
                <c:pt idx="125">
                  <c:v>5.4644808743169397E-2</c:v>
                </c:pt>
                <c:pt idx="126">
                  <c:v>4.0697674418604654E-2</c:v>
                </c:pt>
                <c:pt idx="127">
                  <c:v>4.046242774566474E-2</c:v>
                </c:pt>
                <c:pt idx="128">
                  <c:v>2.8409090909090908E-2</c:v>
                </c:pt>
                <c:pt idx="129">
                  <c:v>2.4844720496894408E-2</c:v>
                </c:pt>
                <c:pt idx="130">
                  <c:v>3.1847133757961783E-2</c:v>
                </c:pt>
                <c:pt idx="131">
                  <c:v>4.0935672514619881E-2</c:v>
                </c:pt>
                <c:pt idx="132">
                  <c:v>3.125E-2</c:v>
                </c:pt>
                <c:pt idx="133">
                  <c:v>3.5087719298245612E-2</c:v>
                </c:pt>
                <c:pt idx="134">
                  <c:v>3.9106145251396648E-2</c:v>
                </c:pt>
                <c:pt idx="135">
                  <c:v>4.4871794871794872E-2</c:v>
                </c:pt>
                <c:pt idx="136">
                  <c:v>4.0697674418604654E-2</c:v>
                </c:pt>
                <c:pt idx="137">
                  <c:v>4.4198895027624308E-2</c:v>
                </c:pt>
                <c:pt idx="138">
                  <c:v>5.2631578947368418E-2</c:v>
                </c:pt>
                <c:pt idx="139">
                  <c:v>3.5502958579881658E-2</c:v>
                </c:pt>
                <c:pt idx="140">
                  <c:v>3.7267080745341616E-2</c:v>
                </c:pt>
                <c:pt idx="141">
                  <c:v>0.05</c:v>
                </c:pt>
                <c:pt idx="142">
                  <c:v>3.8461538461538464E-2</c:v>
                </c:pt>
                <c:pt idx="143">
                  <c:v>3.825136612021858E-2</c:v>
                </c:pt>
                <c:pt idx="144">
                  <c:v>3.0864197530864196E-2</c:v>
                </c:pt>
                <c:pt idx="145">
                  <c:v>5.5214723926380369E-2</c:v>
                </c:pt>
                <c:pt idx="146">
                  <c:v>3.3707865168539325E-2</c:v>
                </c:pt>
                <c:pt idx="147">
                  <c:v>3.614457831325301E-2</c:v>
                </c:pt>
                <c:pt idx="148">
                  <c:v>4.5977011494252873E-2</c:v>
                </c:pt>
                <c:pt idx="149">
                  <c:v>3.9325842696629212E-2</c:v>
                </c:pt>
              </c:numCache>
            </c:numRef>
          </c:xVal>
          <c:yVal>
            <c:numRef>
              <c:f>'Q2.9'!$M$32:$M$181</c:f>
              <c:numCache>
                <c:formatCode>General</c:formatCode>
                <c:ptCount val="150"/>
                <c:pt idx="0">
                  <c:v>-0.18338002197219971</c:v>
                </c:pt>
                <c:pt idx="1">
                  <c:v>-0.59303110295797268</c:v>
                </c:pt>
                <c:pt idx="2">
                  <c:v>0.98003825293504221</c:v>
                </c:pt>
                <c:pt idx="3">
                  <c:v>1.0219343211754435</c:v>
                </c:pt>
                <c:pt idx="4">
                  <c:v>-0.35507557690566038</c:v>
                </c:pt>
                <c:pt idx="5">
                  <c:v>0.73342961345951707</c:v>
                </c:pt>
                <c:pt idx="6">
                  <c:v>0.24493256709281752</c:v>
                </c:pt>
                <c:pt idx="7">
                  <c:v>0.68516066816732923</c:v>
                </c:pt>
                <c:pt idx="8">
                  <c:v>-1.2428399078871166E-2</c:v>
                </c:pt>
                <c:pt idx="9">
                  <c:v>0.34400526168679235</c:v>
                </c:pt>
                <c:pt idx="10">
                  <c:v>0.11496742489936018</c:v>
                </c:pt>
                <c:pt idx="11">
                  <c:v>-0.42405123544066825</c:v>
                </c:pt>
                <c:pt idx="12">
                  <c:v>-0.16096692874816121</c:v>
                </c:pt>
                <c:pt idx="13">
                  <c:v>-2.4712841392798435</c:v>
                </c:pt>
                <c:pt idx="14">
                  <c:v>0.46128163794699262</c:v>
                </c:pt>
                <c:pt idx="15">
                  <c:v>0.50359686558273253</c:v>
                </c:pt>
                <c:pt idx="16">
                  <c:v>3.4007136595583631E-2</c:v>
                </c:pt>
                <c:pt idx="17">
                  <c:v>0.92235410619136715</c:v>
                </c:pt>
                <c:pt idx="18">
                  <c:v>-0.90758454267853139</c:v>
                </c:pt>
                <c:pt idx="19">
                  <c:v>-0.42050888583688639</c:v>
                </c:pt>
                <c:pt idx="20">
                  <c:v>0.73569715906968369</c:v>
                </c:pt>
                <c:pt idx="21">
                  <c:v>0.44441700049608812</c:v>
                </c:pt>
                <c:pt idx="22">
                  <c:v>-0.3600719087636044</c:v>
                </c:pt>
                <c:pt idx="23">
                  <c:v>1.2736906691175314</c:v>
                </c:pt>
                <c:pt idx="24">
                  <c:v>1.0430254130788086</c:v>
                </c:pt>
                <c:pt idx="25">
                  <c:v>-0.35398278502170921</c:v>
                </c:pt>
                <c:pt idx="26">
                  <c:v>-1.2454967633474148</c:v>
                </c:pt>
                <c:pt idx="27">
                  <c:v>-0.82761417937216031</c:v>
                </c:pt>
                <c:pt idx="28">
                  <c:v>1.0726805404640274</c:v>
                </c:pt>
                <c:pt idx="29">
                  <c:v>0.51219493476623335</c:v>
                </c:pt>
                <c:pt idx="30">
                  <c:v>-0.75719208223968693</c:v>
                </c:pt>
                <c:pt idx="31">
                  <c:v>-0.24070207245726571</c:v>
                </c:pt>
                <c:pt idx="32">
                  <c:v>-0.4973910670929822</c:v>
                </c:pt>
                <c:pt idx="33">
                  <c:v>-1.0000202331973114</c:v>
                </c:pt>
                <c:pt idx="34">
                  <c:v>0.41060318715839195</c:v>
                </c:pt>
                <c:pt idx="35">
                  <c:v>-0.99129520225035073</c:v>
                </c:pt>
                <c:pt idx="36">
                  <c:v>-0.40258059848171079</c:v>
                </c:pt>
                <c:pt idx="37">
                  <c:v>-0.59998800588856227</c:v>
                </c:pt>
                <c:pt idx="38">
                  <c:v>-1.3394131053144029</c:v>
                </c:pt>
                <c:pt idx="39">
                  <c:v>0.1502418495464557</c:v>
                </c:pt>
                <c:pt idx="40">
                  <c:v>-0.15681408410419984</c:v>
                </c:pt>
                <c:pt idx="41">
                  <c:v>-1.4086851228815185</c:v>
                </c:pt>
                <c:pt idx="42">
                  <c:v>-0.65640160232085165</c:v>
                </c:pt>
                <c:pt idx="43">
                  <c:v>7.5135644292551262E-2</c:v>
                </c:pt>
                <c:pt idx="44">
                  <c:v>0.30154122921523729</c:v>
                </c:pt>
                <c:pt idx="45">
                  <c:v>-0.8992194428897804</c:v>
                </c:pt>
                <c:pt idx="46">
                  <c:v>0.32498696047028552</c:v>
                </c:pt>
                <c:pt idx="47">
                  <c:v>-0.50977313105081201</c:v>
                </c:pt>
                <c:pt idx="48">
                  <c:v>-0.52761257693861374</c:v>
                </c:pt>
                <c:pt idx="49">
                  <c:v>-0.1527079054183762</c:v>
                </c:pt>
                <c:pt idx="50">
                  <c:v>0.82182939294494339</c:v>
                </c:pt>
                <c:pt idx="51">
                  <c:v>-0.99741799176157286</c:v>
                </c:pt>
                <c:pt idx="52">
                  <c:v>-0.46090275063824571</c:v>
                </c:pt>
                <c:pt idx="53">
                  <c:v>-0.14877140102960507</c:v>
                </c:pt>
                <c:pt idx="54">
                  <c:v>-0.52051784208719543</c:v>
                </c:pt>
                <c:pt idx="55">
                  <c:v>-0.80998671390831944</c:v>
                </c:pt>
                <c:pt idx="56">
                  <c:v>-0.22803865110873467</c:v>
                </c:pt>
                <c:pt idx="57">
                  <c:v>-0.73576049447661163</c:v>
                </c:pt>
                <c:pt idx="58">
                  <c:v>-0.54681829393567938</c:v>
                </c:pt>
                <c:pt idx="59">
                  <c:v>0.26646680026324887</c:v>
                </c:pt>
                <c:pt idx="60">
                  <c:v>8.7649506905519203E-2</c:v>
                </c:pt>
                <c:pt idx="61">
                  <c:v>1.0047876348456786</c:v>
                </c:pt>
                <c:pt idx="62">
                  <c:v>-0.82306148496244624</c:v>
                </c:pt>
                <c:pt idx="63">
                  <c:v>-1.092739961995413</c:v>
                </c:pt>
                <c:pt idx="64">
                  <c:v>0.63303559900189654</c:v>
                </c:pt>
                <c:pt idx="65">
                  <c:v>0.54152492744584002</c:v>
                </c:pt>
                <c:pt idx="66">
                  <c:v>0.30307690034823587</c:v>
                </c:pt>
                <c:pt idx="67">
                  <c:v>0.68921889161814676</c:v>
                </c:pt>
                <c:pt idx="68">
                  <c:v>0.57220872035196102</c:v>
                </c:pt>
                <c:pt idx="69">
                  <c:v>-0.39271852641721772</c:v>
                </c:pt>
                <c:pt idx="70">
                  <c:v>-0.76797859006620151</c:v>
                </c:pt>
                <c:pt idx="71">
                  <c:v>-1.5283335022370803</c:v>
                </c:pt>
                <c:pt idx="72">
                  <c:v>-0.77781588424021919</c:v>
                </c:pt>
                <c:pt idx="73">
                  <c:v>-0.10721849402417405</c:v>
                </c:pt>
                <c:pt idx="74">
                  <c:v>-0.53758810747329022</c:v>
                </c:pt>
                <c:pt idx="75">
                  <c:v>0.2728553294637166</c:v>
                </c:pt>
                <c:pt idx="76">
                  <c:v>-0.45412633089059717</c:v>
                </c:pt>
                <c:pt idx="77">
                  <c:v>0.25252257142257761</c:v>
                </c:pt>
                <c:pt idx="78">
                  <c:v>0.17364323526373404</c:v>
                </c:pt>
                <c:pt idx="79">
                  <c:v>1.0824855860873157</c:v>
                </c:pt>
                <c:pt idx="80">
                  <c:v>1.6790299369627064</c:v>
                </c:pt>
                <c:pt idx="81">
                  <c:v>1.4474452472416424</c:v>
                </c:pt>
                <c:pt idx="82">
                  <c:v>0.17468905398146628</c:v>
                </c:pt>
                <c:pt idx="83">
                  <c:v>-0.60672152301412829</c:v>
                </c:pt>
                <c:pt idx="84">
                  <c:v>0.20666740725553723</c:v>
                </c:pt>
                <c:pt idx="85">
                  <c:v>0.6939804780758676</c:v>
                </c:pt>
                <c:pt idx="86">
                  <c:v>0.18730645273708824</c:v>
                </c:pt>
                <c:pt idx="87">
                  <c:v>-0.24710848098339255</c:v>
                </c:pt>
                <c:pt idx="88">
                  <c:v>0.41265110337026378</c:v>
                </c:pt>
                <c:pt idx="89">
                  <c:v>0.62913899680051877</c:v>
                </c:pt>
                <c:pt idx="90">
                  <c:v>0.20216945781720952</c:v>
                </c:pt>
                <c:pt idx="91">
                  <c:v>0.3317385198870122</c:v>
                </c:pt>
                <c:pt idx="92">
                  <c:v>0.32039836457444082</c:v>
                </c:pt>
                <c:pt idx="93">
                  <c:v>-0.61139820520101651</c:v>
                </c:pt>
                <c:pt idx="94">
                  <c:v>-0.30101032192027866</c:v>
                </c:pt>
                <c:pt idx="95">
                  <c:v>-0.59412811369865537</c:v>
                </c:pt>
                <c:pt idx="96">
                  <c:v>-1.124806252502804</c:v>
                </c:pt>
                <c:pt idx="97">
                  <c:v>0.18688318289265737</c:v>
                </c:pt>
                <c:pt idx="98">
                  <c:v>-0.17235584349332811</c:v>
                </c:pt>
                <c:pt idx="99">
                  <c:v>0.96046760650359353</c:v>
                </c:pt>
                <c:pt idx="100">
                  <c:v>1.4987062327202541</c:v>
                </c:pt>
                <c:pt idx="101">
                  <c:v>-0.83123518372236838</c:v>
                </c:pt>
                <c:pt idx="102">
                  <c:v>0.57968873165085633</c:v>
                </c:pt>
                <c:pt idx="103">
                  <c:v>-0.63986406682802865</c:v>
                </c:pt>
                <c:pt idx="104">
                  <c:v>0.89938000924302308</c:v>
                </c:pt>
                <c:pt idx="105">
                  <c:v>0.48788186145889689</c:v>
                </c:pt>
                <c:pt idx="106">
                  <c:v>0.10480738059636252</c:v>
                </c:pt>
                <c:pt idx="107">
                  <c:v>-0.54528706274883554</c:v>
                </c:pt>
                <c:pt idx="108">
                  <c:v>-5.3018863263707416E-2</c:v>
                </c:pt>
                <c:pt idx="109">
                  <c:v>-0.51058967659609955</c:v>
                </c:pt>
                <c:pt idx="110">
                  <c:v>-3.4834120301034943E-2</c:v>
                </c:pt>
                <c:pt idx="111">
                  <c:v>-0.65297961877086408</c:v>
                </c:pt>
                <c:pt idx="112">
                  <c:v>-0.51924609219380713</c:v>
                </c:pt>
                <c:pt idx="113">
                  <c:v>0.54996503679040831</c:v>
                </c:pt>
                <c:pt idx="114">
                  <c:v>-0.37763452260545449</c:v>
                </c:pt>
                <c:pt idx="115">
                  <c:v>1.2594700058188284</c:v>
                </c:pt>
                <c:pt idx="116">
                  <c:v>-0.24934702358342697</c:v>
                </c:pt>
                <c:pt idx="117">
                  <c:v>0.33884092210422612</c:v>
                </c:pt>
                <c:pt idx="118">
                  <c:v>1.0679322841988927</c:v>
                </c:pt>
                <c:pt idx="119">
                  <c:v>-1.3112796604418939</c:v>
                </c:pt>
                <c:pt idx="120">
                  <c:v>-0.78732073465713981</c:v>
                </c:pt>
                <c:pt idx="121">
                  <c:v>1.1914080309076454</c:v>
                </c:pt>
                <c:pt idx="122">
                  <c:v>-0.63676959811472322</c:v>
                </c:pt>
                <c:pt idx="123">
                  <c:v>0.87893518605038068</c:v>
                </c:pt>
                <c:pt idx="124">
                  <c:v>0.5390036123139943</c:v>
                </c:pt>
                <c:pt idx="125">
                  <c:v>0.54273109117040264</c:v>
                </c:pt>
                <c:pt idx="126">
                  <c:v>-9.2881938672618958E-2</c:v>
                </c:pt>
                <c:pt idx="127">
                  <c:v>-0.64691370884876243</c:v>
                </c:pt>
                <c:pt idx="128">
                  <c:v>-0.8103275376242749</c:v>
                </c:pt>
                <c:pt idx="129">
                  <c:v>-0.42998071362582735</c:v>
                </c:pt>
                <c:pt idx="130">
                  <c:v>1.9899897845875367</c:v>
                </c:pt>
                <c:pt idx="131">
                  <c:v>0.10315475602130952</c:v>
                </c:pt>
                <c:pt idx="132">
                  <c:v>2.6450109017535084E-3</c:v>
                </c:pt>
                <c:pt idx="133">
                  <c:v>-0.16334196828935355</c:v>
                </c:pt>
                <c:pt idx="134">
                  <c:v>1.1212851048836345</c:v>
                </c:pt>
                <c:pt idx="135">
                  <c:v>-0.37186459626193979</c:v>
                </c:pt>
                <c:pt idx="136">
                  <c:v>-0.63581250178106963</c:v>
                </c:pt>
                <c:pt idx="137">
                  <c:v>-0.19601576411691468</c:v>
                </c:pt>
                <c:pt idx="138">
                  <c:v>-0.7267506147188616</c:v>
                </c:pt>
                <c:pt idx="139">
                  <c:v>-0.35834215123941782</c:v>
                </c:pt>
                <c:pt idx="140">
                  <c:v>0.27724921197237595</c:v>
                </c:pt>
                <c:pt idx="141">
                  <c:v>1.5286975095046706</c:v>
                </c:pt>
                <c:pt idx="142">
                  <c:v>0.18117365254752116</c:v>
                </c:pt>
                <c:pt idx="143">
                  <c:v>0.63676953506924328</c:v>
                </c:pt>
                <c:pt idx="144">
                  <c:v>-0.32286267647235078</c:v>
                </c:pt>
                <c:pt idx="145">
                  <c:v>-1.2371917134588504</c:v>
                </c:pt>
                <c:pt idx="146">
                  <c:v>0.4650499236521588</c:v>
                </c:pt>
                <c:pt idx="147">
                  <c:v>3.9893165548369236</c:v>
                </c:pt>
                <c:pt idx="148">
                  <c:v>-0.91217352619198877</c:v>
                </c:pt>
                <c:pt idx="149">
                  <c:v>0.33858732265293234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AD-4944-AE51-0C714C460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013464"/>
        <c:axId val="898015760"/>
      </c:scatterChart>
      <c:valAx>
        <c:axId val="898013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%ChangeBasket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898015760"/>
        <c:crosses val="autoZero"/>
        <c:crossBetween val="midCat"/>
      </c:valAx>
      <c:valAx>
        <c:axId val="8980157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8013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Wages $m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Sales $m</c:v>
          </c:tx>
          <c:spPr>
            <a:ln w="19050">
              <a:noFill/>
            </a:ln>
          </c:spPr>
          <c:xVal>
            <c:numRef>
              <c:f>'Q2.9'!$A$2:$A$151</c:f>
              <c:numCache>
                <c:formatCode>0.0</c:formatCode>
                <c:ptCount val="150"/>
                <c:pt idx="0">
                  <c:v>2.2999999999999998</c:v>
                </c:pt>
                <c:pt idx="1">
                  <c:v>2.7</c:v>
                </c:pt>
                <c:pt idx="2">
                  <c:v>3.1</c:v>
                </c:pt>
                <c:pt idx="3">
                  <c:v>2.6</c:v>
                </c:pt>
                <c:pt idx="4">
                  <c:v>2</c:v>
                </c:pt>
                <c:pt idx="5">
                  <c:v>2.7</c:v>
                </c:pt>
                <c:pt idx="6">
                  <c:v>2.4</c:v>
                </c:pt>
                <c:pt idx="7">
                  <c:v>2.5</c:v>
                </c:pt>
                <c:pt idx="8">
                  <c:v>2.7</c:v>
                </c:pt>
                <c:pt idx="9">
                  <c:v>2.1</c:v>
                </c:pt>
                <c:pt idx="10">
                  <c:v>2.2000000000000002</c:v>
                </c:pt>
                <c:pt idx="11">
                  <c:v>3.1</c:v>
                </c:pt>
                <c:pt idx="12">
                  <c:v>1.8</c:v>
                </c:pt>
                <c:pt idx="13">
                  <c:v>3.3</c:v>
                </c:pt>
                <c:pt idx="14">
                  <c:v>2.8</c:v>
                </c:pt>
                <c:pt idx="15">
                  <c:v>2.1</c:v>
                </c:pt>
                <c:pt idx="16">
                  <c:v>3.8</c:v>
                </c:pt>
                <c:pt idx="17">
                  <c:v>2.6</c:v>
                </c:pt>
                <c:pt idx="18">
                  <c:v>1.9</c:v>
                </c:pt>
                <c:pt idx="19">
                  <c:v>2.6</c:v>
                </c:pt>
                <c:pt idx="20">
                  <c:v>2.4</c:v>
                </c:pt>
                <c:pt idx="21">
                  <c:v>3</c:v>
                </c:pt>
                <c:pt idx="22">
                  <c:v>2</c:v>
                </c:pt>
                <c:pt idx="23">
                  <c:v>2.2999999999999998</c:v>
                </c:pt>
                <c:pt idx="24">
                  <c:v>2.2999999999999998</c:v>
                </c:pt>
                <c:pt idx="25">
                  <c:v>1.6</c:v>
                </c:pt>
                <c:pt idx="26">
                  <c:v>3.4</c:v>
                </c:pt>
                <c:pt idx="27">
                  <c:v>1.5</c:v>
                </c:pt>
                <c:pt idx="28">
                  <c:v>1.9</c:v>
                </c:pt>
                <c:pt idx="29">
                  <c:v>3.7</c:v>
                </c:pt>
                <c:pt idx="30">
                  <c:v>2.6</c:v>
                </c:pt>
                <c:pt idx="31">
                  <c:v>2.5</c:v>
                </c:pt>
                <c:pt idx="32">
                  <c:v>1.8</c:v>
                </c:pt>
                <c:pt idx="33">
                  <c:v>3.9</c:v>
                </c:pt>
                <c:pt idx="34">
                  <c:v>2</c:v>
                </c:pt>
                <c:pt idx="35">
                  <c:v>1.8</c:v>
                </c:pt>
                <c:pt idx="36">
                  <c:v>2.2999999999999998</c:v>
                </c:pt>
                <c:pt idx="37">
                  <c:v>2.2999999999999998</c:v>
                </c:pt>
                <c:pt idx="38">
                  <c:v>2.4</c:v>
                </c:pt>
                <c:pt idx="39">
                  <c:v>1.9</c:v>
                </c:pt>
                <c:pt idx="40">
                  <c:v>1.9</c:v>
                </c:pt>
                <c:pt idx="41">
                  <c:v>3.5</c:v>
                </c:pt>
                <c:pt idx="42">
                  <c:v>2.5</c:v>
                </c:pt>
                <c:pt idx="43">
                  <c:v>3.4</c:v>
                </c:pt>
                <c:pt idx="44">
                  <c:v>3.1</c:v>
                </c:pt>
                <c:pt idx="45">
                  <c:v>3.6</c:v>
                </c:pt>
                <c:pt idx="46">
                  <c:v>2.5</c:v>
                </c:pt>
                <c:pt idx="47">
                  <c:v>1.9</c:v>
                </c:pt>
                <c:pt idx="48">
                  <c:v>2</c:v>
                </c:pt>
                <c:pt idx="49">
                  <c:v>2</c:v>
                </c:pt>
                <c:pt idx="50">
                  <c:v>2.2999999999999998</c:v>
                </c:pt>
                <c:pt idx="51">
                  <c:v>2.1</c:v>
                </c:pt>
                <c:pt idx="52">
                  <c:v>2.5</c:v>
                </c:pt>
                <c:pt idx="53">
                  <c:v>1.7</c:v>
                </c:pt>
                <c:pt idx="54">
                  <c:v>1.6</c:v>
                </c:pt>
                <c:pt idx="55">
                  <c:v>2.6</c:v>
                </c:pt>
                <c:pt idx="56">
                  <c:v>2</c:v>
                </c:pt>
                <c:pt idx="57">
                  <c:v>1.8</c:v>
                </c:pt>
                <c:pt idx="58">
                  <c:v>2.9</c:v>
                </c:pt>
                <c:pt idx="59">
                  <c:v>2.4</c:v>
                </c:pt>
                <c:pt idx="60">
                  <c:v>2.2000000000000002</c:v>
                </c:pt>
                <c:pt idx="61">
                  <c:v>3</c:v>
                </c:pt>
                <c:pt idx="62">
                  <c:v>1.8</c:v>
                </c:pt>
                <c:pt idx="63">
                  <c:v>2.4</c:v>
                </c:pt>
                <c:pt idx="64">
                  <c:v>3.6</c:v>
                </c:pt>
                <c:pt idx="65">
                  <c:v>3.2</c:v>
                </c:pt>
                <c:pt idx="66">
                  <c:v>2.7</c:v>
                </c:pt>
                <c:pt idx="67">
                  <c:v>2.5</c:v>
                </c:pt>
                <c:pt idx="68">
                  <c:v>2.2999999999999998</c:v>
                </c:pt>
                <c:pt idx="69">
                  <c:v>2.6</c:v>
                </c:pt>
                <c:pt idx="70">
                  <c:v>2.6</c:v>
                </c:pt>
                <c:pt idx="71">
                  <c:v>3.3</c:v>
                </c:pt>
                <c:pt idx="72">
                  <c:v>2</c:v>
                </c:pt>
                <c:pt idx="73">
                  <c:v>1.8</c:v>
                </c:pt>
                <c:pt idx="74">
                  <c:v>1.8</c:v>
                </c:pt>
                <c:pt idx="75">
                  <c:v>3.1</c:v>
                </c:pt>
                <c:pt idx="76">
                  <c:v>2.1</c:v>
                </c:pt>
                <c:pt idx="77">
                  <c:v>2.2000000000000002</c:v>
                </c:pt>
                <c:pt idx="78">
                  <c:v>3</c:v>
                </c:pt>
                <c:pt idx="79">
                  <c:v>2</c:v>
                </c:pt>
                <c:pt idx="80">
                  <c:v>2.5</c:v>
                </c:pt>
                <c:pt idx="81">
                  <c:v>2.5</c:v>
                </c:pt>
                <c:pt idx="82">
                  <c:v>1.6</c:v>
                </c:pt>
                <c:pt idx="83">
                  <c:v>1.9</c:v>
                </c:pt>
                <c:pt idx="84">
                  <c:v>2.1</c:v>
                </c:pt>
                <c:pt idx="85">
                  <c:v>1.9</c:v>
                </c:pt>
                <c:pt idx="86">
                  <c:v>1.9</c:v>
                </c:pt>
                <c:pt idx="87">
                  <c:v>2.2000000000000002</c:v>
                </c:pt>
                <c:pt idx="88">
                  <c:v>1.8</c:v>
                </c:pt>
                <c:pt idx="89">
                  <c:v>2.6</c:v>
                </c:pt>
                <c:pt idx="90">
                  <c:v>1.9</c:v>
                </c:pt>
                <c:pt idx="91">
                  <c:v>1.8</c:v>
                </c:pt>
                <c:pt idx="92">
                  <c:v>1.9</c:v>
                </c:pt>
                <c:pt idx="93">
                  <c:v>2.1</c:v>
                </c:pt>
                <c:pt idx="94">
                  <c:v>1.9</c:v>
                </c:pt>
                <c:pt idx="95">
                  <c:v>3.6</c:v>
                </c:pt>
                <c:pt idx="96">
                  <c:v>3</c:v>
                </c:pt>
                <c:pt idx="97">
                  <c:v>2</c:v>
                </c:pt>
                <c:pt idx="98">
                  <c:v>2.5</c:v>
                </c:pt>
                <c:pt idx="99">
                  <c:v>2.2000000000000002</c:v>
                </c:pt>
                <c:pt idx="100">
                  <c:v>2.4</c:v>
                </c:pt>
                <c:pt idx="101">
                  <c:v>2.8</c:v>
                </c:pt>
                <c:pt idx="102">
                  <c:v>2.5</c:v>
                </c:pt>
                <c:pt idx="103">
                  <c:v>1.9</c:v>
                </c:pt>
                <c:pt idx="104">
                  <c:v>1.9</c:v>
                </c:pt>
                <c:pt idx="105">
                  <c:v>1.7</c:v>
                </c:pt>
                <c:pt idx="106">
                  <c:v>3.3</c:v>
                </c:pt>
                <c:pt idx="107">
                  <c:v>2</c:v>
                </c:pt>
                <c:pt idx="108">
                  <c:v>2.1</c:v>
                </c:pt>
                <c:pt idx="109">
                  <c:v>2</c:v>
                </c:pt>
                <c:pt idx="110">
                  <c:v>1.9</c:v>
                </c:pt>
                <c:pt idx="111">
                  <c:v>2.2000000000000002</c:v>
                </c:pt>
                <c:pt idx="112">
                  <c:v>1.7</c:v>
                </c:pt>
                <c:pt idx="113">
                  <c:v>1.8</c:v>
                </c:pt>
                <c:pt idx="114">
                  <c:v>3.3</c:v>
                </c:pt>
                <c:pt idx="115">
                  <c:v>2.2000000000000002</c:v>
                </c:pt>
                <c:pt idx="116">
                  <c:v>1.9</c:v>
                </c:pt>
                <c:pt idx="117">
                  <c:v>1.8</c:v>
                </c:pt>
                <c:pt idx="118">
                  <c:v>1.8</c:v>
                </c:pt>
                <c:pt idx="119">
                  <c:v>3.6</c:v>
                </c:pt>
                <c:pt idx="120">
                  <c:v>1.9</c:v>
                </c:pt>
                <c:pt idx="121">
                  <c:v>3.3</c:v>
                </c:pt>
                <c:pt idx="122">
                  <c:v>1.9</c:v>
                </c:pt>
                <c:pt idx="123">
                  <c:v>2.9</c:v>
                </c:pt>
                <c:pt idx="124">
                  <c:v>2.2999999999999998</c:v>
                </c:pt>
                <c:pt idx="125">
                  <c:v>3.2</c:v>
                </c:pt>
                <c:pt idx="126">
                  <c:v>1.8</c:v>
                </c:pt>
                <c:pt idx="127">
                  <c:v>1.8</c:v>
                </c:pt>
                <c:pt idx="128">
                  <c:v>1.8</c:v>
                </c:pt>
                <c:pt idx="129">
                  <c:v>1.6</c:v>
                </c:pt>
                <c:pt idx="130">
                  <c:v>2.2000000000000002</c:v>
                </c:pt>
                <c:pt idx="131">
                  <c:v>2.1</c:v>
                </c:pt>
                <c:pt idx="132">
                  <c:v>2.1</c:v>
                </c:pt>
                <c:pt idx="133">
                  <c:v>2.4</c:v>
                </c:pt>
                <c:pt idx="134">
                  <c:v>2.2000000000000002</c:v>
                </c:pt>
                <c:pt idx="135">
                  <c:v>3</c:v>
                </c:pt>
                <c:pt idx="136">
                  <c:v>1.8</c:v>
                </c:pt>
                <c:pt idx="137">
                  <c:v>1.9</c:v>
                </c:pt>
                <c:pt idx="138">
                  <c:v>2.1</c:v>
                </c:pt>
                <c:pt idx="139">
                  <c:v>2.9</c:v>
                </c:pt>
                <c:pt idx="140">
                  <c:v>1.7</c:v>
                </c:pt>
                <c:pt idx="141">
                  <c:v>3</c:v>
                </c:pt>
                <c:pt idx="142">
                  <c:v>3</c:v>
                </c:pt>
                <c:pt idx="143">
                  <c:v>3.4</c:v>
                </c:pt>
                <c:pt idx="144">
                  <c:v>2</c:v>
                </c:pt>
                <c:pt idx="145">
                  <c:v>3.3</c:v>
                </c:pt>
                <c:pt idx="146">
                  <c:v>1.7</c:v>
                </c:pt>
                <c:pt idx="147">
                  <c:v>2.9</c:v>
                </c:pt>
                <c:pt idx="148">
                  <c:v>2</c:v>
                </c:pt>
                <c:pt idx="149">
                  <c:v>2.2000000000000002</c:v>
                </c:pt>
              </c:numCache>
            </c:numRef>
          </c:xVal>
          <c:yVal>
            <c:numRef>
              <c:f>'Q2.9'!$I$2:$I$151</c:f>
              <c:numCache>
                <c:formatCode>0.0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A1-4350-B8ED-116FACCF02DC}"/>
            </c:ext>
          </c:extLst>
        </c:ser>
        <c:ser>
          <c:idx val="1"/>
          <c:order val="1"/>
          <c:tx>
            <c:v>Predicted Sales $m</c:v>
          </c:tx>
          <c:spPr>
            <a:ln w="19050">
              <a:noFill/>
            </a:ln>
          </c:spPr>
          <c:xVal>
            <c:numRef>
              <c:f>'Q2.9'!$A$2:$A$151</c:f>
              <c:numCache>
                <c:formatCode>0.0</c:formatCode>
                <c:ptCount val="150"/>
                <c:pt idx="0">
                  <c:v>2.2999999999999998</c:v>
                </c:pt>
                <c:pt idx="1">
                  <c:v>2.7</c:v>
                </c:pt>
                <c:pt idx="2">
                  <c:v>3.1</c:v>
                </c:pt>
                <c:pt idx="3">
                  <c:v>2.6</c:v>
                </c:pt>
                <c:pt idx="4">
                  <c:v>2</c:v>
                </c:pt>
                <c:pt idx="5">
                  <c:v>2.7</c:v>
                </c:pt>
                <c:pt idx="6">
                  <c:v>2.4</c:v>
                </c:pt>
                <c:pt idx="7">
                  <c:v>2.5</c:v>
                </c:pt>
                <c:pt idx="8">
                  <c:v>2.7</c:v>
                </c:pt>
                <c:pt idx="9">
                  <c:v>2.1</c:v>
                </c:pt>
                <c:pt idx="10">
                  <c:v>2.2000000000000002</c:v>
                </c:pt>
                <c:pt idx="11">
                  <c:v>3.1</c:v>
                </c:pt>
                <c:pt idx="12">
                  <c:v>1.8</c:v>
                </c:pt>
                <c:pt idx="13">
                  <c:v>3.3</c:v>
                </c:pt>
                <c:pt idx="14">
                  <c:v>2.8</c:v>
                </c:pt>
                <c:pt idx="15">
                  <c:v>2.1</c:v>
                </c:pt>
                <c:pt idx="16">
                  <c:v>3.8</c:v>
                </c:pt>
                <c:pt idx="17">
                  <c:v>2.6</c:v>
                </c:pt>
                <c:pt idx="18">
                  <c:v>1.9</c:v>
                </c:pt>
                <c:pt idx="19">
                  <c:v>2.6</c:v>
                </c:pt>
                <c:pt idx="20">
                  <c:v>2.4</c:v>
                </c:pt>
                <c:pt idx="21">
                  <c:v>3</c:v>
                </c:pt>
                <c:pt idx="22">
                  <c:v>2</c:v>
                </c:pt>
                <c:pt idx="23">
                  <c:v>2.2999999999999998</c:v>
                </c:pt>
                <c:pt idx="24">
                  <c:v>2.2999999999999998</c:v>
                </c:pt>
                <c:pt idx="25">
                  <c:v>1.6</c:v>
                </c:pt>
                <c:pt idx="26">
                  <c:v>3.4</c:v>
                </c:pt>
                <c:pt idx="27">
                  <c:v>1.5</c:v>
                </c:pt>
                <c:pt idx="28">
                  <c:v>1.9</c:v>
                </c:pt>
                <c:pt idx="29">
                  <c:v>3.7</c:v>
                </c:pt>
                <c:pt idx="30">
                  <c:v>2.6</c:v>
                </c:pt>
                <c:pt idx="31">
                  <c:v>2.5</c:v>
                </c:pt>
                <c:pt idx="32">
                  <c:v>1.8</c:v>
                </c:pt>
                <c:pt idx="33">
                  <c:v>3.9</c:v>
                </c:pt>
                <c:pt idx="34">
                  <c:v>2</c:v>
                </c:pt>
                <c:pt idx="35">
                  <c:v>1.8</c:v>
                </c:pt>
                <c:pt idx="36">
                  <c:v>2.2999999999999998</c:v>
                </c:pt>
                <c:pt idx="37">
                  <c:v>2.2999999999999998</c:v>
                </c:pt>
                <c:pt idx="38">
                  <c:v>2.4</c:v>
                </c:pt>
                <c:pt idx="39">
                  <c:v>1.9</c:v>
                </c:pt>
                <c:pt idx="40">
                  <c:v>1.9</c:v>
                </c:pt>
                <c:pt idx="41">
                  <c:v>3.5</c:v>
                </c:pt>
                <c:pt idx="42">
                  <c:v>2.5</c:v>
                </c:pt>
                <c:pt idx="43">
                  <c:v>3.4</c:v>
                </c:pt>
                <c:pt idx="44">
                  <c:v>3.1</c:v>
                </c:pt>
                <c:pt idx="45">
                  <c:v>3.6</c:v>
                </c:pt>
                <c:pt idx="46">
                  <c:v>2.5</c:v>
                </c:pt>
                <c:pt idx="47">
                  <c:v>1.9</c:v>
                </c:pt>
                <c:pt idx="48">
                  <c:v>2</c:v>
                </c:pt>
                <c:pt idx="49">
                  <c:v>2</c:v>
                </c:pt>
                <c:pt idx="50">
                  <c:v>2.2999999999999998</c:v>
                </c:pt>
                <c:pt idx="51">
                  <c:v>2.1</c:v>
                </c:pt>
                <c:pt idx="52">
                  <c:v>2.5</c:v>
                </c:pt>
                <c:pt idx="53">
                  <c:v>1.7</c:v>
                </c:pt>
                <c:pt idx="54">
                  <c:v>1.6</c:v>
                </c:pt>
                <c:pt idx="55">
                  <c:v>2.6</c:v>
                </c:pt>
                <c:pt idx="56">
                  <c:v>2</c:v>
                </c:pt>
                <c:pt idx="57">
                  <c:v>1.8</c:v>
                </c:pt>
                <c:pt idx="58">
                  <c:v>2.9</c:v>
                </c:pt>
                <c:pt idx="59">
                  <c:v>2.4</c:v>
                </c:pt>
                <c:pt idx="60">
                  <c:v>2.2000000000000002</c:v>
                </c:pt>
                <c:pt idx="61">
                  <c:v>3</c:v>
                </c:pt>
                <c:pt idx="62">
                  <c:v>1.8</c:v>
                </c:pt>
                <c:pt idx="63">
                  <c:v>2.4</c:v>
                </c:pt>
                <c:pt idx="64">
                  <c:v>3.6</c:v>
                </c:pt>
                <c:pt idx="65">
                  <c:v>3.2</c:v>
                </c:pt>
                <c:pt idx="66">
                  <c:v>2.7</c:v>
                </c:pt>
                <c:pt idx="67">
                  <c:v>2.5</c:v>
                </c:pt>
                <c:pt idx="68">
                  <c:v>2.2999999999999998</c:v>
                </c:pt>
                <c:pt idx="69">
                  <c:v>2.6</c:v>
                </c:pt>
                <c:pt idx="70">
                  <c:v>2.6</c:v>
                </c:pt>
                <c:pt idx="71">
                  <c:v>3.3</c:v>
                </c:pt>
                <c:pt idx="72">
                  <c:v>2</c:v>
                </c:pt>
                <c:pt idx="73">
                  <c:v>1.8</c:v>
                </c:pt>
                <c:pt idx="74">
                  <c:v>1.8</c:v>
                </c:pt>
                <c:pt idx="75">
                  <c:v>3.1</c:v>
                </c:pt>
                <c:pt idx="76">
                  <c:v>2.1</c:v>
                </c:pt>
                <c:pt idx="77">
                  <c:v>2.2000000000000002</c:v>
                </c:pt>
                <c:pt idx="78">
                  <c:v>3</c:v>
                </c:pt>
                <c:pt idx="79">
                  <c:v>2</c:v>
                </c:pt>
                <c:pt idx="80">
                  <c:v>2.5</c:v>
                </c:pt>
                <c:pt idx="81">
                  <c:v>2.5</c:v>
                </c:pt>
                <c:pt idx="82">
                  <c:v>1.6</c:v>
                </c:pt>
                <c:pt idx="83">
                  <c:v>1.9</c:v>
                </c:pt>
                <c:pt idx="84">
                  <c:v>2.1</c:v>
                </c:pt>
                <c:pt idx="85">
                  <c:v>1.9</c:v>
                </c:pt>
                <c:pt idx="86">
                  <c:v>1.9</c:v>
                </c:pt>
                <c:pt idx="87">
                  <c:v>2.2000000000000002</c:v>
                </c:pt>
                <c:pt idx="88">
                  <c:v>1.8</c:v>
                </c:pt>
                <c:pt idx="89">
                  <c:v>2.6</c:v>
                </c:pt>
                <c:pt idx="90">
                  <c:v>1.9</c:v>
                </c:pt>
                <c:pt idx="91">
                  <c:v>1.8</c:v>
                </c:pt>
                <c:pt idx="92">
                  <c:v>1.9</c:v>
                </c:pt>
                <c:pt idx="93">
                  <c:v>2.1</c:v>
                </c:pt>
                <c:pt idx="94">
                  <c:v>1.9</c:v>
                </c:pt>
                <c:pt idx="95">
                  <c:v>3.6</c:v>
                </c:pt>
                <c:pt idx="96">
                  <c:v>3</c:v>
                </c:pt>
                <c:pt idx="97">
                  <c:v>2</c:v>
                </c:pt>
                <c:pt idx="98">
                  <c:v>2.5</c:v>
                </c:pt>
                <c:pt idx="99">
                  <c:v>2.2000000000000002</c:v>
                </c:pt>
                <c:pt idx="100">
                  <c:v>2.4</c:v>
                </c:pt>
                <c:pt idx="101">
                  <c:v>2.8</c:v>
                </c:pt>
                <c:pt idx="102">
                  <c:v>2.5</c:v>
                </c:pt>
                <c:pt idx="103">
                  <c:v>1.9</c:v>
                </c:pt>
                <c:pt idx="104">
                  <c:v>1.9</c:v>
                </c:pt>
                <c:pt idx="105">
                  <c:v>1.7</c:v>
                </c:pt>
                <c:pt idx="106">
                  <c:v>3.3</c:v>
                </c:pt>
                <c:pt idx="107">
                  <c:v>2</c:v>
                </c:pt>
                <c:pt idx="108">
                  <c:v>2.1</c:v>
                </c:pt>
                <c:pt idx="109">
                  <c:v>2</c:v>
                </c:pt>
                <c:pt idx="110">
                  <c:v>1.9</c:v>
                </c:pt>
                <c:pt idx="111">
                  <c:v>2.2000000000000002</c:v>
                </c:pt>
                <c:pt idx="112">
                  <c:v>1.7</c:v>
                </c:pt>
                <c:pt idx="113">
                  <c:v>1.8</c:v>
                </c:pt>
                <c:pt idx="114">
                  <c:v>3.3</c:v>
                </c:pt>
                <c:pt idx="115">
                  <c:v>2.2000000000000002</c:v>
                </c:pt>
                <c:pt idx="116">
                  <c:v>1.9</c:v>
                </c:pt>
                <c:pt idx="117">
                  <c:v>1.8</c:v>
                </c:pt>
                <c:pt idx="118">
                  <c:v>1.8</c:v>
                </c:pt>
                <c:pt idx="119">
                  <c:v>3.6</c:v>
                </c:pt>
                <c:pt idx="120">
                  <c:v>1.9</c:v>
                </c:pt>
                <c:pt idx="121">
                  <c:v>3.3</c:v>
                </c:pt>
                <c:pt idx="122">
                  <c:v>1.9</c:v>
                </c:pt>
                <c:pt idx="123">
                  <c:v>2.9</c:v>
                </c:pt>
                <c:pt idx="124">
                  <c:v>2.2999999999999998</c:v>
                </c:pt>
                <c:pt idx="125">
                  <c:v>3.2</c:v>
                </c:pt>
                <c:pt idx="126">
                  <c:v>1.8</c:v>
                </c:pt>
                <c:pt idx="127">
                  <c:v>1.8</c:v>
                </c:pt>
                <c:pt idx="128">
                  <c:v>1.8</c:v>
                </c:pt>
                <c:pt idx="129">
                  <c:v>1.6</c:v>
                </c:pt>
                <c:pt idx="130">
                  <c:v>2.2000000000000002</c:v>
                </c:pt>
                <c:pt idx="131">
                  <c:v>2.1</c:v>
                </c:pt>
                <c:pt idx="132">
                  <c:v>2.1</c:v>
                </c:pt>
                <c:pt idx="133">
                  <c:v>2.4</c:v>
                </c:pt>
                <c:pt idx="134">
                  <c:v>2.2000000000000002</c:v>
                </c:pt>
                <c:pt idx="135">
                  <c:v>3</c:v>
                </c:pt>
                <c:pt idx="136">
                  <c:v>1.8</c:v>
                </c:pt>
                <c:pt idx="137">
                  <c:v>1.9</c:v>
                </c:pt>
                <c:pt idx="138">
                  <c:v>2.1</c:v>
                </c:pt>
                <c:pt idx="139">
                  <c:v>2.9</c:v>
                </c:pt>
                <c:pt idx="140">
                  <c:v>1.7</c:v>
                </c:pt>
                <c:pt idx="141">
                  <c:v>3</c:v>
                </c:pt>
                <c:pt idx="142">
                  <c:v>3</c:v>
                </c:pt>
                <c:pt idx="143">
                  <c:v>3.4</c:v>
                </c:pt>
                <c:pt idx="144">
                  <c:v>2</c:v>
                </c:pt>
                <c:pt idx="145">
                  <c:v>3.3</c:v>
                </c:pt>
                <c:pt idx="146">
                  <c:v>1.7</c:v>
                </c:pt>
                <c:pt idx="147">
                  <c:v>2.9</c:v>
                </c:pt>
                <c:pt idx="148">
                  <c:v>2</c:v>
                </c:pt>
                <c:pt idx="149">
                  <c:v>2.2000000000000002</c:v>
                </c:pt>
              </c:numCache>
            </c:numRef>
          </c:xVal>
          <c:yVal>
            <c:numRef>
              <c:f>'Q2.9'!$L$32:$L$181</c:f>
              <c:numCache>
                <c:formatCode>General</c:formatCode>
                <c:ptCount val="150"/>
                <c:pt idx="0">
                  <c:v>12.6833800219722</c:v>
                </c:pt>
                <c:pt idx="1">
                  <c:v>15.093031102957973</c:v>
                </c:pt>
                <c:pt idx="2">
                  <c:v>18.019961747064958</c:v>
                </c:pt>
                <c:pt idx="3">
                  <c:v>17.178065678824556</c:v>
                </c:pt>
                <c:pt idx="4">
                  <c:v>7.95507557690566</c:v>
                </c:pt>
                <c:pt idx="5">
                  <c:v>17.766570386540483</c:v>
                </c:pt>
                <c:pt idx="6">
                  <c:v>12.855067432907182</c:v>
                </c:pt>
                <c:pt idx="7">
                  <c:v>14.214839331832671</c:v>
                </c:pt>
                <c:pt idx="8">
                  <c:v>17.112428399078873</c:v>
                </c:pt>
                <c:pt idx="9">
                  <c:v>8.8559947383132069</c:v>
                </c:pt>
                <c:pt idx="10">
                  <c:v>10.185032575100641</c:v>
                </c:pt>
                <c:pt idx="11">
                  <c:v>19.724051235440669</c:v>
                </c:pt>
                <c:pt idx="12">
                  <c:v>8.2609669287481609</c:v>
                </c:pt>
                <c:pt idx="13">
                  <c:v>11.571284139279843</c:v>
                </c:pt>
                <c:pt idx="14">
                  <c:v>15.238718362053007</c:v>
                </c:pt>
                <c:pt idx="15">
                  <c:v>9.2964031344172682</c:v>
                </c:pt>
                <c:pt idx="16">
                  <c:v>19.465992863404416</c:v>
                </c:pt>
                <c:pt idx="17">
                  <c:v>15.277645893808632</c:v>
                </c:pt>
                <c:pt idx="18">
                  <c:v>8.9075845426785314</c:v>
                </c:pt>
                <c:pt idx="19">
                  <c:v>12.620508885836886</c:v>
                </c:pt>
                <c:pt idx="20">
                  <c:v>10.364302840930316</c:v>
                </c:pt>
                <c:pt idx="21">
                  <c:v>16.355582999503913</c:v>
                </c:pt>
                <c:pt idx="22">
                  <c:v>12.160071908763605</c:v>
                </c:pt>
                <c:pt idx="23">
                  <c:v>12.726309330882469</c:v>
                </c:pt>
                <c:pt idx="24">
                  <c:v>9.4569745869211914</c:v>
                </c:pt>
                <c:pt idx="25">
                  <c:v>6.5539827850217094</c:v>
                </c:pt>
                <c:pt idx="26">
                  <c:v>18.145496763347413</c:v>
                </c:pt>
                <c:pt idx="27">
                  <c:v>8.7276141793721607</c:v>
                </c:pt>
                <c:pt idx="28">
                  <c:v>8.5273194595359723</c:v>
                </c:pt>
                <c:pt idx="29">
                  <c:v>15.787805065233767</c:v>
                </c:pt>
                <c:pt idx="30">
                  <c:v>11.957192082239686</c:v>
                </c:pt>
                <c:pt idx="31">
                  <c:v>13.340702072457265</c:v>
                </c:pt>
                <c:pt idx="32">
                  <c:v>8.4973910670929822</c:v>
                </c:pt>
                <c:pt idx="33">
                  <c:v>17.100020233197313</c:v>
                </c:pt>
                <c:pt idx="34">
                  <c:v>9.9893968128416084</c:v>
                </c:pt>
                <c:pt idx="35">
                  <c:v>8.3912952022503511</c:v>
                </c:pt>
                <c:pt idx="36">
                  <c:v>10.902580598481711</c:v>
                </c:pt>
                <c:pt idx="37">
                  <c:v>12.599988005888562</c:v>
                </c:pt>
                <c:pt idx="38">
                  <c:v>15.839413105314403</c:v>
                </c:pt>
                <c:pt idx="39">
                  <c:v>5.7497581504535447</c:v>
                </c:pt>
                <c:pt idx="40">
                  <c:v>9.1568140841041998</c:v>
                </c:pt>
                <c:pt idx="41">
                  <c:v>17.208685122881519</c:v>
                </c:pt>
                <c:pt idx="42">
                  <c:v>14.656401602320852</c:v>
                </c:pt>
                <c:pt idx="43">
                  <c:v>15.224864355707449</c:v>
                </c:pt>
                <c:pt idx="44">
                  <c:v>14.098458770784763</c:v>
                </c:pt>
                <c:pt idx="45">
                  <c:v>15.699219442889781</c:v>
                </c:pt>
                <c:pt idx="46">
                  <c:v>11.775013039529714</c:v>
                </c:pt>
                <c:pt idx="47">
                  <c:v>8.509773131050812</c:v>
                </c:pt>
                <c:pt idx="48">
                  <c:v>8.9276125769386141</c:v>
                </c:pt>
                <c:pt idx="49">
                  <c:v>10.752707905418376</c:v>
                </c:pt>
                <c:pt idx="50">
                  <c:v>10.078170607055057</c:v>
                </c:pt>
                <c:pt idx="51">
                  <c:v>9.6974179917615722</c:v>
                </c:pt>
                <c:pt idx="52">
                  <c:v>9.9609027506382457</c:v>
                </c:pt>
                <c:pt idx="53">
                  <c:v>6.9487714010296049</c:v>
                </c:pt>
                <c:pt idx="54">
                  <c:v>7.7205178420871956</c:v>
                </c:pt>
                <c:pt idx="55">
                  <c:v>12.10998671390832</c:v>
                </c:pt>
                <c:pt idx="56">
                  <c:v>9.628038651108735</c:v>
                </c:pt>
                <c:pt idx="57">
                  <c:v>9.3357604944766113</c:v>
                </c:pt>
                <c:pt idx="58">
                  <c:v>17.646818293935681</c:v>
                </c:pt>
                <c:pt idx="59">
                  <c:v>15.133533199736751</c:v>
                </c:pt>
                <c:pt idx="60">
                  <c:v>10.912350493094481</c:v>
                </c:pt>
                <c:pt idx="61">
                  <c:v>14.595212365154321</c:v>
                </c:pt>
                <c:pt idx="62">
                  <c:v>8.4230614849624459</c:v>
                </c:pt>
                <c:pt idx="63">
                  <c:v>12.492739961995413</c:v>
                </c:pt>
                <c:pt idx="64">
                  <c:v>22.866964400998103</c:v>
                </c:pt>
                <c:pt idx="65">
                  <c:v>11.85847507255416</c:v>
                </c:pt>
                <c:pt idx="66">
                  <c:v>13.096923099651764</c:v>
                </c:pt>
                <c:pt idx="67">
                  <c:v>13.110781108381854</c:v>
                </c:pt>
                <c:pt idx="68">
                  <c:v>11.027791279648039</c:v>
                </c:pt>
                <c:pt idx="69">
                  <c:v>12.192718526417218</c:v>
                </c:pt>
                <c:pt idx="70">
                  <c:v>13.167978590066202</c:v>
                </c:pt>
                <c:pt idx="71">
                  <c:v>9.62833350223708</c:v>
                </c:pt>
                <c:pt idx="72">
                  <c:v>10.277815884240219</c:v>
                </c:pt>
                <c:pt idx="73">
                  <c:v>8.5072184940241744</c:v>
                </c:pt>
                <c:pt idx="74">
                  <c:v>9.5375881074732902</c:v>
                </c:pt>
                <c:pt idx="75">
                  <c:v>15.227144670536283</c:v>
                </c:pt>
                <c:pt idx="76">
                  <c:v>10.854126330890598</c:v>
                </c:pt>
                <c:pt idx="77">
                  <c:v>12.447477428577422</c:v>
                </c:pt>
                <c:pt idx="78">
                  <c:v>13.826356764736266</c:v>
                </c:pt>
                <c:pt idx="79">
                  <c:v>8.3175144139126846</c:v>
                </c:pt>
                <c:pt idx="80">
                  <c:v>12.320970063037294</c:v>
                </c:pt>
                <c:pt idx="81">
                  <c:v>14.452554752758358</c:v>
                </c:pt>
                <c:pt idx="82">
                  <c:v>7.3253109460185337</c:v>
                </c:pt>
                <c:pt idx="83">
                  <c:v>8.7067215230141279</c:v>
                </c:pt>
                <c:pt idx="84">
                  <c:v>10.093332592744463</c:v>
                </c:pt>
                <c:pt idx="85">
                  <c:v>7.0060195219241326</c:v>
                </c:pt>
                <c:pt idx="86">
                  <c:v>8.3126935472629118</c:v>
                </c:pt>
                <c:pt idx="87">
                  <c:v>10.947108480983392</c:v>
                </c:pt>
                <c:pt idx="88">
                  <c:v>6.9873488966297366</c:v>
                </c:pt>
                <c:pt idx="89">
                  <c:v>14.170861003199482</c:v>
                </c:pt>
                <c:pt idx="90">
                  <c:v>7.0978305421827903</c:v>
                </c:pt>
                <c:pt idx="91">
                  <c:v>7.2682614801129874</c:v>
                </c:pt>
                <c:pt idx="92">
                  <c:v>8.6796016354255592</c:v>
                </c:pt>
                <c:pt idx="93">
                  <c:v>13.511398205201017</c:v>
                </c:pt>
                <c:pt idx="94">
                  <c:v>9.3010103219202787</c:v>
                </c:pt>
                <c:pt idx="95">
                  <c:v>18.794128113698655</c:v>
                </c:pt>
                <c:pt idx="96">
                  <c:v>15.524806252502804</c:v>
                </c:pt>
                <c:pt idx="97">
                  <c:v>8.6131168171073433</c:v>
                </c:pt>
                <c:pt idx="98">
                  <c:v>12.672355843493328</c:v>
                </c:pt>
                <c:pt idx="99">
                  <c:v>12.339532393496407</c:v>
                </c:pt>
                <c:pt idx="100">
                  <c:v>11.001293767279746</c:v>
                </c:pt>
                <c:pt idx="101">
                  <c:v>14.031235183722368</c:v>
                </c:pt>
                <c:pt idx="102">
                  <c:v>10.520311268349143</c:v>
                </c:pt>
                <c:pt idx="103">
                  <c:v>8.9398640668280294</c:v>
                </c:pt>
                <c:pt idx="104">
                  <c:v>8.4006199907569776</c:v>
                </c:pt>
                <c:pt idx="105">
                  <c:v>7.7121181385411024</c:v>
                </c:pt>
                <c:pt idx="106">
                  <c:v>14.695192619403638</c:v>
                </c:pt>
                <c:pt idx="107">
                  <c:v>11.245287062748835</c:v>
                </c:pt>
                <c:pt idx="108">
                  <c:v>8.8530188632637081</c:v>
                </c:pt>
                <c:pt idx="109">
                  <c:v>10.210589676596099</c:v>
                </c:pt>
                <c:pt idx="110">
                  <c:v>9.7348341203010342</c:v>
                </c:pt>
                <c:pt idx="111">
                  <c:v>11.152979618770864</c:v>
                </c:pt>
                <c:pt idx="112">
                  <c:v>9.4192460921938075</c:v>
                </c:pt>
                <c:pt idx="113">
                  <c:v>7.350034963209592</c:v>
                </c:pt>
                <c:pt idx="114">
                  <c:v>21.377634522605454</c:v>
                </c:pt>
                <c:pt idx="115">
                  <c:v>11.440529994181171</c:v>
                </c:pt>
                <c:pt idx="116">
                  <c:v>9.6493470235834273</c:v>
                </c:pt>
                <c:pt idx="117">
                  <c:v>7.1611590778957739</c:v>
                </c:pt>
                <c:pt idx="118">
                  <c:v>10.732067715801108</c:v>
                </c:pt>
                <c:pt idx="119">
                  <c:v>12.711279660441894</c:v>
                </c:pt>
                <c:pt idx="120">
                  <c:v>7.98732073465714</c:v>
                </c:pt>
                <c:pt idx="121">
                  <c:v>19.208591969092353</c:v>
                </c:pt>
                <c:pt idx="122">
                  <c:v>10.436769598114724</c:v>
                </c:pt>
                <c:pt idx="123">
                  <c:v>15.321064813949619</c:v>
                </c:pt>
                <c:pt idx="124">
                  <c:v>10.860996387686006</c:v>
                </c:pt>
                <c:pt idx="125">
                  <c:v>17.757268908829598</c:v>
                </c:pt>
                <c:pt idx="126">
                  <c:v>8.7928819386726182</c:v>
                </c:pt>
                <c:pt idx="127">
                  <c:v>9.7469137088487621</c:v>
                </c:pt>
                <c:pt idx="128">
                  <c:v>10.510327537624274</c:v>
                </c:pt>
                <c:pt idx="129">
                  <c:v>7.029980713625827</c:v>
                </c:pt>
                <c:pt idx="130">
                  <c:v>7.1100102154124629</c:v>
                </c:pt>
                <c:pt idx="131">
                  <c:v>9.5968452439786898</c:v>
                </c:pt>
                <c:pt idx="132">
                  <c:v>7.7973549890982463</c:v>
                </c:pt>
                <c:pt idx="133">
                  <c:v>14.063341968289354</c:v>
                </c:pt>
                <c:pt idx="134">
                  <c:v>9.1787148951163662</c:v>
                </c:pt>
                <c:pt idx="135">
                  <c:v>12.071864596261939</c:v>
                </c:pt>
                <c:pt idx="136">
                  <c:v>10.03581250178107</c:v>
                </c:pt>
                <c:pt idx="137">
                  <c:v>9.6960157641169147</c:v>
                </c:pt>
                <c:pt idx="138">
                  <c:v>9.4267506147188609</c:v>
                </c:pt>
                <c:pt idx="139">
                  <c:v>13.158342151239419</c:v>
                </c:pt>
                <c:pt idx="140">
                  <c:v>6.3227507880276237</c:v>
                </c:pt>
                <c:pt idx="141">
                  <c:v>15.471302490495329</c:v>
                </c:pt>
                <c:pt idx="142">
                  <c:v>16.518826347452478</c:v>
                </c:pt>
                <c:pt idx="143">
                  <c:v>15.263230464930757</c:v>
                </c:pt>
                <c:pt idx="144">
                  <c:v>8.2228626764723511</c:v>
                </c:pt>
                <c:pt idx="145">
                  <c:v>15.33719171345885</c:v>
                </c:pt>
                <c:pt idx="146">
                  <c:v>7.6349500763478408</c:v>
                </c:pt>
                <c:pt idx="147">
                  <c:v>9.610683445163076</c:v>
                </c:pt>
                <c:pt idx="148">
                  <c:v>10.912173526191989</c:v>
                </c:pt>
                <c:pt idx="149">
                  <c:v>11.261412677347067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9A1-4350-B8ED-116FACCF0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8010512"/>
        <c:axId val="898017072"/>
      </c:scatterChart>
      <c:valAx>
        <c:axId val="898010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Wages $m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898017072"/>
        <c:crosses val="autoZero"/>
        <c:crossBetween val="midCat"/>
      </c:valAx>
      <c:valAx>
        <c:axId val="8980170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Sales $m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898010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GrossProfit $m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Sales $m</c:v>
          </c:tx>
          <c:spPr>
            <a:ln w="19050">
              <a:noFill/>
            </a:ln>
          </c:spPr>
          <c:xVal>
            <c:numRef>
              <c:f>'Q2.9'!$B$2:$B$151</c:f>
              <c:numCache>
                <c:formatCode>0.000</c:formatCode>
                <c:ptCount val="150"/>
                <c:pt idx="0">
                  <c:v>0.71199999999999997</c:v>
                </c:pt>
                <c:pt idx="1">
                  <c:v>9.0999999999999998E-2</c:v>
                </c:pt>
                <c:pt idx="2">
                  <c:v>1.72</c:v>
                </c:pt>
                <c:pt idx="3">
                  <c:v>1.3720000000000001</c:v>
                </c:pt>
                <c:pt idx="4">
                  <c:v>0.93500000000000005</c:v>
                </c:pt>
                <c:pt idx="5">
                  <c:v>2.0190000000000001</c:v>
                </c:pt>
                <c:pt idx="6">
                  <c:v>0.66200000000000003</c:v>
                </c:pt>
                <c:pt idx="7">
                  <c:v>0.7</c:v>
                </c:pt>
                <c:pt idx="8">
                  <c:v>0.93700000000000006</c:v>
                </c:pt>
                <c:pt idx="9">
                  <c:v>6.5000000000000002E-2</c:v>
                </c:pt>
                <c:pt idx="10">
                  <c:v>2.1440000000000001</c:v>
                </c:pt>
                <c:pt idx="11">
                  <c:v>0.248</c:v>
                </c:pt>
                <c:pt idx="12">
                  <c:v>1.607</c:v>
                </c:pt>
                <c:pt idx="13">
                  <c:v>1.6240000000000001</c:v>
                </c:pt>
                <c:pt idx="14">
                  <c:v>0.05</c:v>
                </c:pt>
                <c:pt idx="15">
                  <c:v>0.58799999999999997</c:v>
                </c:pt>
                <c:pt idx="16">
                  <c:v>1.76</c:v>
                </c:pt>
                <c:pt idx="17">
                  <c:v>4.4999999999999998E-2</c:v>
                </c:pt>
                <c:pt idx="18">
                  <c:v>1</c:v>
                </c:pt>
                <c:pt idx="19">
                  <c:v>0.121</c:v>
                </c:pt>
                <c:pt idx="20">
                  <c:v>0.159</c:v>
                </c:pt>
                <c:pt idx="21">
                  <c:v>2.2839999999999998</c:v>
                </c:pt>
                <c:pt idx="22">
                  <c:v>0.79900000000000004</c:v>
                </c:pt>
                <c:pt idx="23">
                  <c:v>0.91100000000000003</c:v>
                </c:pt>
                <c:pt idx="24">
                  <c:v>0.81299999999999994</c:v>
                </c:pt>
                <c:pt idx="25">
                  <c:v>0.97599999999999998</c:v>
                </c:pt>
                <c:pt idx="26">
                  <c:v>1.86</c:v>
                </c:pt>
                <c:pt idx="27">
                  <c:v>4.7E-2</c:v>
                </c:pt>
                <c:pt idx="28">
                  <c:v>0.498</c:v>
                </c:pt>
                <c:pt idx="29">
                  <c:v>8.4000000000000005E-2</c:v>
                </c:pt>
                <c:pt idx="30">
                  <c:v>4.8000000000000001E-2</c:v>
                </c:pt>
                <c:pt idx="31">
                  <c:v>0.96</c:v>
                </c:pt>
                <c:pt idx="32">
                  <c:v>1.18</c:v>
                </c:pt>
                <c:pt idx="33">
                  <c:v>0.97399999999999998</c:v>
                </c:pt>
                <c:pt idx="34">
                  <c:v>1.3149999999999999</c:v>
                </c:pt>
                <c:pt idx="35">
                  <c:v>0.97399999999999998</c:v>
                </c:pt>
                <c:pt idx="36">
                  <c:v>0.16700000000000001</c:v>
                </c:pt>
                <c:pt idx="37">
                  <c:v>0.93700000000000006</c:v>
                </c:pt>
                <c:pt idx="38">
                  <c:v>4.5999999999999999E-2</c:v>
                </c:pt>
                <c:pt idx="39">
                  <c:v>1.7999999999999999E-2</c:v>
                </c:pt>
                <c:pt idx="40">
                  <c:v>0.84</c:v>
                </c:pt>
                <c:pt idx="41">
                  <c:v>1</c:v>
                </c:pt>
                <c:pt idx="42">
                  <c:v>1.159</c:v>
                </c:pt>
                <c:pt idx="43">
                  <c:v>0.104</c:v>
                </c:pt>
                <c:pt idx="44">
                  <c:v>0.93600000000000005</c:v>
                </c:pt>
                <c:pt idx="45">
                  <c:v>1.968</c:v>
                </c:pt>
                <c:pt idx="46">
                  <c:v>2.536</c:v>
                </c:pt>
                <c:pt idx="47">
                  <c:v>0.41699999999999998</c:v>
                </c:pt>
                <c:pt idx="48">
                  <c:v>3.9E-2</c:v>
                </c:pt>
                <c:pt idx="49">
                  <c:v>1.155</c:v>
                </c:pt>
                <c:pt idx="50">
                  <c:v>1.9990000000000001</c:v>
                </c:pt>
                <c:pt idx="51">
                  <c:v>2.8719999999999999</c:v>
                </c:pt>
                <c:pt idx="52">
                  <c:v>0.73399999999999999</c:v>
                </c:pt>
                <c:pt idx="53">
                  <c:v>4.5900000000000003E-2</c:v>
                </c:pt>
                <c:pt idx="54">
                  <c:v>0.879</c:v>
                </c:pt>
                <c:pt idx="55">
                  <c:v>1.496</c:v>
                </c:pt>
                <c:pt idx="56">
                  <c:v>0.65500000000000003</c:v>
                </c:pt>
                <c:pt idx="57">
                  <c:v>1.6439999999999999</c:v>
                </c:pt>
                <c:pt idx="58">
                  <c:v>0.81899999999999995</c:v>
                </c:pt>
                <c:pt idx="59">
                  <c:v>1.623</c:v>
                </c:pt>
                <c:pt idx="60">
                  <c:v>1.0840000000000001</c:v>
                </c:pt>
                <c:pt idx="61">
                  <c:v>1.4610000000000001</c:v>
                </c:pt>
                <c:pt idx="62">
                  <c:v>0.53200000000000003</c:v>
                </c:pt>
                <c:pt idx="63">
                  <c:v>1.3360000000000001</c:v>
                </c:pt>
                <c:pt idx="64">
                  <c:v>1.018</c:v>
                </c:pt>
                <c:pt idx="65">
                  <c:v>4.2999999999999997E-2</c:v>
                </c:pt>
                <c:pt idx="66">
                  <c:v>1.28</c:v>
                </c:pt>
                <c:pt idx="67">
                  <c:v>0.61199999999999999</c:v>
                </c:pt>
                <c:pt idx="68">
                  <c:v>0.73899999999999999</c:v>
                </c:pt>
                <c:pt idx="69">
                  <c:v>1.1419999999999999</c:v>
                </c:pt>
                <c:pt idx="70">
                  <c:v>1.476</c:v>
                </c:pt>
                <c:pt idx="71">
                  <c:v>0.54600000000000004</c:v>
                </c:pt>
                <c:pt idx="72">
                  <c:v>1.2949999999999999</c:v>
                </c:pt>
                <c:pt idx="73">
                  <c:v>1.512</c:v>
                </c:pt>
                <c:pt idx="74">
                  <c:v>0.10299999999999999</c:v>
                </c:pt>
                <c:pt idx="75">
                  <c:v>0.185</c:v>
                </c:pt>
                <c:pt idx="76">
                  <c:v>0.63600000000000001</c:v>
                </c:pt>
                <c:pt idx="77">
                  <c:v>0.17199999999999999</c:v>
                </c:pt>
                <c:pt idx="78">
                  <c:v>4.3999999999999997E-2</c:v>
                </c:pt>
                <c:pt idx="79">
                  <c:v>1.5449999999999999</c:v>
                </c:pt>
                <c:pt idx="80">
                  <c:v>0.29099999999999998</c:v>
                </c:pt>
                <c:pt idx="81">
                  <c:v>9.1999999999999998E-2</c:v>
                </c:pt>
                <c:pt idx="82">
                  <c:v>0.48</c:v>
                </c:pt>
                <c:pt idx="83">
                  <c:v>0.98299999999999998</c:v>
                </c:pt>
                <c:pt idx="84">
                  <c:v>1.881</c:v>
                </c:pt>
                <c:pt idx="85">
                  <c:v>2.6259999999999999</c:v>
                </c:pt>
                <c:pt idx="86">
                  <c:v>0.56799999999999995</c:v>
                </c:pt>
                <c:pt idx="87">
                  <c:v>0.879</c:v>
                </c:pt>
                <c:pt idx="88">
                  <c:v>1.083</c:v>
                </c:pt>
                <c:pt idx="89">
                  <c:v>0.82799999999999996</c:v>
                </c:pt>
                <c:pt idx="90">
                  <c:v>1.56</c:v>
                </c:pt>
                <c:pt idx="91">
                  <c:v>1.4279999999999999</c:v>
                </c:pt>
                <c:pt idx="92">
                  <c:v>1.4039999999999999</c:v>
                </c:pt>
                <c:pt idx="93">
                  <c:v>1.0720000000000001</c:v>
                </c:pt>
                <c:pt idx="94">
                  <c:v>0.183</c:v>
                </c:pt>
                <c:pt idx="95">
                  <c:v>1.6</c:v>
                </c:pt>
                <c:pt idx="96">
                  <c:v>0.61199999999999999</c:v>
                </c:pt>
                <c:pt idx="97">
                  <c:v>0.496</c:v>
                </c:pt>
                <c:pt idx="98">
                  <c:v>1.8</c:v>
                </c:pt>
                <c:pt idx="99">
                  <c:v>0.40300000000000002</c:v>
                </c:pt>
                <c:pt idx="100">
                  <c:v>0.85599999999999998</c:v>
                </c:pt>
                <c:pt idx="101">
                  <c:v>1.8360000000000001</c:v>
                </c:pt>
                <c:pt idx="102">
                  <c:v>0.40799999999999997</c:v>
                </c:pt>
                <c:pt idx="103">
                  <c:v>0.124</c:v>
                </c:pt>
                <c:pt idx="104">
                  <c:v>8.5000000000000006E-2</c:v>
                </c:pt>
                <c:pt idx="105">
                  <c:v>0.85199999999999998</c:v>
                </c:pt>
                <c:pt idx="106">
                  <c:v>1.927</c:v>
                </c:pt>
                <c:pt idx="107">
                  <c:v>1.018</c:v>
                </c:pt>
                <c:pt idx="108">
                  <c:v>0.86399999999999999</c:v>
                </c:pt>
                <c:pt idx="109">
                  <c:v>0.626</c:v>
                </c:pt>
                <c:pt idx="110">
                  <c:v>1.3839999999999999</c:v>
                </c:pt>
                <c:pt idx="111">
                  <c:v>0.59</c:v>
                </c:pt>
                <c:pt idx="112">
                  <c:v>7.1999999999999995E-2</c:v>
                </c:pt>
                <c:pt idx="113">
                  <c:v>1.2829999999999999</c:v>
                </c:pt>
                <c:pt idx="114">
                  <c:v>7.4999999999999997E-2</c:v>
                </c:pt>
                <c:pt idx="115">
                  <c:v>0.89900000000000002</c:v>
                </c:pt>
                <c:pt idx="116">
                  <c:v>1.248</c:v>
                </c:pt>
                <c:pt idx="117">
                  <c:v>0.23100000000000001</c:v>
                </c:pt>
                <c:pt idx="118">
                  <c:v>1.512</c:v>
                </c:pt>
                <c:pt idx="119">
                  <c:v>0.83099999999999996</c:v>
                </c:pt>
                <c:pt idx="120">
                  <c:v>0.123</c:v>
                </c:pt>
                <c:pt idx="121">
                  <c:v>0.13100000000000001</c:v>
                </c:pt>
                <c:pt idx="122">
                  <c:v>1.5389999999999999</c:v>
                </c:pt>
                <c:pt idx="123">
                  <c:v>0.63700000000000001</c:v>
                </c:pt>
                <c:pt idx="124">
                  <c:v>0.27500000000000002</c:v>
                </c:pt>
                <c:pt idx="125">
                  <c:v>0.71099999999999997</c:v>
                </c:pt>
                <c:pt idx="126">
                  <c:v>1.2</c:v>
                </c:pt>
                <c:pt idx="127">
                  <c:v>1.2270000000000001</c:v>
                </c:pt>
                <c:pt idx="128">
                  <c:v>1.9630000000000001</c:v>
                </c:pt>
                <c:pt idx="129">
                  <c:v>0.496</c:v>
                </c:pt>
                <c:pt idx="130">
                  <c:v>0.42399999999999999</c:v>
                </c:pt>
                <c:pt idx="131">
                  <c:v>1.1519999999999999</c:v>
                </c:pt>
                <c:pt idx="132">
                  <c:v>1.4810000000000001</c:v>
                </c:pt>
                <c:pt idx="133">
                  <c:v>2.2850000000000001</c:v>
                </c:pt>
                <c:pt idx="134">
                  <c:v>0.29199999999999998</c:v>
                </c:pt>
                <c:pt idx="135">
                  <c:v>0.88800000000000001</c:v>
                </c:pt>
                <c:pt idx="136">
                  <c:v>2.3239999999999998</c:v>
                </c:pt>
                <c:pt idx="137">
                  <c:v>0.19600000000000001</c:v>
                </c:pt>
                <c:pt idx="138">
                  <c:v>0.18</c:v>
                </c:pt>
                <c:pt idx="139">
                  <c:v>1.4159999999999999</c:v>
                </c:pt>
                <c:pt idx="140">
                  <c:v>0.115</c:v>
                </c:pt>
                <c:pt idx="141">
                  <c:v>0.995</c:v>
                </c:pt>
                <c:pt idx="142">
                  <c:v>2.3519999999999999</c:v>
                </c:pt>
                <c:pt idx="143">
                  <c:v>1.2589999999999999</c:v>
                </c:pt>
                <c:pt idx="144">
                  <c:v>1.464</c:v>
                </c:pt>
                <c:pt idx="145">
                  <c:v>0.504</c:v>
                </c:pt>
                <c:pt idx="146">
                  <c:v>0.44700000000000001</c:v>
                </c:pt>
                <c:pt idx="147">
                  <c:v>2.62</c:v>
                </c:pt>
                <c:pt idx="148">
                  <c:v>1.1679999999999999</c:v>
                </c:pt>
                <c:pt idx="149">
                  <c:v>3.2000000000000001E-2</c:v>
                </c:pt>
              </c:numCache>
            </c:numRef>
          </c:xVal>
          <c:yVal>
            <c:numRef>
              <c:f>'Q2.9'!$I$2:$I$151</c:f>
              <c:numCache>
                <c:formatCode>0.0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05-486D-9EFB-AE9502EC7C93}"/>
            </c:ext>
          </c:extLst>
        </c:ser>
        <c:ser>
          <c:idx val="1"/>
          <c:order val="1"/>
          <c:tx>
            <c:v>Predicted Sales $m</c:v>
          </c:tx>
          <c:spPr>
            <a:ln w="19050">
              <a:noFill/>
            </a:ln>
          </c:spPr>
          <c:xVal>
            <c:numRef>
              <c:f>'Q2.9'!$B$2:$B$151</c:f>
              <c:numCache>
                <c:formatCode>0.000</c:formatCode>
                <c:ptCount val="150"/>
                <c:pt idx="0">
                  <c:v>0.71199999999999997</c:v>
                </c:pt>
                <c:pt idx="1">
                  <c:v>9.0999999999999998E-2</c:v>
                </c:pt>
                <c:pt idx="2">
                  <c:v>1.72</c:v>
                </c:pt>
                <c:pt idx="3">
                  <c:v>1.3720000000000001</c:v>
                </c:pt>
                <c:pt idx="4">
                  <c:v>0.93500000000000005</c:v>
                </c:pt>
                <c:pt idx="5">
                  <c:v>2.0190000000000001</c:v>
                </c:pt>
                <c:pt idx="6">
                  <c:v>0.66200000000000003</c:v>
                </c:pt>
                <c:pt idx="7">
                  <c:v>0.7</c:v>
                </c:pt>
                <c:pt idx="8">
                  <c:v>0.93700000000000006</c:v>
                </c:pt>
                <c:pt idx="9">
                  <c:v>6.5000000000000002E-2</c:v>
                </c:pt>
                <c:pt idx="10">
                  <c:v>2.1440000000000001</c:v>
                </c:pt>
                <c:pt idx="11">
                  <c:v>0.248</c:v>
                </c:pt>
                <c:pt idx="12">
                  <c:v>1.607</c:v>
                </c:pt>
                <c:pt idx="13">
                  <c:v>1.6240000000000001</c:v>
                </c:pt>
                <c:pt idx="14">
                  <c:v>0.05</c:v>
                </c:pt>
                <c:pt idx="15">
                  <c:v>0.58799999999999997</c:v>
                </c:pt>
                <c:pt idx="16">
                  <c:v>1.76</c:v>
                </c:pt>
                <c:pt idx="17">
                  <c:v>4.4999999999999998E-2</c:v>
                </c:pt>
                <c:pt idx="18">
                  <c:v>1</c:v>
                </c:pt>
                <c:pt idx="19">
                  <c:v>0.121</c:v>
                </c:pt>
                <c:pt idx="20">
                  <c:v>0.159</c:v>
                </c:pt>
                <c:pt idx="21">
                  <c:v>2.2839999999999998</c:v>
                </c:pt>
                <c:pt idx="22">
                  <c:v>0.79900000000000004</c:v>
                </c:pt>
                <c:pt idx="23">
                  <c:v>0.91100000000000003</c:v>
                </c:pt>
                <c:pt idx="24">
                  <c:v>0.81299999999999994</c:v>
                </c:pt>
                <c:pt idx="25">
                  <c:v>0.97599999999999998</c:v>
                </c:pt>
                <c:pt idx="26">
                  <c:v>1.86</c:v>
                </c:pt>
                <c:pt idx="27">
                  <c:v>4.7E-2</c:v>
                </c:pt>
                <c:pt idx="28">
                  <c:v>0.498</c:v>
                </c:pt>
                <c:pt idx="29">
                  <c:v>8.4000000000000005E-2</c:v>
                </c:pt>
                <c:pt idx="30">
                  <c:v>4.8000000000000001E-2</c:v>
                </c:pt>
                <c:pt idx="31">
                  <c:v>0.96</c:v>
                </c:pt>
                <c:pt idx="32">
                  <c:v>1.18</c:v>
                </c:pt>
                <c:pt idx="33">
                  <c:v>0.97399999999999998</c:v>
                </c:pt>
                <c:pt idx="34">
                  <c:v>1.3149999999999999</c:v>
                </c:pt>
                <c:pt idx="35">
                  <c:v>0.97399999999999998</c:v>
                </c:pt>
                <c:pt idx="36">
                  <c:v>0.16700000000000001</c:v>
                </c:pt>
                <c:pt idx="37">
                  <c:v>0.93700000000000006</c:v>
                </c:pt>
                <c:pt idx="38">
                  <c:v>4.5999999999999999E-2</c:v>
                </c:pt>
                <c:pt idx="39">
                  <c:v>1.7999999999999999E-2</c:v>
                </c:pt>
                <c:pt idx="40">
                  <c:v>0.84</c:v>
                </c:pt>
                <c:pt idx="41">
                  <c:v>1</c:v>
                </c:pt>
                <c:pt idx="42">
                  <c:v>1.159</c:v>
                </c:pt>
                <c:pt idx="43">
                  <c:v>0.104</c:v>
                </c:pt>
                <c:pt idx="44">
                  <c:v>0.93600000000000005</c:v>
                </c:pt>
                <c:pt idx="45">
                  <c:v>1.968</c:v>
                </c:pt>
                <c:pt idx="46">
                  <c:v>2.536</c:v>
                </c:pt>
                <c:pt idx="47">
                  <c:v>0.41699999999999998</c:v>
                </c:pt>
                <c:pt idx="48">
                  <c:v>3.9E-2</c:v>
                </c:pt>
                <c:pt idx="49">
                  <c:v>1.155</c:v>
                </c:pt>
                <c:pt idx="50">
                  <c:v>1.9990000000000001</c:v>
                </c:pt>
                <c:pt idx="51">
                  <c:v>2.8719999999999999</c:v>
                </c:pt>
                <c:pt idx="52">
                  <c:v>0.73399999999999999</c:v>
                </c:pt>
                <c:pt idx="53">
                  <c:v>4.5900000000000003E-2</c:v>
                </c:pt>
                <c:pt idx="54">
                  <c:v>0.879</c:v>
                </c:pt>
                <c:pt idx="55">
                  <c:v>1.496</c:v>
                </c:pt>
                <c:pt idx="56">
                  <c:v>0.65500000000000003</c:v>
                </c:pt>
                <c:pt idx="57">
                  <c:v>1.6439999999999999</c:v>
                </c:pt>
                <c:pt idx="58">
                  <c:v>0.81899999999999995</c:v>
                </c:pt>
                <c:pt idx="59">
                  <c:v>1.623</c:v>
                </c:pt>
                <c:pt idx="60">
                  <c:v>1.0840000000000001</c:v>
                </c:pt>
                <c:pt idx="61">
                  <c:v>1.4610000000000001</c:v>
                </c:pt>
                <c:pt idx="62">
                  <c:v>0.53200000000000003</c:v>
                </c:pt>
                <c:pt idx="63">
                  <c:v>1.3360000000000001</c:v>
                </c:pt>
                <c:pt idx="64">
                  <c:v>1.018</c:v>
                </c:pt>
                <c:pt idx="65">
                  <c:v>4.2999999999999997E-2</c:v>
                </c:pt>
                <c:pt idx="66">
                  <c:v>1.28</c:v>
                </c:pt>
                <c:pt idx="67">
                  <c:v>0.61199999999999999</c:v>
                </c:pt>
                <c:pt idx="68">
                  <c:v>0.73899999999999999</c:v>
                </c:pt>
                <c:pt idx="69">
                  <c:v>1.1419999999999999</c:v>
                </c:pt>
                <c:pt idx="70">
                  <c:v>1.476</c:v>
                </c:pt>
                <c:pt idx="71">
                  <c:v>0.54600000000000004</c:v>
                </c:pt>
                <c:pt idx="72">
                  <c:v>1.2949999999999999</c:v>
                </c:pt>
                <c:pt idx="73">
                  <c:v>1.512</c:v>
                </c:pt>
                <c:pt idx="74">
                  <c:v>0.10299999999999999</c:v>
                </c:pt>
                <c:pt idx="75">
                  <c:v>0.185</c:v>
                </c:pt>
                <c:pt idx="76">
                  <c:v>0.63600000000000001</c:v>
                </c:pt>
                <c:pt idx="77">
                  <c:v>0.17199999999999999</c:v>
                </c:pt>
                <c:pt idx="78">
                  <c:v>4.3999999999999997E-2</c:v>
                </c:pt>
                <c:pt idx="79">
                  <c:v>1.5449999999999999</c:v>
                </c:pt>
                <c:pt idx="80">
                  <c:v>0.29099999999999998</c:v>
                </c:pt>
                <c:pt idx="81">
                  <c:v>9.1999999999999998E-2</c:v>
                </c:pt>
                <c:pt idx="82">
                  <c:v>0.48</c:v>
                </c:pt>
                <c:pt idx="83">
                  <c:v>0.98299999999999998</c:v>
                </c:pt>
                <c:pt idx="84">
                  <c:v>1.881</c:v>
                </c:pt>
                <c:pt idx="85">
                  <c:v>2.6259999999999999</c:v>
                </c:pt>
                <c:pt idx="86">
                  <c:v>0.56799999999999995</c:v>
                </c:pt>
                <c:pt idx="87">
                  <c:v>0.879</c:v>
                </c:pt>
                <c:pt idx="88">
                  <c:v>1.083</c:v>
                </c:pt>
                <c:pt idx="89">
                  <c:v>0.82799999999999996</c:v>
                </c:pt>
                <c:pt idx="90">
                  <c:v>1.56</c:v>
                </c:pt>
                <c:pt idx="91">
                  <c:v>1.4279999999999999</c:v>
                </c:pt>
                <c:pt idx="92">
                  <c:v>1.4039999999999999</c:v>
                </c:pt>
                <c:pt idx="93">
                  <c:v>1.0720000000000001</c:v>
                </c:pt>
                <c:pt idx="94">
                  <c:v>0.183</c:v>
                </c:pt>
                <c:pt idx="95">
                  <c:v>1.6</c:v>
                </c:pt>
                <c:pt idx="96">
                  <c:v>0.61199999999999999</c:v>
                </c:pt>
                <c:pt idx="97">
                  <c:v>0.496</c:v>
                </c:pt>
                <c:pt idx="98">
                  <c:v>1.8</c:v>
                </c:pt>
                <c:pt idx="99">
                  <c:v>0.40300000000000002</c:v>
                </c:pt>
                <c:pt idx="100">
                  <c:v>0.85599999999999998</c:v>
                </c:pt>
                <c:pt idx="101">
                  <c:v>1.8360000000000001</c:v>
                </c:pt>
                <c:pt idx="102">
                  <c:v>0.40799999999999997</c:v>
                </c:pt>
                <c:pt idx="103">
                  <c:v>0.124</c:v>
                </c:pt>
                <c:pt idx="104">
                  <c:v>8.5000000000000006E-2</c:v>
                </c:pt>
                <c:pt idx="105">
                  <c:v>0.85199999999999998</c:v>
                </c:pt>
                <c:pt idx="106">
                  <c:v>1.927</c:v>
                </c:pt>
                <c:pt idx="107">
                  <c:v>1.018</c:v>
                </c:pt>
                <c:pt idx="108">
                  <c:v>0.86399999999999999</c:v>
                </c:pt>
                <c:pt idx="109">
                  <c:v>0.626</c:v>
                </c:pt>
                <c:pt idx="110">
                  <c:v>1.3839999999999999</c:v>
                </c:pt>
                <c:pt idx="111">
                  <c:v>0.59</c:v>
                </c:pt>
                <c:pt idx="112">
                  <c:v>7.1999999999999995E-2</c:v>
                </c:pt>
                <c:pt idx="113">
                  <c:v>1.2829999999999999</c:v>
                </c:pt>
                <c:pt idx="114">
                  <c:v>7.4999999999999997E-2</c:v>
                </c:pt>
                <c:pt idx="115">
                  <c:v>0.89900000000000002</c:v>
                </c:pt>
                <c:pt idx="116">
                  <c:v>1.248</c:v>
                </c:pt>
                <c:pt idx="117">
                  <c:v>0.23100000000000001</c:v>
                </c:pt>
                <c:pt idx="118">
                  <c:v>1.512</c:v>
                </c:pt>
                <c:pt idx="119">
                  <c:v>0.83099999999999996</c:v>
                </c:pt>
                <c:pt idx="120">
                  <c:v>0.123</c:v>
                </c:pt>
                <c:pt idx="121">
                  <c:v>0.13100000000000001</c:v>
                </c:pt>
                <c:pt idx="122">
                  <c:v>1.5389999999999999</c:v>
                </c:pt>
                <c:pt idx="123">
                  <c:v>0.63700000000000001</c:v>
                </c:pt>
                <c:pt idx="124">
                  <c:v>0.27500000000000002</c:v>
                </c:pt>
                <c:pt idx="125">
                  <c:v>0.71099999999999997</c:v>
                </c:pt>
                <c:pt idx="126">
                  <c:v>1.2</c:v>
                </c:pt>
                <c:pt idx="127">
                  <c:v>1.2270000000000001</c:v>
                </c:pt>
                <c:pt idx="128">
                  <c:v>1.9630000000000001</c:v>
                </c:pt>
                <c:pt idx="129">
                  <c:v>0.496</c:v>
                </c:pt>
                <c:pt idx="130">
                  <c:v>0.42399999999999999</c:v>
                </c:pt>
                <c:pt idx="131">
                  <c:v>1.1519999999999999</c:v>
                </c:pt>
                <c:pt idx="132">
                  <c:v>1.4810000000000001</c:v>
                </c:pt>
                <c:pt idx="133">
                  <c:v>2.2850000000000001</c:v>
                </c:pt>
                <c:pt idx="134">
                  <c:v>0.29199999999999998</c:v>
                </c:pt>
                <c:pt idx="135">
                  <c:v>0.88800000000000001</c:v>
                </c:pt>
                <c:pt idx="136">
                  <c:v>2.3239999999999998</c:v>
                </c:pt>
                <c:pt idx="137">
                  <c:v>0.19600000000000001</c:v>
                </c:pt>
                <c:pt idx="138">
                  <c:v>0.18</c:v>
                </c:pt>
                <c:pt idx="139">
                  <c:v>1.4159999999999999</c:v>
                </c:pt>
                <c:pt idx="140">
                  <c:v>0.115</c:v>
                </c:pt>
                <c:pt idx="141">
                  <c:v>0.995</c:v>
                </c:pt>
                <c:pt idx="142">
                  <c:v>2.3519999999999999</c:v>
                </c:pt>
                <c:pt idx="143">
                  <c:v>1.2589999999999999</c:v>
                </c:pt>
                <c:pt idx="144">
                  <c:v>1.464</c:v>
                </c:pt>
                <c:pt idx="145">
                  <c:v>0.504</c:v>
                </c:pt>
                <c:pt idx="146">
                  <c:v>0.44700000000000001</c:v>
                </c:pt>
                <c:pt idx="147">
                  <c:v>2.62</c:v>
                </c:pt>
                <c:pt idx="148">
                  <c:v>1.1679999999999999</c:v>
                </c:pt>
                <c:pt idx="149">
                  <c:v>3.2000000000000001E-2</c:v>
                </c:pt>
              </c:numCache>
            </c:numRef>
          </c:xVal>
          <c:yVal>
            <c:numRef>
              <c:f>'Q2.9'!$L$32:$L$181</c:f>
              <c:numCache>
                <c:formatCode>General</c:formatCode>
                <c:ptCount val="150"/>
                <c:pt idx="0">
                  <c:v>12.6833800219722</c:v>
                </c:pt>
                <c:pt idx="1">
                  <c:v>15.093031102957973</c:v>
                </c:pt>
                <c:pt idx="2">
                  <c:v>18.019961747064958</c:v>
                </c:pt>
                <c:pt idx="3">
                  <c:v>17.178065678824556</c:v>
                </c:pt>
                <c:pt idx="4">
                  <c:v>7.95507557690566</c:v>
                </c:pt>
                <c:pt idx="5">
                  <c:v>17.766570386540483</c:v>
                </c:pt>
                <c:pt idx="6">
                  <c:v>12.855067432907182</c:v>
                </c:pt>
                <c:pt idx="7">
                  <c:v>14.214839331832671</c:v>
                </c:pt>
                <c:pt idx="8">
                  <c:v>17.112428399078873</c:v>
                </c:pt>
                <c:pt idx="9">
                  <c:v>8.8559947383132069</c:v>
                </c:pt>
                <c:pt idx="10">
                  <c:v>10.185032575100641</c:v>
                </c:pt>
                <c:pt idx="11">
                  <c:v>19.724051235440669</c:v>
                </c:pt>
                <c:pt idx="12">
                  <c:v>8.2609669287481609</c:v>
                </c:pt>
                <c:pt idx="13">
                  <c:v>11.571284139279843</c:v>
                </c:pt>
                <c:pt idx="14">
                  <c:v>15.238718362053007</c:v>
                </c:pt>
                <c:pt idx="15">
                  <c:v>9.2964031344172682</c:v>
                </c:pt>
                <c:pt idx="16">
                  <c:v>19.465992863404416</c:v>
                </c:pt>
                <c:pt idx="17">
                  <c:v>15.277645893808632</c:v>
                </c:pt>
                <c:pt idx="18">
                  <c:v>8.9075845426785314</c:v>
                </c:pt>
                <c:pt idx="19">
                  <c:v>12.620508885836886</c:v>
                </c:pt>
                <c:pt idx="20">
                  <c:v>10.364302840930316</c:v>
                </c:pt>
                <c:pt idx="21">
                  <c:v>16.355582999503913</c:v>
                </c:pt>
                <c:pt idx="22">
                  <c:v>12.160071908763605</c:v>
                </c:pt>
                <c:pt idx="23">
                  <c:v>12.726309330882469</c:v>
                </c:pt>
                <c:pt idx="24">
                  <c:v>9.4569745869211914</c:v>
                </c:pt>
                <c:pt idx="25">
                  <c:v>6.5539827850217094</c:v>
                </c:pt>
                <c:pt idx="26">
                  <c:v>18.145496763347413</c:v>
                </c:pt>
                <c:pt idx="27">
                  <c:v>8.7276141793721607</c:v>
                </c:pt>
                <c:pt idx="28">
                  <c:v>8.5273194595359723</c:v>
                </c:pt>
                <c:pt idx="29">
                  <c:v>15.787805065233767</c:v>
                </c:pt>
                <c:pt idx="30">
                  <c:v>11.957192082239686</c:v>
                </c:pt>
                <c:pt idx="31">
                  <c:v>13.340702072457265</c:v>
                </c:pt>
                <c:pt idx="32">
                  <c:v>8.4973910670929822</c:v>
                </c:pt>
                <c:pt idx="33">
                  <c:v>17.100020233197313</c:v>
                </c:pt>
                <c:pt idx="34">
                  <c:v>9.9893968128416084</c:v>
                </c:pt>
                <c:pt idx="35">
                  <c:v>8.3912952022503511</c:v>
                </c:pt>
                <c:pt idx="36">
                  <c:v>10.902580598481711</c:v>
                </c:pt>
                <c:pt idx="37">
                  <c:v>12.599988005888562</c:v>
                </c:pt>
                <c:pt idx="38">
                  <c:v>15.839413105314403</c:v>
                </c:pt>
                <c:pt idx="39">
                  <c:v>5.7497581504535447</c:v>
                </c:pt>
                <c:pt idx="40">
                  <c:v>9.1568140841041998</c:v>
                </c:pt>
                <c:pt idx="41">
                  <c:v>17.208685122881519</c:v>
                </c:pt>
                <c:pt idx="42">
                  <c:v>14.656401602320852</c:v>
                </c:pt>
                <c:pt idx="43">
                  <c:v>15.224864355707449</c:v>
                </c:pt>
                <c:pt idx="44">
                  <c:v>14.098458770784763</c:v>
                </c:pt>
                <c:pt idx="45">
                  <c:v>15.699219442889781</c:v>
                </c:pt>
                <c:pt idx="46">
                  <c:v>11.775013039529714</c:v>
                </c:pt>
                <c:pt idx="47">
                  <c:v>8.509773131050812</c:v>
                </c:pt>
                <c:pt idx="48">
                  <c:v>8.9276125769386141</c:v>
                </c:pt>
                <c:pt idx="49">
                  <c:v>10.752707905418376</c:v>
                </c:pt>
                <c:pt idx="50">
                  <c:v>10.078170607055057</c:v>
                </c:pt>
                <c:pt idx="51">
                  <c:v>9.6974179917615722</c:v>
                </c:pt>
                <c:pt idx="52">
                  <c:v>9.9609027506382457</c:v>
                </c:pt>
                <c:pt idx="53">
                  <c:v>6.9487714010296049</c:v>
                </c:pt>
                <c:pt idx="54">
                  <c:v>7.7205178420871956</c:v>
                </c:pt>
                <c:pt idx="55">
                  <c:v>12.10998671390832</c:v>
                </c:pt>
                <c:pt idx="56">
                  <c:v>9.628038651108735</c:v>
                </c:pt>
                <c:pt idx="57">
                  <c:v>9.3357604944766113</c:v>
                </c:pt>
                <c:pt idx="58">
                  <c:v>17.646818293935681</c:v>
                </c:pt>
                <c:pt idx="59">
                  <c:v>15.133533199736751</c:v>
                </c:pt>
                <c:pt idx="60">
                  <c:v>10.912350493094481</c:v>
                </c:pt>
                <c:pt idx="61">
                  <c:v>14.595212365154321</c:v>
                </c:pt>
                <c:pt idx="62">
                  <c:v>8.4230614849624459</c:v>
                </c:pt>
                <c:pt idx="63">
                  <c:v>12.492739961995413</c:v>
                </c:pt>
                <c:pt idx="64">
                  <c:v>22.866964400998103</c:v>
                </c:pt>
                <c:pt idx="65">
                  <c:v>11.85847507255416</c:v>
                </c:pt>
                <c:pt idx="66">
                  <c:v>13.096923099651764</c:v>
                </c:pt>
                <c:pt idx="67">
                  <c:v>13.110781108381854</c:v>
                </c:pt>
                <c:pt idx="68">
                  <c:v>11.027791279648039</c:v>
                </c:pt>
                <c:pt idx="69">
                  <c:v>12.192718526417218</c:v>
                </c:pt>
                <c:pt idx="70">
                  <c:v>13.167978590066202</c:v>
                </c:pt>
                <c:pt idx="71">
                  <c:v>9.62833350223708</c:v>
                </c:pt>
                <c:pt idx="72">
                  <c:v>10.277815884240219</c:v>
                </c:pt>
                <c:pt idx="73">
                  <c:v>8.5072184940241744</c:v>
                </c:pt>
                <c:pt idx="74">
                  <c:v>9.5375881074732902</c:v>
                </c:pt>
                <c:pt idx="75">
                  <c:v>15.227144670536283</c:v>
                </c:pt>
                <c:pt idx="76">
                  <c:v>10.854126330890598</c:v>
                </c:pt>
                <c:pt idx="77">
                  <c:v>12.447477428577422</c:v>
                </c:pt>
                <c:pt idx="78">
                  <c:v>13.826356764736266</c:v>
                </c:pt>
                <c:pt idx="79">
                  <c:v>8.3175144139126846</c:v>
                </c:pt>
                <c:pt idx="80">
                  <c:v>12.320970063037294</c:v>
                </c:pt>
                <c:pt idx="81">
                  <c:v>14.452554752758358</c:v>
                </c:pt>
                <c:pt idx="82">
                  <c:v>7.3253109460185337</c:v>
                </c:pt>
                <c:pt idx="83">
                  <c:v>8.7067215230141279</c:v>
                </c:pt>
                <c:pt idx="84">
                  <c:v>10.093332592744463</c:v>
                </c:pt>
                <c:pt idx="85">
                  <c:v>7.0060195219241326</c:v>
                </c:pt>
                <c:pt idx="86">
                  <c:v>8.3126935472629118</c:v>
                </c:pt>
                <c:pt idx="87">
                  <c:v>10.947108480983392</c:v>
                </c:pt>
                <c:pt idx="88">
                  <c:v>6.9873488966297366</c:v>
                </c:pt>
                <c:pt idx="89">
                  <c:v>14.170861003199482</c:v>
                </c:pt>
                <c:pt idx="90">
                  <c:v>7.0978305421827903</c:v>
                </c:pt>
                <c:pt idx="91">
                  <c:v>7.2682614801129874</c:v>
                </c:pt>
                <c:pt idx="92">
                  <c:v>8.6796016354255592</c:v>
                </c:pt>
                <c:pt idx="93">
                  <c:v>13.511398205201017</c:v>
                </c:pt>
                <c:pt idx="94">
                  <c:v>9.3010103219202787</c:v>
                </c:pt>
                <c:pt idx="95">
                  <c:v>18.794128113698655</c:v>
                </c:pt>
                <c:pt idx="96">
                  <c:v>15.524806252502804</c:v>
                </c:pt>
                <c:pt idx="97">
                  <c:v>8.6131168171073433</c:v>
                </c:pt>
                <c:pt idx="98">
                  <c:v>12.672355843493328</c:v>
                </c:pt>
                <c:pt idx="99">
                  <c:v>12.339532393496407</c:v>
                </c:pt>
                <c:pt idx="100">
                  <c:v>11.001293767279746</c:v>
                </c:pt>
                <c:pt idx="101">
                  <c:v>14.031235183722368</c:v>
                </c:pt>
                <c:pt idx="102">
                  <c:v>10.520311268349143</c:v>
                </c:pt>
                <c:pt idx="103">
                  <c:v>8.9398640668280294</c:v>
                </c:pt>
                <c:pt idx="104">
                  <c:v>8.4006199907569776</c:v>
                </c:pt>
                <c:pt idx="105">
                  <c:v>7.7121181385411024</c:v>
                </c:pt>
                <c:pt idx="106">
                  <c:v>14.695192619403638</c:v>
                </c:pt>
                <c:pt idx="107">
                  <c:v>11.245287062748835</c:v>
                </c:pt>
                <c:pt idx="108">
                  <c:v>8.8530188632637081</c:v>
                </c:pt>
                <c:pt idx="109">
                  <c:v>10.210589676596099</c:v>
                </c:pt>
                <c:pt idx="110">
                  <c:v>9.7348341203010342</c:v>
                </c:pt>
                <c:pt idx="111">
                  <c:v>11.152979618770864</c:v>
                </c:pt>
                <c:pt idx="112">
                  <c:v>9.4192460921938075</c:v>
                </c:pt>
                <c:pt idx="113">
                  <c:v>7.350034963209592</c:v>
                </c:pt>
                <c:pt idx="114">
                  <c:v>21.377634522605454</c:v>
                </c:pt>
                <c:pt idx="115">
                  <c:v>11.440529994181171</c:v>
                </c:pt>
                <c:pt idx="116">
                  <c:v>9.6493470235834273</c:v>
                </c:pt>
                <c:pt idx="117">
                  <c:v>7.1611590778957739</c:v>
                </c:pt>
                <c:pt idx="118">
                  <c:v>10.732067715801108</c:v>
                </c:pt>
                <c:pt idx="119">
                  <c:v>12.711279660441894</c:v>
                </c:pt>
                <c:pt idx="120">
                  <c:v>7.98732073465714</c:v>
                </c:pt>
                <c:pt idx="121">
                  <c:v>19.208591969092353</c:v>
                </c:pt>
                <c:pt idx="122">
                  <c:v>10.436769598114724</c:v>
                </c:pt>
                <c:pt idx="123">
                  <c:v>15.321064813949619</c:v>
                </c:pt>
                <c:pt idx="124">
                  <c:v>10.860996387686006</c:v>
                </c:pt>
                <c:pt idx="125">
                  <c:v>17.757268908829598</c:v>
                </c:pt>
                <c:pt idx="126">
                  <c:v>8.7928819386726182</c:v>
                </c:pt>
                <c:pt idx="127">
                  <c:v>9.7469137088487621</c:v>
                </c:pt>
                <c:pt idx="128">
                  <c:v>10.510327537624274</c:v>
                </c:pt>
                <c:pt idx="129">
                  <c:v>7.029980713625827</c:v>
                </c:pt>
                <c:pt idx="130">
                  <c:v>7.1100102154124629</c:v>
                </c:pt>
                <c:pt idx="131">
                  <c:v>9.5968452439786898</c:v>
                </c:pt>
                <c:pt idx="132">
                  <c:v>7.7973549890982463</c:v>
                </c:pt>
                <c:pt idx="133">
                  <c:v>14.063341968289354</c:v>
                </c:pt>
                <c:pt idx="134">
                  <c:v>9.1787148951163662</c:v>
                </c:pt>
                <c:pt idx="135">
                  <c:v>12.071864596261939</c:v>
                </c:pt>
                <c:pt idx="136">
                  <c:v>10.03581250178107</c:v>
                </c:pt>
                <c:pt idx="137">
                  <c:v>9.6960157641169147</c:v>
                </c:pt>
                <c:pt idx="138">
                  <c:v>9.4267506147188609</c:v>
                </c:pt>
                <c:pt idx="139">
                  <c:v>13.158342151239419</c:v>
                </c:pt>
                <c:pt idx="140">
                  <c:v>6.3227507880276237</c:v>
                </c:pt>
                <c:pt idx="141">
                  <c:v>15.471302490495329</c:v>
                </c:pt>
                <c:pt idx="142">
                  <c:v>16.518826347452478</c:v>
                </c:pt>
                <c:pt idx="143">
                  <c:v>15.263230464930757</c:v>
                </c:pt>
                <c:pt idx="144">
                  <c:v>8.2228626764723511</c:v>
                </c:pt>
                <c:pt idx="145">
                  <c:v>15.33719171345885</c:v>
                </c:pt>
                <c:pt idx="146">
                  <c:v>7.6349500763478408</c:v>
                </c:pt>
                <c:pt idx="147">
                  <c:v>9.610683445163076</c:v>
                </c:pt>
                <c:pt idx="148">
                  <c:v>10.912173526191989</c:v>
                </c:pt>
                <c:pt idx="149">
                  <c:v>11.261412677347067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05-486D-9EFB-AE9502E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964264"/>
        <c:axId val="897960656"/>
      </c:scatterChart>
      <c:valAx>
        <c:axId val="897964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GrossProfit $m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897960656"/>
        <c:crosses val="autoZero"/>
        <c:crossBetween val="midCat"/>
      </c:valAx>
      <c:valAx>
        <c:axId val="8979606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Sales $m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897964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Adv.$'000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Sales $m</c:v>
          </c:tx>
          <c:spPr>
            <a:ln w="19050">
              <a:noFill/>
            </a:ln>
          </c:spPr>
          <c:xVal>
            <c:numRef>
              <c:f>'Q2.9'!$C$2:$C$151</c:f>
              <c:numCache>
                <c:formatCode>General</c:formatCode>
                <c:ptCount val="150"/>
                <c:pt idx="0">
                  <c:v>171</c:v>
                </c:pt>
                <c:pt idx="1">
                  <c:v>213</c:v>
                </c:pt>
                <c:pt idx="2">
                  <c:v>255</c:v>
                </c:pt>
                <c:pt idx="3">
                  <c:v>287</c:v>
                </c:pt>
                <c:pt idx="4">
                  <c:v>112</c:v>
                </c:pt>
                <c:pt idx="5">
                  <c:v>238</c:v>
                </c:pt>
                <c:pt idx="6">
                  <c:v>124</c:v>
                </c:pt>
                <c:pt idx="7">
                  <c:v>214</c:v>
                </c:pt>
                <c:pt idx="8">
                  <c:v>215</c:v>
                </c:pt>
                <c:pt idx="9">
                  <c:v>154</c:v>
                </c:pt>
                <c:pt idx="10">
                  <c:v>97</c:v>
                </c:pt>
                <c:pt idx="11">
                  <c:v>301</c:v>
                </c:pt>
                <c:pt idx="12">
                  <c:v>123</c:v>
                </c:pt>
                <c:pt idx="13">
                  <c:v>148</c:v>
                </c:pt>
                <c:pt idx="14">
                  <c:v>228</c:v>
                </c:pt>
                <c:pt idx="15">
                  <c:v>136</c:v>
                </c:pt>
                <c:pt idx="16">
                  <c:v>369</c:v>
                </c:pt>
                <c:pt idx="17">
                  <c:v>187</c:v>
                </c:pt>
                <c:pt idx="18">
                  <c:v>66</c:v>
                </c:pt>
                <c:pt idx="19">
                  <c:v>116</c:v>
                </c:pt>
                <c:pt idx="20">
                  <c:v>144</c:v>
                </c:pt>
                <c:pt idx="21">
                  <c:v>201</c:v>
                </c:pt>
                <c:pt idx="22">
                  <c:v>96</c:v>
                </c:pt>
                <c:pt idx="23">
                  <c:v>134</c:v>
                </c:pt>
                <c:pt idx="24">
                  <c:v>101</c:v>
                </c:pt>
                <c:pt idx="25">
                  <c:v>82</c:v>
                </c:pt>
                <c:pt idx="26">
                  <c:v>311</c:v>
                </c:pt>
                <c:pt idx="27">
                  <c:v>65</c:v>
                </c:pt>
                <c:pt idx="28">
                  <c:v>31</c:v>
                </c:pt>
                <c:pt idx="29">
                  <c:v>249</c:v>
                </c:pt>
                <c:pt idx="30">
                  <c:v>197</c:v>
                </c:pt>
                <c:pt idx="31">
                  <c:v>213</c:v>
                </c:pt>
                <c:pt idx="32">
                  <c:v>69</c:v>
                </c:pt>
                <c:pt idx="33">
                  <c:v>201</c:v>
                </c:pt>
                <c:pt idx="34">
                  <c:v>69</c:v>
                </c:pt>
                <c:pt idx="35">
                  <c:v>117</c:v>
                </c:pt>
                <c:pt idx="36">
                  <c:v>81</c:v>
                </c:pt>
                <c:pt idx="37">
                  <c:v>211</c:v>
                </c:pt>
                <c:pt idx="38">
                  <c:v>151</c:v>
                </c:pt>
                <c:pt idx="39">
                  <c:v>77</c:v>
                </c:pt>
                <c:pt idx="40">
                  <c:v>99</c:v>
                </c:pt>
                <c:pt idx="41">
                  <c:v>283</c:v>
                </c:pt>
                <c:pt idx="42">
                  <c:v>196</c:v>
                </c:pt>
                <c:pt idx="43">
                  <c:v>253</c:v>
                </c:pt>
                <c:pt idx="44">
                  <c:v>203</c:v>
                </c:pt>
                <c:pt idx="45">
                  <c:v>164</c:v>
                </c:pt>
                <c:pt idx="46">
                  <c:v>146</c:v>
                </c:pt>
                <c:pt idx="47">
                  <c:v>121</c:v>
                </c:pt>
                <c:pt idx="48">
                  <c:v>128</c:v>
                </c:pt>
                <c:pt idx="49">
                  <c:v>132</c:v>
                </c:pt>
                <c:pt idx="50">
                  <c:v>75</c:v>
                </c:pt>
                <c:pt idx="51">
                  <c:v>144</c:v>
                </c:pt>
                <c:pt idx="52">
                  <c:v>152</c:v>
                </c:pt>
                <c:pt idx="53">
                  <c:v>104</c:v>
                </c:pt>
                <c:pt idx="54">
                  <c:v>112</c:v>
                </c:pt>
                <c:pt idx="55">
                  <c:v>139</c:v>
                </c:pt>
                <c:pt idx="56">
                  <c:v>150</c:v>
                </c:pt>
                <c:pt idx="57">
                  <c:v>60</c:v>
                </c:pt>
                <c:pt idx="58">
                  <c:v>266</c:v>
                </c:pt>
                <c:pt idx="59">
                  <c:v>209</c:v>
                </c:pt>
                <c:pt idx="60">
                  <c:v>181</c:v>
                </c:pt>
                <c:pt idx="61">
                  <c:v>180</c:v>
                </c:pt>
                <c:pt idx="62">
                  <c:v>111</c:v>
                </c:pt>
                <c:pt idx="63">
                  <c:v>150</c:v>
                </c:pt>
                <c:pt idx="64">
                  <c:v>348</c:v>
                </c:pt>
                <c:pt idx="65">
                  <c:v>214</c:v>
                </c:pt>
                <c:pt idx="66">
                  <c:v>141</c:v>
                </c:pt>
                <c:pt idx="67">
                  <c:v>148</c:v>
                </c:pt>
                <c:pt idx="68">
                  <c:v>146</c:v>
                </c:pt>
                <c:pt idx="69">
                  <c:v>199</c:v>
                </c:pt>
                <c:pt idx="70">
                  <c:v>171</c:v>
                </c:pt>
                <c:pt idx="71">
                  <c:v>122</c:v>
                </c:pt>
                <c:pt idx="72">
                  <c:v>110</c:v>
                </c:pt>
                <c:pt idx="73">
                  <c:v>73</c:v>
                </c:pt>
                <c:pt idx="74">
                  <c:v>89</c:v>
                </c:pt>
                <c:pt idx="75">
                  <c:v>166</c:v>
                </c:pt>
                <c:pt idx="76">
                  <c:v>118</c:v>
                </c:pt>
                <c:pt idx="77">
                  <c:v>117</c:v>
                </c:pt>
                <c:pt idx="78">
                  <c:v>175</c:v>
                </c:pt>
                <c:pt idx="79">
                  <c:v>102</c:v>
                </c:pt>
                <c:pt idx="80">
                  <c:v>182</c:v>
                </c:pt>
                <c:pt idx="81">
                  <c:v>230</c:v>
                </c:pt>
                <c:pt idx="82">
                  <c:v>59</c:v>
                </c:pt>
                <c:pt idx="83">
                  <c:v>71</c:v>
                </c:pt>
                <c:pt idx="84">
                  <c:v>46</c:v>
                </c:pt>
                <c:pt idx="85">
                  <c:v>43</c:v>
                </c:pt>
                <c:pt idx="86">
                  <c:v>125</c:v>
                </c:pt>
                <c:pt idx="87">
                  <c:v>118</c:v>
                </c:pt>
                <c:pt idx="88">
                  <c:v>101</c:v>
                </c:pt>
                <c:pt idx="89">
                  <c:v>213</c:v>
                </c:pt>
                <c:pt idx="90">
                  <c:v>115</c:v>
                </c:pt>
                <c:pt idx="91">
                  <c:v>121</c:v>
                </c:pt>
                <c:pt idx="92">
                  <c:v>69</c:v>
                </c:pt>
                <c:pt idx="93">
                  <c:v>178</c:v>
                </c:pt>
                <c:pt idx="94">
                  <c:v>85</c:v>
                </c:pt>
                <c:pt idx="95">
                  <c:v>282</c:v>
                </c:pt>
                <c:pt idx="96">
                  <c:v>156</c:v>
                </c:pt>
                <c:pt idx="97">
                  <c:v>86</c:v>
                </c:pt>
                <c:pt idx="98">
                  <c:v>212</c:v>
                </c:pt>
                <c:pt idx="99">
                  <c:v>157</c:v>
                </c:pt>
                <c:pt idx="100">
                  <c:v>91</c:v>
                </c:pt>
                <c:pt idx="101">
                  <c:v>169</c:v>
                </c:pt>
                <c:pt idx="102">
                  <c:v>175</c:v>
                </c:pt>
                <c:pt idx="103">
                  <c:v>77</c:v>
                </c:pt>
                <c:pt idx="104">
                  <c:v>125</c:v>
                </c:pt>
                <c:pt idx="105">
                  <c:v>102</c:v>
                </c:pt>
                <c:pt idx="106">
                  <c:v>249</c:v>
                </c:pt>
                <c:pt idx="107">
                  <c:v>134</c:v>
                </c:pt>
                <c:pt idx="108">
                  <c:v>129</c:v>
                </c:pt>
                <c:pt idx="109">
                  <c:v>51</c:v>
                </c:pt>
                <c:pt idx="110">
                  <c:v>33</c:v>
                </c:pt>
                <c:pt idx="111">
                  <c:v>121</c:v>
                </c:pt>
                <c:pt idx="112">
                  <c:v>116</c:v>
                </c:pt>
                <c:pt idx="113">
                  <c:v>68</c:v>
                </c:pt>
                <c:pt idx="114">
                  <c:v>296</c:v>
                </c:pt>
                <c:pt idx="115">
                  <c:v>165</c:v>
                </c:pt>
                <c:pt idx="116">
                  <c:v>92</c:v>
                </c:pt>
                <c:pt idx="117">
                  <c:v>109</c:v>
                </c:pt>
                <c:pt idx="118">
                  <c:v>125</c:v>
                </c:pt>
                <c:pt idx="119">
                  <c:v>199</c:v>
                </c:pt>
                <c:pt idx="120">
                  <c:v>113</c:v>
                </c:pt>
                <c:pt idx="121">
                  <c:v>284</c:v>
                </c:pt>
                <c:pt idx="122">
                  <c:v>115</c:v>
                </c:pt>
                <c:pt idx="123">
                  <c:v>188</c:v>
                </c:pt>
                <c:pt idx="124">
                  <c:v>139</c:v>
                </c:pt>
                <c:pt idx="125">
                  <c:v>232</c:v>
                </c:pt>
                <c:pt idx="126">
                  <c:v>83</c:v>
                </c:pt>
                <c:pt idx="127">
                  <c:v>100</c:v>
                </c:pt>
                <c:pt idx="128">
                  <c:v>113</c:v>
                </c:pt>
                <c:pt idx="129">
                  <c:v>100</c:v>
                </c:pt>
                <c:pt idx="130">
                  <c:v>123</c:v>
                </c:pt>
                <c:pt idx="131">
                  <c:v>106</c:v>
                </c:pt>
                <c:pt idx="132">
                  <c:v>126</c:v>
                </c:pt>
                <c:pt idx="133">
                  <c:v>200</c:v>
                </c:pt>
                <c:pt idx="134">
                  <c:v>47</c:v>
                </c:pt>
                <c:pt idx="135">
                  <c:v>202</c:v>
                </c:pt>
                <c:pt idx="136">
                  <c:v>97</c:v>
                </c:pt>
                <c:pt idx="137">
                  <c:v>49</c:v>
                </c:pt>
                <c:pt idx="138">
                  <c:v>84</c:v>
                </c:pt>
                <c:pt idx="139">
                  <c:v>209</c:v>
                </c:pt>
                <c:pt idx="140">
                  <c:v>70</c:v>
                </c:pt>
                <c:pt idx="141">
                  <c:v>185</c:v>
                </c:pt>
                <c:pt idx="142">
                  <c:v>209</c:v>
                </c:pt>
                <c:pt idx="143">
                  <c:v>175</c:v>
                </c:pt>
                <c:pt idx="144">
                  <c:v>118</c:v>
                </c:pt>
                <c:pt idx="145">
                  <c:v>253</c:v>
                </c:pt>
                <c:pt idx="146">
                  <c:v>20</c:v>
                </c:pt>
                <c:pt idx="147">
                  <c:v>103</c:v>
                </c:pt>
                <c:pt idx="148">
                  <c:v>120</c:v>
                </c:pt>
                <c:pt idx="149">
                  <c:v>102</c:v>
                </c:pt>
              </c:numCache>
            </c:numRef>
          </c:xVal>
          <c:yVal>
            <c:numRef>
              <c:f>'Q2.9'!$I$2:$I$151</c:f>
              <c:numCache>
                <c:formatCode>0.0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35-4F9F-BE37-D2E03CA578F5}"/>
            </c:ext>
          </c:extLst>
        </c:ser>
        <c:ser>
          <c:idx val="1"/>
          <c:order val="1"/>
          <c:tx>
            <c:v>Predicted Sales $m</c:v>
          </c:tx>
          <c:spPr>
            <a:ln w="19050">
              <a:noFill/>
            </a:ln>
          </c:spPr>
          <c:xVal>
            <c:numRef>
              <c:f>'Q2.9'!$C$2:$C$151</c:f>
              <c:numCache>
                <c:formatCode>General</c:formatCode>
                <c:ptCount val="150"/>
                <c:pt idx="0">
                  <c:v>171</c:v>
                </c:pt>
                <c:pt idx="1">
                  <c:v>213</c:v>
                </c:pt>
                <c:pt idx="2">
                  <c:v>255</c:v>
                </c:pt>
                <c:pt idx="3">
                  <c:v>287</c:v>
                </c:pt>
                <c:pt idx="4">
                  <c:v>112</c:v>
                </c:pt>
                <c:pt idx="5">
                  <c:v>238</c:v>
                </c:pt>
                <c:pt idx="6">
                  <c:v>124</c:v>
                </c:pt>
                <c:pt idx="7">
                  <c:v>214</c:v>
                </c:pt>
                <c:pt idx="8">
                  <c:v>215</c:v>
                </c:pt>
                <c:pt idx="9">
                  <c:v>154</c:v>
                </c:pt>
                <c:pt idx="10">
                  <c:v>97</c:v>
                </c:pt>
                <c:pt idx="11">
                  <c:v>301</c:v>
                </c:pt>
                <c:pt idx="12">
                  <c:v>123</c:v>
                </c:pt>
                <c:pt idx="13">
                  <c:v>148</c:v>
                </c:pt>
                <c:pt idx="14">
                  <c:v>228</c:v>
                </c:pt>
                <c:pt idx="15">
                  <c:v>136</c:v>
                </c:pt>
                <c:pt idx="16">
                  <c:v>369</c:v>
                </c:pt>
                <c:pt idx="17">
                  <c:v>187</c:v>
                </c:pt>
                <c:pt idx="18">
                  <c:v>66</c:v>
                </c:pt>
                <c:pt idx="19">
                  <c:v>116</c:v>
                </c:pt>
                <c:pt idx="20">
                  <c:v>144</c:v>
                </c:pt>
                <c:pt idx="21">
                  <c:v>201</c:v>
                </c:pt>
                <c:pt idx="22">
                  <c:v>96</c:v>
                </c:pt>
                <c:pt idx="23">
                  <c:v>134</c:v>
                </c:pt>
                <c:pt idx="24">
                  <c:v>101</c:v>
                </c:pt>
                <c:pt idx="25">
                  <c:v>82</c:v>
                </c:pt>
                <c:pt idx="26">
                  <c:v>311</c:v>
                </c:pt>
                <c:pt idx="27">
                  <c:v>65</c:v>
                </c:pt>
                <c:pt idx="28">
                  <c:v>31</c:v>
                </c:pt>
                <c:pt idx="29">
                  <c:v>249</c:v>
                </c:pt>
                <c:pt idx="30">
                  <c:v>197</c:v>
                </c:pt>
                <c:pt idx="31">
                  <c:v>213</c:v>
                </c:pt>
                <c:pt idx="32">
                  <c:v>69</c:v>
                </c:pt>
                <c:pt idx="33">
                  <c:v>201</c:v>
                </c:pt>
                <c:pt idx="34">
                  <c:v>69</c:v>
                </c:pt>
                <c:pt idx="35">
                  <c:v>117</c:v>
                </c:pt>
                <c:pt idx="36">
                  <c:v>81</c:v>
                </c:pt>
                <c:pt idx="37">
                  <c:v>211</c:v>
                </c:pt>
                <c:pt idx="38">
                  <c:v>151</c:v>
                </c:pt>
                <c:pt idx="39">
                  <c:v>77</c:v>
                </c:pt>
                <c:pt idx="40">
                  <c:v>99</c:v>
                </c:pt>
                <c:pt idx="41">
                  <c:v>283</c:v>
                </c:pt>
                <c:pt idx="42">
                  <c:v>196</c:v>
                </c:pt>
                <c:pt idx="43">
                  <c:v>253</c:v>
                </c:pt>
                <c:pt idx="44">
                  <c:v>203</c:v>
                </c:pt>
                <c:pt idx="45">
                  <c:v>164</c:v>
                </c:pt>
                <c:pt idx="46">
                  <c:v>146</c:v>
                </c:pt>
                <c:pt idx="47">
                  <c:v>121</c:v>
                </c:pt>
                <c:pt idx="48">
                  <c:v>128</c:v>
                </c:pt>
                <c:pt idx="49">
                  <c:v>132</c:v>
                </c:pt>
                <c:pt idx="50">
                  <c:v>75</c:v>
                </c:pt>
                <c:pt idx="51">
                  <c:v>144</c:v>
                </c:pt>
                <c:pt idx="52">
                  <c:v>152</c:v>
                </c:pt>
                <c:pt idx="53">
                  <c:v>104</c:v>
                </c:pt>
                <c:pt idx="54">
                  <c:v>112</c:v>
                </c:pt>
                <c:pt idx="55">
                  <c:v>139</c:v>
                </c:pt>
                <c:pt idx="56">
                  <c:v>150</c:v>
                </c:pt>
                <c:pt idx="57">
                  <c:v>60</c:v>
                </c:pt>
                <c:pt idx="58">
                  <c:v>266</c:v>
                </c:pt>
                <c:pt idx="59">
                  <c:v>209</c:v>
                </c:pt>
                <c:pt idx="60">
                  <c:v>181</c:v>
                </c:pt>
                <c:pt idx="61">
                  <c:v>180</c:v>
                </c:pt>
                <c:pt idx="62">
                  <c:v>111</c:v>
                </c:pt>
                <c:pt idx="63">
                  <c:v>150</c:v>
                </c:pt>
                <c:pt idx="64">
                  <c:v>348</c:v>
                </c:pt>
                <c:pt idx="65">
                  <c:v>214</c:v>
                </c:pt>
                <c:pt idx="66">
                  <c:v>141</c:v>
                </c:pt>
                <c:pt idx="67">
                  <c:v>148</c:v>
                </c:pt>
                <c:pt idx="68">
                  <c:v>146</c:v>
                </c:pt>
                <c:pt idx="69">
                  <c:v>199</c:v>
                </c:pt>
                <c:pt idx="70">
                  <c:v>171</c:v>
                </c:pt>
                <c:pt idx="71">
                  <c:v>122</c:v>
                </c:pt>
                <c:pt idx="72">
                  <c:v>110</c:v>
                </c:pt>
                <c:pt idx="73">
                  <c:v>73</c:v>
                </c:pt>
                <c:pt idx="74">
                  <c:v>89</c:v>
                </c:pt>
                <c:pt idx="75">
                  <c:v>166</c:v>
                </c:pt>
                <c:pt idx="76">
                  <c:v>118</c:v>
                </c:pt>
                <c:pt idx="77">
                  <c:v>117</c:v>
                </c:pt>
                <c:pt idx="78">
                  <c:v>175</c:v>
                </c:pt>
                <c:pt idx="79">
                  <c:v>102</c:v>
                </c:pt>
                <c:pt idx="80">
                  <c:v>182</c:v>
                </c:pt>
                <c:pt idx="81">
                  <c:v>230</c:v>
                </c:pt>
                <c:pt idx="82">
                  <c:v>59</c:v>
                </c:pt>
                <c:pt idx="83">
                  <c:v>71</c:v>
                </c:pt>
                <c:pt idx="84">
                  <c:v>46</c:v>
                </c:pt>
                <c:pt idx="85">
                  <c:v>43</c:v>
                </c:pt>
                <c:pt idx="86">
                  <c:v>125</c:v>
                </c:pt>
                <c:pt idx="87">
                  <c:v>118</c:v>
                </c:pt>
                <c:pt idx="88">
                  <c:v>101</c:v>
                </c:pt>
                <c:pt idx="89">
                  <c:v>213</c:v>
                </c:pt>
                <c:pt idx="90">
                  <c:v>115</c:v>
                </c:pt>
                <c:pt idx="91">
                  <c:v>121</c:v>
                </c:pt>
                <c:pt idx="92">
                  <c:v>69</c:v>
                </c:pt>
                <c:pt idx="93">
                  <c:v>178</c:v>
                </c:pt>
                <c:pt idx="94">
                  <c:v>85</c:v>
                </c:pt>
                <c:pt idx="95">
                  <c:v>282</c:v>
                </c:pt>
                <c:pt idx="96">
                  <c:v>156</c:v>
                </c:pt>
                <c:pt idx="97">
                  <c:v>86</c:v>
                </c:pt>
                <c:pt idx="98">
                  <c:v>212</c:v>
                </c:pt>
                <c:pt idx="99">
                  <c:v>157</c:v>
                </c:pt>
                <c:pt idx="100">
                  <c:v>91</c:v>
                </c:pt>
                <c:pt idx="101">
                  <c:v>169</c:v>
                </c:pt>
                <c:pt idx="102">
                  <c:v>175</c:v>
                </c:pt>
                <c:pt idx="103">
                  <c:v>77</c:v>
                </c:pt>
                <c:pt idx="104">
                  <c:v>125</c:v>
                </c:pt>
                <c:pt idx="105">
                  <c:v>102</c:v>
                </c:pt>
                <c:pt idx="106">
                  <c:v>249</c:v>
                </c:pt>
                <c:pt idx="107">
                  <c:v>134</c:v>
                </c:pt>
                <c:pt idx="108">
                  <c:v>129</c:v>
                </c:pt>
                <c:pt idx="109">
                  <c:v>51</c:v>
                </c:pt>
                <c:pt idx="110">
                  <c:v>33</c:v>
                </c:pt>
                <c:pt idx="111">
                  <c:v>121</c:v>
                </c:pt>
                <c:pt idx="112">
                  <c:v>116</c:v>
                </c:pt>
                <c:pt idx="113">
                  <c:v>68</c:v>
                </c:pt>
                <c:pt idx="114">
                  <c:v>296</c:v>
                </c:pt>
                <c:pt idx="115">
                  <c:v>165</c:v>
                </c:pt>
                <c:pt idx="116">
                  <c:v>92</c:v>
                </c:pt>
                <c:pt idx="117">
                  <c:v>109</c:v>
                </c:pt>
                <c:pt idx="118">
                  <c:v>125</c:v>
                </c:pt>
                <c:pt idx="119">
                  <c:v>199</c:v>
                </c:pt>
                <c:pt idx="120">
                  <c:v>113</c:v>
                </c:pt>
                <c:pt idx="121">
                  <c:v>284</c:v>
                </c:pt>
                <c:pt idx="122">
                  <c:v>115</c:v>
                </c:pt>
                <c:pt idx="123">
                  <c:v>188</c:v>
                </c:pt>
                <c:pt idx="124">
                  <c:v>139</c:v>
                </c:pt>
                <c:pt idx="125">
                  <c:v>232</c:v>
                </c:pt>
                <c:pt idx="126">
                  <c:v>83</c:v>
                </c:pt>
                <c:pt idx="127">
                  <c:v>100</c:v>
                </c:pt>
                <c:pt idx="128">
                  <c:v>113</c:v>
                </c:pt>
                <c:pt idx="129">
                  <c:v>100</c:v>
                </c:pt>
                <c:pt idx="130">
                  <c:v>123</c:v>
                </c:pt>
                <c:pt idx="131">
                  <c:v>106</c:v>
                </c:pt>
                <c:pt idx="132">
                  <c:v>126</c:v>
                </c:pt>
                <c:pt idx="133">
                  <c:v>200</c:v>
                </c:pt>
                <c:pt idx="134">
                  <c:v>47</c:v>
                </c:pt>
                <c:pt idx="135">
                  <c:v>202</c:v>
                </c:pt>
                <c:pt idx="136">
                  <c:v>97</c:v>
                </c:pt>
                <c:pt idx="137">
                  <c:v>49</c:v>
                </c:pt>
                <c:pt idx="138">
                  <c:v>84</c:v>
                </c:pt>
                <c:pt idx="139">
                  <c:v>209</c:v>
                </c:pt>
                <c:pt idx="140">
                  <c:v>70</c:v>
                </c:pt>
                <c:pt idx="141">
                  <c:v>185</c:v>
                </c:pt>
                <c:pt idx="142">
                  <c:v>209</c:v>
                </c:pt>
                <c:pt idx="143">
                  <c:v>175</c:v>
                </c:pt>
                <c:pt idx="144">
                  <c:v>118</c:v>
                </c:pt>
                <c:pt idx="145">
                  <c:v>253</c:v>
                </c:pt>
                <c:pt idx="146">
                  <c:v>20</c:v>
                </c:pt>
                <c:pt idx="147">
                  <c:v>103</c:v>
                </c:pt>
                <c:pt idx="148">
                  <c:v>120</c:v>
                </c:pt>
                <c:pt idx="149">
                  <c:v>102</c:v>
                </c:pt>
              </c:numCache>
            </c:numRef>
          </c:xVal>
          <c:yVal>
            <c:numRef>
              <c:f>'Q2.9'!$L$32:$L$181</c:f>
              <c:numCache>
                <c:formatCode>General</c:formatCode>
                <c:ptCount val="150"/>
                <c:pt idx="0">
                  <c:v>12.6833800219722</c:v>
                </c:pt>
                <c:pt idx="1">
                  <c:v>15.093031102957973</c:v>
                </c:pt>
                <c:pt idx="2">
                  <c:v>18.019961747064958</c:v>
                </c:pt>
                <c:pt idx="3">
                  <c:v>17.178065678824556</c:v>
                </c:pt>
                <c:pt idx="4">
                  <c:v>7.95507557690566</c:v>
                </c:pt>
                <c:pt idx="5">
                  <c:v>17.766570386540483</c:v>
                </c:pt>
                <c:pt idx="6">
                  <c:v>12.855067432907182</c:v>
                </c:pt>
                <c:pt idx="7">
                  <c:v>14.214839331832671</c:v>
                </c:pt>
                <c:pt idx="8">
                  <c:v>17.112428399078873</c:v>
                </c:pt>
                <c:pt idx="9">
                  <c:v>8.8559947383132069</c:v>
                </c:pt>
                <c:pt idx="10">
                  <c:v>10.185032575100641</c:v>
                </c:pt>
                <c:pt idx="11">
                  <c:v>19.724051235440669</c:v>
                </c:pt>
                <c:pt idx="12">
                  <c:v>8.2609669287481609</c:v>
                </c:pt>
                <c:pt idx="13">
                  <c:v>11.571284139279843</c:v>
                </c:pt>
                <c:pt idx="14">
                  <c:v>15.238718362053007</c:v>
                </c:pt>
                <c:pt idx="15">
                  <c:v>9.2964031344172682</c:v>
                </c:pt>
                <c:pt idx="16">
                  <c:v>19.465992863404416</c:v>
                </c:pt>
                <c:pt idx="17">
                  <c:v>15.277645893808632</c:v>
                </c:pt>
                <c:pt idx="18">
                  <c:v>8.9075845426785314</c:v>
                </c:pt>
                <c:pt idx="19">
                  <c:v>12.620508885836886</c:v>
                </c:pt>
                <c:pt idx="20">
                  <c:v>10.364302840930316</c:v>
                </c:pt>
                <c:pt idx="21">
                  <c:v>16.355582999503913</c:v>
                </c:pt>
                <c:pt idx="22">
                  <c:v>12.160071908763605</c:v>
                </c:pt>
                <c:pt idx="23">
                  <c:v>12.726309330882469</c:v>
                </c:pt>
                <c:pt idx="24">
                  <c:v>9.4569745869211914</c:v>
                </c:pt>
                <c:pt idx="25">
                  <c:v>6.5539827850217094</c:v>
                </c:pt>
                <c:pt idx="26">
                  <c:v>18.145496763347413</c:v>
                </c:pt>
                <c:pt idx="27">
                  <c:v>8.7276141793721607</c:v>
                </c:pt>
                <c:pt idx="28">
                  <c:v>8.5273194595359723</c:v>
                </c:pt>
                <c:pt idx="29">
                  <c:v>15.787805065233767</c:v>
                </c:pt>
                <c:pt idx="30">
                  <c:v>11.957192082239686</c:v>
                </c:pt>
                <c:pt idx="31">
                  <c:v>13.340702072457265</c:v>
                </c:pt>
                <c:pt idx="32">
                  <c:v>8.4973910670929822</c:v>
                </c:pt>
                <c:pt idx="33">
                  <c:v>17.100020233197313</c:v>
                </c:pt>
                <c:pt idx="34">
                  <c:v>9.9893968128416084</c:v>
                </c:pt>
                <c:pt idx="35">
                  <c:v>8.3912952022503511</c:v>
                </c:pt>
                <c:pt idx="36">
                  <c:v>10.902580598481711</c:v>
                </c:pt>
                <c:pt idx="37">
                  <c:v>12.599988005888562</c:v>
                </c:pt>
                <c:pt idx="38">
                  <c:v>15.839413105314403</c:v>
                </c:pt>
                <c:pt idx="39">
                  <c:v>5.7497581504535447</c:v>
                </c:pt>
                <c:pt idx="40">
                  <c:v>9.1568140841041998</c:v>
                </c:pt>
                <c:pt idx="41">
                  <c:v>17.208685122881519</c:v>
                </c:pt>
                <c:pt idx="42">
                  <c:v>14.656401602320852</c:v>
                </c:pt>
                <c:pt idx="43">
                  <c:v>15.224864355707449</c:v>
                </c:pt>
                <c:pt idx="44">
                  <c:v>14.098458770784763</c:v>
                </c:pt>
                <c:pt idx="45">
                  <c:v>15.699219442889781</c:v>
                </c:pt>
                <c:pt idx="46">
                  <c:v>11.775013039529714</c:v>
                </c:pt>
                <c:pt idx="47">
                  <c:v>8.509773131050812</c:v>
                </c:pt>
                <c:pt idx="48">
                  <c:v>8.9276125769386141</c:v>
                </c:pt>
                <c:pt idx="49">
                  <c:v>10.752707905418376</c:v>
                </c:pt>
                <c:pt idx="50">
                  <c:v>10.078170607055057</c:v>
                </c:pt>
                <c:pt idx="51">
                  <c:v>9.6974179917615722</c:v>
                </c:pt>
                <c:pt idx="52">
                  <c:v>9.9609027506382457</c:v>
                </c:pt>
                <c:pt idx="53">
                  <c:v>6.9487714010296049</c:v>
                </c:pt>
                <c:pt idx="54">
                  <c:v>7.7205178420871956</c:v>
                </c:pt>
                <c:pt idx="55">
                  <c:v>12.10998671390832</c:v>
                </c:pt>
                <c:pt idx="56">
                  <c:v>9.628038651108735</c:v>
                </c:pt>
                <c:pt idx="57">
                  <c:v>9.3357604944766113</c:v>
                </c:pt>
                <c:pt idx="58">
                  <c:v>17.646818293935681</c:v>
                </c:pt>
                <c:pt idx="59">
                  <c:v>15.133533199736751</c:v>
                </c:pt>
                <c:pt idx="60">
                  <c:v>10.912350493094481</c:v>
                </c:pt>
                <c:pt idx="61">
                  <c:v>14.595212365154321</c:v>
                </c:pt>
                <c:pt idx="62">
                  <c:v>8.4230614849624459</c:v>
                </c:pt>
                <c:pt idx="63">
                  <c:v>12.492739961995413</c:v>
                </c:pt>
                <c:pt idx="64">
                  <c:v>22.866964400998103</c:v>
                </c:pt>
                <c:pt idx="65">
                  <c:v>11.85847507255416</c:v>
                </c:pt>
                <c:pt idx="66">
                  <c:v>13.096923099651764</c:v>
                </c:pt>
                <c:pt idx="67">
                  <c:v>13.110781108381854</c:v>
                </c:pt>
                <c:pt idx="68">
                  <c:v>11.027791279648039</c:v>
                </c:pt>
                <c:pt idx="69">
                  <c:v>12.192718526417218</c:v>
                </c:pt>
                <c:pt idx="70">
                  <c:v>13.167978590066202</c:v>
                </c:pt>
                <c:pt idx="71">
                  <c:v>9.62833350223708</c:v>
                </c:pt>
                <c:pt idx="72">
                  <c:v>10.277815884240219</c:v>
                </c:pt>
                <c:pt idx="73">
                  <c:v>8.5072184940241744</c:v>
                </c:pt>
                <c:pt idx="74">
                  <c:v>9.5375881074732902</c:v>
                </c:pt>
                <c:pt idx="75">
                  <c:v>15.227144670536283</c:v>
                </c:pt>
                <c:pt idx="76">
                  <c:v>10.854126330890598</c:v>
                </c:pt>
                <c:pt idx="77">
                  <c:v>12.447477428577422</c:v>
                </c:pt>
                <c:pt idx="78">
                  <c:v>13.826356764736266</c:v>
                </c:pt>
                <c:pt idx="79">
                  <c:v>8.3175144139126846</c:v>
                </c:pt>
                <c:pt idx="80">
                  <c:v>12.320970063037294</c:v>
                </c:pt>
                <c:pt idx="81">
                  <c:v>14.452554752758358</c:v>
                </c:pt>
                <c:pt idx="82">
                  <c:v>7.3253109460185337</c:v>
                </c:pt>
                <c:pt idx="83">
                  <c:v>8.7067215230141279</c:v>
                </c:pt>
                <c:pt idx="84">
                  <c:v>10.093332592744463</c:v>
                </c:pt>
                <c:pt idx="85">
                  <c:v>7.0060195219241326</c:v>
                </c:pt>
                <c:pt idx="86">
                  <c:v>8.3126935472629118</c:v>
                </c:pt>
                <c:pt idx="87">
                  <c:v>10.947108480983392</c:v>
                </c:pt>
                <c:pt idx="88">
                  <c:v>6.9873488966297366</c:v>
                </c:pt>
                <c:pt idx="89">
                  <c:v>14.170861003199482</c:v>
                </c:pt>
                <c:pt idx="90">
                  <c:v>7.0978305421827903</c:v>
                </c:pt>
                <c:pt idx="91">
                  <c:v>7.2682614801129874</c:v>
                </c:pt>
                <c:pt idx="92">
                  <c:v>8.6796016354255592</c:v>
                </c:pt>
                <c:pt idx="93">
                  <c:v>13.511398205201017</c:v>
                </c:pt>
                <c:pt idx="94">
                  <c:v>9.3010103219202787</c:v>
                </c:pt>
                <c:pt idx="95">
                  <c:v>18.794128113698655</c:v>
                </c:pt>
                <c:pt idx="96">
                  <c:v>15.524806252502804</c:v>
                </c:pt>
                <c:pt idx="97">
                  <c:v>8.6131168171073433</c:v>
                </c:pt>
                <c:pt idx="98">
                  <c:v>12.672355843493328</c:v>
                </c:pt>
                <c:pt idx="99">
                  <c:v>12.339532393496407</c:v>
                </c:pt>
                <c:pt idx="100">
                  <c:v>11.001293767279746</c:v>
                </c:pt>
                <c:pt idx="101">
                  <c:v>14.031235183722368</c:v>
                </c:pt>
                <c:pt idx="102">
                  <c:v>10.520311268349143</c:v>
                </c:pt>
                <c:pt idx="103">
                  <c:v>8.9398640668280294</c:v>
                </c:pt>
                <c:pt idx="104">
                  <c:v>8.4006199907569776</c:v>
                </c:pt>
                <c:pt idx="105">
                  <c:v>7.7121181385411024</c:v>
                </c:pt>
                <c:pt idx="106">
                  <c:v>14.695192619403638</c:v>
                </c:pt>
                <c:pt idx="107">
                  <c:v>11.245287062748835</c:v>
                </c:pt>
                <c:pt idx="108">
                  <c:v>8.8530188632637081</c:v>
                </c:pt>
                <c:pt idx="109">
                  <c:v>10.210589676596099</c:v>
                </c:pt>
                <c:pt idx="110">
                  <c:v>9.7348341203010342</c:v>
                </c:pt>
                <c:pt idx="111">
                  <c:v>11.152979618770864</c:v>
                </c:pt>
                <c:pt idx="112">
                  <c:v>9.4192460921938075</c:v>
                </c:pt>
                <c:pt idx="113">
                  <c:v>7.350034963209592</c:v>
                </c:pt>
                <c:pt idx="114">
                  <c:v>21.377634522605454</c:v>
                </c:pt>
                <c:pt idx="115">
                  <c:v>11.440529994181171</c:v>
                </c:pt>
                <c:pt idx="116">
                  <c:v>9.6493470235834273</c:v>
                </c:pt>
                <c:pt idx="117">
                  <c:v>7.1611590778957739</c:v>
                </c:pt>
                <c:pt idx="118">
                  <c:v>10.732067715801108</c:v>
                </c:pt>
                <c:pt idx="119">
                  <c:v>12.711279660441894</c:v>
                </c:pt>
                <c:pt idx="120">
                  <c:v>7.98732073465714</c:v>
                </c:pt>
                <c:pt idx="121">
                  <c:v>19.208591969092353</c:v>
                </c:pt>
                <c:pt idx="122">
                  <c:v>10.436769598114724</c:v>
                </c:pt>
                <c:pt idx="123">
                  <c:v>15.321064813949619</c:v>
                </c:pt>
                <c:pt idx="124">
                  <c:v>10.860996387686006</c:v>
                </c:pt>
                <c:pt idx="125">
                  <c:v>17.757268908829598</c:v>
                </c:pt>
                <c:pt idx="126">
                  <c:v>8.7928819386726182</c:v>
                </c:pt>
                <c:pt idx="127">
                  <c:v>9.7469137088487621</c:v>
                </c:pt>
                <c:pt idx="128">
                  <c:v>10.510327537624274</c:v>
                </c:pt>
                <c:pt idx="129">
                  <c:v>7.029980713625827</c:v>
                </c:pt>
                <c:pt idx="130">
                  <c:v>7.1100102154124629</c:v>
                </c:pt>
                <c:pt idx="131">
                  <c:v>9.5968452439786898</c:v>
                </c:pt>
                <c:pt idx="132">
                  <c:v>7.7973549890982463</c:v>
                </c:pt>
                <c:pt idx="133">
                  <c:v>14.063341968289354</c:v>
                </c:pt>
                <c:pt idx="134">
                  <c:v>9.1787148951163662</c:v>
                </c:pt>
                <c:pt idx="135">
                  <c:v>12.071864596261939</c:v>
                </c:pt>
                <c:pt idx="136">
                  <c:v>10.03581250178107</c:v>
                </c:pt>
                <c:pt idx="137">
                  <c:v>9.6960157641169147</c:v>
                </c:pt>
                <c:pt idx="138">
                  <c:v>9.4267506147188609</c:v>
                </c:pt>
                <c:pt idx="139">
                  <c:v>13.158342151239419</c:v>
                </c:pt>
                <c:pt idx="140">
                  <c:v>6.3227507880276237</c:v>
                </c:pt>
                <c:pt idx="141">
                  <c:v>15.471302490495329</c:v>
                </c:pt>
                <c:pt idx="142">
                  <c:v>16.518826347452478</c:v>
                </c:pt>
                <c:pt idx="143">
                  <c:v>15.263230464930757</c:v>
                </c:pt>
                <c:pt idx="144">
                  <c:v>8.2228626764723511</c:v>
                </c:pt>
                <c:pt idx="145">
                  <c:v>15.33719171345885</c:v>
                </c:pt>
                <c:pt idx="146">
                  <c:v>7.6349500763478408</c:v>
                </c:pt>
                <c:pt idx="147">
                  <c:v>9.610683445163076</c:v>
                </c:pt>
                <c:pt idx="148">
                  <c:v>10.912173526191989</c:v>
                </c:pt>
                <c:pt idx="149">
                  <c:v>11.261412677347067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235-4F9F-BE37-D2E03CA57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954424"/>
        <c:axId val="897963608"/>
      </c:scatterChart>
      <c:valAx>
        <c:axId val="897954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Adv.$'000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963608"/>
        <c:crosses val="autoZero"/>
        <c:crossBetween val="midCat"/>
      </c:valAx>
      <c:valAx>
        <c:axId val="8979636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Sales $m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897954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HrsTrading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Sales $m</c:v>
          </c:tx>
          <c:spPr>
            <a:ln w="19050">
              <a:noFill/>
            </a:ln>
          </c:spPr>
          <c:xVal>
            <c:numRef>
              <c:f>'Q2.9'!$D$2:$D$151</c:f>
              <c:numCache>
                <c:formatCode>General</c:formatCode>
                <c:ptCount val="150"/>
                <c:pt idx="0">
                  <c:v>110</c:v>
                </c:pt>
                <c:pt idx="1">
                  <c:v>134</c:v>
                </c:pt>
                <c:pt idx="2">
                  <c:v>98</c:v>
                </c:pt>
                <c:pt idx="3">
                  <c:v>85</c:v>
                </c:pt>
                <c:pt idx="4">
                  <c:v>72</c:v>
                </c:pt>
                <c:pt idx="5">
                  <c:v>77</c:v>
                </c:pt>
                <c:pt idx="6">
                  <c:v>100</c:v>
                </c:pt>
                <c:pt idx="7">
                  <c:v>95</c:v>
                </c:pt>
                <c:pt idx="8">
                  <c:v>112</c:v>
                </c:pt>
                <c:pt idx="9">
                  <c:v>75</c:v>
                </c:pt>
                <c:pt idx="10">
                  <c:v>100</c:v>
                </c:pt>
                <c:pt idx="11">
                  <c:v>96</c:v>
                </c:pt>
                <c:pt idx="12">
                  <c:v>72</c:v>
                </c:pt>
                <c:pt idx="13">
                  <c:v>73</c:v>
                </c:pt>
                <c:pt idx="14">
                  <c:v>86</c:v>
                </c:pt>
                <c:pt idx="15">
                  <c:v>121</c:v>
                </c:pt>
                <c:pt idx="16">
                  <c:v>85</c:v>
                </c:pt>
                <c:pt idx="17">
                  <c:v>73</c:v>
                </c:pt>
                <c:pt idx="18">
                  <c:v>90</c:v>
                </c:pt>
                <c:pt idx="19">
                  <c:v>82</c:v>
                </c:pt>
                <c:pt idx="20">
                  <c:v>85</c:v>
                </c:pt>
                <c:pt idx="21">
                  <c:v>80</c:v>
                </c:pt>
                <c:pt idx="22">
                  <c:v>145</c:v>
                </c:pt>
                <c:pt idx="23">
                  <c:v>112</c:v>
                </c:pt>
                <c:pt idx="24">
                  <c:v>106</c:v>
                </c:pt>
                <c:pt idx="25">
                  <c:v>101</c:v>
                </c:pt>
                <c:pt idx="26">
                  <c:v>124</c:v>
                </c:pt>
                <c:pt idx="27">
                  <c:v>88</c:v>
                </c:pt>
                <c:pt idx="28">
                  <c:v>117</c:v>
                </c:pt>
                <c:pt idx="29">
                  <c:v>86</c:v>
                </c:pt>
                <c:pt idx="30">
                  <c:v>72</c:v>
                </c:pt>
                <c:pt idx="31">
                  <c:v>101</c:v>
                </c:pt>
                <c:pt idx="32">
                  <c:v>72</c:v>
                </c:pt>
                <c:pt idx="33">
                  <c:v>91</c:v>
                </c:pt>
                <c:pt idx="34">
                  <c:v>78</c:v>
                </c:pt>
                <c:pt idx="35">
                  <c:v>96</c:v>
                </c:pt>
                <c:pt idx="36">
                  <c:v>120</c:v>
                </c:pt>
                <c:pt idx="37">
                  <c:v>112</c:v>
                </c:pt>
                <c:pt idx="38">
                  <c:v>72</c:v>
                </c:pt>
                <c:pt idx="39">
                  <c:v>150</c:v>
                </c:pt>
                <c:pt idx="40">
                  <c:v>110</c:v>
                </c:pt>
                <c:pt idx="41">
                  <c:v>104</c:v>
                </c:pt>
                <c:pt idx="42">
                  <c:v>99</c:v>
                </c:pt>
                <c:pt idx="43">
                  <c:v>145</c:v>
                </c:pt>
                <c:pt idx="44">
                  <c:v>111</c:v>
                </c:pt>
                <c:pt idx="45">
                  <c:v>86</c:v>
                </c:pt>
                <c:pt idx="46">
                  <c:v>84</c:v>
                </c:pt>
                <c:pt idx="47">
                  <c:v>123</c:v>
                </c:pt>
                <c:pt idx="48">
                  <c:v>97</c:v>
                </c:pt>
                <c:pt idx="49">
                  <c:v>98</c:v>
                </c:pt>
                <c:pt idx="50">
                  <c:v>72</c:v>
                </c:pt>
                <c:pt idx="51">
                  <c:v>73</c:v>
                </c:pt>
                <c:pt idx="52">
                  <c:v>111</c:v>
                </c:pt>
                <c:pt idx="53">
                  <c:v>86</c:v>
                </c:pt>
                <c:pt idx="54">
                  <c:v>120</c:v>
                </c:pt>
                <c:pt idx="55">
                  <c:v>84</c:v>
                </c:pt>
                <c:pt idx="56">
                  <c:v>108</c:v>
                </c:pt>
                <c:pt idx="57">
                  <c:v>118</c:v>
                </c:pt>
                <c:pt idx="58">
                  <c:v>92</c:v>
                </c:pt>
                <c:pt idx="59">
                  <c:v>88</c:v>
                </c:pt>
                <c:pt idx="60">
                  <c:v>101</c:v>
                </c:pt>
                <c:pt idx="61">
                  <c:v>91</c:v>
                </c:pt>
                <c:pt idx="62">
                  <c:v>120</c:v>
                </c:pt>
                <c:pt idx="63">
                  <c:v>98</c:v>
                </c:pt>
                <c:pt idx="64">
                  <c:v>98</c:v>
                </c:pt>
                <c:pt idx="65">
                  <c:v>98</c:v>
                </c:pt>
                <c:pt idx="66">
                  <c:v>96</c:v>
                </c:pt>
                <c:pt idx="67">
                  <c:v>116</c:v>
                </c:pt>
                <c:pt idx="68">
                  <c:v>114</c:v>
                </c:pt>
                <c:pt idx="69">
                  <c:v>98</c:v>
                </c:pt>
                <c:pt idx="70">
                  <c:v>91</c:v>
                </c:pt>
                <c:pt idx="71">
                  <c:v>129</c:v>
                </c:pt>
                <c:pt idx="72">
                  <c:v>88</c:v>
                </c:pt>
                <c:pt idx="73">
                  <c:v>82</c:v>
                </c:pt>
                <c:pt idx="74">
                  <c:v>135</c:v>
                </c:pt>
                <c:pt idx="75">
                  <c:v>133</c:v>
                </c:pt>
                <c:pt idx="76">
                  <c:v>112</c:v>
                </c:pt>
                <c:pt idx="77">
                  <c:v>168</c:v>
                </c:pt>
                <c:pt idx="78">
                  <c:v>78</c:v>
                </c:pt>
                <c:pt idx="79">
                  <c:v>110</c:v>
                </c:pt>
                <c:pt idx="80">
                  <c:v>132</c:v>
                </c:pt>
                <c:pt idx="81">
                  <c:v>137</c:v>
                </c:pt>
                <c:pt idx="82">
                  <c:v>127</c:v>
                </c:pt>
                <c:pt idx="83">
                  <c:v>112</c:v>
                </c:pt>
                <c:pt idx="84">
                  <c:v>85</c:v>
                </c:pt>
                <c:pt idx="85">
                  <c:v>74</c:v>
                </c:pt>
                <c:pt idx="86">
                  <c:v>109</c:v>
                </c:pt>
                <c:pt idx="87">
                  <c:v>108</c:v>
                </c:pt>
                <c:pt idx="88">
                  <c:v>100</c:v>
                </c:pt>
                <c:pt idx="89">
                  <c:v>105</c:v>
                </c:pt>
                <c:pt idx="90">
                  <c:v>87</c:v>
                </c:pt>
                <c:pt idx="91">
                  <c:v>84</c:v>
                </c:pt>
                <c:pt idx="92">
                  <c:v>87</c:v>
                </c:pt>
                <c:pt idx="93">
                  <c:v>101</c:v>
                </c:pt>
                <c:pt idx="94">
                  <c:v>130</c:v>
                </c:pt>
                <c:pt idx="95">
                  <c:v>72</c:v>
                </c:pt>
                <c:pt idx="96">
                  <c:v>129</c:v>
                </c:pt>
                <c:pt idx="97">
                  <c:v>100</c:v>
                </c:pt>
                <c:pt idx="98">
                  <c:v>86</c:v>
                </c:pt>
                <c:pt idx="99">
                  <c:v>98</c:v>
                </c:pt>
                <c:pt idx="100">
                  <c:v>112</c:v>
                </c:pt>
                <c:pt idx="101">
                  <c:v>85</c:v>
                </c:pt>
                <c:pt idx="102">
                  <c:v>96</c:v>
                </c:pt>
                <c:pt idx="103">
                  <c:v>150</c:v>
                </c:pt>
                <c:pt idx="104">
                  <c:v>107</c:v>
                </c:pt>
                <c:pt idx="105">
                  <c:v>108</c:v>
                </c:pt>
                <c:pt idx="106">
                  <c:v>78</c:v>
                </c:pt>
                <c:pt idx="107">
                  <c:v>86</c:v>
                </c:pt>
                <c:pt idx="108">
                  <c:v>133</c:v>
                </c:pt>
                <c:pt idx="109">
                  <c:v>107</c:v>
                </c:pt>
                <c:pt idx="110">
                  <c:v>100</c:v>
                </c:pt>
                <c:pt idx="111">
                  <c:v>108</c:v>
                </c:pt>
                <c:pt idx="112">
                  <c:v>155</c:v>
                </c:pt>
                <c:pt idx="113">
                  <c:v>90</c:v>
                </c:pt>
                <c:pt idx="114">
                  <c:v>137</c:v>
                </c:pt>
                <c:pt idx="115">
                  <c:v>140</c:v>
                </c:pt>
                <c:pt idx="116">
                  <c:v>98</c:v>
                </c:pt>
                <c:pt idx="117">
                  <c:v>111</c:v>
                </c:pt>
                <c:pt idx="118">
                  <c:v>101</c:v>
                </c:pt>
                <c:pt idx="119">
                  <c:v>109</c:v>
                </c:pt>
                <c:pt idx="120">
                  <c:v>132</c:v>
                </c:pt>
                <c:pt idx="121">
                  <c:v>137</c:v>
                </c:pt>
                <c:pt idx="122">
                  <c:v>72</c:v>
                </c:pt>
                <c:pt idx="123">
                  <c:v>76</c:v>
                </c:pt>
                <c:pt idx="124">
                  <c:v>124</c:v>
                </c:pt>
                <c:pt idx="125">
                  <c:v>99</c:v>
                </c:pt>
                <c:pt idx="126">
                  <c:v>90</c:v>
                </c:pt>
                <c:pt idx="127">
                  <c:v>98</c:v>
                </c:pt>
                <c:pt idx="128">
                  <c:v>85</c:v>
                </c:pt>
                <c:pt idx="129">
                  <c:v>136</c:v>
                </c:pt>
                <c:pt idx="130">
                  <c:v>75</c:v>
                </c:pt>
                <c:pt idx="131">
                  <c:v>96</c:v>
                </c:pt>
                <c:pt idx="132">
                  <c:v>97</c:v>
                </c:pt>
                <c:pt idx="133">
                  <c:v>124</c:v>
                </c:pt>
                <c:pt idx="134">
                  <c:v>111</c:v>
                </c:pt>
                <c:pt idx="135">
                  <c:v>147</c:v>
                </c:pt>
                <c:pt idx="136">
                  <c:v>101</c:v>
                </c:pt>
                <c:pt idx="137">
                  <c:v>111</c:v>
                </c:pt>
                <c:pt idx="138">
                  <c:v>122</c:v>
                </c:pt>
                <c:pt idx="139">
                  <c:v>85</c:v>
                </c:pt>
                <c:pt idx="140">
                  <c:v>137</c:v>
                </c:pt>
                <c:pt idx="141">
                  <c:v>99</c:v>
                </c:pt>
                <c:pt idx="142">
                  <c:v>85</c:v>
                </c:pt>
                <c:pt idx="143">
                  <c:v>84</c:v>
                </c:pt>
                <c:pt idx="144">
                  <c:v>115</c:v>
                </c:pt>
                <c:pt idx="145">
                  <c:v>124</c:v>
                </c:pt>
                <c:pt idx="146">
                  <c:v>129</c:v>
                </c:pt>
                <c:pt idx="147">
                  <c:v>102</c:v>
                </c:pt>
                <c:pt idx="148">
                  <c:v>114</c:v>
                </c:pt>
                <c:pt idx="149">
                  <c:v>135</c:v>
                </c:pt>
              </c:numCache>
            </c:numRef>
          </c:xVal>
          <c:yVal>
            <c:numRef>
              <c:f>'Q2.9'!$I$2:$I$151</c:f>
              <c:numCache>
                <c:formatCode>0.0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D7-4A49-83BA-150655A324E4}"/>
            </c:ext>
          </c:extLst>
        </c:ser>
        <c:ser>
          <c:idx val="1"/>
          <c:order val="1"/>
          <c:tx>
            <c:v>Predicted Sales $m</c:v>
          </c:tx>
          <c:spPr>
            <a:ln w="19050">
              <a:noFill/>
            </a:ln>
          </c:spPr>
          <c:xVal>
            <c:numRef>
              <c:f>'Q2.9'!$D$2:$D$151</c:f>
              <c:numCache>
                <c:formatCode>General</c:formatCode>
                <c:ptCount val="150"/>
                <c:pt idx="0">
                  <c:v>110</c:v>
                </c:pt>
                <c:pt idx="1">
                  <c:v>134</c:v>
                </c:pt>
                <c:pt idx="2">
                  <c:v>98</c:v>
                </c:pt>
                <c:pt idx="3">
                  <c:v>85</c:v>
                </c:pt>
                <c:pt idx="4">
                  <c:v>72</c:v>
                </c:pt>
                <c:pt idx="5">
                  <c:v>77</c:v>
                </c:pt>
                <c:pt idx="6">
                  <c:v>100</c:v>
                </c:pt>
                <c:pt idx="7">
                  <c:v>95</c:v>
                </c:pt>
                <c:pt idx="8">
                  <c:v>112</c:v>
                </c:pt>
                <c:pt idx="9">
                  <c:v>75</c:v>
                </c:pt>
                <c:pt idx="10">
                  <c:v>100</c:v>
                </c:pt>
                <c:pt idx="11">
                  <c:v>96</c:v>
                </c:pt>
                <c:pt idx="12">
                  <c:v>72</c:v>
                </c:pt>
                <c:pt idx="13">
                  <c:v>73</c:v>
                </c:pt>
                <c:pt idx="14">
                  <c:v>86</c:v>
                </c:pt>
                <c:pt idx="15">
                  <c:v>121</c:v>
                </c:pt>
                <c:pt idx="16">
                  <c:v>85</c:v>
                </c:pt>
                <c:pt idx="17">
                  <c:v>73</c:v>
                </c:pt>
                <c:pt idx="18">
                  <c:v>90</c:v>
                </c:pt>
                <c:pt idx="19">
                  <c:v>82</c:v>
                </c:pt>
                <c:pt idx="20">
                  <c:v>85</c:v>
                </c:pt>
                <c:pt idx="21">
                  <c:v>80</c:v>
                </c:pt>
                <c:pt idx="22">
                  <c:v>145</c:v>
                </c:pt>
                <c:pt idx="23">
                  <c:v>112</c:v>
                </c:pt>
                <c:pt idx="24">
                  <c:v>106</c:v>
                </c:pt>
                <c:pt idx="25">
                  <c:v>101</c:v>
                </c:pt>
                <c:pt idx="26">
                  <c:v>124</c:v>
                </c:pt>
                <c:pt idx="27">
                  <c:v>88</c:v>
                </c:pt>
                <c:pt idx="28">
                  <c:v>117</c:v>
                </c:pt>
                <c:pt idx="29">
                  <c:v>86</c:v>
                </c:pt>
                <c:pt idx="30">
                  <c:v>72</c:v>
                </c:pt>
                <c:pt idx="31">
                  <c:v>101</c:v>
                </c:pt>
                <c:pt idx="32">
                  <c:v>72</c:v>
                </c:pt>
                <c:pt idx="33">
                  <c:v>91</c:v>
                </c:pt>
                <c:pt idx="34">
                  <c:v>78</c:v>
                </c:pt>
                <c:pt idx="35">
                  <c:v>96</c:v>
                </c:pt>
                <c:pt idx="36">
                  <c:v>120</c:v>
                </c:pt>
                <c:pt idx="37">
                  <c:v>112</c:v>
                </c:pt>
                <c:pt idx="38">
                  <c:v>72</c:v>
                </c:pt>
                <c:pt idx="39">
                  <c:v>150</c:v>
                </c:pt>
                <c:pt idx="40">
                  <c:v>110</c:v>
                </c:pt>
                <c:pt idx="41">
                  <c:v>104</c:v>
                </c:pt>
                <c:pt idx="42">
                  <c:v>99</c:v>
                </c:pt>
                <c:pt idx="43">
                  <c:v>145</c:v>
                </c:pt>
                <c:pt idx="44">
                  <c:v>111</c:v>
                </c:pt>
                <c:pt idx="45">
                  <c:v>86</c:v>
                </c:pt>
                <c:pt idx="46">
                  <c:v>84</c:v>
                </c:pt>
                <c:pt idx="47">
                  <c:v>123</c:v>
                </c:pt>
                <c:pt idx="48">
                  <c:v>97</c:v>
                </c:pt>
                <c:pt idx="49">
                  <c:v>98</c:v>
                </c:pt>
                <c:pt idx="50">
                  <c:v>72</c:v>
                </c:pt>
                <c:pt idx="51">
                  <c:v>73</c:v>
                </c:pt>
                <c:pt idx="52">
                  <c:v>111</c:v>
                </c:pt>
                <c:pt idx="53">
                  <c:v>86</c:v>
                </c:pt>
                <c:pt idx="54">
                  <c:v>120</c:v>
                </c:pt>
                <c:pt idx="55">
                  <c:v>84</c:v>
                </c:pt>
                <c:pt idx="56">
                  <c:v>108</c:v>
                </c:pt>
                <c:pt idx="57">
                  <c:v>118</c:v>
                </c:pt>
                <c:pt idx="58">
                  <c:v>92</c:v>
                </c:pt>
                <c:pt idx="59">
                  <c:v>88</c:v>
                </c:pt>
                <c:pt idx="60">
                  <c:v>101</c:v>
                </c:pt>
                <c:pt idx="61">
                  <c:v>91</c:v>
                </c:pt>
                <c:pt idx="62">
                  <c:v>120</c:v>
                </c:pt>
                <c:pt idx="63">
                  <c:v>98</c:v>
                </c:pt>
                <c:pt idx="64">
                  <c:v>98</c:v>
                </c:pt>
                <c:pt idx="65">
                  <c:v>98</c:v>
                </c:pt>
                <c:pt idx="66">
                  <c:v>96</c:v>
                </c:pt>
                <c:pt idx="67">
                  <c:v>116</c:v>
                </c:pt>
                <c:pt idx="68">
                  <c:v>114</c:v>
                </c:pt>
                <c:pt idx="69">
                  <c:v>98</c:v>
                </c:pt>
                <c:pt idx="70">
                  <c:v>91</c:v>
                </c:pt>
                <c:pt idx="71">
                  <c:v>129</c:v>
                </c:pt>
                <c:pt idx="72">
                  <c:v>88</c:v>
                </c:pt>
                <c:pt idx="73">
                  <c:v>82</c:v>
                </c:pt>
                <c:pt idx="74">
                  <c:v>135</c:v>
                </c:pt>
                <c:pt idx="75">
                  <c:v>133</c:v>
                </c:pt>
                <c:pt idx="76">
                  <c:v>112</c:v>
                </c:pt>
                <c:pt idx="77">
                  <c:v>168</c:v>
                </c:pt>
                <c:pt idx="78">
                  <c:v>78</c:v>
                </c:pt>
                <c:pt idx="79">
                  <c:v>110</c:v>
                </c:pt>
                <c:pt idx="80">
                  <c:v>132</c:v>
                </c:pt>
                <c:pt idx="81">
                  <c:v>137</c:v>
                </c:pt>
                <c:pt idx="82">
                  <c:v>127</c:v>
                </c:pt>
                <c:pt idx="83">
                  <c:v>112</c:v>
                </c:pt>
                <c:pt idx="84">
                  <c:v>85</c:v>
                </c:pt>
                <c:pt idx="85">
                  <c:v>74</c:v>
                </c:pt>
                <c:pt idx="86">
                  <c:v>109</c:v>
                </c:pt>
                <c:pt idx="87">
                  <c:v>108</c:v>
                </c:pt>
                <c:pt idx="88">
                  <c:v>100</c:v>
                </c:pt>
                <c:pt idx="89">
                  <c:v>105</c:v>
                </c:pt>
                <c:pt idx="90">
                  <c:v>87</c:v>
                </c:pt>
                <c:pt idx="91">
                  <c:v>84</c:v>
                </c:pt>
                <c:pt idx="92">
                  <c:v>87</c:v>
                </c:pt>
                <c:pt idx="93">
                  <c:v>101</c:v>
                </c:pt>
                <c:pt idx="94">
                  <c:v>130</c:v>
                </c:pt>
                <c:pt idx="95">
                  <c:v>72</c:v>
                </c:pt>
                <c:pt idx="96">
                  <c:v>129</c:v>
                </c:pt>
                <c:pt idx="97">
                  <c:v>100</c:v>
                </c:pt>
                <c:pt idx="98">
                  <c:v>86</c:v>
                </c:pt>
                <c:pt idx="99">
                  <c:v>98</c:v>
                </c:pt>
                <c:pt idx="100">
                  <c:v>112</c:v>
                </c:pt>
                <c:pt idx="101">
                  <c:v>85</c:v>
                </c:pt>
                <c:pt idx="102">
                  <c:v>96</c:v>
                </c:pt>
                <c:pt idx="103">
                  <c:v>150</c:v>
                </c:pt>
                <c:pt idx="104">
                  <c:v>107</c:v>
                </c:pt>
                <c:pt idx="105">
                  <c:v>108</c:v>
                </c:pt>
                <c:pt idx="106">
                  <c:v>78</c:v>
                </c:pt>
                <c:pt idx="107">
                  <c:v>86</c:v>
                </c:pt>
                <c:pt idx="108">
                  <c:v>133</c:v>
                </c:pt>
                <c:pt idx="109">
                  <c:v>107</c:v>
                </c:pt>
                <c:pt idx="110">
                  <c:v>100</c:v>
                </c:pt>
                <c:pt idx="111">
                  <c:v>108</c:v>
                </c:pt>
                <c:pt idx="112">
                  <c:v>155</c:v>
                </c:pt>
                <c:pt idx="113">
                  <c:v>90</c:v>
                </c:pt>
                <c:pt idx="114">
                  <c:v>137</c:v>
                </c:pt>
                <c:pt idx="115">
                  <c:v>140</c:v>
                </c:pt>
                <c:pt idx="116">
                  <c:v>98</c:v>
                </c:pt>
                <c:pt idx="117">
                  <c:v>111</c:v>
                </c:pt>
                <c:pt idx="118">
                  <c:v>101</c:v>
                </c:pt>
                <c:pt idx="119">
                  <c:v>109</c:v>
                </c:pt>
                <c:pt idx="120">
                  <c:v>132</c:v>
                </c:pt>
                <c:pt idx="121">
                  <c:v>137</c:v>
                </c:pt>
                <c:pt idx="122">
                  <c:v>72</c:v>
                </c:pt>
                <c:pt idx="123">
                  <c:v>76</c:v>
                </c:pt>
                <c:pt idx="124">
                  <c:v>124</c:v>
                </c:pt>
                <c:pt idx="125">
                  <c:v>99</c:v>
                </c:pt>
                <c:pt idx="126">
                  <c:v>90</c:v>
                </c:pt>
                <c:pt idx="127">
                  <c:v>98</c:v>
                </c:pt>
                <c:pt idx="128">
                  <c:v>85</c:v>
                </c:pt>
                <c:pt idx="129">
                  <c:v>136</c:v>
                </c:pt>
                <c:pt idx="130">
                  <c:v>75</c:v>
                </c:pt>
                <c:pt idx="131">
                  <c:v>96</c:v>
                </c:pt>
                <c:pt idx="132">
                  <c:v>97</c:v>
                </c:pt>
                <c:pt idx="133">
                  <c:v>124</c:v>
                </c:pt>
                <c:pt idx="134">
                  <c:v>111</c:v>
                </c:pt>
                <c:pt idx="135">
                  <c:v>147</c:v>
                </c:pt>
                <c:pt idx="136">
                  <c:v>101</c:v>
                </c:pt>
                <c:pt idx="137">
                  <c:v>111</c:v>
                </c:pt>
                <c:pt idx="138">
                  <c:v>122</c:v>
                </c:pt>
                <c:pt idx="139">
                  <c:v>85</c:v>
                </c:pt>
                <c:pt idx="140">
                  <c:v>137</c:v>
                </c:pt>
                <c:pt idx="141">
                  <c:v>99</c:v>
                </c:pt>
                <c:pt idx="142">
                  <c:v>85</c:v>
                </c:pt>
                <c:pt idx="143">
                  <c:v>84</c:v>
                </c:pt>
                <c:pt idx="144">
                  <c:v>115</c:v>
                </c:pt>
                <c:pt idx="145">
                  <c:v>124</c:v>
                </c:pt>
                <c:pt idx="146">
                  <c:v>129</c:v>
                </c:pt>
                <c:pt idx="147">
                  <c:v>102</c:v>
                </c:pt>
                <c:pt idx="148">
                  <c:v>114</c:v>
                </c:pt>
                <c:pt idx="149">
                  <c:v>135</c:v>
                </c:pt>
              </c:numCache>
            </c:numRef>
          </c:xVal>
          <c:yVal>
            <c:numRef>
              <c:f>'Q2.9'!$L$32:$L$181</c:f>
              <c:numCache>
                <c:formatCode>General</c:formatCode>
                <c:ptCount val="150"/>
                <c:pt idx="0">
                  <c:v>12.6833800219722</c:v>
                </c:pt>
                <c:pt idx="1">
                  <c:v>15.093031102957973</c:v>
                </c:pt>
                <c:pt idx="2">
                  <c:v>18.019961747064958</c:v>
                </c:pt>
                <c:pt idx="3">
                  <c:v>17.178065678824556</c:v>
                </c:pt>
                <c:pt idx="4">
                  <c:v>7.95507557690566</c:v>
                </c:pt>
                <c:pt idx="5">
                  <c:v>17.766570386540483</c:v>
                </c:pt>
                <c:pt idx="6">
                  <c:v>12.855067432907182</c:v>
                </c:pt>
                <c:pt idx="7">
                  <c:v>14.214839331832671</c:v>
                </c:pt>
                <c:pt idx="8">
                  <c:v>17.112428399078873</c:v>
                </c:pt>
                <c:pt idx="9">
                  <c:v>8.8559947383132069</c:v>
                </c:pt>
                <c:pt idx="10">
                  <c:v>10.185032575100641</c:v>
                </c:pt>
                <c:pt idx="11">
                  <c:v>19.724051235440669</c:v>
                </c:pt>
                <c:pt idx="12">
                  <c:v>8.2609669287481609</c:v>
                </c:pt>
                <c:pt idx="13">
                  <c:v>11.571284139279843</c:v>
                </c:pt>
                <c:pt idx="14">
                  <c:v>15.238718362053007</c:v>
                </c:pt>
                <c:pt idx="15">
                  <c:v>9.2964031344172682</c:v>
                </c:pt>
                <c:pt idx="16">
                  <c:v>19.465992863404416</c:v>
                </c:pt>
                <c:pt idx="17">
                  <c:v>15.277645893808632</c:v>
                </c:pt>
                <c:pt idx="18">
                  <c:v>8.9075845426785314</c:v>
                </c:pt>
                <c:pt idx="19">
                  <c:v>12.620508885836886</c:v>
                </c:pt>
                <c:pt idx="20">
                  <c:v>10.364302840930316</c:v>
                </c:pt>
                <c:pt idx="21">
                  <c:v>16.355582999503913</c:v>
                </c:pt>
                <c:pt idx="22">
                  <c:v>12.160071908763605</c:v>
                </c:pt>
                <c:pt idx="23">
                  <c:v>12.726309330882469</c:v>
                </c:pt>
                <c:pt idx="24">
                  <c:v>9.4569745869211914</c:v>
                </c:pt>
                <c:pt idx="25">
                  <c:v>6.5539827850217094</c:v>
                </c:pt>
                <c:pt idx="26">
                  <c:v>18.145496763347413</c:v>
                </c:pt>
                <c:pt idx="27">
                  <c:v>8.7276141793721607</c:v>
                </c:pt>
                <c:pt idx="28">
                  <c:v>8.5273194595359723</c:v>
                </c:pt>
                <c:pt idx="29">
                  <c:v>15.787805065233767</c:v>
                </c:pt>
                <c:pt idx="30">
                  <c:v>11.957192082239686</c:v>
                </c:pt>
                <c:pt idx="31">
                  <c:v>13.340702072457265</c:v>
                </c:pt>
                <c:pt idx="32">
                  <c:v>8.4973910670929822</c:v>
                </c:pt>
                <c:pt idx="33">
                  <c:v>17.100020233197313</c:v>
                </c:pt>
                <c:pt idx="34">
                  <c:v>9.9893968128416084</c:v>
                </c:pt>
                <c:pt idx="35">
                  <c:v>8.3912952022503511</c:v>
                </c:pt>
                <c:pt idx="36">
                  <c:v>10.902580598481711</c:v>
                </c:pt>
                <c:pt idx="37">
                  <c:v>12.599988005888562</c:v>
                </c:pt>
                <c:pt idx="38">
                  <c:v>15.839413105314403</c:v>
                </c:pt>
                <c:pt idx="39">
                  <c:v>5.7497581504535447</c:v>
                </c:pt>
                <c:pt idx="40">
                  <c:v>9.1568140841041998</c:v>
                </c:pt>
                <c:pt idx="41">
                  <c:v>17.208685122881519</c:v>
                </c:pt>
                <c:pt idx="42">
                  <c:v>14.656401602320852</c:v>
                </c:pt>
                <c:pt idx="43">
                  <c:v>15.224864355707449</c:v>
                </c:pt>
                <c:pt idx="44">
                  <c:v>14.098458770784763</c:v>
                </c:pt>
                <c:pt idx="45">
                  <c:v>15.699219442889781</c:v>
                </c:pt>
                <c:pt idx="46">
                  <c:v>11.775013039529714</c:v>
                </c:pt>
                <c:pt idx="47">
                  <c:v>8.509773131050812</c:v>
                </c:pt>
                <c:pt idx="48">
                  <c:v>8.9276125769386141</c:v>
                </c:pt>
                <c:pt idx="49">
                  <c:v>10.752707905418376</c:v>
                </c:pt>
                <c:pt idx="50">
                  <c:v>10.078170607055057</c:v>
                </c:pt>
                <c:pt idx="51">
                  <c:v>9.6974179917615722</c:v>
                </c:pt>
                <c:pt idx="52">
                  <c:v>9.9609027506382457</c:v>
                </c:pt>
                <c:pt idx="53">
                  <c:v>6.9487714010296049</c:v>
                </c:pt>
                <c:pt idx="54">
                  <c:v>7.7205178420871956</c:v>
                </c:pt>
                <c:pt idx="55">
                  <c:v>12.10998671390832</c:v>
                </c:pt>
                <c:pt idx="56">
                  <c:v>9.628038651108735</c:v>
                </c:pt>
                <c:pt idx="57">
                  <c:v>9.3357604944766113</c:v>
                </c:pt>
                <c:pt idx="58">
                  <c:v>17.646818293935681</c:v>
                </c:pt>
                <c:pt idx="59">
                  <c:v>15.133533199736751</c:v>
                </c:pt>
                <c:pt idx="60">
                  <c:v>10.912350493094481</c:v>
                </c:pt>
                <c:pt idx="61">
                  <c:v>14.595212365154321</c:v>
                </c:pt>
                <c:pt idx="62">
                  <c:v>8.4230614849624459</c:v>
                </c:pt>
                <c:pt idx="63">
                  <c:v>12.492739961995413</c:v>
                </c:pt>
                <c:pt idx="64">
                  <c:v>22.866964400998103</c:v>
                </c:pt>
                <c:pt idx="65">
                  <c:v>11.85847507255416</c:v>
                </c:pt>
                <c:pt idx="66">
                  <c:v>13.096923099651764</c:v>
                </c:pt>
                <c:pt idx="67">
                  <c:v>13.110781108381854</c:v>
                </c:pt>
                <c:pt idx="68">
                  <c:v>11.027791279648039</c:v>
                </c:pt>
                <c:pt idx="69">
                  <c:v>12.192718526417218</c:v>
                </c:pt>
                <c:pt idx="70">
                  <c:v>13.167978590066202</c:v>
                </c:pt>
                <c:pt idx="71">
                  <c:v>9.62833350223708</c:v>
                </c:pt>
                <c:pt idx="72">
                  <c:v>10.277815884240219</c:v>
                </c:pt>
                <c:pt idx="73">
                  <c:v>8.5072184940241744</c:v>
                </c:pt>
                <c:pt idx="74">
                  <c:v>9.5375881074732902</c:v>
                </c:pt>
                <c:pt idx="75">
                  <c:v>15.227144670536283</c:v>
                </c:pt>
                <c:pt idx="76">
                  <c:v>10.854126330890598</c:v>
                </c:pt>
                <c:pt idx="77">
                  <c:v>12.447477428577422</c:v>
                </c:pt>
                <c:pt idx="78">
                  <c:v>13.826356764736266</c:v>
                </c:pt>
                <c:pt idx="79">
                  <c:v>8.3175144139126846</c:v>
                </c:pt>
                <c:pt idx="80">
                  <c:v>12.320970063037294</c:v>
                </c:pt>
                <c:pt idx="81">
                  <c:v>14.452554752758358</c:v>
                </c:pt>
                <c:pt idx="82">
                  <c:v>7.3253109460185337</c:v>
                </c:pt>
                <c:pt idx="83">
                  <c:v>8.7067215230141279</c:v>
                </c:pt>
                <c:pt idx="84">
                  <c:v>10.093332592744463</c:v>
                </c:pt>
                <c:pt idx="85">
                  <c:v>7.0060195219241326</c:v>
                </c:pt>
                <c:pt idx="86">
                  <c:v>8.3126935472629118</c:v>
                </c:pt>
                <c:pt idx="87">
                  <c:v>10.947108480983392</c:v>
                </c:pt>
                <c:pt idx="88">
                  <c:v>6.9873488966297366</c:v>
                </c:pt>
                <c:pt idx="89">
                  <c:v>14.170861003199482</c:v>
                </c:pt>
                <c:pt idx="90">
                  <c:v>7.0978305421827903</c:v>
                </c:pt>
                <c:pt idx="91">
                  <c:v>7.2682614801129874</c:v>
                </c:pt>
                <c:pt idx="92">
                  <c:v>8.6796016354255592</c:v>
                </c:pt>
                <c:pt idx="93">
                  <c:v>13.511398205201017</c:v>
                </c:pt>
                <c:pt idx="94">
                  <c:v>9.3010103219202787</c:v>
                </c:pt>
                <c:pt idx="95">
                  <c:v>18.794128113698655</c:v>
                </c:pt>
                <c:pt idx="96">
                  <c:v>15.524806252502804</c:v>
                </c:pt>
                <c:pt idx="97">
                  <c:v>8.6131168171073433</c:v>
                </c:pt>
                <c:pt idx="98">
                  <c:v>12.672355843493328</c:v>
                </c:pt>
                <c:pt idx="99">
                  <c:v>12.339532393496407</c:v>
                </c:pt>
                <c:pt idx="100">
                  <c:v>11.001293767279746</c:v>
                </c:pt>
                <c:pt idx="101">
                  <c:v>14.031235183722368</c:v>
                </c:pt>
                <c:pt idx="102">
                  <c:v>10.520311268349143</c:v>
                </c:pt>
                <c:pt idx="103">
                  <c:v>8.9398640668280294</c:v>
                </c:pt>
                <c:pt idx="104">
                  <c:v>8.4006199907569776</c:v>
                </c:pt>
                <c:pt idx="105">
                  <c:v>7.7121181385411024</c:v>
                </c:pt>
                <c:pt idx="106">
                  <c:v>14.695192619403638</c:v>
                </c:pt>
                <c:pt idx="107">
                  <c:v>11.245287062748835</c:v>
                </c:pt>
                <c:pt idx="108">
                  <c:v>8.8530188632637081</c:v>
                </c:pt>
                <c:pt idx="109">
                  <c:v>10.210589676596099</c:v>
                </c:pt>
                <c:pt idx="110">
                  <c:v>9.7348341203010342</c:v>
                </c:pt>
                <c:pt idx="111">
                  <c:v>11.152979618770864</c:v>
                </c:pt>
                <c:pt idx="112">
                  <c:v>9.4192460921938075</c:v>
                </c:pt>
                <c:pt idx="113">
                  <c:v>7.350034963209592</c:v>
                </c:pt>
                <c:pt idx="114">
                  <c:v>21.377634522605454</c:v>
                </c:pt>
                <c:pt idx="115">
                  <c:v>11.440529994181171</c:v>
                </c:pt>
                <c:pt idx="116">
                  <c:v>9.6493470235834273</c:v>
                </c:pt>
                <c:pt idx="117">
                  <c:v>7.1611590778957739</c:v>
                </c:pt>
                <c:pt idx="118">
                  <c:v>10.732067715801108</c:v>
                </c:pt>
                <c:pt idx="119">
                  <c:v>12.711279660441894</c:v>
                </c:pt>
                <c:pt idx="120">
                  <c:v>7.98732073465714</c:v>
                </c:pt>
                <c:pt idx="121">
                  <c:v>19.208591969092353</c:v>
                </c:pt>
                <c:pt idx="122">
                  <c:v>10.436769598114724</c:v>
                </c:pt>
                <c:pt idx="123">
                  <c:v>15.321064813949619</c:v>
                </c:pt>
                <c:pt idx="124">
                  <c:v>10.860996387686006</c:v>
                </c:pt>
                <c:pt idx="125">
                  <c:v>17.757268908829598</c:v>
                </c:pt>
                <c:pt idx="126">
                  <c:v>8.7928819386726182</c:v>
                </c:pt>
                <c:pt idx="127">
                  <c:v>9.7469137088487621</c:v>
                </c:pt>
                <c:pt idx="128">
                  <c:v>10.510327537624274</c:v>
                </c:pt>
                <c:pt idx="129">
                  <c:v>7.029980713625827</c:v>
                </c:pt>
                <c:pt idx="130">
                  <c:v>7.1100102154124629</c:v>
                </c:pt>
                <c:pt idx="131">
                  <c:v>9.5968452439786898</c:v>
                </c:pt>
                <c:pt idx="132">
                  <c:v>7.7973549890982463</c:v>
                </c:pt>
                <c:pt idx="133">
                  <c:v>14.063341968289354</c:v>
                </c:pt>
                <c:pt idx="134">
                  <c:v>9.1787148951163662</c:v>
                </c:pt>
                <c:pt idx="135">
                  <c:v>12.071864596261939</c:v>
                </c:pt>
                <c:pt idx="136">
                  <c:v>10.03581250178107</c:v>
                </c:pt>
                <c:pt idx="137">
                  <c:v>9.6960157641169147</c:v>
                </c:pt>
                <c:pt idx="138">
                  <c:v>9.4267506147188609</c:v>
                </c:pt>
                <c:pt idx="139">
                  <c:v>13.158342151239419</c:v>
                </c:pt>
                <c:pt idx="140">
                  <c:v>6.3227507880276237</c:v>
                </c:pt>
                <c:pt idx="141">
                  <c:v>15.471302490495329</c:v>
                </c:pt>
                <c:pt idx="142">
                  <c:v>16.518826347452478</c:v>
                </c:pt>
                <c:pt idx="143">
                  <c:v>15.263230464930757</c:v>
                </c:pt>
                <c:pt idx="144">
                  <c:v>8.2228626764723511</c:v>
                </c:pt>
                <c:pt idx="145">
                  <c:v>15.33719171345885</c:v>
                </c:pt>
                <c:pt idx="146">
                  <c:v>7.6349500763478408</c:v>
                </c:pt>
                <c:pt idx="147">
                  <c:v>9.610683445163076</c:v>
                </c:pt>
                <c:pt idx="148">
                  <c:v>10.912173526191989</c:v>
                </c:pt>
                <c:pt idx="149">
                  <c:v>11.261412677347067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D7-4A49-83BA-150655A32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963936"/>
        <c:axId val="897954096"/>
      </c:scatterChart>
      <c:valAx>
        <c:axId val="897963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HrsTrading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954096"/>
        <c:crosses val="autoZero"/>
        <c:crossBetween val="midCat"/>
      </c:valAx>
      <c:valAx>
        <c:axId val="8979540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Sales $m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897963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Mng-Age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Sales $m</c:v>
          </c:tx>
          <c:spPr>
            <a:ln w="19050">
              <a:noFill/>
            </a:ln>
          </c:spPr>
          <c:xVal>
            <c:numRef>
              <c:f>'Q2.9'!$E$2:$E$151</c:f>
              <c:numCache>
                <c:formatCode>General</c:formatCode>
                <c:ptCount val="150"/>
                <c:pt idx="0">
                  <c:v>33</c:v>
                </c:pt>
                <c:pt idx="1">
                  <c:v>33</c:v>
                </c:pt>
                <c:pt idx="2">
                  <c:v>40</c:v>
                </c:pt>
                <c:pt idx="3">
                  <c:v>29</c:v>
                </c:pt>
                <c:pt idx="4">
                  <c:v>36</c:v>
                </c:pt>
                <c:pt idx="5">
                  <c:v>32</c:v>
                </c:pt>
                <c:pt idx="6">
                  <c:v>52</c:v>
                </c:pt>
                <c:pt idx="7">
                  <c:v>41</c:v>
                </c:pt>
                <c:pt idx="8">
                  <c:v>31</c:v>
                </c:pt>
                <c:pt idx="9">
                  <c:v>42</c:v>
                </c:pt>
                <c:pt idx="10">
                  <c:v>32</c:v>
                </c:pt>
                <c:pt idx="11">
                  <c:v>39</c:v>
                </c:pt>
                <c:pt idx="12">
                  <c:v>45</c:v>
                </c:pt>
                <c:pt idx="13">
                  <c:v>39</c:v>
                </c:pt>
                <c:pt idx="14">
                  <c:v>31</c:v>
                </c:pt>
                <c:pt idx="15">
                  <c:v>41</c:v>
                </c:pt>
                <c:pt idx="16">
                  <c:v>38</c:v>
                </c:pt>
                <c:pt idx="17">
                  <c:v>29</c:v>
                </c:pt>
                <c:pt idx="18">
                  <c:v>34</c:v>
                </c:pt>
                <c:pt idx="19">
                  <c:v>34</c:v>
                </c:pt>
                <c:pt idx="20">
                  <c:v>47</c:v>
                </c:pt>
                <c:pt idx="21">
                  <c:v>38</c:v>
                </c:pt>
                <c:pt idx="22">
                  <c:v>34</c:v>
                </c:pt>
                <c:pt idx="23">
                  <c:v>30</c:v>
                </c:pt>
                <c:pt idx="24">
                  <c:v>44</c:v>
                </c:pt>
                <c:pt idx="25">
                  <c:v>37</c:v>
                </c:pt>
                <c:pt idx="26">
                  <c:v>37</c:v>
                </c:pt>
                <c:pt idx="27">
                  <c:v>27</c:v>
                </c:pt>
                <c:pt idx="28">
                  <c:v>30</c:v>
                </c:pt>
                <c:pt idx="29">
                  <c:v>38</c:v>
                </c:pt>
                <c:pt idx="30">
                  <c:v>35</c:v>
                </c:pt>
                <c:pt idx="31">
                  <c:v>30</c:v>
                </c:pt>
                <c:pt idx="32">
                  <c:v>34</c:v>
                </c:pt>
                <c:pt idx="33">
                  <c:v>37</c:v>
                </c:pt>
                <c:pt idx="34">
                  <c:v>35</c:v>
                </c:pt>
                <c:pt idx="35">
                  <c:v>33</c:v>
                </c:pt>
                <c:pt idx="36">
                  <c:v>39</c:v>
                </c:pt>
                <c:pt idx="37">
                  <c:v>59</c:v>
                </c:pt>
                <c:pt idx="38">
                  <c:v>30</c:v>
                </c:pt>
                <c:pt idx="39">
                  <c:v>28</c:v>
                </c:pt>
                <c:pt idx="40">
                  <c:v>36</c:v>
                </c:pt>
                <c:pt idx="41">
                  <c:v>40</c:v>
                </c:pt>
                <c:pt idx="42">
                  <c:v>43</c:v>
                </c:pt>
                <c:pt idx="43">
                  <c:v>52</c:v>
                </c:pt>
                <c:pt idx="44">
                  <c:v>45</c:v>
                </c:pt>
                <c:pt idx="45">
                  <c:v>33</c:v>
                </c:pt>
                <c:pt idx="46">
                  <c:v>36</c:v>
                </c:pt>
                <c:pt idx="47">
                  <c:v>36</c:v>
                </c:pt>
                <c:pt idx="48">
                  <c:v>43</c:v>
                </c:pt>
                <c:pt idx="49">
                  <c:v>35</c:v>
                </c:pt>
                <c:pt idx="50">
                  <c:v>49</c:v>
                </c:pt>
                <c:pt idx="51">
                  <c:v>35</c:v>
                </c:pt>
                <c:pt idx="52">
                  <c:v>44</c:v>
                </c:pt>
                <c:pt idx="53">
                  <c:v>29</c:v>
                </c:pt>
                <c:pt idx="54">
                  <c:v>39</c:v>
                </c:pt>
                <c:pt idx="55">
                  <c:v>36</c:v>
                </c:pt>
                <c:pt idx="56">
                  <c:v>37</c:v>
                </c:pt>
                <c:pt idx="57">
                  <c:v>34</c:v>
                </c:pt>
                <c:pt idx="58">
                  <c:v>52</c:v>
                </c:pt>
                <c:pt idx="59">
                  <c:v>45</c:v>
                </c:pt>
                <c:pt idx="60">
                  <c:v>53</c:v>
                </c:pt>
                <c:pt idx="61">
                  <c:v>44</c:v>
                </c:pt>
                <c:pt idx="62">
                  <c:v>46</c:v>
                </c:pt>
                <c:pt idx="63">
                  <c:v>38</c:v>
                </c:pt>
                <c:pt idx="64">
                  <c:v>36</c:v>
                </c:pt>
                <c:pt idx="65">
                  <c:v>42</c:v>
                </c:pt>
                <c:pt idx="66">
                  <c:v>28</c:v>
                </c:pt>
                <c:pt idx="67">
                  <c:v>35</c:v>
                </c:pt>
                <c:pt idx="68">
                  <c:v>43</c:v>
                </c:pt>
                <c:pt idx="69">
                  <c:v>35</c:v>
                </c:pt>
                <c:pt idx="70">
                  <c:v>28</c:v>
                </c:pt>
                <c:pt idx="71">
                  <c:v>56</c:v>
                </c:pt>
                <c:pt idx="72">
                  <c:v>40</c:v>
                </c:pt>
                <c:pt idx="73">
                  <c:v>31</c:v>
                </c:pt>
                <c:pt idx="74">
                  <c:v>40</c:v>
                </c:pt>
                <c:pt idx="75">
                  <c:v>29</c:v>
                </c:pt>
                <c:pt idx="76">
                  <c:v>32</c:v>
                </c:pt>
                <c:pt idx="77">
                  <c:v>33</c:v>
                </c:pt>
                <c:pt idx="78">
                  <c:v>39</c:v>
                </c:pt>
                <c:pt idx="79">
                  <c:v>41</c:v>
                </c:pt>
                <c:pt idx="80">
                  <c:v>31</c:v>
                </c:pt>
                <c:pt idx="81">
                  <c:v>43</c:v>
                </c:pt>
                <c:pt idx="82">
                  <c:v>30</c:v>
                </c:pt>
                <c:pt idx="83">
                  <c:v>39</c:v>
                </c:pt>
                <c:pt idx="84">
                  <c:v>46</c:v>
                </c:pt>
                <c:pt idx="85">
                  <c:v>50</c:v>
                </c:pt>
                <c:pt idx="86">
                  <c:v>44</c:v>
                </c:pt>
                <c:pt idx="87">
                  <c:v>31</c:v>
                </c:pt>
                <c:pt idx="88">
                  <c:v>53</c:v>
                </c:pt>
                <c:pt idx="89">
                  <c:v>37</c:v>
                </c:pt>
                <c:pt idx="90">
                  <c:v>46</c:v>
                </c:pt>
                <c:pt idx="91">
                  <c:v>45</c:v>
                </c:pt>
                <c:pt idx="92">
                  <c:v>34</c:v>
                </c:pt>
                <c:pt idx="93">
                  <c:v>38</c:v>
                </c:pt>
                <c:pt idx="94">
                  <c:v>37</c:v>
                </c:pt>
                <c:pt idx="95">
                  <c:v>39</c:v>
                </c:pt>
                <c:pt idx="96">
                  <c:v>42</c:v>
                </c:pt>
                <c:pt idx="97">
                  <c:v>54</c:v>
                </c:pt>
                <c:pt idx="98">
                  <c:v>39</c:v>
                </c:pt>
                <c:pt idx="99">
                  <c:v>35</c:v>
                </c:pt>
                <c:pt idx="100">
                  <c:v>33</c:v>
                </c:pt>
                <c:pt idx="101">
                  <c:v>36</c:v>
                </c:pt>
                <c:pt idx="102">
                  <c:v>42</c:v>
                </c:pt>
                <c:pt idx="103">
                  <c:v>29</c:v>
                </c:pt>
                <c:pt idx="104">
                  <c:v>38</c:v>
                </c:pt>
                <c:pt idx="105">
                  <c:v>37</c:v>
                </c:pt>
                <c:pt idx="106">
                  <c:v>29</c:v>
                </c:pt>
                <c:pt idx="107">
                  <c:v>36</c:v>
                </c:pt>
                <c:pt idx="108">
                  <c:v>61</c:v>
                </c:pt>
                <c:pt idx="109">
                  <c:v>38</c:v>
                </c:pt>
                <c:pt idx="110">
                  <c:v>27</c:v>
                </c:pt>
                <c:pt idx="111">
                  <c:v>32</c:v>
                </c:pt>
                <c:pt idx="112">
                  <c:v>44</c:v>
                </c:pt>
                <c:pt idx="113">
                  <c:v>37</c:v>
                </c:pt>
                <c:pt idx="114">
                  <c:v>37</c:v>
                </c:pt>
                <c:pt idx="115">
                  <c:v>60</c:v>
                </c:pt>
                <c:pt idx="116">
                  <c:v>53</c:v>
                </c:pt>
                <c:pt idx="117">
                  <c:v>41</c:v>
                </c:pt>
                <c:pt idx="118">
                  <c:v>39</c:v>
                </c:pt>
                <c:pt idx="119">
                  <c:v>44</c:v>
                </c:pt>
                <c:pt idx="120">
                  <c:v>45</c:v>
                </c:pt>
                <c:pt idx="121">
                  <c:v>38</c:v>
                </c:pt>
                <c:pt idx="122">
                  <c:v>36</c:v>
                </c:pt>
                <c:pt idx="123">
                  <c:v>30</c:v>
                </c:pt>
                <c:pt idx="124">
                  <c:v>34</c:v>
                </c:pt>
                <c:pt idx="125">
                  <c:v>47</c:v>
                </c:pt>
                <c:pt idx="126">
                  <c:v>33</c:v>
                </c:pt>
                <c:pt idx="127">
                  <c:v>37</c:v>
                </c:pt>
                <c:pt idx="128">
                  <c:v>28</c:v>
                </c:pt>
                <c:pt idx="129">
                  <c:v>42</c:v>
                </c:pt>
                <c:pt idx="130">
                  <c:v>49</c:v>
                </c:pt>
                <c:pt idx="131">
                  <c:v>42</c:v>
                </c:pt>
                <c:pt idx="132">
                  <c:v>40</c:v>
                </c:pt>
                <c:pt idx="133">
                  <c:v>32</c:v>
                </c:pt>
                <c:pt idx="134">
                  <c:v>34</c:v>
                </c:pt>
                <c:pt idx="135">
                  <c:v>40</c:v>
                </c:pt>
                <c:pt idx="136">
                  <c:v>49</c:v>
                </c:pt>
                <c:pt idx="137">
                  <c:v>33</c:v>
                </c:pt>
                <c:pt idx="138">
                  <c:v>40</c:v>
                </c:pt>
                <c:pt idx="139">
                  <c:v>45</c:v>
                </c:pt>
                <c:pt idx="140">
                  <c:v>46</c:v>
                </c:pt>
                <c:pt idx="141">
                  <c:v>30</c:v>
                </c:pt>
                <c:pt idx="142">
                  <c:v>30</c:v>
                </c:pt>
                <c:pt idx="143">
                  <c:v>31</c:v>
                </c:pt>
                <c:pt idx="144">
                  <c:v>46</c:v>
                </c:pt>
                <c:pt idx="145">
                  <c:v>42</c:v>
                </c:pt>
                <c:pt idx="146">
                  <c:v>43</c:v>
                </c:pt>
                <c:pt idx="147">
                  <c:v>39</c:v>
                </c:pt>
                <c:pt idx="148">
                  <c:v>52</c:v>
                </c:pt>
                <c:pt idx="149">
                  <c:v>35</c:v>
                </c:pt>
              </c:numCache>
            </c:numRef>
          </c:xVal>
          <c:yVal>
            <c:numRef>
              <c:f>'Q2.9'!$I$2:$I$151</c:f>
              <c:numCache>
                <c:formatCode>0.0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94-4475-9F1F-F7D24AC45B90}"/>
            </c:ext>
          </c:extLst>
        </c:ser>
        <c:ser>
          <c:idx val="1"/>
          <c:order val="1"/>
          <c:tx>
            <c:v>Predicted Sales $m</c:v>
          </c:tx>
          <c:spPr>
            <a:ln w="19050">
              <a:noFill/>
            </a:ln>
          </c:spPr>
          <c:xVal>
            <c:numRef>
              <c:f>'Q2.9'!$E$2:$E$151</c:f>
              <c:numCache>
                <c:formatCode>General</c:formatCode>
                <c:ptCount val="150"/>
                <c:pt idx="0">
                  <c:v>33</c:v>
                </c:pt>
                <c:pt idx="1">
                  <c:v>33</c:v>
                </c:pt>
                <c:pt idx="2">
                  <c:v>40</c:v>
                </c:pt>
                <c:pt idx="3">
                  <c:v>29</c:v>
                </c:pt>
                <c:pt idx="4">
                  <c:v>36</c:v>
                </c:pt>
                <c:pt idx="5">
                  <c:v>32</c:v>
                </c:pt>
                <c:pt idx="6">
                  <c:v>52</c:v>
                </c:pt>
                <c:pt idx="7">
                  <c:v>41</c:v>
                </c:pt>
                <c:pt idx="8">
                  <c:v>31</c:v>
                </c:pt>
                <c:pt idx="9">
                  <c:v>42</c:v>
                </c:pt>
                <c:pt idx="10">
                  <c:v>32</c:v>
                </c:pt>
                <c:pt idx="11">
                  <c:v>39</c:v>
                </c:pt>
                <c:pt idx="12">
                  <c:v>45</c:v>
                </c:pt>
                <c:pt idx="13">
                  <c:v>39</c:v>
                </c:pt>
                <c:pt idx="14">
                  <c:v>31</c:v>
                </c:pt>
                <c:pt idx="15">
                  <c:v>41</c:v>
                </c:pt>
                <c:pt idx="16">
                  <c:v>38</c:v>
                </c:pt>
                <c:pt idx="17">
                  <c:v>29</c:v>
                </c:pt>
                <c:pt idx="18">
                  <c:v>34</c:v>
                </c:pt>
                <c:pt idx="19">
                  <c:v>34</c:v>
                </c:pt>
                <c:pt idx="20">
                  <c:v>47</c:v>
                </c:pt>
                <c:pt idx="21">
                  <c:v>38</c:v>
                </c:pt>
                <c:pt idx="22">
                  <c:v>34</c:v>
                </c:pt>
                <c:pt idx="23">
                  <c:v>30</c:v>
                </c:pt>
                <c:pt idx="24">
                  <c:v>44</c:v>
                </c:pt>
                <c:pt idx="25">
                  <c:v>37</c:v>
                </c:pt>
                <c:pt idx="26">
                  <c:v>37</c:v>
                </c:pt>
                <c:pt idx="27">
                  <c:v>27</c:v>
                </c:pt>
                <c:pt idx="28">
                  <c:v>30</c:v>
                </c:pt>
                <c:pt idx="29">
                  <c:v>38</c:v>
                </c:pt>
                <c:pt idx="30">
                  <c:v>35</c:v>
                </c:pt>
                <c:pt idx="31">
                  <c:v>30</c:v>
                </c:pt>
                <c:pt idx="32">
                  <c:v>34</c:v>
                </c:pt>
                <c:pt idx="33">
                  <c:v>37</c:v>
                </c:pt>
                <c:pt idx="34">
                  <c:v>35</c:v>
                </c:pt>
                <c:pt idx="35">
                  <c:v>33</c:v>
                </c:pt>
                <c:pt idx="36">
                  <c:v>39</c:v>
                </c:pt>
                <c:pt idx="37">
                  <c:v>59</c:v>
                </c:pt>
                <c:pt idx="38">
                  <c:v>30</c:v>
                </c:pt>
                <c:pt idx="39">
                  <c:v>28</c:v>
                </c:pt>
                <c:pt idx="40">
                  <c:v>36</c:v>
                </c:pt>
                <c:pt idx="41">
                  <c:v>40</c:v>
                </c:pt>
                <c:pt idx="42">
                  <c:v>43</c:v>
                </c:pt>
                <c:pt idx="43">
                  <c:v>52</c:v>
                </c:pt>
                <c:pt idx="44">
                  <c:v>45</c:v>
                </c:pt>
                <c:pt idx="45">
                  <c:v>33</c:v>
                </c:pt>
                <c:pt idx="46">
                  <c:v>36</c:v>
                </c:pt>
                <c:pt idx="47">
                  <c:v>36</c:v>
                </c:pt>
                <c:pt idx="48">
                  <c:v>43</c:v>
                </c:pt>
                <c:pt idx="49">
                  <c:v>35</c:v>
                </c:pt>
                <c:pt idx="50">
                  <c:v>49</c:v>
                </c:pt>
                <c:pt idx="51">
                  <c:v>35</c:v>
                </c:pt>
                <c:pt idx="52">
                  <c:v>44</c:v>
                </c:pt>
                <c:pt idx="53">
                  <c:v>29</c:v>
                </c:pt>
                <c:pt idx="54">
                  <c:v>39</c:v>
                </c:pt>
                <c:pt idx="55">
                  <c:v>36</c:v>
                </c:pt>
                <c:pt idx="56">
                  <c:v>37</c:v>
                </c:pt>
                <c:pt idx="57">
                  <c:v>34</c:v>
                </c:pt>
                <c:pt idx="58">
                  <c:v>52</c:v>
                </c:pt>
                <c:pt idx="59">
                  <c:v>45</c:v>
                </c:pt>
                <c:pt idx="60">
                  <c:v>53</c:v>
                </c:pt>
                <c:pt idx="61">
                  <c:v>44</c:v>
                </c:pt>
                <c:pt idx="62">
                  <c:v>46</c:v>
                </c:pt>
                <c:pt idx="63">
                  <c:v>38</c:v>
                </c:pt>
                <c:pt idx="64">
                  <c:v>36</c:v>
                </c:pt>
                <c:pt idx="65">
                  <c:v>42</c:v>
                </c:pt>
                <c:pt idx="66">
                  <c:v>28</c:v>
                </c:pt>
                <c:pt idx="67">
                  <c:v>35</c:v>
                </c:pt>
                <c:pt idx="68">
                  <c:v>43</c:v>
                </c:pt>
                <c:pt idx="69">
                  <c:v>35</c:v>
                </c:pt>
                <c:pt idx="70">
                  <c:v>28</c:v>
                </c:pt>
                <c:pt idx="71">
                  <c:v>56</c:v>
                </c:pt>
                <c:pt idx="72">
                  <c:v>40</c:v>
                </c:pt>
                <c:pt idx="73">
                  <c:v>31</c:v>
                </c:pt>
                <c:pt idx="74">
                  <c:v>40</c:v>
                </c:pt>
                <c:pt idx="75">
                  <c:v>29</c:v>
                </c:pt>
                <c:pt idx="76">
                  <c:v>32</c:v>
                </c:pt>
                <c:pt idx="77">
                  <c:v>33</c:v>
                </c:pt>
                <c:pt idx="78">
                  <c:v>39</c:v>
                </c:pt>
                <c:pt idx="79">
                  <c:v>41</c:v>
                </c:pt>
                <c:pt idx="80">
                  <c:v>31</c:v>
                </c:pt>
                <c:pt idx="81">
                  <c:v>43</c:v>
                </c:pt>
                <c:pt idx="82">
                  <c:v>30</c:v>
                </c:pt>
                <c:pt idx="83">
                  <c:v>39</c:v>
                </c:pt>
                <c:pt idx="84">
                  <c:v>46</c:v>
                </c:pt>
                <c:pt idx="85">
                  <c:v>50</c:v>
                </c:pt>
                <c:pt idx="86">
                  <c:v>44</c:v>
                </c:pt>
                <c:pt idx="87">
                  <c:v>31</c:v>
                </c:pt>
                <c:pt idx="88">
                  <c:v>53</c:v>
                </c:pt>
                <c:pt idx="89">
                  <c:v>37</c:v>
                </c:pt>
                <c:pt idx="90">
                  <c:v>46</c:v>
                </c:pt>
                <c:pt idx="91">
                  <c:v>45</c:v>
                </c:pt>
                <c:pt idx="92">
                  <c:v>34</c:v>
                </c:pt>
                <c:pt idx="93">
                  <c:v>38</c:v>
                </c:pt>
                <c:pt idx="94">
                  <c:v>37</c:v>
                </c:pt>
                <c:pt idx="95">
                  <c:v>39</c:v>
                </c:pt>
                <c:pt idx="96">
                  <c:v>42</c:v>
                </c:pt>
                <c:pt idx="97">
                  <c:v>54</c:v>
                </c:pt>
                <c:pt idx="98">
                  <c:v>39</c:v>
                </c:pt>
                <c:pt idx="99">
                  <c:v>35</c:v>
                </c:pt>
                <c:pt idx="100">
                  <c:v>33</c:v>
                </c:pt>
                <c:pt idx="101">
                  <c:v>36</c:v>
                </c:pt>
                <c:pt idx="102">
                  <c:v>42</c:v>
                </c:pt>
                <c:pt idx="103">
                  <c:v>29</c:v>
                </c:pt>
                <c:pt idx="104">
                  <c:v>38</c:v>
                </c:pt>
                <c:pt idx="105">
                  <c:v>37</c:v>
                </c:pt>
                <c:pt idx="106">
                  <c:v>29</c:v>
                </c:pt>
                <c:pt idx="107">
                  <c:v>36</c:v>
                </c:pt>
                <c:pt idx="108">
                  <c:v>61</c:v>
                </c:pt>
                <c:pt idx="109">
                  <c:v>38</c:v>
                </c:pt>
                <c:pt idx="110">
                  <c:v>27</c:v>
                </c:pt>
                <c:pt idx="111">
                  <c:v>32</c:v>
                </c:pt>
                <c:pt idx="112">
                  <c:v>44</c:v>
                </c:pt>
                <c:pt idx="113">
                  <c:v>37</c:v>
                </c:pt>
                <c:pt idx="114">
                  <c:v>37</c:v>
                </c:pt>
                <c:pt idx="115">
                  <c:v>60</c:v>
                </c:pt>
                <c:pt idx="116">
                  <c:v>53</c:v>
                </c:pt>
                <c:pt idx="117">
                  <c:v>41</c:v>
                </c:pt>
                <c:pt idx="118">
                  <c:v>39</c:v>
                </c:pt>
                <c:pt idx="119">
                  <c:v>44</c:v>
                </c:pt>
                <c:pt idx="120">
                  <c:v>45</c:v>
                </c:pt>
                <c:pt idx="121">
                  <c:v>38</c:v>
                </c:pt>
                <c:pt idx="122">
                  <c:v>36</c:v>
                </c:pt>
                <c:pt idx="123">
                  <c:v>30</c:v>
                </c:pt>
                <c:pt idx="124">
                  <c:v>34</c:v>
                </c:pt>
                <c:pt idx="125">
                  <c:v>47</c:v>
                </c:pt>
                <c:pt idx="126">
                  <c:v>33</c:v>
                </c:pt>
                <c:pt idx="127">
                  <c:v>37</c:v>
                </c:pt>
                <c:pt idx="128">
                  <c:v>28</c:v>
                </c:pt>
                <c:pt idx="129">
                  <c:v>42</c:v>
                </c:pt>
                <c:pt idx="130">
                  <c:v>49</c:v>
                </c:pt>
                <c:pt idx="131">
                  <c:v>42</c:v>
                </c:pt>
                <c:pt idx="132">
                  <c:v>40</c:v>
                </c:pt>
                <c:pt idx="133">
                  <c:v>32</c:v>
                </c:pt>
                <c:pt idx="134">
                  <c:v>34</c:v>
                </c:pt>
                <c:pt idx="135">
                  <c:v>40</c:v>
                </c:pt>
                <c:pt idx="136">
                  <c:v>49</c:v>
                </c:pt>
                <c:pt idx="137">
                  <c:v>33</c:v>
                </c:pt>
                <c:pt idx="138">
                  <c:v>40</c:v>
                </c:pt>
                <c:pt idx="139">
                  <c:v>45</c:v>
                </c:pt>
                <c:pt idx="140">
                  <c:v>46</c:v>
                </c:pt>
                <c:pt idx="141">
                  <c:v>30</c:v>
                </c:pt>
                <c:pt idx="142">
                  <c:v>30</c:v>
                </c:pt>
                <c:pt idx="143">
                  <c:v>31</c:v>
                </c:pt>
                <c:pt idx="144">
                  <c:v>46</c:v>
                </c:pt>
                <c:pt idx="145">
                  <c:v>42</c:v>
                </c:pt>
                <c:pt idx="146">
                  <c:v>43</c:v>
                </c:pt>
                <c:pt idx="147">
                  <c:v>39</c:v>
                </c:pt>
                <c:pt idx="148">
                  <c:v>52</c:v>
                </c:pt>
                <c:pt idx="149">
                  <c:v>35</c:v>
                </c:pt>
              </c:numCache>
            </c:numRef>
          </c:xVal>
          <c:yVal>
            <c:numRef>
              <c:f>'Q2.9'!$L$32:$L$181</c:f>
              <c:numCache>
                <c:formatCode>General</c:formatCode>
                <c:ptCount val="150"/>
                <c:pt idx="0">
                  <c:v>12.6833800219722</c:v>
                </c:pt>
                <c:pt idx="1">
                  <c:v>15.093031102957973</c:v>
                </c:pt>
                <c:pt idx="2">
                  <c:v>18.019961747064958</c:v>
                </c:pt>
                <c:pt idx="3">
                  <c:v>17.178065678824556</c:v>
                </c:pt>
                <c:pt idx="4">
                  <c:v>7.95507557690566</c:v>
                </c:pt>
                <c:pt idx="5">
                  <c:v>17.766570386540483</c:v>
                </c:pt>
                <c:pt idx="6">
                  <c:v>12.855067432907182</c:v>
                </c:pt>
                <c:pt idx="7">
                  <c:v>14.214839331832671</c:v>
                </c:pt>
                <c:pt idx="8">
                  <c:v>17.112428399078873</c:v>
                </c:pt>
                <c:pt idx="9">
                  <c:v>8.8559947383132069</c:v>
                </c:pt>
                <c:pt idx="10">
                  <c:v>10.185032575100641</c:v>
                </c:pt>
                <c:pt idx="11">
                  <c:v>19.724051235440669</c:v>
                </c:pt>
                <c:pt idx="12">
                  <c:v>8.2609669287481609</c:v>
                </c:pt>
                <c:pt idx="13">
                  <c:v>11.571284139279843</c:v>
                </c:pt>
                <c:pt idx="14">
                  <c:v>15.238718362053007</c:v>
                </c:pt>
                <c:pt idx="15">
                  <c:v>9.2964031344172682</c:v>
                </c:pt>
                <c:pt idx="16">
                  <c:v>19.465992863404416</c:v>
                </c:pt>
                <c:pt idx="17">
                  <c:v>15.277645893808632</c:v>
                </c:pt>
                <c:pt idx="18">
                  <c:v>8.9075845426785314</c:v>
                </c:pt>
                <c:pt idx="19">
                  <c:v>12.620508885836886</c:v>
                </c:pt>
                <c:pt idx="20">
                  <c:v>10.364302840930316</c:v>
                </c:pt>
                <c:pt idx="21">
                  <c:v>16.355582999503913</c:v>
                </c:pt>
                <c:pt idx="22">
                  <c:v>12.160071908763605</c:v>
                </c:pt>
                <c:pt idx="23">
                  <c:v>12.726309330882469</c:v>
                </c:pt>
                <c:pt idx="24">
                  <c:v>9.4569745869211914</c:v>
                </c:pt>
                <c:pt idx="25">
                  <c:v>6.5539827850217094</c:v>
                </c:pt>
                <c:pt idx="26">
                  <c:v>18.145496763347413</c:v>
                </c:pt>
                <c:pt idx="27">
                  <c:v>8.7276141793721607</c:v>
                </c:pt>
                <c:pt idx="28">
                  <c:v>8.5273194595359723</c:v>
                </c:pt>
                <c:pt idx="29">
                  <c:v>15.787805065233767</c:v>
                </c:pt>
                <c:pt idx="30">
                  <c:v>11.957192082239686</c:v>
                </c:pt>
                <c:pt idx="31">
                  <c:v>13.340702072457265</c:v>
                </c:pt>
                <c:pt idx="32">
                  <c:v>8.4973910670929822</c:v>
                </c:pt>
                <c:pt idx="33">
                  <c:v>17.100020233197313</c:v>
                </c:pt>
                <c:pt idx="34">
                  <c:v>9.9893968128416084</c:v>
                </c:pt>
                <c:pt idx="35">
                  <c:v>8.3912952022503511</c:v>
                </c:pt>
                <c:pt idx="36">
                  <c:v>10.902580598481711</c:v>
                </c:pt>
                <c:pt idx="37">
                  <c:v>12.599988005888562</c:v>
                </c:pt>
                <c:pt idx="38">
                  <c:v>15.839413105314403</c:v>
                </c:pt>
                <c:pt idx="39">
                  <c:v>5.7497581504535447</c:v>
                </c:pt>
                <c:pt idx="40">
                  <c:v>9.1568140841041998</c:v>
                </c:pt>
                <c:pt idx="41">
                  <c:v>17.208685122881519</c:v>
                </c:pt>
                <c:pt idx="42">
                  <c:v>14.656401602320852</c:v>
                </c:pt>
                <c:pt idx="43">
                  <c:v>15.224864355707449</c:v>
                </c:pt>
                <c:pt idx="44">
                  <c:v>14.098458770784763</c:v>
                </c:pt>
                <c:pt idx="45">
                  <c:v>15.699219442889781</c:v>
                </c:pt>
                <c:pt idx="46">
                  <c:v>11.775013039529714</c:v>
                </c:pt>
                <c:pt idx="47">
                  <c:v>8.509773131050812</c:v>
                </c:pt>
                <c:pt idx="48">
                  <c:v>8.9276125769386141</c:v>
                </c:pt>
                <c:pt idx="49">
                  <c:v>10.752707905418376</c:v>
                </c:pt>
                <c:pt idx="50">
                  <c:v>10.078170607055057</c:v>
                </c:pt>
                <c:pt idx="51">
                  <c:v>9.6974179917615722</c:v>
                </c:pt>
                <c:pt idx="52">
                  <c:v>9.9609027506382457</c:v>
                </c:pt>
                <c:pt idx="53">
                  <c:v>6.9487714010296049</c:v>
                </c:pt>
                <c:pt idx="54">
                  <c:v>7.7205178420871956</c:v>
                </c:pt>
                <c:pt idx="55">
                  <c:v>12.10998671390832</c:v>
                </c:pt>
                <c:pt idx="56">
                  <c:v>9.628038651108735</c:v>
                </c:pt>
                <c:pt idx="57">
                  <c:v>9.3357604944766113</c:v>
                </c:pt>
                <c:pt idx="58">
                  <c:v>17.646818293935681</c:v>
                </c:pt>
                <c:pt idx="59">
                  <c:v>15.133533199736751</c:v>
                </c:pt>
                <c:pt idx="60">
                  <c:v>10.912350493094481</c:v>
                </c:pt>
                <c:pt idx="61">
                  <c:v>14.595212365154321</c:v>
                </c:pt>
                <c:pt idx="62">
                  <c:v>8.4230614849624459</c:v>
                </c:pt>
                <c:pt idx="63">
                  <c:v>12.492739961995413</c:v>
                </c:pt>
                <c:pt idx="64">
                  <c:v>22.866964400998103</c:v>
                </c:pt>
                <c:pt idx="65">
                  <c:v>11.85847507255416</c:v>
                </c:pt>
                <c:pt idx="66">
                  <c:v>13.096923099651764</c:v>
                </c:pt>
                <c:pt idx="67">
                  <c:v>13.110781108381854</c:v>
                </c:pt>
                <c:pt idx="68">
                  <c:v>11.027791279648039</c:v>
                </c:pt>
                <c:pt idx="69">
                  <c:v>12.192718526417218</c:v>
                </c:pt>
                <c:pt idx="70">
                  <c:v>13.167978590066202</c:v>
                </c:pt>
                <c:pt idx="71">
                  <c:v>9.62833350223708</c:v>
                </c:pt>
                <c:pt idx="72">
                  <c:v>10.277815884240219</c:v>
                </c:pt>
                <c:pt idx="73">
                  <c:v>8.5072184940241744</c:v>
                </c:pt>
                <c:pt idx="74">
                  <c:v>9.5375881074732902</c:v>
                </c:pt>
                <c:pt idx="75">
                  <c:v>15.227144670536283</c:v>
                </c:pt>
                <c:pt idx="76">
                  <c:v>10.854126330890598</c:v>
                </c:pt>
                <c:pt idx="77">
                  <c:v>12.447477428577422</c:v>
                </c:pt>
                <c:pt idx="78">
                  <c:v>13.826356764736266</c:v>
                </c:pt>
                <c:pt idx="79">
                  <c:v>8.3175144139126846</c:v>
                </c:pt>
                <c:pt idx="80">
                  <c:v>12.320970063037294</c:v>
                </c:pt>
                <c:pt idx="81">
                  <c:v>14.452554752758358</c:v>
                </c:pt>
                <c:pt idx="82">
                  <c:v>7.3253109460185337</c:v>
                </c:pt>
                <c:pt idx="83">
                  <c:v>8.7067215230141279</c:v>
                </c:pt>
                <c:pt idx="84">
                  <c:v>10.093332592744463</c:v>
                </c:pt>
                <c:pt idx="85">
                  <c:v>7.0060195219241326</c:v>
                </c:pt>
                <c:pt idx="86">
                  <c:v>8.3126935472629118</c:v>
                </c:pt>
                <c:pt idx="87">
                  <c:v>10.947108480983392</c:v>
                </c:pt>
                <c:pt idx="88">
                  <c:v>6.9873488966297366</c:v>
                </c:pt>
                <c:pt idx="89">
                  <c:v>14.170861003199482</c:v>
                </c:pt>
                <c:pt idx="90">
                  <c:v>7.0978305421827903</c:v>
                </c:pt>
                <c:pt idx="91">
                  <c:v>7.2682614801129874</c:v>
                </c:pt>
                <c:pt idx="92">
                  <c:v>8.6796016354255592</c:v>
                </c:pt>
                <c:pt idx="93">
                  <c:v>13.511398205201017</c:v>
                </c:pt>
                <c:pt idx="94">
                  <c:v>9.3010103219202787</c:v>
                </c:pt>
                <c:pt idx="95">
                  <c:v>18.794128113698655</c:v>
                </c:pt>
                <c:pt idx="96">
                  <c:v>15.524806252502804</c:v>
                </c:pt>
                <c:pt idx="97">
                  <c:v>8.6131168171073433</c:v>
                </c:pt>
                <c:pt idx="98">
                  <c:v>12.672355843493328</c:v>
                </c:pt>
                <c:pt idx="99">
                  <c:v>12.339532393496407</c:v>
                </c:pt>
                <c:pt idx="100">
                  <c:v>11.001293767279746</c:v>
                </c:pt>
                <c:pt idx="101">
                  <c:v>14.031235183722368</c:v>
                </c:pt>
                <c:pt idx="102">
                  <c:v>10.520311268349143</c:v>
                </c:pt>
                <c:pt idx="103">
                  <c:v>8.9398640668280294</c:v>
                </c:pt>
                <c:pt idx="104">
                  <c:v>8.4006199907569776</c:v>
                </c:pt>
                <c:pt idx="105">
                  <c:v>7.7121181385411024</c:v>
                </c:pt>
                <c:pt idx="106">
                  <c:v>14.695192619403638</c:v>
                </c:pt>
                <c:pt idx="107">
                  <c:v>11.245287062748835</c:v>
                </c:pt>
                <c:pt idx="108">
                  <c:v>8.8530188632637081</c:v>
                </c:pt>
                <c:pt idx="109">
                  <c:v>10.210589676596099</c:v>
                </c:pt>
                <c:pt idx="110">
                  <c:v>9.7348341203010342</c:v>
                </c:pt>
                <c:pt idx="111">
                  <c:v>11.152979618770864</c:v>
                </c:pt>
                <c:pt idx="112">
                  <c:v>9.4192460921938075</c:v>
                </c:pt>
                <c:pt idx="113">
                  <c:v>7.350034963209592</c:v>
                </c:pt>
                <c:pt idx="114">
                  <c:v>21.377634522605454</c:v>
                </c:pt>
                <c:pt idx="115">
                  <c:v>11.440529994181171</c:v>
                </c:pt>
                <c:pt idx="116">
                  <c:v>9.6493470235834273</c:v>
                </c:pt>
                <c:pt idx="117">
                  <c:v>7.1611590778957739</c:v>
                </c:pt>
                <c:pt idx="118">
                  <c:v>10.732067715801108</c:v>
                </c:pt>
                <c:pt idx="119">
                  <c:v>12.711279660441894</c:v>
                </c:pt>
                <c:pt idx="120">
                  <c:v>7.98732073465714</c:v>
                </c:pt>
                <c:pt idx="121">
                  <c:v>19.208591969092353</c:v>
                </c:pt>
                <c:pt idx="122">
                  <c:v>10.436769598114724</c:v>
                </c:pt>
                <c:pt idx="123">
                  <c:v>15.321064813949619</c:v>
                </c:pt>
                <c:pt idx="124">
                  <c:v>10.860996387686006</c:v>
                </c:pt>
                <c:pt idx="125">
                  <c:v>17.757268908829598</c:v>
                </c:pt>
                <c:pt idx="126">
                  <c:v>8.7928819386726182</c:v>
                </c:pt>
                <c:pt idx="127">
                  <c:v>9.7469137088487621</c:v>
                </c:pt>
                <c:pt idx="128">
                  <c:v>10.510327537624274</c:v>
                </c:pt>
                <c:pt idx="129">
                  <c:v>7.029980713625827</c:v>
                </c:pt>
                <c:pt idx="130">
                  <c:v>7.1100102154124629</c:v>
                </c:pt>
                <c:pt idx="131">
                  <c:v>9.5968452439786898</c:v>
                </c:pt>
                <c:pt idx="132">
                  <c:v>7.7973549890982463</c:v>
                </c:pt>
                <c:pt idx="133">
                  <c:v>14.063341968289354</c:v>
                </c:pt>
                <c:pt idx="134">
                  <c:v>9.1787148951163662</c:v>
                </c:pt>
                <c:pt idx="135">
                  <c:v>12.071864596261939</c:v>
                </c:pt>
                <c:pt idx="136">
                  <c:v>10.03581250178107</c:v>
                </c:pt>
                <c:pt idx="137">
                  <c:v>9.6960157641169147</c:v>
                </c:pt>
                <c:pt idx="138">
                  <c:v>9.4267506147188609</c:v>
                </c:pt>
                <c:pt idx="139">
                  <c:v>13.158342151239419</c:v>
                </c:pt>
                <c:pt idx="140">
                  <c:v>6.3227507880276237</c:v>
                </c:pt>
                <c:pt idx="141">
                  <c:v>15.471302490495329</c:v>
                </c:pt>
                <c:pt idx="142">
                  <c:v>16.518826347452478</c:v>
                </c:pt>
                <c:pt idx="143">
                  <c:v>15.263230464930757</c:v>
                </c:pt>
                <c:pt idx="144">
                  <c:v>8.2228626764723511</c:v>
                </c:pt>
                <c:pt idx="145">
                  <c:v>15.33719171345885</c:v>
                </c:pt>
                <c:pt idx="146">
                  <c:v>7.6349500763478408</c:v>
                </c:pt>
                <c:pt idx="147">
                  <c:v>9.610683445163076</c:v>
                </c:pt>
                <c:pt idx="148">
                  <c:v>10.912173526191989</c:v>
                </c:pt>
                <c:pt idx="149">
                  <c:v>11.261412677347067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194-4475-9F1F-F7D24AC45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965248"/>
        <c:axId val="897971808"/>
      </c:scatterChart>
      <c:valAx>
        <c:axId val="897965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Mng-Age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971808"/>
        <c:crosses val="autoZero"/>
        <c:crossBetween val="midCat"/>
      </c:valAx>
      <c:valAx>
        <c:axId val="8979718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Sales $m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897965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Mng-Exp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Sales $m</c:v>
          </c:tx>
          <c:spPr>
            <a:ln w="19050">
              <a:noFill/>
            </a:ln>
          </c:spPr>
          <c:xVal>
            <c:numRef>
              <c:f>'Q2.9'!$F$2:$F$151</c:f>
              <c:numCache>
                <c:formatCode>General</c:formatCode>
                <c:ptCount val="150"/>
                <c:pt idx="0">
                  <c:v>12</c:v>
                </c:pt>
                <c:pt idx="1">
                  <c:v>16</c:v>
                </c:pt>
                <c:pt idx="2">
                  <c:v>13</c:v>
                </c:pt>
                <c:pt idx="3">
                  <c:v>10</c:v>
                </c:pt>
                <c:pt idx="4">
                  <c:v>4</c:v>
                </c:pt>
                <c:pt idx="5">
                  <c:v>15</c:v>
                </c:pt>
                <c:pt idx="6">
                  <c:v>15</c:v>
                </c:pt>
                <c:pt idx="7">
                  <c:v>4</c:v>
                </c:pt>
                <c:pt idx="8">
                  <c:v>12</c:v>
                </c:pt>
                <c:pt idx="9">
                  <c:v>13</c:v>
                </c:pt>
                <c:pt idx="10">
                  <c:v>8</c:v>
                </c:pt>
                <c:pt idx="11">
                  <c:v>21</c:v>
                </c:pt>
                <c:pt idx="12">
                  <c:v>8</c:v>
                </c:pt>
                <c:pt idx="13">
                  <c:v>11</c:v>
                </c:pt>
                <c:pt idx="14">
                  <c:v>13</c:v>
                </c:pt>
                <c:pt idx="15">
                  <c:v>10</c:v>
                </c:pt>
                <c:pt idx="16">
                  <c:v>12</c:v>
                </c:pt>
                <c:pt idx="17">
                  <c:v>13</c:v>
                </c:pt>
                <c:pt idx="18">
                  <c:v>6</c:v>
                </c:pt>
                <c:pt idx="19">
                  <c:v>8</c:v>
                </c:pt>
                <c:pt idx="20">
                  <c:v>14</c:v>
                </c:pt>
                <c:pt idx="21">
                  <c:v>10</c:v>
                </c:pt>
                <c:pt idx="22">
                  <c:v>12</c:v>
                </c:pt>
                <c:pt idx="23">
                  <c:v>13</c:v>
                </c:pt>
                <c:pt idx="24">
                  <c:v>8</c:v>
                </c:pt>
                <c:pt idx="25">
                  <c:v>5</c:v>
                </c:pt>
                <c:pt idx="26">
                  <c:v>13</c:v>
                </c:pt>
                <c:pt idx="27">
                  <c:v>5</c:v>
                </c:pt>
                <c:pt idx="28">
                  <c:v>5</c:v>
                </c:pt>
                <c:pt idx="29">
                  <c:v>11</c:v>
                </c:pt>
                <c:pt idx="30">
                  <c:v>11</c:v>
                </c:pt>
                <c:pt idx="31">
                  <c:v>10</c:v>
                </c:pt>
                <c:pt idx="32">
                  <c:v>6</c:v>
                </c:pt>
                <c:pt idx="33">
                  <c:v>6</c:v>
                </c:pt>
                <c:pt idx="34">
                  <c:v>9</c:v>
                </c:pt>
                <c:pt idx="35">
                  <c:v>6</c:v>
                </c:pt>
                <c:pt idx="36">
                  <c:v>10</c:v>
                </c:pt>
                <c:pt idx="37">
                  <c:v>15</c:v>
                </c:pt>
                <c:pt idx="38">
                  <c:v>13</c:v>
                </c:pt>
                <c:pt idx="39">
                  <c:v>1</c:v>
                </c:pt>
                <c:pt idx="40">
                  <c:v>9</c:v>
                </c:pt>
                <c:pt idx="41">
                  <c:v>8</c:v>
                </c:pt>
                <c:pt idx="42">
                  <c:v>15</c:v>
                </c:pt>
                <c:pt idx="43">
                  <c:v>15</c:v>
                </c:pt>
                <c:pt idx="44">
                  <c:v>9</c:v>
                </c:pt>
                <c:pt idx="45">
                  <c:v>5</c:v>
                </c:pt>
                <c:pt idx="46">
                  <c:v>8</c:v>
                </c:pt>
                <c:pt idx="47">
                  <c:v>8</c:v>
                </c:pt>
                <c:pt idx="48">
                  <c:v>6</c:v>
                </c:pt>
                <c:pt idx="49">
                  <c:v>1</c:v>
                </c:pt>
                <c:pt idx="50">
                  <c:v>7</c:v>
                </c:pt>
                <c:pt idx="51">
                  <c:v>4</c:v>
                </c:pt>
                <c:pt idx="52">
                  <c:v>5</c:v>
                </c:pt>
                <c:pt idx="53">
                  <c:v>2</c:v>
                </c:pt>
                <c:pt idx="54">
                  <c:v>5</c:v>
                </c:pt>
                <c:pt idx="55">
                  <c:v>6</c:v>
                </c:pt>
                <c:pt idx="56">
                  <c:v>9</c:v>
                </c:pt>
                <c:pt idx="57">
                  <c:v>19</c:v>
                </c:pt>
                <c:pt idx="58">
                  <c:v>18</c:v>
                </c:pt>
                <c:pt idx="59">
                  <c:v>10</c:v>
                </c:pt>
                <c:pt idx="60">
                  <c:v>9</c:v>
                </c:pt>
                <c:pt idx="61">
                  <c:v>10</c:v>
                </c:pt>
                <c:pt idx="62">
                  <c:v>3</c:v>
                </c:pt>
                <c:pt idx="63">
                  <c:v>9</c:v>
                </c:pt>
                <c:pt idx="64">
                  <c:v>12</c:v>
                </c:pt>
                <c:pt idx="65">
                  <c:v>3</c:v>
                </c:pt>
                <c:pt idx="66">
                  <c:v>9</c:v>
                </c:pt>
                <c:pt idx="67">
                  <c:v>10</c:v>
                </c:pt>
                <c:pt idx="68">
                  <c:v>11</c:v>
                </c:pt>
                <c:pt idx="69">
                  <c:v>8</c:v>
                </c:pt>
                <c:pt idx="70">
                  <c:v>8</c:v>
                </c:pt>
                <c:pt idx="71">
                  <c:v>3</c:v>
                </c:pt>
                <c:pt idx="72">
                  <c:v>8</c:v>
                </c:pt>
                <c:pt idx="73">
                  <c:v>7</c:v>
                </c:pt>
                <c:pt idx="74">
                  <c:v>20</c:v>
                </c:pt>
                <c:pt idx="75">
                  <c:v>15</c:v>
                </c:pt>
                <c:pt idx="76">
                  <c:v>10</c:v>
                </c:pt>
                <c:pt idx="77">
                  <c:v>11</c:v>
                </c:pt>
                <c:pt idx="78">
                  <c:v>7</c:v>
                </c:pt>
                <c:pt idx="79">
                  <c:v>10</c:v>
                </c:pt>
                <c:pt idx="80">
                  <c:v>6</c:v>
                </c:pt>
                <c:pt idx="81">
                  <c:v>12</c:v>
                </c:pt>
                <c:pt idx="82">
                  <c:v>4</c:v>
                </c:pt>
                <c:pt idx="83">
                  <c:v>7</c:v>
                </c:pt>
                <c:pt idx="84">
                  <c:v>9</c:v>
                </c:pt>
                <c:pt idx="85">
                  <c:v>4</c:v>
                </c:pt>
                <c:pt idx="86">
                  <c:v>8</c:v>
                </c:pt>
                <c:pt idx="87">
                  <c:v>10</c:v>
                </c:pt>
                <c:pt idx="88">
                  <c:v>7</c:v>
                </c:pt>
                <c:pt idx="89">
                  <c:v>15</c:v>
                </c:pt>
                <c:pt idx="90">
                  <c:v>1</c:v>
                </c:pt>
                <c:pt idx="91">
                  <c:v>5</c:v>
                </c:pt>
                <c:pt idx="92">
                  <c:v>8</c:v>
                </c:pt>
                <c:pt idx="93">
                  <c:v>13</c:v>
                </c:pt>
                <c:pt idx="94">
                  <c:v>11</c:v>
                </c:pt>
                <c:pt idx="95">
                  <c:v>18</c:v>
                </c:pt>
                <c:pt idx="96">
                  <c:v>15</c:v>
                </c:pt>
                <c:pt idx="97">
                  <c:v>8</c:v>
                </c:pt>
                <c:pt idx="98">
                  <c:v>9</c:v>
                </c:pt>
                <c:pt idx="99">
                  <c:v>16</c:v>
                </c:pt>
                <c:pt idx="100">
                  <c:v>1</c:v>
                </c:pt>
                <c:pt idx="101">
                  <c:v>7</c:v>
                </c:pt>
                <c:pt idx="102">
                  <c:v>7</c:v>
                </c:pt>
                <c:pt idx="103">
                  <c:v>10</c:v>
                </c:pt>
                <c:pt idx="104">
                  <c:v>4</c:v>
                </c:pt>
                <c:pt idx="105">
                  <c:v>9</c:v>
                </c:pt>
                <c:pt idx="106">
                  <c:v>7</c:v>
                </c:pt>
                <c:pt idx="107">
                  <c:v>10</c:v>
                </c:pt>
                <c:pt idx="108">
                  <c:v>8</c:v>
                </c:pt>
                <c:pt idx="109">
                  <c:v>8</c:v>
                </c:pt>
                <c:pt idx="110">
                  <c:v>10</c:v>
                </c:pt>
                <c:pt idx="111">
                  <c:v>10</c:v>
                </c:pt>
                <c:pt idx="112">
                  <c:v>16</c:v>
                </c:pt>
                <c:pt idx="113">
                  <c:v>6</c:v>
                </c:pt>
                <c:pt idx="114">
                  <c:v>13</c:v>
                </c:pt>
                <c:pt idx="115">
                  <c:v>9</c:v>
                </c:pt>
                <c:pt idx="116">
                  <c:v>12</c:v>
                </c:pt>
                <c:pt idx="117">
                  <c:v>7</c:v>
                </c:pt>
                <c:pt idx="118">
                  <c:v>13</c:v>
                </c:pt>
                <c:pt idx="119">
                  <c:v>10</c:v>
                </c:pt>
                <c:pt idx="120">
                  <c:v>6</c:v>
                </c:pt>
                <c:pt idx="121">
                  <c:v>15</c:v>
                </c:pt>
                <c:pt idx="122">
                  <c:v>8</c:v>
                </c:pt>
                <c:pt idx="123">
                  <c:v>12</c:v>
                </c:pt>
                <c:pt idx="124">
                  <c:v>11</c:v>
                </c:pt>
                <c:pt idx="125">
                  <c:v>13</c:v>
                </c:pt>
                <c:pt idx="126">
                  <c:v>8</c:v>
                </c:pt>
                <c:pt idx="127">
                  <c:v>10</c:v>
                </c:pt>
                <c:pt idx="128">
                  <c:v>10</c:v>
                </c:pt>
                <c:pt idx="129">
                  <c:v>5</c:v>
                </c:pt>
                <c:pt idx="130">
                  <c:v>12</c:v>
                </c:pt>
                <c:pt idx="131">
                  <c:v>8</c:v>
                </c:pt>
                <c:pt idx="132">
                  <c:v>1</c:v>
                </c:pt>
                <c:pt idx="133">
                  <c:v>9</c:v>
                </c:pt>
                <c:pt idx="134">
                  <c:v>9</c:v>
                </c:pt>
                <c:pt idx="135">
                  <c:v>7</c:v>
                </c:pt>
                <c:pt idx="136">
                  <c:v>19</c:v>
                </c:pt>
                <c:pt idx="137">
                  <c:v>12</c:v>
                </c:pt>
                <c:pt idx="138">
                  <c:v>8</c:v>
                </c:pt>
                <c:pt idx="139">
                  <c:v>6</c:v>
                </c:pt>
                <c:pt idx="140">
                  <c:v>6</c:v>
                </c:pt>
                <c:pt idx="141">
                  <c:v>10</c:v>
                </c:pt>
                <c:pt idx="142">
                  <c:v>12</c:v>
                </c:pt>
                <c:pt idx="143">
                  <c:v>8</c:v>
                </c:pt>
                <c:pt idx="144">
                  <c:v>6</c:v>
                </c:pt>
                <c:pt idx="145">
                  <c:v>9</c:v>
                </c:pt>
                <c:pt idx="146">
                  <c:v>10</c:v>
                </c:pt>
                <c:pt idx="147">
                  <c:v>8</c:v>
                </c:pt>
                <c:pt idx="148">
                  <c:v>10</c:v>
                </c:pt>
                <c:pt idx="149">
                  <c:v>8</c:v>
                </c:pt>
              </c:numCache>
            </c:numRef>
          </c:xVal>
          <c:yVal>
            <c:numRef>
              <c:f>'Q2.9'!$I$2:$I$151</c:f>
              <c:numCache>
                <c:formatCode>0.0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A5-411E-9811-2E866F5571B5}"/>
            </c:ext>
          </c:extLst>
        </c:ser>
        <c:ser>
          <c:idx val="1"/>
          <c:order val="1"/>
          <c:tx>
            <c:v>Predicted Sales $m</c:v>
          </c:tx>
          <c:spPr>
            <a:ln w="19050">
              <a:noFill/>
            </a:ln>
          </c:spPr>
          <c:xVal>
            <c:numRef>
              <c:f>'Q2.9'!$F$2:$F$151</c:f>
              <c:numCache>
                <c:formatCode>General</c:formatCode>
                <c:ptCount val="150"/>
                <c:pt idx="0">
                  <c:v>12</c:v>
                </c:pt>
                <c:pt idx="1">
                  <c:v>16</c:v>
                </c:pt>
                <c:pt idx="2">
                  <c:v>13</c:v>
                </c:pt>
                <c:pt idx="3">
                  <c:v>10</c:v>
                </c:pt>
                <c:pt idx="4">
                  <c:v>4</c:v>
                </c:pt>
                <c:pt idx="5">
                  <c:v>15</c:v>
                </c:pt>
                <c:pt idx="6">
                  <c:v>15</c:v>
                </c:pt>
                <c:pt idx="7">
                  <c:v>4</c:v>
                </c:pt>
                <c:pt idx="8">
                  <c:v>12</c:v>
                </c:pt>
                <c:pt idx="9">
                  <c:v>13</c:v>
                </c:pt>
                <c:pt idx="10">
                  <c:v>8</c:v>
                </c:pt>
                <c:pt idx="11">
                  <c:v>21</c:v>
                </c:pt>
                <c:pt idx="12">
                  <c:v>8</c:v>
                </c:pt>
                <c:pt idx="13">
                  <c:v>11</c:v>
                </c:pt>
                <c:pt idx="14">
                  <c:v>13</c:v>
                </c:pt>
                <c:pt idx="15">
                  <c:v>10</c:v>
                </c:pt>
                <c:pt idx="16">
                  <c:v>12</c:v>
                </c:pt>
                <c:pt idx="17">
                  <c:v>13</c:v>
                </c:pt>
                <c:pt idx="18">
                  <c:v>6</c:v>
                </c:pt>
                <c:pt idx="19">
                  <c:v>8</c:v>
                </c:pt>
                <c:pt idx="20">
                  <c:v>14</c:v>
                </c:pt>
                <c:pt idx="21">
                  <c:v>10</c:v>
                </c:pt>
                <c:pt idx="22">
                  <c:v>12</c:v>
                </c:pt>
                <c:pt idx="23">
                  <c:v>13</c:v>
                </c:pt>
                <c:pt idx="24">
                  <c:v>8</c:v>
                </c:pt>
                <c:pt idx="25">
                  <c:v>5</c:v>
                </c:pt>
                <c:pt idx="26">
                  <c:v>13</c:v>
                </c:pt>
                <c:pt idx="27">
                  <c:v>5</c:v>
                </c:pt>
                <c:pt idx="28">
                  <c:v>5</c:v>
                </c:pt>
                <c:pt idx="29">
                  <c:v>11</c:v>
                </c:pt>
                <c:pt idx="30">
                  <c:v>11</c:v>
                </c:pt>
                <c:pt idx="31">
                  <c:v>10</c:v>
                </c:pt>
                <c:pt idx="32">
                  <c:v>6</c:v>
                </c:pt>
                <c:pt idx="33">
                  <c:v>6</c:v>
                </c:pt>
                <c:pt idx="34">
                  <c:v>9</c:v>
                </c:pt>
                <c:pt idx="35">
                  <c:v>6</c:v>
                </c:pt>
                <c:pt idx="36">
                  <c:v>10</c:v>
                </c:pt>
                <c:pt idx="37">
                  <c:v>15</c:v>
                </c:pt>
                <c:pt idx="38">
                  <c:v>13</c:v>
                </c:pt>
                <c:pt idx="39">
                  <c:v>1</c:v>
                </c:pt>
                <c:pt idx="40">
                  <c:v>9</c:v>
                </c:pt>
                <c:pt idx="41">
                  <c:v>8</c:v>
                </c:pt>
                <c:pt idx="42">
                  <c:v>15</c:v>
                </c:pt>
                <c:pt idx="43">
                  <c:v>15</c:v>
                </c:pt>
                <c:pt idx="44">
                  <c:v>9</c:v>
                </c:pt>
                <c:pt idx="45">
                  <c:v>5</c:v>
                </c:pt>
                <c:pt idx="46">
                  <c:v>8</c:v>
                </c:pt>
                <c:pt idx="47">
                  <c:v>8</c:v>
                </c:pt>
                <c:pt idx="48">
                  <c:v>6</c:v>
                </c:pt>
                <c:pt idx="49">
                  <c:v>1</c:v>
                </c:pt>
                <c:pt idx="50">
                  <c:v>7</c:v>
                </c:pt>
                <c:pt idx="51">
                  <c:v>4</c:v>
                </c:pt>
                <c:pt idx="52">
                  <c:v>5</c:v>
                </c:pt>
                <c:pt idx="53">
                  <c:v>2</c:v>
                </c:pt>
                <c:pt idx="54">
                  <c:v>5</c:v>
                </c:pt>
                <c:pt idx="55">
                  <c:v>6</c:v>
                </c:pt>
                <c:pt idx="56">
                  <c:v>9</c:v>
                </c:pt>
                <c:pt idx="57">
                  <c:v>19</c:v>
                </c:pt>
                <c:pt idx="58">
                  <c:v>18</c:v>
                </c:pt>
                <c:pt idx="59">
                  <c:v>10</c:v>
                </c:pt>
                <c:pt idx="60">
                  <c:v>9</c:v>
                </c:pt>
                <c:pt idx="61">
                  <c:v>10</c:v>
                </c:pt>
                <c:pt idx="62">
                  <c:v>3</c:v>
                </c:pt>
                <c:pt idx="63">
                  <c:v>9</c:v>
                </c:pt>
                <c:pt idx="64">
                  <c:v>12</c:v>
                </c:pt>
                <c:pt idx="65">
                  <c:v>3</c:v>
                </c:pt>
                <c:pt idx="66">
                  <c:v>9</c:v>
                </c:pt>
                <c:pt idx="67">
                  <c:v>10</c:v>
                </c:pt>
                <c:pt idx="68">
                  <c:v>11</c:v>
                </c:pt>
                <c:pt idx="69">
                  <c:v>8</c:v>
                </c:pt>
                <c:pt idx="70">
                  <c:v>8</c:v>
                </c:pt>
                <c:pt idx="71">
                  <c:v>3</c:v>
                </c:pt>
                <c:pt idx="72">
                  <c:v>8</c:v>
                </c:pt>
                <c:pt idx="73">
                  <c:v>7</c:v>
                </c:pt>
                <c:pt idx="74">
                  <c:v>20</c:v>
                </c:pt>
                <c:pt idx="75">
                  <c:v>15</c:v>
                </c:pt>
                <c:pt idx="76">
                  <c:v>10</c:v>
                </c:pt>
                <c:pt idx="77">
                  <c:v>11</c:v>
                </c:pt>
                <c:pt idx="78">
                  <c:v>7</c:v>
                </c:pt>
                <c:pt idx="79">
                  <c:v>10</c:v>
                </c:pt>
                <c:pt idx="80">
                  <c:v>6</c:v>
                </c:pt>
                <c:pt idx="81">
                  <c:v>12</c:v>
                </c:pt>
                <c:pt idx="82">
                  <c:v>4</c:v>
                </c:pt>
                <c:pt idx="83">
                  <c:v>7</c:v>
                </c:pt>
                <c:pt idx="84">
                  <c:v>9</c:v>
                </c:pt>
                <c:pt idx="85">
                  <c:v>4</c:v>
                </c:pt>
                <c:pt idx="86">
                  <c:v>8</c:v>
                </c:pt>
                <c:pt idx="87">
                  <c:v>10</c:v>
                </c:pt>
                <c:pt idx="88">
                  <c:v>7</c:v>
                </c:pt>
                <c:pt idx="89">
                  <c:v>15</c:v>
                </c:pt>
                <c:pt idx="90">
                  <c:v>1</c:v>
                </c:pt>
                <c:pt idx="91">
                  <c:v>5</c:v>
                </c:pt>
                <c:pt idx="92">
                  <c:v>8</c:v>
                </c:pt>
                <c:pt idx="93">
                  <c:v>13</c:v>
                </c:pt>
                <c:pt idx="94">
                  <c:v>11</c:v>
                </c:pt>
                <c:pt idx="95">
                  <c:v>18</c:v>
                </c:pt>
                <c:pt idx="96">
                  <c:v>15</c:v>
                </c:pt>
                <c:pt idx="97">
                  <c:v>8</c:v>
                </c:pt>
                <c:pt idx="98">
                  <c:v>9</c:v>
                </c:pt>
                <c:pt idx="99">
                  <c:v>16</c:v>
                </c:pt>
                <c:pt idx="100">
                  <c:v>1</c:v>
                </c:pt>
                <c:pt idx="101">
                  <c:v>7</c:v>
                </c:pt>
                <c:pt idx="102">
                  <c:v>7</c:v>
                </c:pt>
                <c:pt idx="103">
                  <c:v>10</c:v>
                </c:pt>
                <c:pt idx="104">
                  <c:v>4</c:v>
                </c:pt>
                <c:pt idx="105">
                  <c:v>9</c:v>
                </c:pt>
                <c:pt idx="106">
                  <c:v>7</c:v>
                </c:pt>
                <c:pt idx="107">
                  <c:v>10</c:v>
                </c:pt>
                <c:pt idx="108">
                  <c:v>8</c:v>
                </c:pt>
                <c:pt idx="109">
                  <c:v>8</c:v>
                </c:pt>
                <c:pt idx="110">
                  <c:v>10</c:v>
                </c:pt>
                <c:pt idx="111">
                  <c:v>10</c:v>
                </c:pt>
                <c:pt idx="112">
                  <c:v>16</c:v>
                </c:pt>
                <c:pt idx="113">
                  <c:v>6</c:v>
                </c:pt>
                <c:pt idx="114">
                  <c:v>13</c:v>
                </c:pt>
                <c:pt idx="115">
                  <c:v>9</c:v>
                </c:pt>
                <c:pt idx="116">
                  <c:v>12</c:v>
                </c:pt>
                <c:pt idx="117">
                  <c:v>7</c:v>
                </c:pt>
                <c:pt idx="118">
                  <c:v>13</c:v>
                </c:pt>
                <c:pt idx="119">
                  <c:v>10</c:v>
                </c:pt>
                <c:pt idx="120">
                  <c:v>6</c:v>
                </c:pt>
                <c:pt idx="121">
                  <c:v>15</c:v>
                </c:pt>
                <c:pt idx="122">
                  <c:v>8</c:v>
                </c:pt>
                <c:pt idx="123">
                  <c:v>12</c:v>
                </c:pt>
                <c:pt idx="124">
                  <c:v>11</c:v>
                </c:pt>
                <c:pt idx="125">
                  <c:v>13</c:v>
                </c:pt>
                <c:pt idx="126">
                  <c:v>8</c:v>
                </c:pt>
                <c:pt idx="127">
                  <c:v>10</c:v>
                </c:pt>
                <c:pt idx="128">
                  <c:v>10</c:v>
                </c:pt>
                <c:pt idx="129">
                  <c:v>5</c:v>
                </c:pt>
                <c:pt idx="130">
                  <c:v>12</c:v>
                </c:pt>
                <c:pt idx="131">
                  <c:v>8</c:v>
                </c:pt>
                <c:pt idx="132">
                  <c:v>1</c:v>
                </c:pt>
                <c:pt idx="133">
                  <c:v>9</c:v>
                </c:pt>
                <c:pt idx="134">
                  <c:v>9</c:v>
                </c:pt>
                <c:pt idx="135">
                  <c:v>7</c:v>
                </c:pt>
                <c:pt idx="136">
                  <c:v>19</c:v>
                </c:pt>
                <c:pt idx="137">
                  <c:v>12</c:v>
                </c:pt>
                <c:pt idx="138">
                  <c:v>8</c:v>
                </c:pt>
                <c:pt idx="139">
                  <c:v>6</c:v>
                </c:pt>
                <c:pt idx="140">
                  <c:v>6</c:v>
                </c:pt>
                <c:pt idx="141">
                  <c:v>10</c:v>
                </c:pt>
                <c:pt idx="142">
                  <c:v>12</c:v>
                </c:pt>
                <c:pt idx="143">
                  <c:v>8</c:v>
                </c:pt>
                <c:pt idx="144">
                  <c:v>6</c:v>
                </c:pt>
                <c:pt idx="145">
                  <c:v>9</c:v>
                </c:pt>
                <c:pt idx="146">
                  <c:v>10</c:v>
                </c:pt>
                <c:pt idx="147">
                  <c:v>8</c:v>
                </c:pt>
                <c:pt idx="148">
                  <c:v>10</c:v>
                </c:pt>
                <c:pt idx="149">
                  <c:v>8</c:v>
                </c:pt>
              </c:numCache>
            </c:numRef>
          </c:xVal>
          <c:yVal>
            <c:numRef>
              <c:f>'Q2.9'!$L$32:$L$181</c:f>
              <c:numCache>
                <c:formatCode>General</c:formatCode>
                <c:ptCount val="150"/>
                <c:pt idx="0">
                  <c:v>12.6833800219722</c:v>
                </c:pt>
                <c:pt idx="1">
                  <c:v>15.093031102957973</c:v>
                </c:pt>
                <c:pt idx="2">
                  <c:v>18.019961747064958</c:v>
                </c:pt>
                <c:pt idx="3">
                  <c:v>17.178065678824556</c:v>
                </c:pt>
                <c:pt idx="4">
                  <c:v>7.95507557690566</c:v>
                </c:pt>
                <c:pt idx="5">
                  <c:v>17.766570386540483</c:v>
                </c:pt>
                <c:pt idx="6">
                  <c:v>12.855067432907182</c:v>
                </c:pt>
                <c:pt idx="7">
                  <c:v>14.214839331832671</c:v>
                </c:pt>
                <c:pt idx="8">
                  <c:v>17.112428399078873</c:v>
                </c:pt>
                <c:pt idx="9">
                  <c:v>8.8559947383132069</c:v>
                </c:pt>
                <c:pt idx="10">
                  <c:v>10.185032575100641</c:v>
                </c:pt>
                <c:pt idx="11">
                  <c:v>19.724051235440669</c:v>
                </c:pt>
                <c:pt idx="12">
                  <c:v>8.2609669287481609</c:v>
                </c:pt>
                <c:pt idx="13">
                  <c:v>11.571284139279843</c:v>
                </c:pt>
                <c:pt idx="14">
                  <c:v>15.238718362053007</c:v>
                </c:pt>
                <c:pt idx="15">
                  <c:v>9.2964031344172682</c:v>
                </c:pt>
                <c:pt idx="16">
                  <c:v>19.465992863404416</c:v>
                </c:pt>
                <c:pt idx="17">
                  <c:v>15.277645893808632</c:v>
                </c:pt>
                <c:pt idx="18">
                  <c:v>8.9075845426785314</c:v>
                </c:pt>
                <c:pt idx="19">
                  <c:v>12.620508885836886</c:v>
                </c:pt>
                <c:pt idx="20">
                  <c:v>10.364302840930316</c:v>
                </c:pt>
                <c:pt idx="21">
                  <c:v>16.355582999503913</c:v>
                </c:pt>
                <c:pt idx="22">
                  <c:v>12.160071908763605</c:v>
                </c:pt>
                <c:pt idx="23">
                  <c:v>12.726309330882469</c:v>
                </c:pt>
                <c:pt idx="24">
                  <c:v>9.4569745869211914</c:v>
                </c:pt>
                <c:pt idx="25">
                  <c:v>6.5539827850217094</c:v>
                </c:pt>
                <c:pt idx="26">
                  <c:v>18.145496763347413</c:v>
                </c:pt>
                <c:pt idx="27">
                  <c:v>8.7276141793721607</c:v>
                </c:pt>
                <c:pt idx="28">
                  <c:v>8.5273194595359723</c:v>
                </c:pt>
                <c:pt idx="29">
                  <c:v>15.787805065233767</c:v>
                </c:pt>
                <c:pt idx="30">
                  <c:v>11.957192082239686</c:v>
                </c:pt>
                <c:pt idx="31">
                  <c:v>13.340702072457265</c:v>
                </c:pt>
                <c:pt idx="32">
                  <c:v>8.4973910670929822</c:v>
                </c:pt>
                <c:pt idx="33">
                  <c:v>17.100020233197313</c:v>
                </c:pt>
                <c:pt idx="34">
                  <c:v>9.9893968128416084</c:v>
                </c:pt>
                <c:pt idx="35">
                  <c:v>8.3912952022503511</c:v>
                </c:pt>
                <c:pt idx="36">
                  <c:v>10.902580598481711</c:v>
                </c:pt>
                <c:pt idx="37">
                  <c:v>12.599988005888562</c:v>
                </c:pt>
                <c:pt idx="38">
                  <c:v>15.839413105314403</c:v>
                </c:pt>
                <c:pt idx="39">
                  <c:v>5.7497581504535447</c:v>
                </c:pt>
                <c:pt idx="40">
                  <c:v>9.1568140841041998</c:v>
                </c:pt>
                <c:pt idx="41">
                  <c:v>17.208685122881519</c:v>
                </c:pt>
                <c:pt idx="42">
                  <c:v>14.656401602320852</c:v>
                </c:pt>
                <c:pt idx="43">
                  <c:v>15.224864355707449</c:v>
                </c:pt>
                <c:pt idx="44">
                  <c:v>14.098458770784763</c:v>
                </c:pt>
                <c:pt idx="45">
                  <c:v>15.699219442889781</c:v>
                </c:pt>
                <c:pt idx="46">
                  <c:v>11.775013039529714</c:v>
                </c:pt>
                <c:pt idx="47">
                  <c:v>8.509773131050812</c:v>
                </c:pt>
                <c:pt idx="48">
                  <c:v>8.9276125769386141</c:v>
                </c:pt>
                <c:pt idx="49">
                  <c:v>10.752707905418376</c:v>
                </c:pt>
                <c:pt idx="50">
                  <c:v>10.078170607055057</c:v>
                </c:pt>
                <c:pt idx="51">
                  <c:v>9.6974179917615722</c:v>
                </c:pt>
                <c:pt idx="52">
                  <c:v>9.9609027506382457</c:v>
                </c:pt>
                <c:pt idx="53">
                  <c:v>6.9487714010296049</c:v>
                </c:pt>
                <c:pt idx="54">
                  <c:v>7.7205178420871956</c:v>
                </c:pt>
                <c:pt idx="55">
                  <c:v>12.10998671390832</c:v>
                </c:pt>
                <c:pt idx="56">
                  <c:v>9.628038651108735</c:v>
                </c:pt>
                <c:pt idx="57">
                  <c:v>9.3357604944766113</c:v>
                </c:pt>
                <c:pt idx="58">
                  <c:v>17.646818293935681</c:v>
                </c:pt>
                <c:pt idx="59">
                  <c:v>15.133533199736751</c:v>
                </c:pt>
                <c:pt idx="60">
                  <c:v>10.912350493094481</c:v>
                </c:pt>
                <c:pt idx="61">
                  <c:v>14.595212365154321</c:v>
                </c:pt>
                <c:pt idx="62">
                  <c:v>8.4230614849624459</c:v>
                </c:pt>
                <c:pt idx="63">
                  <c:v>12.492739961995413</c:v>
                </c:pt>
                <c:pt idx="64">
                  <c:v>22.866964400998103</c:v>
                </c:pt>
                <c:pt idx="65">
                  <c:v>11.85847507255416</c:v>
                </c:pt>
                <c:pt idx="66">
                  <c:v>13.096923099651764</c:v>
                </c:pt>
                <c:pt idx="67">
                  <c:v>13.110781108381854</c:v>
                </c:pt>
                <c:pt idx="68">
                  <c:v>11.027791279648039</c:v>
                </c:pt>
                <c:pt idx="69">
                  <c:v>12.192718526417218</c:v>
                </c:pt>
                <c:pt idx="70">
                  <c:v>13.167978590066202</c:v>
                </c:pt>
                <c:pt idx="71">
                  <c:v>9.62833350223708</c:v>
                </c:pt>
                <c:pt idx="72">
                  <c:v>10.277815884240219</c:v>
                </c:pt>
                <c:pt idx="73">
                  <c:v>8.5072184940241744</c:v>
                </c:pt>
                <c:pt idx="74">
                  <c:v>9.5375881074732902</c:v>
                </c:pt>
                <c:pt idx="75">
                  <c:v>15.227144670536283</c:v>
                </c:pt>
                <c:pt idx="76">
                  <c:v>10.854126330890598</c:v>
                </c:pt>
                <c:pt idx="77">
                  <c:v>12.447477428577422</c:v>
                </c:pt>
                <c:pt idx="78">
                  <c:v>13.826356764736266</c:v>
                </c:pt>
                <c:pt idx="79">
                  <c:v>8.3175144139126846</c:v>
                </c:pt>
                <c:pt idx="80">
                  <c:v>12.320970063037294</c:v>
                </c:pt>
                <c:pt idx="81">
                  <c:v>14.452554752758358</c:v>
                </c:pt>
                <c:pt idx="82">
                  <c:v>7.3253109460185337</c:v>
                </c:pt>
                <c:pt idx="83">
                  <c:v>8.7067215230141279</c:v>
                </c:pt>
                <c:pt idx="84">
                  <c:v>10.093332592744463</c:v>
                </c:pt>
                <c:pt idx="85">
                  <c:v>7.0060195219241326</c:v>
                </c:pt>
                <c:pt idx="86">
                  <c:v>8.3126935472629118</c:v>
                </c:pt>
                <c:pt idx="87">
                  <c:v>10.947108480983392</c:v>
                </c:pt>
                <c:pt idx="88">
                  <c:v>6.9873488966297366</c:v>
                </c:pt>
                <c:pt idx="89">
                  <c:v>14.170861003199482</c:v>
                </c:pt>
                <c:pt idx="90">
                  <c:v>7.0978305421827903</c:v>
                </c:pt>
                <c:pt idx="91">
                  <c:v>7.2682614801129874</c:v>
                </c:pt>
                <c:pt idx="92">
                  <c:v>8.6796016354255592</c:v>
                </c:pt>
                <c:pt idx="93">
                  <c:v>13.511398205201017</c:v>
                </c:pt>
                <c:pt idx="94">
                  <c:v>9.3010103219202787</c:v>
                </c:pt>
                <c:pt idx="95">
                  <c:v>18.794128113698655</c:v>
                </c:pt>
                <c:pt idx="96">
                  <c:v>15.524806252502804</c:v>
                </c:pt>
                <c:pt idx="97">
                  <c:v>8.6131168171073433</c:v>
                </c:pt>
                <c:pt idx="98">
                  <c:v>12.672355843493328</c:v>
                </c:pt>
                <c:pt idx="99">
                  <c:v>12.339532393496407</c:v>
                </c:pt>
                <c:pt idx="100">
                  <c:v>11.001293767279746</c:v>
                </c:pt>
                <c:pt idx="101">
                  <c:v>14.031235183722368</c:v>
                </c:pt>
                <c:pt idx="102">
                  <c:v>10.520311268349143</c:v>
                </c:pt>
                <c:pt idx="103">
                  <c:v>8.9398640668280294</c:v>
                </c:pt>
                <c:pt idx="104">
                  <c:v>8.4006199907569776</c:v>
                </c:pt>
                <c:pt idx="105">
                  <c:v>7.7121181385411024</c:v>
                </c:pt>
                <c:pt idx="106">
                  <c:v>14.695192619403638</c:v>
                </c:pt>
                <c:pt idx="107">
                  <c:v>11.245287062748835</c:v>
                </c:pt>
                <c:pt idx="108">
                  <c:v>8.8530188632637081</c:v>
                </c:pt>
                <c:pt idx="109">
                  <c:v>10.210589676596099</c:v>
                </c:pt>
                <c:pt idx="110">
                  <c:v>9.7348341203010342</c:v>
                </c:pt>
                <c:pt idx="111">
                  <c:v>11.152979618770864</c:v>
                </c:pt>
                <c:pt idx="112">
                  <c:v>9.4192460921938075</c:v>
                </c:pt>
                <c:pt idx="113">
                  <c:v>7.350034963209592</c:v>
                </c:pt>
                <c:pt idx="114">
                  <c:v>21.377634522605454</c:v>
                </c:pt>
                <c:pt idx="115">
                  <c:v>11.440529994181171</c:v>
                </c:pt>
                <c:pt idx="116">
                  <c:v>9.6493470235834273</c:v>
                </c:pt>
                <c:pt idx="117">
                  <c:v>7.1611590778957739</c:v>
                </c:pt>
                <c:pt idx="118">
                  <c:v>10.732067715801108</c:v>
                </c:pt>
                <c:pt idx="119">
                  <c:v>12.711279660441894</c:v>
                </c:pt>
                <c:pt idx="120">
                  <c:v>7.98732073465714</c:v>
                </c:pt>
                <c:pt idx="121">
                  <c:v>19.208591969092353</c:v>
                </c:pt>
                <c:pt idx="122">
                  <c:v>10.436769598114724</c:v>
                </c:pt>
                <c:pt idx="123">
                  <c:v>15.321064813949619</c:v>
                </c:pt>
                <c:pt idx="124">
                  <c:v>10.860996387686006</c:v>
                </c:pt>
                <c:pt idx="125">
                  <c:v>17.757268908829598</c:v>
                </c:pt>
                <c:pt idx="126">
                  <c:v>8.7928819386726182</c:v>
                </c:pt>
                <c:pt idx="127">
                  <c:v>9.7469137088487621</c:v>
                </c:pt>
                <c:pt idx="128">
                  <c:v>10.510327537624274</c:v>
                </c:pt>
                <c:pt idx="129">
                  <c:v>7.029980713625827</c:v>
                </c:pt>
                <c:pt idx="130">
                  <c:v>7.1100102154124629</c:v>
                </c:pt>
                <c:pt idx="131">
                  <c:v>9.5968452439786898</c:v>
                </c:pt>
                <c:pt idx="132">
                  <c:v>7.7973549890982463</c:v>
                </c:pt>
                <c:pt idx="133">
                  <c:v>14.063341968289354</c:v>
                </c:pt>
                <c:pt idx="134">
                  <c:v>9.1787148951163662</c:v>
                </c:pt>
                <c:pt idx="135">
                  <c:v>12.071864596261939</c:v>
                </c:pt>
                <c:pt idx="136">
                  <c:v>10.03581250178107</c:v>
                </c:pt>
                <c:pt idx="137">
                  <c:v>9.6960157641169147</c:v>
                </c:pt>
                <c:pt idx="138">
                  <c:v>9.4267506147188609</c:v>
                </c:pt>
                <c:pt idx="139">
                  <c:v>13.158342151239419</c:v>
                </c:pt>
                <c:pt idx="140">
                  <c:v>6.3227507880276237</c:v>
                </c:pt>
                <c:pt idx="141">
                  <c:v>15.471302490495329</c:v>
                </c:pt>
                <c:pt idx="142">
                  <c:v>16.518826347452478</c:v>
                </c:pt>
                <c:pt idx="143">
                  <c:v>15.263230464930757</c:v>
                </c:pt>
                <c:pt idx="144">
                  <c:v>8.2228626764723511</c:v>
                </c:pt>
                <c:pt idx="145">
                  <c:v>15.33719171345885</c:v>
                </c:pt>
                <c:pt idx="146">
                  <c:v>7.6349500763478408</c:v>
                </c:pt>
                <c:pt idx="147">
                  <c:v>9.610683445163076</c:v>
                </c:pt>
                <c:pt idx="148">
                  <c:v>10.912173526191989</c:v>
                </c:pt>
                <c:pt idx="149">
                  <c:v>11.261412677347067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A5-411E-9811-2E866F557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966888"/>
        <c:axId val="897967872"/>
      </c:scatterChart>
      <c:valAx>
        <c:axId val="897966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Mng-Exp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967872"/>
        <c:crosses val="autoZero"/>
        <c:crossBetween val="midCat"/>
      </c:valAx>
      <c:valAx>
        <c:axId val="8979678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Sales $m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897966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Basket:2016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Sales $m</c:v>
          </c:tx>
          <c:spPr>
            <a:ln w="19050">
              <a:noFill/>
            </a:ln>
          </c:spPr>
          <c:xVal>
            <c:numRef>
              <c:f>'Q2.9'!$G$2:$G$151</c:f>
              <c:numCache>
                <c:formatCode>"$"#,##0_);[Red]\("$"#,##0\)</c:formatCode>
                <c:ptCount val="150"/>
                <c:pt idx="0">
                  <c:v>171</c:v>
                </c:pt>
                <c:pt idx="1">
                  <c:v>168</c:v>
                </c:pt>
                <c:pt idx="2">
                  <c:v>180</c:v>
                </c:pt>
                <c:pt idx="3">
                  <c:v>173</c:v>
                </c:pt>
                <c:pt idx="4">
                  <c:v>166</c:v>
                </c:pt>
                <c:pt idx="5">
                  <c:v>183</c:v>
                </c:pt>
                <c:pt idx="6">
                  <c:v>182</c:v>
                </c:pt>
                <c:pt idx="7">
                  <c:v>173</c:v>
                </c:pt>
                <c:pt idx="8">
                  <c:v>183</c:v>
                </c:pt>
                <c:pt idx="9">
                  <c:v>158</c:v>
                </c:pt>
                <c:pt idx="10">
                  <c:v>174</c:v>
                </c:pt>
                <c:pt idx="11">
                  <c:v>174</c:v>
                </c:pt>
                <c:pt idx="12">
                  <c:v>163</c:v>
                </c:pt>
                <c:pt idx="13">
                  <c:v>168</c:v>
                </c:pt>
                <c:pt idx="14">
                  <c:v>173</c:v>
                </c:pt>
                <c:pt idx="15">
                  <c:v>159</c:v>
                </c:pt>
                <c:pt idx="16">
                  <c:v>163</c:v>
                </c:pt>
                <c:pt idx="17">
                  <c:v>182</c:v>
                </c:pt>
                <c:pt idx="18">
                  <c:v>178</c:v>
                </c:pt>
                <c:pt idx="19">
                  <c:v>185</c:v>
                </c:pt>
                <c:pt idx="20">
                  <c:v>168</c:v>
                </c:pt>
                <c:pt idx="21">
                  <c:v>183</c:v>
                </c:pt>
                <c:pt idx="22">
                  <c:v>181</c:v>
                </c:pt>
                <c:pt idx="23">
                  <c:v>178</c:v>
                </c:pt>
                <c:pt idx="24">
                  <c:v>170</c:v>
                </c:pt>
                <c:pt idx="25">
                  <c:v>163</c:v>
                </c:pt>
                <c:pt idx="26">
                  <c:v>164</c:v>
                </c:pt>
                <c:pt idx="27">
                  <c:v>180</c:v>
                </c:pt>
                <c:pt idx="28">
                  <c:v>179</c:v>
                </c:pt>
                <c:pt idx="29">
                  <c:v>170</c:v>
                </c:pt>
                <c:pt idx="30">
                  <c:v>166</c:v>
                </c:pt>
                <c:pt idx="31">
                  <c:v>168</c:v>
                </c:pt>
                <c:pt idx="32">
                  <c:v>178</c:v>
                </c:pt>
                <c:pt idx="33">
                  <c:v>186</c:v>
                </c:pt>
                <c:pt idx="34">
                  <c:v>181</c:v>
                </c:pt>
                <c:pt idx="35">
                  <c:v>165</c:v>
                </c:pt>
                <c:pt idx="36">
                  <c:v>181</c:v>
                </c:pt>
                <c:pt idx="37">
                  <c:v>166</c:v>
                </c:pt>
                <c:pt idx="38">
                  <c:v>201</c:v>
                </c:pt>
                <c:pt idx="39">
                  <c:v>157</c:v>
                </c:pt>
                <c:pt idx="40">
                  <c:v>171</c:v>
                </c:pt>
                <c:pt idx="41">
                  <c:v>167</c:v>
                </c:pt>
                <c:pt idx="42">
                  <c:v>176</c:v>
                </c:pt>
                <c:pt idx="43">
                  <c:v>163</c:v>
                </c:pt>
                <c:pt idx="44">
                  <c:v>173</c:v>
                </c:pt>
                <c:pt idx="45">
                  <c:v>183</c:v>
                </c:pt>
                <c:pt idx="46">
                  <c:v>173</c:v>
                </c:pt>
                <c:pt idx="47">
                  <c:v>161</c:v>
                </c:pt>
                <c:pt idx="48">
                  <c:v>165</c:v>
                </c:pt>
                <c:pt idx="49">
                  <c:v>173</c:v>
                </c:pt>
                <c:pt idx="50">
                  <c:v>182</c:v>
                </c:pt>
                <c:pt idx="51">
                  <c:v>165</c:v>
                </c:pt>
                <c:pt idx="52">
                  <c:v>164</c:v>
                </c:pt>
                <c:pt idx="53">
                  <c:v>164</c:v>
                </c:pt>
                <c:pt idx="54">
                  <c:v>162</c:v>
                </c:pt>
                <c:pt idx="55">
                  <c:v>177</c:v>
                </c:pt>
                <c:pt idx="56">
                  <c:v>163</c:v>
                </c:pt>
                <c:pt idx="57">
                  <c:v>172</c:v>
                </c:pt>
                <c:pt idx="58">
                  <c:v>178</c:v>
                </c:pt>
                <c:pt idx="59">
                  <c:v>179</c:v>
                </c:pt>
                <c:pt idx="60">
                  <c:v>164</c:v>
                </c:pt>
                <c:pt idx="61">
                  <c:v>181</c:v>
                </c:pt>
                <c:pt idx="62">
                  <c:v>164</c:v>
                </c:pt>
                <c:pt idx="63">
                  <c:v>177</c:v>
                </c:pt>
                <c:pt idx="64">
                  <c:v>184</c:v>
                </c:pt>
                <c:pt idx="65">
                  <c:v>160</c:v>
                </c:pt>
                <c:pt idx="66">
                  <c:v>180</c:v>
                </c:pt>
                <c:pt idx="67">
                  <c:v>178</c:v>
                </c:pt>
                <c:pt idx="68">
                  <c:v>170</c:v>
                </c:pt>
                <c:pt idx="69">
                  <c:v>164</c:v>
                </c:pt>
                <c:pt idx="70">
                  <c:v>174</c:v>
                </c:pt>
                <c:pt idx="71">
                  <c:v>163</c:v>
                </c:pt>
                <c:pt idx="72">
                  <c:v>175</c:v>
                </c:pt>
                <c:pt idx="73">
                  <c:v>174</c:v>
                </c:pt>
                <c:pt idx="74">
                  <c:v>170</c:v>
                </c:pt>
                <c:pt idx="75">
                  <c:v>178</c:v>
                </c:pt>
                <c:pt idx="76">
                  <c:v>173</c:v>
                </c:pt>
                <c:pt idx="77">
                  <c:v>176</c:v>
                </c:pt>
                <c:pt idx="78">
                  <c:v>179</c:v>
                </c:pt>
                <c:pt idx="79">
                  <c:v>162</c:v>
                </c:pt>
                <c:pt idx="80">
                  <c:v>168</c:v>
                </c:pt>
                <c:pt idx="81">
                  <c:v>165</c:v>
                </c:pt>
                <c:pt idx="82">
                  <c:v>170</c:v>
                </c:pt>
                <c:pt idx="83">
                  <c:v>175</c:v>
                </c:pt>
                <c:pt idx="84">
                  <c:v>184</c:v>
                </c:pt>
                <c:pt idx="85">
                  <c:v>176</c:v>
                </c:pt>
                <c:pt idx="86">
                  <c:v>160</c:v>
                </c:pt>
                <c:pt idx="87">
                  <c:v>173</c:v>
                </c:pt>
                <c:pt idx="88">
                  <c:v>163</c:v>
                </c:pt>
                <c:pt idx="89">
                  <c:v>168</c:v>
                </c:pt>
                <c:pt idx="90">
                  <c:v>162</c:v>
                </c:pt>
                <c:pt idx="91">
                  <c:v>160</c:v>
                </c:pt>
                <c:pt idx="92">
                  <c:v>174</c:v>
                </c:pt>
                <c:pt idx="93">
                  <c:v>175</c:v>
                </c:pt>
                <c:pt idx="94">
                  <c:v>171</c:v>
                </c:pt>
                <c:pt idx="95">
                  <c:v>175</c:v>
                </c:pt>
                <c:pt idx="96">
                  <c:v>186</c:v>
                </c:pt>
                <c:pt idx="97">
                  <c:v>172</c:v>
                </c:pt>
                <c:pt idx="98">
                  <c:v>165</c:v>
                </c:pt>
                <c:pt idx="99">
                  <c:v>174</c:v>
                </c:pt>
                <c:pt idx="100">
                  <c:v>178</c:v>
                </c:pt>
                <c:pt idx="101">
                  <c:v>179</c:v>
                </c:pt>
                <c:pt idx="102">
                  <c:v>161</c:v>
                </c:pt>
                <c:pt idx="103">
                  <c:v>168</c:v>
                </c:pt>
                <c:pt idx="104">
                  <c:v>162</c:v>
                </c:pt>
                <c:pt idx="105">
                  <c:v>162</c:v>
                </c:pt>
                <c:pt idx="106">
                  <c:v>164</c:v>
                </c:pt>
                <c:pt idx="107">
                  <c:v>176</c:v>
                </c:pt>
                <c:pt idx="108">
                  <c:v>162</c:v>
                </c:pt>
                <c:pt idx="109">
                  <c:v>185</c:v>
                </c:pt>
                <c:pt idx="110">
                  <c:v>182</c:v>
                </c:pt>
                <c:pt idx="111">
                  <c:v>173</c:v>
                </c:pt>
                <c:pt idx="112">
                  <c:v>164</c:v>
                </c:pt>
                <c:pt idx="113">
                  <c:v>170</c:v>
                </c:pt>
                <c:pt idx="114">
                  <c:v>184</c:v>
                </c:pt>
                <c:pt idx="115">
                  <c:v>169</c:v>
                </c:pt>
                <c:pt idx="116">
                  <c:v>175</c:v>
                </c:pt>
                <c:pt idx="117">
                  <c:v>162</c:v>
                </c:pt>
                <c:pt idx="118">
                  <c:v>172</c:v>
                </c:pt>
                <c:pt idx="119">
                  <c:v>162</c:v>
                </c:pt>
                <c:pt idx="120">
                  <c:v>161</c:v>
                </c:pt>
                <c:pt idx="121">
                  <c:v>175</c:v>
                </c:pt>
                <c:pt idx="122">
                  <c:v>175</c:v>
                </c:pt>
                <c:pt idx="123">
                  <c:v>181</c:v>
                </c:pt>
                <c:pt idx="124">
                  <c:v>169</c:v>
                </c:pt>
                <c:pt idx="125">
                  <c:v>183</c:v>
                </c:pt>
                <c:pt idx="126">
                  <c:v>172</c:v>
                </c:pt>
                <c:pt idx="127">
                  <c:v>173</c:v>
                </c:pt>
                <c:pt idx="128">
                  <c:v>176</c:v>
                </c:pt>
                <c:pt idx="129">
                  <c:v>161</c:v>
                </c:pt>
                <c:pt idx="130">
                  <c:v>157</c:v>
                </c:pt>
                <c:pt idx="131">
                  <c:v>171</c:v>
                </c:pt>
                <c:pt idx="132">
                  <c:v>160</c:v>
                </c:pt>
                <c:pt idx="133">
                  <c:v>171</c:v>
                </c:pt>
                <c:pt idx="134">
                  <c:v>179</c:v>
                </c:pt>
                <c:pt idx="135">
                  <c:v>156</c:v>
                </c:pt>
                <c:pt idx="136">
                  <c:v>172</c:v>
                </c:pt>
                <c:pt idx="137">
                  <c:v>181</c:v>
                </c:pt>
                <c:pt idx="138">
                  <c:v>171</c:v>
                </c:pt>
                <c:pt idx="139">
                  <c:v>169</c:v>
                </c:pt>
                <c:pt idx="140">
                  <c:v>161</c:v>
                </c:pt>
                <c:pt idx="141">
                  <c:v>180</c:v>
                </c:pt>
                <c:pt idx="142">
                  <c:v>182</c:v>
                </c:pt>
                <c:pt idx="143">
                  <c:v>183</c:v>
                </c:pt>
                <c:pt idx="144">
                  <c:v>162</c:v>
                </c:pt>
                <c:pt idx="145">
                  <c:v>163</c:v>
                </c:pt>
                <c:pt idx="146">
                  <c:v>178</c:v>
                </c:pt>
                <c:pt idx="147">
                  <c:v>166</c:v>
                </c:pt>
                <c:pt idx="148">
                  <c:v>174</c:v>
                </c:pt>
                <c:pt idx="149">
                  <c:v>178</c:v>
                </c:pt>
              </c:numCache>
            </c:numRef>
          </c:xVal>
          <c:yVal>
            <c:numRef>
              <c:f>'Q2.9'!$I$2:$I$151</c:f>
              <c:numCache>
                <c:formatCode>0.0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85-44D9-92A3-32C24760D2F1}"/>
            </c:ext>
          </c:extLst>
        </c:ser>
        <c:ser>
          <c:idx val="1"/>
          <c:order val="1"/>
          <c:tx>
            <c:v>Predicted Sales $m</c:v>
          </c:tx>
          <c:spPr>
            <a:ln w="19050">
              <a:noFill/>
            </a:ln>
          </c:spPr>
          <c:xVal>
            <c:numRef>
              <c:f>'Q2.9'!$G$2:$G$151</c:f>
              <c:numCache>
                <c:formatCode>"$"#,##0_);[Red]\("$"#,##0\)</c:formatCode>
                <c:ptCount val="150"/>
                <c:pt idx="0">
                  <c:v>171</c:v>
                </c:pt>
                <c:pt idx="1">
                  <c:v>168</c:v>
                </c:pt>
                <c:pt idx="2">
                  <c:v>180</c:v>
                </c:pt>
                <c:pt idx="3">
                  <c:v>173</c:v>
                </c:pt>
                <c:pt idx="4">
                  <c:v>166</c:v>
                </c:pt>
                <c:pt idx="5">
                  <c:v>183</c:v>
                </c:pt>
                <c:pt idx="6">
                  <c:v>182</c:v>
                </c:pt>
                <c:pt idx="7">
                  <c:v>173</c:v>
                </c:pt>
                <c:pt idx="8">
                  <c:v>183</c:v>
                </c:pt>
                <c:pt idx="9">
                  <c:v>158</c:v>
                </c:pt>
                <c:pt idx="10">
                  <c:v>174</c:v>
                </c:pt>
                <c:pt idx="11">
                  <c:v>174</c:v>
                </c:pt>
                <c:pt idx="12">
                  <c:v>163</c:v>
                </c:pt>
                <c:pt idx="13">
                  <c:v>168</c:v>
                </c:pt>
                <c:pt idx="14">
                  <c:v>173</c:v>
                </c:pt>
                <c:pt idx="15">
                  <c:v>159</c:v>
                </c:pt>
                <c:pt idx="16">
                  <c:v>163</c:v>
                </c:pt>
                <c:pt idx="17">
                  <c:v>182</c:v>
                </c:pt>
                <c:pt idx="18">
                  <c:v>178</c:v>
                </c:pt>
                <c:pt idx="19">
                  <c:v>185</c:v>
                </c:pt>
                <c:pt idx="20">
                  <c:v>168</c:v>
                </c:pt>
                <c:pt idx="21">
                  <c:v>183</c:v>
                </c:pt>
                <c:pt idx="22">
                  <c:v>181</c:v>
                </c:pt>
                <c:pt idx="23">
                  <c:v>178</c:v>
                </c:pt>
                <c:pt idx="24">
                  <c:v>170</c:v>
                </c:pt>
                <c:pt idx="25">
                  <c:v>163</c:v>
                </c:pt>
                <c:pt idx="26">
                  <c:v>164</c:v>
                </c:pt>
                <c:pt idx="27">
                  <c:v>180</c:v>
                </c:pt>
                <c:pt idx="28">
                  <c:v>179</c:v>
                </c:pt>
                <c:pt idx="29">
                  <c:v>170</c:v>
                </c:pt>
                <c:pt idx="30">
                  <c:v>166</c:v>
                </c:pt>
                <c:pt idx="31">
                  <c:v>168</c:v>
                </c:pt>
                <c:pt idx="32">
                  <c:v>178</c:v>
                </c:pt>
                <c:pt idx="33">
                  <c:v>186</c:v>
                </c:pt>
                <c:pt idx="34">
                  <c:v>181</c:v>
                </c:pt>
                <c:pt idx="35">
                  <c:v>165</c:v>
                </c:pt>
                <c:pt idx="36">
                  <c:v>181</c:v>
                </c:pt>
                <c:pt idx="37">
                  <c:v>166</c:v>
                </c:pt>
                <c:pt idx="38">
                  <c:v>201</c:v>
                </c:pt>
                <c:pt idx="39">
                  <c:v>157</c:v>
                </c:pt>
                <c:pt idx="40">
                  <c:v>171</c:v>
                </c:pt>
                <c:pt idx="41">
                  <c:v>167</c:v>
                </c:pt>
                <c:pt idx="42">
                  <c:v>176</c:v>
                </c:pt>
                <c:pt idx="43">
                  <c:v>163</c:v>
                </c:pt>
                <c:pt idx="44">
                  <c:v>173</c:v>
                </c:pt>
                <c:pt idx="45">
                  <c:v>183</c:v>
                </c:pt>
                <c:pt idx="46">
                  <c:v>173</c:v>
                </c:pt>
                <c:pt idx="47">
                  <c:v>161</c:v>
                </c:pt>
                <c:pt idx="48">
                  <c:v>165</c:v>
                </c:pt>
                <c:pt idx="49">
                  <c:v>173</c:v>
                </c:pt>
                <c:pt idx="50">
                  <c:v>182</c:v>
                </c:pt>
                <c:pt idx="51">
                  <c:v>165</c:v>
                </c:pt>
                <c:pt idx="52">
                  <c:v>164</c:v>
                </c:pt>
                <c:pt idx="53">
                  <c:v>164</c:v>
                </c:pt>
                <c:pt idx="54">
                  <c:v>162</c:v>
                </c:pt>
                <c:pt idx="55">
                  <c:v>177</c:v>
                </c:pt>
                <c:pt idx="56">
                  <c:v>163</c:v>
                </c:pt>
                <c:pt idx="57">
                  <c:v>172</c:v>
                </c:pt>
                <c:pt idx="58">
                  <c:v>178</c:v>
                </c:pt>
                <c:pt idx="59">
                  <c:v>179</c:v>
                </c:pt>
                <c:pt idx="60">
                  <c:v>164</c:v>
                </c:pt>
                <c:pt idx="61">
                  <c:v>181</c:v>
                </c:pt>
                <c:pt idx="62">
                  <c:v>164</c:v>
                </c:pt>
                <c:pt idx="63">
                  <c:v>177</c:v>
                </c:pt>
                <c:pt idx="64">
                  <c:v>184</c:v>
                </c:pt>
                <c:pt idx="65">
                  <c:v>160</c:v>
                </c:pt>
                <c:pt idx="66">
                  <c:v>180</c:v>
                </c:pt>
                <c:pt idx="67">
                  <c:v>178</c:v>
                </c:pt>
                <c:pt idx="68">
                  <c:v>170</c:v>
                </c:pt>
                <c:pt idx="69">
                  <c:v>164</c:v>
                </c:pt>
                <c:pt idx="70">
                  <c:v>174</c:v>
                </c:pt>
                <c:pt idx="71">
                  <c:v>163</c:v>
                </c:pt>
                <c:pt idx="72">
                  <c:v>175</c:v>
                </c:pt>
                <c:pt idx="73">
                  <c:v>174</c:v>
                </c:pt>
                <c:pt idx="74">
                  <c:v>170</c:v>
                </c:pt>
                <c:pt idx="75">
                  <c:v>178</c:v>
                </c:pt>
                <c:pt idx="76">
                  <c:v>173</c:v>
                </c:pt>
                <c:pt idx="77">
                  <c:v>176</c:v>
                </c:pt>
                <c:pt idx="78">
                  <c:v>179</c:v>
                </c:pt>
                <c:pt idx="79">
                  <c:v>162</c:v>
                </c:pt>
                <c:pt idx="80">
                  <c:v>168</c:v>
                </c:pt>
                <c:pt idx="81">
                  <c:v>165</c:v>
                </c:pt>
                <c:pt idx="82">
                  <c:v>170</c:v>
                </c:pt>
                <c:pt idx="83">
                  <c:v>175</c:v>
                </c:pt>
                <c:pt idx="84">
                  <c:v>184</c:v>
                </c:pt>
                <c:pt idx="85">
                  <c:v>176</c:v>
                </c:pt>
                <c:pt idx="86">
                  <c:v>160</c:v>
                </c:pt>
                <c:pt idx="87">
                  <c:v>173</c:v>
                </c:pt>
                <c:pt idx="88">
                  <c:v>163</c:v>
                </c:pt>
                <c:pt idx="89">
                  <c:v>168</c:v>
                </c:pt>
                <c:pt idx="90">
                  <c:v>162</c:v>
                </c:pt>
                <c:pt idx="91">
                  <c:v>160</c:v>
                </c:pt>
                <c:pt idx="92">
                  <c:v>174</c:v>
                </c:pt>
                <c:pt idx="93">
                  <c:v>175</c:v>
                </c:pt>
                <c:pt idx="94">
                  <c:v>171</c:v>
                </c:pt>
                <c:pt idx="95">
                  <c:v>175</c:v>
                </c:pt>
                <c:pt idx="96">
                  <c:v>186</c:v>
                </c:pt>
                <c:pt idx="97">
                  <c:v>172</c:v>
                </c:pt>
                <c:pt idx="98">
                  <c:v>165</c:v>
                </c:pt>
                <c:pt idx="99">
                  <c:v>174</c:v>
                </c:pt>
                <c:pt idx="100">
                  <c:v>178</c:v>
                </c:pt>
                <c:pt idx="101">
                  <c:v>179</c:v>
                </c:pt>
                <c:pt idx="102">
                  <c:v>161</c:v>
                </c:pt>
                <c:pt idx="103">
                  <c:v>168</c:v>
                </c:pt>
                <c:pt idx="104">
                  <c:v>162</c:v>
                </c:pt>
                <c:pt idx="105">
                  <c:v>162</c:v>
                </c:pt>
                <c:pt idx="106">
                  <c:v>164</c:v>
                </c:pt>
                <c:pt idx="107">
                  <c:v>176</c:v>
                </c:pt>
                <c:pt idx="108">
                  <c:v>162</c:v>
                </c:pt>
                <c:pt idx="109">
                  <c:v>185</c:v>
                </c:pt>
                <c:pt idx="110">
                  <c:v>182</c:v>
                </c:pt>
                <c:pt idx="111">
                  <c:v>173</c:v>
                </c:pt>
                <c:pt idx="112">
                  <c:v>164</c:v>
                </c:pt>
                <c:pt idx="113">
                  <c:v>170</c:v>
                </c:pt>
                <c:pt idx="114">
                  <c:v>184</c:v>
                </c:pt>
                <c:pt idx="115">
                  <c:v>169</c:v>
                </c:pt>
                <c:pt idx="116">
                  <c:v>175</c:v>
                </c:pt>
                <c:pt idx="117">
                  <c:v>162</c:v>
                </c:pt>
                <c:pt idx="118">
                  <c:v>172</c:v>
                </c:pt>
                <c:pt idx="119">
                  <c:v>162</c:v>
                </c:pt>
                <c:pt idx="120">
                  <c:v>161</c:v>
                </c:pt>
                <c:pt idx="121">
                  <c:v>175</c:v>
                </c:pt>
                <c:pt idx="122">
                  <c:v>175</c:v>
                </c:pt>
                <c:pt idx="123">
                  <c:v>181</c:v>
                </c:pt>
                <c:pt idx="124">
                  <c:v>169</c:v>
                </c:pt>
                <c:pt idx="125">
                  <c:v>183</c:v>
                </c:pt>
                <c:pt idx="126">
                  <c:v>172</c:v>
                </c:pt>
                <c:pt idx="127">
                  <c:v>173</c:v>
                </c:pt>
                <c:pt idx="128">
                  <c:v>176</c:v>
                </c:pt>
                <c:pt idx="129">
                  <c:v>161</c:v>
                </c:pt>
                <c:pt idx="130">
                  <c:v>157</c:v>
                </c:pt>
                <c:pt idx="131">
                  <c:v>171</c:v>
                </c:pt>
                <c:pt idx="132">
                  <c:v>160</c:v>
                </c:pt>
                <c:pt idx="133">
                  <c:v>171</c:v>
                </c:pt>
                <c:pt idx="134">
                  <c:v>179</c:v>
                </c:pt>
                <c:pt idx="135">
                  <c:v>156</c:v>
                </c:pt>
                <c:pt idx="136">
                  <c:v>172</c:v>
                </c:pt>
                <c:pt idx="137">
                  <c:v>181</c:v>
                </c:pt>
                <c:pt idx="138">
                  <c:v>171</c:v>
                </c:pt>
                <c:pt idx="139">
                  <c:v>169</c:v>
                </c:pt>
                <c:pt idx="140">
                  <c:v>161</c:v>
                </c:pt>
                <c:pt idx="141">
                  <c:v>180</c:v>
                </c:pt>
                <c:pt idx="142">
                  <c:v>182</c:v>
                </c:pt>
                <c:pt idx="143">
                  <c:v>183</c:v>
                </c:pt>
                <c:pt idx="144">
                  <c:v>162</c:v>
                </c:pt>
                <c:pt idx="145">
                  <c:v>163</c:v>
                </c:pt>
                <c:pt idx="146">
                  <c:v>178</c:v>
                </c:pt>
                <c:pt idx="147">
                  <c:v>166</c:v>
                </c:pt>
                <c:pt idx="148">
                  <c:v>174</c:v>
                </c:pt>
                <c:pt idx="149">
                  <c:v>178</c:v>
                </c:pt>
              </c:numCache>
            </c:numRef>
          </c:xVal>
          <c:yVal>
            <c:numRef>
              <c:f>'Q2.9'!$L$32:$L$181</c:f>
              <c:numCache>
                <c:formatCode>General</c:formatCode>
                <c:ptCount val="150"/>
                <c:pt idx="0">
                  <c:v>12.6833800219722</c:v>
                </c:pt>
                <c:pt idx="1">
                  <c:v>15.093031102957973</c:v>
                </c:pt>
                <c:pt idx="2">
                  <c:v>18.019961747064958</c:v>
                </c:pt>
                <c:pt idx="3">
                  <c:v>17.178065678824556</c:v>
                </c:pt>
                <c:pt idx="4">
                  <c:v>7.95507557690566</c:v>
                </c:pt>
                <c:pt idx="5">
                  <c:v>17.766570386540483</c:v>
                </c:pt>
                <c:pt idx="6">
                  <c:v>12.855067432907182</c:v>
                </c:pt>
                <c:pt idx="7">
                  <c:v>14.214839331832671</c:v>
                </c:pt>
                <c:pt idx="8">
                  <c:v>17.112428399078873</c:v>
                </c:pt>
                <c:pt idx="9">
                  <c:v>8.8559947383132069</c:v>
                </c:pt>
                <c:pt idx="10">
                  <c:v>10.185032575100641</c:v>
                </c:pt>
                <c:pt idx="11">
                  <c:v>19.724051235440669</c:v>
                </c:pt>
                <c:pt idx="12">
                  <c:v>8.2609669287481609</c:v>
                </c:pt>
                <c:pt idx="13">
                  <c:v>11.571284139279843</c:v>
                </c:pt>
                <c:pt idx="14">
                  <c:v>15.238718362053007</c:v>
                </c:pt>
                <c:pt idx="15">
                  <c:v>9.2964031344172682</c:v>
                </c:pt>
                <c:pt idx="16">
                  <c:v>19.465992863404416</c:v>
                </c:pt>
                <c:pt idx="17">
                  <c:v>15.277645893808632</c:v>
                </c:pt>
                <c:pt idx="18">
                  <c:v>8.9075845426785314</c:v>
                </c:pt>
                <c:pt idx="19">
                  <c:v>12.620508885836886</c:v>
                </c:pt>
                <c:pt idx="20">
                  <c:v>10.364302840930316</c:v>
                </c:pt>
                <c:pt idx="21">
                  <c:v>16.355582999503913</c:v>
                </c:pt>
                <c:pt idx="22">
                  <c:v>12.160071908763605</c:v>
                </c:pt>
                <c:pt idx="23">
                  <c:v>12.726309330882469</c:v>
                </c:pt>
                <c:pt idx="24">
                  <c:v>9.4569745869211914</c:v>
                </c:pt>
                <c:pt idx="25">
                  <c:v>6.5539827850217094</c:v>
                </c:pt>
                <c:pt idx="26">
                  <c:v>18.145496763347413</c:v>
                </c:pt>
                <c:pt idx="27">
                  <c:v>8.7276141793721607</c:v>
                </c:pt>
                <c:pt idx="28">
                  <c:v>8.5273194595359723</c:v>
                </c:pt>
                <c:pt idx="29">
                  <c:v>15.787805065233767</c:v>
                </c:pt>
                <c:pt idx="30">
                  <c:v>11.957192082239686</c:v>
                </c:pt>
                <c:pt idx="31">
                  <c:v>13.340702072457265</c:v>
                </c:pt>
                <c:pt idx="32">
                  <c:v>8.4973910670929822</c:v>
                </c:pt>
                <c:pt idx="33">
                  <c:v>17.100020233197313</c:v>
                </c:pt>
                <c:pt idx="34">
                  <c:v>9.9893968128416084</c:v>
                </c:pt>
                <c:pt idx="35">
                  <c:v>8.3912952022503511</c:v>
                </c:pt>
                <c:pt idx="36">
                  <c:v>10.902580598481711</c:v>
                </c:pt>
                <c:pt idx="37">
                  <c:v>12.599988005888562</c:v>
                </c:pt>
                <c:pt idx="38">
                  <c:v>15.839413105314403</c:v>
                </c:pt>
                <c:pt idx="39">
                  <c:v>5.7497581504535447</c:v>
                </c:pt>
                <c:pt idx="40">
                  <c:v>9.1568140841041998</c:v>
                </c:pt>
                <c:pt idx="41">
                  <c:v>17.208685122881519</c:v>
                </c:pt>
                <c:pt idx="42">
                  <c:v>14.656401602320852</c:v>
                </c:pt>
                <c:pt idx="43">
                  <c:v>15.224864355707449</c:v>
                </c:pt>
                <c:pt idx="44">
                  <c:v>14.098458770784763</c:v>
                </c:pt>
                <c:pt idx="45">
                  <c:v>15.699219442889781</c:v>
                </c:pt>
                <c:pt idx="46">
                  <c:v>11.775013039529714</c:v>
                </c:pt>
                <c:pt idx="47">
                  <c:v>8.509773131050812</c:v>
                </c:pt>
                <c:pt idx="48">
                  <c:v>8.9276125769386141</c:v>
                </c:pt>
                <c:pt idx="49">
                  <c:v>10.752707905418376</c:v>
                </c:pt>
                <c:pt idx="50">
                  <c:v>10.078170607055057</c:v>
                </c:pt>
                <c:pt idx="51">
                  <c:v>9.6974179917615722</c:v>
                </c:pt>
                <c:pt idx="52">
                  <c:v>9.9609027506382457</c:v>
                </c:pt>
                <c:pt idx="53">
                  <c:v>6.9487714010296049</c:v>
                </c:pt>
                <c:pt idx="54">
                  <c:v>7.7205178420871956</c:v>
                </c:pt>
                <c:pt idx="55">
                  <c:v>12.10998671390832</c:v>
                </c:pt>
                <c:pt idx="56">
                  <c:v>9.628038651108735</c:v>
                </c:pt>
                <c:pt idx="57">
                  <c:v>9.3357604944766113</c:v>
                </c:pt>
                <c:pt idx="58">
                  <c:v>17.646818293935681</c:v>
                </c:pt>
                <c:pt idx="59">
                  <c:v>15.133533199736751</c:v>
                </c:pt>
                <c:pt idx="60">
                  <c:v>10.912350493094481</c:v>
                </c:pt>
                <c:pt idx="61">
                  <c:v>14.595212365154321</c:v>
                </c:pt>
                <c:pt idx="62">
                  <c:v>8.4230614849624459</c:v>
                </c:pt>
                <c:pt idx="63">
                  <c:v>12.492739961995413</c:v>
                </c:pt>
                <c:pt idx="64">
                  <c:v>22.866964400998103</c:v>
                </c:pt>
                <c:pt idx="65">
                  <c:v>11.85847507255416</c:v>
                </c:pt>
                <c:pt idx="66">
                  <c:v>13.096923099651764</c:v>
                </c:pt>
                <c:pt idx="67">
                  <c:v>13.110781108381854</c:v>
                </c:pt>
                <c:pt idx="68">
                  <c:v>11.027791279648039</c:v>
                </c:pt>
                <c:pt idx="69">
                  <c:v>12.192718526417218</c:v>
                </c:pt>
                <c:pt idx="70">
                  <c:v>13.167978590066202</c:v>
                </c:pt>
                <c:pt idx="71">
                  <c:v>9.62833350223708</c:v>
                </c:pt>
                <c:pt idx="72">
                  <c:v>10.277815884240219</c:v>
                </c:pt>
                <c:pt idx="73">
                  <c:v>8.5072184940241744</c:v>
                </c:pt>
                <c:pt idx="74">
                  <c:v>9.5375881074732902</c:v>
                </c:pt>
                <c:pt idx="75">
                  <c:v>15.227144670536283</c:v>
                </c:pt>
                <c:pt idx="76">
                  <c:v>10.854126330890598</c:v>
                </c:pt>
                <c:pt idx="77">
                  <c:v>12.447477428577422</c:v>
                </c:pt>
                <c:pt idx="78">
                  <c:v>13.826356764736266</c:v>
                </c:pt>
                <c:pt idx="79">
                  <c:v>8.3175144139126846</c:v>
                </c:pt>
                <c:pt idx="80">
                  <c:v>12.320970063037294</c:v>
                </c:pt>
                <c:pt idx="81">
                  <c:v>14.452554752758358</c:v>
                </c:pt>
                <c:pt idx="82">
                  <c:v>7.3253109460185337</c:v>
                </c:pt>
                <c:pt idx="83">
                  <c:v>8.7067215230141279</c:v>
                </c:pt>
                <c:pt idx="84">
                  <c:v>10.093332592744463</c:v>
                </c:pt>
                <c:pt idx="85">
                  <c:v>7.0060195219241326</c:v>
                </c:pt>
                <c:pt idx="86">
                  <c:v>8.3126935472629118</c:v>
                </c:pt>
                <c:pt idx="87">
                  <c:v>10.947108480983392</c:v>
                </c:pt>
                <c:pt idx="88">
                  <c:v>6.9873488966297366</c:v>
                </c:pt>
                <c:pt idx="89">
                  <c:v>14.170861003199482</c:v>
                </c:pt>
                <c:pt idx="90">
                  <c:v>7.0978305421827903</c:v>
                </c:pt>
                <c:pt idx="91">
                  <c:v>7.2682614801129874</c:v>
                </c:pt>
                <c:pt idx="92">
                  <c:v>8.6796016354255592</c:v>
                </c:pt>
                <c:pt idx="93">
                  <c:v>13.511398205201017</c:v>
                </c:pt>
                <c:pt idx="94">
                  <c:v>9.3010103219202787</c:v>
                </c:pt>
                <c:pt idx="95">
                  <c:v>18.794128113698655</c:v>
                </c:pt>
                <c:pt idx="96">
                  <c:v>15.524806252502804</c:v>
                </c:pt>
                <c:pt idx="97">
                  <c:v>8.6131168171073433</c:v>
                </c:pt>
                <c:pt idx="98">
                  <c:v>12.672355843493328</c:v>
                </c:pt>
                <c:pt idx="99">
                  <c:v>12.339532393496407</c:v>
                </c:pt>
                <c:pt idx="100">
                  <c:v>11.001293767279746</c:v>
                </c:pt>
                <c:pt idx="101">
                  <c:v>14.031235183722368</c:v>
                </c:pt>
                <c:pt idx="102">
                  <c:v>10.520311268349143</c:v>
                </c:pt>
                <c:pt idx="103">
                  <c:v>8.9398640668280294</c:v>
                </c:pt>
                <c:pt idx="104">
                  <c:v>8.4006199907569776</c:v>
                </c:pt>
                <c:pt idx="105">
                  <c:v>7.7121181385411024</c:v>
                </c:pt>
                <c:pt idx="106">
                  <c:v>14.695192619403638</c:v>
                </c:pt>
                <c:pt idx="107">
                  <c:v>11.245287062748835</c:v>
                </c:pt>
                <c:pt idx="108">
                  <c:v>8.8530188632637081</c:v>
                </c:pt>
                <c:pt idx="109">
                  <c:v>10.210589676596099</c:v>
                </c:pt>
                <c:pt idx="110">
                  <c:v>9.7348341203010342</c:v>
                </c:pt>
                <c:pt idx="111">
                  <c:v>11.152979618770864</c:v>
                </c:pt>
                <c:pt idx="112">
                  <c:v>9.4192460921938075</c:v>
                </c:pt>
                <c:pt idx="113">
                  <c:v>7.350034963209592</c:v>
                </c:pt>
                <c:pt idx="114">
                  <c:v>21.377634522605454</c:v>
                </c:pt>
                <c:pt idx="115">
                  <c:v>11.440529994181171</c:v>
                </c:pt>
                <c:pt idx="116">
                  <c:v>9.6493470235834273</c:v>
                </c:pt>
                <c:pt idx="117">
                  <c:v>7.1611590778957739</c:v>
                </c:pt>
                <c:pt idx="118">
                  <c:v>10.732067715801108</c:v>
                </c:pt>
                <c:pt idx="119">
                  <c:v>12.711279660441894</c:v>
                </c:pt>
                <c:pt idx="120">
                  <c:v>7.98732073465714</c:v>
                </c:pt>
                <c:pt idx="121">
                  <c:v>19.208591969092353</c:v>
                </c:pt>
                <c:pt idx="122">
                  <c:v>10.436769598114724</c:v>
                </c:pt>
                <c:pt idx="123">
                  <c:v>15.321064813949619</c:v>
                </c:pt>
                <c:pt idx="124">
                  <c:v>10.860996387686006</c:v>
                </c:pt>
                <c:pt idx="125">
                  <c:v>17.757268908829598</c:v>
                </c:pt>
                <c:pt idx="126">
                  <c:v>8.7928819386726182</c:v>
                </c:pt>
                <c:pt idx="127">
                  <c:v>9.7469137088487621</c:v>
                </c:pt>
                <c:pt idx="128">
                  <c:v>10.510327537624274</c:v>
                </c:pt>
                <c:pt idx="129">
                  <c:v>7.029980713625827</c:v>
                </c:pt>
                <c:pt idx="130">
                  <c:v>7.1100102154124629</c:v>
                </c:pt>
                <c:pt idx="131">
                  <c:v>9.5968452439786898</c:v>
                </c:pt>
                <c:pt idx="132">
                  <c:v>7.7973549890982463</c:v>
                </c:pt>
                <c:pt idx="133">
                  <c:v>14.063341968289354</c:v>
                </c:pt>
                <c:pt idx="134">
                  <c:v>9.1787148951163662</c:v>
                </c:pt>
                <c:pt idx="135">
                  <c:v>12.071864596261939</c:v>
                </c:pt>
                <c:pt idx="136">
                  <c:v>10.03581250178107</c:v>
                </c:pt>
                <c:pt idx="137">
                  <c:v>9.6960157641169147</c:v>
                </c:pt>
                <c:pt idx="138">
                  <c:v>9.4267506147188609</c:v>
                </c:pt>
                <c:pt idx="139">
                  <c:v>13.158342151239419</c:v>
                </c:pt>
                <c:pt idx="140">
                  <c:v>6.3227507880276237</c:v>
                </c:pt>
                <c:pt idx="141">
                  <c:v>15.471302490495329</c:v>
                </c:pt>
                <c:pt idx="142">
                  <c:v>16.518826347452478</c:v>
                </c:pt>
                <c:pt idx="143">
                  <c:v>15.263230464930757</c:v>
                </c:pt>
                <c:pt idx="144">
                  <c:v>8.2228626764723511</c:v>
                </c:pt>
                <c:pt idx="145">
                  <c:v>15.33719171345885</c:v>
                </c:pt>
                <c:pt idx="146">
                  <c:v>7.6349500763478408</c:v>
                </c:pt>
                <c:pt idx="147">
                  <c:v>9.610683445163076</c:v>
                </c:pt>
                <c:pt idx="148">
                  <c:v>10.912173526191989</c:v>
                </c:pt>
                <c:pt idx="149">
                  <c:v>11.261412677347067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85-44D9-92A3-32C24760D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968200"/>
        <c:axId val="897968856"/>
      </c:scatterChart>
      <c:valAx>
        <c:axId val="8979682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Basket:2016</a:t>
                </a:r>
              </a:p>
            </c:rich>
          </c:tx>
          <c:overlay val="0"/>
        </c:title>
        <c:numFmt formatCode="&quot;$&quot;#,##0_);[Red]\(&quot;$&quot;#,##0\)" sourceLinked="1"/>
        <c:majorTickMark val="out"/>
        <c:minorTickMark val="none"/>
        <c:tickLblPos val="nextTo"/>
        <c:crossAx val="897968856"/>
        <c:crosses val="autoZero"/>
        <c:crossBetween val="midCat"/>
      </c:valAx>
      <c:valAx>
        <c:axId val="8979688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Sales $m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897968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%ChangeBasket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Sales $m</c:v>
          </c:tx>
          <c:spPr>
            <a:ln w="19050">
              <a:noFill/>
            </a:ln>
          </c:spPr>
          <c:xVal>
            <c:numRef>
              <c:f>'Q2.9'!$H$2:$H$151</c:f>
              <c:numCache>
                <c:formatCode>0%</c:formatCode>
                <c:ptCount val="150"/>
                <c:pt idx="0">
                  <c:v>4.0935672514619881E-2</c:v>
                </c:pt>
                <c:pt idx="1">
                  <c:v>5.9523809523809521E-2</c:v>
                </c:pt>
                <c:pt idx="2">
                  <c:v>4.4444444444444446E-2</c:v>
                </c:pt>
                <c:pt idx="3">
                  <c:v>4.046242774566474E-2</c:v>
                </c:pt>
                <c:pt idx="4">
                  <c:v>3.0120481927710843E-2</c:v>
                </c:pt>
                <c:pt idx="5">
                  <c:v>4.9180327868852458E-2</c:v>
                </c:pt>
                <c:pt idx="6">
                  <c:v>4.9450549450549448E-2</c:v>
                </c:pt>
                <c:pt idx="7">
                  <c:v>5.2023121387283239E-2</c:v>
                </c:pt>
                <c:pt idx="8">
                  <c:v>4.9180327868852458E-2</c:v>
                </c:pt>
                <c:pt idx="9">
                  <c:v>4.4303797468354431E-2</c:v>
                </c:pt>
                <c:pt idx="10">
                  <c:v>3.4482758620689655E-2</c:v>
                </c:pt>
                <c:pt idx="11">
                  <c:v>7.4712643678160925E-2</c:v>
                </c:pt>
                <c:pt idx="12">
                  <c:v>4.2944785276073622E-2</c:v>
                </c:pt>
                <c:pt idx="13">
                  <c:v>4.1666666666666664E-2</c:v>
                </c:pt>
                <c:pt idx="14">
                  <c:v>4.6242774566473986E-2</c:v>
                </c:pt>
                <c:pt idx="15">
                  <c:v>5.0314465408805034E-2</c:v>
                </c:pt>
                <c:pt idx="16">
                  <c:v>4.2944785276073622E-2</c:v>
                </c:pt>
                <c:pt idx="17">
                  <c:v>5.4945054945054944E-2</c:v>
                </c:pt>
                <c:pt idx="18">
                  <c:v>3.3707865168539325E-2</c:v>
                </c:pt>
                <c:pt idx="19">
                  <c:v>4.3243243243243246E-2</c:v>
                </c:pt>
                <c:pt idx="20">
                  <c:v>3.5714285714285712E-2</c:v>
                </c:pt>
                <c:pt idx="21">
                  <c:v>4.9180327868852458E-2</c:v>
                </c:pt>
                <c:pt idx="22">
                  <c:v>4.4198895027624308E-2</c:v>
                </c:pt>
                <c:pt idx="23">
                  <c:v>3.9325842696629212E-2</c:v>
                </c:pt>
                <c:pt idx="24">
                  <c:v>4.1176470588235294E-2</c:v>
                </c:pt>
                <c:pt idx="25">
                  <c:v>3.0674846625766871E-2</c:v>
                </c:pt>
                <c:pt idx="26">
                  <c:v>4.878048780487805E-2</c:v>
                </c:pt>
                <c:pt idx="27">
                  <c:v>3.3333333333333333E-2</c:v>
                </c:pt>
                <c:pt idx="28">
                  <c:v>4.4692737430167599E-2</c:v>
                </c:pt>
                <c:pt idx="29">
                  <c:v>4.1176470588235294E-2</c:v>
                </c:pt>
                <c:pt idx="30">
                  <c:v>3.614457831325301E-2</c:v>
                </c:pt>
                <c:pt idx="31">
                  <c:v>2.976190476190476E-2</c:v>
                </c:pt>
                <c:pt idx="32">
                  <c:v>2.8089887640449437E-2</c:v>
                </c:pt>
                <c:pt idx="33">
                  <c:v>4.3010752688172046E-2</c:v>
                </c:pt>
                <c:pt idx="34">
                  <c:v>4.4198895027624308E-2</c:v>
                </c:pt>
                <c:pt idx="35">
                  <c:v>3.0303030303030304E-2</c:v>
                </c:pt>
                <c:pt idx="36">
                  <c:v>3.8674033149171269E-2</c:v>
                </c:pt>
                <c:pt idx="37">
                  <c:v>3.0120481927710843E-2</c:v>
                </c:pt>
                <c:pt idx="38">
                  <c:v>1.4925373134328358E-2</c:v>
                </c:pt>
                <c:pt idx="39">
                  <c:v>1.9108280254777069E-2</c:v>
                </c:pt>
                <c:pt idx="40">
                  <c:v>2.9239766081871343E-2</c:v>
                </c:pt>
                <c:pt idx="41">
                  <c:v>5.9880239520958084E-2</c:v>
                </c:pt>
                <c:pt idx="42">
                  <c:v>4.5454545454545456E-2</c:v>
                </c:pt>
                <c:pt idx="43">
                  <c:v>3.6809815950920248E-2</c:v>
                </c:pt>
                <c:pt idx="44">
                  <c:v>2.8901734104046242E-2</c:v>
                </c:pt>
                <c:pt idx="45">
                  <c:v>6.0109289617486336E-2</c:v>
                </c:pt>
                <c:pt idx="46">
                  <c:v>3.4682080924855488E-2</c:v>
                </c:pt>
                <c:pt idx="47">
                  <c:v>3.7267080745341616E-2</c:v>
                </c:pt>
                <c:pt idx="48">
                  <c:v>4.2424242424242427E-2</c:v>
                </c:pt>
                <c:pt idx="49">
                  <c:v>4.6242774566473986E-2</c:v>
                </c:pt>
                <c:pt idx="50">
                  <c:v>3.8461538461538464E-2</c:v>
                </c:pt>
                <c:pt idx="51">
                  <c:v>3.6363636363636362E-2</c:v>
                </c:pt>
                <c:pt idx="52">
                  <c:v>3.048780487804878E-2</c:v>
                </c:pt>
                <c:pt idx="53">
                  <c:v>2.4390243902439025E-2</c:v>
                </c:pt>
                <c:pt idx="54">
                  <c:v>3.0864197530864196E-2</c:v>
                </c:pt>
                <c:pt idx="55">
                  <c:v>3.954802259887006E-2</c:v>
                </c:pt>
                <c:pt idx="56">
                  <c:v>3.0674846625766871E-2</c:v>
                </c:pt>
                <c:pt idx="57">
                  <c:v>4.6511627906976744E-2</c:v>
                </c:pt>
                <c:pt idx="58">
                  <c:v>4.49438202247191E-2</c:v>
                </c:pt>
                <c:pt idx="59">
                  <c:v>4.4692737430167599E-2</c:v>
                </c:pt>
                <c:pt idx="60">
                  <c:v>3.6585365853658534E-2</c:v>
                </c:pt>
                <c:pt idx="61">
                  <c:v>3.3149171270718231E-2</c:v>
                </c:pt>
                <c:pt idx="62">
                  <c:v>4.878048780487805E-2</c:v>
                </c:pt>
                <c:pt idx="63">
                  <c:v>3.3898305084745763E-2</c:v>
                </c:pt>
                <c:pt idx="64">
                  <c:v>5.9782608695652176E-2</c:v>
                </c:pt>
                <c:pt idx="65">
                  <c:v>3.7499999999999999E-2</c:v>
                </c:pt>
                <c:pt idx="66">
                  <c:v>3.3333333333333333E-2</c:v>
                </c:pt>
                <c:pt idx="67">
                  <c:v>3.9325842696629212E-2</c:v>
                </c:pt>
                <c:pt idx="68">
                  <c:v>2.9411764705882353E-2</c:v>
                </c:pt>
                <c:pt idx="69">
                  <c:v>3.6585365853658534E-2</c:v>
                </c:pt>
                <c:pt idx="70">
                  <c:v>4.0229885057471264E-2</c:v>
                </c:pt>
                <c:pt idx="71">
                  <c:v>4.2944785276073622E-2</c:v>
                </c:pt>
                <c:pt idx="72">
                  <c:v>0.04</c:v>
                </c:pt>
                <c:pt idx="73">
                  <c:v>3.4482758620689655E-2</c:v>
                </c:pt>
                <c:pt idx="74">
                  <c:v>3.5294117647058823E-2</c:v>
                </c:pt>
                <c:pt idx="75">
                  <c:v>5.0561797752808987E-2</c:v>
                </c:pt>
                <c:pt idx="76">
                  <c:v>4.046242774566474E-2</c:v>
                </c:pt>
                <c:pt idx="77">
                  <c:v>4.5454545454545456E-2</c:v>
                </c:pt>
                <c:pt idx="78">
                  <c:v>4.4692737430167599E-2</c:v>
                </c:pt>
                <c:pt idx="79">
                  <c:v>4.3209876543209874E-2</c:v>
                </c:pt>
                <c:pt idx="80">
                  <c:v>2.976190476190476E-2</c:v>
                </c:pt>
                <c:pt idx="81">
                  <c:v>5.4545454545454543E-2</c:v>
                </c:pt>
                <c:pt idx="82">
                  <c:v>2.9411764705882353E-2</c:v>
                </c:pt>
                <c:pt idx="83">
                  <c:v>2.8571428571428571E-2</c:v>
                </c:pt>
                <c:pt idx="84">
                  <c:v>5.434782608695652E-2</c:v>
                </c:pt>
                <c:pt idx="85">
                  <c:v>2.2727272727272728E-2</c:v>
                </c:pt>
                <c:pt idx="86">
                  <c:v>4.3749999999999997E-2</c:v>
                </c:pt>
                <c:pt idx="87">
                  <c:v>4.046242774566474E-2</c:v>
                </c:pt>
                <c:pt idx="88">
                  <c:v>2.4539877300613498E-2</c:v>
                </c:pt>
                <c:pt idx="89">
                  <c:v>4.7619047619047616E-2</c:v>
                </c:pt>
                <c:pt idx="90">
                  <c:v>2.4691358024691357E-2</c:v>
                </c:pt>
                <c:pt idx="91">
                  <c:v>3.125E-2</c:v>
                </c:pt>
                <c:pt idx="92">
                  <c:v>4.0229885057471264E-2</c:v>
                </c:pt>
                <c:pt idx="93">
                  <c:v>4.5714285714285714E-2</c:v>
                </c:pt>
                <c:pt idx="94">
                  <c:v>4.0935672514619881E-2</c:v>
                </c:pt>
                <c:pt idx="95">
                  <c:v>5.7142857142857141E-2</c:v>
                </c:pt>
                <c:pt idx="96">
                  <c:v>3.7634408602150539E-2</c:v>
                </c:pt>
                <c:pt idx="97">
                  <c:v>4.0697674418604654E-2</c:v>
                </c:pt>
                <c:pt idx="98">
                  <c:v>3.6363636363636362E-2</c:v>
                </c:pt>
                <c:pt idx="99">
                  <c:v>3.4482758620689655E-2</c:v>
                </c:pt>
                <c:pt idx="100">
                  <c:v>5.6179775280898875E-2</c:v>
                </c:pt>
                <c:pt idx="101">
                  <c:v>4.4692737430167599E-2</c:v>
                </c:pt>
                <c:pt idx="102">
                  <c:v>4.3478260869565216E-2</c:v>
                </c:pt>
                <c:pt idx="103">
                  <c:v>4.1666666666666664E-2</c:v>
                </c:pt>
                <c:pt idx="104">
                  <c:v>4.3209876543209874E-2</c:v>
                </c:pt>
                <c:pt idx="105">
                  <c:v>3.7037037037037035E-2</c:v>
                </c:pt>
                <c:pt idx="106">
                  <c:v>4.2682926829268296E-2</c:v>
                </c:pt>
                <c:pt idx="107">
                  <c:v>3.4090909090909088E-2</c:v>
                </c:pt>
                <c:pt idx="108">
                  <c:v>3.7037037037037035E-2</c:v>
                </c:pt>
                <c:pt idx="109">
                  <c:v>4.3243243243243246E-2</c:v>
                </c:pt>
                <c:pt idx="110">
                  <c:v>5.4945054945054944E-2</c:v>
                </c:pt>
                <c:pt idx="111">
                  <c:v>4.6242774566473986E-2</c:v>
                </c:pt>
                <c:pt idx="112">
                  <c:v>3.6585365853658534E-2</c:v>
                </c:pt>
                <c:pt idx="113">
                  <c:v>2.9411764705882353E-2</c:v>
                </c:pt>
                <c:pt idx="114">
                  <c:v>6.5217391304347824E-2</c:v>
                </c:pt>
                <c:pt idx="115">
                  <c:v>2.9585798816568046E-2</c:v>
                </c:pt>
                <c:pt idx="116">
                  <c:v>0.04</c:v>
                </c:pt>
                <c:pt idx="117">
                  <c:v>1.8518518518518517E-2</c:v>
                </c:pt>
                <c:pt idx="118">
                  <c:v>4.0697674418604654E-2</c:v>
                </c:pt>
                <c:pt idx="119">
                  <c:v>3.7037037037037035E-2</c:v>
                </c:pt>
                <c:pt idx="120">
                  <c:v>3.7267080745341616E-2</c:v>
                </c:pt>
                <c:pt idx="121">
                  <c:v>5.7142857142857141E-2</c:v>
                </c:pt>
                <c:pt idx="122">
                  <c:v>4.5714285714285714E-2</c:v>
                </c:pt>
                <c:pt idx="123">
                  <c:v>4.9723756906077346E-2</c:v>
                </c:pt>
                <c:pt idx="124">
                  <c:v>2.9585798816568046E-2</c:v>
                </c:pt>
                <c:pt idx="125">
                  <c:v>5.4644808743169397E-2</c:v>
                </c:pt>
                <c:pt idx="126">
                  <c:v>4.0697674418604654E-2</c:v>
                </c:pt>
                <c:pt idx="127">
                  <c:v>4.046242774566474E-2</c:v>
                </c:pt>
                <c:pt idx="128">
                  <c:v>2.8409090909090908E-2</c:v>
                </c:pt>
                <c:pt idx="129">
                  <c:v>2.4844720496894408E-2</c:v>
                </c:pt>
                <c:pt idx="130">
                  <c:v>3.1847133757961783E-2</c:v>
                </c:pt>
                <c:pt idx="131">
                  <c:v>4.0935672514619881E-2</c:v>
                </c:pt>
                <c:pt idx="132">
                  <c:v>3.125E-2</c:v>
                </c:pt>
                <c:pt idx="133">
                  <c:v>3.5087719298245612E-2</c:v>
                </c:pt>
                <c:pt idx="134">
                  <c:v>3.9106145251396648E-2</c:v>
                </c:pt>
                <c:pt idx="135">
                  <c:v>4.4871794871794872E-2</c:v>
                </c:pt>
                <c:pt idx="136">
                  <c:v>4.0697674418604654E-2</c:v>
                </c:pt>
                <c:pt idx="137">
                  <c:v>4.4198895027624308E-2</c:v>
                </c:pt>
                <c:pt idx="138">
                  <c:v>5.2631578947368418E-2</c:v>
                </c:pt>
                <c:pt idx="139">
                  <c:v>3.5502958579881658E-2</c:v>
                </c:pt>
                <c:pt idx="140">
                  <c:v>3.7267080745341616E-2</c:v>
                </c:pt>
                <c:pt idx="141">
                  <c:v>0.05</c:v>
                </c:pt>
                <c:pt idx="142">
                  <c:v>3.8461538461538464E-2</c:v>
                </c:pt>
                <c:pt idx="143">
                  <c:v>3.825136612021858E-2</c:v>
                </c:pt>
                <c:pt idx="144">
                  <c:v>3.0864197530864196E-2</c:v>
                </c:pt>
                <c:pt idx="145">
                  <c:v>5.5214723926380369E-2</c:v>
                </c:pt>
                <c:pt idx="146">
                  <c:v>3.3707865168539325E-2</c:v>
                </c:pt>
                <c:pt idx="147">
                  <c:v>3.614457831325301E-2</c:v>
                </c:pt>
                <c:pt idx="148">
                  <c:v>4.5977011494252873E-2</c:v>
                </c:pt>
                <c:pt idx="149">
                  <c:v>3.9325842696629212E-2</c:v>
                </c:pt>
              </c:numCache>
            </c:numRef>
          </c:xVal>
          <c:yVal>
            <c:numRef>
              <c:f>'Q2.9'!$I$2:$I$151</c:f>
              <c:numCache>
                <c:formatCode>0.0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CA-4429-A492-24019DA30829}"/>
            </c:ext>
          </c:extLst>
        </c:ser>
        <c:ser>
          <c:idx val="1"/>
          <c:order val="1"/>
          <c:tx>
            <c:v>Predicted Sales $m</c:v>
          </c:tx>
          <c:spPr>
            <a:ln w="19050">
              <a:noFill/>
            </a:ln>
          </c:spPr>
          <c:xVal>
            <c:numRef>
              <c:f>'Q2.9'!$H$2:$H$151</c:f>
              <c:numCache>
                <c:formatCode>0%</c:formatCode>
                <c:ptCount val="150"/>
                <c:pt idx="0">
                  <c:v>4.0935672514619881E-2</c:v>
                </c:pt>
                <c:pt idx="1">
                  <c:v>5.9523809523809521E-2</c:v>
                </c:pt>
                <c:pt idx="2">
                  <c:v>4.4444444444444446E-2</c:v>
                </c:pt>
                <c:pt idx="3">
                  <c:v>4.046242774566474E-2</c:v>
                </c:pt>
                <c:pt idx="4">
                  <c:v>3.0120481927710843E-2</c:v>
                </c:pt>
                <c:pt idx="5">
                  <c:v>4.9180327868852458E-2</c:v>
                </c:pt>
                <c:pt idx="6">
                  <c:v>4.9450549450549448E-2</c:v>
                </c:pt>
                <c:pt idx="7">
                  <c:v>5.2023121387283239E-2</c:v>
                </c:pt>
                <c:pt idx="8">
                  <c:v>4.9180327868852458E-2</c:v>
                </c:pt>
                <c:pt idx="9">
                  <c:v>4.4303797468354431E-2</c:v>
                </c:pt>
                <c:pt idx="10">
                  <c:v>3.4482758620689655E-2</c:v>
                </c:pt>
                <c:pt idx="11">
                  <c:v>7.4712643678160925E-2</c:v>
                </c:pt>
                <c:pt idx="12">
                  <c:v>4.2944785276073622E-2</c:v>
                </c:pt>
                <c:pt idx="13">
                  <c:v>4.1666666666666664E-2</c:v>
                </c:pt>
                <c:pt idx="14">
                  <c:v>4.6242774566473986E-2</c:v>
                </c:pt>
                <c:pt idx="15">
                  <c:v>5.0314465408805034E-2</c:v>
                </c:pt>
                <c:pt idx="16">
                  <c:v>4.2944785276073622E-2</c:v>
                </c:pt>
                <c:pt idx="17">
                  <c:v>5.4945054945054944E-2</c:v>
                </c:pt>
                <c:pt idx="18">
                  <c:v>3.3707865168539325E-2</c:v>
                </c:pt>
                <c:pt idx="19">
                  <c:v>4.3243243243243246E-2</c:v>
                </c:pt>
                <c:pt idx="20">
                  <c:v>3.5714285714285712E-2</c:v>
                </c:pt>
                <c:pt idx="21">
                  <c:v>4.9180327868852458E-2</c:v>
                </c:pt>
                <c:pt idx="22">
                  <c:v>4.4198895027624308E-2</c:v>
                </c:pt>
                <c:pt idx="23">
                  <c:v>3.9325842696629212E-2</c:v>
                </c:pt>
                <c:pt idx="24">
                  <c:v>4.1176470588235294E-2</c:v>
                </c:pt>
                <c:pt idx="25">
                  <c:v>3.0674846625766871E-2</c:v>
                </c:pt>
                <c:pt idx="26">
                  <c:v>4.878048780487805E-2</c:v>
                </c:pt>
                <c:pt idx="27">
                  <c:v>3.3333333333333333E-2</c:v>
                </c:pt>
                <c:pt idx="28">
                  <c:v>4.4692737430167599E-2</c:v>
                </c:pt>
                <c:pt idx="29">
                  <c:v>4.1176470588235294E-2</c:v>
                </c:pt>
                <c:pt idx="30">
                  <c:v>3.614457831325301E-2</c:v>
                </c:pt>
                <c:pt idx="31">
                  <c:v>2.976190476190476E-2</c:v>
                </c:pt>
                <c:pt idx="32">
                  <c:v>2.8089887640449437E-2</c:v>
                </c:pt>
                <c:pt idx="33">
                  <c:v>4.3010752688172046E-2</c:v>
                </c:pt>
                <c:pt idx="34">
                  <c:v>4.4198895027624308E-2</c:v>
                </c:pt>
                <c:pt idx="35">
                  <c:v>3.0303030303030304E-2</c:v>
                </c:pt>
                <c:pt idx="36">
                  <c:v>3.8674033149171269E-2</c:v>
                </c:pt>
                <c:pt idx="37">
                  <c:v>3.0120481927710843E-2</c:v>
                </c:pt>
                <c:pt idx="38">
                  <c:v>1.4925373134328358E-2</c:v>
                </c:pt>
                <c:pt idx="39">
                  <c:v>1.9108280254777069E-2</c:v>
                </c:pt>
                <c:pt idx="40">
                  <c:v>2.9239766081871343E-2</c:v>
                </c:pt>
                <c:pt idx="41">
                  <c:v>5.9880239520958084E-2</c:v>
                </c:pt>
                <c:pt idx="42">
                  <c:v>4.5454545454545456E-2</c:v>
                </c:pt>
                <c:pt idx="43">
                  <c:v>3.6809815950920248E-2</c:v>
                </c:pt>
                <c:pt idx="44">
                  <c:v>2.8901734104046242E-2</c:v>
                </c:pt>
                <c:pt idx="45">
                  <c:v>6.0109289617486336E-2</c:v>
                </c:pt>
                <c:pt idx="46">
                  <c:v>3.4682080924855488E-2</c:v>
                </c:pt>
                <c:pt idx="47">
                  <c:v>3.7267080745341616E-2</c:v>
                </c:pt>
                <c:pt idx="48">
                  <c:v>4.2424242424242427E-2</c:v>
                </c:pt>
                <c:pt idx="49">
                  <c:v>4.6242774566473986E-2</c:v>
                </c:pt>
                <c:pt idx="50">
                  <c:v>3.8461538461538464E-2</c:v>
                </c:pt>
                <c:pt idx="51">
                  <c:v>3.6363636363636362E-2</c:v>
                </c:pt>
                <c:pt idx="52">
                  <c:v>3.048780487804878E-2</c:v>
                </c:pt>
                <c:pt idx="53">
                  <c:v>2.4390243902439025E-2</c:v>
                </c:pt>
                <c:pt idx="54">
                  <c:v>3.0864197530864196E-2</c:v>
                </c:pt>
                <c:pt idx="55">
                  <c:v>3.954802259887006E-2</c:v>
                </c:pt>
                <c:pt idx="56">
                  <c:v>3.0674846625766871E-2</c:v>
                </c:pt>
                <c:pt idx="57">
                  <c:v>4.6511627906976744E-2</c:v>
                </c:pt>
                <c:pt idx="58">
                  <c:v>4.49438202247191E-2</c:v>
                </c:pt>
                <c:pt idx="59">
                  <c:v>4.4692737430167599E-2</c:v>
                </c:pt>
                <c:pt idx="60">
                  <c:v>3.6585365853658534E-2</c:v>
                </c:pt>
                <c:pt idx="61">
                  <c:v>3.3149171270718231E-2</c:v>
                </c:pt>
                <c:pt idx="62">
                  <c:v>4.878048780487805E-2</c:v>
                </c:pt>
                <c:pt idx="63">
                  <c:v>3.3898305084745763E-2</c:v>
                </c:pt>
                <c:pt idx="64">
                  <c:v>5.9782608695652176E-2</c:v>
                </c:pt>
                <c:pt idx="65">
                  <c:v>3.7499999999999999E-2</c:v>
                </c:pt>
                <c:pt idx="66">
                  <c:v>3.3333333333333333E-2</c:v>
                </c:pt>
                <c:pt idx="67">
                  <c:v>3.9325842696629212E-2</c:v>
                </c:pt>
                <c:pt idx="68">
                  <c:v>2.9411764705882353E-2</c:v>
                </c:pt>
                <c:pt idx="69">
                  <c:v>3.6585365853658534E-2</c:v>
                </c:pt>
                <c:pt idx="70">
                  <c:v>4.0229885057471264E-2</c:v>
                </c:pt>
                <c:pt idx="71">
                  <c:v>4.2944785276073622E-2</c:v>
                </c:pt>
                <c:pt idx="72">
                  <c:v>0.04</c:v>
                </c:pt>
                <c:pt idx="73">
                  <c:v>3.4482758620689655E-2</c:v>
                </c:pt>
                <c:pt idx="74">
                  <c:v>3.5294117647058823E-2</c:v>
                </c:pt>
                <c:pt idx="75">
                  <c:v>5.0561797752808987E-2</c:v>
                </c:pt>
                <c:pt idx="76">
                  <c:v>4.046242774566474E-2</c:v>
                </c:pt>
                <c:pt idx="77">
                  <c:v>4.5454545454545456E-2</c:v>
                </c:pt>
                <c:pt idx="78">
                  <c:v>4.4692737430167599E-2</c:v>
                </c:pt>
                <c:pt idx="79">
                  <c:v>4.3209876543209874E-2</c:v>
                </c:pt>
                <c:pt idx="80">
                  <c:v>2.976190476190476E-2</c:v>
                </c:pt>
                <c:pt idx="81">
                  <c:v>5.4545454545454543E-2</c:v>
                </c:pt>
                <c:pt idx="82">
                  <c:v>2.9411764705882353E-2</c:v>
                </c:pt>
                <c:pt idx="83">
                  <c:v>2.8571428571428571E-2</c:v>
                </c:pt>
                <c:pt idx="84">
                  <c:v>5.434782608695652E-2</c:v>
                </c:pt>
                <c:pt idx="85">
                  <c:v>2.2727272727272728E-2</c:v>
                </c:pt>
                <c:pt idx="86">
                  <c:v>4.3749999999999997E-2</c:v>
                </c:pt>
                <c:pt idx="87">
                  <c:v>4.046242774566474E-2</c:v>
                </c:pt>
                <c:pt idx="88">
                  <c:v>2.4539877300613498E-2</c:v>
                </c:pt>
                <c:pt idx="89">
                  <c:v>4.7619047619047616E-2</c:v>
                </c:pt>
                <c:pt idx="90">
                  <c:v>2.4691358024691357E-2</c:v>
                </c:pt>
                <c:pt idx="91">
                  <c:v>3.125E-2</c:v>
                </c:pt>
                <c:pt idx="92">
                  <c:v>4.0229885057471264E-2</c:v>
                </c:pt>
                <c:pt idx="93">
                  <c:v>4.5714285714285714E-2</c:v>
                </c:pt>
                <c:pt idx="94">
                  <c:v>4.0935672514619881E-2</c:v>
                </c:pt>
                <c:pt idx="95">
                  <c:v>5.7142857142857141E-2</c:v>
                </c:pt>
                <c:pt idx="96">
                  <c:v>3.7634408602150539E-2</c:v>
                </c:pt>
                <c:pt idx="97">
                  <c:v>4.0697674418604654E-2</c:v>
                </c:pt>
                <c:pt idx="98">
                  <c:v>3.6363636363636362E-2</c:v>
                </c:pt>
                <c:pt idx="99">
                  <c:v>3.4482758620689655E-2</c:v>
                </c:pt>
                <c:pt idx="100">
                  <c:v>5.6179775280898875E-2</c:v>
                </c:pt>
                <c:pt idx="101">
                  <c:v>4.4692737430167599E-2</c:v>
                </c:pt>
                <c:pt idx="102">
                  <c:v>4.3478260869565216E-2</c:v>
                </c:pt>
                <c:pt idx="103">
                  <c:v>4.1666666666666664E-2</c:v>
                </c:pt>
                <c:pt idx="104">
                  <c:v>4.3209876543209874E-2</c:v>
                </c:pt>
                <c:pt idx="105">
                  <c:v>3.7037037037037035E-2</c:v>
                </c:pt>
                <c:pt idx="106">
                  <c:v>4.2682926829268296E-2</c:v>
                </c:pt>
                <c:pt idx="107">
                  <c:v>3.4090909090909088E-2</c:v>
                </c:pt>
                <c:pt idx="108">
                  <c:v>3.7037037037037035E-2</c:v>
                </c:pt>
                <c:pt idx="109">
                  <c:v>4.3243243243243246E-2</c:v>
                </c:pt>
                <c:pt idx="110">
                  <c:v>5.4945054945054944E-2</c:v>
                </c:pt>
                <c:pt idx="111">
                  <c:v>4.6242774566473986E-2</c:v>
                </c:pt>
                <c:pt idx="112">
                  <c:v>3.6585365853658534E-2</c:v>
                </c:pt>
                <c:pt idx="113">
                  <c:v>2.9411764705882353E-2</c:v>
                </c:pt>
                <c:pt idx="114">
                  <c:v>6.5217391304347824E-2</c:v>
                </c:pt>
                <c:pt idx="115">
                  <c:v>2.9585798816568046E-2</c:v>
                </c:pt>
                <c:pt idx="116">
                  <c:v>0.04</c:v>
                </c:pt>
                <c:pt idx="117">
                  <c:v>1.8518518518518517E-2</c:v>
                </c:pt>
                <c:pt idx="118">
                  <c:v>4.0697674418604654E-2</c:v>
                </c:pt>
                <c:pt idx="119">
                  <c:v>3.7037037037037035E-2</c:v>
                </c:pt>
                <c:pt idx="120">
                  <c:v>3.7267080745341616E-2</c:v>
                </c:pt>
                <c:pt idx="121">
                  <c:v>5.7142857142857141E-2</c:v>
                </c:pt>
                <c:pt idx="122">
                  <c:v>4.5714285714285714E-2</c:v>
                </c:pt>
                <c:pt idx="123">
                  <c:v>4.9723756906077346E-2</c:v>
                </c:pt>
                <c:pt idx="124">
                  <c:v>2.9585798816568046E-2</c:v>
                </c:pt>
                <c:pt idx="125">
                  <c:v>5.4644808743169397E-2</c:v>
                </c:pt>
                <c:pt idx="126">
                  <c:v>4.0697674418604654E-2</c:v>
                </c:pt>
                <c:pt idx="127">
                  <c:v>4.046242774566474E-2</c:v>
                </c:pt>
                <c:pt idx="128">
                  <c:v>2.8409090909090908E-2</c:v>
                </c:pt>
                <c:pt idx="129">
                  <c:v>2.4844720496894408E-2</c:v>
                </c:pt>
                <c:pt idx="130">
                  <c:v>3.1847133757961783E-2</c:v>
                </c:pt>
                <c:pt idx="131">
                  <c:v>4.0935672514619881E-2</c:v>
                </c:pt>
                <c:pt idx="132">
                  <c:v>3.125E-2</c:v>
                </c:pt>
                <c:pt idx="133">
                  <c:v>3.5087719298245612E-2</c:v>
                </c:pt>
                <c:pt idx="134">
                  <c:v>3.9106145251396648E-2</c:v>
                </c:pt>
                <c:pt idx="135">
                  <c:v>4.4871794871794872E-2</c:v>
                </c:pt>
                <c:pt idx="136">
                  <c:v>4.0697674418604654E-2</c:v>
                </c:pt>
                <c:pt idx="137">
                  <c:v>4.4198895027624308E-2</c:v>
                </c:pt>
                <c:pt idx="138">
                  <c:v>5.2631578947368418E-2</c:v>
                </c:pt>
                <c:pt idx="139">
                  <c:v>3.5502958579881658E-2</c:v>
                </c:pt>
                <c:pt idx="140">
                  <c:v>3.7267080745341616E-2</c:v>
                </c:pt>
                <c:pt idx="141">
                  <c:v>0.05</c:v>
                </c:pt>
                <c:pt idx="142">
                  <c:v>3.8461538461538464E-2</c:v>
                </c:pt>
                <c:pt idx="143">
                  <c:v>3.825136612021858E-2</c:v>
                </c:pt>
                <c:pt idx="144">
                  <c:v>3.0864197530864196E-2</c:v>
                </c:pt>
                <c:pt idx="145">
                  <c:v>5.5214723926380369E-2</c:v>
                </c:pt>
                <c:pt idx="146">
                  <c:v>3.3707865168539325E-2</c:v>
                </c:pt>
                <c:pt idx="147">
                  <c:v>3.614457831325301E-2</c:v>
                </c:pt>
                <c:pt idx="148">
                  <c:v>4.5977011494252873E-2</c:v>
                </c:pt>
                <c:pt idx="149">
                  <c:v>3.9325842696629212E-2</c:v>
                </c:pt>
              </c:numCache>
            </c:numRef>
          </c:xVal>
          <c:yVal>
            <c:numRef>
              <c:f>'Q2.9'!$L$32:$L$181</c:f>
              <c:numCache>
                <c:formatCode>General</c:formatCode>
                <c:ptCount val="150"/>
                <c:pt idx="0">
                  <c:v>12.6833800219722</c:v>
                </c:pt>
                <c:pt idx="1">
                  <c:v>15.093031102957973</c:v>
                </c:pt>
                <c:pt idx="2">
                  <c:v>18.019961747064958</c:v>
                </c:pt>
                <c:pt idx="3">
                  <c:v>17.178065678824556</c:v>
                </c:pt>
                <c:pt idx="4">
                  <c:v>7.95507557690566</c:v>
                </c:pt>
                <c:pt idx="5">
                  <c:v>17.766570386540483</c:v>
                </c:pt>
                <c:pt idx="6">
                  <c:v>12.855067432907182</c:v>
                </c:pt>
                <c:pt idx="7">
                  <c:v>14.214839331832671</c:v>
                </c:pt>
                <c:pt idx="8">
                  <c:v>17.112428399078873</c:v>
                </c:pt>
                <c:pt idx="9">
                  <c:v>8.8559947383132069</c:v>
                </c:pt>
                <c:pt idx="10">
                  <c:v>10.185032575100641</c:v>
                </c:pt>
                <c:pt idx="11">
                  <c:v>19.724051235440669</c:v>
                </c:pt>
                <c:pt idx="12">
                  <c:v>8.2609669287481609</c:v>
                </c:pt>
                <c:pt idx="13">
                  <c:v>11.571284139279843</c:v>
                </c:pt>
                <c:pt idx="14">
                  <c:v>15.238718362053007</c:v>
                </c:pt>
                <c:pt idx="15">
                  <c:v>9.2964031344172682</c:v>
                </c:pt>
                <c:pt idx="16">
                  <c:v>19.465992863404416</c:v>
                </c:pt>
                <c:pt idx="17">
                  <c:v>15.277645893808632</c:v>
                </c:pt>
                <c:pt idx="18">
                  <c:v>8.9075845426785314</c:v>
                </c:pt>
                <c:pt idx="19">
                  <c:v>12.620508885836886</c:v>
                </c:pt>
                <c:pt idx="20">
                  <c:v>10.364302840930316</c:v>
                </c:pt>
                <c:pt idx="21">
                  <c:v>16.355582999503913</c:v>
                </c:pt>
                <c:pt idx="22">
                  <c:v>12.160071908763605</c:v>
                </c:pt>
                <c:pt idx="23">
                  <c:v>12.726309330882469</c:v>
                </c:pt>
                <c:pt idx="24">
                  <c:v>9.4569745869211914</c:v>
                </c:pt>
                <c:pt idx="25">
                  <c:v>6.5539827850217094</c:v>
                </c:pt>
                <c:pt idx="26">
                  <c:v>18.145496763347413</c:v>
                </c:pt>
                <c:pt idx="27">
                  <c:v>8.7276141793721607</c:v>
                </c:pt>
                <c:pt idx="28">
                  <c:v>8.5273194595359723</c:v>
                </c:pt>
                <c:pt idx="29">
                  <c:v>15.787805065233767</c:v>
                </c:pt>
                <c:pt idx="30">
                  <c:v>11.957192082239686</c:v>
                </c:pt>
                <c:pt idx="31">
                  <c:v>13.340702072457265</c:v>
                </c:pt>
                <c:pt idx="32">
                  <c:v>8.4973910670929822</c:v>
                </c:pt>
                <c:pt idx="33">
                  <c:v>17.100020233197313</c:v>
                </c:pt>
                <c:pt idx="34">
                  <c:v>9.9893968128416084</c:v>
                </c:pt>
                <c:pt idx="35">
                  <c:v>8.3912952022503511</c:v>
                </c:pt>
                <c:pt idx="36">
                  <c:v>10.902580598481711</c:v>
                </c:pt>
                <c:pt idx="37">
                  <c:v>12.599988005888562</c:v>
                </c:pt>
                <c:pt idx="38">
                  <c:v>15.839413105314403</c:v>
                </c:pt>
                <c:pt idx="39">
                  <c:v>5.7497581504535447</c:v>
                </c:pt>
                <c:pt idx="40">
                  <c:v>9.1568140841041998</c:v>
                </c:pt>
                <c:pt idx="41">
                  <c:v>17.208685122881519</c:v>
                </c:pt>
                <c:pt idx="42">
                  <c:v>14.656401602320852</c:v>
                </c:pt>
                <c:pt idx="43">
                  <c:v>15.224864355707449</c:v>
                </c:pt>
                <c:pt idx="44">
                  <c:v>14.098458770784763</c:v>
                </c:pt>
                <c:pt idx="45">
                  <c:v>15.699219442889781</c:v>
                </c:pt>
                <c:pt idx="46">
                  <c:v>11.775013039529714</c:v>
                </c:pt>
                <c:pt idx="47">
                  <c:v>8.509773131050812</c:v>
                </c:pt>
                <c:pt idx="48">
                  <c:v>8.9276125769386141</c:v>
                </c:pt>
                <c:pt idx="49">
                  <c:v>10.752707905418376</c:v>
                </c:pt>
                <c:pt idx="50">
                  <c:v>10.078170607055057</c:v>
                </c:pt>
                <c:pt idx="51">
                  <c:v>9.6974179917615722</c:v>
                </c:pt>
                <c:pt idx="52">
                  <c:v>9.9609027506382457</c:v>
                </c:pt>
                <c:pt idx="53">
                  <c:v>6.9487714010296049</c:v>
                </c:pt>
                <c:pt idx="54">
                  <c:v>7.7205178420871956</c:v>
                </c:pt>
                <c:pt idx="55">
                  <c:v>12.10998671390832</c:v>
                </c:pt>
                <c:pt idx="56">
                  <c:v>9.628038651108735</c:v>
                </c:pt>
                <c:pt idx="57">
                  <c:v>9.3357604944766113</c:v>
                </c:pt>
                <c:pt idx="58">
                  <c:v>17.646818293935681</c:v>
                </c:pt>
                <c:pt idx="59">
                  <c:v>15.133533199736751</c:v>
                </c:pt>
                <c:pt idx="60">
                  <c:v>10.912350493094481</c:v>
                </c:pt>
                <c:pt idx="61">
                  <c:v>14.595212365154321</c:v>
                </c:pt>
                <c:pt idx="62">
                  <c:v>8.4230614849624459</c:v>
                </c:pt>
                <c:pt idx="63">
                  <c:v>12.492739961995413</c:v>
                </c:pt>
                <c:pt idx="64">
                  <c:v>22.866964400998103</c:v>
                </c:pt>
                <c:pt idx="65">
                  <c:v>11.85847507255416</c:v>
                </c:pt>
                <c:pt idx="66">
                  <c:v>13.096923099651764</c:v>
                </c:pt>
                <c:pt idx="67">
                  <c:v>13.110781108381854</c:v>
                </c:pt>
                <c:pt idx="68">
                  <c:v>11.027791279648039</c:v>
                </c:pt>
                <c:pt idx="69">
                  <c:v>12.192718526417218</c:v>
                </c:pt>
                <c:pt idx="70">
                  <c:v>13.167978590066202</c:v>
                </c:pt>
                <c:pt idx="71">
                  <c:v>9.62833350223708</c:v>
                </c:pt>
                <c:pt idx="72">
                  <c:v>10.277815884240219</c:v>
                </c:pt>
                <c:pt idx="73">
                  <c:v>8.5072184940241744</c:v>
                </c:pt>
                <c:pt idx="74">
                  <c:v>9.5375881074732902</c:v>
                </c:pt>
                <c:pt idx="75">
                  <c:v>15.227144670536283</c:v>
                </c:pt>
                <c:pt idx="76">
                  <c:v>10.854126330890598</c:v>
                </c:pt>
                <c:pt idx="77">
                  <c:v>12.447477428577422</c:v>
                </c:pt>
                <c:pt idx="78">
                  <c:v>13.826356764736266</c:v>
                </c:pt>
                <c:pt idx="79">
                  <c:v>8.3175144139126846</c:v>
                </c:pt>
                <c:pt idx="80">
                  <c:v>12.320970063037294</c:v>
                </c:pt>
                <c:pt idx="81">
                  <c:v>14.452554752758358</c:v>
                </c:pt>
                <c:pt idx="82">
                  <c:v>7.3253109460185337</c:v>
                </c:pt>
                <c:pt idx="83">
                  <c:v>8.7067215230141279</c:v>
                </c:pt>
                <c:pt idx="84">
                  <c:v>10.093332592744463</c:v>
                </c:pt>
                <c:pt idx="85">
                  <c:v>7.0060195219241326</c:v>
                </c:pt>
                <c:pt idx="86">
                  <c:v>8.3126935472629118</c:v>
                </c:pt>
                <c:pt idx="87">
                  <c:v>10.947108480983392</c:v>
                </c:pt>
                <c:pt idx="88">
                  <c:v>6.9873488966297366</c:v>
                </c:pt>
                <c:pt idx="89">
                  <c:v>14.170861003199482</c:v>
                </c:pt>
                <c:pt idx="90">
                  <c:v>7.0978305421827903</c:v>
                </c:pt>
                <c:pt idx="91">
                  <c:v>7.2682614801129874</c:v>
                </c:pt>
                <c:pt idx="92">
                  <c:v>8.6796016354255592</c:v>
                </c:pt>
                <c:pt idx="93">
                  <c:v>13.511398205201017</c:v>
                </c:pt>
                <c:pt idx="94">
                  <c:v>9.3010103219202787</c:v>
                </c:pt>
                <c:pt idx="95">
                  <c:v>18.794128113698655</c:v>
                </c:pt>
                <c:pt idx="96">
                  <c:v>15.524806252502804</c:v>
                </c:pt>
                <c:pt idx="97">
                  <c:v>8.6131168171073433</c:v>
                </c:pt>
                <c:pt idx="98">
                  <c:v>12.672355843493328</c:v>
                </c:pt>
                <c:pt idx="99">
                  <c:v>12.339532393496407</c:v>
                </c:pt>
                <c:pt idx="100">
                  <c:v>11.001293767279746</c:v>
                </c:pt>
                <c:pt idx="101">
                  <c:v>14.031235183722368</c:v>
                </c:pt>
                <c:pt idx="102">
                  <c:v>10.520311268349143</c:v>
                </c:pt>
                <c:pt idx="103">
                  <c:v>8.9398640668280294</c:v>
                </c:pt>
                <c:pt idx="104">
                  <c:v>8.4006199907569776</c:v>
                </c:pt>
                <c:pt idx="105">
                  <c:v>7.7121181385411024</c:v>
                </c:pt>
                <c:pt idx="106">
                  <c:v>14.695192619403638</c:v>
                </c:pt>
                <c:pt idx="107">
                  <c:v>11.245287062748835</c:v>
                </c:pt>
                <c:pt idx="108">
                  <c:v>8.8530188632637081</c:v>
                </c:pt>
                <c:pt idx="109">
                  <c:v>10.210589676596099</c:v>
                </c:pt>
                <c:pt idx="110">
                  <c:v>9.7348341203010342</c:v>
                </c:pt>
                <c:pt idx="111">
                  <c:v>11.152979618770864</c:v>
                </c:pt>
                <c:pt idx="112">
                  <c:v>9.4192460921938075</c:v>
                </c:pt>
                <c:pt idx="113">
                  <c:v>7.350034963209592</c:v>
                </c:pt>
                <c:pt idx="114">
                  <c:v>21.377634522605454</c:v>
                </c:pt>
                <c:pt idx="115">
                  <c:v>11.440529994181171</c:v>
                </c:pt>
                <c:pt idx="116">
                  <c:v>9.6493470235834273</c:v>
                </c:pt>
                <c:pt idx="117">
                  <c:v>7.1611590778957739</c:v>
                </c:pt>
                <c:pt idx="118">
                  <c:v>10.732067715801108</c:v>
                </c:pt>
                <c:pt idx="119">
                  <c:v>12.711279660441894</c:v>
                </c:pt>
                <c:pt idx="120">
                  <c:v>7.98732073465714</c:v>
                </c:pt>
                <c:pt idx="121">
                  <c:v>19.208591969092353</c:v>
                </c:pt>
                <c:pt idx="122">
                  <c:v>10.436769598114724</c:v>
                </c:pt>
                <c:pt idx="123">
                  <c:v>15.321064813949619</c:v>
                </c:pt>
                <c:pt idx="124">
                  <c:v>10.860996387686006</c:v>
                </c:pt>
                <c:pt idx="125">
                  <c:v>17.757268908829598</c:v>
                </c:pt>
                <c:pt idx="126">
                  <c:v>8.7928819386726182</c:v>
                </c:pt>
                <c:pt idx="127">
                  <c:v>9.7469137088487621</c:v>
                </c:pt>
                <c:pt idx="128">
                  <c:v>10.510327537624274</c:v>
                </c:pt>
                <c:pt idx="129">
                  <c:v>7.029980713625827</c:v>
                </c:pt>
                <c:pt idx="130">
                  <c:v>7.1100102154124629</c:v>
                </c:pt>
                <c:pt idx="131">
                  <c:v>9.5968452439786898</c:v>
                </c:pt>
                <c:pt idx="132">
                  <c:v>7.7973549890982463</c:v>
                </c:pt>
                <c:pt idx="133">
                  <c:v>14.063341968289354</c:v>
                </c:pt>
                <c:pt idx="134">
                  <c:v>9.1787148951163662</c:v>
                </c:pt>
                <c:pt idx="135">
                  <c:v>12.071864596261939</c:v>
                </c:pt>
                <c:pt idx="136">
                  <c:v>10.03581250178107</c:v>
                </c:pt>
                <c:pt idx="137">
                  <c:v>9.6960157641169147</c:v>
                </c:pt>
                <c:pt idx="138">
                  <c:v>9.4267506147188609</c:v>
                </c:pt>
                <c:pt idx="139">
                  <c:v>13.158342151239419</c:v>
                </c:pt>
                <c:pt idx="140">
                  <c:v>6.3227507880276237</c:v>
                </c:pt>
                <c:pt idx="141">
                  <c:v>15.471302490495329</c:v>
                </c:pt>
                <c:pt idx="142">
                  <c:v>16.518826347452478</c:v>
                </c:pt>
                <c:pt idx="143">
                  <c:v>15.263230464930757</c:v>
                </c:pt>
                <c:pt idx="144">
                  <c:v>8.2228626764723511</c:v>
                </c:pt>
                <c:pt idx="145">
                  <c:v>15.33719171345885</c:v>
                </c:pt>
                <c:pt idx="146">
                  <c:v>7.6349500763478408</c:v>
                </c:pt>
                <c:pt idx="147">
                  <c:v>9.610683445163076</c:v>
                </c:pt>
                <c:pt idx="148">
                  <c:v>10.912173526191989</c:v>
                </c:pt>
                <c:pt idx="149">
                  <c:v>11.261412677347067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CA-4429-A492-24019DA30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983288"/>
        <c:axId val="897983616"/>
      </c:scatterChart>
      <c:valAx>
        <c:axId val="897983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%ChangeBasket</a:t>
                </a:r>
              </a:p>
            </c:rich>
          </c:tx>
          <c:overlay val="0"/>
        </c:title>
        <c:numFmt formatCode="0%" sourceLinked="1"/>
        <c:majorTickMark val="out"/>
        <c:minorTickMark val="none"/>
        <c:tickLblPos val="nextTo"/>
        <c:crossAx val="897983616"/>
        <c:crosses val="autoZero"/>
        <c:crossBetween val="midCat"/>
      </c:valAx>
      <c:valAx>
        <c:axId val="8979836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Sales $m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897983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'Q2.9'!$P$32:$P$181</c:f>
              <c:numCache>
                <c:formatCode>General</c:formatCode>
                <c:ptCount val="150"/>
                <c:pt idx="0">
                  <c:v>0.33333333333333331</c:v>
                </c:pt>
                <c:pt idx="1">
                  <c:v>1</c:v>
                </c:pt>
                <c:pt idx="2">
                  <c:v>1.6666666666666665</c:v>
                </c:pt>
                <c:pt idx="3">
                  <c:v>2.3333333333333335</c:v>
                </c:pt>
                <c:pt idx="4">
                  <c:v>3</c:v>
                </c:pt>
                <c:pt idx="5">
                  <c:v>3.6666666666666665</c:v>
                </c:pt>
                <c:pt idx="6">
                  <c:v>4.333333333333333</c:v>
                </c:pt>
                <c:pt idx="7">
                  <c:v>4.9999999999999991</c:v>
                </c:pt>
                <c:pt idx="8">
                  <c:v>5.6666666666666661</c:v>
                </c:pt>
                <c:pt idx="9">
                  <c:v>6.333333333333333</c:v>
                </c:pt>
                <c:pt idx="10">
                  <c:v>6.9999999999999991</c:v>
                </c:pt>
                <c:pt idx="11">
                  <c:v>7.6666666666666661</c:v>
                </c:pt>
                <c:pt idx="12">
                  <c:v>8.3333333333333339</c:v>
                </c:pt>
                <c:pt idx="13">
                  <c:v>9</c:v>
                </c:pt>
                <c:pt idx="14">
                  <c:v>9.6666666666666661</c:v>
                </c:pt>
                <c:pt idx="15">
                  <c:v>10.333333333333334</c:v>
                </c:pt>
                <c:pt idx="16">
                  <c:v>11</c:v>
                </c:pt>
                <c:pt idx="17">
                  <c:v>11.666666666666666</c:v>
                </c:pt>
                <c:pt idx="18">
                  <c:v>12.333333333333334</c:v>
                </c:pt>
                <c:pt idx="19">
                  <c:v>13</c:v>
                </c:pt>
                <c:pt idx="20">
                  <c:v>13.666666666666666</c:v>
                </c:pt>
                <c:pt idx="21">
                  <c:v>14.333333333333334</c:v>
                </c:pt>
                <c:pt idx="22">
                  <c:v>15</c:v>
                </c:pt>
                <c:pt idx="23">
                  <c:v>15.666666666666666</c:v>
                </c:pt>
                <c:pt idx="24">
                  <c:v>16.333333333333332</c:v>
                </c:pt>
                <c:pt idx="25">
                  <c:v>16.999999999999996</c:v>
                </c:pt>
                <c:pt idx="26">
                  <c:v>17.666666666666664</c:v>
                </c:pt>
                <c:pt idx="27">
                  <c:v>18.333333333333332</c:v>
                </c:pt>
                <c:pt idx="28">
                  <c:v>18.999999999999996</c:v>
                </c:pt>
                <c:pt idx="29">
                  <c:v>19.666666666666664</c:v>
                </c:pt>
                <c:pt idx="30">
                  <c:v>20.333333333333332</c:v>
                </c:pt>
                <c:pt idx="31">
                  <c:v>20.999999999999996</c:v>
                </c:pt>
                <c:pt idx="32">
                  <c:v>21.666666666666664</c:v>
                </c:pt>
                <c:pt idx="33">
                  <c:v>22.333333333333332</c:v>
                </c:pt>
                <c:pt idx="34">
                  <c:v>22.999999999999996</c:v>
                </c:pt>
                <c:pt idx="35">
                  <c:v>23.666666666666664</c:v>
                </c:pt>
                <c:pt idx="36">
                  <c:v>24.333333333333332</c:v>
                </c:pt>
                <c:pt idx="37">
                  <c:v>24.999999999999996</c:v>
                </c:pt>
                <c:pt idx="38">
                  <c:v>25.666666666666664</c:v>
                </c:pt>
                <c:pt idx="39">
                  <c:v>26.333333333333332</c:v>
                </c:pt>
                <c:pt idx="40">
                  <c:v>26.999999999999996</c:v>
                </c:pt>
                <c:pt idx="41">
                  <c:v>27.666666666666664</c:v>
                </c:pt>
                <c:pt idx="42">
                  <c:v>28.333333333333332</c:v>
                </c:pt>
                <c:pt idx="43">
                  <c:v>28.999999999999996</c:v>
                </c:pt>
                <c:pt idx="44">
                  <c:v>29.666666666666664</c:v>
                </c:pt>
                <c:pt idx="45">
                  <c:v>30.333333333333332</c:v>
                </c:pt>
                <c:pt idx="46">
                  <c:v>30.999999999999996</c:v>
                </c:pt>
                <c:pt idx="47">
                  <c:v>31.666666666666664</c:v>
                </c:pt>
                <c:pt idx="48">
                  <c:v>32.333333333333336</c:v>
                </c:pt>
                <c:pt idx="49">
                  <c:v>33</c:v>
                </c:pt>
                <c:pt idx="50">
                  <c:v>33.666666666666664</c:v>
                </c:pt>
                <c:pt idx="51">
                  <c:v>34.333333333333336</c:v>
                </c:pt>
                <c:pt idx="52">
                  <c:v>35</c:v>
                </c:pt>
                <c:pt idx="53">
                  <c:v>35.666666666666664</c:v>
                </c:pt>
                <c:pt idx="54">
                  <c:v>36.333333333333336</c:v>
                </c:pt>
                <c:pt idx="55">
                  <c:v>37</c:v>
                </c:pt>
                <c:pt idx="56">
                  <c:v>37.666666666666664</c:v>
                </c:pt>
                <c:pt idx="57">
                  <c:v>38.333333333333336</c:v>
                </c:pt>
                <c:pt idx="58">
                  <c:v>39</c:v>
                </c:pt>
                <c:pt idx="59">
                  <c:v>39.666666666666664</c:v>
                </c:pt>
                <c:pt idx="60">
                  <c:v>40.333333333333336</c:v>
                </c:pt>
                <c:pt idx="61">
                  <c:v>41</c:v>
                </c:pt>
                <c:pt idx="62">
                  <c:v>41.666666666666664</c:v>
                </c:pt>
                <c:pt idx="63">
                  <c:v>42.333333333333336</c:v>
                </c:pt>
                <c:pt idx="64">
                  <c:v>43</c:v>
                </c:pt>
                <c:pt idx="65">
                  <c:v>43.666666666666664</c:v>
                </c:pt>
                <c:pt idx="66">
                  <c:v>44.333333333333336</c:v>
                </c:pt>
                <c:pt idx="67">
                  <c:v>45</c:v>
                </c:pt>
                <c:pt idx="68">
                  <c:v>45.666666666666664</c:v>
                </c:pt>
                <c:pt idx="69">
                  <c:v>46.333333333333336</c:v>
                </c:pt>
                <c:pt idx="70">
                  <c:v>47</c:v>
                </c:pt>
                <c:pt idx="71">
                  <c:v>47.666666666666664</c:v>
                </c:pt>
                <c:pt idx="72">
                  <c:v>48.333333333333336</c:v>
                </c:pt>
                <c:pt idx="73">
                  <c:v>49</c:v>
                </c:pt>
                <c:pt idx="74">
                  <c:v>49.666666666666664</c:v>
                </c:pt>
                <c:pt idx="75">
                  <c:v>50.333333333333336</c:v>
                </c:pt>
                <c:pt idx="76">
                  <c:v>51</c:v>
                </c:pt>
                <c:pt idx="77">
                  <c:v>51.666666666666664</c:v>
                </c:pt>
                <c:pt idx="78">
                  <c:v>52.333333333333336</c:v>
                </c:pt>
                <c:pt idx="79">
                  <c:v>53</c:v>
                </c:pt>
                <c:pt idx="80">
                  <c:v>53.666666666666664</c:v>
                </c:pt>
                <c:pt idx="81">
                  <c:v>54.333333333333336</c:v>
                </c:pt>
                <c:pt idx="82">
                  <c:v>55</c:v>
                </c:pt>
                <c:pt idx="83">
                  <c:v>55.666666666666664</c:v>
                </c:pt>
                <c:pt idx="84">
                  <c:v>56.333333333333336</c:v>
                </c:pt>
                <c:pt idx="85">
                  <c:v>57</c:v>
                </c:pt>
                <c:pt idx="86">
                  <c:v>57.666666666666664</c:v>
                </c:pt>
                <c:pt idx="87">
                  <c:v>58.333333333333336</c:v>
                </c:pt>
                <c:pt idx="88">
                  <c:v>59</c:v>
                </c:pt>
                <c:pt idx="89">
                  <c:v>59.666666666666664</c:v>
                </c:pt>
                <c:pt idx="90">
                  <c:v>60.333333333333336</c:v>
                </c:pt>
                <c:pt idx="91">
                  <c:v>61</c:v>
                </c:pt>
                <c:pt idx="92">
                  <c:v>61.666666666666664</c:v>
                </c:pt>
                <c:pt idx="93">
                  <c:v>62.333333333333336</c:v>
                </c:pt>
                <c:pt idx="94">
                  <c:v>63</c:v>
                </c:pt>
                <c:pt idx="95">
                  <c:v>63.666666666666664</c:v>
                </c:pt>
                <c:pt idx="96">
                  <c:v>64.333333333333329</c:v>
                </c:pt>
                <c:pt idx="97">
                  <c:v>64.999999999999986</c:v>
                </c:pt>
                <c:pt idx="98">
                  <c:v>65.666666666666657</c:v>
                </c:pt>
                <c:pt idx="99">
                  <c:v>66.333333333333329</c:v>
                </c:pt>
                <c:pt idx="100">
                  <c:v>66.999999999999986</c:v>
                </c:pt>
                <c:pt idx="101">
                  <c:v>67.666666666666657</c:v>
                </c:pt>
                <c:pt idx="102">
                  <c:v>68.333333333333329</c:v>
                </c:pt>
                <c:pt idx="103">
                  <c:v>68.999999999999986</c:v>
                </c:pt>
                <c:pt idx="104">
                  <c:v>69.666666666666657</c:v>
                </c:pt>
                <c:pt idx="105">
                  <c:v>70.333333333333329</c:v>
                </c:pt>
                <c:pt idx="106">
                  <c:v>70.999999999999986</c:v>
                </c:pt>
                <c:pt idx="107">
                  <c:v>71.666666666666657</c:v>
                </c:pt>
                <c:pt idx="108">
                  <c:v>72.333333333333329</c:v>
                </c:pt>
                <c:pt idx="109">
                  <c:v>72.999999999999986</c:v>
                </c:pt>
                <c:pt idx="110">
                  <c:v>73.666666666666657</c:v>
                </c:pt>
                <c:pt idx="111">
                  <c:v>74.333333333333329</c:v>
                </c:pt>
                <c:pt idx="112">
                  <c:v>74.999999999999986</c:v>
                </c:pt>
                <c:pt idx="113">
                  <c:v>75.666666666666657</c:v>
                </c:pt>
                <c:pt idx="114">
                  <c:v>76.333333333333329</c:v>
                </c:pt>
                <c:pt idx="115">
                  <c:v>76.999999999999986</c:v>
                </c:pt>
                <c:pt idx="116">
                  <c:v>77.666666666666657</c:v>
                </c:pt>
                <c:pt idx="117">
                  <c:v>78.333333333333329</c:v>
                </c:pt>
                <c:pt idx="118">
                  <c:v>78.999999999999986</c:v>
                </c:pt>
                <c:pt idx="119">
                  <c:v>79.666666666666657</c:v>
                </c:pt>
                <c:pt idx="120">
                  <c:v>80.333333333333329</c:v>
                </c:pt>
                <c:pt idx="121">
                  <c:v>80.999999999999986</c:v>
                </c:pt>
                <c:pt idx="122">
                  <c:v>81.666666666666657</c:v>
                </c:pt>
                <c:pt idx="123">
                  <c:v>82.333333333333329</c:v>
                </c:pt>
                <c:pt idx="124">
                  <c:v>82.999999999999986</c:v>
                </c:pt>
                <c:pt idx="125">
                  <c:v>83.666666666666657</c:v>
                </c:pt>
                <c:pt idx="126">
                  <c:v>84.333333333333329</c:v>
                </c:pt>
                <c:pt idx="127">
                  <c:v>84.999999999999986</c:v>
                </c:pt>
                <c:pt idx="128">
                  <c:v>85.666666666666657</c:v>
                </c:pt>
                <c:pt idx="129">
                  <c:v>86.333333333333329</c:v>
                </c:pt>
                <c:pt idx="130">
                  <c:v>86.999999999999986</c:v>
                </c:pt>
                <c:pt idx="131">
                  <c:v>87.666666666666657</c:v>
                </c:pt>
                <c:pt idx="132">
                  <c:v>88.333333333333329</c:v>
                </c:pt>
                <c:pt idx="133">
                  <c:v>88.999999999999986</c:v>
                </c:pt>
                <c:pt idx="134">
                  <c:v>89.666666666666657</c:v>
                </c:pt>
                <c:pt idx="135">
                  <c:v>90.333333333333329</c:v>
                </c:pt>
                <c:pt idx="136">
                  <c:v>90.999999999999986</c:v>
                </c:pt>
                <c:pt idx="137">
                  <c:v>91.666666666666657</c:v>
                </c:pt>
                <c:pt idx="138">
                  <c:v>92.333333333333329</c:v>
                </c:pt>
                <c:pt idx="139">
                  <c:v>92.999999999999986</c:v>
                </c:pt>
                <c:pt idx="140">
                  <c:v>93.666666666666657</c:v>
                </c:pt>
                <c:pt idx="141">
                  <c:v>94.333333333333329</c:v>
                </c:pt>
                <c:pt idx="142">
                  <c:v>94.999999999999986</c:v>
                </c:pt>
                <c:pt idx="143">
                  <c:v>95.666666666666657</c:v>
                </c:pt>
                <c:pt idx="144">
                  <c:v>96.333333333333329</c:v>
                </c:pt>
                <c:pt idx="145">
                  <c:v>96.999999999999986</c:v>
                </c:pt>
                <c:pt idx="146">
                  <c:v>97.666666666666657</c:v>
                </c:pt>
                <c:pt idx="147">
                  <c:v>98.333333333333329</c:v>
                </c:pt>
                <c:pt idx="148">
                  <c:v>98.999999999999986</c:v>
                </c:pt>
                <c:pt idx="149">
                  <c:v>99.666666666666657</c:v>
                </c:pt>
              </c:numCache>
            </c:numRef>
          </c:xVal>
          <c:yVal>
            <c:numRef>
              <c:f>'Q2.9'!$Q$32:$Q$181</c:f>
              <c:numCache>
                <c:formatCode>General</c:formatCode>
                <c:ptCount val="150"/>
                <c:pt idx="0">
                  <c:v>5.9</c:v>
                </c:pt>
                <c:pt idx="1">
                  <c:v>6.2</c:v>
                </c:pt>
                <c:pt idx="2">
                  <c:v>6.6</c:v>
                </c:pt>
                <c:pt idx="3">
                  <c:v>6.6</c:v>
                </c:pt>
                <c:pt idx="4">
                  <c:v>6.8</c:v>
                </c:pt>
                <c:pt idx="5">
                  <c:v>7.2</c:v>
                </c:pt>
                <c:pt idx="6">
                  <c:v>7.2</c:v>
                </c:pt>
                <c:pt idx="7">
                  <c:v>7.3</c:v>
                </c:pt>
                <c:pt idx="8">
                  <c:v>7.4</c:v>
                </c:pt>
                <c:pt idx="9">
                  <c:v>7.4</c:v>
                </c:pt>
                <c:pt idx="10">
                  <c:v>7.5</c:v>
                </c:pt>
                <c:pt idx="11">
                  <c:v>7.5</c:v>
                </c:pt>
                <c:pt idx="12">
                  <c:v>7.6</c:v>
                </c:pt>
                <c:pt idx="13">
                  <c:v>7.6</c:v>
                </c:pt>
                <c:pt idx="14">
                  <c:v>7.6</c:v>
                </c:pt>
                <c:pt idx="15">
                  <c:v>7.7</c:v>
                </c:pt>
                <c:pt idx="16">
                  <c:v>7.8</c:v>
                </c:pt>
                <c:pt idx="17">
                  <c:v>7.9</c:v>
                </c:pt>
                <c:pt idx="18">
                  <c:v>7.9</c:v>
                </c:pt>
                <c:pt idx="19">
                  <c:v>7.9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8.1</c:v>
                </c:pt>
                <c:pt idx="24">
                  <c:v>8.1</c:v>
                </c:pt>
                <c:pt idx="25">
                  <c:v>8.1</c:v>
                </c:pt>
                <c:pt idx="26">
                  <c:v>8.1</c:v>
                </c:pt>
                <c:pt idx="27">
                  <c:v>8.1999999999999993</c:v>
                </c:pt>
                <c:pt idx="28">
                  <c:v>8.3000000000000007</c:v>
                </c:pt>
                <c:pt idx="29">
                  <c:v>8.4</c:v>
                </c:pt>
                <c:pt idx="30">
                  <c:v>8.4</c:v>
                </c:pt>
                <c:pt idx="31">
                  <c:v>8.5</c:v>
                </c:pt>
                <c:pt idx="32">
                  <c:v>8.6</c:v>
                </c:pt>
                <c:pt idx="33">
                  <c:v>8.6999999999999993</c:v>
                </c:pt>
                <c:pt idx="34">
                  <c:v>8.6999999999999993</c:v>
                </c:pt>
                <c:pt idx="35">
                  <c:v>8.6999999999999993</c:v>
                </c:pt>
                <c:pt idx="36">
                  <c:v>8.8000000000000007</c:v>
                </c:pt>
                <c:pt idx="37">
                  <c:v>8.8000000000000007</c:v>
                </c:pt>
                <c:pt idx="38">
                  <c:v>8.9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9.1</c:v>
                </c:pt>
                <c:pt idx="44">
                  <c:v>9.1</c:v>
                </c:pt>
                <c:pt idx="45">
                  <c:v>9.1</c:v>
                </c:pt>
                <c:pt idx="46">
                  <c:v>9.1999999999999993</c:v>
                </c:pt>
                <c:pt idx="47">
                  <c:v>9.3000000000000007</c:v>
                </c:pt>
                <c:pt idx="48">
                  <c:v>9.4</c:v>
                </c:pt>
                <c:pt idx="49">
                  <c:v>9.4</c:v>
                </c:pt>
                <c:pt idx="50">
                  <c:v>9.4</c:v>
                </c:pt>
                <c:pt idx="51">
                  <c:v>9.4</c:v>
                </c:pt>
                <c:pt idx="52">
                  <c:v>9.5</c:v>
                </c:pt>
                <c:pt idx="53">
                  <c:v>9.5</c:v>
                </c:pt>
                <c:pt idx="54">
                  <c:v>9.5</c:v>
                </c:pt>
                <c:pt idx="55">
                  <c:v>9.6</c:v>
                </c:pt>
                <c:pt idx="56">
                  <c:v>9.6999999999999993</c:v>
                </c:pt>
                <c:pt idx="57">
                  <c:v>9.6999999999999993</c:v>
                </c:pt>
                <c:pt idx="58">
                  <c:v>9.6999999999999993</c:v>
                </c:pt>
                <c:pt idx="59">
                  <c:v>9.6999999999999993</c:v>
                </c:pt>
                <c:pt idx="60">
                  <c:v>9.8000000000000007</c:v>
                </c:pt>
                <c:pt idx="61">
                  <c:v>9.8000000000000007</c:v>
                </c:pt>
                <c:pt idx="62">
                  <c:v>10</c:v>
                </c:pt>
                <c:pt idx="63">
                  <c:v>10.3</c:v>
                </c:pt>
                <c:pt idx="64">
                  <c:v>10.3</c:v>
                </c:pt>
                <c:pt idx="65">
                  <c:v>10.3</c:v>
                </c:pt>
                <c:pt idx="66">
                  <c:v>10.4</c:v>
                </c:pt>
                <c:pt idx="67">
                  <c:v>10.4</c:v>
                </c:pt>
                <c:pt idx="68">
                  <c:v>10.5</c:v>
                </c:pt>
                <c:pt idx="69">
                  <c:v>10.5</c:v>
                </c:pt>
                <c:pt idx="70">
                  <c:v>10.5</c:v>
                </c:pt>
                <c:pt idx="71">
                  <c:v>10.6</c:v>
                </c:pt>
                <c:pt idx="72">
                  <c:v>10.7</c:v>
                </c:pt>
                <c:pt idx="73">
                  <c:v>10.7</c:v>
                </c:pt>
                <c:pt idx="74">
                  <c:v>10.9</c:v>
                </c:pt>
                <c:pt idx="75">
                  <c:v>11</c:v>
                </c:pt>
                <c:pt idx="76">
                  <c:v>11.1</c:v>
                </c:pt>
                <c:pt idx="77">
                  <c:v>11.1</c:v>
                </c:pt>
                <c:pt idx="78">
                  <c:v>11.2</c:v>
                </c:pt>
                <c:pt idx="79">
                  <c:v>11.3</c:v>
                </c:pt>
                <c:pt idx="80">
                  <c:v>11.4</c:v>
                </c:pt>
                <c:pt idx="81">
                  <c:v>11.4</c:v>
                </c:pt>
                <c:pt idx="82">
                  <c:v>11.4</c:v>
                </c:pt>
                <c:pt idx="83">
                  <c:v>11.6</c:v>
                </c:pt>
                <c:pt idx="84">
                  <c:v>11.6</c:v>
                </c:pt>
                <c:pt idx="85">
                  <c:v>11.7</c:v>
                </c:pt>
                <c:pt idx="86">
                  <c:v>11.8</c:v>
                </c:pt>
                <c:pt idx="87">
                  <c:v>11.8</c:v>
                </c:pt>
                <c:pt idx="88">
                  <c:v>11.8</c:v>
                </c:pt>
                <c:pt idx="89">
                  <c:v>12</c:v>
                </c:pt>
                <c:pt idx="90">
                  <c:v>12.1</c:v>
                </c:pt>
                <c:pt idx="91">
                  <c:v>12.2</c:v>
                </c:pt>
                <c:pt idx="92">
                  <c:v>12.4</c:v>
                </c:pt>
                <c:pt idx="93">
                  <c:v>12.4</c:v>
                </c:pt>
                <c:pt idx="94">
                  <c:v>12.5</c:v>
                </c:pt>
                <c:pt idx="95">
                  <c:v>12.5</c:v>
                </c:pt>
                <c:pt idx="96">
                  <c:v>12.5</c:v>
                </c:pt>
                <c:pt idx="97">
                  <c:v>12.7</c:v>
                </c:pt>
                <c:pt idx="98">
                  <c:v>12.7</c:v>
                </c:pt>
                <c:pt idx="99">
                  <c:v>12.8</c:v>
                </c:pt>
                <c:pt idx="100">
                  <c:v>12.9</c:v>
                </c:pt>
                <c:pt idx="101">
                  <c:v>13.1</c:v>
                </c:pt>
                <c:pt idx="102">
                  <c:v>13.1</c:v>
                </c:pt>
                <c:pt idx="103">
                  <c:v>13.2</c:v>
                </c:pt>
                <c:pt idx="104">
                  <c:v>13.3</c:v>
                </c:pt>
                <c:pt idx="105">
                  <c:v>13.4</c:v>
                </c:pt>
                <c:pt idx="106">
                  <c:v>13.6</c:v>
                </c:pt>
                <c:pt idx="107">
                  <c:v>13.8</c:v>
                </c:pt>
                <c:pt idx="108">
                  <c:v>13.9</c:v>
                </c:pt>
                <c:pt idx="109">
                  <c:v>14</c:v>
                </c:pt>
                <c:pt idx="110">
                  <c:v>14</c:v>
                </c:pt>
                <c:pt idx="111">
                  <c:v>14</c:v>
                </c:pt>
                <c:pt idx="112">
                  <c:v>14</c:v>
                </c:pt>
                <c:pt idx="113">
                  <c:v>14.1</c:v>
                </c:pt>
                <c:pt idx="114">
                  <c:v>14.4</c:v>
                </c:pt>
                <c:pt idx="115">
                  <c:v>14.4</c:v>
                </c:pt>
                <c:pt idx="116">
                  <c:v>14.5</c:v>
                </c:pt>
                <c:pt idx="117">
                  <c:v>14.5</c:v>
                </c:pt>
                <c:pt idx="118">
                  <c:v>14.8</c:v>
                </c:pt>
                <c:pt idx="119">
                  <c:v>14.8</c:v>
                </c:pt>
                <c:pt idx="120">
                  <c:v>14.8</c:v>
                </c:pt>
                <c:pt idx="121">
                  <c:v>14.9</c:v>
                </c:pt>
                <c:pt idx="122">
                  <c:v>15.3</c:v>
                </c:pt>
                <c:pt idx="123">
                  <c:v>15.4</c:v>
                </c:pt>
                <c:pt idx="124">
                  <c:v>15.5</c:v>
                </c:pt>
                <c:pt idx="125">
                  <c:v>15.6</c:v>
                </c:pt>
                <c:pt idx="126">
                  <c:v>15.7</c:v>
                </c:pt>
                <c:pt idx="127">
                  <c:v>15.8</c:v>
                </c:pt>
                <c:pt idx="128">
                  <c:v>15.9</c:v>
                </c:pt>
                <c:pt idx="129">
                  <c:v>15.9</c:v>
                </c:pt>
                <c:pt idx="130">
                  <c:v>16.100000000000001</c:v>
                </c:pt>
                <c:pt idx="131">
                  <c:v>16.2</c:v>
                </c:pt>
                <c:pt idx="132">
                  <c:v>16.2</c:v>
                </c:pt>
                <c:pt idx="133">
                  <c:v>16.3</c:v>
                </c:pt>
                <c:pt idx="134">
                  <c:v>16.7</c:v>
                </c:pt>
                <c:pt idx="135">
                  <c:v>16.8</c:v>
                </c:pt>
                <c:pt idx="136">
                  <c:v>16.899999999999999</c:v>
                </c:pt>
                <c:pt idx="137">
                  <c:v>17</c:v>
                </c:pt>
                <c:pt idx="138">
                  <c:v>17.100000000000001</c:v>
                </c:pt>
                <c:pt idx="139">
                  <c:v>17.100000000000001</c:v>
                </c:pt>
                <c:pt idx="140">
                  <c:v>18.2</c:v>
                </c:pt>
                <c:pt idx="141">
                  <c:v>18.2</c:v>
                </c:pt>
                <c:pt idx="142">
                  <c:v>18.3</c:v>
                </c:pt>
                <c:pt idx="143">
                  <c:v>18.5</c:v>
                </c:pt>
                <c:pt idx="144">
                  <c:v>19</c:v>
                </c:pt>
                <c:pt idx="145">
                  <c:v>19.3</c:v>
                </c:pt>
                <c:pt idx="146">
                  <c:v>19.5</c:v>
                </c:pt>
                <c:pt idx="147">
                  <c:v>20.399999999999999</c:v>
                </c:pt>
                <c:pt idx="148">
                  <c:v>21</c:v>
                </c:pt>
                <c:pt idx="149">
                  <c:v>23.5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ED-4B5D-BCC9-EDA9424CE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977056"/>
        <c:axId val="897980992"/>
      </c:scatterChart>
      <c:valAx>
        <c:axId val="897977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980992"/>
        <c:crosses val="autoZero"/>
        <c:crossBetween val="midCat"/>
      </c:valAx>
      <c:valAx>
        <c:axId val="8979809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Sales $m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797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Interaction Effect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787812367832286E-2"/>
          <c:y val="7.7127759734146095E-2"/>
          <c:w val="0.67307536255021538"/>
          <c:h val="0.78191590902892938"/>
        </c:manualLayout>
      </c:layout>
      <c:lineChart>
        <c:grouping val="standard"/>
        <c:varyColors val="0"/>
        <c:ser>
          <c:idx val="0"/>
          <c:order val="0"/>
          <c:tx>
            <c:strRef>
              <c:f>'Q3-Inteaction - Binary Var'!$B$33</c:f>
              <c:strCache>
                <c:ptCount val="1"/>
                <c:pt idx="0">
                  <c:v>Stores close Sundays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'Q3-Inteaction - Binary Var'!$C$32:$D$32</c:f>
              <c:strCache>
                <c:ptCount val="2"/>
                <c:pt idx="0">
                  <c:v>Low Number of competitors</c:v>
                </c:pt>
                <c:pt idx="1">
                  <c:v>High Number of competitors</c:v>
                </c:pt>
              </c:strCache>
            </c:strRef>
          </c:cat>
          <c:val>
            <c:numRef>
              <c:f>'Q3-Inteaction - Binary Var'!$C$33:$D$33</c:f>
              <c:numCache>
                <c:formatCode>General</c:formatCode>
                <c:ptCount val="2"/>
                <c:pt idx="0">
                  <c:v>9.5652646739363298</c:v>
                </c:pt>
                <c:pt idx="1">
                  <c:v>13.294459001449312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06-425C-893C-4744C2299362}"/>
            </c:ext>
          </c:extLst>
        </c:ser>
        <c:ser>
          <c:idx val="1"/>
          <c:order val="1"/>
          <c:tx>
            <c:strRef>
              <c:f>'Q3-Inteaction - Binary Var'!$B$34</c:f>
              <c:strCache>
                <c:ptCount val="1"/>
                <c:pt idx="0">
                  <c:v>Stores open Sundays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'Q3-Inteaction - Binary Var'!$C$32:$D$32</c:f>
              <c:strCache>
                <c:ptCount val="2"/>
                <c:pt idx="0">
                  <c:v>Low Number of competitors</c:v>
                </c:pt>
                <c:pt idx="1">
                  <c:v>High Number of competitors</c:v>
                </c:pt>
              </c:strCache>
            </c:strRef>
          </c:cat>
          <c:val>
            <c:numRef>
              <c:f>'Q3-Inteaction - Binary Var'!$C$34:$D$34</c:f>
              <c:numCache>
                <c:formatCode>General</c:formatCode>
                <c:ptCount val="2"/>
                <c:pt idx="0">
                  <c:v>14.348791498680491</c:v>
                </c:pt>
                <c:pt idx="1">
                  <c:v>9.954698183219346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06-425C-893C-4744C2299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06388512"/>
        <c:axId val="-906402112"/>
      </c:lineChart>
      <c:catAx>
        <c:axId val="-90638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06402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906402112"/>
        <c:scaling>
          <c:orientation val="minMax"/>
          <c:max val="24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Sales</a:t>
                </a:r>
              </a:p>
            </c:rich>
          </c:tx>
          <c:layout>
            <c:manualLayout>
              <c:xMode val="edge"/>
              <c:yMode val="edge"/>
              <c:x val="2.0889168102549129E-2"/>
              <c:y val="0.45903796889638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0638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 alignWithMargins="0"/>
    <c:pageMargins b="1" l="0.75" r="0.75" t="1" header="0.5" footer="0.5"/>
    <c:pageSetup paperSize="9" orientation="landscape" horizontalDpi="-4" verticalDpi="0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'Q4.1'!$CI$4:$CI$154</c:f>
              <c:numCache>
                <c:formatCode>General</c:formatCode>
                <c:ptCount val="151"/>
                <c:pt idx="0">
                  <c:v>1</c:v>
                </c:pt>
                <c:pt idx="1">
                  <c:v>0.98148148148148151</c:v>
                </c:pt>
                <c:pt idx="2">
                  <c:v>0.96296296296296302</c:v>
                </c:pt>
                <c:pt idx="3">
                  <c:v>0.94444444444444442</c:v>
                </c:pt>
                <c:pt idx="4">
                  <c:v>0.92592592592592593</c:v>
                </c:pt>
                <c:pt idx="5">
                  <c:v>0.90740740740740744</c:v>
                </c:pt>
                <c:pt idx="6">
                  <c:v>0.88888888888888884</c:v>
                </c:pt>
                <c:pt idx="7">
                  <c:v>0.87037037037037035</c:v>
                </c:pt>
                <c:pt idx="8">
                  <c:v>0.85185185185185186</c:v>
                </c:pt>
                <c:pt idx="9">
                  <c:v>0.83333333333333337</c:v>
                </c:pt>
                <c:pt idx="10">
                  <c:v>0.83333333333333337</c:v>
                </c:pt>
                <c:pt idx="11">
                  <c:v>0.81481481481481488</c:v>
                </c:pt>
                <c:pt idx="12">
                  <c:v>0.79629629629629628</c:v>
                </c:pt>
                <c:pt idx="13">
                  <c:v>0.77777777777777779</c:v>
                </c:pt>
                <c:pt idx="14">
                  <c:v>0.7592592592592593</c:v>
                </c:pt>
                <c:pt idx="15">
                  <c:v>0.7407407407407407</c:v>
                </c:pt>
                <c:pt idx="16">
                  <c:v>0.72222222222222221</c:v>
                </c:pt>
                <c:pt idx="17">
                  <c:v>0.72222222222222221</c:v>
                </c:pt>
                <c:pt idx="18">
                  <c:v>0.70370370370370372</c:v>
                </c:pt>
                <c:pt idx="19">
                  <c:v>0.68518518518518512</c:v>
                </c:pt>
                <c:pt idx="20">
                  <c:v>0.68518518518518512</c:v>
                </c:pt>
                <c:pt idx="21">
                  <c:v>0.68518518518518512</c:v>
                </c:pt>
                <c:pt idx="22">
                  <c:v>0.66666666666666674</c:v>
                </c:pt>
                <c:pt idx="23">
                  <c:v>0.66666666666666674</c:v>
                </c:pt>
                <c:pt idx="24">
                  <c:v>0.64814814814814814</c:v>
                </c:pt>
                <c:pt idx="25">
                  <c:v>0.64814814814814814</c:v>
                </c:pt>
                <c:pt idx="26">
                  <c:v>0.64814814814814814</c:v>
                </c:pt>
                <c:pt idx="27">
                  <c:v>0.64814814814814814</c:v>
                </c:pt>
                <c:pt idx="28">
                  <c:v>0.62962962962962965</c:v>
                </c:pt>
                <c:pt idx="29">
                  <c:v>0.62962962962962965</c:v>
                </c:pt>
                <c:pt idx="30">
                  <c:v>0.62962962962962965</c:v>
                </c:pt>
                <c:pt idx="31">
                  <c:v>0.62962962962962965</c:v>
                </c:pt>
                <c:pt idx="32">
                  <c:v>0.62962962962962965</c:v>
                </c:pt>
                <c:pt idx="33">
                  <c:v>0.61111111111111116</c:v>
                </c:pt>
                <c:pt idx="34">
                  <c:v>0.59259259259259256</c:v>
                </c:pt>
                <c:pt idx="35">
                  <c:v>0.57407407407407407</c:v>
                </c:pt>
                <c:pt idx="36">
                  <c:v>0.57407407407407407</c:v>
                </c:pt>
                <c:pt idx="37">
                  <c:v>0.55555555555555558</c:v>
                </c:pt>
                <c:pt idx="38">
                  <c:v>0.53703703703703698</c:v>
                </c:pt>
                <c:pt idx="39">
                  <c:v>0.5185185185185186</c:v>
                </c:pt>
                <c:pt idx="40">
                  <c:v>0.5</c:v>
                </c:pt>
                <c:pt idx="41">
                  <c:v>0.48148148148148151</c:v>
                </c:pt>
                <c:pt idx="42">
                  <c:v>0.48148148148148151</c:v>
                </c:pt>
                <c:pt idx="43">
                  <c:v>0.48148148148148151</c:v>
                </c:pt>
                <c:pt idx="44">
                  <c:v>0.46296296296296291</c:v>
                </c:pt>
                <c:pt idx="45">
                  <c:v>0.44444444444444442</c:v>
                </c:pt>
                <c:pt idx="46">
                  <c:v>0.42592592592592593</c:v>
                </c:pt>
                <c:pt idx="47">
                  <c:v>0.42592592592592593</c:v>
                </c:pt>
                <c:pt idx="48">
                  <c:v>0.42592592592592593</c:v>
                </c:pt>
                <c:pt idx="49">
                  <c:v>0.42592592592592593</c:v>
                </c:pt>
                <c:pt idx="50">
                  <c:v>0.40740740740740744</c:v>
                </c:pt>
                <c:pt idx="51">
                  <c:v>0.40740740740740744</c:v>
                </c:pt>
                <c:pt idx="52">
                  <c:v>0.40740740740740744</c:v>
                </c:pt>
                <c:pt idx="53">
                  <c:v>0.38888888888888884</c:v>
                </c:pt>
                <c:pt idx="54">
                  <c:v>0.38888888888888884</c:v>
                </c:pt>
                <c:pt idx="55">
                  <c:v>0.38888888888888884</c:v>
                </c:pt>
                <c:pt idx="56">
                  <c:v>0.38888888888888884</c:v>
                </c:pt>
                <c:pt idx="57">
                  <c:v>0.38888888888888884</c:v>
                </c:pt>
                <c:pt idx="58">
                  <c:v>0.38888888888888884</c:v>
                </c:pt>
                <c:pt idx="59">
                  <c:v>0.38888888888888884</c:v>
                </c:pt>
                <c:pt idx="60">
                  <c:v>0.37037037037037035</c:v>
                </c:pt>
                <c:pt idx="61">
                  <c:v>0.37037037037037035</c:v>
                </c:pt>
                <c:pt idx="62">
                  <c:v>0.37037037037037035</c:v>
                </c:pt>
                <c:pt idx="63">
                  <c:v>0.37037037037037035</c:v>
                </c:pt>
                <c:pt idx="64">
                  <c:v>0.35185185185185186</c:v>
                </c:pt>
                <c:pt idx="65">
                  <c:v>0.35185185185185186</c:v>
                </c:pt>
                <c:pt idx="66">
                  <c:v>0.35185185185185186</c:v>
                </c:pt>
                <c:pt idx="67">
                  <c:v>0.35185185185185186</c:v>
                </c:pt>
                <c:pt idx="68">
                  <c:v>0.35185185185185186</c:v>
                </c:pt>
                <c:pt idx="69">
                  <c:v>0.35185185185185186</c:v>
                </c:pt>
                <c:pt idx="70">
                  <c:v>0.33333333333333337</c:v>
                </c:pt>
                <c:pt idx="71">
                  <c:v>0.33333333333333337</c:v>
                </c:pt>
                <c:pt idx="72">
                  <c:v>0.33333333333333337</c:v>
                </c:pt>
                <c:pt idx="73">
                  <c:v>0.33333333333333337</c:v>
                </c:pt>
                <c:pt idx="74">
                  <c:v>0.31481481481481477</c:v>
                </c:pt>
                <c:pt idx="75">
                  <c:v>0.29629629629629628</c:v>
                </c:pt>
                <c:pt idx="76">
                  <c:v>0.29629629629629628</c:v>
                </c:pt>
                <c:pt idx="77">
                  <c:v>0.27777777777777779</c:v>
                </c:pt>
                <c:pt idx="78">
                  <c:v>0.2592592592592593</c:v>
                </c:pt>
                <c:pt idx="79">
                  <c:v>0.2592592592592593</c:v>
                </c:pt>
                <c:pt idx="80">
                  <c:v>0.2407407407407407</c:v>
                </c:pt>
                <c:pt idx="81">
                  <c:v>0.2407407407407407</c:v>
                </c:pt>
                <c:pt idx="82">
                  <c:v>0.22222222222222221</c:v>
                </c:pt>
                <c:pt idx="83">
                  <c:v>0.20370370370370372</c:v>
                </c:pt>
                <c:pt idx="84">
                  <c:v>0.20370370370370372</c:v>
                </c:pt>
                <c:pt idx="85">
                  <c:v>0.18518518518518523</c:v>
                </c:pt>
                <c:pt idx="86">
                  <c:v>0.18518518518518523</c:v>
                </c:pt>
                <c:pt idx="87">
                  <c:v>0.18518518518518523</c:v>
                </c:pt>
                <c:pt idx="88">
                  <c:v>0.18518518518518523</c:v>
                </c:pt>
                <c:pt idx="89">
                  <c:v>0.18518518518518523</c:v>
                </c:pt>
                <c:pt idx="90">
                  <c:v>0.18518518518518523</c:v>
                </c:pt>
                <c:pt idx="91">
                  <c:v>0.18518518518518523</c:v>
                </c:pt>
                <c:pt idx="92">
                  <c:v>0.16666666666666663</c:v>
                </c:pt>
                <c:pt idx="93">
                  <c:v>0.16666666666666663</c:v>
                </c:pt>
                <c:pt idx="94">
                  <c:v>0.16666666666666663</c:v>
                </c:pt>
                <c:pt idx="95">
                  <c:v>0.16666666666666663</c:v>
                </c:pt>
                <c:pt idx="96">
                  <c:v>0.14814814814814814</c:v>
                </c:pt>
                <c:pt idx="97">
                  <c:v>0.14814814814814814</c:v>
                </c:pt>
                <c:pt idx="98">
                  <c:v>0.14814814814814814</c:v>
                </c:pt>
                <c:pt idx="99">
                  <c:v>0.12962962962962965</c:v>
                </c:pt>
                <c:pt idx="100">
                  <c:v>0.11111111111111116</c:v>
                </c:pt>
                <c:pt idx="101">
                  <c:v>9.259259259259256E-2</c:v>
                </c:pt>
                <c:pt idx="102">
                  <c:v>9.259259259259256E-2</c:v>
                </c:pt>
                <c:pt idx="103">
                  <c:v>9.259259259259256E-2</c:v>
                </c:pt>
                <c:pt idx="104">
                  <c:v>9.259259259259256E-2</c:v>
                </c:pt>
                <c:pt idx="105">
                  <c:v>9.259259259259256E-2</c:v>
                </c:pt>
                <c:pt idx="106">
                  <c:v>9.259259259259256E-2</c:v>
                </c:pt>
                <c:pt idx="107">
                  <c:v>9.259259259259256E-2</c:v>
                </c:pt>
                <c:pt idx="108">
                  <c:v>7.407407407407407E-2</c:v>
                </c:pt>
                <c:pt idx="109">
                  <c:v>7.407407407407407E-2</c:v>
                </c:pt>
                <c:pt idx="110">
                  <c:v>7.407407407407407E-2</c:v>
                </c:pt>
                <c:pt idx="111">
                  <c:v>7.407407407407407E-2</c:v>
                </c:pt>
                <c:pt idx="112">
                  <c:v>7.407407407407407E-2</c:v>
                </c:pt>
                <c:pt idx="113">
                  <c:v>7.407407407407407E-2</c:v>
                </c:pt>
                <c:pt idx="114">
                  <c:v>7.407407407407407E-2</c:v>
                </c:pt>
                <c:pt idx="115">
                  <c:v>7.407407407407407E-2</c:v>
                </c:pt>
                <c:pt idx="116">
                  <c:v>7.407407407407407E-2</c:v>
                </c:pt>
                <c:pt idx="117">
                  <c:v>5.555555555555558E-2</c:v>
                </c:pt>
                <c:pt idx="118">
                  <c:v>5.555555555555558E-2</c:v>
                </c:pt>
                <c:pt idx="119">
                  <c:v>5.555555555555558E-2</c:v>
                </c:pt>
                <c:pt idx="120">
                  <c:v>5.555555555555558E-2</c:v>
                </c:pt>
                <c:pt idx="121">
                  <c:v>5.555555555555558E-2</c:v>
                </c:pt>
                <c:pt idx="122">
                  <c:v>5.555555555555558E-2</c:v>
                </c:pt>
                <c:pt idx="123">
                  <c:v>5.555555555555558E-2</c:v>
                </c:pt>
                <c:pt idx="124">
                  <c:v>5.555555555555558E-2</c:v>
                </c:pt>
                <c:pt idx="125">
                  <c:v>5.555555555555558E-2</c:v>
                </c:pt>
                <c:pt idx="126">
                  <c:v>5.555555555555558E-2</c:v>
                </c:pt>
                <c:pt idx="127">
                  <c:v>5.555555555555558E-2</c:v>
                </c:pt>
                <c:pt idx="128">
                  <c:v>3.703703703703709E-2</c:v>
                </c:pt>
                <c:pt idx="129">
                  <c:v>3.703703703703709E-2</c:v>
                </c:pt>
                <c:pt idx="130">
                  <c:v>3.703703703703709E-2</c:v>
                </c:pt>
                <c:pt idx="131">
                  <c:v>3.703703703703709E-2</c:v>
                </c:pt>
                <c:pt idx="132">
                  <c:v>3.703703703703709E-2</c:v>
                </c:pt>
                <c:pt idx="133">
                  <c:v>3.703703703703709E-2</c:v>
                </c:pt>
                <c:pt idx="134">
                  <c:v>3.703703703703709E-2</c:v>
                </c:pt>
                <c:pt idx="135">
                  <c:v>3.703703703703709E-2</c:v>
                </c:pt>
                <c:pt idx="136">
                  <c:v>3.703703703703709E-2</c:v>
                </c:pt>
                <c:pt idx="137">
                  <c:v>3.703703703703709E-2</c:v>
                </c:pt>
                <c:pt idx="138">
                  <c:v>3.703703703703709E-2</c:v>
                </c:pt>
                <c:pt idx="139">
                  <c:v>3.703703703703709E-2</c:v>
                </c:pt>
                <c:pt idx="140">
                  <c:v>3.703703703703709E-2</c:v>
                </c:pt>
                <c:pt idx="141">
                  <c:v>1.851851851851849E-2</c:v>
                </c:pt>
                <c:pt idx="142">
                  <c:v>1.851851851851849E-2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xVal>
          <c:yVal>
            <c:numRef>
              <c:f>'Q4.1'!$CJ$4:$CJ$154</c:f>
              <c:numCache>
                <c:formatCode>General</c:formatCode>
                <c:ptCount val="15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0.98958333333333337</c:v>
                </c:pt>
                <c:pt idx="11">
                  <c:v>0.98958333333333337</c:v>
                </c:pt>
                <c:pt idx="12">
                  <c:v>0.98958333333333337</c:v>
                </c:pt>
                <c:pt idx="13">
                  <c:v>0.98958333333333337</c:v>
                </c:pt>
                <c:pt idx="14">
                  <c:v>0.98958333333333337</c:v>
                </c:pt>
                <c:pt idx="15">
                  <c:v>0.98958333333333337</c:v>
                </c:pt>
                <c:pt idx="16">
                  <c:v>0.98958333333333337</c:v>
                </c:pt>
                <c:pt idx="17">
                  <c:v>0.97916666666666663</c:v>
                </c:pt>
                <c:pt idx="18">
                  <c:v>0.97916666666666663</c:v>
                </c:pt>
                <c:pt idx="19">
                  <c:v>0.97916666666666663</c:v>
                </c:pt>
                <c:pt idx="20">
                  <c:v>0.96875</c:v>
                </c:pt>
                <c:pt idx="21">
                  <c:v>0.95833333333333337</c:v>
                </c:pt>
                <c:pt idx="22">
                  <c:v>0.95833333333333337</c:v>
                </c:pt>
                <c:pt idx="23">
                  <c:v>0.94791666666666663</c:v>
                </c:pt>
                <c:pt idx="24">
                  <c:v>0.94791666666666663</c:v>
                </c:pt>
                <c:pt idx="25">
                  <c:v>0.9375</c:v>
                </c:pt>
                <c:pt idx="26">
                  <c:v>0.92708333333333337</c:v>
                </c:pt>
                <c:pt idx="27">
                  <c:v>0.91666666666666663</c:v>
                </c:pt>
                <c:pt idx="28">
                  <c:v>0.91666666666666663</c:v>
                </c:pt>
                <c:pt idx="29">
                  <c:v>0.90625</c:v>
                </c:pt>
                <c:pt idx="30">
                  <c:v>0.89583333333333337</c:v>
                </c:pt>
                <c:pt idx="31">
                  <c:v>0.88541666666666663</c:v>
                </c:pt>
                <c:pt idx="32">
                  <c:v>0.875</c:v>
                </c:pt>
                <c:pt idx="33">
                  <c:v>0.875</c:v>
                </c:pt>
                <c:pt idx="34">
                  <c:v>0.875</c:v>
                </c:pt>
                <c:pt idx="35">
                  <c:v>0.875</c:v>
                </c:pt>
                <c:pt idx="36">
                  <c:v>0.86458333333333337</c:v>
                </c:pt>
                <c:pt idx="37">
                  <c:v>0.86458333333333337</c:v>
                </c:pt>
                <c:pt idx="38">
                  <c:v>0.86458333333333337</c:v>
                </c:pt>
                <c:pt idx="39">
                  <c:v>0.86458333333333337</c:v>
                </c:pt>
                <c:pt idx="40">
                  <c:v>0.86458333333333337</c:v>
                </c:pt>
                <c:pt idx="41">
                  <c:v>0.86458333333333337</c:v>
                </c:pt>
                <c:pt idx="42">
                  <c:v>0.85416666666666663</c:v>
                </c:pt>
                <c:pt idx="43">
                  <c:v>0.84375</c:v>
                </c:pt>
                <c:pt idx="44">
                  <c:v>0.84375</c:v>
                </c:pt>
                <c:pt idx="45">
                  <c:v>0.84375</c:v>
                </c:pt>
                <c:pt idx="46">
                  <c:v>0.84375</c:v>
                </c:pt>
                <c:pt idx="47">
                  <c:v>0.83333333333333337</c:v>
                </c:pt>
                <c:pt idx="48">
                  <c:v>0.82291666666666663</c:v>
                </c:pt>
                <c:pt idx="49">
                  <c:v>0.8125</c:v>
                </c:pt>
                <c:pt idx="50">
                  <c:v>0.8125</c:v>
                </c:pt>
                <c:pt idx="51">
                  <c:v>0.80208333333333337</c:v>
                </c:pt>
                <c:pt idx="52">
                  <c:v>0.79166666666666663</c:v>
                </c:pt>
                <c:pt idx="53">
                  <c:v>0.79166666666666663</c:v>
                </c:pt>
                <c:pt idx="54">
                  <c:v>0.78125</c:v>
                </c:pt>
                <c:pt idx="55">
                  <c:v>0.77083333333333337</c:v>
                </c:pt>
                <c:pt idx="56">
                  <c:v>0.76041666666666663</c:v>
                </c:pt>
                <c:pt idx="57">
                  <c:v>0.75</c:v>
                </c:pt>
                <c:pt idx="58">
                  <c:v>0.73958333333333326</c:v>
                </c:pt>
                <c:pt idx="59">
                  <c:v>0.72916666666666674</c:v>
                </c:pt>
                <c:pt idx="60">
                  <c:v>0.72916666666666674</c:v>
                </c:pt>
                <c:pt idx="61">
                  <c:v>0.71875</c:v>
                </c:pt>
                <c:pt idx="62">
                  <c:v>0.70833333333333326</c:v>
                </c:pt>
                <c:pt idx="63">
                  <c:v>0.69791666666666674</c:v>
                </c:pt>
                <c:pt idx="64">
                  <c:v>0.69791666666666674</c:v>
                </c:pt>
                <c:pt idx="65">
                  <c:v>0.6875</c:v>
                </c:pt>
                <c:pt idx="66">
                  <c:v>0.67708333333333326</c:v>
                </c:pt>
                <c:pt idx="67">
                  <c:v>0.66666666666666674</c:v>
                </c:pt>
                <c:pt idx="68">
                  <c:v>0.65625</c:v>
                </c:pt>
                <c:pt idx="69">
                  <c:v>0.64583333333333326</c:v>
                </c:pt>
                <c:pt idx="70">
                  <c:v>0.64583333333333326</c:v>
                </c:pt>
                <c:pt idx="71">
                  <c:v>0.63541666666666674</c:v>
                </c:pt>
                <c:pt idx="72">
                  <c:v>0.625</c:v>
                </c:pt>
                <c:pt idx="73">
                  <c:v>0.61458333333333326</c:v>
                </c:pt>
                <c:pt idx="74">
                  <c:v>0.61458333333333326</c:v>
                </c:pt>
                <c:pt idx="75">
                  <c:v>0.61458333333333326</c:v>
                </c:pt>
                <c:pt idx="76">
                  <c:v>0.60416666666666674</c:v>
                </c:pt>
                <c:pt idx="77">
                  <c:v>0.60416666666666674</c:v>
                </c:pt>
                <c:pt idx="78">
                  <c:v>0.60416666666666674</c:v>
                </c:pt>
                <c:pt idx="79">
                  <c:v>0.59375</c:v>
                </c:pt>
                <c:pt idx="80">
                  <c:v>0.59375</c:v>
                </c:pt>
                <c:pt idx="81">
                  <c:v>0.58333333333333326</c:v>
                </c:pt>
                <c:pt idx="82">
                  <c:v>0.58333333333333326</c:v>
                </c:pt>
                <c:pt idx="83">
                  <c:v>0.58333333333333326</c:v>
                </c:pt>
                <c:pt idx="84">
                  <c:v>0.57291666666666674</c:v>
                </c:pt>
                <c:pt idx="85">
                  <c:v>0.57291666666666674</c:v>
                </c:pt>
                <c:pt idx="86">
                  <c:v>0.5625</c:v>
                </c:pt>
                <c:pt idx="87">
                  <c:v>0.55208333333333326</c:v>
                </c:pt>
                <c:pt idx="88">
                  <c:v>0.54166666666666674</c:v>
                </c:pt>
                <c:pt idx="89">
                  <c:v>0.53125</c:v>
                </c:pt>
                <c:pt idx="90">
                  <c:v>0.52083333333333326</c:v>
                </c:pt>
                <c:pt idx="91">
                  <c:v>0.51041666666666674</c:v>
                </c:pt>
                <c:pt idx="92">
                  <c:v>0.51041666666666674</c:v>
                </c:pt>
                <c:pt idx="93">
                  <c:v>0.5</c:v>
                </c:pt>
                <c:pt idx="94">
                  <c:v>0.48958333333333337</c:v>
                </c:pt>
                <c:pt idx="95">
                  <c:v>0.47916666666666663</c:v>
                </c:pt>
                <c:pt idx="96">
                  <c:v>0.47916666666666663</c:v>
                </c:pt>
                <c:pt idx="97">
                  <c:v>0.46875</c:v>
                </c:pt>
                <c:pt idx="98">
                  <c:v>0.45833333333333337</c:v>
                </c:pt>
                <c:pt idx="99">
                  <c:v>0.45833333333333337</c:v>
                </c:pt>
                <c:pt idx="100">
                  <c:v>0.45833333333333337</c:v>
                </c:pt>
                <c:pt idx="101">
                  <c:v>0.45833333333333337</c:v>
                </c:pt>
                <c:pt idx="102">
                  <c:v>0.44791666666666663</c:v>
                </c:pt>
                <c:pt idx="103">
                  <c:v>0.4375</c:v>
                </c:pt>
                <c:pt idx="104">
                  <c:v>0.42708333333333337</c:v>
                </c:pt>
                <c:pt idx="105">
                  <c:v>0.41666666666666663</c:v>
                </c:pt>
                <c:pt idx="106">
                  <c:v>0.40625</c:v>
                </c:pt>
                <c:pt idx="107">
                  <c:v>0.39583333333333337</c:v>
                </c:pt>
                <c:pt idx="108">
                  <c:v>0.39583333333333337</c:v>
                </c:pt>
                <c:pt idx="109">
                  <c:v>0.38541666666666663</c:v>
                </c:pt>
                <c:pt idx="110">
                  <c:v>0.375</c:v>
                </c:pt>
                <c:pt idx="111">
                  <c:v>0.36458333333333337</c:v>
                </c:pt>
                <c:pt idx="112">
                  <c:v>0.35416666666666663</c:v>
                </c:pt>
                <c:pt idx="113">
                  <c:v>0.34375</c:v>
                </c:pt>
                <c:pt idx="114">
                  <c:v>0.33333333333333337</c:v>
                </c:pt>
                <c:pt idx="115">
                  <c:v>0.32291666666666663</c:v>
                </c:pt>
                <c:pt idx="116">
                  <c:v>0.3125</c:v>
                </c:pt>
                <c:pt idx="117">
                  <c:v>0.3125</c:v>
                </c:pt>
                <c:pt idx="118">
                  <c:v>0.30208333333333337</c:v>
                </c:pt>
                <c:pt idx="119">
                  <c:v>0.29166666666666663</c:v>
                </c:pt>
                <c:pt idx="120">
                  <c:v>0.28125</c:v>
                </c:pt>
                <c:pt idx="121">
                  <c:v>0.27083333333333337</c:v>
                </c:pt>
                <c:pt idx="122">
                  <c:v>0.26041666666666663</c:v>
                </c:pt>
                <c:pt idx="123">
                  <c:v>0.25</c:v>
                </c:pt>
                <c:pt idx="124">
                  <c:v>0.23958333333333337</c:v>
                </c:pt>
                <c:pt idx="125">
                  <c:v>0.22916666666666663</c:v>
                </c:pt>
                <c:pt idx="126">
                  <c:v>0.21875</c:v>
                </c:pt>
                <c:pt idx="127">
                  <c:v>0.20833333333333337</c:v>
                </c:pt>
                <c:pt idx="128">
                  <c:v>0.20833333333333337</c:v>
                </c:pt>
                <c:pt idx="129">
                  <c:v>0.19791666666666663</c:v>
                </c:pt>
                <c:pt idx="130">
                  <c:v>0.1875</c:v>
                </c:pt>
                <c:pt idx="131">
                  <c:v>0.17708333333333337</c:v>
                </c:pt>
                <c:pt idx="132">
                  <c:v>0.16666666666666663</c:v>
                </c:pt>
                <c:pt idx="133">
                  <c:v>0.15625</c:v>
                </c:pt>
                <c:pt idx="134">
                  <c:v>0.14583333333333337</c:v>
                </c:pt>
                <c:pt idx="135">
                  <c:v>0.13541666666666663</c:v>
                </c:pt>
                <c:pt idx="136">
                  <c:v>0.125</c:v>
                </c:pt>
                <c:pt idx="137">
                  <c:v>0.11458333333333337</c:v>
                </c:pt>
                <c:pt idx="138">
                  <c:v>0.10416666666666663</c:v>
                </c:pt>
                <c:pt idx="139">
                  <c:v>9.375E-2</c:v>
                </c:pt>
                <c:pt idx="140">
                  <c:v>8.333333333333337E-2</c:v>
                </c:pt>
                <c:pt idx="141">
                  <c:v>8.333333333333337E-2</c:v>
                </c:pt>
                <c:pt idx="142">
                  <c:v>7.291666666666663E-2</c:v>
                </c:pt>
                <c:pt idx="143">
                  <c:v>7.291666666666663E-2</c:v>
                </c:pt>
                <c:pt idx="144">
                  <c:v>6.25E-2</c:v>
                </c:pt>
                <c:pt idx="145">
                  <c:v>5.208333333333337E-2</c:v>
                </c:pt>
                <c:pt idx="146">
                  <c:v>4.166666666666663E-2</c:v>
                </c:pt>
                <c:pt idx="147">
                  <c:v>3.125E-2</c:v>
                </c:pt>
                <c:pt idx="148">
                  <c:v>2.083333333333337E-2</c:v>
                </c:pt>
                <c:pt idx="149">
                  <c:v>1.041666666666663E-2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C2-4F61-8E71-E1E46BB56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817919"/>
        <c:axId val="610490191"/>
      </c:scatterChart>
      <c:valAx>
        <c:axId val="613817919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0490191"/>
        <c:crosses val="autoZero"/>
        <c:crossBetween val="midCat"/>
      </c:valAx>
      <c:valAx>
        <c:axId val="610490191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817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'Q4.1'!$CI$4:$CI$154</c:f>
              <c:numCache>
                <c:formatCode>General</c:formatCode>
                <c:ptCount val="151"/>
                <c:pt idx="0">
                  <c:v>1</c:v>
                </c:pt>
                <c:pt idx="1">
                  <c:v>0.98148148148148151</c:v>
                </c:pt>
                <c:pt idx="2">
                  <c:v>0.96296296296296302</c:v>
                </c:pt>
                <c:pt idx="3">
                  <c:v>0.94444444444444442</c:v>
                </c:pt>
                <c:pt idx="4">
                  <c:v>0.92592592592592593</c:v>
                </c:pt>
                <c:pt idx="5">
                  <c:v>0.90740740740740744</c:v>
                </c:pt>
                <c:pt idx="6">
                  <c:v>0.88888888888888884</c:v>
                </c:pt>
                <c:pt idx="7">
                  <c:v>0.87037037037037035</c:v>
                </c:pt>
                <c:pt idx="8">
                  <c:v>0.85185185185185186</c:v>
                </c:pt>
                <c:pt idx="9">
                  <c:v>0.83333333333333337</c:v>
                </c:pt>
                <c:pt idx="10">
                  <c:v>0.83333333333333337</c:v>
                </c:pt>
                <c:pt idx="11">
                  <c:v>0.81481481481481488</c:v>
                </c:pt>
                <c:pt idx="12">
                  <c:v>0.79629629629629628</c:v>
                </c:pt>
                <c:pt idx="13">
                  <c:v>0.77777777777777779</c:v>
                </c:pt>
                <c:pt idx="14">
                  <c:v>0.7592592592592593</c:v>
                </c:pt>
                <c:pt idx="15">
                  <c:v>0.7407407407407407</c:v>
                </c:pt>
                <c:pt idx="16">
                  <c:v>0.72222222222222221</c:v>
                </c:pt>
                <c:pt idx="17">
                  <c:v>0.72222222222222221</c:v>
                </c:pt>
                <c:pt idx="18">
                  <c:v>0.70370370370370372</c:v>
                </c:pt>
                <c:pt idx="19">
                  <c:v>0.68518518518518512</c:v>
                </c:pt>
                <c:pt idx="20">
                  <c:v>0.68518518518518512</c:v>
                </c:pt>
                <c:pt idx="21">
                  <c:v>0.68518518518518512</c:v>
                </c:pt>
                <c:pt idx="22">
                  <c:v>0.66666666666666674</c:v>
                </c:pt>
                <c:pt idx="23">
                  <c:v>0.66666666666666674</c:v>
                </c:pt>
                <c:pt idx="24">
                  <c:v>0.64814814814814814</c:v>
                </c:pt>
                <c:pt idx="25">
                  <c:v>0.64814814814814814</c:v>
                </c:pt>
                <c:pt idx="26">
                  <c:v>0.64814814814814814</c:v>
                </c:pt>
                <c:pt idx="27">
                  <c:v>0.64814814814814814</c:v>
                </c:pt>
                <c:pt idx="28">
                  <c:v>0.62962962962962965</c:v>
                </c:pt>
                <c:pt idx="29">
                  <c:v>0.62962962962962965</c:v>
                </c:pt>
                <c:pt idx="30">
                  <c:v>0.62962962962962965</c:v>
                </c:pt>
                <c:pt idx="31">
                  <c:v>0.62962962962962965</c:v>
                </c:pt>
                <c:pt idx="32">
                  <c:v>0.62962962962962965</c:v>
                </c:pt>
                <c:pt idx="33">
                  <c:v>0.61111111111111116</c:v>
                </c:pt>
                <c:pt idx="34">
                  <c:v>0.59259259259259256</c:v>
                </c:pt>
                <c:pt idx="35">
                  <c:v>0.57407407407407407</c:v>
                </c:pt>
                <c:pt idx="36">
                  <c:v>0.57407407407407407</c:v>
                </c:pt>
                <c:pt idx="37">
                  <c:v>0.55555555555555558</c:v>
                </c:pt>
                <c:pt idx="38">
                  <c:v>0.53703703703703698</c:v>
                </c:pt>
                <c:pt idx="39">
                  <c:v>0.5185185185185186</c:v>
                </c:pt>
                <c:pt idx="40">
                  <c:v>0.5</c:v>
                </c:pt>
                <c:pt idx="41">
                  <c:v>0.48148148148148151</c:v>
                </c:pt>
                <c:pt idx="42">
                  <c:v>0.48148148148148151</c:v>
                </c:pt>
                <c:pt idx="43">
                  <c:v>0.48148148148148151</c:v>
                </c:pt>
                <c:pt idx="44">
                  <c:v>0.46296296296296291</c:v>
                </c:pt>
                <c:pt idx="45">
                  <c:v>0.44444444444444442</c:v>
                </c:pt>
                <c:pt idx="46">
                  <c:v>0.42592592592592593</c:v>
                </c:pt>
                <c:pt idx="47">
                  <c:v>0.42592592592592593</c:v>
                </c:pt>
                <c:pt idx="48">
                  <c:v>0.42592592592592593</c:v>
                </c:pt>
                <c:pt idx="49">
                  <c:v>0.42592592592592593</c:v>
                </c:pt>
                <c:pt idx="50">
                  <c:v>0.40740740740740744</c:v>
                </c:pt>
                <c:pt idx="51">
                  <c:v>0.40740740740740744</c:v>
                </c:pt>
                <c:pt idx="52">
                  <c:v>0.40740740740740744</c:v>
                </c:pt>
                <c:pt idx="53">
                  <c:v>0.38888888888888884</c:v>
                </c:pt>
                <c:pt idx="54">
                  <c:v>0.38888888888888884</c:v>
                </c:pt>
                <c:pt idx="55">
                  <c:v>0.38888888888888884</c:v>
                </c:pt>
                <c:pt idx="56">
                  <c:v>0.38888888888888884</c:v>
                </c:pt>
                <c:pt idx="57">
                  <c:v>0.38888888888888884</c:v>
                </c:pt>
                <c:pt idx="58">
                  <c:v>0.38888888888888884</c:v>
                </c:pt>
                <c:pt idx="59">
                  <c:v>0.38888888888888884</c:v>
                </c:pt>
                <c:pt idx="60">
                  <c:v>0.37037037037037035</c:v>
                </c:pt>
                <c:pt idx="61">
                  <c:v>0.37037037037037035</c:v>
                </c:pt>
                <c:pt idx="62">
                  <c:v>0.37037037037037035</c:v>
                </c:pt>
                <c:pt idx="63">
                  <c:v>0.37037037037037035</c:v>
                </c:pt>
                <c:pt idx="64">
                  <c:v>0.35185185185185186</c:v>
                </c:pt>
                <c:pt idx="65">
                  <c:v>0.35185185185185186</c:v>
                </c:pt>
                <c:pt idx="66">
                  <c:v>0.35185185185185186</c:v>
                </c:pt>
                <c:pt idx="67">
                  <c:v>0.35185185185185186</c:v>
                </c:pt>
                <c:pt idx="68">
                  <c:v>0.35185185185185186</c:v>
                </c:pt>
                <c:pt idx="69">
                  <c:v>0.35185185185185186</c:v>
                </c:pt>
                <c:pt idx="70">
                  <c:v>0.33333333333333337</c:v>
                </c:pt>
                <c:pt idx="71">
                  <c:v>0.33333333333333337</c:v>
                </c:pt>
                <c:pt idx="72">
                  <c:v>0.33333333333333337</c:v>
                </c:pt>
                <c:pt idx="73">
                  <c:v>0.33333333333333337</c:v>
                </c:pt>
                <c:pt idx="74">
                  <c:v>0.31481481481481477</c:v>
                </c:pt>
                <c:pt idx="75">
                  <c:v>0.29629629629629628</c:v>
                </c:pt>
                <c:pt idx="76">
                  <c:v>0.29629629629629628</c:v>
                </c:pt>
                <c:pt idx="77">
                  <c:v>0.27777777777777779</c:v>
                </c:pt>
                <c:pt idx="78">
                  <c:v>0.2592592592592593</c:v>
                </c:pt>
                <c:pt idx="79">
                  <c:v>0.2592592592592593</c:v>
                </c:pt>
                <c:pt idx="80">
                  <c:v>0.2407407407407407</c:v>
                </c:pt>
                <c:pt idx="81">
                  <c:v>0.2407407407407407</c:v>
                </c:pt>
                <c:pt idx="82">
                  <c:v>0.22222222222222221</c:v>
                </c:pt>
                <c:pt idx="83">
                  <c:v>0.20370370370370372</c:v>
                </c:pt>
                <c:pt idx="84">
                  <c:v>0.20370370370370372</c:v>
                </c:pt>
                <c:pt idx="85">
                  <c:v>0.18518518518518523</c:v>
                </c:pt>
                <c:pt idx="86">
                  <c:v>0.18518518518518523</c:v>
                </c:pt>
                <c:pt idx="87">
                  <c:v>0.18518518518518523</c:v>
                </c:pt>
                <c:pt idx="88">
                  <c:v>0.18518518518518523</c:v>
                </c:pt>
                <c:pt idx="89">
                  <c:v>0.18518518518518523</c:v>
                </c:pt>
                <c:pt idx="90">
                  <c:v>0.18518518518518523</c:v>
                </c:pt>
                <c:pt idx="91">
                  <c:v>0.18518518518518523</c:v>
                </c:pt>
                <c:pt idx="92">
                  <c:v>0.16666666666666663</c:v>
                </c:pt>
                <c:pt idx="93">
                  <c:v>0.16666666666666663</c:v>
                </c:pt>
                <c:pt idx="94">
                  <c:v>0.16666666666666663</c:v>
                </c:pt>
                <c:pt idx="95">
                  <c:v>0.16666666666666663</c:v>
                </c:pt>
                <c:pt idx="96">
                  <c:v>0.14814814814814814</c:v>
                </c:pt>
                <c:pt idx="97">
                  <c:v>0.14814814814814814</c:v>
                </c:pt>
                <c:pt idx="98">
                  <c:v>0.14814814814814814</c:v>
                </c:pt>
                <c:pt idx="99">
                  <c:v>0.12962962962962965</c:v>
                </c:pt>
                <c:pt idx="100">
                  <c:v>0.11111111111111116</c:v>
                </c:pt>
                <c:pt idx="101">
                  <c:v>9.259259259259256E-2</c:v>
                </c:pt>
                <c:pt idx="102">
                  <c:v>9.259259259259256E-2</c:v>
                </c:pt>
                <c:pt idx="103">
                  <c:v>9.259259259259256E-2</c:v>
                </c:pt>
                <c:pt idx="104">
                  <c:v>9.259259259259256E-2</c:v>
                </c:pt>
                <c:pt idx="105">
                  <c:v>9.259259259259256E-2</c:v>
                </c:pt>
                <c:pt idx="106">
                  <c:v>9.259259259259256E-2</c:v>
                </c:pt>
                <c:pt idx="107">
                  <c:v>9.259259259259256E-2</c:v>
                </c:pt>
                <c:pt idx="108">
                  <c:v>7.407407407407407E-2</c:v>
                </c:pt>
                <c:pt idx="109">
                  <c:v>7.407407407407407E-2</c:v>
                </c:pt>
                <c:pt idx="110">
                  <c:v>7.407407407407407E-2</c:v>
                </c:pt>
                <c:pt idx="111">
                  <c:v>7.407407407407407E-2</c:v>
                </c:pt>
                <c:pt idx="112">
                  <c:v>7.407407407407407E-2</c:v>
                </c:pt>
                <c:pt idx="113">
                  <c:v>7.407407407407407E-2</c:v>
                </c:pt>
                <c:pt idx="114">
                  <c:v>7.407407407407407E-2</c:v>
                </c:pt>
                <c:pt idx="115">
                  <c:v>7.407407407407407E-2</c:v>
                </c:pt>
                <c:pt idx="116">
                  <c:v>7.407407407407407E-2</c:v>
                </c:pt>
                <c:pt idx="117">
                  <c:v>5.555555555555558E-2</c:v>
                </c:pt>
                <c:pt idx="118">
                  <c:v>5.555555555555558E-2</c:v>
                </c:pt>
                <c:pt idx="119">
                  <c:v>5.555555555555558E-2</c:v>
                </c:pt>
                <c:pt idx="120">
                  <c:v>5.555555555555558E-2</c:v>
                </c:pt>
                <c:pt idx="121">
                  <c:v>5.555555555555558E-2</c:v>
                </c:pt>
                <c:pt idx="122">
                  <c:v>5.555555555555558E-2</c:v>
                </c:pt>
                <c:pt idx="123">
                  <c:v>5.555555555555558E-2</c:v>
                </c:pt>
                <c:pt idx="124">
                  <c:v>5.555555555555558E-2</c:v>
                </c:pt>
                <c:pt idx="125">
                  <c:v>5.555555555555558E-2</c:v>
                </c:pt>
                <c:pt idx="126">
                  <c:v>5.555555555555558E-2</c:v>
                </c:pt>
                <c:pt idx="127">
                  <c:v>5.555555555555558E-2</c:v>
                </c:pt>
                <c:pt idx="128">
                  <c:v>3.703703703703709E-2</c:v>
                </c:pt>
                <c:pt idx="129">
                  <c:v>3.703703703703709E-2</c:v>
                </c:pt>
                <c:pt idx="130">
                  <c:v>3.703703703703709E-2</c:v>
                </c:pt>
                <c:pt idx="131">
                  <c:v>3.703703703703709E-2</c:v>
                </c:pt>
                <c:pt idx="132">
                  <c:v>3.703703703703709E-2</c:v>
                </c:pt>
                <c:pt idx="133">
                  <c:v>3.703703703703709E-2</c:v>
                </c:pt>
                <c:pt idx="134">
                  <c:v>3.703703703703709E-2</c:v>
                </c:pt>
                <c:pt idx="135">
                  <c:v>3.703703703703709E-2</c:v>
                </c:pt>
                <c:pt idx="136">
                  <c:v>3.703703703703709E-2</c:v>
                </c:pt>
                <c:pt idx="137">
                  <c:v>3.703703703703709E-2</c:v>
                </c:pt>
                <c:pt idx="138">
                  <c:v>3.703703703703709E-2</c:v>
                </c:pt>
                <c:pt idx="139">
                  <c:v>3.703703703703709E-2</c:v>
                </c:pt>
                <c:pt idx="140">
                  <c:v>3.703703703703709E-2</c:v>
                </c:pt>
                <c:pt idx="141">
                  <c:v>1.851851851851849E-2</c:v>
                </c:pt>
                <c:pt idx="142">
                  <c:v>1.851851851851849E-2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xVal>
          <c:yVal>
            <c:numRef>
              <c:f>'Q4.1'!$CJ$4:$CJ$154</c:f>
              <c:numCache>
                <c:formatCode>General</c:formatCode>
                <c:ptCount val="15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0.98958333333333337</c:v>
                </c:pt>
                <c:pt idx="11">
                  <c:v>0.98958333333333337</c:v>
                </c:pt>
                <c:pt idx="12">
                  <c:v>0.98958333333333337</c:v>
                </c:pt>
                <c:pt idx="13">
                  <c:v>0.98958333333333337</c:v>
                </c:pt>
                <c:pt idx="14">
                  <c:v>0.98958333333333337</c:v>
                </c:pt>
                <c:pt idx="15">
                  <c:v>0.98958333333333337</c:v>
                </c:pt>
                <c:pt idx="16">
                  <c:v>0.98958333333333337</c:v>
                </c:pt>
                <c:pt idx="17">
                  <c:v>0.97916666666666663</c:v>
                </c:pt>
                <c:pt idx="18">
                  <c:v>0.97916666666666663</c:v>
                </c:pt>
                <c:pt idx="19">
                  <c:v>0.97916666666666663</c:v>
                </c:pt>
                <c:pt idx="20">
                  <c:v>0.96875</c:v>
                </c:pt>
                <c:pt idx="21">
                  <c:v>0.95833333333333337</c:v>
                </c:pt>
                <c:pt idx="22">
                  <c:v>0.95833333333333337</c:v>
                </c:pt>
                <c:pt idx="23">
                  <c:v>0.94791666666666663</c:v>
                </c:pt>
                <c:pt idx="24">
                  <c:v>0.94791666666666663</c:v>
                </c:pt>
                <c:pt idx="25">
                  <c:v>0.9375</c:v>
                </c:pt>
                <c:pt idx="26">
                  <c:v>0.92708333333333337</c:v>
                </c:pt>
                <c:pt idx="27">
                  <c:v>0.91666666666666663</c:v>
                </c:pt>
                <c:pt idx="28">
                  <c:v>0.91666666666666663</c:v>
                </c:pt>
                <c:pt idx="29">
                  <c:v>0.90625</c:v>
                </c:pt>
                <c:pt idx="30">
                  <c:v>0.89583333333333337</c:v>
                </c:pt>
                <c:pt idx="31">
                  <c:v>0.88541666666666663</c:v>
                </c:pt>
                <c:pt idx="32">
                  <c:v>0.875</c:v>
                </c:pt>
                <c:pt idx="33">
                  <c:v>0.875</c:v>
                </c:pt>
                <c:pt idx="34">
                  <c:v>0.875</c:v>
                </c:pt>
                <c:pt idx="35">
                  <c:v>0.875</c:v>
                </c:pt>
                <c:pt idx="36">
                  <c:v>0.86458333333333337</c:v>
                </c:pt>
                <c:pt idx="37">
                  <c:v>0.86458333333333337</c:v>
                </c:pt>
                <c:pt idx="38">
                  <c:v>0.86458333333333337</c:v>
                </c:pt>
                <c:pt idx="39">
                  <c:v>0.86458333333333337</c:v>
                </c:pt>
                <c:pt idx="40">
                  <c:v>0.86458333333333337</c:v>
                </c:pt>
                <c:pt idx="41">
                  <c:v>0.86458333333333337</c:v>
                </c:pt>
                <c:pt idx="42">
                  <c:v>0.85416666666666663</c:v>
                </c:pt>
                <c:pt idx="43">
                  <c:v>0.84375</c:v>
                </c:pt>
                <c:pt idx="44">
                  <c:v>0.84375</c:v>
                </c:pt>
                <c:pt idx="45">
                  <c:v>0.84375</c:v>
                </c:pt>
                <c:pt idx="46">
                  <c:v>0.84375</c:v>
                </c:pt>
                <c:pt idx="47">
                  <c:v>0.83333333333333337</c:v>
                </c:pt>
                <c:pt idx="48">
                  <c:v>0.82291666666666663</c:v>
                </c:pt>
                <c:pt idx="49">
                  <c:v>0.8125</c:v>
                </c:pt>
                <c:pt idx="50">
                  <c:v>0.8125</c:v>
                </c:pt>
                <c:pt idx="51">
                  <c:v>0.80208333333333337</c:v>
                </c:pt>
                <c:pt idx="52">
                  <c:v>0.79166666666666663</c:v>
                </c:pt>
                <c:pt idx="53">
                  <c:v>0.79166666666666663</c:v>
                </c:pt>
                <c:pt idx="54">
                  <c:v>0.78125</c:v>
                </c:pt>
                <c:pt idx="55">
                  <c:v>0.77083333333333337</c:v>
                </c:pt>
                <c:pt idx="56">
                  <c:v>0.76041666666666663</c:v>
                </c:pt>
                <c:pt idx="57">
                  <c:v>0.75</c:v>
                </c:pt>
                <c:pt idx="58">
                  <c:v>0.73958333333333326</c:v>
                </c:pt>
                <c:pt idx="59">
                  <c:v>0.72916666666666674</c:v>
                </c:pt>
                <c:pt idx="60">
                  <c:v>0.72916666666666674</c:v>
                </c:pt>
                <c:pt idx="61">
                  <c:v>0.71875</c:v>
                </c:pt>
                <c:pt idx="62">
                  <c:v>0.70833333333333326</c:v>
                </c:pt>
                <c:pt idx="63">
                  <c:v>0.69791666666666674</c:v>
                </c:pt>
                <c:pt idx="64">
                  <c:v>0.69791666666666674</c:v>
                </c:pt>
                <c:pt idx="65">
                  <c:v>0.6875</c:v>
                </c:pt>
                <c:pt idx="66">
                  <c:v>0.67708333333333326</c:v>
                </c:pt>
                <c:pt idx="67">
                  <c:v>0.66666666666666674</c:v>
                </c:pt>
                <c:pt idx="68">
                  <c:v>0.65625</c:v>
                </c:pt>
                <c:pt idx="69">
                  <c:v>0.64583333333333326</c:v>
                </c:pt>
                <c:pt idx="70">
                  <c:v>0.64583333333333326</c:v>
                </c:pt>
                <c:pt idx="71">
                  <c:v>0.63541666666666674</c:v>
                </c:pt>
                <c:pt idx="72">
                  <c:v>0.625</c:v>
                </c:pt>
                <c:pt idx="73">
                  <c:v>0.61458333333333326</c:v>
                </c:pt>
                <c:pt idx="74">
                  <c:v>0.61458333333333326</c:v>
                </c:pt>
                <c:pt idx="75">
                  <c:v>0.61458333333333326</c:v>
                </c:pt>
                <c:pt idx="76">
                  <c:v>0.60416666666666674</c:v>
                </c:pt>
                <c:pt idx="77">
                  <c:v>0.60416666666666674</c:v>
                </c:pt>
                <c:pt idx="78">
                  <c:v>0.60416666666666674</c:v>
                </c:pt>
                <c:pt idx="79">
                  <c:v>0.59375</c:v>
                </c:pt>
                <c:pt idx="80">
                  <c:v>0.59375</c:v>
                </c:pt>
                <c:pt idx="81">
                  <c:v>0.58333333333333326</c:v>
                </c:pt>
                <c:pt idx="82">
                  <c:v>0.58333333333333326</c:v>
                </c:pt>
                <c:pt idx="83">
                  <c:v>0.58333333333333326</c:v>
                </c:pt>
                <c:pt idx="84">
                  <c:v>0.57291666666666674</c:v>
                </c:pt>
                <c:pt idx="85">
                  <c:v>0.57291666666666674</c:v>
                </c:pt>
                <c:pt idx="86">
                  <c:v>0.5625</c:v>
                </c:pt>
                <c:pt idx="87">
                  <c:v>0.55208333333333326</c:v>
                </c:pt>
                <c:pt idx="88">
                  <c:v>0.54166666666666674</c:v>
                </c:pt>
                <c:pt idx="89">
                  <c:v>0.53125</c:v>
                </c:pt>
                <c:pt idx="90">
                  <c:v>0.52083333333333326</c:v>
                </c:pt>
                <c:pt idx="91">
                  <c:v>0.51041666666666674</c:v>
                </c:pt>
                <c:pt idx="92">
                  <c:v>0.51041666666666674</c:v>
                </c:pt>
                <c:pt idx="93">
                  <c:v>0.5</c:v>
                </c:pt>
                <c:pt idx="94">
                  <c:v>0.48958333333333337</c:v>
                </c:pt>
                <c:pt idx="95">
                  <c:v>0.47916666666666663</c:v>
                </c:pt>
                <c:pt idx="96">
                  <c:v>0.47916666666666663</c:v>
                </c:pt>
                <c:pt idx="97">
                  <c:v>0.46875</c:v>
                </c:pt>
                <c:pt idx="98">
                  <c:v>0.45833333333333337</c:v>
                </c:pt>
                <c:pt idx="99">
                  <c:v>0.45833333333333337</c:v>
                </c:pt>
                <c:pt idx="100">
                  <c:v>0.45833333333333337</c:v>
                </c:pt>
                <c:pt idx="101">
                  <c:v>0.45833333333333337</c:v>
                </c:pt>
                <c:pt idx="102">
                  <c:v>0.44791666666666663</c:v>
                </c:pt>
                <c:pt idx="103">
                  <c:v>0.4375</c:v>
                </c:pt>
                <c:pt idx="104">
                  <c:v>0.42708333333333337</c:v>
                </c:pt>
                <c:pt idx="105">
                  <c:v>0.41666666666666663</c:v>
                </c:pt>
                <c:pt idx="106">
                  <c:v>0.40625</c:v>
                </c:pt>
                <c:pt idx="107">
                  <c:v>0.39583333333333337</c:v>
                </c:pt>
                <c:pt idx="108">
                  <c:v>0.39583333333333337</c:v>
                </c:pt>
                <c:pt idx="109">
                  <c:v>0.38541666666666663</c:v>
                </c:pt>
                <c:pt idx="110">
                  <c:v>0.375</c:v>
                </c:pt>
                <c:pt idx="111">
                  <c:v>0.36458333333333337</c:v>
                </c:pt>
                <c:pt idx="112">
                  <c:v>0.35416666666666663</c:v>
                </c:pt>
                <c:pt idx="113">
                  <c:v>0.34375</c:v>
                </c:pt>
                <c:pt idx="114">
                  <c:v>0.33333333333333337</c:v>
                </c:pt>
                <c:pt idx="115">
                  <c:v>0.32291666666666663</c:v>
                </c:pt>
                <c:pt idx="116">
                  <c:v>0.3125</c:v>
                </c:pt>
                <c:pt idx="117">
                  <c:v>0.3125</c:v>
                </c:pt>
                <c:pt idx="118">
                  <c:v>0.30208333333333337</c:v>
                </c:pt>
                <c:pt idx="119">
                  <c:v>0.29166666666666663</c:v>
                </c:pt>
                <c:pt idx="120">
                  <c:v>0.28125</c:v>
                </c:pt>
                <c:pt idx="121">
                  <c:v>0.27083333333333337</c:v>
                </c:pt>
                <c:pt idx="122">
                  <c:v>0.26041666666666663</c:v>
                </c:pt>
                <c:pt idx="123">
                  <c:v>0.25</c:v>
                </c:pt>
                <c:pt idx="124">
                  <c:v>0.23958333333333337</c:v>
                </c:pt>
                <c:pt idx="125">
                  <c:v>0.22916666666666663</c:v>
                </c:pt>
                <c:pt idx="126">
                  <c:v>0.21875</c:v>
                </c:pt>
                <c:pt idx="127">
                  <c:v>0.20833333333333337</c:v>
                </c:pt>
                <c:pt idx="128">
                  <c:v>0.20833333333333337</c:v>
                </c:pt>
                <c:pt idx="129">
                  <c:v>0.19791666666666663</c:v>
                </c:pt>
                <c:pt idx="130">
                  <c:v>0.1875</c:v>
                </c:pt>
                <c:pt idx="131">
                  <c:v>0.17708333333333337</c:v>
                </c:pt>
                <c:pt idx="132">
                  <c:v>0.16666666666666663</c:v>
                </c:pt>
                <c:pt idx="133">
                  <c:v>0.15625</c:v>
                </c:pt>
                <c:pt idx="134">
                  <c:v>0.14583333333333337</c:v>
                </c:pt>
                <c:pt idx="135">
                  <c:v>0.13541666666666663</c:v>
                </c:pt>
                <c:pt idx="136">
                  <c:v>0.125</c:v>
                </c:pt>
                <c:pt idx="137">
                  <c:v>0.11458333333333337</c:v>
                </c:pt>
                <c:pt idx="138">
                  <c:v>0.10416666666666663</c:v>
                </c:pt>
                <c:pt idx="139">
                  <c:v>9.375E-2</c:v>
                </c:pt>
                <c:pt idx="140">
                  <c:v>8.333333333333337E-2</c:v>
                </c:pt>
                <c:pt idx="141">
                  <c:v>8.333333333333337E-2</c:v>
                </c:pt>
                <c:pt idx="142">
                  <c:v>7.291666666666663E-2</c:v>
                </c:pt>
                <c:pt idx="143">
                  <c:v>7.291666666666663E-2</c:v>
                </c:pt>
                <c:pt idx="144">
                  <c:v>6.25E-2</c:v>
                </c:pt>
                <c:pt idx="145">
                  <c:v>5.208333333333337E-2</c:v>
                </c:pt>
                <c:pt idx="146">
                  <c:v>4.166666666666663E-2</c:v>
                </c:pt>
                <c:pt idx="147">
                  <c:v>3.125E-2</c:v>
                </c:pt>
                <c:pt idx="148">
                  <c:v>2.083333333333337E-2</c:v>
                </c:pt>
                <c:pt idx="149">
                  <c:v>1.041666666666663E-2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93-4804-B7D1-E47151266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817919"/>
        <c:axId val="610490191"/>
      </c:scatterChart>
      <c:valAx>
        <c:axId val="613817919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0490191"/>
        <c:crosses val="autoZero"/>
        <c:crossBetween val="midCat"/>
      </c:valAx>
      <c:valAx>
        <c:axId val="610490191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3817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'Q4.2'!$CF$4:$CF$154</c:f>
              <c:numCache>
                <c:formatCode>General</c:formatCode>
                <c:ptCount val="151"/>
                <c:pt idx="0">
                  <c:v>1</c:v>
                </c:pt>
                <c:pt idx="1">
                  <c:v>0.98148148148148151</c:v>
                </c:pt>
                <c:pt idx="2">
                  <c:v>0.96296296296296302</c:v>
                </c:pt>
                <c:pt idx="3">
                  <c:v>0.94444444444444442</c:v>
                </c:pt>
                <c:pt idx="4">
                  <c:v>0.92592592592592593</c:v>
                </c:pt>
                <c:pt idx="5">
                  <c:v>0.90740740740740744</c:v>
                </c:pt>
                <c:pt idx="6">
                  <c:v>0.88888888888888884</c:v>
                </c:pt>
                <c:pt idx="7">
                  <c:v>0.87037037037037035</c:v>
                </c:pt>
                <c:pt idx="8">
                  <c:v>0.85185185185185186</c:v>
                </c:pt>
                <c:pt idx="9">
                  <c:v>0.83333333333333337</c:v>
                </c:pt>
                <c:pt idx="10">
                  <c:v>0.81481481481481488</c:v>
                </c:pt>
                <c:pt idx="11">
                  <c:v>0.79629629629629628</c:v>
                </c:pt>
                <c:pt idx="12">
                  <c:v>0.79629629629629628</c:v>
                </c:pt>
                <c:pt idx="13">
                  <c:v>0.77777777777777779</c:v>
                </c:pt>
                <c:pt idx="14">
                  <c:v>0.7592592592592593</c:v>
                </c:pt>
                <c:pt idx="15">
                  <c:v>0.7407407407407407</c:v>
                </c:pt>
                <c:pt idx="16">
                  <c:v>0.72222222222222221</c:v>
                </c:pt>
                <c:pt idx="17">
                  <c:v>0.72222222222222221</c:v>
                </c:pt>
                <c:pt idx="18">
                  <c:v>0.72222222222222221</c:v>
                </c:pt>
                <c:pt idx="19">
                  <c:v>0.72222222222222221</c:v>
                </c:pt>
                <c:pt idx="20">
                  <c:v>0.72222222222222221</c:v>
                </c:pt>
                <c:pt idx="21">
                  <c:v>0.70370370370370372</c:v>
                </c:pt>
                <c:pt idx="22">
                  <c:v>0.68518518518518512</c:v>
                </c:pt>
                <c:pt idx="23">
                  <c:v>0.68518518518518512</c:v>
                </c:pt>
                <c:pt idx="24">
                  <c:v>0.66666666666666674</c:v>
                </c:pt>
                <c:pt idx="25">
                  <c:v>0.64814814814814814</c:v>
                </c:pt>
                <c:pt idx="26">
                  <c:v>0.62962962962962965</c:v>
                </c:pt>
                <c:pt idx="27">
                  <c:v>0.62962962962962965</c:v>
                </c:pt>
                <c:pt idx="28">
                  <c:v>0.62962962962962965</c:v>
                </c:pt>
                <c:pt idx="29">
                  <c:v>0.62962962962962965</c:v>
                </c:pt>
                <c:pt idx="30">
                  <c:v>0.62962962962962965</c:v>
                </c:pt>
                <c:pt idx="31">
                  <c:v>0.62962962962962965</c:v>
                </c:pt>
                <c:pt idx="32">
                  <c:v>0.61111111111111116</c:v>
                </c:pt>
                <c:pt idx="33">
                  <c:v>0.61111111111111116</c:v>
                </c:pt>
                <c:pt idx="34">
                  <c:v>0.59259259259259256</c:v>
                </c:pt>
                <c:pt idx="35">
                  <c:v>0.57407407407407407</c:v>
                </c:pt>
                <c:pt idx="36">
                  <c:v>0.55555555555555558</c:v>
                </c:pt>
                <c:pt idx="37">
                  <c:v>0.55555555555555558</c:v>
                </c:pt>
                <c:pt idx="38">
                  <c:v>0.53703703703703698</c:v>
                </c:pt>
                <c:pt idx="39">
                  <c:v>0.5185185185185186</c:v>
                </c:pt>
                <c:pt idx="40">
                  <c:v>0.5</c:v>
                </c:pt>
                <c:pt idx="41">
                  <c:v>0.48148148148148151</c:v>
                </c:pt>
                <c:pt idx="42">
                  <c:v>0.48148148148148151</c:v>
                </c:pt>
                <c:pt idx="43">
                  <c:v>0.46296296296296291</c:v>
                </c:pt>
                <c:pt idx="44">
                  <c:v>0.46296296296296291</c:v>
                </c:pt>
                <c:pt idx="45">
                  <c:v>0.46296296296296291</c:v>
                </c:pt>
                <c:pt idx="46">
                  <c:v>0.44444444444444442</c:v>
                </c:pt>
                <c:pt idx="47">
                  <c:v>0.42592592592592593</c:v>
                </c:pt>
                <c:pt idx="48">
                  <c:v>0.40740740740740744</c:v>
                </c:pt>
                <c:pt idx="49">
                  <c:v>0.40740740740740744</c:v>
                </c:pt>
                <c:pt idx="50">
                  <c:v>0.40740740740740744</c:v>
                </c:pt>
                <c:pt idx="51">
                  <c:v>0.40740740740740744</c:v>
                </c:pt>
                <c:pt idx="52">
                  <c:v>0.38888888888888884</c:v>
                </c:pt>
                <c:pt idx="53">
                  <c:v>0.38888888888888884</c:v>
                </c:pt>
                <c:pt idx="54">
                  <c:v>0.38888888888888884</c:v>
                </c:pt>
                <c:pt idx="55">
                  <c:v>0.38888888888888884</c:v>
                </c:pt>
                <c:pt idx="56">
                  <c:v>0.38888888888888884</c:v>
                </c:pt>
                <c:pt idx="57">
                  <c:v>0.38888888888888884</c:v>
                </c:pt>
                <c:pt idx="58">
                  <c:v>0.38888888888888884</c:v>
                </c:pt>
                <c:pt idx="59">
                  <c:v>0.38888888888888884</c:v>
                </c:pt>
                <c:pt idx="60">
                  <c:v>0.38888888888888884</c:v>
                </c:pt>
                <c:pt idx="61">
                  <c:v>0.38888888888888884</c:v>
                </c:pt>
                <c:pt idx="62">
                  <c:v>0.37037037037037035</c:v>
                </c:pt>
                <c:pt idx="63">
                  <c:v>0.35185185185185186</c:v>
                </c:pt>
                <c:pt idx="64">
                  <c:v>0.35185185185185186</c:v>
                </c:pt>
                <c:pt idx="65">
                  <c:v>0.35185185185185186</c:v>
                </c:pt>
                <c:pt idx="66">
                  <c:v>0.33333333333333337</c:v>
                </c:pt>
                <c:pt idx="67">
                  <c:v>0.33333333333333337</c:v>
                </c:pt>
                <c:pt idx="68">
                  <c:v>0.31481481481481477</c:v>
                </c:pt>
                <c:pt idx="69">
                  <c:v>0.29629629629629628</c:v>
                </c:pt>
                <c:pt idx="70">
                  <c:v>0.29629629629629628</c:v>
                </c:pt>
                <c:pt idx="71">
                  <c:v>0.27777777777777779</c:v>
                </c:pt>
                <c:pt idx="72">
                  <c:v>0.27777777777777779</c:v>
                </c:pt>
                <c:pt idx="73">
                  <c:v>0.27777777777777779</c:v>
                </c:pt>
                <c:pt idx="74">
                  <c:v>0.2592592592592593</c:v>
                </c:pt>
                <c:pt idx="75">
                  <c:v>0.2592592592592593</c:v>
                </c:pt>
                <c:pt idx="76">
                  <c:v>0.2592592592592593</c:v>
                </c:pt>
                <c:pt idx="77">
                  <c:v>0.2592592592592593</c:v>
                </c:pt>
                <c:pt idx="78">
                  <c:v>0.2592592592592593</c:v>
                </c:pt>
                <c:pt idx="79">
                  <c:v>0.2407407407407407</c:v>
                </c:pt>
                <c:pt idx="80">
                  <c:v>0.2407407407407407</c:v>
                </c:pt>
                <c:pt idx="81">
                  <c:v>0.2407407407407407</c:v>
                </c:pt>
                <c:pt idx="82">
                  <c:v>0.22222222222222221</c:v>
                </c:pt>
                <c:pt idx="83">
                  <c:v>0.20370370370370372</c:v>
                </c:pt>
                <c:pt idx="84">
                  <c:v>0.18518518518518523</c:v>
                </c:pt>
                <c:pt idx="85">
                  <c:v>0.18518518518518523</c:v>
                </c:pt>
                <c:pt idx="86">
                  <c:v>0.18518518518518523</c:v>
                </c:pt>
                <c:pt idx="87">
                  <c:v>0.18518518518518523</c:v>
                </c:pt>
                <c:pt idx="88">
                  <c:v>0.18518518518518523</c:v>
                </c:pt>
                <c:pt idx="89">
                  <c:v>0.18518518518518523</c:v>
                </c:pt>
                <c:pt idx="90">
                  <c:v>0.16666666666666663</c:v>
                </c:pt>
                <c:pt idx="91">
                  <c:v>0.16666666666666663</c:v>
                </c:pt>
                <c:pt idx="92">
                  <c:v>0.16666666666666663</c:v>
                </c:pt>
                <c:pt idx="93">
                  <c:v>0.16666666666666663</c:v>
                </c:pt>
                <c:pt idx="94">
                  <c:v>0.16666666666666663</c:v>
                </c:pt>
                <c:pt idx="95">
                  <c:v>0.16666666666666663</c:v>
                </c:pt>
                <c:pt idx="96">
                  <c:v>0.14814814814814814</c:v>
                </c:pt>
                <c:pt idx="97">
                  <c:v>0.14814814814814814</c:v>
                </c:pt>
                <c:pt idx="98">
                  <c:v>0.14814814814814814</c:v>
                </c:pt>
                <c:pt idx="99">
                  <c:v>0.14814814814814814</c:v>
                </c:pt>
                <c:pt idx="100">
                  <c:v>0.12962962962962965</c:v>
                </c:pt>
                <c:pt idx="101">
                  <c:v>0.11111111111111116</c:v>
                </c:pt>
                <c:pt idx="102">
                  <c:v>0.11111111111111116</c:v>
                </c:pt>
                <c:pt idx="103">
                  <c:v>0.11111111111111116</c:v>
                </c:pt>
                <c:pt idx="104">
                  <c:v>0.11111111111111116</c:v>
                </c:pt>
                <c:pt idx="105">
                  <c:v>0.11111111111111116</c:v>
                </c:pt>
                <c:pt idx="106">
                  <c:v>9.259259259259256E-2</c:v>
                </c:pt>
                <c:pt idx="107">
                  <c:v>9.259259259259256E-2</c:v>
                </c:pt>
                <c:pt idx="108">
                  <c:v>9.259259259259256E-2</c:v>
                </c:pt>
                <c:pt idx="109">
                  <c:v>9.259259259259256E-2</c:v>
                </c:pt>
                <c:pt idx="110">
                  <c:v>7.407407407407407E-2</c:v>
                </c:pt>
                <c:pt idx="111">
                  <c:v>7.407407407407407E-2</c:v>
                </c:pt>
                <c:pt idx="112">
                  <c:v>7.407407407407407E-2</c:v>
                </c:pt>
                <c:pt idx="113">
                  <c:v>7.407407407407407E-2</c:v>
                </c:pt>
                <c:pt idx="114">
                  <c:v>7.407407407407407E-2</c:v>
                </c:pt>
                <c:pt idx="115">
                  <c:v>7.407407407407407E-2</c:v>
                </c:pt>
                <c:pt idx="116">
                  <c:v>7.407407407407407E-2</c:v>
                </c:pt>
                <c:pt idx="117">
                  <c:v>7.407407407407407E-2</c:v>
                </c:pt>
                <c:pt idx="118">
                  <c:v>5.555555555555558E-2</c:v>
                </c:pt>
                <c:pt idx="119">
                  <c:v>5.555555555555558E-2</c:v>
                </c:pt>
                <c:pt idx="120">
                  <c:v>5.555555555555558E-2</c:v>
                </c:pt>
                <c:pt idx="121">
                  <c:v>5.555555555555558E-2</c:v>
                </c:pt>
                <c:pt idx="122">
                  <c:v>5.555555555555558E-2</c:v>
                </c:pt>
                <c:pt idx="123">
                  <c:v>5.555555555555558E-2</c:v>
                </c:pt>
                <c:pt idx="124">
                  <c:v>5.555555555555558E-2</c:v>
                </c:pt>
                <c:pt idx="125">
                  <c:v>5.555555555555558E-2</c:v>
                </c:pt>
                <c:pt idx="126">
                  <c:v>5.555555555555558E-2</c:v>
                </c:pt>
                <c:pt idx="127">
                  <c:v>5.555555555555558E-2</c:v>
                </c:pt>
                <c:pt idx="128">
                  <c:v>5.555555555555558E-2</c:v>
                </c:pt>
                <c:pt idx="129">
                  <c:v>5.555555555555558E-2</c:v>
                </c:pt>
                <c:pt idx="130">
                  <c:v>5.555555555555558E-2</c:v>
                </c:pt>
                <c:pt idx="131">
                  <c:v>5.555555555555558E-2</c:v>
                </c:pt>
                <c:pt idx="132">
                  <c:v>3.703703703703709E-2</c:v>
                </c:pt>
                <c:pt idx="133">
                  <c:v>3.703703703703709E-2</c:v>
                </c:pt>
                <c:pt idx="134">
                  <c:v>3.703703703703709E-2</c:v>
                </c:pt>
                <c:pt idx="135">
                  <c:v>3.703703703703709E-2</c:v>
                </c:pt>
                <c:pt idx="136">
                  <c:v>3.703703703703709E-2</c:v>
                </c:pt>
                <c:pt idx="137">
                  <c:v>3.703703703703709E-2</c:v>
                </c:pt>
                <c:pt idx="138">
                  <c:v>3.703703703703709E-2</c:v>
                </c:pt>
                <c:pt idx="139">
                  <c:v>1.851851851851849E-2</c:v>
                </c:pt>
                <c:pt idx="140">
                  <c:v>1.851851851851849E-2</c:v>
                </c:pt>
                <c:pt idx="141">
                  <c:v>1.851851851851849E-2</c:v>
                </c:pt>
                <c:pt idx="142">
                  <c:v>1.851851851851849E-2</c:v>
                </c:pt>
                <c:pt idx="143">
                  <c:v>1.851851851851849E-2</c:v>
                </c:pt>
                <c:pt idx="144">
                  <c:v>1.851851851851849E-2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xVal>
          <c:yVal>
            <c:numRef>
              <c:f>'Q4.2'!$CG$4:$CG$154</c:f>
              <c:numCache>
                <c:formatCode>General</c:formatCode>
                <c:ptCount val="15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0.98958333333333337</c:v>
                </c:pt>
                <c:pt idx="13">
                  <c:v>0.98958333333333337</c:v>
                </c:pt>
                <c:pt idx="14">
                  <c:v>0.98958333333333337</c:v>
                </c:pt>
                <c:pt idx="15">
                  <c:v>0.98958333333333337</c:v>
                </c:pt>
                <c:pt idx="16">
                  <c:v>0.98958333333333337</c:v>
                </c:pt>
                <c:pt idx="17">
                  <c:v>0.97916666666666663</c:v>
                </c:pt>
                <c:pt idx="18">
                  <c:v>0.96875</c:v>
                </c:pt>
                <c:pt idx="19">
                  <c:v>0.95833333333333337</c:v>
                </c:pt>
                <c:pt idx="20">
                  <c:v>0.94791666666666663</c:v>
                </c:pt>
                <c:pt idx="21">
                  <c:v>0.94791666666666663</c:v>
                </c:pt>
                <c:pt idx="22">
                  <c:v>0.94791666666666663</c:v>
                </c:pt>
                <c:pt idx="23">
                  <c:v>0.9375</c:v>
                </c:pt>
                <c:pt idx="24">
                  <c:v>0.9375</c:v>
                </c:pt>
                <c:pt idx="25">
                  <c:v>0.9375</c:v>
                </c:pt>
                <c:pt idx="26">
                  <c:v>0.9375</c:v>
                </c:pt>
                <c:pt idx="27">
                  <c:v>0.92708333333333337</c:v>
                </c:pt>
                <c:pt idx="28">
                  <c:v>0.91666666666666663</c:v>
                </c:pt>
                <c:pt idx="29">
                  <c:v>0.90625</c:v>
                </c:pt>
                <c:pt idx="30">
                  <c:v>0.89583333333333337</c:v>
                </c:pt>
                <c:pt idx="31">
                  <c:v>0.88541666666666663</c:v>
                </c:pt>
                <c:pt idx="32">
                  <c:v>0.88541666666666663</c:v>
                </c:pt>
                <c:pt idx="33">
                  <c:v>0.875</c:v>
                </c:pt>
                <c:pt idx="34">
                  <c:v>0.875</c:v>
                </c:pt>
                <c:pt idx="35">
                  <c:v>0.875</c:v>
                </c:pt>
                <c:pt idx="36">
                  <c:v>0.875</c:v>
                </c:pt>
                <c:pt idx="37">
                  <c:v>0.86458333333333337</c:v>
                </c:pt>
                <c:pt idx="38">
                  <c:v>0.86458333333333337</c:v>
                </c:pt>
                <c:pt idx="39">
                  <c:v>0.86458333333333337</c:v>
                </c:pt>
                <c:pt idx="40">
                  <c:v>0.86458333333333337</c:v>
                </c:pt>
                <c:pt idx="41">
                  <c:v>0.86458333333333337</c:v>
                </c:pt>
                <c:pt idx="42">
                  <c:v>0.85416666666666663</c:v>
                </c:pt>
                <c:pt idx="43">
                  <c:v>0.85416666666666663</c:v>
                </c:pt>
                <c:pt idx="44">
                  <c:v>0.84375</c:v>
                </c:pt>
                <c:pt idx="45">
                  <c:v>0.83333333333333337</c:v>
                </c:pt>
                <c:pt idx="46">
                  <c:v>0.83333333333333337</c:v>
                </c:pt>
                <c:pt idx="47">
                  <c:v>0.83333333333333337</c:v>
                </c:pt>
                <c:pt idx="48">
                  <c:v>0.83333333333333337</c:v>
                </c:pt>
                <c:pt idx="49">
                  <c:v>0.82291666666666663</c:v>
                </c:pt>
                <c:pt idx="50">
                  <c:v>0.8125</c:v>
                </c:pt>
                <c:pt idx="51">
                  <c:v>0.80208333333333337</c:v>
                </c:pt>
                <c:pt idx="52">
                  <c:v>0.80208333333333337</c:v>
                </c:pt>
                <c:pt idx="53">
                  <c:v>0.79166666666666663</c:v>
                </c:pt>
                <c:pt idx="54">
                  <c:v>0.78125</c:v>
                </c:pt>
                <c:pt idx="55">
                  <c:v>0.77083333333333337</c:v>
                </c:pt>
                <c:pt idx="56">
                  <c:v>0.76041666666666663</c:v>
                </c:pt>
                <c:pt idx="57">
                  <c:v>0.75</c:v>
                </c:pt>
                <c:pt idx="58">
                  <c:v>0.73958333333333326</c:v>
                </c:pt>
                <c:pt idx="59">
                  <c:v>0.72916666666666674</c:v>
                </c:pt>
                <c:pt idx="60">
                  <c:v>0.71875</c:v>
                </c:pt>
                <c:pt idx="61">
                  <c:v>0.70833333333333326</c:v>
                </c:pt>
                <c:pt idx="62">
                  <c:v>0.70833333333333326</c:v>
                </c:pt>
                <c:pt idx="63">
                  <c:v>0.70833333333333326</c:v>
                </c:pt>
                <c:pt idx="64">
                  <c:v>0.69791666666666674</c:v>
                </c:pt>
                <c:pt idx="65">
                  <c:v>0.6875</c:v>
                </c:pt>
                <c:pt idx="66">
                  <c:v>0.6875</c:v>
                </c:pt>
                <c:pt idx="67">
                  <c:v>0.67708333333333326</c:v>
                </c:pt>
                <c:pt idx="68">
                  <c:v>0.67708333333333326</c:v>
                </c:pt>
                <c:pt idx="69">
                  <c:v>0.67708333333333326</c:v>
                </c:pt>
                <c:pt idx="70">
                  <c:v>0.66666666666666674</c:v>
                </c:pt>
                <c:pt idx="71">
                  <c:v>0.66666666666666674</c:v>
                </c:pt>
                <c:pt idx="72">
                  <c:v>0.65625</c:v>
                </c:pt>
                <c:pt idx="73">
                  <c:v>0.64583333333333326</c:v>
                </c:pt>
                <c:pt idx="74">
                  <c:v>0.64583333333333326</c:v>
                </c:pt>
                <c:pt idx="75">
                  <c:v>0.63541666666666674</c:v>
                </c:pt>
                <c:pt idx="76">
                  <c:v>0.625</c:v>
                </c:pt>
                <c:pt idx="77">
                  <c:v>0.61458333333333326</c:v>
                </c:pt>
                <c:pt idx="78">
                  <c:v>0.60416666666666674</c:v>
                </c:pt>
                <c:pt idx="79">
                  <c:v>0.60416666666666674</c:v>
                </c:pt>
                <c:pt idx="80">
                  <c:v>0.59375</c:v>
                </c:pt>
                <c:pt idx="81">
                  <c:v>0.58333333333333326</c:v>
                </c:pt>
                <c:pt idx="82">
                  <c:v>0.58333333333333326</c:v>
                </c:pt>
                <c:pt idx="83">
                  <c:v>0.58333333333333326</c:v>
                </c:pt>
                <c:pt idx="84">
                  <c:v>0.58333333333333326</c:v>
                </c:pt>
                <c:pt idx="85">
                  <c:v>0.57291666666666674</c:v>
                </c:pt>
                <c:pt idx="86">
                  <c:v>0.5625</c:v>
                </c:pt>
                <c:pt idx="87">
                  <c:v>0.55208333333333326</c:v>
                </c:pt>
                <c:pt idx="88">
                  <c:v>0.54166666666666674</c:v>
                </c:pt>
                <c:pt idx="89">
                  <c:v>0.53125</c:v>
                </c:pt>
                <c:pt idx="90">
                  <c:v>0.53125</c:v>
                </c:pt>
                <c:pt idx="91">
                  <c:v>0.52083333333333326</c:v>
                </c:pt>
                <c:pt idx="92">
                  <c:v>0.51041666666666674</c:v>
                </c:pt>
                <c:pt idx="93">
                  <c:v>0.5</c:v>
                </c:pt>
                <c:pt idx="94">
                  <c:v>0.48958333333333337</c:v>
                </c:pt>
                <c:pt idx="95">
                  <c:v>0.47916666666666663</c:v>
                </c:pt>
                <c:pt idx="96">
                  <c:v>0.47916666666666663</c:v>
                </c:pt>
                <c:pt idx="97">
                  <c:v>0.46875</c:v>
                </c:pt>
                <c:pt idx="98">
                  <c:v>0.45833333333333337</c:v>
                </c:pt>
                <c:pt idx="99">
                  <c:v>0.44791666666666663</c:v>
                </c:pt>
                <c:pt idx="100">
                  <c:v>0.44791666666666663</c:v>
                </c:pt>
                <c:pt idx="101">
                  <c:v>0.44791666666666663</c:v>
                </c:pt>
                <c:pt idx="102">
                  <c:v>0.4375</c:v>
                </c:pt>
                <c:pt idx="103">
                  <c:v>0.42708333333333337</c:v>
                </c:pt>
                <c:pt idx="104">
                  <c:v>0.41666666666666663</c:v>
                </c:pt>
                <c:pt idx="105">
                  <c:v>0.40625</c:v>
                </c:pt>
                <c:pt idx="106">
                  <c:v>0.40625</c:v>
                </c:pt>
                <c:pt idx="107">
                  <c:v>0.39583333333333337</c:v>
                </c:pt>
                <c:pt idx="108">
                  <c:v>0.38541666666666663</c:v>
                </c:pt>
                <c:pt idx="109">
                  <c:v>0.375</c:v>
                </c:pt>
                <c:pt idx="110">
                  <c:v>0.375</c:v>
                </c:pt>
                <c:pt idx="111">
                  <c:v>0.36458333333333337</c:v>
                </c:pt>
                <c:pt idx="112">
                  <c:v>0.35416666666666663</c:v>
                </c:pt>
                <c:pt idx="113">
                  <c:v>0.34375</c:v>
                </c:pt>
                <c:pt idx="114">
                  <c:v>0.33333333333333337</c:v>
                </c:pt>
                <c:pt idx="115">
                  <c:v>0.32291666666666663</c:v>
                </c:pt>
                <c:pt idx="116">
                  <c:v>0.3125</c:v>
                </c:pt>
                <c:pt idx="117">
                  <c:v>0.30208333333333337</c:v>
                </c:pt>
                <c:pt idx="118">
                  <c:v>0.30208333333333337</c:v>
                </c:pt>
                <c:pt idx="119">
                  <c:v>0.29166666666666663</c:v>
                </c:pt>
                <c:pt idx="120">
                  <c:v>0.28125</c:v>
                </c:pt>
                <c:pt idx="121">
                  <c:v>0.27083333333333337</c:v>
                </c:pt>
                <c:pt idx="122">
                  <c:v>0.26041666666666663</c:v>
                </c:pt>
                <c:pt idx="123">
                  <c:v>0.25</c:v>
                </c:pt>
                <c:pt idx="124">
                  <c:v>0.23958333333333337</c:v>
                </c:pt>
                <c:pt idx="125">
                  <c:v>0.22916666666666663</c:v>
                </c:pt>
                <c:pt idx="126">
                  <c:v>0.21875</c:v>
                </c:pt>
                <c:pt idx="127">
                  <c:v>0.20833333333333337</c:v>
                </c:pt>
                <c:pt idx="128">
                  <c:v>0.19791666666666663</c:v>
                </c:pt>
                <c:pt idx="129">
                  <c:v>0.1875</c:v>
                </c:pt>
                <c:pt idx="130">
                  <c:v>0.17708333333333337</c:v>
                </c:pt>
                <c:pt idx="131">
                  <c:v>0.16666666666666663</c:v>
                </c:pt>
                <c:pt idx="132">
                  <c:v>0.16666666666666663</c:v>
                </c:pt>
                <c:pt idx="133">
                  <c:v>0.15625</c:v>
                </c:pt>
                <c:pt idx="134">
                  <c:v>0.14583333333333337</c:v>
                </c:pt>
                <c:pt idx="135">
                  <c:v>0.13541666666666663</c:v>
                </c:pt>
                <c:pt idx="136">
                  <c:v>0.125</c:v>
                </c:pt>
                <c:pt idx="137">
                  <c:v>0.11458333333333337</c:v>
                </c:pt>
                <c:pt idx="138">
                  <c:v>0.10416666666666663</c:v>
                </c:pt>
                <c:pt idx="139">
                  <c:v>0.10416666666666663</c:v>
                </c:pt>
                <c:pt idx="140">
                  <c:v>9.375E-2</c:v>
                </c:pt>
                <c:pt idx="141">
                  <c:v>8.333333333333337E-2</c:v>
                </c:pt>
                <c:pt idx="142">
                  <c:v>7.291666666666663E-2</c:v>
                </c:pt>
                <c:pt idx="143">
                  <c:v>6.25E-2</c:v>
                </c:pt>
                <c:pt idx="144">
                  <c:v>5.208333333333337E-2</c:v>
                </c:pt>
                <c:pt idx="145">
                  <c:v>5.208333333333337E-2</c:v>
                </c:pt>
                <c:pt idx="146">
                  <c:v>4.166666666666663E-2</c:v>
                </c:pt>
                <c:pt idx="147">
                  <c:v>3.125E-2</c:v>
                </c:pt>
                <c:pt idx="148">
                  <c:v>2.083333333333337E-2</c:v>
                </c:pt>
                <c:pt idx="149">
                  <c:v>1.041666666666663E-2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E4-4E87-84A6-40049C658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161311"/>
        <c:axId val="1332360351"/>
      </c:scatterChart>
      <c:valAx>
        <c:axId val="1539161311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360351"/>
        <c:crosses val="autoZero"/>
        <c:crossBetween val="midCat"/>
      </c:valAx>
      <c:valAx>
        <c:axId val="1332360351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161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'Q4.2'!$CF$4:$CF$154</c:f>
              <c:numCache>
                <c:formatCode>General</c:formatCode>
                <c:ptCount val="151"/>
                <c:pt idx="0">
                  <c:v>1</c:v>
                </c:pt>
                <c:pt idx="1">
                  <c:v>0.98148148148148151</c:v>
                </c:pt>
                <c:pt idx="2">
                  <c:v>0.96296296296296302</c:v>
                </c:pt>
                <c:pt idx="3">
                  <c:v>0.94444444444444442</c:v>
                </c:pt>
                <c:pt idx="4">
                  <c:v>0.92592592592592593</c:v>
                </c:pt>
                <c:pt idx="5">
                  <c:v>0.90740740740740744</c:v>
                </c:pt>
                <c:pt idx="6">
                  <c:v>0.88888888888888884</c:v>
                </c:pt>
                <c:pt idx="7">
                  <c:v>0.87037037037037035</c:v>
                </c:pt>
                <c:pt idx="8">
                  <c:v>0.85185185185185186</c:v>
                </c:pt>
                <c:pt idx="9">
                  <c:v>0.83333333333333337</c:v>
                </c:pt>
                <c:pt idx="10">
                  <c:v>0.81481481481481488</c:v>
                </c:pt>
                <c:pt idx="11">
                  <c:v>0.79629629629629628</c:v>
                </c:pt>
                <c:pt idx="12">
                  <c:v>0.79629629629629628</c:v>
                </c:pt>
                <c:pt idx="13">
                  <c:v>0.77777777777777779</c:v>
                </c:pt>
                <c:pt idx="14">
                  <c:v>0.7592592592592593</c:v>
                </c:pt>
                <c:pt idx="15">
                  <c:v>0.7407407407407407</c:v>
                </c:pt>
                <c:pt idx="16">
                  <c:v>0.72222222222222221</c:v>
                </c:pt>
                <c:pt idx="17">
                  <c:v>0.72222222222222221</c:v>
                </c:pt>
                <c:pt idx="18">
                  <c:v>0.72222222222222221</c:v>
                </c:pt>
                <c:pt idx="19">
                  <c:v>0.72222222222222221</c:v>
                </c:pt>
                <c:pt idx="20">
                  <c:v>0.72222222222222221</c:v>
                </c:pt>
                <c:pt idx="21">
                  <c:v>0.70370370370370372</c:v>
                </c:pt>
                <c:pt idx="22">
                  <c:v>0.68518518518518512</c:v>
                </c:pt>
                <c:pt idx="23">
                  <c:v>0.68518518518518512</c:v>
                </c:pt>
                <c:pt idx="24">
                  <c:v>0.66666666666666674</c:v>
                </c:pt>
                <c:pt idx="25">
                  <c:v>0.64814814814814814</c:v>
                </c:pt>
                <c:pt idx="26">
                  <c:v>0.62962962962962965</c:v>
                </c:pt>
                <c:pt idx="27">
                  <c:v>0.62962962962962965</c:v>
                </c:pt>
                <c:pt idx="28">
                  <c:v>0.62962962962962965</c:v>
                </c:pt>
                <c:pt idx="29">
                  <c:v>0.62962962962962965</c:v>
                </c:pt>
                <c:pt idx="30">
                  <c:v>0.62962962962962965</c:v>
                </c:pt>
                <c:pt idx="31">
                  <c:v>0.62962962962962965</c:v>
                </c:pt>
                <c:pt idx="32">
                  <c:v>0.61111111111111116</c:v>
                </c:pt>
                <c:pt idx="33">
                  <c:v>0.61111111111111116</c:v>
                </c:pt>
                <c:pt idx="34">
                  <c:v>0.59259259259259256</c:v>
                </c:pt>
                <c:pt idx="35">
                  <c:v>0.57407407407407407</c:v>
                </c:pt>
                <c:pt idx="36">
                  <c:v>0.55555555555555558</c:v>
                </c:pt>
                <c:pt idx="37">
                  <c:v>0.55555555555555558</c:v>
                </c:pt>
                <c:pt idx="38">
                  <c:v>0.53703703703703698</c:v>
                </c:pt>
                <c:pt idx="39">
                  <c:v>0.5185185185185186</c:v>
                </c:pt>
                <c:pt idx="40">
                  <c:v>0.5</c:v>
                </c:pt>
                <c:pt idx="41">
                  <c:v>0.48148148148148151</c:v>
                </c:pt>
                <c:pt idx="42">
                  <c:v>0.48148148148148151</c:v>
                </c:pt>
                <c:pt idx="43">
                  <c:v>0.46296296296296291</c:v>
                </c:pt>
                <c:pt idx="44">
                  <c:v>0.46296296296296291</c:v>
                </c:pt>
                <c:pt idx="45">
                  <c:v>0.46296296296296291</c:v>
                </c:pt>
                <c:pt idx="46">
                  <c:v>0.44444444444444442</c:v>
                </c:pt>
                <c:pt idx="47">
                  <c:v>0.42592592592592593</c:v>
                </c:pt>
                <c:pt idx="48">
                  <c:v>0.40740740740740744</c:v>
                </c:pt>
                <c:pt idx="49">
                  <c:v>0.40740740740740744</c:v>
                </c:pt>
                <c:pt idx="50">
                  <c:v>0.40740740740740744</c:v>
                </c:pt>
                <c:pt idx="51">
                  <c:v>0.40740740740740744</c:v>
                </c:pt>
                <c:pt idx="52">
                  <c:v>0.38888888888888884</c:v>
                </c:pt>
                <c:pt idx="53">
                  <c:v>0.38888888888888884</c:v>
                </c:pt>
                <c:pt idx="54">
                  <c:v>0.38888888888888884</c:v>
                </c:pt>
                <c:pt idx="55">
                  <c:v>0.38888888888888884</c:v>
                </c:pt>
                <c:pt idx="56">
                  <c:v>0.38888888888888884</c:v>
                </c:pt>
                <c:pt idx="57">
                  <c:v>0.38888888888888884</c:v>
                </c:pt>
                <c:pt idx="58">
                  <c:v>0.38888888888888884</c:v>
                </c:pt>
                <c:pt idx="59">
                  <c:v>0.38888888888888884</c:v>
                </c:pt>
                <c:pt idx="60">
                  <c:v>0.38888888888888884</c:v>
                </c:pt>
                <c:pt idx="61">
                  <c:v>0.38888888888888884</c:v>
                </c:pt>
                <c:pt idx="62">
                  <c:v>0.37037037037037035</c:v>
                </c:pt>
                <c:pt idx="63">
                  <c:v>0.35185185185185186</c:v>
                </c:pt>
                <c:pt idx="64">
                  <c:v>0.35185185185185186</c:v>
                </c:pt>
                <c:pt idx="65">
                  <c:v>0.35185185185185186</c:v>
                </c:pt>
                <c:pt idx="66">
                  <c:v>0.33333333333333337</c:v>
                </c:pt>
                <c:pt idx="67">
                  <c:v>0.33333333333333337</c:v>
                </c:pt>
                <c:pt idx="68">
                  <c:v>0.31481481481481477</c:v>
                </c:pt>
                <c:pt idx="69">
                  <c:v>0.29629629629629628</c:v>
                </c:pt>
                <c:pt idx="70">
                  <c:v>0.29629629629629628</c:v>
                </c:pt>
                <c:pt idx="71">
                  <c:v>0.27777777777777779</c:v>
                </c:pt>
                <c:pt idx="72">
                  <c:v>0.27777777777777779</c:v>
                </c:pt>
                <c:pt idx="73">
                  <c:v>0.27777777777777779</c:v>
                </c:pt>
                <c:pt idx="74">
                  <c:v>0.2592592592592593</c:v>
                </c:pt>
                <c:pt idx="75">
                  <c:v>0.2592592592592593</c:v>
                </c:pt>
                <c:pt idx="76">
                  <c:v>0.2592592592592593</c:v>
                </c:pt>
                <c:pt idx="77">
                  <c:v>0.2592592592592593</c:v>
                </c:pt>
                <c:pt idx="78">
                  <c:v>0.2592592592592593</c:v>
                </c:pt>
                <c:pt idx="79">
                  <c:v>0.2407407407407407</c:v>
                </c:pt>
                <c:pt idx="80">
                  <c:v>0.2407407407407407</c:v>
                </c:pt>
                <c:pt idx="81">
                  <c:v>0.2407407407407407</c:v>
                </c:pt>
                <c:pt idx="82">
                  <c:v>0.22222222222222221</c:v>
                </c:pt>
                <c:pt idx="83">
                  <c:v>0.20370370370370372</c:v>
                </c:pt>
                <c:pt idx="84">
                  <c:v>0.18518518518518523</c:v>
                </c:pt>
                <c:pt idx="85">
                  <c:v>0.18518518518518523</c:v>
                </c:pt>
                <c:pt idx="86">
                  <c:v>0.18518518518518523</c:v>
                </c:pt>
                <c:pt idx="87">
                  <c:v>0.18518518518518523</c:v>
                </c:pt>
                <c:pt idx="88">
                  <c:v>0.18518518518518523</c:v>
                </c:pt>
                <c:pt idx="89">
                  <c:v>0.18518518518518523</c:v>
                </c:pt>
                <c:pt idx="90">
                  <c:v>0.16666666666666663</c:v>
                </c:pt>
                <c:pt idx="91">
                  <c:v>0.16666666666666663</c:v>
                </c:pt>
                <c:pt idx="92">
                  <c:v>0.16666666666666663</c:v>
                </c:pt>
                <c:pt idx="93">
                  <c:v>0.16666666666666663</c:v>
                </c:pt>
                <c:pt idx="94">
                  <c:v>0.16666666666666663</c:v>
                </c:pt>
                <c:pt idx="95">
                  <c:v>0.16666666666666663</c:v>
                </c:pt>
                <c:pt idx="96">
                  <c:v>0.14814814814814814</c:v>
                </c:pt>
                <c:pt idx="97">
                  <c:v>0.14814814814814814</c:v>
                </c:pt>
                <c:pt idx="98">
                  <c:v>0.14814814814814814</c:v>
                </c:pt>
                <c:pt idx="99">
                  <c:v>0.14814814814814814</c:v>
                </c:pt>
                <c:pt idx="100">
                  <c:v>0.12962962962962965</c:v>
                </c:pt>
                <c:pt idx="101">
                  <c:v>0.11111111111111116</c:v>
                </c:pt>
                <c:pt idx="102">
                  <c:v>0.11111111111111116</c:v>
                </c:pt>
                <c:pt idx="103">
                  <c:v>0.11111111111111116</c:v>
                </c:pt>
                <c:pt idx="104">
                  <c:v>0.11111111111111116</c:v>
                </c:pt>
                <c:pt idx="105">
                  <c:v>0.11111111111111116</c:v>
                </c:pt>
                <c:pt idx="106">
                  <c:v>9.259259259259256E-2</c:v>
                </c:pt>
                <c:pt idx="107">
                  <c:v>9.259259259259256E-2</c:v>
                </c:pt>
                <c:pt idx="108">
                  <c:v>9.259259259259256E-2</c:v>
                </c:pt>
                <c:pt idx="109">
                  <c:v>9.259259259259256E-2</c:v>
                </c:pt>
                <c:pt idx="110">
                  <c:v>7.407407407407407E-2</c:v>
                </c:pt>
                <c:pt idx="111">
                  <c:v>7.407407407407407E-2</c:v>
                </c:pt>
                <c:pt idx="112">
                  <c:v>7.407407407407407E-2</c:v>
                </c:pt>
                <c:pt idx="113">
                  <c:v>7.407407407407407E-2</c:v>
                </c:pt>
                <c:pt idx="114">
                  <c:v>7.407407407407407E-2</c:v>
                </c:pt>
                <c:pt idx="115">
                  <c:v>7.407407407407407E-2</c:v>
                </c:pt>
                <c:pt idx="116">
                  <c:v>7.407407407407407E-2</c:v>
                </c:pt>
                <c:pt idx="117">
                  <c:v>7.407407407407407E-2</c:v>
                </c:pt>
                <c:pt idx="118">
                  <c:v>5.555555555555558E-2</c:v>
                </c:pt>
                <c:pt idx="119">
                  <c:v>5.555555555555558E-2</c:v>
                </c:pt>
                <c:pt idx="120">
                  <c:v>5.555555555555558E-2</c:v>
                </c:pt>
                <c:pt idx="121">
                  <c:v>5.555555555555558E-2</c:v>
                </c:pt>
                <c:pt idx="122">
                  <c:v>5.555555555555558E-2</c:v>
                </c:pt>
                <c:pt idx="123">
                  <c:v>5.555555555555558E-2</c:v>
                </c:pt>
                <c:pt idx="124">
                  <c:v>5.555555555555558E-2</c:v>
                </c:pt>
                <c:pt idx="125">
                  <c:v>5.555555555555558E-2</c:v>
                </c:pt>
                <c:pt idx="126">
                  <c:v>5.555555555555558E-2</c:v>
                </c:pt>
                <c:pt idx="127">
                  <c:v>5.555555555555558E-2</c:v>
                </c:pt>
                <c:pt idx="128">
                  <c:v>5.555555555555558E-2</c:v>
                </c:pt>
                <c:pt idx="129">
                  <c:v>5.555555555555558E-2</c:v>
                </c:pt>
                <c:pt idx="130">
                  <c:v>5.555555555555558E-2</c:v>
                </c:pt>
                <c:pt idx="131">
                  <c:v>5.555555555555558E-2</c:v>
                </c:pt>
                <c:pt idx="132">
                  <c:v>3.703703703703709E-2</c:v>
                </c:pt>
                <c:pt idx="133">
                  <c:v>3.703703703703709E-2</c:v>
                </c:pt>
                <c:pt idx="134">
                  <c:v>3.703703703703709E-2</c:v>
                </c:pt>
                <c:pt idx="135">
                  <c:v>3.703703703703709E-2</c:v>
                </c:pt>
                <c:pt idx="136">
                  <c:v>3.703703703703709E-2</c:v>
                </c:pt>
                <c:pt idx="137">
                  <c:v>3.703703703703709E-2</c:v>
                </c:pt>
                <c:pt idx="138">
                  <c:v>3.703703703703709E-2</c:v>
                </c:pt>
                <c:pt idx="139">
                  <c:v>1.851851851851849E-2</c:v>
                </c:pt>
                <c:pt idx="140">
                  <c:v>1.851851851851849E-2</c:v>
                </c:pt>
                <c:pt idx="141">
                  <c:v>1.851851851851849E-2</c:v>
                </c:pt>
                <c:pt idx="142">
                  <c:v>1.851851851851849E-2</c:v>
                </c:pt>
                <c:pt idx="143">
                  <c:v>1.851851851851849E-2</c:v>
                </c:pt>
                <c:pt idx="144">
                  <c:v>1.851851851851849E-2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xVal>
          <c:yVal>
            <c:numRef>
              <c:f>'Q4.2'!$CG$4:$CG$154</c:f>
              <c:numCache>
                <c:formatCode>General</c:formatCode>
                <c:ptCount val="15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0.98958333333333337</c:v>
                </c:pt>
                <c:pt idx="13">
                  <c:v>0.98958333333333337</c:v>
                </c:pt>
                <c:pt idx="14">
                  <c:v>0.98958333333333337</c:v>
                </c:pt>
                <c:pt idx="15">
                  <c:v>0.98958333333333337</c:v>
                </c:pt>
                <c:pt idx="16">
                  <c:v>0.98958333333333337</c:v>
                </c:pt>
                <c:pt idx="17">
                  <c:v>0.97916666666666663</c:v>
                </c:pt>
                <c:pt idx="18">
                  <c:v>0.96875</c:v>
                </c:pt>
                <c:pt idx="19">
                  <c:v>0.95833333333333337</c:v>
                </c:pt>
                <c:pt idx="20">
                  <c:v>0.94791666666666663</c:v>
                </c:pt>
                <c:pt idx="21">
                  <c:v>0.94791666666666663</c:v>
                </c:pt>
                <c:pt idx="22">
                  <c:v>0.94791666666666663</c:v>
                </c:pt>
                <c:pt idx="23">
                  <c:v>0.9375</c:v>
                </c:pt>
                <c:pt idx="24">
                  <c:v>0.9375</c:v>
                </c:pt>
                <c:pt idx="25">
                  <c:v>0.9375</c:v>
                </c:pt>
                <c:pt idx="26">
                  <c:v>0.9375</c:v>
                </c:pt>
                <c:pt idx="27">
                  <c:v>0.92708333333333337</c:v>
                </c:pt>
                <c:pt idx="28">
                  <c:v>0.91666666666666663</c:v>
                </c:pt>
                <c:pt idx="29">
                  <c:v>0.90625</c:v>
                </c:pt>
                <c:pt idx="30">
                  <c:v>0.89583333333333337</c:v>
                </c:pt>
                <c:pt idx="31">
                  <c:v>0.88541666666666663</c:v>
                </c:pt>
                <c:pt idx="32">
                  <c:v>0.88541666666666663</c:v>
                </c:pt>
                <c:pt idx="33">
                  <c:v>0.875</c:v>
                </c:pt>
                <c:pt idx="34">
                  <c:v>0.875</c:v>
                </c:pt>
                <c:pt idx="35">
                  <c:v>0.875</c:v>
                </c:pt>
                <c:pt idx="36">
                  <c:v>0.875</c:v>
                </c:pt>
                <c:pt idx="37">
                  <c:v>0.86458333333333337</c:v>
                </c:pt>
                <c:pt idx="38">
                  <c:v>0.86458333333333337</c:v>
                </c:pt>
                <c:pt idx="39">
                  <c:v>0.86458333333333337</c:v>
                </c:pt>
                <c:pt idx="40">
                  <c:v>0.86458333333333337</c:v>
                </c:pt>
                <c:pt idx="41">
                  <c:v>0.86458333333333337</c:v>
                </c:pt>
                <c:pt idx="42">
                  <c:v>0.85416666666666663</c:v>
                </c:pt>
                <c:pt idx="43">
                  <c:v>0.85416666666666663</c:v>
                </c:pt>
                <c:pt idx="44">
                  <c:v>0.84375</c:v>
                </c:pt>
                <c:pt idx="45">
                  <c:v>0.83333333333333337</c:v>
                </c:pt>
                <c:pt idx="46">
                  <c:v>0.83333333333333337</c:v>
                </c:pt>
                <c:pt idx="47">
                  <c:v>0.83333333333333337</c:v>
                </c:pt>
                <c:pt idx="48">
                  <c:v>0.83333333333333337</c:v>
                </c:pt>
                <c:pt idx="49">
                  <c:v>0.82291666666666663</c:v>
                </c:pt>
                <c:pt idx="50">
                  <c:v>0.8125</c:v>
                </c:pt>
                <c:pt idx="51">
                  <c:v>0.80208333333333337</c:v>
                </c:pt>
                <c:pt idx="52">
                  <c:v>0.80208333333333337</c:v>
                </c:pt>
                <c:pt idx="53">
                  <c:v>0.79166666666666663</c:v>
                </c:pt>
                <c:pt idx="54">
                  <c:v>0.78125</c:v>
                </c:pt>
                <c:pt idx="55">
                  <c:v>0.77083333333333337</c:v>
                </c:pt>
                <c:pt idx="56">
                  <c:v>0.76041666666666663</c:v>
                </c:pt>
                <c:pt idx="57">
                  <c:v>0.75</c:v>
                </c:pt>
                <c:pt idx="58">
                  <c:v>0.73958333333333326</c:v>
                </c:pt>
                <c:pt idx="59">
                  <c:v>0.72916666666666674</c:v>
                </c:pt>
                <c:pt idx="60">
                  <c:v>0.71875</c:v>
                </c:pt>
                <c:pt idx="61">
                  <c:v>0.70833333333333326</c:v>
                </c:pt>
                <c:pt idx="62">
                  <c:v>0.70833333333333326</c:v>
                </c:pt>
                <c:pt idx="63">
                  <c:v>0.70833333333333326</c:v>
                </c:pt>
                <c:pt idx="64">
                  <c:v>0.69791666666666674</c:v>
                </c:pt>
                <c:pt idx="65">
                  <c:v>0.6875</c:v>
                </c:pt>
                <c:pt idx="66">
                  <c:v>0.6875</c:v>
                </c:pt>
                <c:pt idx="67">
                  <c:v>0.67708333333333326</c:v>
                </c:pt>
                <c:pt idx="68">
                  <c:v>0.67708333333333326</c:v>
                </c:pt>
                <c:pt idx="69">
                  <c:v>0.67708333333333326</c:v>
                </c:pt>
                <c:pt idx="70">
                  <c:v>0.66666666666666674</c:v>
                </c:pt>
                <c:pt idx="71">
                  <c:v>0.66666666666666674</c:v>
                </c:pt>
                <c:pt idx="72">
                  <c:v>0.65625</c:v>
                </c:pt>
                <c:pt idx="73">
                  <c:v>0.64583333333333326</c:v>
                </c:pt>
                <c:pt idx="74">
                  <c:v>0.64583333333333326</c:v>
                </c:pt>
                <c:pt idx="75">
                  <c:v>0.63541666666666674</c:v>
                </c:pt>
                <c:pt idx="76">
                  <c:v>0.625</c:v>
                </c:pt>
                <c:pt idx="77">
                  <c:v>0.61458333333333326</c:v>
                </c:pt>
                <c:pt idx="78">
                  <c:v>0.60416666666666674</c:v>
                </c:pt>
                <c:pt idx="79">
                  <c:v>0.60416666666666674</c:v>
                </c:pt>
                <c:pt idx="80">
                  <c:v>0.59375</c:v>
                </c:pt>
                <c:pt idx="81">
                  <c:v>0.58333333333333326</c:v>
                </c:pt>
                <c:pt idx="82">
                  <c:v>0.58333333333333326</c:v>
                </c:pt>
                <c:pt idx="83">
                  <c:v>0.58333333333333326</c:v>
                </c:pt>
                <c:pt idx="84">
                  <c:v>0.58333333333333326</c:v>
                </c:pt>
                <c:pt idx="85">
                  <c:v>0.57291666666666674</c:v>
                </c:pt>
                <c:pt idx="86">
                  <c:v>0.5625</c:v>
                </c:pt>
                <c:pt idx="87">
                  <c:v>0.55208333333333326</c:v>
                </c:pt>
                <c:pt idx="88">
                  <c:v>0.54166666666666674</c:v>
                </c:pt>
                <c:pt idx="89">
                  <c:v>0.53125</c:v>
                </c:pt>
                <c:pt idx="90">
                  <c:v>0.53125</c:v>
                </c:pt>
                <c:pt idx="91">
                  <c:v>0.52083333333333326</c:v>
                </c:pt>
                <c:pt idx="92">
                  <c:v>0.51041666666666674</c:v>
                </c:pt>
                <c:pt idx="93">
                  <c:v>0.5</c:v>
                </c:pt>
                <c:pt idx="94">
                  <c:v>0.48958333333333337</c:v>
                </c:pt>
                <c:pt idx="95">
                  <c:v>0.47916666666666663</c:v>
                </c:pt>
                <c:pt idx="96">
                  <c:v>0.47916666666666663</c:v>
                </c:pt>
                <c:pt idx="97">
                  <c:v>0.46875</c:v>
                </c:pt>
                <c:pt idx="98">
                  <c:v>0.45833333333333337</c:v>
                </c:pt>
                <c:pt idx="99">
                  <c:v>0.44791666666666663</c:v>
                </c:pt>
                <c:pt idx="100">
                  <c:v>0.44791666666666663</c:v>
                </c:pt>
                <c:pt idx="101">
                  <c:v>0.44791666666666663</c:v>
                </c:pt>
                <c:pt idx="102">
                  <c:v>0.4375</c:v>
                </c:pt>
                <c:pt idx="103">
                  <c:v>0.42708333333333337</c:v>
                </c:pt>
                <c:pt idx="104">
                  <c:v>0.41666666666666663</c:v>
                </c:pt>
                <c:pt idx="105">
                  <c:v>0.40625</c:v>
                </c:pt>
                <c:pt idx="106">
                  <c:v>0.40625</c:v>
                </c:pt>
                <c:pt idx="107">
                  <c:v>0.39583333333333337</c:v>
                </c:pt>
                <c:pt idx="108">
                  <c:v>0.38541666666666663</c:v>
                </c:pt>
                <c:pt idx="109">
                  <c:v>0.375</c:v>
                </c:pt>
                <c:pt idx="110">
                  <c:v>0.375</c:v>
                </c:pt>
                <c:pt idx="111">
                  <c:v>0.36458333333333337</c:v>
                </c:pt>
                <c:pt idx="112">
                  <c:v>0.35416666666666663</c:v>
                </c:pt>
                <c:pt idx="113">
                  <c:v>0.34375</c:v>
                </c:pt>
                <c:pt idx="114">
                  <c:v>0.33333333333333337</c:v>
                </c:pt>
                <c:pt idx="115">
                  <c:v>0.32291666666666663</c:v>
                </c:pt>
                <c:pt idx="116">
                  <c:v>0.3125</c:v>
                </c:pt>
                <c:pt idx="117">
                  <c:v>0.30208333333333337</c:v>
                </c:pt>
                <c:pt idx="118">
                  <c:v>0.30208333333333337</c:v>
                </c:pt>
                <c:pt idx="119">
                  <c:v>0.29166666666666663</c:v>
                </c:pt>
                <c:pt idx="120">
                  <c:v>0.28125</c:v>
                </c:pt>
                <c:pt idx="121">
                  <c:v>0.27083333333333337</c:v>
                </c:pt>
                <c:pt idx="122">
                  <c:v>0.26041666666666663</c:v>
                </c:pt>
                <c:pt idx="123">
                  <c:v>0.25</c:v>
                </c:pt>
                <c:pt idx="124">
                  <c:v>0.23958333333333337</c:v>
                </c:pt>
                <c:pt idx="125">
                  <c:v>0.22916666666666663</c:v>
                </c:pt>
                <c:pt idx="126">
                  <c:v>0.21875</c:v>
                </c:pt>
                <c:pt idx="127">
                  <c:v>0.20833333333333337</c:v>
                </c:pt>
                <c:pt idx="128">
                  <c:v>0.19791666666666663</c:v>
                </c:pt>
                <c:pt idx="129">
                  <c:v>0.1875</c:v>
                </c:pt>
                <c:pt idx="130">
                  <c:v>0.17708333333333337</c:v>
                </c:pt>
                <c:pt idx="131">
                  <c:v>0.16666666666666663</c:v>
                </c:pt>
                <c:pt idx="132">
                  <c:v>0.16666666666666663</c:v>
                </c:pt>
                <c:pt idx="133">
                  <c:v>0.15625</c:v>
                </c:pt>
                <c:pt idx="134">
                  <c:v>0.14583333333333337</c:v>
                </c:pt>
                <c:pt idx="135">
                  <c:v>0.13541666666666663</c:v>
                </c:pt>
                <c:pt idx="136">
                  <c:v>0.125</c:v>
                </c:pt>
                <c:pt idx="137">
                  <c:v>0.11458333333333337</c:v>
                </c:pt>
                <c:pt idx="138">
                  <c:v>0.10416666666666663</c:v>
                </c:pt>
                <c:pt idx="139">
                  <c:v>0.10416666666666663</c:v>
                </c:pt>
                <c:pt idx="140">
                  <c:v>9.375E-2</c:v>
                </c:pt>
                <c:pt idx="141">
                  <c:v>8.333333333333337E-2</c:v>
                </c:pt>
                <c:pt idx="142">
                  <c:v>7.291666666666663E-2</c:v>
                </c:pt>
                <c:pt idx="143">
                  <c:v>6.25E-2</c:v>
                </c:pt>
                <c:pt idx="144">
                  <c:v>5.208333333333337E-2</c:v>
                </c:pt>
                <c:pt idx="145">
                  <c:v>5.208333333333337E-2</c:v>
                </c:pt>
                <c:pt idx="146">
                  <c:v>4.166666666666663E-2</c:v>
                </c:pt>
                <c:pt idx="147">
                  <c:v>3.125E-2</c:v>
                </c:pt>
                <c:pt idx="148">
                  <c:v>2.083333333333337E-2</c:v>
                </c:pt>
                <c:pt idx="149">
                  <c:v>1.041666666666663E-2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2F-4834-A338-D9BFD9A82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161311"/>
        <c:axId val="1332360351"/>
      </c:scatterChart>
      <c:valAx>
        <c:axId val="1539161311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360351"/>
        <c:crosses val="autoZero"/>
        <c:crossBetween val="midCat"/>
      </c:valAx>
      <c:valAx>
        <c:axId val="1332360351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161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'Q4.3'!$CD$4:$CD$154</c:f>
              <c:numCache>
                <c:formatCode>General</c:formatCode>
                <c:ptCount val="151"/>
                <c:pt idx="0">
                  <c:v>1</c:v>
                </c:pt>
                <c:pt idx="1">
                  <c:v>0.98148148148148151</c:v>
                </c:pt>
                <c:pt idx="2">
                  <c:v>0.96296296296296302</c:v>
                </c:pt>
                <c:pt idx="3">
                  <c:v>0.94444444444444442</c:v>
                </c:pt>
                <c:pt idx="4">
                  <c:v>0.92592592592592593</c:v>
                </c:pt>
                <c:pt idx="5">
                  <c:v>0.90740740740740744</c:v>
                </c:pt>
                <c:pt idx="6">
                  <c:v>0.88888888888888884</c:v>
                </c:pt>
                <c:pt idx="7">
                  <c:v>0.87037037037037035</c:v>
                </c:pt>
                <c:pt idx="8">
                  <c:v>0.85185185185185186</c:v>
                </c:pt>
                <c:pt idx="9">
                  <c:v>0.83333333333333337</c:v>
                </c:pt>
                <c:pt idx="10">
                  <c:v>0.81481481481481488</c:v>
                </c:pt>
                <c:pt idx="11">
                  <c:v>0.79629629629629628</c:v>
                </c:pt>
                <c:pt idx="12">
                  <c:v>0.77777777777777779</c:v>
                </c:pt>
                <c:pt idx="13">
                  <c:v>0.77777777777777779</c:v>
                </c:pt>
                <c:pt idx="14">
                  <c:v>0.7592592592592593</c:v>
                </c:pt>
                <c:pt idx="15">
                  <c:v>0.7592592592592593</c:v>
                </c:pt>
                <c:pt idx="16">
                  <c:v>0.7407407407407407</c:v>
                </c:pt>
                <c:pt idx="17">
                  <c:v>0.72222222222222221</c:v>
                </c:pt>
                <c:pt idx="18">
                  <c:v>0.70370370370370372</c:v>
                </c:pt>
                <c:pt idx="19">
                  <c:v>0.70370370370370372</c:v>
                </c:pt>
                <c:pt idx="20">
                  <c:v>0.70370370370370372</c:v>
                </c:pt>
                <c:pt idx="21">
                  <c:v>0.68518518518518512</c:v>
                </c:pt>
                <c:pt idx="22">
                  <c:v>0.68518518518518512</c:v>
                </c:pt>
                <c:pt idx="23">
                  <c:v>0.66666666666666674</c:v>
                </c:pt>
                <c:pt idx="24">
                  <c:v>0.64814814814814814</c:v>
                </c:pt>
                <c:pt idx="25">
                  <c:v>0.64814814814814814</c:v>
                </c:pt>
                <c:pt idx="26">
                  <c:v>0.64814814814814814</c:v>
                </c:pt>
                <c:pt idx="27">
                  <c:v>0.62962962962962965</c:v>
                </c:pt>
                <c:pt idx="28">
                  <c:v>0.62962962962962965</c:v>
                </c:pt>
                <c:pt idx="29">
                  <c:v>0.62962962962962965</c:v>
                </c:pt>
                <c:pt idx="30">
                  <c:v>0.62962962962962965</c:v>
                </c:pt>
                <c:pt idx="31">
                  <c:v>0.61111111111111116</c:v>
                </c:pt>
                <c:pt idx="32">
                  <c:v>0.61111111111111116</c:v>
                </c:pt>
                <c:pt idx="33">
                  <c:v>0.59259259259259256</c:v>
                </c:pt>
                <c:pt idx="34">
                  <c:v>0.57407407407407407</c:v>
                </c:pt>
                <c:pt idx="35">
                  <c:v>0.57407407407407407</c:v>
                </c:pt>
                <c:pt idx="36">
                  <c:v>0.55555555555555558</c:v>
                </c:pt>
                <c:pt idx="37">
                  <c:v>0.55555555555555558</c:v>
                </c:pt>
                <c:pt idx="38">
                  <c:v>0.53703703703703698</c:v>
                </c:pt>
                <c:pt idx="39">
                  <c:v>0.5185185185185186</c:v>
                </c:pt>
                <c:pt idx="40">
                  <c:v>0.5</c:v>
                </c:pt>
                <c:pt idx="41">
                  <c:v>0.48148148148148151</c:v>
                </c:pt>
                <c:pt idx="42">
                  <c:v>0.48148148148148151</c:v>
                </c:pt>
                <c:pt idx="43">
                  <c:v>0.48148148148148151</c:v>
                </c:pt>
                <c:pt idx="44">
                  <c:v>0.46296296296296291</c:v>
                </c:pt>
                <c:pt idx="45">
                  <c:v>0.46296296296296291</c:v>
                </c:pt>
                <c:pt idx="46">
                  <c:v>0.46296296296296291</c:v>
                </c:pt>
                <c:pt idx="47">
                  <c:v>0.46296296296296291</c:v>
                </c:pt>
                <c:pt idx="48">
                  <c:v>0.44444444444444442</c:v>
                </c:pt>
                <c:pt idx="49">
                  <c:v>0.44444444444444442</c:v>
                </c:pt>
                <c:pt idx="50">
                  <c:v>0.44444444444444442</c:v>
                </c:pt>
                <c:pt idx="51">
                  <c:v>0.44444444444444442</c:v>
                </c:pt>
                <c:pt idx="52">
                  <c:v>0.42592592592592593</c:v>
                </c:pt>
                <c:pt idx="53">
                  <c:v>0.42592592592592593</c:v>
                </c:pt>
                <c:pt idx="54">
                  <c:v>0.40740740740740744</c:v>
                </c:pt>
                <c:pt idx="55">
                  <c:v>0.38888888888888884</c:v>
                </c:pt>
                <c:pt idx="56">
                  <c:v>0.38888888888888884</c:v>
                </c:pt>
                <c:pt idx="57">
                  <c:v>0.38888888888888884</c:v>
                </c:pt>
                <c:pt idx="58">
                  <c:v>0.38888888888888884</c:v>
                </c:pt>
                <c:pt idx="59">
                  <c:v>0.37037037037037035</c:v>
                </c:pt>
                <c:pt idx="60">
                  <c:v>0.37037037037037035</c:v>
                </c:pt>
                <c:pt idx="61">
                  <c:v>0.37037037037037035</c:v>
                </c:pt>
                <c:pt idx="62">
                  <c:v>0.35185185185185186</c:v>
                </c:pt>
                <c:pt idx="63">
                  <c:v>0.35185185185185186</c:v>
                </c:pt>
                <c:pt idx="64">
                  <c:v>0.33333333333333337</c:v>
                </c:pt>
                <c:pt idx="65">
                  <c:v>0.31481481481481477</c:v>
                </c:pt>
                <c:pt idx="66">
                  <c:v>0.31481481481481477</c:v>
                </c:pt>
                <c:pt idx="67">
                  <c:v>0.31481481481481477</c:v>
                </c:pt>
                <c:pt idx="68">
                  <c:v>0.31481481481481477</c:v>
                </c:pt>
                <c:pt idx="69">
                  <c:v>0.31481481481481477</c:v>
                </c:pt>
                <c:pt idx="70">
                  <c:v>0.29629629629629628</c:v>
                </c:pt>
                <c:pt idx="71">
                  <c:v>0.29629629629629628</c:v>
                </c:pt>
                <c:pt idx="72">
                  <c:v>0.29629629629629628</c:v>
                </c:pt>
                <c:pt idx="73">
                  <c:v>0.27777777777777779</c:v>
                </c:pt>
                <c:pt idx="74">
                  <c:v>0.27777777777777779</c:v>
                </c:pt>
                <c:pt idx="75">
                  <c:v>0.27777777777777779</c:v>
                </c:pt>
                <c:pt idx="76">
                  <c:v>0.27777777777777779</c:v>
                </c:pt>
                <c:pt idx="77">
                  <c:v>0.27777777777777779</c:v>
                </c:pt>
                <c:pt idx="78">
                  <c:v>0.2592592592592593</c:v>
                </c:pt>
                <c:pt idx="79">
                  <c:v>0.2407407407407407</c:v>
                </c:pt>
                <c:pt idx="80">
                  <c:v>0.2407407407407407</c:v>
                </c:pt>
                <c:pt idx="81">
                  <c:v>0.22222222222222221</c:v>
                </c:pt>
                <c:pt idx="82">
                  <c:v>0.20370370370370372</c:v>
                </c:pt>
                <c:pt idx="83">
                  <c:v>0.18518518518518523</c:v>
                </c:pt>
                <c:pt idx="84">
                  <c:v>0.18518518518518523</c:v>
                </c:pt>
                <c:pt idx="85">
                  <c:v>0.18518518518518523</c:v>
                </c:pt>
                <c:pt idx="86">
                  <c:v>0.18518518518518523</c:v>
                </c:pt>
                <c:pt idx="87">
                  <c:v>0.16666666666666663</c:v>
                </c:pt>
                <c:pt idx="88">
                  <c:v>0.16666666666666663</c:v>
                </c:pt>
                <c:pt idx="89">
                  <c:v>0.16666666666666663</c:v>
                </c:pt>
                <c:pt idx="90">
                  <c:v>0.16666666666666663</c:v>
                </c:pt>
                <c:pt idx="91">
                  <c:v>0.16666666666666663</c:v>
                </c:pt>
                <c:pt idx="92">
                  <c:v>0.16666666666666663</c:v>
                </c:pt>
                <c:pt idx="93">
                  <c:v>0.16666666666666663</c:v>
                </c:pt>
                <c:pt idx="94">
                  <c:v>0.16666666666666663</c:v>
                </c:pt>
                <c:pt idx="95">
                  <c:v>0.16666666666666663</c:v>
                </c:pt>
                <c:pt idx="96">
                  <c:v>0.14814814814814814</c:v>
                </c:pt>
                <c:pt idx="97">
                  <c:v>0.14814814814814814</c:v>
                </c:pt>
                <c:pt idx="98">
                  <c:v>0.14814814814814814</c:v>
                </c:pt>
                <c:pt idx="99">
                  <c:v>0.12962962962962965</c:v>
                </c:pt>
                <c:pt idx="100">
                  <c:v>0.12962962962962965</c:v>
                </c:pt>
                <c:pt idx="101">
                  <c:v>0.12962962962962965</c:v>
                </c:pt>
                <c:pt idx="102">
                  <c:v>0.11111111111111116</c:v>
                </c:pt>
                <c:pt idx="103">
                  <c:v>0.11111111111111116</c:v>
                </c:pt>
                <c:pt idx="104">
                  <c:v>0.11111111111111116</c:v>
                </c:pt>
                <c:pt idx="105">
                  <c:v>0.11111111111111116</c:v>
                </c:pt>
                <c:pt idx="106">
                  <c:v>9.259259259259256E-2</c:v>
                </c:pt>
                <c:pt idx="107">
                  <c:v>9.259259259259256E-2</c:v>
                </c:pt>
                <c:pt idx="108">
                  <c:v>9.259259259259256E-2</c:v>
                </c:pt>
                <c:pt idx="109">
                  <c:v>9.259259259259256E-2</c:v>
                </c:pt>
                <c:pt idx="110">
                  <c:v>9.259259259259256E-2</c:v>
                </c:pt>
                <c:pt idx="111">
                  <c:v>9.259259259259256E-2</c:v>
                </c:pt>
                <c:pt idx="112">
                  <c:v>9.259259259259256E-2</c:v>
                </c:pt>
                <c:pt idx="113">
                  <c:v>9.259259259259256E-2</c:v>
                </c:pt>
                <c:pt idx="114">
                  <c:v>9.259259259259256E-2</c:v>
                </c:pt>
                <c:pt idx="115">
                  <c:v>9.259259259259256E-2</c:v>
                </c:pt>
                <c:pt idx="116">
                  <c:v>9.259259259259256E-2</c:v>
                </c:pt>
                <c:pt idx="117">
                  <c:v>7.407407407407407E-2</c:v>
                </c:pt>
                <c:pt idx="118">
                  <c:v>7.407407407407407E-2</c:v>
                </c:pt>
                <c:pt idx="119">
                  <c:v>5.555555555555558E-2</c:v>
                </c:pt>
                <c:pt idx="120">
                  <c:v>5.555555555555558E-2</c:v>
                </c:pt>
                <c:pt idx="121">
                  <c:v>5.555555555555558E-2</c:v>
                </c:pt>
                <c:pt idx="122">
                  <c:v>5.555555555555558E-2</c:v>
                </c:pt>
                <c:pt idx="123">
                  <c:v>5.555555555555558E-2</c:v>
                </c:pt>
                <c:pt idx="124">
                  <c:v>5.555555555555558E-2</c:v>
                </c:pt>
                <c:pt idx="125">
                  <c:v>5.555555555555558E-2</c:v>
                </c:pt>
                <c:pt idx="126">
                  <c:v>5.555555555555558E-2</c:v>
                </c:pt>
                <c:pt idx="127">
                  <c:v>5.555555555555558E-2</c:v>
                </c:pt>
                <c:pt idx="128">
                  <c:v>5.555555555555558E-2</c:v>
                </c:pt>
                <c:pt idx="129">
                  <c:v>5.555555555555558E-2</c:v>
                </c:pt>
                <c:pt idx="130">
                  <c:v>5.555555555555558E-2</c:v>
                </c:pt>
                <c:pt idx="131">
                  <c:v>5.555555555555558E-2</c:v>
                </c:pt>
                <c:pt idx="132">
                  <c:v>5.555555555555558E-2</c:v>
                </c:pt>
                <c:pt idx="133">
                  <c:v>3.703703703703709E-2</c:v>
                </c:pt>
                <c:pt idx="134">
                  <c:v>3.703703703703709E-2</c:v>
                </c:pt>
                <c:pt idx="135">
                  <c:v>3.703703703703709E-2</c:v>
                </c:pt>
                <c:pt idx="136">
                  <c:v>3.703703703703709E-2</c:v>
                </c:pt>
                <c:pt idx="137">
                  <c:v>3.703703703703709E-2</c:v>
                </c:pt>
                <c:pt idx="138">
                  <c:v>3.703703703703709E-2</c:v>
                </c:pt>
                <c:pt idx="139">
                  <c:v>3.703703703703709E-2</c:v>
                </c:pt>
                <c:pt idx="140">
                  <c:v>3.703703703703709E-2</c:v>
                </c:pt>
                <c:pt idx="141">
                  <c:v>1.851851851851849E-2</c:v>
                </c:pt>
                <c:pt idx="142">
                  <c:v>1.851851851851849E-2</c:v>
                </c:pt>
                <c:pt idx="143">
                  <c:v>1.851851851851849E-2</c:v>
                </c:pt>
                <c:pt idx="144">
                  <c:v>1.851851851851849E-2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xVal>
          <c:yVal>
            <c:numRef>
              <c:f>'Q4.3'!$CE$4:$CE$154</c:f>
              <c:numCache>
                <c:formatCode>General</c:formatCode>
                <c:ptCount val="15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0.98958333333333337</c:v>
                </c:pt>
                <c:pt idx="14">
                  <c:v>0.98958333333333337</c:v>
                </c:pt>
                <c:pt idx="15">
                  <c:v>0.97916666666666663</c:v>
                </c:pt>
                <c:pt idx="16">
                  <c:v>0.97916666666666663</c:v>
                </c:pt>
                <c:pt idx="17">
                  <c:v>0.97916666666666663</c:v>
                </c:pt>
                <c:pt idx="18">
                  <c:v>0.97916666666666663</c:v>
                </c:pt>
                <c:pt idx="19">
                  <c:v>0.96875</c:v>
                </c:pt>
                <c:pt idx="20">
                  <c:v>0.95833333333333337</c:v>
                </c:pt>
                <c:pt idx="21">
                  <c:v>0.95833333333333337</c:v>
                </c:pt>
                <c:pt idx="22">
                  <c:v>0.94791666666666663</c:v>
                </c:pt>
                <c:pt idx="23">
                  <c:v>0.94791666666666663</c:v>
                </c:pt>
                <c:pt idx="24">
                  <c:v>0.94791666666666663</c:v>
                </c:pt>
                <c:pt idx="25">
                  <c:v>0.9375</c:v>
                </c:pt>
                <c:pt idx="26">
                  <c:v>0.92708333333333337</c:v>
                </c:pt>
                <c:pt idx="27">
                  <c:v>0.92708333333333337</c:v>
                </c:pt>
                <c:pt idx="28">
                  <c:v>0.91666666666666663</c:v>
                </c:pt>
                <c:pt idx="29">
                  <c:v>0.90625</c:v>
                </c:pt>
                <c:pt idx="30">
                  <c:v>0.89583333333333337</c:v>
                </c:pt>
                <c:pt idx="31">
                  <c:v>0.89583333333333337</c:v>
                </c:pt>
                <c:pt idx="32">
                  <c:v>0.88541666666666663</c:v>
                </c:pt>
                <c:pt idx="33">
                  <c:v>0.88541666666666663</c:v>
                </c:pt>
                <c:pt idx="34">
                  <c:v>0.88541666666666663</c:v>
                </c:pt>
                <c:pt idx="35">
                  <c:v>0.875</c:v>
                </c:pt>
                <c:pt idx="36">
                  <c:v>0.875</c:v>
                </c:pt>
                <c:pt idx="37">
                  <c:v>0.86458333333333337</c:v>
                </c:pt>
                <c:pt idx="38">
                  <c:v>0.86458333333333337</c:v>
                </c:pt>
                <c:pt idx="39">
                  <c:v>0.86458333333333337</c:v>
                </c:pt>
                <c:pt idx="40">
                  <c:v>0.86458333333333337</c:v>
                </c:pt>
                <c:pt idx="41">
                  <c:v>0.86458333333333337</c:v>
                </c:pt>
                <c:pt idx="42">
                  <c:v>0.85416666666666663</c:v>
                </c:pt>
                <c:pt idx="43">
                  <c:v>0.84375</c:v>
                </c:pt>
                <c:pt idx="44">
                  <c:v>0.84375</c:v>
                </c:pt>
                <c:pt idx="45">
                  <c:v>0.83333333333333337</c:v>
                </c:pt>
                <c:pt idx="46">
                  <c:v>0.82291666666666663</c:v>
                </c:pt>
                <c:pt idx="47">
                  <c:v>0.8125</c:v>
                </c:pt>
                <c:pt idx="48">
                  <c:v>0.8125</c:v>
                </c:pt>
                <c:pt idx="49">
                  <c:v>0.80208333333333337</c:v>
                </c:pt>
                <c:pt idx="50">
                  <c:v>0.79166666666666663</c:v>
                </c:pt>
                <c:pt idx="51">
                  <c:v>0.78125</c:v>
                </c:pt>
                <c:pt idx="52">
                  <c:v>0.78125</c:v>
                </c:pt>
                <c:pt idx="53">
                  <c:v>0.77083333333333337</c:v>
                </c:pt>
                <c:pt idx="54">
                  <c:v>0.77083333333333337</c:v>
                </c:pt>
                <c:pt idx="55">
                  <c:v>0.77083333333333337</c:v>
                </c:pt>
                <c:pt idx="56">
                  <c:v>0.76041666666666663</c:v>
                </c:pt>
                <c:pt idx="57">
                  <c:v>0.75</c:v>
                </c:pt>
                <c:pt idx="58">
                  <c:v>0.73958333333333326</c:v>
                </c:pt>
                <c:pt idx="59">
                  <c:v>0.73958333333333326</c:v>
                </c:pt>
                <c:pt idx="60">
                  <c:v>0.72916666666666674</c:v>
                </c:pt>
                <c:pt idx="61">
                  <c:v>0.71875</c:v>
                </c:pt>
                <c:pt idx="62">
                  <c:v>0.71875</c:v>
                </c:pt>
                <c:pt idx="63">
                  <c:v>0.70833333333333326</c:v>
                </c:pt>
                <c:pt idx="64">
                  <c:v>0.70833333333333326</c:v>
                </c:pt>
                <c:pt idx="65">
                  <c:v>0.70833333333333326</c:v>
                </c:pt>
                <c:pt idx="66">
                  <c:v>0.69791666666666674</c:v>
                </c:pt>
                <c:pt idx="67">
                  <c:v>0.6875</c:v>
                </c:pt>
                <c:pt idx="68">
                  <c:v>0.67708333333333326</c:v>
                </c:pt>
                <c:pt idx="69">
                  <c:v>0.66666666666666674</c:v>
                </c:pt>
                <c:pt idx="70">
                  <c:v>0.66666666666666674</c:v>
                </c:pt>
                <c:pt idx="71">
                  <c:v>0.65625</c:v>
                </c:pt>
                <c:pt idx="72">
                  <c:v>0.64583333333333326</c:v>
                </c:pt>
                <c:pt idx="73">
                  <c:v>0.64583333333333326</c:v>
                </c:pt>
                <c:pt idx="74">
                  <c:v>0.63541666666666674</c:v>
                </c:pt>
                <c:pt idx="75">
                  <c:v>0.625</c:v>
                </c:pt>
                <c:pt idx="76">
                  <c:v>0.61458333333333326</c:v>
                </c:pt>
                <c:pt idx="77">
                  <c:v>0.60416666666666674</c:v>
                </c:pt>
                <c:pt idx="78">
                  <c:v>0.60416666666666674</c:v>
                </c:pt>
                <c:pt idx="79">
                  <c:v>0.60416666666666674</c:v>
                </c:pt>
                <c:pt idx="80">
                  <c:v>0.59375</c:v>
                </c:pt>
                <c:pt idx="81">
                  <c:v>0.59375</c:v>
                </c:pt>
                <c:pt idx="82">
                  <c:v>0.59375</c:v>
                </c:pt>
                <c:pt idx="83">
                  <c:v>0.59375</c:v>
                </c:pt>
                <c:pt idx="84">
                  <c:v>0.58333333333333326</c:v>
                </c:pt>
                <c:pt idx="85">
                  <c:v>0.57291666666666674</c:v>
                </c:pt>
                <c:pt idx="86">
                  <c:v>0.5625</c:v>
                </c:pt>
                <c:pt idx="87">
                  <c:v>0.5625</c:v>
                </c:pt>
                <c:pt idx="88">
                  <c:v>0.55208333333333326</c:v>
                </c:pt>
                <c:pt idx="89">
                  <c:v>0.54166666666666674</c:v>
                </c:pt>
                <c:pt idx="90">
                  <c:v>0.53125</c:v>
                </c:pt>
                <c:pt idx="91">
                  <c:v>0.52083333333333326</c:v>
                </c:pt>
                <c:pt idx="92">
                  <c:v>0.51041666666666674</c:v>
                </c:pt>
                <c:pt idx="93">
                  <c:v>0.5</c:v>
                </c:pt>
                <c:pt idx="94">
                  <c:v>0.48958333333333337</c:v>
                </c:pt>
                <c:pt idx="95">
                  <c:v>0.47916666666666663</c:v>
                </c:pt>
                <c:pt idx="96">
                  <c:v>0.47916666666666663</c:v>
                </c:pt>
                <c:pt idx="97">
                  <c:v>0.46875</c:v>
                </c:pt>
                <c:pt idx="98">
                  <c:v>0.45833333333333337</c:v>
                </c:pt>
                <c:pt idx="99">
                  <c:v>0.45833333333333337</c:v>
                </c:pt>
                <c:pt idx="100">
                  <c:v>0.44791666666666663</c:v>
                </c:pt>
                <c:pt idx="101">
                  <c:v>0.4375</c:v>
                </c:pt>
                <c:pt idx="102">
                  <c:v>0.4375</c:v>
                </c:pt>
                <c:pt idx="103">
                  <c:v>0.42708333333333337</c:v>
                </c:pt>
                <c:pt idx="104">
                  <c:v>0.41666666666666663</c:v>
                </c:pt>
                <c:pt idx="105">
                  <c:v>0.40625</c:v>
                </c:pt>
                <c:pt idx="106">
                  <c:v>0.40625</c:v>
                </c:pt>
                <c:pt idx="107">
                  <c:v>0.39583333333333337</c:v>
                </c:pt>
                <c:pt idx="108">
                  <c:v>0.38541666666666663</c:v>
                </c:pt>
                <c:pt idx="109">
                  <c:v>0.375</c:v>
                </c:pt>
                <c:pt idx="110">
                  <c:v>0.36458333333333337</c:v>
                </c:pt>
                <c:pt idx="111">
                  <c:v>0.35416666666666663</c:v>
                </c:pt>
                <c:pt idx="112">
                  <c:v>0.34375</c:v>
                </c:pt>
                <c:pt idx="113">
                  <c:v>0.33333333333333337</c:v>
                </c:pt>
                <c:pt idx="114">
                  <c:v>0.32291666666666663</c:v>
                </c:pt>
                <c:pt idx="115">
                  <c:v>0.3125</c:v>
                </c:pt>
                <c:pt idx="116">
                  <c:v>0.30208333333333337</c:v>
                </c:pt>
                <c:pt idx="117">
                  <c:v>0.30208333333333337</c:v>
                </c:pt>
                <c:pt idx="118">
                  <c:v>0.29166666666666663</c:v>
                </c:pt>
                <c:pt idx="119">
                  <c:v>0.29166666666666663</c:v>
                </c:pt>
                <c:pt idx="120">
                  <c:v>0.28125</c:v>
                </c:pt>
                <c:pt idx="121">
                  <c:v>0.27083333333333337</c:v>
                </c:pt>
                <c:pt idx="122">
                  <c:v>0.26041666666666663</c:v>
                </c:pt>
                <c:pt idx="123">
                  <c:v>0.25</c:v>
                </c:pt>
                <c:pt idx="124">
                  <c:v>0.23958333333333337</c:v>
                </c:pt>
                <c:pt idx="125">
                  <c:v>0.22916666666666663</c:v>
                </c:pt>
                <c:pt idx="126">
                  <c:v>0.21875</c:v>
                </c:pt>
                <c:pt idx="127">
                  <c:v>0.20833333333333337</c:v>
                </c:pt>
                <c:pt idx="128">
                  <c:v>0.19791666666666663</c:v>
                </c:pt>
                <c:pt idx="129">
                  <c:v>0.1875</c:v>
                </c:pt>
                <c:pt idx="130">
                  <c:v>0.17708333333333337</c:v>
                </c:pt>
                <c:pt idx="131">
                  <c:v>0.16666666666666663</c:v>
                </c:pt>
                <c:pt idx="132">
                  <c:v>0.15625</c:v>
                </c:pt>
                <c:pt idx="133">
                  <c:v>0.15625</c:v>
                </c:pt>
                <c:pt idx="134">
                  <c:v>0.14583333333333337</c:v>
                </c:pt>
                <c:pt idx="135">
                  <c:v>0.13541666666666663</c:v>
                </c:pt>
                <c:pt idx="136">
                  <c:v>0.125</c:v>
                </c:pt>
                <c:pt idx="137">
                  <c:v>0.11458333333333337</c:v>
                </c:pt>
                <c:pt idx="138">
                  <c:v>0.10416666666666663</c:v>
                </c:pt>
                <c:pt idx="139">
                  <c:v>9.375E-2</c:v>
                </c:pt>
                <c:pt idx="140">
                  <c:v>8.333333333333337E-2</c:v>
                </c:pt>
                <c:pt idx="141">
                  <c:v>8.333333333333337E-2</c:v>
                </c:pt>
                <c:pt idx="142">
                  <c:v>7.291666666666663E-2</c:v>
                </c:pt>
                <c:pt idx="143">
                  <c:v>6.25E-2</c:v>
                </c:pt>
                <c:pt idx="144">
                  <c:v>5.208333333333337E-2</c:v>
                </c:pt>
                <c:pt idx="145">
                  <c:v>5.208333333333337E-2</c:v>
                </c:pt>
                <c:pt idx="146">
                  <c:v>4.166666666666663E-2</c:v>
                </c:pt>
                <c:pt idx="147">
                  <c:v>3.125E-2</c:v>
                </c:pt>
                <c:pt idx="148">
                  <c:v>2.083333333333337E-2</c:v>
                </c:pt>
                <c:pt idx="149">
                  <c:v>1.041666666666663E-2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6A-4E5E-BF6C-BE8436673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4474239"/>
        <c:axId val="1332370335"/>
      </c:scatterChart>
      <c:valAx>
        <c:axId val="1334474239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370335"/>
        <c:crosses val="autoZero"/>
        <c:crossBetween val="midCat"/>
      </c:valAx>
      <c:valAx>
        <c:axId val="1332370335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447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'Q4.4'!$CA$4:$CA$154</c:f>
              <c:numCache>
                <c:formatCode>General</c:formatCode>
                <c:ptCount val="151"/>
                <c:pt idx="0">
                  <c:v>1</c:v>
                </c:pt>
                <c:pt idx="1">
                  <c:v>0.98148148148148151</c:v>
                </c:pt>
                <c:pt idx="2">
                  <c:v>0.96296296296296302</c:v>
                </c:pt>
                <c:pt idx="3">
                  <c:v>0.94444444444444442</c:v>
                </c:pt>
                <c:pt idx="4">
                  <c:v>0.92592592592592593</c:v>
                </c:pt>
                <c:pt idx="5">
                  <c:v>0.90740740740740744</c:v>
                </c:pt>
                <c:pt idx="6">
                  <c:v>0.88888888888888884</c:v>
                </c:pt>
                <c:pt idx="7">
                  <c:v>0.87037037037037035</c:v>
                </c:pt>
                <c:pt idx="8">
                  <c:v>0.85185185185185186</c:v>
                </c:pt>
                <c:pt idx="9">
                  <c:v>0.83333333333333337</c:v>
                </c:pt>
                <c:pt idx="10">
                  <c:v>0.81481481481481488</c:v>
                </c:pt>
                <c:pt idx="11">
                  <c:v>0.81481481481481488</c:v>
                </c:pt>
                <c:pt idx="12">
                  <c:v>0.79629629629629628</c:v>
                </c:pt>
                <c:pt idx="13">
                  <c:v>0.77777777777777779</c:v>
                </c:pt>
                <c:pt idx="14">
                  <c:v>0.7592592592592593</c:v>
                </c:pt>
                <c:pt idx="15">
                  <c:v>0.7407407407407407</c:v>
                </c:pt>
                <c:pt idx="16">
                  <c:v>0.72222222222222221</c:v>
                </c:pt>
                <c:pt idx="17">
                  <c:v>0.72222222222222221</c:v>
                </c:pt>
                <c:pt idx="18">
                  <c:v>0.70370370370370372</c:v>
                </c:pt>
                <c:pt idx="19">
                  <c:v>0.70370370370370372</c:v>
                </c:pt>
                <c:pt idx="20">
                  <c:v>0.70370370370370372</c:v>
                </c:pt>
                <c:pt idx="21">
                  <c:v>0.68518518518518512</c:v>
                </c:pt>
                <c:pt idx="22">
                  <c:v>0.68518518518518512</c:v>
                </c:pt>
                <c:pt idx="23">
                  <c:v>0.68518518518518512</c:v>
                </c:pt>
                <c:pt idx="24">
                  <c:v>0.66666666666666674</c:v>
                </c:pt>
                <c:pt idx="25">
                  <c:v>0.66666666666666674</c:v>
                </c:pt>
                <c:pt idx="26">
                  <c:v>0.64814814814814814</c:v>
                </c:pt>
                <c:pt idx="27">
                  <c:v>0.62962962962962965</c:v>
                </c:pt>
                <c:pt idx="28">
                  <c:v>0.62962962962962965</c:v>
                </c:pt>
                <c:pt idx="29">
                  <c:v>0.62962962962962965</c:v>
                </c:pt>
                <c:pt idx="30">
                  <c:v>0.61111111111111116</c:v>
                </c:pt>
                <c:pt idx="31">
                  <c:v>0.61111111111111116</c:v>
                </c:pt>
                <c:pt idx="32">
                  <c:v>0.61111111111111116</c:v>
                </c:pt>
                <c:pt idx="33">
                  <c:v>0.59259259259259256</c:v>
                </c:pt>
                <c:pt idx="34">
                  <c:v>0.57407407407407407</c:v>
                </c:pt>
                <c:pt idx="35">
                  <c:v>0.55555555555555558</c:v>
                </c:pt>
                <c:pt idx="36">
                  <c:v>0.55555555555555558</c:v>
                </c:pt>
                <c:pt idx="37">
                  <c:v>0.55555555555555558</c:v>
                </c:pt>
                <c:pt idx="38">
                  <c:v>0.53703703703703698</c:v>
                </c:pt>
                <c:pt idx="39">
                  <c:v>0.5185185185185186</c:v>
                </c:pt>
                <c:pt idx="40">
                  <c:v>0.5</c:v>
                </c:pt>
                <c:pt idx="41">
                  <c:v>0.48148148148148151</c:v>
                </c:pt>
                <c:pt idx="42">
                  <c:v>0.48148148148148151</c:v>
                </c:pt>
                <c:pt idx="43">
                  <c:v>0.46296296296296291</c:v>
                </c:pt>
                <c:pt idx="44">
                  <c:v>0.46296296296296291</c:v>
                </c:pt>
                <c:pt idx="45">
                  <c:v>0.46296296296296291</c:v>
                </c:pt>
                <c:pt idx="46">
                  <c:v>0.44444444444444442</c:v>
                </c:pt>
                <c:pt idx="47">
                  <c:v>0.44444444444444442</c:v>
                </c:pt>
                <c:pt idx="48">
                  <c:v>0.42592592592592593</c:v>
                </c:pt>
                <c:pt idx="49">
                  <c:v>0.42592592592592593</c:v>
                </c:pt>
                <c:pt idx="50">
                  <c:v>0.42592592592592593</c:v>
                </c:pt>
                <c:pt idx="51">
                  <c:v>0.40740740740740744</c:v>
                </c:pt>
                <c:pt idx="52">
                  <c:v>0.40740740740740744</c:v>
                </c:pt>
                <c:pt idx="53">
                  <c:v>0.38888888888888884</c:v>
                </c:pt>
                <c:pt idx="54">
                  <c:v>0.38888888888888884</c:v>
                </c:pt>
                <c:pt idx="55">
                  <c:v>0.38888888888888884</c:v>
                </c:pt>
                <c:pt idx="56">
                  <c:v>0.38888888888888884</c:v>
                </c:pt>
                <c:pt idx="57">
                  <c:v>0.38888888888888884</c:v>
                </c:pt>
                <c:pt idx="58">
                  <c:v>0.38888888888888884</c:v>
                </c:pt>
                <c:pt idx="59">
                  <c:v>0.38888888888888884</c:v>
                </c:pt>
                <c:pt idx="60">
                  <c:v>0.38888888888888884</c:v>
                </c:pt>
                <c:pt idx="61">
                  <c:v>0.38888888888888884</c:v>
                </c:pt>
                <c:pt idx="62">
                  <c:v>0.37037037037037035</c:v>
                </c:pt>
                <c:pt idx="63">
                  <c:v>0.35185185185185186</c:v>
                </c:pt>
                <c:pt idx="64">
                  <c:v>0.33333333333333337</c:v>
                </c:pt>
                <c:pt idx="65">
                  <c:v>0.33333333333333337</c:v>
                </c:pt>
                <c:pt idx="66">
                  <c:v>0.33333333333333337</c:v>
                </c:pt>
                <c:pt idx="67">
                  <c:v>0.31481481481481477</c:v>
                </c:pt>
                <c:pt idx="68">
                  <c:v>0.31481481481481477</c:v>
                </c:pt>
                <c:pt idx="69">
                  <c:v>0.31481481481481477</c:v>
                </c:pt>
                <c:pt idx="70">
                  <c:v>0.29629629629629628</c:v>
                </c:pt>
                <c:pt idx="71">
                  <c:v>0.27777777777777779</c:v>
                </c:pt>
                <c:pt idx="72">
                  <c:v>0.27777777777777779</c:v>
                </c:pt>
                <c:pt idx="73">
                  <c:v>0.27777777777777779</c:v>
                </c:pt>
                <c:pt idx="74">
                  <c:v>0.27777777777777779</c:v>
                </c:pt>
                <c:pt idx="75">
                  <c:v>0.2592592592592593</c:v>
                </c:pt>
                <c:pt idx="76">
                  <c:v>0.2592592592592593</c:v>
                </c:pt>
                <c:pt idx="77">
                  <c:v>0.2592592592592593</c:v>
                </c:pt>
                <c:pt idx="78">
                  <c:v>0.2407407407407407</c:v>
                </c:pt>
                <c:pt idx="79">
                  <c:v>0.22222222222222221</c:v>
                </c:pt>
                <c:pt idx="80">
                  <c:v>0.22222222222222221</c:v>
                </c:pt>
                <c:pt idx="81">
                  <c:v>0.22222222222222221</c:v>
                </c:pt>
                <c:pt idx="82">
                  <c:v>0.20370370370370372</c:v>
                </c:pt>
                <c:pt idx="83">
                  <c:v>0.18518518518518523</c:v>
                </c:pt>
                <c:pt idx="84">
                  <c:v>0.18518518518518523</c:v>
                </c:pt>
                <c:pt idx="85">
                  <c:v>0.18518518518518523</c:v>
                </c:pt>
                <c:pt idx="86">
                  <c:v>0.18518518518518523</c:v>
                </c:pt>
                <c:pt idx="87">
                  <c:v>0.18518518518518523</c:v>
                </c:pt>
                <c:pt idx="88">
                  <c:v>0.18518518518518523</c:v>
                </c:pt>
                <c:pt idx="89">
                  <c:v>0.18518518518518523</c:v>
                </c:pt>
                <c:pt idx="90">
                  <c:v>0.18518518518518523</c:v>
                </c:pt>
                <c:pt idx="91">
                  <c:v>0.16666666666666663</c:v>
                </c:pt>
                <c:pt idx="92">
                  <c:v>0.16666666666666663</c:v>
                </c:pt>
                <c:pt idx="93">
                  <c:v>0.16666666666666663</c:v>
                </c:pt>
                <c:pt idx="94">
                  <c:v>0.16666666666666663</c:v>
                </c:pt>
                <c:pt idx="95">
                  <c:v>0.16666666666666663</c:v>
                </c:pt>
                <c:pt idx="96">
                  <c:v>0.16666666666666663</c:v>
                </c:pt>
                <c:pt idx="97">
                  <c:v>0.14814814814814814</c:v>
                </c:pt>
                <c:pt idx="98">
                  <c:v>0.12962962962962965</c:v>
                </c:pt>
                <c:pt idx="99">
                  <c:v>0.12962962962962965</c:v>
                </c:pt>
                <c:pt idx="100">
                  <c:v>0.12962962962962965</c:v>
                </c:pt>
                <c:pt idx="101">
                  <c:v>0.12962962962962965</c:v>
                </c:pt>
                <c:pt idx="102">
                  <c:v>0.12962962962962965</c:v>
                </c:pt>
                <c:pt idx="103">
                  <c:v>0.12962962962962965</c:v>
                </c:pt>
                <c:pt idx="104">
                  <c:v>0.11111111111111116</c:v>
                </c:pt>
                <c:pt idx="105">
                  <c:v>0.11111111111111116</c:v>
                </c:pt>
                <c:pt idx="106">
                  <c:v>9.259259259259256E-2</c:v>
                </c:pt>
                <c:pt idx="107">
                  <c:v>9.259259259259256E-2</c:v>
                </c:pt>
                <c:pt idx="108">
                  <c:v>9.259259259259256E-2</c:v>
                </c:pt>
                <c:pt idx="109">
                  <c:v>9.259259259259256E-2</c:v>
                </c:pt>
                <c:pt idx="110">
                  <c:v>9.259259259259256E-2</c:v>
                </c:pt>
                <c:pt idx="111">
                  <c:v>9.259259259259256E-2</c:v>
                </c:pt>
                <c:pt idx="112">
                  <c:v>9.259259259259256E-2</c:v>
                </c:pt>
                <c:pt idx="113">
                  <c:v>9.259259259259256E-2</c:v>
                </c:pt>
                <c:pt idx="114">
                  <c:v>9.259259259259256E-2</c:v>
                </c:pt>
                <c:pt idx="115">
                  <c:v>7.407407407407407E-2</c:v>
                </c:pt>
                <c:pt idx="116">
                  <c:v>7.407407407407407E-2</c:v>
                </c:pt>
                <c:pt idx="117">
                  <c:v>5.555555555555558E-2</c:v>
                </c:pt>
                <c:pt idx="118">
                  <c:v>5.555555555555558E-2</c:v>
                </c:pt>
                <c:pt idx="119">
                  <c:v>5.555555555555558E-2</c:v>
                </c:pt>
                <c:pt idx="120">
                  <c:v>5.555555555555558E-2</c:v>
                </c:pt>
                <c:pt idx="121">
                  <c:v>5.555555555555558E-2</c:v>
                </c:pt>
                <c:pt idx="122">
                  <c:v>5.555555555555558E-2</c:v>
                </c:pt>
                <c:pt idx="123">
                  <c:v>5.555555555555558E-2</c:v>
                </c:pt>
                <c:pt idx="124">
                  <c:v>5.555555555555558E-2</c:v>
                </c:pt>
                <c:pt idx="125">
                  <c:v>5.555555555555558E-2</c:v>
                </c:pt>
                <c:pt idx="126">
                  <c:v>5.555555555555558E-2</c:v>
                </c:pt>
                <c:pt idx="127">
                  <c:v>5.555555555555558E-2</c:v>
                </c:pt>
                <c:pt idx="128">
                  <c:v>5.555555555555558E-2</c:v>
                </c:pt>
                <c:pt idx="129">
                  <c:v>5.555555555555558E-2</c:v>
                </c:pt>
                <c:pt idx="130">
                  <c:v>5.555555555555558E-2</c:v>
                </c:pt>
                <c:pt idx="131">
                  <c:v>5.555555555555558E-2</c:v>
                </c:pt>
                <c:pt idx="132">
                  <c:v>5.555555555555558E-2</c:v>
                </c:pt>
                <c:pt idx="133">
                  <c:v>5.555555555555558E-2</c:v>
                </c:pt>
                <c:pt idx="134">
                  <c:v>5.555555555555558E-2</c:v>
                </c:pt>
                <c:pt idx="135">
                  <c:v>5.555555555555558E-2</c:v>
                </c:pt>
                <c:pt idx="136">
                  <c:v>5.555555555555558E-2</c:v>
                </c:pt>
                <c:pt idx="137">
                  <c:v>3.703703703703709E-2</c:v>
                </c:pt>
                <c:pt idx="138">
                  <c:v>3.703703703703709E-2</c:v>
                </c:pt>
                <c:pt idx="139">
                  <c:v>3.703703703703709E-2</c:v>
                </c:pt>
                <c:pt idx="140">
                  <c:v>3.703703703703709E-2</c:v>
                </c:pt>
                <c:pt idx="141">
                  <c:v>1.851851851851849E-2</c:v>
                </c:pt>
                <c:pt idx="142">
                  <c:v>1.851851851851849E-2</c:v>
                </c:pt>
                <c:pt idx="143">
                  <c:v>1.851851851851849E-2</c:v>
                </c:pt>
                <c:pt idx="144">
                  <c:v>1.851851851851849E-2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xVal>
          <c:yVal>
            <c:numRef>
              <c:f>'Q4.4'!$CB$4:$CB$154</c:f>
              <c:numCache>
                <c:formatCode>General</c:formatCode>
                <c:ptCount val="15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0.98958333333333337</c:v>
                </c:pt>
                <c:pt idx="12">
                  <c:v>0.98958333333333337</c:v>
                </c:pt>
                <c:pt idx="13">
                  <c:v>0.98958333333333337</c:v>
                </c:pt>
                <c:pt idx="14">
                  <c:v>0.98958333333333337</c:v>
                </c:pt>
                <c:pt idx="15">
                  <c:v>0.98958333333333337</c:v>
                </c:pt>
                <c:pt idx="16">
                  <c:v>0.98958333333333337</c:v>
                </c:pt>
                <c:pt idx="17">
                  <c:v>0.97916666666666663</c:v>
                </c:pt>
                <c:pt idx="18">
                  <c:v>0.97916666666666663</c:v>
                </c:pt>
                <c:pt idx="19">
                  <c:v>0.96875</c:v>
                </c:pt>
                <c:pt idx="20">
                  <c:v>0.95833333333333337</c:v>
                </c:pt>
                <c:pt idx="21">
                  <c:v>0.95833333333333337</c:v>
                </c:pt>
                <c:pt idx="22">
                  <c:v>0.94791666666666663</c:v>
                </c:pt>
                <c:pt idx="23">
                  <c:v>0.9375</c:v>
                </c:pt>
                <c:pt idx="24">
                  <c:v>0.9375</c:v>
                </c:pt>
                <c:pt idx="25">
                  <c:v>0.92708333333333337</c:v>
                </c:pt>
                <c:pt idx="26">
                  <c:v>0.92708333333333337</c:v>
                </c:pt>
                <c:pt idx="27">
                  <c:v>0.92708333333333337</c:v>
                </c:pt>
                <c:pt idx="28">
                  <c:v>0.91666666666666663</c:v>
                </c:pt>
                <c:pt idx="29">
                  <c:v>0.90625</c:v>
                </c:pt>
                <c:pt idx="30">
                  <c:v>0.90625</c:v>
                </c:pt>
                <c:pt idx="31">
                  <c:v>0.89583333333333337</c:v>
                </c:pt>
                <c:pt idx="32">
                  <c:v>0.88541666666666663</c:v>
                </c:pt>
                <c:pt idx="33">
                  <c:v>0.88541666666666663</c:v>
                </c:pt>
                <c:pt idx="34">
                  <c:v>0.88541666666666663</c:v>
                </c:pt>
                <c:pt idx="35">
                  <c:v>0.88541666666666663</c:v>
                </c:pt>
                <c:pt idx="36">
                  <c:v>0.875</c:v>
                </c:pt>
                <c:pt idx="37">
                  <c:v>0.86458333333333337</c:v>
                </c:pt>
                <c:pt idx="38">
                  <c:v>0.86458333333333337</c:v>
                </c:pt>
                <c:pt idx="39">
                  <c:v>0.86458333333333337</c:v>
                </c:pt>
                <c:pt idx="40">
                  <c:v>0.86458333333333337</c:v>
                </c:pt>
                <c:pt idx="41">
                  <c:v>0.86458333333333337</c:v>
                </c:pt>
                <c:pt idx="42">
                  <c:v>0.85416666666666663</c:v>
                </c:pt>
                <c:pt idx="43">
                  <c:v>0.85416666666666663</c:v>
                </c:pt>
                <c:pt idx="44">
                  <c:v>0.84375</c:v>
                </c:pt>
                <c:pt idx="45">
                  <c:v>0.83333333333333337</c:v>
                </c:pt>
                <c:pt idx="46">
                  <c:v>0.83333333333333337</c:v>
                </c:pt>
                <c:pt idx="47">
                  <c:v>0.82291666666666663</c:v>
                </c:pt>
                <c:pt idx="48">
                  <c:v>0.82291666666666663</c:v>
                </c:pt>
                <c:pt idx="49">
                  <c:v>0.8125</c:v>
                </c:pt>
                <c:pt idx="50">
                  <c:v>0.80208333333333337</c:v>
                </c:pt>
                <c:pt idx="51">
                  <c:v>0.80208333333333337</c:v>
                </c:pt>
                <c:pt idx="52">
                  <c:v>0.79166666666666663</c:v>
                </c:pt>
                <c:pt idx="53">
                  <c:v>0.79166666666666663</c:v>
                </c:pt>
                <c:pt idx="54">
                  <c:v>0.78125</c:v>
                </c:pt>
                <c:pt idx="55">
                  <c:v>0.77083333333333337</c:v>
                </c:pt>
                <c:pt idx="56">
                  <c:v>0.76041666666666663</c:v>
                </c:pt>
                <c:pt idx="57">
                  <c:v>0.75</c:v>
                </c:pt>
                <c:pt idx="58">
                  <c:v>0.73958333333333326</c:v>
                </c:pt>
                <c:pt idx="59">
                  <c:v>0.72916666666666674</c:v>
                </c:pt>
                <c:pt idx="60">
                  <c:v>0.71875</c:v>
                </c:pt>
                <c:pt idx="61">
                  <c:v>0.70833333333333326</c:v>
                </c:pt>
                <c:pt idx="62">
                  <c:v>0.70833333333333326</c:v>
                </c:pt>
                <c:pt idx="63">
                  <c:v>0.70833333333333326</c:v>
                </c:pt>
                <c:pt idx="64">
                  <c:v>0.70833333333333326</c:v>
                </c:pt>
                <c:pt idx="65">
                  <c:v>0.69791666666666674</c:v>
                </c:pt>
                <c:pt idx="66">
                  <c:v>0.6875</c:v>
                </c:pt>
                <c:pt idx="67">
                  <c:v>0.6875</c:v>
                </c:pt>
                <c:pt idx="68">
                  <c:v>0.67708333333333326</c:v>
                </c:pt>
                <c:pt idx="69">
                  <c:v>0.66666666666666674</c:v>
                </c:pt>
                <c:pt idx="70">
                  <c:v>0.66666666666666674</c:v>
                </c:pt>
                <c:pt idx="71">
                  <c:v>0.66666666666666674</c:v>
                </c:pt>
                <c:pt idx="72">
                  <c:v>0.65625</c:v>
                </c:pt>
                <c:pt idx="73">
                  <c:v>0.64583333333333326</c:v>
                </c:pt>
                <c:pt idx="74">
                  <c:v>0.63541666666666674</c:v>
                </c:pt>
                <c:pt idx="75">
                  <c:v>0.63541666666666674</c:v>
                </c:pt>
                <c:pt idx="76">
                  <c:v>0.625</c:v>
                </c:pt>
                <c:pt idx="77">
                  <c:v>0.61458333333333326</c:v>
                </c:pt>
                <c:pt idx="78">
                  <c:v>0.61458333333333326</c:v>
                </c:pt>
                <c:pt idx="79">
                  <c:v>0.61458333333333326</c:v>
                </c:pt>
                <c:pt idx="80">
                  <c:v>0.60416666666666674</c:v>
                </c:pt>
                <c:pt idx="81">
                  <c:v>0.59375</c:v>
                </c:pt>
                <c:pt idx="82">
                  <c:v>0.59375</c:v>
                </c:pt>
                <c:pt idx="83">
                  <c:v>0.59375</c:v>
                </c:pt>
                <c:pt idx="84">
                  <c:v>0.58333333333333326</c:v>
                </c:pt>
                <c:pt idx="85">
                  <c:v>0.57291666666666674</c:v>
                </c:pt>
                <c:pt idx="86">
                  <c:v>0.5625</c:v>
                </c:pt>
                <c:pt idx="87">
                  <c:v>0.55208333333333326</c:v>
                </c:pt>
                <c:pt idx="88">
                  <c:v>0.54166666666666674</c:v>
                </c:pt>
                <c:pt idx="89">
                  <c:v>0.53125</c:v>
                </c:pt>
                <c:pt idx="90">
                  <c:v>0.52083333333333326</c:v>
                </c:pt>
                <c:pt idx="91">
                  <c:v>0.52083333333333326</c:v>
                </c:pt>
                <c:pt idx="92">
                  <c:v>0.51041666666666674</c:v>
                </c:pt>
                <c:pt idx="93">
                  <c:v>0.5</c:v>
                </c:pt>
                <c:pt idx="94">
                  <c:v>0.48958333333333337</c:v>
                </c:pt>
                <c:pt idx="95">
                  <c:v>0.47916666666666663</c:v>
                </c:pt>
                <c:pt idx="96">
                  <c:v>0.46875</c:v>
                </c:pt>
                <c:pt idx="97">
                  <c:v>0.46875</c:v>
                </c:pt>
                <c:pt idx="98">
                  <c:v>0.46875</c:v>
                </c:pt>
                <c:pt idx="99">
                  <c:v>0.45833333333333337</c:v>
                </c:pt>
                <c:pt idx="100">
                  <c:v>0.44791666666666663</c:v>
                </c:pt>
                <c:pt idx="101">
                  <c:v>0.4375</c:v>
                </c:pt>
                <c:pt idx="102">
                  <c:v>0.42708333333333337</c:v>
                </c:pt>
                <c:pt idx="103">
                  <c:v>0.41666666666666663</c:v>
                </c:pt>
                <c:pt idx="104">
                  <c:v>0.41666666666666663</c:v>
                </c:pt>
                <c:pt idx="105">
                  <c:v>0.40625</c:v>
                </c:pt>
                <c:pt idx="106">
                  <c:v>0.40625</c:v>
                </c:pt>
                <c:pt idx="107">
                  <c:v>0.39583333333333337</c:v>
                </c:pt>
                <c:pt idx="108">
                  <c:v>0.38541666666666663</c:v>
                </c:pt>
                <c:pt idx="109">
                  <c:v>0.375</c:v>
                </c:pt>
                <c:pt idx="110">
                  <c:v>0.36458333333333337</c:v>
                </c:pt>
                <c:pt idx="111">
                  <c:v>0.35416666666666663</c:v>
                </c:pt>
                <c:pt idx="112">
                  <c:v>0.34375</c:v>
                </c:pt>
                <c:pt idx="113">
                  <c:v>0.33333333333333337</c:v>
                </c:pt>
                <c:pt idx="114">
                  <c:v>0.32291666666666663</c:v>
                </c:pt>
                <c:pt idx="115">
                  <c:v>0.32291666666666663</c:v>
                </c:pt>
                <c:pt idx="116">
                  <c:v>0.3125</c:v>
                </c:pt>
                <c:pt idx="117">
                  <c:v>0.3125</c:v>
                </c:pt>
                <c:pt idx="118">
                  <c:v>0.30208333333333337</c:v>
                </c:pt>
                <c:pt idx="119">
                  <c:v>0.29166666666666663</c:v>
                </c:pt>
                <c:pt idx="120">
                  <c:v>0.28125</c:v>
                </c:pt>
                <c:pt idx="121">
                  <c:v>0.27083333333333337</c:v>
                </c:pt>
                <c:pt idx="122">
                  <c:v>0.26041666666666663</c:v>
                </c:pt>
                <c:pt idx="123">
                  <c:v>0.25</c:v>
                </c:pt>
                <c:pt idx="124">
                  <c:v>0.23958333333333337</c:v>
                </c:pt>
                <c:pt idx="125">
                  <c:v>0.22916666666666663</c:v>
                </c:pt>
                <c:pt idx="126">
                  <c:v>0.21875</c:v>
                </c:pt>
                <c:pt idx="127">
                  <c:v>0.20833333333333337</c:v>
                </c:pt>
                <c:pt idx="128">
                  <c:v>0.19791666666666663</c:v>
                </c:pt>
                <c:pt idx="129">
                  <c:v>0.1875</c:v>
                </c:pt>
                <c:pt idx="130">
                  <c:v>0.17708333333333337</c:v>
                </c:pt>
                <c:pt idx="131">
                  <c:v>0.16666666666666663</c:v>
                </c:pt>
                <c:pt idx="132">
                  <c:v>0.15625</c:v>
                </c:pt>
                <c:pt idx="133">
                  <c:v>0.14583333333333337</c:v>
                </c:pt>
                <c:pt idx="134">
                  <c:v>0.13541666666666663</c:v>
                </c:pt>
                <c:pt idx="135">
                  <c:v>0.125</c:v>
                </c:pt>
                <c:pt idx="136">
                  <c:v>0.11458333333333337</c:v>
                </c:pt>
                <c:pt idx="137">
                  <c:v>0.11458333333333337</c:v>
                </c:pt>
                <c:pt idx="138">
                  <c:v>0.10416666666666663</c:v>
                </c:pt>
                <c:pt idx="139">
                  <c:v>9.375E-2</c:v>
                </c:pt>
                <c:pt idx="140">
                  <c:v>8.333333333333337E-2</c:v>
                </c:pt>
                <c:pt idx="141">
                  <c:v>8.333333333333337E-2</c:v>
                </c:pt>
                <c:pt idx="142">
                  <c:v>7.291666666666663E-2</c:v>
                </c:pt>
                <c:pt idx="143">
                  <c:v>6.25E-2</c:v>
                </c:pt>
                <c:pt idx="144">
                  <c:v>5.208333333333337E-2</c:v>
                </c:pt>
                <c:pt idx="145">
                  <c:v>5.208333333333337E-2</c:v>
                </c:pt>
                <c:pt idx="146">
                  <c:v>4.166666666666663E-2</c:v>
                </c:pt>
                <c:pt idx="147">
                  <c:v>3.125E-2</c:v>
                </c:pt>
                <c:pt idx="148">
                  <c:v>2.083333333333337E-2</c:v>
                </c:pt>
                <c:pt idx="149">
                  <c:v>1.041666666666663E-2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84-4015-BAF5-EAEA54177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815535"/>
        <c:axId val="1332348287"/>
      </c:scatterChart>
      <c:valAx>
        <c:axId val="603815535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348287"/>
        <c:crosses val="autoZero"/>
        <c:crossBetween val="midCat"/>
      </c:valAx>
      <c:valAx>
        <c:axId val="1332348287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81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'Q4.4'!$CA$4:$CA$154</c:f>
              <c:numCache>
                <c:formatCode>General</c:formatCode>
                <c:ptCount val="151"/>
                <c:pt idx="0">
                  <c:v>1</c:v>
                </c:pt>
                <c:pt idx="1">
                  <c:v>0.98148148148148151</c:v>
                </c:pt>
                <c:pt idx="2">
                  <c:v>0.96296296296296302</c:v>
                </c:pt>
                <c:pt idx="3">
                  <c:v>0.94444444444444442</c:v>
                </c:pt>
                <c:pt idx="4">
                  <c:v>0.92592592592592593</c:v>
                </c:pt>
                <c:pt idx="5">
                  <c:v>0.90740740740740744</c:v>
                </c:pt>
                <c:pt idx="6">
                  <c:v>0.88888888888888884</c:v>
                </c:pt>
                <c:pt idx="7">
                  <c:v>0.87037037037037035</c:v>
                </c:pt>
                <c:pt idx="8">
                  <c:v>0.85185185185185186</c:v>
                </c:pt>
                <c:pt idx="9">
                  <c:v>0.83333333333333337</c:v>
                </c:pt>
                <c:pt idx="10">
                  <c:v>0.81481481481481488</c:v>
                </c:pt>
                <c:pt idx="11">
                  <c:v>0.81481481481481488</c:v>
                </c:pt>
                <c:pt idx="12">
                  <c:v>0.79629629629629628</c:v>
                </c:pt>
                <c:pt idx="13">
                  <c:v>0.77777777777777779</c:v>
                </c:pt>
                <c:pt idx="14">
                  <c:v>0.7592592592592593</c:v>
                </c:pt>
                <c:pt idx="15">
                  <c:v>0.7407407407407407</c:v>
                </c:pt>
                <c:pt idx="16">
                  <c:v>0.72222222222222221</c:v>
                </c:pt>
                <c:pt idx="17">
                  <c:v>0.72222222222222221</c:v>
                </c:pt>
                <c:pt idx="18">
                  <c:v>0.70370370370370372</c:v>
                </c:pt>
                <c:pt idx="19">
                  <c:v>0.70370370370370372</c:v>
                </c:pt>
                <c:pt idx="20">
                  <c:v>0.70370370370370372</c:v>
                </c:pt>
                <c:pt idx="21">
                  <c:v>0.68518518518518512</c:v>
                </c:pt>
                <c:pt idx="22">
                  <c:v>0.68518518518518512</c:v>
                </c:pt>
                <c:pt idx="23">
                  <c:v>0.68518518518518512</c:v>
                </c:pt>
                <c:pt idx="24">
                  <c:v>0.66666666666666674</c:v>
                </c:pt>
                <c:pt idx="25">
                  <c:v>0.66666666666666674</c:v>
                </c:pt>
                <c:pt idx="26">
                  <c:v>0.64814814814814814</c:v>
                </c:pt>
                <c:pt idx="27">
                  <c:v>0.62962962962962965</c:v>
                </c:pt>
                <c:pt idx="28">
                  <c:v>0.62962962962962965</c:v>
                </c:pt>
                <c:pt idx="29">
                  <c:v>0.62962962962962965</c:v>
                </c:pt>
                <c:pt idx="30">
                  <c:v>0.61111111111111116</c:v>
                </c:pt>
                <c:pt idx="31">
                  <c:v>0.61111111111111116</c:v>
                </c:pt>
                <c:pt idx="32">
                  <c:v>0.61111111111111116</c:v>
                </c:pt>
                <c:pt idx="33">
                  <c:v>0.59259259259259256</c:v>
                </c:pt>
                <c:pt idx="34">
                  <c:v>0.57407407407407407</c:v>
                </c:pt>
                <c:pt idx="35">
                  <c:v>0.55555555555555558</c:v>
                </c:pt>
                <c:pt idx="36">
                  <c:v>0.55555555555555558</c:v>
                </c:pt>
                <c:pt idx="37">
                  <c:v>0.55555555555555558</c:v>
                </c:pt>
                <c:pt idx="38">
                  <c:v>0.53703703703703698</c:v>
                </c:pt>
                <c:pt idx="39">
                  <c:v>0.5185185185185186</c:v>
                </c:pt>
                <c:pt idx="40">
                  <c:v>0.5</c:v>
                </c:pt>
                <c:pt idx="41">
                  <c:v>0.48148148148148151</c:v>
                </c:pt>
                <c:pt idx="42">
                  <c:v>0.48148148148148151</c:v>
                </c:pt>
                <c:pt idx="43">
                  <c:v>0.46296296296296291</c:v>
                </c:pt>
                <c:pt idx="44">
                  <c:v>0.46296296296296291</c:v>
                </c:pt>
                <c:pt idx="45">
                  <c:v>0.46296296296296291</c:v>
                </c:pt>
                <c:pt idx="46">
                  <c:v>0.44444444444444442</c:v>
                </c:pt>
                <c:pt idx="47">
                  <c:v>0.44444444444444442</c:v>
                </c:pt>
                <c:pt idx="48">
                  <c:v>0.42592592592592593</c:v>
                </c:pt>
                <c:pt idx="49">
                  <c:v>0.42592592592592593</c:v>
                </c:pt>
                <c:pt idx="50">
                  <c:v>0.42592592592592593</c:v>
                </c:pt>
                <c:pt idx="51">
                  <c:v>0.40740740740740744</c:v>
                </c:pt>
                <c:pt idx="52">
                  <c:v>0.40740740740740744</c:v>
                </c:pt>
                <c:pt idx="53">
                  <c:v>0.38888888888888884</c:v>
                </c:pt>
                <c:pt idx="54">
                  <c:v>0.38888888888888884</c:v>
                </c:pt>
                <c:pt idx="55">
                  <c:v>0.38888888888888884</c:v>
                </c:pt>
                <c:pt idx="56">
                  <c:v>0.38888888888888884</c:v>
                </c:pt>
                <c:pt idx="57">
                  <c:v>0.38888888888888884</c:v>
                </c:pt>
                <c:pt idx="58">
                  <c:v>0.38888888888888884</c:v>
                </c:pt>
                <c:pt idx="59">
                  <c:v>0.38888888888888884</c:v>
                </c:pt>
                <c:pt idx="60">
                  <c:v>0.38888888888888884</c:v>
                </c:pt>
                <c:pt idx="61">
                  <c:v>0.38888888888888884</c:v>
                </c:pt>
                <c:pt idx="62">
                  <c:v>0.37037037037037035</c:v>
                </c:pt>
                <c:pt idx="63">
                  <c:v>0.35185185185185186</c:v>
                </c:pt>
                <c:pt idx="64">
                  <c:v>0.33333333333333337</c:v>
                </c:pt>
                <c:pt idx="65">
                  <c:v>0.33333333333333337</c:v>
                </c:pt>
                <c:pt idx="66">
                  <c:v>0.33333333333333337</c:v>
                </c:pt>
                <c:pt idx="67">
                  <c:v>0.31481481481481477</c:v>
                </c:pt>
                <c:pt idx="68">
                  <c:v>0.31481481481481477</c:v>
                </c:pt>
                <c:pt idx="69">
                  <c:v>0.31481481481481477</c:v>
                </c:pt>
                <c:pt idx="70">
                  <c:v>0.29629629629629628</c:v>
                </c:pt>
                <c:pt idx="71">
                  <c:v>0.27777777777777779</c:v>
                </c:pt>
                <c:pt idx="72">
                  <c:v>0.27777777777777779</c:v>
                </c:pt>
                <c:pt idx="73">
                  <c:v>0.27777777777777779</c:v>
                </c:pt>
                <c:pt idx="74">
                  <c:v>0.27777777777777779</c:v>
                </c:pt>
                <c:pt idx="75">
                  <c:v>0.2592592592592593</c:v>
                </c:pt>
                <c:pt idx="76">
                  <c:v>0.2592592592592593</c:v>
                </c:pt>
                <c:pt idx="77">
                  <c:v>0.2592592592592593</c:v>
                </c:pt>
                <c:pt idx="78">
                  <c:v>0.2407407407407407</c:v>
                </c:pt>
                <c:pt idx="79">
                  <c:v>0.22222222222222221</c:v>
                </c:pt>
                <c:pt idx="80">
                  <c:v>0.22222222222222221</c:v>
                </c:pt>
                <c:pt idx="81">
                  <c:v>0.22222222222222221</c:v>
                </c:pt>
                <c:pt idx="82">
                  <c:v>0.20370370370370372</c:v>
                </c:pt>
                <c:pt idx="83">
                  <c:v>0.18518518518518523</c:v>
                </c:pt>
                <c:pt idx="84">
                  <c:v>0.18518518518518523</c:v>
                </c:pt>
                <c:pt idx="85">
                  <c:v>0.18518518518518523</c:v>
                </c:pt>
                <c:pt idx="86">
                  <c:v>0.18518518518518523</c:v>
                </c:pt>
                <c:pt idx="87">
                  <c:v>0.18518518518518523</c:v>
                </c:pt>
                <c:pt idx="88">
                  <c:v>0.18518518518518523</c:v>
                </c:pt>
                <c:pt idx="89">
                  <c:v>0.18518518518518523</c:v>
                </c:pt>
                <c:pt idx="90">
                  <c:v>0.18518518518518523</c:v>
                </c:pt>
                <c:pt idx="91">
                  <c:v>0.16666666666666663</c:v>
                </c:pt>
                <c:pt idx="92">
                  <c:v>0.16666666666666663</c:v>
                </c:pt>
                <c:pt idx="93">
                  <c:v>0.16666666666666663</c:v>
                </c:pt>
                <c:pt idx="94">
                  <c:v>0.16666666666666663</c:v>
                </c:pt>
                <c:pt idx="95">
                  <c:v>0.16666666666666663</c:v>
                </c:pt>
                <c:pt idx="96">
                  <c:v>0.16666666666666663</c:v>
                </c:pt>
                <c:pt idx="97">
                  <c:v>0.14814814814814814</c:v>
                </c:pt>
                <c:pt idx="98">
                  <c:v>0.12962962962962965</c:v>
                </c:pt>
                <c:pt idx="99">
                  <c:v>0.12962962962962965</c:v>
                </c:pt>
                <c:pt idx="100">
                  <c:v>0.12962962962962965</c:v>
                </c:pt>
                <c:pt idx="101">
                  <c:v>0.12962962962962965</c:v>
                </c:pt>
                <c:pt idx="102">
                  <c:v>0.12962962962962965</c:v>
                </c:pt>
                <c:pt idx="103">
                  <c:v>0.12962962962962965</c:v>
                </c:pt>
                <c:pt idx="104">
                  <c:v>0.11111111111111116</c:v>
                </c:pt>
                <c:pt idx="105">
                  <c:v>0.11111111111111116</c:v>
                </c:pt>
                <c:pt idx="106">
                  <c:v>9.259259259259256E-2</c:v>
                </c:pt>
                <c:pt idx="107">
                  <c:v>9.259259259259256E-2</c:v>
                </c:pt>
                <c:pt idx="108">
                  <c:v>9.259259259259256E-2</c:v>
                </c:pt>
                <c:pt idx="109">
                  <c:v>9.259259259259256E-2</c:v>
                </c:pt>
                <c:pt idx="110">
                  <c:v>9.259259259259256E-2</c:v>
                </c:pt>
                <c:pt idx="111">
                  <c:v>9.259259259259256E-2</c:v>
                </c:pt>
                <c:pt idx="112">
                  <c:v>9.259259259259256E-2</c:v>
                </c:pt>
                <c:pt idx="113">
                  <c:v>9.259259259259256E-2</c:v>
                </c:pt>
                <c:pt idx="114">
                  <c:v>9.259259259259256E-2</c:v>
                </c:pt>
                <c:pt idx="115">
                  <c:v>7.407407407407407E-2</c:v>
                </c:pt>
                <c:pt idx="116">
                  <c:v>7.407407407407407E-2</c:v>
                </c:pt>
                <c:pt idx="117">
                  <c:v>5.555555555555558E-2</c:v>
                </c:pt>
                <c:pt idx="118">
                  <c:v>5.555555555555558E-2</c:v>
                </c:pt>
                <c:pt idx="119">
                  <c:v>5.555555555555558E-2</c:v>
                </c:pt>
                <c:pt idx="120">
                  <c:v>5.555555555555558E-2</c:v>
                </c:pt>
                <c:pt idx="121">
                  <c:v>5.555555555555558E-2</c:v>
                </c:pt>
                <c:pt idx="122">
                  <c:v>5.555555555555558E-2</c:v>
                </c:pt>
                <c:pt idx="123">
                  <c:v>5.555555555555558E-2</c:v>
                </c:pt>
                <c:pt idx="124">
                  <c:v>5.555555555555558E-2</c:v>
                </c:pt>
                <c:pt idx="125">
                  <c:v>5.555555555555558E-2</c:v>
                </c:pt>
                <c:pt idx="126">
                  <c:v>5.555555555555558E-2</c:v>
                </c:pt>
                <c:pt idx="127">
                  <c:v>5.555555555555558E-2</c:v>
                </c:pt>
                <c:pt idx="128">
                  <c:v>5.555555555555558E-2</c:v>
                </c:pt>
                <c:pt idx="129">
                  <c:v>5.555555555555558E-2</c:v>
                </c:pt>
                <c:pt idx="130">
                  <c:v>5.555555555555558E-2</c:v>
                </c:pt>
                <c:pt idx="131">
                  <c:v>5.555555555555558E-2</c:v>
                </c:pt>
                <c:pt idx="132">
                  <c:v>5.555555555555558E-2</c:v>
                </c:pt>
                <c:pt idx="133">
                  <c:v>5.555555555555558E-2</c:v>
                </c:pt>
                <c:pt idx="134">
                  <c:v>5.555555555555558E-2</c:v>
                </c:pt>
                <c:pt idx="135">
                  <c:v>5.555555555555558E-2</c:v>
                </c:pt>
                <c:pt idx="136">
                  <c:v>5.555555555555558E-2</c:v>
                </c:pt>
                <c:pt idx="137">
                  <c:v>3.703703703703709E-2</c:v>
                </c:pt>
                <c:pt idx="138">
                  <c:v>3.703703703703709E-2</c:v>
                </c:pt>
                <c:pt idx="139">
                  <c:v>3.703703703703709E-2</c:v>
                </c:pt>
                <c:pt idx="140">
                  <c:v>3.703703703703709E-2</c:v>
                </c:pt>
                <c:pt idx="141">
                  <c:v>1.851851851851849E-2</c:v>
                </c:pt>
                <c:pt idx="142">
                  <c:v>1.851851851851849E-2</c:v>
                </c:pt>
                <c:pt idx="143">
                  <c:v>1.851851851851849E-2</c:v>
                </c:pt>
                <c:pt idx="144">
                  <c:v>1.851851851851849E-2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xVal>
          <c:yVal>
            <c:numRef>
              <c:f>'Q4.4'!$CB$4:$CB$154</c:f>
              <c:numCache>
                <c:formatCode>General</c:formatCode>
                <c:ptCount val="15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0.98958333333333337</c:v>
                </c:pt>
                <c:pt idx="12">
                  <c:v>0.98958333333333337</c:v>
                </c:pt>
                <c:pt idx="13">
                  <c:v>0.98958333333333337</c:v>
                </c:pt>
                <c:pt idx="14">
                  <c:v>0.98958333333333337</c:v>
                </c:pt>
                <c:pt idx="15">
                  <c:v>0.98958333333333337</c:v>
                </c:pt>
                <c:pt idx="16">
                  <c:v>0.98958333333333337</c:v>
                </c:pt>
                <c:pt idx="17">
                  <c:v>0.97916666666666663</c:v>
                </c:pt>
                <c:pt idx="18">
                  <c:v>0.97916666666666663</c:v>
                </c:pt>
                <c:pt idx="19">
                  <c:v>0.96875</c:v>
                </c:pt>
                <c:pt idx="20">
                  <c:v>0.95833333333333337</c:v>
                </c:pt>
                <c:pt idx="21">
                  <c:v>0.95833333333333337</c:v>
                </c:pt>
                <c:pt idx="22">
                  <c:v>0.94791666666666663</c:v>
                </c:pt>
                <c:pt idx="23">
                  <c:v>0.9375</c:v>
                </c:pt>
                <c:pt idx="24">
                  <c:v>0.9375</c:v>
                </c:pt>
                <c:pt idx="25">
                  <c:v>0.92708333333333337</c:v>
                </c:pt>
                <c:pt idx="26">
                  <c:v>0.92708333333333337</c:v>
                </c:pt>
                <c:pt idx="27">
                  <c:v>0.92708333333333337</c:v>
                </c:pt>
                <c:pt idx="28">
                  <c:v>0.91666666666666663</c:v>
                </c:pt>
                <c:pt idx="29">
                  <c:v>0.90625</c:v>
                </c:pt>
                <c:pt idx="30">
                  <c:v>0.90625</c:v>
                </c:pt>
                <c:pt idx="31">
                  <c:v>0.89583333333333337</c:v>
                </c:pt>
                <c:pt idx="32">
                  <c:v>0.88541666666666663</c:v>
                </c:pt>
                <c:pt idx="33">
                  <c:v>0.88541666666666663</c:v>
                </c:pt>
                <c:pt idx="34">
                  <c:v>0.88541666666666663</c:v>
                </c:pt>
                <c:pt idx="35">
                  <c:v>0.88541666666666663</c:v>
                </c:pt>
                <c:pt idx="36">
                  <c:v>0.875</c:v>
                </c:pt>
                <c:pt idx="37">
                  <c:v>0.86458333333333337</c:v>
                </c:pt>
                <c:pt idx="38">
                  <c:v>0.86458333333333337</c:v>
                </c:pt>
                <c:pt idx="39">
                  <c:v>0.86458333333333337</c:v>
                </c:pt>
                <c:pt idx="40">
                  <c:v>0.86458333333333337</c:v>
                </c:pt>
                <c:pt idx="41">
                  <c:v>0.86458333333333337</c:v>
                </c:pt>
                <c:pt idx="42">
                  <c:v>0.85416666666666663</c:v>
                </c:pt>
                <c:pt idx="43">
                  <c:v>0.85416666666666663</c:v>
                </c:pt>
                <c:pt idx="44">
                  <c:v>0.84375</c:v>
                </c:pt>
                <c:pt idx="45">
                  <c:v>0.83333333333333337</c:v>
                </c:pt>
                <c:pt idx="46">
                  <c:v>0.83333333333333337</c:v>
                </c:pt>
                <c:pt idx="47">
                  <c:v>0.82291666666666663</c:v>
                </c:pt>
                <c:pt idx="48">
                  <c:v>0.82291666666666663</c:v>
                </c:pt>
                <c:pt idx="49">
                  <c:v>0.8125</c:v>
                </c:pt>
                <c:pt idx="50">
                  <c:v>0.80208333333333337</c:v>
                </c:pt>
                <c:pt idx="51">
                  <c:v>0.80208333333333337</c:v>
                </c:pt>
                <c:pt idx="52">
                  <c:v>0.79166666666666663</c:v>
                </c:pt>
                <c:pt idx="53">
                  <c:v>0.79166666666666663</c:v>
                </c:pt>
                <c:pt idx="54">
                  <c:v>0.78125</c:v>
                </c:pt>
                <c:pt idx="55">
                  <c:v>0.77083333333333337</c:v>
                </c:pt>
                <c:pt idx="56">
                  <c:v>0.76041666666666663</c:v>
                </c:pt>
                <c:pt idx="57">
                  <c:v>0.75</c:v>
                </c:pt>
                <c:pt idx="58">
                  <c:v>0.73958333333333326</c:v>
                </c:pt>
                <c:pt idx="59">
                  <c:v>0.72916666666666674</c:v>
                </c:pt>
                <c:pt idx="60">
                  <c:v>0.71875</c:v>
                </c:pt>
                <c:pt idx="61">
                  <c:v>0.70833333333333326</c:v>
                </c:pt>
                <c:pt idx="62">
                  <c:v>0.70833333333333326</c:v>
                </c:pt>
                <c:pt idx="63">
                  <c:v>0.70833333333333326</c:v>
                </c:pt>
                <c:pt idx="64">
                  <c:v>0.70833333333333326</c:v>
                </c:pt>
                <c:pt idx="65">
                  <c:v>0.69791666666666674</c:v>
                </c:pt>
                <c:pt idx="66">
                  <c:v>0.6875</c:v>
                </c:pt>
                <c:pt idx="67">
                  <c:v>0.6875</c:v>
                </c:pt>
                <c:pt idx="68">
                  <c:v>0.67708333333333326</c:v>
                </c:pt>
                <c:pt idx="69">
                  <c:v>0.66666666666666674</c:v>
                </c:pt>
                <c:pt idx="70">
                  <c:v>0.66666666666666674</c:v>
                </c:pt>
                <c:pt idx="71">
                  <c:v>0.66666666666666674</c:v>
                </c:pt>
                <c:pt idx="72">
                  <c:v>0.65625</c:v>
                </c:pt>
                <c:pt idx="73">
                  <c:v>0.64583333333333326</c:v>
                </c:pt>
                <c:pt idx="74">
                  <c:v>0.63541666666666674</c:v>
                </c:pt>
                <c:pt idx="75">
                  <c:v>0.63541666666666674</c:v>
                </c:pt>
                <c:pt idx="76">
                  <c:v>0.625</c:v>
                </c:pt>
                <c:pt idx="77">
                  <c:v>0.61458333333333326</c:v>
                </c:pt>
                <c:pt idx="78">
                  <c:v>0.61458333333333326</c:v>
                </c:pt>
                <c:pt idx="79">
                  <c:v>0.61458333333333326</c:v>
                </c:pt>
                <c:pt idx="80">
                  <c:v>0.60416666666666674</c:v>
                </c:pt>
                <c:pt idx="81">
                  <c:v>0.59375</c:v>
                </c:pt>
                <c:pt idx="82">
                  <c:v>0.59375</c:v>
                </c:pt>
                <c:pt idx="83">
                  <c:v>0.59375</c:v>
                </c:pt>
                <c:pt idx="84">
                  <c:v>0.58333333333333326</c:v>
                </c:pt>
                <c:pt idx="85">
                  <c:v>0.57291666666666674</c:v>
                </c:pt>
                <c:pt idx="86">
                  <c:v>0.5625</c:v>
                </c:pt>
                <c:pt idx="87">
                  <c:v>0.55208333333333326</c:v>
                </c:pt>
                <c:pt idx="88">
                  <c:v>0.54166666666666674</c:v>
                </c:pt>
                <c:pt idx="89">
                  <c:v>0.53125</c:v>
                </c:pt>
                <c:pt idx="90">
                  <c:v>0.52083333333333326</c:v>
                </c:pt>
                <c:pt idx="91">
                  <c:v>0.52083333333333326</c:v>
                </c:pt>
                <c:pt idx="92">
                  <c:v>0.51041666666666674</c:v>
                </c:pt>
                <c:pt idx="93">
                  <c:v>0.5</c:v>
                </c:pt>
                <c:pt idx="94">
                  <c:v>0.48958333333333337</c:v>
                </c:pt>
                <c:pt idx="95">
                  <c:v>0.47916666666666663</c:v>
                </c:pt>
                <c:pt idx="96">
                  <c:v>0.46875</c:v>
                </c:pt>
                <c:pt idx="97">
                  <c:v>0.46875</c:v>
                </c:pt>
                <c:pt idx="98">
                  <c:v>0.46875</c:v>
                </c:pt>
                <c:pt idx="99">
                  <c:v>0.45833333333333337</c:v>
                </c:pt>
                <c:pt idx="100">
                  <c:v>0.44791666666666663</c:v>
                </c:pt>
                <c:pt idx="101">
                  <c:v>0.4375</c:v>
                </c:pt>
                <c:pt idx="102">
                  <c:v>0.42708333333333337</c:v>
                </c:pt>
                <c:pt idx="103">
                  <c:v>0.41666666666666663</c:v>
                </c:pt>
                <c:pt idx="104">
                  <c:v>0.41666666666666663</c:v>
                </c:pt>
                <c:pt idx="105">
                  <c:v>0.40625</c:v>
                </c:pt>
                <c:pt idx="106">
                  <c:v>0.40625</c:v>
                </c:pt>
                <c:pt idx="107">
                  <c:v>0.39583333333333337</c:v>
                </c:pt>
                <c:pt idx="108">
                  <c:v>0.38541666666666663</c:v>
                </c:pt>
                <c:pt idx="109">
                  <c:v>0.375</c:v>
                </c:pt>
                <c:pt idx="110">
                  <c:v>0.36458333333333337</c:v>
                </c:pt>
                <c:pt idx="111">
                  <c:v>0.35416666666666663</c:v>
                </c:pt>
                <c:pt idx="112">
                  <c:v>0.34375</c:v>
                </c:pt>
                <c:pt idx="113">
                  <c:v>0.33333333333333337</c:v>
                </c:pt>
                <c:pt idx="114">
                  <c:v>0.32291666666666663</c:v>
                </c:pt>
                <c:pt idx="115">
                  <c:v>0.32291666666666663</c:v>
                </c:pt>
                <c:pt idx="116">
                  <c:v>0.3125</c:v>
                </c:pt>
                <c:pt idx="117">
                  <c:v>0.3125</c:v>
                </c:pt>
                <c:pt idx="118">
                  <c:v>0.30208333333333337</c:v>
                </c:pt>
                <c:pt idx="119">
                  <c:v>0.29166666666666663</c:v>
                </c:pt>
                <c:pt idx="120">
                  <c:v>0.28125</c:v>
                </c:pt>
                <c:pt idx="121">
                  <c:v>0.27083333333333337</c:v>
                </c:pt>
                <c:pt idx="122">
                  <c:v>0.26041666666666663</c:v>
                </c:pt>
                <c:pt idx="123">
                  <c:v>0.25</c:v>
                </c:pt>
                <c:pt idx="124">
                  <c:v>0.23958333333333337</c:v>
                </c:pt>
                <c:pt idx="125">
                  <c:v>0.22916666666666663</c:v>
                </c:pt>
                <c:pt idx="126">
                  <c:v>0.21875</c:v>
                </c:pt>
                <c:pt idx="127">
                  <c:v>0.20833333333333337</c:v>
                </c:pt>
                <c:pt idx="128">
                  <c:v>0.19791666666666663</c:v>
                </c:pt>
                <c:pt idx="129">
                  <c:v>0.1875</c:v>
                </c:pt>
                <c:pt idx="130">
                  <c:v>0.17708333333333337</c:v>
                </c:pt>
                <c:pt idx="131">
                  <c:v>0.16666666666666663</c:v>
                </c:pt>
                <c:pt idx="132">
                  <c:v>0.15625</c:v>
                </c:pt>
                <c:pt idx="133">
                  <c:v>0.14583333333333337</c:v>
                </c:pt>
                <c:pt idx="134">
                  <c:v>0.13541666666666663</c:v>
                </c:pt>
                <c:pt idx="135">
                  <c:v>0.125</c:v>
                </c:pt>
                <c:pt idx="136">
                  <c:v>0.11458333333333337</c:v>
                </c:pt>
                <c:pt idx="137">
                  <c:v>0.11458333333333337</c:v>
                </c:pt>
                <c:pt idx="138">
                  <c:v>0.10416666666666663</c:v>
                </c:pt>
                <c:pt idx="139">
                  <c:v>9.375E-2</c:v>
                </c:pt>
                <c:pt idx="140">
                  <c:v>8.333333333333337E-2</c:v>
                </c:pt>
                <c:pt idx="141">
                  <c:v>8.333333333333337E-2</c:v>
                </c:pt>
                <c:pt idx="142">
                  <c:v>7.291666666666663E-2</c:v>
                </c:pt>
                <c:pt idx="143">
                  <c:v>6.25E-2</c:v>
                </c:pt>
                <c:pt idx="144">
                  <c:v>5.208333333333337E-2</c:v>
                </c:pt>
                <c:pt idx="145">
                  <c:v>5.208333333333337E-2</c:v>
                </c:pt>
                <c:pt idx="146">
                  <c:v>4.166666666666663E-2</c:v>
                </c:pt>
                <c:pt idx="147">
                  <c:v>3.125E-2</c:v>
                </c:pt>
                <c:pt idx="148">
                  <c:v>2.083333333333337E-2</c:v>
                </c:pt>
                <c:pt idx="149">
                  <c:v>1.041666666666663E-2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90-4C3D-8CBB-F30CB40CD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815535"/>
        <c:axId val="1332348287"/>
      </c:scatterChart>
      <c:valAx>
        <c:axId val="603815535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348287"/>
        <c:crosses val="autoZero"/>
        <c:crossBetween val="midCat"/>
      </c:valAx>
      <c:valAx>
        <c:axId val="1332348287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81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'Q4.5'!$BX$4:$BX$154</c:f>
              <c:numCache>
                <c:formatCode>General</c:formatCode>
                <c:ptCount val="151"/>
                <c:pt idx="0">
                  <c:v>1</c:v>
                </c:pt>
                <c:pt idx="1">
                  <c:v>0.98148148148148151</c:v>
                </c:pt>
                <c:pt idx="2">
                  <c:v>0.96296296296296302</c:v>
                </c:pt>
                <c:pt idx="3">
                  <c:v>0.94444444444444442</c:v>
                </c:pt>
                <c:pt idx="4">
                  <c:v>0.92592592592592593</c:v>
                </c:pt>
                <c:pt idx="5">
                  <c:v>0.90740740740740744</c:v>
                </c:pt>
                <c:pt idx="6">
                  <c:v>0.88888888888888884</c:v>
                </c:pt>
                <c:pt idx="7">
                  <c:v>0.87037037037037035</c:v>
                </c:pt>
                <c:pt idx="8">
                  <c:v>0.85185185185185186</c:v>
                </c:pt>
                <c:pt idx="9">
                  <c:v>0.83333333333333337</c:v>
                </c:pt>
                <c:pt idx="10">
                  <c:v>0.83333333333333337</c:v>
                </c:pt>
                <c:pt idx="11">
                  <c:v>0.81481481481481488</c:v>
                </c:pt>
                <c:pt idx="12">
                  <c:v>0.79629629629629628</c:v>
                </c:pt>
                <c:pt idx="13">
                  <c:v>0.77777777777777779</c:v>
                </c:pt>
                <c:pt idx="14">
                  <c:v>0.7592592592592593</c:v>
                </c:pt>
                <c:pt idx="15">
                  <c:v>0.7407407407407407</c:v>
                </c:pt>
                <c:pt idx="16">
                  <c:v>0.72222222222222221</c:v>
                </c:pt>
                <c:pt idx="17">
                  <c:v>0.70370370370370372</c:v>
                </c:pt>
                <c:pt idx="18">
                  <c:v>0.70370370370370372</c:v>
                </c:pt>
                <c:pt idx="19">
                  <c:v>0.68518518518518512</c:v>
                </c:pt>
                <c:pt idx="20">
                  <c:v>0.68518518518518512</c:v>
                </c:pt>
                <c:pt idx="21">
                  <c:v>0.68518518518518512</c:v>
                </c:pt>
                <c:pt idx="22">
                  <c:v>0.68518518518518512</c:v>
                </c:pt>
                <c:pt idx="23">
                  <c:v>0.68518518518518512</c:v>
                </c:pt>
                <c:pt idx="24">
                  <c:v>0.66666666666666674</c:v>
                </c:pt>
                <c:pt idx="25">
                  <c:v>0.66666666666666674</c:v>
                </c:pt>
                <c:pt idx="26">
                  <c:v>0.64814814814814814</c:v>
                </c:pt>
                <c:pt idx="27">
                  <c:v>0.64814814814814814</c:v>
                </c:pt>
                <c:pt idx="28">
                  <c:v>0.64814814814814814</c:v>
                </c:pt>
                <c:pt idx="29">
                  <c:v>0.62962962962962965</c:v>
                </c:pt>
                <c:pt idx="30">
                  <c:v>0.62962962962962965</c:v>
                </c:pt>
                <c:pt idx="31">
                  <c:v>0.61111111111111116</c:v>
                </c:pt>
                <c:pt idx="32">
                  <c:v>0.61111111111111116</c:v>
                </c:pt>
                <c:pt idx="33">
                  <c:v>0.61111111111111116</c:v>
                </c:pt>
                <c:pt idx="34">
                  <c:v>0.59259259259259256</c:v>
                </c:pt>
                <c:pt idx="35">
                  <c:v>0.57407407407407407</c:v>
                </c:pt>
                <c:pt idx="36">
                  <c:v>0.55555555555555558</c:v>
                </c:pt>
                <c:pt idx="37">
                  <c:v>0.53703703703703698</c:v>
                </c:pt>
                <c:pt idx="38">
                  <c:v>0.53703703703703698</c:v>
                </c:pt>
                <c:pt idx="39">
                  <c:v>0.5185185185185186</c:v>
                </c:pt>
                <c:pt idx="40">
                  <c:v>0.5185185185185186</c:v>
                </c:pt>
                <c:pt idx="41">
                  <c:v>0.5</c:v>
                </c:pt>
                <c:pt idx="42">
                  <c:v>0.48148148148148151</c:v>
                </c:pt>
                <c:pt idx="43">
                  <c:v>0.46296296296296291</c:v>
                </c:pt>
                <c:pt idx="44">
                  <c:v>0.46296296296296291</c:v>
                </c:pt>
                <c:pt idx="45">
                  <c:v>0.46296296296296291</c:v>
                </c:pt>
                <c:pt idx="46">
                  <c:v>0.44444444444444442</c:v>
                </c:pt>
                <c:pt idx="47">
                  <c:v>0.44444444444444442</c:v>
                </c:pt>
                <c:pt idx="48">
                  <c:v>0.44444444444444442</c:v>
                </c:pt>
                <c:pt idx="49">
                  <c:v>0.44444444444444442</c:v>
                </c:pt>
                <c:pt idx="50">
                  <c:v>0.42592592592592593</c:v>
                </c:pt>
                <c:pt idx="51">
                  <c:v>0.42592592592592593</c:v>
                </c:pt>
                <c:pt idx="52">
                  <c:v>0.42592592592592593</c:v>
                </c:pt>
                <c:pt idx="53">
                  <c:v>0.40740740740740744</c:v>
                </c:pt>
                <c:pt idx="54">
                  <c:v>0.40740740740740744</c:v>
                </c:pt>
                <c:pt idx="55">
                  <c:v>0.38888888888888884</c:v>
                </c:pt>
                <c:pt idx="56">
                  <c:v>0.38888888888888884</c:v>
                </c:pt>
                <c:pt idx="57">
                  <c:v>0.38888888888888884</c:v>
                </c:pt>
                <c:pt idx="58">
                  <c:v>0.38888888888888884</c:v>
                </c:pt>
                <c:pt idx="59">
                  <c:v>0.37037037037037035</c:v>
                </c:pt>
                <c:pt idx="60">
                  <c:v>0.35185185185185186</c:v>
                </c:pt>
                <c:pt idx="61">
                  <c:v>0.35185185185185186</c:v>
                </c:pt>
                <c:pt idx="62">
                  <c:v>0.35185185185185186</c:v>
                </c:pt>
                <c:pt idx="63">
                  <c:v>0.33333333333333337</c:v>
                </c:pt>
                <c:pt idx="64">
                  <c:v>0.33333333333333337</c:v>
                </c:pt>
                <c:pt idx="65">
                  <c:v>0.33333333333333337</c:v>
                </c:pt>
                <c:pt idx="66">
                  <c:v>0.31481481481481477</c:v>
                </c:pt>
                <c:pt idx="67">
                  <c:v>0.31481481481481477</c:v>
                </c:pt>
                <c:pt idx="68">
                  <c:v>0.31481481481481477</c:v>
                </c:pt>
                <c:pt idx="69">
                  <c:v>0.31481481481481477</c:v>
                </c:pt>
                <c:pt idx="70">
                  <c:v>0.29629629629629628</c:v>
                </c:pt>
                <c:pt idx="71">
                  <c:v>0.29629629629629628</c:v>
                </c:pt>
                <c:pt idx="72">
                  <c:v>0.29629629629629628</c:v>
                </c:pt>
                <c:pt idx="73">
                  <c:v>0.27777777777777779</c:v>
                </c:pt>
                <c:pt idx="74">
                  <c:v>0.2592592592592593</c:v>
                </c:pt>
                <c:pt idx="75">
                  <c:v>0.2592592592592593</c:v>
                </c:pt>
                <c:pt idx="76">
                  <c:v>0.2407407407407407</c:v>
                </c:pt>
                <c:pt idx="77">
                  <c:v>0.2407407407407407</c:v>
                </c:pt>
                <c:pt idx="78">
                  <c:v>0.2407407407407407</c:v>
                </c:pt>
                <c:pt idx="79">
                  <c:v>0.2407407407407407</c:v>
                </c:pt>
                <c:pt idx="80">
                  <c:v>0.2407407407407407</c:v>
                </c:pt>
                <c:pt idx="81">
                  <c:v>0.22222222222222221</c:v>
                </c:pt>
                <c:pt idx="82">
                  <c:v>0.22222222222222221</c:v>
                </c:pt>
                <c:pt idx="83">
                  <c:v>0.22222222222222221</c:v>
                </c:pt>
                <c:pt idx="84">
                  <c:v>0.22222222222222221</c:v>
                </c:pt>
                <c:pt idx="85">
                  <c:v>0.22222222222222221</c:v>
                </c:pt>
                <c:pt idx="86">
                  <c:v>0.22222222222222221</c:v>
                </c:pt>
                <c:pt idx="87">
                  <c:v>0.22222222222222221</c:v>
                </c:pt>
                <c:pt idx="88">
                  <c:v>0.22222222222222221</c:v>
                </c:pt>
                <c:pt idx="89">
                  <c:v>0.20370370370370372</c:v>
                </c:pt>
                <c:pt idx="90">
                  <c:v>0.18518518518518523</c:v>
                </c:pt>
                <c:pt idx="91">
                  <c:v>0.18518518518518523</c:v>
                </c:pt>
                <c:pt idx="92">
                  <c:v>0.18518518518518523</c:v>
                </c:pt>
                <c:pt idx="93">
                  <c:v>0.18518518518518523</c:v>
                </c:pt>
                <c:pt idx="94">
                  <c:v>0.18518518518518523</c:v>
                </c:pt>
                <c:pt idx="95">
                  <c:v>0.16666666666666663</c:v>
                </c:pt>
                <c:pt idx="96">
                  <c:v>0.16666666666666663</c:v>
                </c:pt>
                <c:pt idx="97">
                  <c:v>0.16666666666666663</c:v>
                </c:pt>
                <c:pt idx="98">
                  <c:v>0.14814814814814814</c:v>
                </c:pt>
                <c:pt idx="99">
                  <c:v>0.12962962962962965</c:v>
                </c:pt>
                <c:pt idx="100">
                  <c:v>0.12962962962962965</c:v>
                </c:pt>
                <c:pt idx="101">
                  <c:v>0.12962962962962965</c:v>
                </c:pt>
                <c:pt idx="102">
                  <c:v>0.12962962962962965</c:v>
                </c:pt>
                <c:pt idx="103">
                  <c:v>0.12962962962962965</c:v>
                </c:pt>
                <c:pt idx="104">
                  <c:v>0.11111111111111116</c:v>
                </c:pt>
                <c:pt idx="105">
                  <c:v>0.11111111111111116</c:v>
                </c:pt>
                <c:pt idx="106">
                  <c:v>0.11111111111111116</c:v>
                </c:pt>
                <c:pt idx="107">
                  <c:v>0.11111111111111116</c:v>
                </c:pt>
                <c:pt idx="108">
                  <c:v>9.259259259259256E-2</c:v>
                </c:pt>
                <c:pt idx="109">
                  <c:v>9.259259259259256E-2</c:v>
                </c:pt>
                <c:pt idx="110">
                  <c:v>9.259259259259256E-2</c:v>
                </c:pt>
                <c:pt idx="111">
                  <c:v>9.259259259259256E-2</c:v>
                </c:pt>
                <c:pt idx="112">
                  <c:v>9.259259259259256E-2</c:v>
                </c:pt>
                <c:pt idx="113">
                  <c:v>9.259259259259256E-2</c:v>
                </c:pt>
                <c:pt idx="114">
                  <c:v>9.259259259259256E-2</c:v>
                </c:pt>
                <c:pt idx="115">
                  <c:v>7.407407407407407E-2</c:v>
                </c:pt>
                <c:pt idx="116">
                  <c:v>5.555555555555558E-2</c:v>
                </c:pt>
                <c:pt idx="117">
                  <c:v>5.555555555555558E-2</c:v>
                </c:pt>
                <c:pt idx="118">
                  <c:v>5.555555555555558E-2</c:v>
                </c:pt>
                <c:pt idx="119">
                  <c:v>5.555555555555558E-2</c:v>
                </c:pt>
                <c:pt idx="120">
                  <c:v>5.555555555555558E-2</c:v>
                </c:pt>
                <c:pt idx="121">
                  <c:v>5.555555555555558E-2</c:v>
                </c:pt>
                <c:pt idx="122">
                  <c:v>5.555555555555558E-2</c:v>
                </c:pt>
                <c:pt idx="123">
                  <c:v>5.555555555555558E-2</c:v>
                </c:pt>
                <c:pt idx="124">
                  <c:v>5.555555555555558E-2</c:v>
                </c:pt>
                <c:pt idx="125">
                  <c:v>5.555555555555558E-2</c:v>
                </c:pt>
                <c:pt idx="126">
                  <c:v>5.555555555555558E-2</c:v>
                </c:pt>
                <c:pt idx="127">
                  <c:v>5.555555555555558E-2</c:v>
                </c:pt>
                <c:pt idx="128">
                  <c:v>5.555555555555558E-2</c:v>
                </c:pt>
                <c:pt idx="129">
                  <c:v>5.555555555555558E-2</c:v>
                </c:pt>
                <c:pt idx="130">
                  <c:v>5.555555555555558E-2</c:v>
                </c:pt>
                <c:pt idx="131">
                  <c:v>5.555555555555558E-2</c:v>
                </c:pt>
                <c:pt idx="132">
                  <c:v>5.555555555555558E-2</c:v>
                </c:pt>
                <c:pt idx="133">
                  <c:v>5.555555555555558E-2</c:v>
                </c:pt>
                <c:pt idx="134">
                  <c:v>3.703703703703709E-2</c:v>
                </c:pt>
                <c:pt idx="135">
                  <c:v>3.703703703703709E-2</c:v>
                </c:pt>
                <c:pt idx="136">
                  <c:v>3.703703703703709E-2</c:v>
                </c:pt>
                <c:pt idx="137">
                  <c:v>3.703703703703709E-2</c:v>
                </c:pt>
                <c:pt idx="138">
                  <c:v>3.703703703703709E-2</c:v>
                </c:pt>
                <c:pt idx="139">
                  <c:v>3.703703703703709E-2</c:v>
                </c:pt>
                <c:pt idx="140">
                  <c:v>3.703703703703709E-2</c:v>
                </c:pt>
                <c:pt idx="141">
                  <c:v>1.851851851851849E-2</c:v>
                </c:pt>
                <c:pt idx="142">
                  <c:v>1.851851851851849E-2</c:v>
                </c:pt>
                <c:pt idx="143">
                  <c:v>1.851851851851849E-2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xVal>
          <c:yVal>
            <c:numRef>
              <c:f>'Q4.5'!$BY$4:$BY$154</c:f>
              <c:numCache>
                <c:formatCode>General</c:formatCode>
                <c:ptCount val="15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0.98958333333333337</c:v>
                </c:pt>
                <c:pt idx="11">
                  <c:v>0.98958333333333337</c:v>
                </c:pt>
                <c:pt idx="12">
                  <c:v>0.98958333333333337</c:v>
                </c:pt>
                <c:pt idx="13">
                  <c:v>0.98958333333333337</c:v>
                </c:pt>
                <c:pt idx="14">
                  <c:v>0.98958333333333337</c:v>
                </c:pt>
                <c:pt idx="15">
                  <c:v>0.98958333333333337</c:v>
                </c:pt>
                <c:pt idx="16">
                  <c:v>0.98958333333333337</c:v>
                </c:pt>
                <c:pt idx="17">
                  <c:v>0.98958333333333337</c:v>
                </c:pt>
                <c:pt idx="18">
                  <c:v>0.97916666666666663</c:v>
                </c:pt>
                <c:pt idx="19">
                  <c:v>0.97916666666666663</c:v>
                </c:pt>
                <c:pt idx="20">
                  <c:v>0.96875</c:v>
                </c:pt>
                <c:pt idx="21">
                  <c:v>0.95833333333333337</c:v>
                </c:pt>
                <c:pt idx="22">
                  <c:v>0.94791666666666663</c:v>
                </c:pt>
                <c:pt idx="23">
                  <c:v>0.9375</c:v>
                </c:pt>
                <c:pt idx="24">
                  <c:v>0.9375</c:v>
                </c:pt>
                <c:pt idx="25">
                  <c:v>0.92708333333333337</c:v>
                </c:pt>
                <c:pt idx="26">
                  <c:v>0.92708333333333337</c:v>
                </c:pt>
                <c:pt idx="27">
                  <c:v>0.91666666666666663</c:v>
                </c:pt>
                <c:pt idx="28">
                  <c:v>0.90625</c:v>
                </c:pt>
                <c:pt idx="29">
                  <c:v>0.90625</c:v>
                </c:pt>
                <c:pt idx="30">
                  <c:v>0.89583333333333337</c:v>
                </c:pt>
                <c:pt idx="31">
                  <c:v>0.89583333333333337</c:v>
                </c:pt>
                <c:pt idx="32">
                  <c:v>0.88541666666666663</c:v>
                </c:pt>
                <c:pt idx="33">
                  <c:v>0.875</c:v>
                </c:pt>
                <c:pt idx="34">
                  <c:v>0.875</c:v>
                </c:pt>
                <c:pt idx="35">
                  <c:v>0.875</c:v>
                </c:pt>
                <c:pt idx="36">
                  <c:v>0.875</c:v>
                </c:pt>
                <c:pt idx="37">
                  <c:v>0.875</c:v>
                </c:pt>
                <c:pt idx="38">
                  <c:v>0.86458333333333337</c:v>
                </c:pt>
                <c:pt idx="39">
                  <c:v>0.86458333333333337</c:v>
                </c:pt>
                <c:pt idx="40">
                  <c:v>0.85416666666666663</c:v>
                </c:pt>
                <c:pt idx="41">
                  <c:v>0.85416666666666663</c:v>
                </c:pt>
                <c:pt idx="42">
                  <c:v>0.85416666666666663</c:v>
                </c:pt>
                <c:pt idx="43">
                  <c:v>0.85416666666666663</c:v>
                </c:pt>
                <c:pt idx="44">
                  <c:v>0.84375</c:v>
                </c:pt>
                <c:pt idx="45">
                  <c:v>0.83333333333333337</c:v>
                </c:pt>
                <c:pt idx="46">
                  <c:v>0.83333333333333337</c:v>
                </c:pt>
                <c:pt idx="47">
                  <c:v>0.82291666666666663</c:v>
                </c:pt>
                <c:pt idx="48">
                  <c:v>0.8125</c:v>
                </c:pt>
                <c:pt idx="49">
                  <c:v>0.80208333333333337</c:v>
                </c:pt>
                <c:pt idx="50">
                  <c:v>0.80208333333333337</c:v>
                </c:pt>
                <c:pt idx="51">
                  <c:v>0.79166666666666663</c:v>
                </c:pt>
                <c:pt idx="52">
                  <c:v>0.78125</c:v>
                </c:pt>
                <c:pt idx="53">
                  <c:v>0.78125</c:v>
                </c:pt>
                <c:pt idx="54">
                  <c:v>0.77083333333333337</c:v>
                </c:pt>
                <c:pt idx="55">
                  <c:v>0.77083333333333337</c:v>
                </c:pt>
                <c:pt idx="56">
                  <c:v>0.76041666666666663</c:v>
                </c:pt>
                <c:pt idx="57">
                  <c:v>0.75</c:v>
                </c:pt>
                <c:pt idx="58">
                  <c:v>0.73958333333333326</c:v>
                </c:pt>
                <c:pt idx="59">
                  <c:v>0.73958333333333326</c:v>
                </c:pt>
                <c:pt idx="60">
                  <c:v>0.73958333333333326</c:v>
                </c:pt>
                <c:pt idx="61">
                  <c:v>0.72916666666666674</c:v>
                </c:pt>
                <c:pt idx="62">
                  <c:v>0.71875</c:v>
                </c:pt>
                <c:pt idx="63">
                  <c:v>0.71875</c:v>
                </c:pt>
                <c:pt idx="64">
                  <c:v>0.70833333333333326</c:v>
                </c:pt>
                <c:pt idx="65">
                  <c:v>0.69791666666666674</c:v>
                </c:pt>
                <c:pt idx="66">
                  <c:v>0.69791666666666674</c:v>
                </c:pt>
                <c:pt idx="67">
                  <c:v>0.6875</c:v>
                </c:pt>
                <c:pt idx="68">
                  <c:v>0.67708333333333326</c:v>
                </c:pt>
                <c:pt idx="69">
                  <c:v>0.66666666666666674</c:v>
                </c:pt>
                <c:pt idx="70">
                  <c:v>0.66666666666666674</c:v>
                </c:pt>
                <c:pt idx="71">
                  <c:v>0.65625</c:v>
                </c:pt>
                <c:pt idx="72">
                  <c:v>0.64583333333333326</c:v>
                </c:pt>
                <c:pt idx="73">
                  <c:v>0.64583333333333326</c:v>
                </c:pt>
                <c:pt idx="74">
                  <c:v>0.64583333333333326</c:v>
                </c:pt>
                <c:pt idx="75">
                  <c:v>0.63541666666666674</c:v>
                </c:pt>
                <c:pt idx="76">
                  <c:v>0.63541666666666674</c:v>
                </c:pt>
                <c:pt idx="77">
                  <c:v>0.625</c:v>
                </c:pt>
                <c:pt idx="78">
                  <c:v>0.61458333333333326</c:v>
                </c:pt>
                <c:pt idx="79">
                  <c:v>0.60416666666666674</c:v>
                </c:pt>
                <c:pt idx="80">
                  <c:v>0.59375</c:v>
                </c:pt>
                <c:pt idx="81">
                  <c:v>0.59375</c:v>
                </c:pt>
                <c:pt idx="82">
                  <c:v>0.58333333333333326</c:v>
                </c:pt>
                <c:pt idx="83">
                  <c:v>0.57291666666666674</c:v>
                </c:pt>
                <c:pt idx="84">
                  <c:v>0.5625</c:v>
                </c:pt>
                <c:pt idx="85">
                  <c:v>0.55208333333333326</c:v>
                </c:pt>
                <c:pt idx="86">
                  <c:v>0.54166666666666674</c:v>
                </c:pt>
                <c:pt idx="87">
                  <c:v>0.53125</c:v>
                </c:pt>
                <c:pt idx="88">
                  <c:v>0.52083333333333326</c:v>
                </c:pt>
                <c:pt idx="89">
                  <c:v>0.52083333333333326</c:v>
                </c:pt>
                <c:pt idx="90">
                  <c:v>0.52083333333333326</c:v>
                </c:pt>
                <c:pt idx="91">
                  <c:v>0.51041666666666674</c:v>
                </c:pt>
                <c:pt idx="92">
                  <c:v>0.5</c:v>
                </c:pt>
                <c:pt idx="93">
                  <c:v>0.48958333333333337</c:v>
                </c:pt>
                <c:pt idx="94">
                  <c:v>0.47916666666666663</c:v>
                </c:pt>
                <c:pt idx="95">
                  <c:v>0.47916666666666663</c:v>
                </c:pt>
                <c:pt idx="96">
                  <c:v>0.46875</c:v>
                </c:pt>
                <c:pt idx="97">
                  <c:v>0.45833333333333337</c:v>
                </c:pt>
                <c:pt idx="98">
                  <c:v>0.45833333333333337</c:v>
                </c:pt>
                <c:pt idx="99">
                  <c:v>0.45833333333333337</c:v>
                </c:pt>
                <c:pt idx="100">
                  <c:v>0.44791666666666663</c:v>
                </c:pt>
                <c:pt idx="101">
                  <c:v>0.4375</c:v>
                </c:pt>
                <c:pt idx="102">
                  <c:v>0.42708333333333337</c:v>
                </c:pt>
                <c:pt idx="103">
                  <c:v>0.41666666666666663</c:v>
                </c:pt>
                <c:pt idx="104">
                  <c:v>0.41666666666666663</c:v>
                </c:pt>
                <c:pt idx="105">
                  <c:v>0.40625</c:v>
                </c:pt>
                <c:pt idx="106">
                  <c:v>0.39583333333333337</c:v>
                </c:pt>
                <c:pt idx="107">
                  <c:v>0.38541666666666663</c:v>
                </c:pt>
                <c:pt idx="108">
                  <c:v>0.38541666666666663</c:v>
                </c:pt>
                <c:pt idx="109">
                  <c:v>0.375</c:v>
                </c:pt>
                <c:pt idx="110">
                  <c:v>0.36458333333333337</c:v>
                </c:pt>
                <c:pt idx="111">
                  <c:v>0.35416666666666663</c:v>
                </c:pt>
                <c:pt idx="112">
                  <c:v>0.34375</c:v>
                </c:pt>
                <c:pt idx="113">
                  <c:v>0.33333333333333337</c:v>
                </c:pt>
                <c:pt idx="114">
                  <c:v>0.32291666666666663</c:v>
                </c:pt>
                <c:pt idx="115">
                  <c:v>0.32291666666666663</c:v>
                </c:pt>
                <c:pt idx="116">
                  <c:v>0.32291666666666663</c:v>
                </c:pt>
                <c:pt idx="117">
                  <c:v>0.3125</c:v>
                </c:pt>
                <c:pt idx="118">
                  <c:v>0.30208333333333337</c:v>
                </c:pt>
                <c:pt idx="119">
                  <c:v>0.29166666666666663</c:v>
                </c:pt>
                <c:pt idx="120">
                  <c:v>0.28125</c:v>
                </c:pt>
                <c:pt idx="121">
                  <c:v>0.27083333333333337</c:v>
                </c:pt>
                <c:pt idx="122">
                  <c:v>0.26041666666666663</c:v>
                </c:pt>
                <c:pt idx="123">
                  <c:v>0.25</c:v>
                </c:pt>
                <c:pt idx="124">
                  <c:v>0.23958333333333337</c:v>
                </c:pt>
                <c:pt idx="125">
                  <c:v>0.22916666666666663</c:v>
                </c:pt>
                <c:pt idx="126">
                  <c:v>0.21875</c:v>
                </c:pt>
                <c:pt idx="127">
                  <c:v>0.20833333333333337</c:v>
                </c:pt>
                <c:pt idx="128">
                  <c:v>0.19791666666666663</c:v>
                </c:pt>
                <c:pt idx="129">
                  <c:v>0.1875</c:v>
                </c:pt>
                <c:pt idx="130">
                  <c:v>0.17708333333333337</c:v>
                </c:pt>
                <c:pt idx="131">
                  <c:v>0.16666666666666663</c:v>
                </c:pt>
                <c:pt idx="132">
                  <c:v>0.15625</c:v>
                </c:pt>
                <c:pt idx="133">
                  <c:v>0.14583333333333337</c:v>
                </c:pt>
                <c:pt idx="134">
                  <c:v>0.14583333333333337</c:v>
                </c:pt>
                <c:pt idx="135">
                  <c:v>0.13541666666666663</c:v>
                </c:pt>
                <c:pt idx="136">
                  <c:v>0.125</c:v>
                </c:pt>
                <c:pt idx="137">
                  <c:v>0.11458333333333337</c:v>
                </c:pt>
                <c:pt idx="138">
                  <c:v>0.10416666666666663</c:v>
                </c:pt>
                <c:pt idx="139">
                  <c:v>9.375E-2</c:v>
                </c:pt>
                <c:pt idx="140">
                  <c:v>8.333333333333337E-2</c:v>
                </c:pt>
                <c:pt idx="141">
                  <c:v>8.333333333333337E-2</c:v>
                </c:pt>
                <c:pt idx="142">
                  <c:v>7.291666666666663E-2</c:v>
                </c:pt>
                <c:pt idx="143">
                  <c:v>6.25E-2</c:v>
                </c:pt>
                <c:pt idx="144">
                  <c:v>6.25E-2</c:v>
                </c:pt>
                <c:pt idx="145">
                  <c:v>5.208333333333337E-2</c:v>
                </c:pt>
                <c:pt idx="146">
                  <c:v>4.166666666666663E-2</c:v>
                </c:pt>
                <c:pt idx="147">
                  <c:v>3.125E-2</c:v>
                </c:pt>
                <c:pt idx="148">
                  <c:v>2.083333333333337E-2</c:v>
                </c:pt>
                <c:pt idx="149">
                  <c:v>1.041666666666663E-2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27-4182-A2DA-1794995EB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5164239"/>
        <c:axId val="1332361183"/>
      </c:scatterChart>
      <c:valAx>
        <c:axId val="13351642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baseline="0">
                    <a:effectLst/>
                  </a:rPr>
                  <a:t>False Positive Rate</a:t>
                </a:r>
                <a:endParaRPr lang="en-US" sz="1000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361183"/>
        <c:crosses val="autoZero"/>
        <c:crossBetween val="midCat"/>
      </c:valAx>
      <c:valAx>
        <c:axId val="13323611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</a:t>
                </a:r>
                <a:r>
                  <a:rPr lang="en-US" sz="1000" b="1" i="0" baseline="0">
                    <a:effectLst/>
                  </a:rPr>
                  <a:t>True Positive Rate</a:t>
                </a:r>
                <a:endParaRPr lang="en-US" sz="1000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16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'Q4.5'!$BX$4:$BX$154</c:f>
              <c:numCache>
                <c:formatCode>General</c:formatCode>
                <c:ptCount val="151"/>
                <c:pt idx="0">
                  <c:v>1</c:v>
                </c:pt>
                <c:pt idx="1">
                  <c:v>0.98148148148148151</c:v>
                </c:pt>
                <c:pt idx="2">
                  <c:v>0.96296296296296302</c:v>
                </c:pt>
                <c:pt idx="3">
                  <c:v>0.94444444444444442</c:v>
                </c:pt>
                <c:pt idx="4">
                  <c:v>0.92592592592592593</c:v>
                </c:pt>
                <c:pt idx="5">
                  <c:v>0.90740740740740744</c:v>
                </c:pt>
                <c:pt idx="6">
                  <c:v>0.88888888888888884</c:v>
                </c:pt>
                <c:pt idx="7">
                  <c:v>0.87037037037037035</c:v>
                </c:pt>
                <c:pt idx="8">
                  <c:v>0.85185185185185186</c:v>
                </c:pt>
                <c:pt idx="9">
                  <c:v>0.83333333333333337</c:v>
                </c:pt>
                <c:pt idx="10">
                  <c:v>0.83333333333333337</c:v>
                </c:pt>
                <c:pt idx="11">
                  <c:v>0.81481481481481488</c:v>
                </c:pt>
                <c:pt idx="12">
                  <c:v>0.79629629629629628</c:v>
                </c:pt>
                <c:pt idx="13">
                  <c:v>0.77777777777777779</c:v>
                </c:pt>
                <c:pt idx="14">
                  <c:v>0.7592592592592593</c:v>
                </c:pt>
                <c:pt idx="15">
                  <c:v>0.7407407407407407</c:v>
                </c:pt>
                <c:pt idx="16">
                  <c:v>0.72222222222222221</c:v>
                </c:pt>
                <c:pt idx="17">
                  <c:v>0.70370370370370372</c:v>
                </c:pt>
                <c:pt idx="18">
                  <c:v>0.70370370370370372</c:v>
                </c:pt>
                <c:pt idx="19">
                  <c:v>0.68518518518518512</c:v>
                </c:pt>
                <c:pt idx="20">
                  <c:v>0.68518518518518512</c:v>
                </c:pt>
                <c:pt idx="21">
                  <c:v>0.68518518518518512</c:v>
                </c:pt>
                <c:pt idx="22">
                  <c:v>0.68518518518518512</c:v>
                </c:pt>
                <c:pt idx="23">
                  <c:v>0.68518518518518512</c:v>
                </c:pt>
                <c:pt idx="24">
                  <c:v>0.66666666666666674</c:v>
                </c:pt>
                <c:pt idx="25">
                  <c:v>0.66666666666666674</c:v>
                </c:pt>
                <c:pt idx="26">
                  <c:v>0.64814814814814814</c:v>
                </c:pt>
                <c:pt idx="27">
                  <c:v>0.64814814814814814</c:v>
                </c:pt>
                <c:pt idx="28">
                  <c:v>0.64814814814814814</c:v>
                </c:pt>
                <c:pt idx="29">
                  <c:v>0.62962962962962965</c:v>
                </c:pt>
                <c:pt idx="30">
                  <c:v>0.62962962962962965</c:v>
                </c:pt>
                <c:pt idx="31">
                  <c:v>0.61111111111111116</c:v>
                </c:pt>
                <c:pt idx="32">
                  <c:v>0.61111111111111116</c:v>
                </c:pt>
                <c:pt idx="33">
                  <c:v>0.61111111111111116</c:v>
                </c:pt>
                <c:pt idx="34">
                  <c:v>0.59259259259259256</c:v>
                </c:pt>
                <c:pt idx="35">
                  <c:v>0.57407407407407407</c:v>
                </c:pt>
                <c:pt idx="36">
                  <c:v>0.55555555555555558</c:v>
                </c:pt>
                <c:pt idx="37">
                  <c:v>0.53703703703703698</c:v>
                </c:pt>
                <c:pt idx="38">
                  <c:v>0.53703703703703698</c:v>
                </c:pt>
                <c:pt idx="39">
                  <c:v>0.5185185185185186</c:v>
                </c:pt>
                <c:pt idx="40">
                  <c:v>0.5185185185185186</c:v>
                </c:pt>
                <c:pt idx="41">
                  <c:v>0.5</c:v>
                </c:pt>
                <c:pt idx="42">
                  <c:v>0.48148148148148151</c:v>
                </c:pt>
                <c:pt idx="43">
                  <c:v>0.46296296296296291</c:v>
                </c:pt>
                <c:pt idx="44">
                  <c:v>0.46296296296296291</c:v>
                </c:pt>
                <c:pt idx="45">
                  <c:v>0.46296296296296291</c:v>
                </c:pt>
                <c:pt idx="46">
                  <c:v>0.44444444444444442</c:v>
                </c:pt>
                <c:pt idx="47">
                  <c:v>0.44444444444444442</c:v>
                </c:pt>
                <c:pt idx="48">
                  <c:v>0.44444444444444442</c:v>
                </c:pt>
                <c:pt idx="49">
                  <c:v>0.44444444444444442</c:v>
                </c:pt>
                <c:pt idx="50">
                  <c:v>0.42592592592592593</c:v>
                </c:pt>
                <c:pt idx="51">
                  <c:v>0.42592592592592593</c:v>
                </c:pt>
                <c:pt idx="52">
                  <c:v>0.42592592592592593</c:v>
                </c:pt>
                <c:pt idx="53">
                  <c:v>0.40740740740740744</c:v>
                </c:pt>
                <c:pt idx="54">
                  <c:v>0.40740740740740744</c:v>
                </c:pt>
                <c:pt idx="55">
                  <c:v>0.38888888888888884</c:v>
                </c:pt>
                <c:pt idx="56">
                  <c:v>0.38888888888888884</c:v>
                </c:pt>
                <c:pt idx="57">
                  <c:v>0.38888888888888884</c:v>
                </c:pt>
                <c:pt idx="58">
                  <c:v>0.38888888888888884</c:v>
                </c:pt>
                <c:pt idx="59">
                  <c:v>0.37037037037037035</c:v>
                </c:pt>
                <c:pt idx="60">
                  <c:v>0.35185185185185186</c:v>
                </c:pt>
                <c:pt idx="61">
                  <c:v>0.35185185185185186</c:v>
                </c:pt>
                <c:pt idx="62">
                  <c:v>0.35185185185185186</c:v>
                </c:pt>
                <c:pt idx="63">
                  <c:v>0.33333333333333337</c:v>
                </c:pt>
                <c:pt idx="64">
                  <c:v>0.33333333333333337</c:v>
                </c:pt>
                <c:pt idx="65">
                  <c:v>0.33333333333333337</c:v>
                </c:pt>
                <c:pt idx="66">
                  <c:v>0.31481481481481477</c:v>
                </c:pt>
                <c:pt idx="67">
                  <c:v>0.31481481481481477</c:v>
                </c:pt>
                <c:pt idx="68">
                  <c:v>0.31481481481481477</c:v>
                </c:pt>
                <c:pt idx="69">
                  <c:v>0.31481481481481477</c:v>
                </c:pt>
                <c:pt idx="70">
                  <c:v>0.29629629629629628</c:v>
                </c:pt>
                <c:pt idx="71">
                  <c:v>0.29629629629629628</c:v>
                </c:pt>
                <c:pt idx="72">
                  <c:v>0.29629629629629628</c:v>
                </c:pt>
                <c:pt idx="73">
                  <c:v>0.27777777777777779</c:v>
                </c:pt>
                <c:pt idx="74">
                  <c:v>0.2592592592592593</c:v>
                </c:pt>
                <c:pt idx="75">
                  <c:v>0.2592592592592593</c:v>
                </c:pt>
                <c:pt idx="76">
                  <c:v>0.2407407407407407</c:v>
                </c:pt>
                <c:pt idx="77">
                  <c:v>0.2407407407407407</c:v>
                </c:pt>
                <c:pt idx="78">
                  <c:v>0.2407407407407407</c:v>
                </c:pt>
                <c:pt idx="79">
                  <c:v>0.2407407407407407</c:v>
                </c:pt>
                <c:pt idx="80">
                  <c:v>0.2407407407407407</c:v>
                </c:pt>
                <c:pt idx="81">
                  <c:v>0.22222222222222221</c:v>
                </c:pt>
                <c:pt idx="82">
                  <c:v>0.22222222222222221</c:v>
                </c:pt>
                <c:pt idx="83">
                  <c:v>0.22222222222222221</c:v>
                </c:pt>
                <c:pt idx="84">
                  <c:v>0.22222222222222221</c:v>
                </c:pt>
                <c:pt idx="85">
                  <c:v>0.22222222222222221</c:v>
                </c:pt>
                <c:pt idx="86">
                  <c:v>0.22222222222222221</c:v>
                </c:pt>
                <c:pt idx="87">
                  <c:v>0.22222222222222221</c:v>
                </c:pt>
                <c:pt idx="88">
                  <c:v>0.22222222222222221</c:v>
                </c:pt>
                <c:pt idx="89">
                  <c:v>0.20370370370370372</c:v>
                </c:pt>
                <c:pt idx="90">
                  <c:v>0.18518518518518523</c:v>
                </c:pt>
                <c:pt idx="91">
                  <c:v>0.18518518518518523</c:v>
                </c:pt>
                <c:pt idx="92">
                  <c:v>0.18518518518518523</c:v>
                </c:pt>
                <c:pt idx="93">
                  <c:v>0.18518518518518523</c:v>
                </c:pt>
                <c:pt idx="94">
                  <c:v>0.18518518518518523</c:v>
                </c:pt>
                <c:pt idx="95">
                  <c:v>0.16666666666666663</c:v>
                </c:pt>
                <c:pt idx="96">
                  <c:v>0.16666666666666663</c:v>
                </c:pt>
                <c:pt idx="97">
                  <c:v>0.16666666666666663</c:v>
                </c:pt>
                <c:pt idx="98">
                  <c:v>0.14814814814814814</c:v>
                </c:pt>
                <c:pt idx="99">
                  <c:v>0.12962962962962965</c:v>
                </c:pt>
                <c:pt idx="100">
                  <c:v>0.12962962962962965</c:v>
                </c:pt>
                <c:pt idx="101">
                  <c:v>0.12962962962962965</c:v>
                </c:pt>
                <c:pt idx="102">
                  <c:v>0.12962962962962965</c:v>
                </c:pt>
                <c:pt idx="103">
                  <c:v>0.12962962962962965</c:v>
                </c:pt>
                <c:pt idx="104">
                  <c:v>0.11111111111111116</c:v>
                </c:pt>
                <c:pt idx="105">
                  <c:v>0.11111111111111116</c:v>
                </c:pt>
                <c:pt idx="106">
                  <c:v>0.11111111111111116</c:v>
                </c:pt>
                <c:pt idx="107">
                  <c:v>0.11111111111111116</c:v>
                </c:pt>
                <c:pt idx="108">
                  <c:v>9.259259259259256E-2</c:v>
                </c:pt>
                <c:pt idx="109">
                  <c:v>9.259259259259256E-2</c:v>
                </c:pt>
                <c:pt idx="110">
                  <c:v>9.259259259259256E-2</c:v>
                </c:pt>
                <c:pt idx="111">
                  <c:v>9.259259259259256E-2</c:v>
                </c:pt>
                <c:pt idx="112">
                  <c:v>9.259259259259256E-2</c:v>
                </c:pt>
                <c:pt idx="113">
                  <c:v>9.259259259259256E-2</c:v>
                </c:pt>
                <c:pt idx="114">
                  <c:v>9.259259259259256E-2</c:v>
                </c:pt>
                <c:pt idx="115">
                  <c:v>7.407407407407407E-2</c:v>
                </c:pt>
                <c:pt idx="116">
                  <c:v>5.555555555555558E-2</c:v>
                </c:pt>
                <c:pt idx="117">
                  <c:v>5.555555555555558E-2</c:v>
                </c:pt>
                <c:pt idx="118">
                  <c:v>5.555555555555558E-2</c:v>
                </c:pt>
                <c:pt idx="119">
                  <c:v>5.555555555555558E-2</c:v>
                </c:pt>
                <c:pt idx="120">
                  <c:v>5.555555555555558E-2</c:v>
                </c:pt>
                <c:pt idx="121">
                  <c:v>5.555555555555558E-2</c:v>
                </c:pt>
                <c:pt idx="122">
                  <c:v>5.555555555555558E-2</c:v>
                </c:pt>
                <c:pt idx="123">
                  <c:v>5.555555555555558E-2</c:v>
                </c:pt>
                <c:pt idx="124">
                  <c:v>5.555555555555558E-2</c:v>
                </c:pt>
                <c:pt idx="125">
                  <c:v>5.555555555555558E-2</c:v>
                </c:pt>
                <c:pt idx="126">
                  <c:v>5.555555555555558E-2</c:v>
                </c:pt>
                <c:pt idx="127">
                  <c:v>5.555555555555558E-2</c:v>
                </c:pt>
                <c:pt idx="128">
                  <c:v>5.555555555555558E-2</c:v>
                </c:pt>
                <c:pt idx="129">
                  <c:v>5.555555555555558E-2</c:v>
                </c:pt>
                <c:pt idx="130">
                  <c:v>5.555555555555558E-2</c:v>
                </c:pt>
                <c:pt idx="131">
                  <c:v>5.555555555555558E-2</c:v>
                </c:pt>
                <c:pt idx="132">
                  <c:v>5.555555555555558E-2</c:v>
                </c:pt>
                <c:pt idx="133">
                  <c:v>5.555555555555558E-2</c:v>
                </c:pt>
                <c:pt idx="134">
                  <c:v>3.703703703703709E-2</c:v>
                </c:pt>
                <c:pt idx="135">
                  <c:v>3.703703703703709E-2</c:v>
                </c:pt>
                <c:pt idx="136">
                  <c:v>3.703703703703709E-2</c:v>
                </c:pt>
                <c:pt idx="137">
                  <c:v>3.703703703703709E-2</c:v>
                </c:pt>
                <c:pt idx="138">
                  <c:v>3.703703703703709E-2</c:v>
                </c:pt>
                <c:pt idx="139">
                  <c:v>3.703703703703709E-2</c:v>
                </c:pt>
                <c:pt idx="140">
                  <c:v>3.703703703703709E-2</c:v>
                </c:pt>
                <c:pt idx="141">
                  <c:v>1.851851851851849E-2</c:v>
                </c:pt>
                <c:pt idx="142">
                  <c:v>1.851851851851849E-2</c:v>
                </c:pt>
                <c:pt idx="143">
                  <c:v>1.851851851851849E-2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xVal>
          <c:yVal>
            <c:numRef>
              <c:f>'Q4.5'!$BY$4:$BY$154</c:f>
              <c:numCache>
                <c:formatCode>General</c:formatCode>
                <c:ptCount val="15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0.98958333333333337</c:v>
                </c:pt>
                <c:pt idx="11">
                  <c:v>0.98958333333333337</c:v>
                </c:pt>
                <c:pt idx="12">
                  <c:v>0.98958333333333337</c:v>
                </c:pt>
                <c:pt idx="13">
                  <c:v>0.98958333333333337</c:v>
                </c:pt>
                <c:pt idx="14">
                  <c:v>0.98958333333333337</c:v>
                </c:pt>
                <c:pt idx="15">
                  <c:v>0.98958333333333337</c:v>
                </c:pt>
                <c:pt idx="16">
                  <c:v>0.98958333333333337</c:v>
                </c:pt>
                <c:pt idx="17">
                  <c:v>0.98958333333333337</c:v>
                </c:pt>
                <c:pt idx="18">
                  <c:v>0.97916666666666663</c:v>
                </c:pt>
                <c:pt idx="19">
                  <c:v>0.97916666666666663</c:v>
                </c:pt>
                <c:pt idx="20">
                  <c:v>0.96875</c:v>
                </c:pt>
                <c:pt idx="21">
                  <c:v>0.95833333333333337</c:v>
                </c:pt>
                <c:pt idx="22">
                  <c:v>0.94791666666666663</c:v>
                </c:pt>
                <c:pt idx="23">
                  <c:v>0.9375</c:v>
                </c:pt>
                <c:pt idx="24">
                  <c:v>0.9375</c:v>
                </c:pt>
                <c:pt idx="25">
                  <c:v>0.92708333333333337</c:v>
                </c:pt>
                <c:pt idx="26">
                  <c:v>0.92708333333333337</c:v>
                </c:pt>
                <c:pt idx="27">
                  <c:v>0.91666666666666663</c:v>
                </c:pt>
                <c:pt idx="28">
                  <c:v>0.90625</c:v>
                </c:pt>
                <c:pt idx="29">
                  <c:v>0.90625</c:v>
                </c:pt>
                <c:pt idx="30">
                  <c:v>0.89583333333333337</c:v>
                </c:pt>
                <c:pt idx="31">
                  <c:v>0.89583333333333337</c:v>
                </c:pt>
                <c:pt idx="32">
                  <c:v>0.88541666666666663</c:v>
                </c:pt>
                <c:pt idx="33">
                  <c:v>0.875</c:v>
                </c:pt>
                <c:pt idx="34">
                  <c:v>0.875</c:v>
                </c:pt>
                <c:pt idx="35">
                  <c:v>0.875</c:v>
                </c:pt>
                <c:pt idx="36">
                  <c:v>0.875</c:v>
                </c:pt>
                <c:pt idx="37">
                  <c:v>0.875</c:v>
                </c:pt>
                <c:pt idx="38">
                  <c:v>0.86458333333333337</c:v>
                </c:pt>
                <c:pt idx="39">
                  <c:v>0.86458333333333337</c:v>
                </c:pt>
                <c:pt idx="40">
                  <c:v>0.85416666666666663</c:v>
                </c:pt>
                <c:pt idx="41">
                  <c:v>0.85416666666666663</c:v>
                </c:pt>
                <c:pt idx="42">
                  <c:v>0.85416666666666663</c:v>
                </c:pt>
                <c:pt idx="43">
                  <c:v>0.85416666666666663</c:v>
                </c:pt>
                <c:pt idx="44">
                  <c:v>0.84375</c:v>
                </c:pt>
                <c:pt idx="45">
                  <c:v>0.83333333333333337</c:v>
                </c:pt>
                <c:pt idx="46">
                  <c:v>0.83333333333333337</c:v>
                </c:pt>
                <c:pt idx="47">
                  <c:v>0.82291666666666663</c:v>
                </c:pt>
                <c:pt idx="48">
                  <c:v>0.8125</c:v>
                </c:pt>
                <c:pt idx="49">
                  <c:v>0.80208333333333337</c:v>
                </c:pt>
                <c:pt idx="50">
                  <c:v>0.80208333333333337</c:v>
                </c:pt>
                <c:pt idx="51">
                  <c:v>0.79166666666666663</c:v>
                </c:pt>
                <c:pt idx="52">
                  <c:v>0.78125</c:v>
                </c:pt>
                <c:pt idx="53">
                  <c:v>0.78125</c:v>
                </c:pt>
                <c:pt idx="54">
                  <c:v>0.77083333333333337</c:v>
                </c:pt>
                <c:pt idx="55">
                  <c:v>0.77083333333333337</c:v>
                </c:pt>
                <c:pt idx="56">
                  <c:v>0.76041666666666663</c:v>
                </c:pt>
                <c:pt idx="57">
                  <c:v>0.75</c:v>
                </c:pt>
                <c:pt idx="58">
                  <c:v>0.73958333333333326</c:v>
                </c:pt>
                <c:pt idx="59">
                  <c:v>0.73958333333333326</c:v>
                </c:pt>
                <c:pt idx="60">
                  <c:v>0.73958333333333326</c:v>
                </c:pt>
                <c:pt idx="61">
                  <c:v>0.72916666666666674</c:v>
                </c:pt>
                <c:pt idx="62">
                  <c:v>0.71875</c:v>
                </c:pt>
                <c:pt idx="63">
                  <c:v>0.71875</c:v>
                </c:pt>
                <c:pt idx="64">
                  <c:v>0.70833333333333326</c:v>
                </c:pt>
                <c:pt idx="65">
                  <c:v>0.69791666666666674</c:v>
                </c:pt>
                <c:pt idx="66">
                  <c:v>0.69791666666666674</c:v>
                </c:pt>
                <c:pt idx="67">
                  <c:v>0.6875</c:v>
                </c:pt>
                <c:pt idx="68">
                  <c:v>0.67708333333333326</c:v>
                </c:pt>
                <c:pt idx="69">
                  <c:v>0.66666666666666674</c:v>
                </c:pt>
                <c:pt idx="70">
                  <c:v>0.66666666666666674</c:v>
                </c:pt>
                <c:pt idx="71">
                  <c:v>0.65625</c:v>
                </c:pt>
                <c:pt idx="72">
                  <c:v>0.64583333333333326</c:v>
                </c:pt>
                <c:pt idx="73">
                  <c:v>0.64583333333333326</c:v>
                </c:pt>
                <c:pt idx="74">
                  <c:v>0.64583333333333326</c:v>
                </c:pt>
                <c:pt idx="75">
                  <c:v>0.63541666666666674</c:v>
                </c:pt>
                <c:pt idx="76">
                  <c:v>0.63541666666666674</c:v>
                </c:pt>
                <c:pt idx="77">
                  <c:v>0.625</c:v>
                </c:pt>
                <c:pt idx="78">
                  <c:v>0.61458333333333326</c:v>
                </c:pt>
                <c:pt idx="79">
                  <c:v>0.60416666666666674</c:v>
                </c:pt>
                <c:pt idx="80">
                  <c:v>0.59375</c:v>
                </c:pt>
                <c:pt idx="81">
                  <c:v>0.59375</c:v>
                </c:pt>
                <c:pt idx="82">
                  <c:v>0.58333333333333326</c:v>
                </c:pt>
                <c:pt idx="83">
                  <c:v>0.57291666666666674</c:v>
                </c:pt>
                <c:pt idx="84">
                  <c:v>0.5625</c:v>
                </c:pt>
                <c:pt idx="85">
                  <c:v>0.55208333333333326</c:v>
                </c:pt>
                <c:pt idx="86">
                  <c:v>0.54166666666666674</c:v>
                </c:pt>
                <c:pt idx="87">
                  <c:v>0.53125</c:v>
                </c:pt>
                <c:pt idx="88">
                  <c:v>0.52083333333333326</c:v>
                </c:pt>
                <c:pt idx="89">
                  <c:v>0.52083333333333326</c:v>
                </c:pt>
                <c:pt idx="90">
                  <c:v>0.52083333333333326</c:v>
                </c:pt>
                <c:pt idx="91">
                  <c:v>0.51041666666666674</c:v>
                </c:pt>
                <c:pt idx="92">
                  <c:v>0.5</c:v>
                </c:pt>
                <c:pt idx="93">
                  <c:v>0.48958333333333337</c:v>
                </c:pt>
                <c:pt idx="94">
                  <c:v>0.47916666666666663</c:v>
                </c:pt>
                <c:pt idx="95">
                  <c:v>0.47916666666666663</c:v>
                </c:pt>
                <c:pt idx="96">
                  <c:v>0.46875</c:v>
                </c:pt>
                <c:pt idx="97">
                  <c:v>0.45833333333333337</c:v>
                </c:pt>
                <c:pt idx="98">
                  <c:v>0.45833333333333337</c:v>
                </c:pt>
                <c:pt idx="99">
                  <c:v>0.45833333333333337</c:v>
                </c:pt>
                <c:pt idx="100">
                  <c:v>0.44791666666666663</c:v>
                </c:pt>
                <c:pt idx="101">
                  <c:v>0.4375</c:v>
                </c:pt>
                <c:pt idx="102">
                  <c:v>0.42708333333333337</c:v>
                </c:pt>
                <c:pt idx="103">
                  <c:v>0.41666666666666663</c:v>
                </c:pt>
                <c:pt idx="104">
                  <c:v>0.41666666666666663</c:v>
                </c:pt>
                <c:pt idx="105">
                  <c:v>0.40625</c:v>
                </c:pt>
                <c:pt idx="106">
                  <c:v>0.39583333333333337</c:v>
                </c:pt>
                <c:pt idx="107">
                  <c:v>0.38541666666666663</c:v>
                </c:pt>
                <c:pt idx="108">
                  <c:v>0.38541666666666663</c:v>
                </c:pt>
                <c:pt idx="109">
                  <c:v>0.375</c:v>
                </c:pt>
                <c:pt idx="110">
                  <c:v>0.36458333333333337</c:v>
                </c:pt>
                <c:pt idx="111">
                  <c:v>0.35416666666666663</c:v>
                </c:pt>
                <c:pt idx="112">
                  <c:v>0.34375</c:v>
                </c:pt>
                <c:pt idx="113">
                  <c:v>0.33333333333333337</c:v>
                </c:pt>
                <c:pt idx="114">
                  <c:v>0.32291666666666663</c:v>
                </c:pt>
                <c:pt idx="115">
                  <c:v>0.32291666666666663</c:v>
                </c:pt>
                <c:pt idx="116">
                  <c:v>0.32291666666666663</c:v>
                </c:pt>
                <c:pt idx="117">
                  <c:v>0.3125</c:v>
                </c:pt>
                <c:pt idx="118">
                  <c:v>0.30208333333333337</c:v>
                </c:pt>
                <c:pt idx="119">
                  <c:v>0.29166666666666663</c:v>
                </c:pt>
                <c:pt idx="120">
                  <c:v>0.28125</c:v>
                </c:pt>
                <c:pt idx="121">
                  <c:v>0.27083333333333337</c:v>
                </c:pt>
                <c:pt idx="122">
                  <c:v>0.26041666666666663</c:v>
                </c:pt>
                <c:pt idx="123">
                  <c:v>0.25</c:v>
                </c:pt>
                <c:pt idx="124">
                  <c:v>0.23958333333333337</c:v>
                </c:pt>
                <c:pt idx="125">
                  <c:v>0.22916666666666663</c:v>
                </c:pt>
                <c:pt idx="126">
                  <c:v>0.21875</c:v>
                </c:pt>
                <c:pt idx="127">
                  <c:v>0.20833333333333337</c:v>
                </c:pt>
                <c:pt idx="128">
                  <c:v>0.19791666666666663</c:v>
                </c:pt>
                <c:pt idx="129">
                  <c:v>0.1875</c:v>
                </c:pt>
                <c:pt idx="130">
                  <c:v>0.17708333333333337</c:v>
                </c:pt>
                <c:pt idx="131">
                  <c:v>0.16666666666666663</c:v>
                </c:pt>
                <c:pt idx="132">
                  <c:v>0.15625</c:v>
                </c:pt>
                <c:pt idx="133">
                  <c:v>0.14583333333333337</c:v>
                </c:pt>
                <c:pt idx="134">
                  <c:v>0.14583333333333337</c:v>
                </c:pt>
                <c:pt idx="135">
                  <c:v>0.13541666666666663</c:v>
                </c:pt>
                <c:pt idx="136">
                  <c:v>0.125</c:v>
                </c:pt>
                <c:pt idx="137">
                  <c:v>0.11458333333333337</c:v>
                </c:pt>
                <c:pt idx="138">
                  <c:v>0.10416666666666663</c:v>
                </c:pt>
                <c:pt idx="139">
                  <c:v>9.375E-2</c:v>
                </c:pt>
                <c:pt idx="140">
                  <c:v>8.333333333333337E-2</c:v>
                </c:pt>
                <c:pt idx="141">
                  <c:v>8.333333333333337E-2</c:v>
                </c:pt>
                <c:pt idx="142">
                  <c:v>7.291666666666663E-2</c:v>
                </c:pt>
                <c:pt idx="143">
                  <c:v>6.25E-2</c:v>
                </c:pt>
                <c:pt idx="144">
                  <c:v>6.25E-2</c:v>
                </c:pt>
                <c:pt idx="145">
                  <c:v>5.208333333333337E-2</c:v>
                </c:pt>
                <c:pt idx="146">
                  <c:v>4.166666666666663E-2</c:v>
                </c:pt>
                <c:pt idx="147">
                  <c:v>3.125E-2</c:v>
                </c:pt>
                <c:pt idx="148">
                  <c:v>2.083333333333337E-2</c:v>
                </c:pt>
                <c:pt idx="149">
                  <c:v>1.041666666666663E-2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ED-48E7-807C-67BD1285B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5164239"/>
        <c:axId val="1332361183"/>
      </c:scatterChart>
      <c:valAx>
        <c:axId val="13351642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baseline="0">
                    <a:effectLst/>
                  </a:rPr>
                  <a:t>False Positive Rate</a:t>
                </a:r>
                <a:endParaRPr lang="en-US" sz="1000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361183"/>
        <c:crosses val="autoZero"/>
        <c:crossBetween val="midCat"/>
      </c:valAx>
      <c:valAx>
        <c:axId val="13323611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</a:t>
                </a:r>
                <a:r>
                  <a:rPr lang="en-US" sz="1000" b="1" i="0" baseline="0">
                    <a:effectLst/>
                  </a:rPr>
                  <a:t>True Positive Rate</a:t>
                </a:r>
                <a:endParaRPr lang="en-US" sz="1000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516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'Q4.6'!$BU$4:$BU$154</c:f>
              <c:numCache>
                <c:formatCode>General</c:formatCode>
                <c:ptCount val="151"/>
                <c:pt idx="0">
                  <c:v>1</c:v>
                </c:pt>
                <c:pt idx="1">
                  <c:v>0.98148148148148151</c:v>
                </c:pt>
                <c:pt idx="2">
                  <c:v>0.96296296296296302</c:v>
                </c:pt>
                <c:pt idx="3">
                  <c:v>0.94444444444444442</c:v>
                </c:pt>
                <c:pt idx="4">
                  <c:v>0.92592592592592593</c:v>
                </c:pt>
                <c:pt idx="5">
                  <c:v>0.90740740740740744</c:v>
                </c:pt>
                <c:pt idx="6">
                  <c:v>0.88888888888888884</c:v>
                </c:pt>
                <c:pt idx="7">
                  <c:v>0.87037037037037035</c:v>
                </c:pt>
                <c:pt idx="8">
                  <c:v>0.85185185185185186</c:v>
                </c:pt>
                <c:pt idx="9">
                  <c:v>0.83333333333333337</c:v>
                </c:pt>
                <c:pt idx="10">
                  <c:v>0.83333333333333337</c:v>
                </c:pt>
                <c:pt idx="11">
                  <c:v>0.81481481481481488</c:v>
                </c:pt>
                <c:pt idx="12">
                  <c:v>0.79629629629629628</c:v>
                </c:pt>
                <c:pt idx="13">
                  <c:v>0.77777777777777779</c:v>
                </c:pt>
                <c:pt idx="14">
                  <c:v>0.7592592592592593</c:v>
                </c:pt>
                <c:pt idx="15">
                  <c:v>0.7407407407407407</c:v>
                </c:pt>
                <c:pt idx="16">
                  <c:v>0.7407407407407407</c:v>
                </c:pt>
                <c:pt idx="17">
                  <c:v>0.72222222222222221</c:v>
                </c:pt>
                <c:pt idx="18">
                  <c:v>0.70370370370370372</c:v>
                </c:pt>
                <c:pt idx="19">
                  <c:v>0.70370370370370372</c:v>
                </c:pt>
                <c:pt idx="20">
                  <c:v>0.70370370370370372</c:v>
                </c:pt>
                <c:pt idx="21">
                  <c:v>0.70370370370370372</c:v>
                </c:pt>
                <c:pt idx="22">
                  <c:v>0.70370370370370372</c:v>
                </c:pt>
                <c:pt idx="23">
                  <c:v>0.68518518518518512</c:v>
                </c:pt>
                <c:pt idx="24">
                  <c:v>0.66666666666666674</c:v>
                </c:pt>
                <c:pt idx="25">
                  <c:v>0.66666666666666674</c:v>
                </c:pt>
                <c:pt idx="26">
                  <c:v>0.64814814814814814</c:v>
                </c:pt>
                <c:pt idx="27">
                  <c:v>0.64814814814814814</c:v>
                </c:pt>
                <c:pt idx="28">
                  <c:v>0.62962962962962965</c:v>
                </c:pt>
                <c:pt idx="29">
                  <c:v>0.62962962962962965</c:v>
                </c:pt>
                <c:pt idx="30">
                  <c:v>0.62962962962962965</c:v>
                </c:pt>
                <c:pt idx="31">
                  <c:v>0.62962962962962965</c:v>
                </c:pt>
                <c:pt idx="32">
                  <c:v>0.61111111111111116</c:v>
                </c:pt>
                <c:pt idx="33">
                  <c:v>0.59259259259259256</c:v>
                </c:pt>
                <c:pt idx="34">
                  <c:v>0.57407407407407407</c:v>
                </c:pt>
                <c:pt idx="35">
                  <c:v>0.55555555555555558</c:v>
                </c:pt>
                <c:pt idx="36">
                  <c:v>0.53703703703703698</c:v>
                </c:pt>
                <c:pt idx="37">
                  <c:v>0.53703703703703698</c:v>
                </c:pt>
                <c:pt idx="38">
                  <c:v>0.53703703703703698</c:v>
                </c:pt>
                <c:pt idx="39">
                  <c:v>0.53703703703703698</c:v>
                </c:pt>
                <c:pt idx="40">
                  <c:v>0.5185185185185186</c:v>
                </c:pt>
                <c:pt idx="41">
                  <c:v>0.5</c:v>
                </c:pt>
                <c:pt idx="42">
                  <c:v>0.48148148148148151</c:v>
                </c:pt>
                <c:pt idx="43">
                  <c:v>0.46296296296296291</c:v>
                </c:pt>
                <c:pt idx="44">
                  <c:v>0.46296296296296291</c:v>
                </c:pt>
                <c:pt idx="45">
                  <c:v>0.44444444444444442</c:v>
                </c:pt>
                <c:pt idx="46">
                  <c:v>0.44444444444444442</c:v>
                </c:pt>
                <c:pt idx="47">
                  <c:v>0.44444444444444442</c:v>
                </c:pt>
                <c:pt idx="48">
                  <c:v>0.42592592592592593</c:v>
                </c:pt>
                <c:pt idx="49">
                  <c:v>0.42592592592592593</c:v>
                </c:pt>
                <c:pt idx="50">
                  <c:v>0.40740740740740744</c:v>
                </c:pt>
                <c:pt idx="51">
                  <c:v>0.40740740740740744</c:v>
                </c:pt>
                <c:pt idx="52">
                  <c:v>0.40740740740740744</c:v>
                </c:pt>
                <c:pt idx="53">
                  <c:v>0.40740740740740744</c:v>
                </c:pt>
                <c:pt idx="54">
                  <c:v>0.40740740740740744</c:v>
                </c:pt>
                <c:pt idx="55">
                  <c:v>0.40740740740740744</c:v>
                </c:pt>
                <c:pt idx="56">
                  <c:v>0.38888888888888884</c:v>
                </c:pt>
                <c:pt idx="57">
                  <c:v>0.38888888888888884</c:v>
                </c:pt>
                <c:pt idx="58">
                  <c:v>0.37037037037037035</c:v>
                </c:pt>
                <c:pt idx="59">
                  <c:v>0.37037037037037035</c:v>
                </c:pt>
                <c:pt idx="60">
                  <c:v>0.35185185185185186</c:v>
                </c:pt>
                <c:pt idx="61">
                  <c:v>0.35185185185185186</c:v>
                </c:pt>
                <c:pt idx="62">
                  <c:v>0.35185185185185186</c:v>
                </c:pt>
                <c:pt idx="63">
                  <c:v>0.33333333333333337</c:v>
                </c:pt>
                <c:pt idx="64">
                  <c:v>0.31481481481481477</c:v>
                </c:pt>
                <c:pt idx="65">
                  <c:v>0.31481481481481477</c:v>
                </c:pt>
                <c:pt idx="66">
                  <c:v>0.31481481481481477</c:v>
                </c:pt>
                <c:pt idx="67">
                  <c:v>0.31481481481481477</c:v>
                </c:pt>
                <c:pt idx="68">
                  <c:v>0.29629629629629628</c:v>
                </c:pt>
                <c:pt idx="69">
                  <c:v>0.29629629629629628</c:v>
                </c:pt>
                <c:pt idx="70">
                  <c:v>0.29629629629629628</c:v>
                </c:pt>
                <c:pt idx="71">
                  <c:v>0.29629629629629628</c:v>
                </c:pt>
                <c:pt idx="72">
                  <c:v>0.27777777777777779</c:v>
                </c:pt>
                <c:pt idx="73">
                  <c:v>0.27777777777777779</c:v>
                </c:pt>
                <c:pt idx="74">
                  <c:v>0.2592592592592593</c:v>
                </c:pt>
                <c:pt idx="75">
                  <c:v>0.2407407407407407</c:v>
                </c:pt>
                <c:pt idx="76">
                  <c:v>0.2407407407407407</c:v>
                </c:pt>
                <c:pt idx="77">
                  <c:v>0.2407407407407407</c:v>
                </c:pt>
                <c:pt idx="78">
                  <c:v>0.2407407407407407</c:v>
                </c:pt>
                <c:pt idx="79">
                  <c:v>0.22222222222222221</c:v>
                </c:pt>
                <c:pt idx="80">
                  <c:v>0.22222222222222221</c:v>
                </c:pt>
                <c:pt idx="81">
                  <c:v>0.22222222222222221</c:v>
                </c:pt>
                <c:pt idx="82">
                  <c:v>0.22222222222222221</c:v>
                </c:pt>
                <c:pt idx="83">
                  <c:v>0.22222222222222221</c:v>
                </c:pt>
                <c:pt idx="84">
                  <c:v>0.22222222222222221</c:v>
                </c:pt>
                <c:pt idx="85">
                  <c:v>0.22222222222222221</c:v>
                </c:pt>
                <c:pt idx="86">
                  <c:v>0.20370370370370372</c:v>
                </c:pt>
                <c:pt idx="87">
                  <c:v>0.20370370370370372</c:v>
                </c:pt>
                <c:pt idx="88">
                  <c:v>0.20370370370370372</c:v>
                </c:pt>
                <c:pt idx="89">
                  <c:v>0.20370370370370372</c:v>
                </c:pt>
                <c:pt idx="90">
                  <c:v>0.20370370370370372</c:v>
                </c:pt>
                <c:pt idx="91">
                  <c:v>0.18518518518518523</c:v>
                </c:pt>
                <c:pt idx="92">
                  <c:v>0.18518518518518523</c:v>
                </c:pt>
                <c:pt idx="93">
                  <c:v>0.18518518518518523</c:v>
                </c:pt>
                <c:pt idx="94">
                  <c:v>0.18518518518518523</c:v>
                </c:pt>
                <c:pt idx="95">
                  <c:v>0.18518518518518523</c:v>
                </c:pt>
                <c:pt idx="96">
                  <c:v>0.16666666666666663</c:v>
                </c:pt>
                <c:pt idx="97">
                  <c:v>0.16666666666666663</c:v>
                </c:pt>
                <c:pt idx="98">
                  <c:v>0.16666666666666663</c:v>
                </c:pt>
                <c:pt idx="99">
                  <c:v>0.14814814814814814</c:v>
                </c:pt>
                <c:pt idx="100">
                  <c:v>0.14814814814814814</c:v>
                </c:pt>
                <c:pt idx="101">
                  <c:v>0.12962962962962965</c:v>
                </c:pt>
                <c:pt idx="102">
                  <c:v>0.12962962962962965</c:v>
                </c:pt>
                <c:pt idx="103">
                  <c:v>0.12962962962962965</c:v>
                </c:pt>
                <c:pt idx="104">
                  <c:v>0.11111111111111116</c:v>
                </c:pt>
                <c:pt idx="105">
                  <c:v>0.11111111111111116</c:v>
                </c:pt>
                <c:pt idx="106">
                  <c:v>0.11111111111111116</c:v>
                </c:pt>
                <c:pt idx="107">
                  <c:v>0.11111111111111116</c:v>
                </c:pt>
                <c:pt idx="108">
                  <c:v>9.259259259259256E-2</c:v>
                </c:pt>
                <c:pt idx="109">
                  <c:v>9.259259259259256E-2</c:v>
                </c:pt>
                <c:pt idx="110">
                  <c:v>7.407407407407407E-2</c:v>
                </c:pt>
                <c:pt idx="111">
                  <c:v>7.407407407407407E-2</c:v>
                </c:pt>
                <c:pt idx="112">
                  <c:v>7.407407407407407E-2</c:v>
                </c:pt>
                <c:pt idx="113">
                  <c:v>7.407407407407407E-2</c:v>
                </c:pt>
                <c:pt idx="114">
                  <c:v>7.407407407407407E-2</c:v>
                </c:pt>
                <c:pt idx="115">
                  <c:v>7.407407407407407E-2</c:v>
                </c:pt>
                <c:pt idx="116">
                  <c:v>5.555555555555558E-2</c:v>
                </c:pt>
                <c:pt idx="117">
                  <c:v>5.555555555555558E-2</c:v>
                </c:pt>
                <c:pt idx="118">
                  <c:v>5.555555555555558E-2</c:v>
                </c:pt>
                <c:pt idx="119">
                  <c:v>5.555555555555558E-2</c:v>
                </c:pt>
                <c:pt idx="120">
                  <c:v>5.555555555555558E-2</c:v>
                </c:pt>
                <c:pt idx="121">
                  <c:v>5.555555555555558E-2</c:v>
                </c:pt>
                <c:pt idx="122">
                  <c:v>5.555555555555558E-2</c:v>
                </c:pt>
                <c:pt idx="123">
                  <c:v>5.555555555555558E-2</c:v>
                </c:pt>
                <c:pt idx="124">
                  <c:v>5.555555555555558E-2</c:v>
                </c:pt>
                <c:pt idx="125">
                  <c:v>5.555555555555558E-2</c:v>
                </c:pt>
                <c:pt idx="126">
                  <c:v>5.555555555555558E-2</c:v>
                </c:pt>
                <c:pt idx="127">
                  <c:v>5.555555555555558E-2</c:v>
                </c:pt>
                <c:pt idx="128">
                  <c:v>5.555555555555558E-2</c:v>
                </c:pt>
                <c:pt idx="129">
                  <c:v>5.555555555555558E-2</c:v>
                </c:pt>
                <c:pt idx="130">
                  <c:v>5.555555555555558E-2</c:v>
                </c:pt>
                <c:pt idx="131">
                  <c:v>5.555555555555558E-2</c:v>
                </c:pt>
                <c:pt idx="132">
                  <c:v>5.555555555555558E-2</c:v>
                </c:pt>
                <c:pt idx="133">
                  <c:v>5.555555555555558E-2</c:v>
                </c:pt>
                <c:pt idx="134">
                  <c:v>5.555555555555558E-2</c:v>
                </c:pt>
                <c:pt idx="135">
                  <c:v>5.555555555555558E-2</c:v>
                </c:pt>
                <c:pt idx="136">
                  <c:v>3.703703703703709E-2</c:v>
                </c:pt>
                <c:pt idx="137">
                  <c:v>3.703703703703709E-2</c:v>
                </c:pt>
                <c:pt idx="138">
                  <c:v>3.703703703703709E-2</c:v>
                </c:pt>
                <c:pt idx="139">
                  <c:v>3.703703703703709E-2</c:v>
                </c:pt>
                <c:pt idx="140">
                  <c:v>3.703703703703709E-2</c:v>
                </c:pt>
                <c:pt idx="141">
                  <c:v>3.703703703703709E-2</c:v>
                </c:pt>
                <c:pt idx="142">
                  <c:v>3.703703703703709E-2</c:v>
                </c:pt>
                <c:pt idx="143">
                  <c:v>1.851851851851849E-2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xVal>
          <c:yVal>
            <c:numRef>
              <c:f>'Q4.6'!$BV$4:$BV$154</c:f>
              <c:numCache>
                <c:formatCode>General</c:formatCode>
                <c:ptCount val="15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0.98958333333333337</c:v>
                </c:pt>
                <c:pt idx="11">
                  <c:v>0.98958333333333337</c:v>
                </c:pt>
                <c:pt idx="12">
                  <c:v>0.98958333333333337</c:v>
                </c:pt>
                <c:pt idx="13">
                  <c:v>0.98958333333333337</c:v>
                </c:pt>
                <c:pt idx="14">
                  <c:v>0.98958333333333337</c:v>
                </c:pt>
                <c:pt idx="15">
                  <c:v>0.98958333333333337</c:v>
                </c:pt>
                <c:pt idx="16">
                  <c:v>0.97916666666666663</c:v>
                </c:pt>
                <c:pt idx="17">
                  <c:v>0.97916666666666663</c:v>
                </c:pt>
                <c:pt idx="18">
                  <c:v>0.97916666666666663</c:v>
                </c:pt>
                <c:pt idx="19">
                  <c:v>0.96875</c:v>
                </c:pt>
                <c:pt idx="20">
                  <c:v>0.95833333333333337</c:v>
                </c:pt>
                <c:pt idx="21">
                  <c:v>0.94791666666666663</c:v>
                </c:pt>
                <c:pt idx="22">
                  <c:v>0.9375</c:v>
                </c:pt>
                <c:pt idx="23">
                  <c:v>0.9375</c:v>
                </c:pt>
                <c:pt idx="24">
                  <c:v>0.9375</c:v>
                </c:pt>
                <c:pt idx="25">
                  <c:v>0.92708333333333337</c:v>
                </c:pt>
                <c:pt idx="26">
                  <c:v>0.92708333333333337</c:v>
                </c:pt>
                <c:pt idx="27">
                  <c:v>0.91666666666666663</c:v>
                </c:pt>
                <c:pt idx="28">
                  <c:v>0.91666666666666663</c:v>
                </c:pt>
                <c:pt idx="29">
                  <c:v>0.90625</c:v>
                </c:pt>
                <c:pt idx="30">
                  <c:v>0.89583333333333337</c:v>
                </c:pt>
                <c:pt idx="31">
                  <c:v>0.88541666666666663</c:v>
                </c:pt>
                <c:pt idx="32">
                  <c:v>0.88541666666666663</c:v>
                </c:pt>
                <c:pt idx="33">
                  <c:v>0.88541666666666663</c:v>
                </c:pt>
                <c:pt idx="34">
                  <c:v>0.88541666666666663</c:v>
                </c:pt>
                <c:pt idx="35">
                  <c:v>0.88541666666666663</c:v>
                </c:pt>
                <c:pt idx="36">
                  <c:v>0.88541666666666663</c:v>
                </c:pt>
                <c:pt idx="37">
                  <c:v>0.875</c:v>
                </c:pt>
                <c:pt idx="38">
                  <c:v>0.86458333333333337</c:v>
                </c:pt>
                <c:pt idx="39">
                  <c:v>0.85416666666666663</c:v>
                </c:pt>
                <c:pt idx="40">
                  <c:v>0.85416666666666663</c:v>
                </c:pt>
                <c:pt idx="41">
                  <c:v>0.85416666666666663</c:v>
                </c:pt>
                <c:pt idx="42">
                  <c:v>0.85416666666666663</c:v>
                </c:pt>
                <c:pt idx="43">
                  <c:v>0.85416666666666663</c:v>
                </c:pt>
                <c:pt idx="44">
                  <c:v>0.84375</c:v>
                </c:pt>
                <c:pt idx="45">
                  <c:v>0.84375</c:v>
                </c:pt>
                <c:pt idx="46">
                  <c:v>0.83333333333333337</c:v>
                </c:pt>
                <c:pt idx="47">
                  <c:v>0.82291666666666663</c:v>
                </c:pt>
                <c:pt idx="48">
                  <c:v>0.82291666666666663</c:v>
                </c:pt>
                <c:pt idx="49">
                  <c:v>0.8125</c:v>
                </c:pt>
                <c:pt idx="50">
                  <c:v>0.8125</c:v>
                </c:pt>
                <c:pt idx="51">
                  <c:v>0.80208333333333337</c:v>
                </c:pt>
                <c:pt idx="52">
                  <c:v>0.79166666666666663</c:v>
                </c:pt>
                <c:pt idx="53">
                  <c:v>0.78125</c:v>
                </c:pt>
                <c:pt idx="54">
                  <c:v>0.77083333333333337</c:v>
                </c:pt>
                <c:pt idx="55">
                  <c:v>0.76041666666666663</c:v>
                </c:pt>
                <c:pt idx="56">
                  <c:v>0.76041666666666663</c:v>
                </c:pt>
                <c:pt idx="57">
                  <c:v>0.75</c:v>
                </c:pt>
                <c:pt idx="58">
                  <c:v>0.75</c:v>
                </c:pt>
                <c:pt idx="59">
                  <c:v>0.73958333333333326</c:v>
                </c:pt>
                <c:pt idx="60">
                  <c:v>0.73958333333333326</c:v>
                </c:pt>
                <c:pt idx="61">
                  <c:v>0.72916666666666674</c:v>
                </c:pt>
                <c:pt idx="62">
                  <c:v>0.71875</c:v>
                </c:pt>
                <c:pt idx="63">
                  <c:v>0.71875</c:v>
                </c:pt>
                <c:pt idx="64">
                  <c:v>0.71875</c:v>
                </c:pt>
                <c:pt idx="65">
                  <c:v>0.70833333333333326</c:v>
                </c:pt>
                <c:pt idx="66">
                  <c:v>0.69791666666666674</c:v>
                </c:pt>
                <c:pt idx="67">
                  <c:v>0.6875</c:v>
                </c:pt>
                <c:pt idx="68">
                  <c:v>0.6875</c:v>
                </c:pt>
                <c:pt idx="69">
                  <c:v>0.67708333333333326</c:v>
                </c:pt>
                <c:pt idx="70">
                  <c:v>0.66666666666666674</c:v>
                </c:pt>
                <c:pt idx="71">
                  <c:v>0.65625</c:v>
                </c:pt>
                <c:pt idx="72">
                  <c:v>0.65625</c:v>
                </c:pt>
                <c:pt idx="73">
                  <c:v>0.64583333333333326</c:v>
                </c:pt>
                <c:pt idx="74">
                  <c:v>0.64583333333333326</c:v>
                </c:pt>
                <c:pt idx="75">
                  <c:v>0.64583333333333326</c:v>
                </c:pt>
                <c:pt idx="76">
                  <c:v>0.63541666666666674</c:v>
                </c:pt>
                <c:pt idx="77">
                  <c:v>0.625</c:v>
                </c:pt>
                <c:pt idx="78">
                  <c:v>0.61458333333333326</c:v>
                </c:pt>
                <c:pt idx="79">
                  <c:v>0.61458333333333326</c:v>
                </c:pt>
                <c:pt idx="80">
                  <c:v>0.60416666666666674</c:v>
                </c:pt>
                <c:pt idx="81">
                  <c:v>0.59375</c:v>
                </c:pt>
                <c:pt idx="82">
                  <c:v>0.58333333333333326</c:v>
                </c:pt>
                <c:pt idx="83">
                  <c:v>0.57291666666666674</c:v>
                </c:pt>
                <c:pt idx="84">
                  <c:v>0.5625</c:v>
                </c:pt>
                <c:pt idx="85">
                  <c:v>0.55208333333333326</c:v>
                </c:pt>
                <c:pt idx="86">
                  <c:v>0.55208333333333326</c:v>
                </c:pt>
                <c:pt idx="87">
                  <c:v>0.54166666666666674</c:v>
                </c:pt>
                <c:pt idx="88">
                  <c:v>0.53125</c:v>
                </c:pt>
                <c:pt idx="89">
                  <c:v>0.52083333333333326</c:v>
                </c:pt>
                <c:pt idx="90">
                  <c:v>0.51041666666666674</c:v>
                </c:pt>
                <c:pt idx="91">
                  <c:v>0.51041666666666674</c:v>
                </c:pt>
                <c:pt idx="92">
                  <c:v>0.5</c:v>
                </c:pt>
                <c:pt idx="93">
                  <c:v>0.48958333333333337</c:v>
                </c:pt>
                <c:pt idx="94">
                  <c:v>0.47916666666666663</c:v>
                </c:pt>
                <c:pt idx="95">
                  <c:v>0.46875</c:v>
                </c:pt>
                <c:pt idx="96">
                  <c:v>0.46875</c:v>
                </c:pt>
                <c:pt idx="97">
                  <c:v>0.45833333333333337</c:v>
                </c:pt>
                <c:pt idx="98">
                  <c:v>0.44791666666666663</c:v>
                </c:pt>
                <c:pt idx="99">
                  <c:v>0.44791666666666663</c:v>
                </c:pt>
                <c:pt idx="100">
                  <c:v>0.4375</c:v>
                </c:pt>
                <c:pt idx="101">
                  <c:v>0.4375</c:v>
                </c:pt>
                <c:pt idx="102">
                  <c:v>0.42708333333333337</c:v>
                </c:pt>
                <c:pt idx="103">
                  <c:v>0.41666666666666663</c:v>
                </c:pt>
                <c:pt idx="104">
                  <c:v>0.41666666666666663</c:v>
                </c:pt>
                <c:pt idx="105">
                  <c:v>0.40625</c:v>
                </c:pt>
                <c:pt idx="106">
                  <c:v>0.39583333333333337</c:v>
                </c:pt>
                <c:pt idx="107">
                  <c:v>0.38541666666666663</c:v>
                </c:pt>
                <c:pt idx="108">
                  <c:v>0.38541666666666663</c:v>
                </c:pt>
                <c:pt idx="109">
                  <c:v>0.375</c:v>
                </c:pt>
                <c:pt idx="110">
                  <c:v>0.375</c:v>
                </c:pt>
                <c:pt idx="111">
                  <c:v>0.36458333333333337</c:v>
                </c:pt>
                <c:pt idx="112">
                  <c:v>0.35416666666666663</c:v>
                </c:pt>
                <c:pt idx="113">
                  <c:v>0.34375</c:v>
                </c:pt>
                <c:pt idx="114">
                  <c:v>0.33333333333333337</c:v>
                </c:pt>
                <c:pt idx="115">
                  <c:v>0.32291666666666663</c:v>
                </c:pt>
                <c:pt idx="116">
                  <c:v>0.32291666666666663</c:v>
                </c:pt>
                <c:pt idx="117">
                  <c:v>0.3125</c:v>
                </c:pt>
                <c:pt idx="118">
                  <c:v>0.30208333333333337</c:v>
                </c:pt>
                <c:pt idx="119">
                  <c:v>0.29166666666666663</c:v>
                </c:pt>
                <c:pt idx="120">
                  <c:v>0.28125</c:v>
                </c:pt>
                <c:pt idx="121">
                  <c:v>0.27083333333333337</c:v>
                </c:pt>
                <c:pt idx="122">
                  <c:v>0.26041666666666663</c:v>
                </c:pt>
                <c:pt idx="123">
                  <c:v>0.25</c:v>
                </c:pt>
                <c:pt idx="124">
                  <c:v>0.23958333333333337</c:v>
                </c:pt>
                <c:pt idx="125">
                  <c:v>0.22916666666666663</c:v>
                </c:pt>
                <c:pt idx="126">
                  <c:v>0.21875</c:v>
                </c:pt>
                <c:pt idx="127">
                  <c:v>0.20833333333333337</c:v>
                </c:pt>
                <c:pt idx="128">
                  <c:v>0.19791666666666663</c:v>
                </c:pt>
                <c:pt idx="129">
                  <c:v>0.1875</c:v>
                </c:pt>
                <c:pt idx="130">
                  <c:v>0.17708333333333337</c:v>
                </c:pt>
                <c:pt idx="131">
                  <c:v>0.16666666666666663</c:v>
                </c:pt>
                <c:pt idx="132">
                  <c:v>0.15625</c:v>
                </c:pt>
                <c:pt idx="133">
                  <c:v>0.14583333333333337</c:v>
                </c:pt>
                <c:pt idx="134">
                  <c:v>0.13541666666666663</c:v>
                </c:pt>
                <c:pt idx="135">
                  <c:v>0.125</c:v>
                </c:pt>
                <c:pt idx="136">
                  <c:v>0.125</c:v>
                </c:pt>
                <c:pt idx="137">
                  <c:v>0.11458333333333337</c:v>
                </c:pt>
                <c:pt idx="138">
                  <c:v>0.10416666666666663</c:v>
                </c:pt>
                <c:pt idx="139">
                  <c:v>9.375E-2</c:v>
                </c:pt>
                <c:pt idx="140">
                  <c:v>8.333333333333337E-2</c:v>
                </c:pt>
                <c:pt idx="141">
                  <c:v>7.291666666666663E-2</c:v>
                </c:pt>
                <c:pt idx="142">
                  <c:v>6.25E-2</c:v>
                </c:pt>
                <c:pt idx="143">
                  <c:v>6.25E-2</c:v>
                </c:pt>
                <c:pt idx="144">
                  <c:v>6.25E-2</c:v>
                </c:pt>
                <c:pt idx="145">
                  <c:v>5.208333333333337E-2</c:v>
                </c:pt>
                <c:pt idx="146">
                  <c:v>4.166666666666663E-2</c:v>
                </c:pt>
                <c:pt idx="147">
                  <c:v>3.125E-2</c:v>
                </c:pt>
                <c:pt idx="148">
                  <c:v>2.083333333333337E-2</c:v>
                </c:pt>
                <c:pt idx="149">
                  <c:v>1.041666666666663E-2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F6-4B60-A1C7-167910CFC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9869743"/>
        <c:axId val="1332366175"/>
      </c:scatterChart>
      <c:valAx>
        <c:axId val="1539869743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366175"/>
        <c:crosses val="autoZero"/>
        <c:crossBetween val="midCat"/>
      </c:valAx>
      <c:valAx>
        <c:axId val="1332366175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9869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'4.7'!$BR$4:$BR$154</c:f>
              <c:numCache>
                <c:formatCode>General</c:formatCode>
                <c:ptCount val="151"/>
                <c:pt idx="0">
                  <c:v>1</c:v>
                </c:pt>
                <c:pt idx="1">
                  <c:v>0.98148148148148151</c:v>
                </c:pt>
                <c:pt idx="2">
                  <c:v>0.96296296296296302</c:v>
                </c:pt>
                <c:pt idx="3">
                  <c:v>0.94444444444444442</c:v>
                </c:pt>
                <c:pt idx="4">
                  <c:v>0.92592592592592593</c:v>
                </c:pt>
                <c:pt idx="5">
                  <c:v>0.90740740740740744</c:v>
                </c:pt>
                <c:pt idx="6">
                  <c:v>0.88888888888888884</c:v>
                </c:pt>
                <c:pt idx="7">
                  <c:v>0.87037037037037035</c:v>
                </c:pt>
                <c:pt idx="8">
                  <c:v>0.85185185185185186</c:v>
                </c:pt>
                <c:pt idx="9">
                  <c:v>0.83333333333333337</c:v>
                </c:pt>
                <c:pt idx="10">
                  <c:v>0.81481481481481488</c:v>
                </c:pt>
                <c:pt idx="11">
                  <c:v>0.79629629629629628</c:v>
                </c:pt>
                <c:pt idx="12">
                  <c:v>0.79629629629629628</c:v>
                </c:pt>
                <c:pt idx="13">
                  <c:v>0.77777777777777779</c:v>
                </c:pt>
                <c:pt idx="14">
                  <c:v>0.7592592592592593</c:v>
                </c:pt>
                <c:pt idx="15">
                  <c:v>0.7592592592592593</c:v>
                </c:pt>
                <c:pt idx="16">
                  <c:v>0.7407407407407407</c:v>
                </c:pt>
                <c:pt idx="17">
                  <c:v>0.7407407407407407</c:v>
                </c:pt>
                <c:pt idx="18">
                  <c:v>0.72222222222222221</c:v>
                </c:pt>
                <c:pt idx="19">
                  <c:v>0.70370370370370372</c:v>
                </c:pt>
                <c:pt idx="20">
                  <c:v>0.70370370370370372</c:v>
                </c:pt>
                <c:pt idx="21">
                  <c:v>0.70370370370370372</c:v>
                </c:pt>
                <c:pt idx="22">
                  <c:v>0.70370370370370372</c:v>
                </c:pt>
                <c:pt idx="23">
                  <c:v>0.68518518518518512</c:v>
                </c:pt>
                <c:pt idx="24">
                  <c:v>0.66666666666666674</c:v>
                </c:pt>
                <c:pt idx="25">
                  <c:v>0.66666666666666674</c:v>
                </c:pt>
                <c:pt idx="26">
                  <c:v>0.66666666666666674</c:v>
                </c:pt>
                <c:pt idx="27">
                  <c:v>0.64814814814814814</c:v>
                </c:pt>
                <c:pt idx="28">
                  <c:v>0.64814814814814814</c:v>
                </c:pt>
                <c:pt idx="29">
                  <c:v>0.64814814814814814</c:v>
                </c:pt>
                <c:pt idx="30">
                  <c:v>0.62962962962962965</c:v>
                </c:pt>
                <c:pt idx="31">
                  <c:v>0.61111111111111116</c:v>
                </c:pt>
                <c:pt idx="32">
                  <c:v>0.61111111111111116</c:v>
                </c:pt>
                <c:pt idx="33">
                  <c:v>0.61111111111111116</c:v>
                </c:pt>
                <c:pt idx="34">
                  <c:v>0.59259259259259256</c:v>
                </c:pt>
                <c:pt idx="35">
                  <c:v>0.57407407407407407</c:v>
                </c:pt>
                <c:pt idx="36">
                  <c:v>0.57407407407407407</c:v>
                </c:pt>
                <c:pt idx="37">
                  <c:v>0.55555555555555558</c:v>
                </c:pt>
                <c:pt idx="38">
                  <c:v>0.53703703703703698</c:v>
                </c:pt>
                <c:pt idx="39">
                  <c:v>0.53703703703703698</c:v>
                </c:pt>
                <c:pt idx="40">
                  <c:v>0.5185185185185186</c:v>
                </c:pt>
                <c:pt idx="41">
                  <c:v>0.5185185185185186</c:v>
                </c:pt>
                <c:pt idx="42">
                  <c:v>0.5</c:v>
                </c:pt>
                <c:pt idx="43">
                  <c:v>0.5</c:v>
                </c:pt>
                <c:pt idx="44">
                  <c:v>0.48148148148148151</c:v>
                </c:pt>
                <c:pt idx="45">
                  <c:v>0.48148148148148151</c:v>
                </c:pt>
                <c:pt idx="46">
                  <c:v>0.48148148148148151</c:v>
                </c:pt>
                <c:pt idx="47">
                  <c:v>0.46296296296296291</c:v>
                </c:pt>
                <c:pt idx="48">
                  <c:v>0.46296296296296291</c:v>
                </c:pt>
                <c:pt idx="49">
                  <c:v>0.44444444444444442</c:v>
                </c:pt>
                <c:pt idx="50">
                  <c:v>0.42592592592592593</c:v>
                </c:pt>
                <c:pt idx="51">
                  <c:v>0.42592592592592593</c:v>
                </c:pt>
                <c:pt idx="52">
                  <c:v>0.40740740740740744</c:v>
                </c:pt>
                <c:pt idx="53">
                  <c:v>0.40740740740740744</c:v>
                </c:pt>
                <c:pt idx="54">
                  <c:v>0.38888888888888884</c:v>
                </c:pt>
                <c:pt idx="55">
                  <c:v>0.38888888888888884</c:v>
                </c:pt>
                <c:pt idx="56">
                  <c:v>0.38888888888888884</c:v>
                </c:pt>
                <c:pt idx="57">
                  <c:v>0.37037037037037035</c:v>
                </c:pt>
                <c:pt idx="58">
                  <c:v>0.37037037037037035</c:v>
                </c:pt>
                <c:pt idx="59">
                  <c:v>0.37037037037037035</c:v>
                </c:pt>
                <c:pt idx="60">
                  <c:v>0.37037037037037035</c:v>
                </c:pt>
                <c:pt idx="61">
                  <c:v>0.35185185185185186</c:v>
                </c:pt>
                <c:pt idx="62">
                  <c:v>0.33333333333333337</c:v>
                </c:pt>
                <c:pt idx="63">
                  <c:v>0.33333333333333337</c:v>
                </c:pt>
                <c:pt idx="64">
                  <c:v>0.31481481481481477</c:v>
                </c:pt>
                <c:pt idx="65">
                  <c:v>0.31481481481481477</c:v>
                </c:pt>
                <c:pt idx="66">
                  <c:v>0.29629629629629628</c:v>
                </c:pt>
                <c:pt idx="67">
                  <c:v>0.29629629629629628</c:v>
                </c:pt>
                <c:pt idx="68">
                  <c:v>0.29629629629629628</c:v>
                </c:pt>
                <c:pt idx="69">
                  <c:v>0.27777777777777779</c:v>
                </c:pt>
                <c:pt idx="70">
                  <c:v>0.27777777777777779</c:v>
                </c:pt>
                <c:pt idx="71">
                  <c:v>0.27777777777777779</c:v>
                </c:pt>
                <c:pt idx="72">
                  <c:v>0.27777777777777779</c:v>
                </c:pt>
                <c:pt idx="73">
                  <c:v>0.2592592592592593</c:v>
                </c:pt>
                <c:pt idx="74">
                  <c:v>0.2407407407407407</c:v>
                </c:pt>
                <c:pt idx="75">
                  <c:v>0.2407407407407407</c:v>
                </c:pt>
                <c:pt idx="76">
                  <c:v>0.2407407407407407</c:v>
                </c:pt>
                <c:pt idx="77">
                  <c:v>0.2407407407407407</c:v>
                </c:pt>
                <c:pt idx="78">
                  <c:v>0.22222222222222221</c:v>
                </c:pt>
                <c:pt idx="79">
                  <c:v>0.22222222222222221</c:v>
                </c:pt>
                <c:pt idx="80">
                  <c:v>0.20370370370370372</c:v>
                </c:pt>
                <c:pt idx="81">
                  <c:v>0.20370370370370372</c:v>
                </c:pt>
                <c:pt idx="82">
                  <c:v>0.20370370370370372</c:v>
                </c:pt>
                <c:pt idx="83">
                  <c:v>0.20370370370370372</c:v>
                </c:pt>
                <c:pt idx="84">
                  <c:v>0.20370370370370372</c:v>
                </c:pt>
                <c:pt idx="85">
                  <c:v>0.20370370370370372</c:v>
                </c:pt>
                <c:pt idx="86">
                  <c:v>0.20370370370370372</c:v>
                </c:pt>
                <c:pt idx="87">
                  <c:v>0.20370370370370372</c:v>
                </c:pt>
                <c:pt idx="88">
                  <c:v>0.20370370370370372</c:v>
                </c:pt>
                <c:pt idx="89">
                  <c:v>0.20370370370370372</c:v>
                </c:pt>
                <c:pt idx="90">
                  <c:v>0.20370370370370372</c:v>
                </c:pt>
                <c:pt idx="91">
                  <c:v>0.20370370370370372</c:v>
                </c:pt>
                <c:pt idx="92">
                  <c:v>0.20370370370370372</c:v>
                </c:pt>
                <c:pt idx="93">
                  <c:v>0.20370370370370372</c:v>
                </c:pt>
                <c:pt idx="94">
                  <c:v>0.18518518518518523</c:v>
                </c:pt>
                <c:pt idx="95">
                  <c:v>0.18518518518518523</c:v>
                </c:pt>
                <c:pt idx="96">
                  <c:v>0.18518518518518523</c:v>
                </c:pt>
                <c:pt idx="97">
                  <c:v>0.16666666666666663</c:v>
                </c:pt>
                <c:pt idx="98">
                  <c:v>0.16666666666666663</c:v>
                </c:pt>
                <c:pt idx="99">
                  <c:v>0.14814814814814814</c:v>
                </c:pt>
                <c:pt idx="100">
                  <c:v>0.12962962962962965</c:v>
                </c:pt>
                <c:pt idx="101">
                  <c:v>0.11111111111111116</c:v>
                </c:pt>
                <c:pt idx="102">
                  <c:v>0.11111111111111116</c:v>
                </c:pt>
                <c:pt idx="103">
                  <c:v>0.11111111111111116</c:v>
                </c:pt>
                <c:pt idx="104">
                  <c:v>0.11111111111111116</c:v>
                </c:pt>
                <c:pt idx="105">
                  <c:v>0.11111111111111116</c:v>
                </c:pt>
                <c:pt idx="106">
                  <c:v>0.11111111111111116</c:v>
                </c:pt>
                <c:pt idx="107">
                  <c:v>9.259259259259256E-2</c:v>
                </c:pt>
                <c:pt idx="108">
                  <c:v>9.259259259259256E-2</c:v>
                </c:pt>
                <c:pt idx="109">
                  <c:v>9.259259259259256E-2</c:v>
                </c:pt>
                <c:pt idx="110">
                  <c:v>9.259259259259256E-2</c:v>
                </c:pt>
                <c:pt idx="111">
                  <c:v>9.259259259259256E-2</c:v>
                </c:pt>
                <c:pt idx="112">
                  <c:v>9.259259259259256E-2</c:v>
                </c:pt>
                <c:pt idx="113">
                  <c:v>9.259259259259256E-2</c:v>
                </c:pt>
                <c:pt idx="114">
                  <c:v>7.407407407407407E-2</c:v>
                </c:pt>
                <c:pt idx="115">
                  <c:v>7.407407407407407E-2</c:v>
                </c:pt>
                <c:pt idx="116">
                  <c:v>7.407407407407407E-2</c:v>
                </c:pt>
                <c:pt idx="117">
                  <c:v>5.555555555555558E-2</c:v>
                </c:pt>
                <c:pt idx="118">
                  <c:v>5.555555555555558E-2</c:v>
                </c:pt>
                <c:pt idx="119">
                  <c:v>5.555555555555558E-2</c:v>
                </c:pt>
                <c:pt idx="120">
                  <c:v>5.555555555555558E-2</c:v>
                </c:pt>
                <c:pt idx="121">
                  <c:v>5.555555555555558E-2</c:v>
                </c:pt>
                <c:pt idx="122">
                  <c:v>5.555555555555558E-2</c:v>
                </c:pt>
                <c:pt idx="123">
                  <c:v>5.555555555555558E-2</c:v>
                </c:pt>
                <c:pt idx="124">
                  <c:v>5.555555555555558E-2</c:v>
                </c:pt>
                <c:pt idx="125">
                  <c:v>5.555555555555558E-2</c:v>
                </c:pt>
                <c:pt idx="126">
                  <c:v>5.555555555555558E-2</c:v>
                </c:pt>
                <c:pt idx="127">
                  <c:v>5.555555555555558E-2</c:v>
                </c:pt>
                <c:pt idx="128">
                  <c:v>5.555555555555558E-2</c:v>
                </c:pt>
                <c:pt idx="129">
                  <c:v>5.555555555555558E-2</c:v>
                </c:pt>
                <c:pt idx="130">
                  <c:v>5.555555555555558E-2</c:v>
                </c:pt>
                <c:pt idx="131">
                  <c:v>5.555555555555558E-2</c:v>
                </c:pt>
                <c:pt idx="132">
                  <c:v>5.555555555555558E-2</c:v>
                </c:pt>
                <c:pt idx="133">
                  <c:v>5.555555555555558E-2</c:v>
                </c:pt>
                <c:pt idx="134">
                  <c:v>5.555555555555558E-2</c:v>
                </c:pt>
                <c:pt idx="135">
                  <c:v>5.555555555555558E-2</c:v>
                </c:pt>
                <c:pt idx="136">
                  <c:v>5.555555555555558E-2</c:v>
                </c:pt>
                <c:pt idx="137">
                  <c:v>3.703703703703709E-2</c:v>
                </c:pt>
                <c:pt idx="138">
                  <c:v>3.703703703703709E-2</c:v>
                </c:pt>
                <c:pt idx="139">
                  <c:v>3.703703703703709E-2</c:v>
                </c:pt>
                <c:pt idx="140">
                  <c:v>1.851851851851849E-2</c:v>
                </c:pt>
                <c:pt idx="141">
                  <c:v>1.851851851851849E-2</c:v>
                </c:pt>
                <c:pt idx="142">
                  <c:v>1.851851851851849E-2</c:v>
                </c:pt>
                <c:pt idx="143">
                  <c:v>1.851851851851849E-2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xVal>
          <c:yVal>
            <c:numRef>
              <c:f>'4.7'!$BS$4:$BS$154</c:f>
              <c:numCache>
                <c:formatCode>General</c:formatCode>
                <c:ptCount val="15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0.98958333333333337</c:v>
                </c:pt>
                <c:pt idx="13">
                  <c:v>0.98958333333333337</c:v>
                </c:pt>
                <c:pt idx="14">
                  <c:v>0.98958333333333337</c:v>
                </c:pt>
                <c:pt idx="15">
                  <c:v>0.97916666666666663</c:v>
                </c:pt>
                <c:pt idx="16">
                  <c:v>0.97916666666666663</c:v>
                </c:pt>
                <c:pt idx="17">
                  <c:v>0.96875</c:v>
                </c:pt>
                <c:pt idx="18">
                  <c:v>0.96875</c:v>
                </c:pt>
                <c:pt idx="19">
                  <c:v>0.96875</c:v>
                </c:pt>
                <c:pt idx="20">
                  <c:v>0.95833333333333337</c:v>
                </c:pt>
                <c:pt idx="21">
                  <c:v>0.94791666666666663</c:v>
                </c:pt>
                <c:pt idx="22">
                  <c:v>0.9375</c:v>
                </c:pt>
                <c:pt idx="23">
                  <c:v>0.9375</c:v>
                </c:pt>
                <c:pt idx="24">
                  <c:v>0.9375</c:v>
                </c:pt>
                <c:pt idx="25">
                  <c:v>0.92708333333333337</c:v>
                </c:pt>
                <c:pt idx="26">
                  <c:v>0.91666666666666663</c:v>
                </c:pt>
                <c:pt idx="27">
                  <c:v>0.91666666666666663</c:v>
                </c:pt>
                <c:pt idx="28">
                  <c:v>0.90625</c:v>
                </c:pt>
                <c:pt idx="29">
                  <c:v>0.89583333333333337</c:v>
                </c:pt>
                <c:pt idx="30">
                  <c:v>0.89583333333333337</c:v>
                </c:pt>
                <c:pt idx="31">
                  <c:v>0.89583333333333337</c:v>
                </c:pt>
                <c:pt idx="32">
                  <c:v>0.88541666666666663</c:v>
                </c:pt>
                <c:pt idx="33">
                  <c:v>0.875</c:v>
                </c:pt>
                <c:pt idx="34">
                  <c:v>0.875</c:v>
                </c:pt>
                <c:pt idx="35">
                  <c:v>0.875</c:v>
                </c:pt>
                <c:pt idx="36">
                  <c:v>0.86458333333333337</c:v>
                </c:pt>
                <c:pt idx="37">
                  <c:v>0.86458333333333337</c:v>
                </c:pt>
                <c:pt idx="38">
                  <c:v>0.86458333333333337</c:v>
                </c:pt>
                <c:pt idx="39">
                  <c:v>0.85416666666666663</c:v>
                </c:pt>
                <c:pt idx="40">
                  <c:v>0.85416666666666663</c:v>
                </c:pt>
                <c:pt idx="41">
                  <c:v>0.84375</c:v>
                </c:pt>
                <c:pt idx="42">
                  <c:v>0.84375</c:v>
                </c:pt>
                <c:pt idx="43">
                  <c:v>0.83333333333333337</c:v>
                </c:pt>
                <c:pt idx="44">
                  <c:v>0.83333333333333337</c:v>
                </c:pt>
                <c:pt idx="45">
                  <c:v>0.82291666666666663</c:v>
                </c:pt>
                <c:pt idx="46">
                  <c:v>0.8125</c:v>
                </c:pt>
                <c:pt idx="47">
                  <c:v>0.8125</c:v>
                </c:pt>
                <c:pt idx="48">
                  <c:v>0.80208333333333337</c:v>
                </c:pt>
                <c:pt idx="49">
                  <c:v>0.80208333333333337</c:v>
                </c:pt>
                <c:pt idx="50">
                  <c:v>0.80208333333333337</c:v>
                </c:pt>
                <c:pt idx="51">
                  <c:v>0.79166666666666663</c:v>
                </c:pt>
                <c:pt idx="52">
                  <c:v>0.79166666666666663</c:v>
                </c:pt>
                <c:pt idx="53">
                  <c:v>0.78125</c:v>
                </c:pt>
                <c:pt idx="54">
                  <c:v>0.78125</c:v>
                </c:pt>
                <c:pt idx="55">
                  <c:v>0.77083333333333337</c:v>
                </c:pt>
                <c:pt idx="56">
                  <c:v>0.76041666666666663</c:v>
                </c:pt>
                <c:pt idx="57">
                  <c:v>0.76041666666666663</c:v>
                </c:pt>
                <c:pt idx="58">
                  <c:v>0.75</c:v>
                </c:pt>
                <c:pt idx="59">
                  <c:v>0.73958333333333326</c:v>
                </c:pt>
                <c:pt idx="60">
                  <c:v>0.72916666666666674</c:v>
                </c:pt>
                <c:pt idx="61">
                  <c:v>0.72916666666666674</c:v>
                </c:pt>
                <c:pt idx="62">
                  <c:v>0.72916666666666674</c:v>
                </c:pt>
                <c:pt idx="63">
                  <c:v>0.71875</c:v>
                </c:pt>
                <c:pt idx="64">
                  <c:v>0.71875</c:v>
                </c:pt>
                <c:pt idx="65">
                  <c:v>0.70833333333333326</c:v>
                </c:pt>
                <c:pt idx="66">
                  <c:v>0.70833333333333326</c:v>
                </c:pt>
                <c:pt idx="67">
                  <c:v>0.69791666666666674</c:v>
                </c:pt>
                <c:pt idx="68">
                  <c:v>0.6875</c:v>
                </c:pt>
                <c:pt idx="69">
                  <c:v>0.6875</c:v>
                </c:pt>
                <c:pt idx="70">
                  <c:v>0.67708333333333326</c:v>
                </c:pt>
                <c:pt idx="71">
                  <c:v>0.66666666666666674</c:v>
                </c:pt>
                <c:pt idx="72">
                  <c:v>0.65625</c:v>
                </c:pt>
                <c:pt idx="73">
                  <c:v>0.65625</c:v>
                </c:pt>
                <c:pt idx="74">
                  <c:v>0.65625</c:v>
                </c:pt>
                <c:pt idx="75">
                  <c:v>0.64583333333333326</c:v>
                </c:pt>
                <c:pt idx="76">
                  <c:v>0.63541666666666674</c:v>
                </c:pt>
                <c:pt idx="77">
                  <c:v>0.625</c:v>
                </c:pt>
                <c:pt idx="78">
                  <c:v>0.625</c:v>
                </c:pt>
                <c:pt idx="79">
                  <c:v>0.61458333333333326</c:v>
                </c:pt>
                <c:pt idx="80">
                  <c:v>0.61458333333333326</c:v>
                </c:pt>
                <c:pt idx="81">
                  <c:v>0.60416666666666674</c:v>
                </c:pt>
                <c:pt idx="82">
                  <c:v>0.59375</c:v>
                </c:pt>
                <c:pt idx="83">
                  <c:v>0.58333333333333326</c:v>
                </c:pt>
                <c:pt idx="84">
                  <c:v>0.57291666666666674</c:v>
                </c:pt>
                <c:pt idx="85">
                  <c:v>0.5625</c:v>
                </c:pt>
                <c:pt idx="86">
                  <c:v>0.55208333333333326</c:v>
                </c:pt>
                <c:pt idx="87">
                  <c:v>0.54166666666666674</c:v>
                </c:pt>
                <c:pt idx="88">
                  <c:v>0.53125</c:v>
                </c:pt>
                <c:pt idx="89">
                  <c:v>0.52083333333333326</c:v>
                </c:pt>
                <c:pt idx="90">
                  <c:v>0.51041666666666674</c:v>
                </c:pt>
                <c:pt idx="91">
                  <c:v>0.5</c:v>
                </c:pt>
                <c:pt idx="92">
                  <c:v>0.48958333333333337</c:v>
                </c:pt>
                <c:pt idx="93">
                  <c:v>0.47916666666666663</c:v>
                </c:pt>
                <c:pt idx="94">
                  <c:v>0.47916666666666663</c:v>
                </c:pt>
                <c:pt idx="95">
                  <c:v>0.46875</c:v>
                </c:pt>
                <c:pt idx="96">
                  <c:v>0.45833333333333337</c:v>
                </c:pt>
                <c:pt idx="97">
                  <c:v>0.45833333333333337</c:v>
                </c:pt>
                <c:pt idx="98">
                  <c:v>0.44791666666666663</c:v>
                </c:pt>
                <c:pt idx="99">
                  <c:v>0.44791666666666663</c:v>
                </c:pt>
                <c:pt idx="100">
                  <c:v>0.44791666666666663</c:v>
                </c:pt>
                <c:pt idx="101">
                  <c:v>0.44791666666666663</c:v>
                </c:pt>
                <c:pt idx="102">
                  <c:v>0.4375</c:v>
                </c:pt>
                <c:pt idx="103">
                  <c:v>0.42708333333333337</c:v>
                </c:pt>
                <c:pt idx="104">
                  <c:v>0.41666666666666663</c:v>
                </c:pt>
                <c:pt idx="105">
                  <c:v>0.40625</c:v>
                </c:pt>
                <c:pt idx="106">
                  <c:v>0.39583333333333337</c:v>
                </c:pt>
                <c:pt idx="107">
                  <c:v>0.39583333333333337</c:v>
                </c:pt>
                <c:pt idx="108">
                  <c:v>0.38541666666666663</c:v>
                </c:pt>
                <c:pt idx="109">
                  <c:v>0.375</c:v>
                </c:pt>
                <c:pt idx="110">
                  <c:v>0.36458333333333337</c:v>
                </c:pt>
                <c:pt idx="111">
                  <c:v>0.35416666666666663</c:v>
                </c:pt>
                <c:pt idx="112">
                  <c:v>0.34375</c:v>
                </c:pt>
                <c:pt idx="113">
                  <c:v>0.33333333333333337</c:v>
                </c:pt>
                <c:pt idx="114">
                  <c:v>0.33333333333333337</c:v>
                </c:pt>
                <c:pt idx="115">
                  <c:v>0.32291666666666663</c:v>
                </c:pt>
                <c:pt idx="116">
                  <c:v>0.3125</c:v>
                </c:pt>
                <c:pt idx="117">
                  <c:v>0.3125</c:v>
                </c:pt>
                <c:pt idx="118">
                  <c:v>0.30208333333333337</c:v>
                </c:pt>
                <c:pt idx="119">
                  <c:v>0.29166666666666663</c:v>
                </c:pt>
                <c:pt idx="120">
                  <c:v>0.28125</c:v>
                </c:pt>
                <c:pt idx="121">
                  <c:v>0.27083333333333337</c:v>
                </c:pt>
                <c:pt idx="122">
                  <c:v>0.26041666666666663</c:v>
                </c:pt>
                <c:pt idx="123">
                  <c:v>0.25</c:v>
                </c:pt>
                <c:pt idx="124">
                  <c:v>0.23958333333333337</c:v>
                </c:pt>
                <c:pt idx="125">
                  <c:v>0.22916666666666663</c:v>
                </c:pt>
                <c:pt idx="126">
                  <c:v>0.21875</c:v>
                </c:pt>
                <c:pt idx="127">
                  <c:v>0.20833333333333337</c:v>
                </c:pt>
                <c:pt idx="128">
                  <c:v>0.19791666666666663</c:v>
                </c:pt>
                <c:pt idx="129">
                  <c:v>0.1875</c:v>
                </c:pt>
                <c:pt idx="130">
                  <c:v>0.17708333333333337</c:v>
                </c:pt>
                <c:pt idx="131">
                  <c:v>0.16666666666666663</c:v>
                </c:pt>
                <c:pt idx="132">
                  <c:v>0.15625</c:v>
                </c:pt>
                <c:pt idx="133">
                  <c:v>0.14583333333333337</c:v>
                </c:pt>
                <c:pt idx="134">
                  <c:v>0.13541666666666663</c:v>
                </c:pt>
                <c:pt idx="135">
                  <c:v>0.125</c:v>
                </c:pt>
                <c:pt idx="136">
                  <c:v>0.11458333333333337</c:v>
                </c:pt>
                <c:pt idx="137">
                  <c:v>0.11458333333333337</c:v>
                </c:pt>
                <c:pt idx="138">
                  <c:v>0.10416666666666663</c:v>
                </c:pt>
                <c:pt idx="139">
                  <c:v>9.375E-2</c:v>
                </c:pt>
                <c:pt idx="140">
                  <c:v>9.375E-2</c:v>
                </c:pt>
                <c:pt idx="141">
                  <c:v>8.333333333333337E-2</c:v>
                </c:pt>
                <c:pt idx="142">
                  <c:v>7.291666666666663E-2</c:v>
                </c:pt>
                <c:pt idx="143">
                  <c:v>6.25E-2</c:v>
                </c:pt>
                <c:pt idx="144">
                  <c:v>6.25E-2</c:v>
                </c:pt>
                <c:pt idx="145">
                  <c:v>5.208333333333337E-2</c:v>
                </c:pt>
                <c:pt idx="146">
                  <c:v>4.166666666666663E-2</c:v>
                </c:pt>
                <c:pt idx="147">
                  <c:v>3.125E-2</c:v>
                </c:pt>
                <c:pt idx="148">
                  <c:v>2.083333333333337E-2</c:v>
                </c:pt>
                <c:pt idx="149">
                  <c:v>1.041666666666663E-2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04-4D0C-AFA3-B468A4E95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716975"/>
        <c:axId val="1332373247"/>
      </c:scatterChart>
      <c:valAx>
        <c:axId val="521716975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373247"/>
        <c:crosses val="autoZero"/>
        <c:crossBetween val="midCat"/>
      </c:valAx>
      <c:valAx>
        <c:axId val="1332373247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716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'Q4.8'!$BO$4:$BO$154</c:f>
              <c:numCache>
                <c:formatCode>General</c:formatCode>
                <c:ptCount val="151"/>
                <c:pt idx="0">
                  <c:v>1</c:v>
                </c:pt>
                <c:pt idx="1">
                  <c:v>0.98148148148148151</c:v>
                </c:pt>
                <c:pt idx="2">
                  <c:v>0.96296296296296302</c:v>
                </c:pt>
                <c:pt idx="3">
                  <c:v>0.94444444444444442</c:v>
                </c:pt>
                <c:pt idx="4">
                  <c:v>0.92592592592592593</c:v>
                </c:pt>
                <c:pt idx="5">
                  <c:v>0.92592592592592593</c:v>
                </c:pt>
                <c:pt idx="6">
                  <c:v>0.90740740740740744</c:v>
                </c:pt>
                <c:pt idx="7">
                  <c:v>0.88888888888888884</c:v>
                </c:pt>
                <c:pt idx="8">
                  <c:v>0.87037037037037035</c:v>
                </c:pt>
                <c:pt idx="9">
                  <c:v>0.85185185185185186</c:v>
                </c:pt>
                <c:pt idx="10">
                  <c:v>0.83333333333333337</c:v>
                </c:pt>
                <c:pt idx="11">
                  <c:v>0.81481481481481488</c:v>
                </c:pt>
                <c:pt idx="12">
                  <c:v>0.79629629629629628</c:v>
                </c:pt>
                <c:pt idx="13">
                  <c:v>0.77777777777777779</c:v>
                </c:pt>
                <c:pt idx="14">
                  <c:v>0.7592592592592593</c:v>
                </c:pt>
                <c:pt idx="15">
                  <c:v>0.7407407407407407</c:v>
                </c:pt>
                <c:pt idx="16">
                  <c:v>0.7407407407407407</c:v>
                </c:pt>
                <c:pt idx="17">
                  <c:v>0.7407407407407407</c:v>
                </c:pt>
                <c:pt idx="18">
                  <c:v>0.7407407407407407</c:v>
                </c:pt>
                <c:pt idx="19">
                  <c:v>0.7407407407407407</c:v>
                </c:pt>
                <c:pt idx="20">
                  <c:v>0.7407407407407407</c:v>
                </c:pt>
                <c:pt idx="21">
                  <c:v>0.7407407407407407</c:v>
                </c:pt>
                <c:pt idx="22">
                  <c:v>0.72222222222222221</c:v>
                </c:pt>
                <c:pt idx="23">
                  <c:v>0.70370370370370372</c:v>
                </c:pt>
                <c:pt idx="24">
                  <c:v>0.70370370370370372</c:v>
                </c:pt>
                <c:pt idx="25">
                  <c:v>0.68518518518518512</c:v>
                </c:pt>
                <c:pt idx="26">
                  <c:v>0.68518518518518512</c:v>
                </c:pt>
                <c:pt idx="27">
                  <c:v>0.66666666666666674</c:v>
                </c:pt>
                <c:pt idx="28">
                  <c:v>0.66666666666666674</c:v>
                </c:pt>
                <c:pt idx="29">
                  <c:v>0.66666666666666674</c:v>
                </c:pt>
                <c:pt idx="30">
                  <c:v>0.64814814814814814</c:v>
                </c:pt>
                <c:pt idx="31">
                  <c:v>0.62962962962962965</c:v>
                </c:pt>
                <c:pt idx="32">
                  <c:v>0.61111111111111116</c:v>
                </c:pt>
                <c:pt idx="33">
                  <c:v>0.61111111111111116</c:v>
                </c:pt>
                <c:pt idx="34">
                  <c:v>0.59259259259259256</c:v>
                </c:pt>
                <c:pt idx="35">
                  <c:v>0.57407407407407407</c:v>
                </c:pt>
                <c:pt idx="36">
                  <c:v>0.55555555555555558</c:v>
                </c:pt>
                <c:pt idx="37">
                  <c:v>0.53703703703703698</c:v>
                </c:pt>
                <c:pt idx="38">
                  <c:v>0.5185185185185186</c:v>
                </c:pt>
                <c:pt idx="39">
                  <c:v>0.5185185185185186</c:v>
                </c:pt>
                <c:pt idx="40">
                  <c:v>0.5</c:v>
                </c:pt>
                <c:pt idx="41">
                  <c:v>0.48148148148148151</c:v>
                </c:pt>
                <c:pt idx="42">
                  <c:v>0.46296296296296291</c:v>
                </c:pt>
                <c:pt idx="43">
                  <c:v>0.44444444444444442</c:v>
                </c:pt>
                <c:pt idx="44">
                  <c:v>0.44444444444444442</c:v>
                </c:pt>
                <c:pt idx="45">
                  <c:v>0.42592592592592593</c:v>
                </c:pt>
                <c:pt idx="46">
                  <c:v>0.42592592592592593</c:v>
                </c:pt>
                <c:pt idx="47">
                  <c:v>0.40740740740740744</c:v>
                </c:pt>
                <c:pt idx="48">
                  <c:v>0.40740740740740744</c:v>
                </c:pt>
                <c:pt idx="49">
                  <c:v>0.38888888888888884</c:v>
                </c:pt>
                <c:pt idx="50">
                  <c:v>0.38888888888888884</c:v>
                </c:pt>
                <c:pt idx="51">
                  <c:v>0.38888888888888884</c:v>
                </c:pt>
                <c:pt idx="52">
                  <c:v>0.37037037037037035</c:v>
                </c:pt>
                <c:pt idx="53">
                  <c:v>0.35185185185185186</c:v>
                </c:pt>
                <c:pt idx="54">
                  <c:v>0.35185185185185186</c:v>
                </c:pt>
                <c:pt idx="55">
                  <c:v>0.35185185185185186</c:v>
                </c:pt>
                <c:pt idx="56">
                  <c:v>0.35185185185185186</c:v>
                </c:pt>
                <c:pt idx="57">
                  <c:v>0.35185185185185186</c:v>
                </c:pt>
                <c:pt idx="58">
                  <c:v>0.33333333333333337</c:v>
                </c:pt>
                <c:pt idx="59">
                  <c:v>0.33333333333333337</c:v>
                </c:pt>
                <c:pt idx="60">
                  <c:v>0.31481481481481477</c:v>
                </c:pt>
                <c:pt idx="61">
                  <c:v>0.31481481481481477</c:v>
                </c:pt>
                <c:pt idx="62">
                  <c:v>0.31481481481481477</c:v>
                </c:pt>
                <c:pt idx="63">
                  <c:v>0.31481481481481477</c:v>
                </c:pt>
                <c:pt idx="64">
                  <c:v>0.31481481481481477</c:v>
                </c:pt>
                <c:pt idx="65">
                  <c:v>0.29629629629629628</c:v>
                </c:pt>
                <c:pt idx="66">
                  <c:v>0.29629629629629628</c:v>
                </c:pt>
                <c:pt idx="67">
                  <c:v>0.29629629629629628</c:v>
                </c:pt>
                <c:pt idx="68">
                  <c:v>0.29629629629629628</c:v>
                </c:pt>
                <c:pt idx="69">
                  <c:v>0.27777777777777779</c:v>
                </c:pt>
                <c:pt idx="70">
                  <c:v>0.2592592592592593</c:v>
                </c:pt>
                <c:pt idx="71">
                  <c:v>0.2407407407407407</c:v>
                </c:pt>
                <c:pt idx="72">
                  <c:v>0.2407407407407407</c:v>
                </c:pt>
                <c:pt idx="73">
                  <c:v>0.2407407407407407</c:v>
                </c:pt>
                <c:pt idx="74">
                  <c:v>0.2407407407407407</c:v>
                </c:pt>
                <c:pt idx="75">
                  <c:v>0.2407407407407407</c:v>
                </c:pt>
                <c:pt idx="76">
                  <c:v>0.2407407407407407</c:v>
                </c:pt>
                <c:pt idx="77">
                  <c:v>0.2407407407407407</c:v>
                </c:pt>
                <c:pt idx="78">
                  <c:v>0.2407407407407407</c:v>
                </c:pt>
                <c:pt idx="79">
                  <c:v>0.22222222222222221</c:v>
                </c:pt>
                <c:pt idx="80">
                  <c:v>0.22222222222222221</c:v>
                </c:pt>
                <c:pt idx="81">
                  <c:v>0.22222222222222221</c:v>
                </c:pt>
                <c:pt idx="82">
                  <c:v>0.22222222222222221</c:v>
                </c:pt>
                <c:pt idx="83">
                  <c:v>0.22222222222222221</c:v>
                </c:pt>
                <c:pt idx="84">
                  <c:v>0.20370370370370372</c:v>
                </c:pt>
                <c:pt idx="85">
                  <c:v>0.20370370370370372</c:v>
                </c:pt>
                <c:pt idx="86">
                  <c:v>0.20370370370370372</c:v>
                </c:pt>
                <c:pt idx="87">
                  <c:v>0.20370370370370372</c:v>
                </c:pt>
                <c:pt idx="88">
                  <c:v>0.20370370370370372</c:v>
                </c:pt>
                <c:pt idx="89">
                  <c:v>0.20370370370370372</c:v>
                </c:pt>
                <c:pt idx="90">
                  <c:v>0.20370370370370372</c:v>
                </c:pt>
                <c:pt idx="91">
                  <c:v>0.20370370370370372</c:v>
                </c:pt>
                <c:pt idx="92">
                  <c:v>0.20370370370370372</c:v>
                </c:pt>
                <c:pt idx="93">
                  <c:v>0.20370370370370372</c:v>
                </c:pt>
                <c:pt idx="94">
                  <c:v>0.20370370370370372</c:v>
                </c:pt>
                <c:pt idx="95">
                  <c:v>0.18518518518518523</c:v>
                </c:pt>
                <c:pt idx="96">
                  <c:v>0.18518518518518523</c:v>
                </c:pt>
                <c:pt idx="97">
                  <c:v>0.18518518518518523</c:v>
                </c:pt>
                <c:pt idx="98">
                  <c:v>0.18518518518518523</c:v>
                </c:pt>
                <c:pt idx="99">
                  <c:v>0.16666666666666663</c:v>
                </c:pt>
                <c:pt idx="100">
                  <c:v>0.16666666666666663</c:v>
                </c:pt>
                <c:pt idx="101">
                  <c:v>0.16666666666666663</c:v>
                </c:pt>
                <c:pt idx="102">
                  <c:v>0.14814814814814814</c:v>
                </c:pt>
                <c:pt idx="103">
                  <c:v>0.12962962962962965</c:v>
                </c:pt>
                <c:pt idx="104">
                  <c:v>0.12962962962962965</c:v>
                </c:pt>
                <c:pt idx="105">
                  <c:v>0.12962962962962965</c:v>
                </c:pt>
                <c:pt idx="106">
                  <c:v>0.11111111111111116</c:v>
                </c:pt>
                <c:pt idx="107">
                  <c:v>0.11111111111111116</c:v>
                </c:pt>
                <c:pt idx="108">
                  <c:v>9.259259259259256E-2</c:v>
                </c:pt>
                <c:pt idx="109">
                  <c:v>7.407407407407407E-2</c:v>
                </c:pt>
                <c:pt idx="110">
                  <c:v>7.407407407407407E-2</c:v>
                </c:pt>
                <c:pt idx="111">
                  <c:v>7.407407407407407E-2</c:v>
                </c:pt>
                <c:pt idx="112">
                  <c:v>7.407407407407407E-2</c:v>
                </c:pt>
                <c:pt idx="113">
                  <c:v>7.407407407407407E-2</c:v>
                </c:pt>
                <c:pt idx="114">
                  <c:v>7.407407407407407E-2</c:v>
                </c:pt>
                <c:pt idx="115">
                  <c:v>7.407407407407407E-2</c:v>
                </c:pt>
                <c:pt idx="116">
                  <c:v>5.555555555555558E-2</c:v>
                </c:pt>
                <c:pt idx="117">
                  <c:v>5.555555555555558E-2</c:v>
                </c:pt>
                <c:pt idx="118">
                  <c:v>5.555555555555558E-2</c:v>
                </c:pt>
                <c:pt idx="119">
                  <c:v>5.555555555555558E-2</c:v>
                </c:pt>
                <c:pt idx="120">
                  <c:v>5.555555555555558E-2</c:v>
                </c:pt>
                <c:pt idx="121">
                  <c:v>5.555555555555558E-2</c:v>
                </c:pt>
                <c:pt idx="122">
                  <c:v>5.555555555555558E-2</c:v>
                </c:pt>
                <c:pt idx="123">
                  <c:v>5.555555555555558E-2</c:v>
                </c:pt>
                <c:pt idx="124">
                  <c:v>5.555555555555558E-2</c:v>
                </c:pt>
                <c:pt idx="125">
                  <c:v>5.555555555555558E-2</c:v>
                </c:pt>
                <c:pt idx="126">
                  <c:v>5.555555555555558E-2</c:v>
                </c:pt>
                <c:pt idx="127">
                  <c:v>5.555555555555558E-2</c:v>
                </c:pt>
                <c:pt idx="128">
                  <c:v>5.555555555555558E-2</c:v>
                </c:pt>
                <c:pt idx="129">
                  <c:v>5.555555555555558E-2</c:v>
                </c:pt>
                <c:pt idx="130">
                  <c:v>5.555555555555558E-2</c:v>
                </c:pt>
                <c:pt idx="131">
                  <c:v>5.555555555555558E-2</c:v>
                </c:pt>
                <c:pt idx="132">
                  <c:v>5.555555555555558E-2</c:v>
                </c:pt>
                <c:pt idx="133">
                  <c:v>5.555555555555558E-2</c:v>
                </c:pt>
                <c:pt idx="134">
                  <c:v>5.555555555555558E-2</c:v>
                </c:pt>
                <c:pt idx="135">
                  <c:v>3.703703703703709E-2</c:v>
                </c:pt>
                <c:pt idx="136">
                  <c:v>3.703703703703709E-2</c:v>
                </c:pt>
                <c:pt idx="137">
                  <c:v>3.703703703703709E-2</c:v>
                </c:pt>
                <c:pt idx="138">
                  <c:v>3.703703703703709E-2</c:v>
                </c:pt>
                <c:pt idx="139">
                  <c:v>3.703703703703709E-2</c:v>
                </c:pt>
                <c:pt idx="140">
                  <c:v>3.703703703703709E-2</c:v>
                </c:pt>
                <c:pt idx="141">
                  <c:v>1.851851851851849E-2</c:v>
                </c:pt>
                <c:pt idx="142">
                  <c:v>1.851851851851849E-2</c:v>
                </c:pt>
                <c:pt idx="143">
                  <c:v>1.851851851851849E-2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xVal>
          <c:yVal>
            <c:numRef>
              <c:f>'Q4.8'!$BP$4:$BP$154</c:f>
              <c:numCache>
                <c:formatCode>General</c:formatCode>
                <c:ptCount val="15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0.98958333333333337</c:v>
                </c:pt>
                <c:pt idx="6">
                  <c:v>0.98958333333333337</c:v>
                </c:pt>
                <c:pt idx="7">
                  <c:v>0.98958333333333337</c:v>
                </c:pt>
                <c:pt idx="8">
                  <c:v>0.98958333333333337</c:v>
                </c:pt>
                <c:pt idx="9">
                  <c:v>0.98958333333333337</c:v>
                </c:pt>
                <c:pt idx="10">
                  <c:v>0.98958333333333337</c:v>
                </c:pt>
                <c:pt idx="11">
                  <c:v>0.98958333333333337</c:v>
                </c:pt>
                <c:pt idx="12">
                  <c:v>0.98958333333333337</c:v>
                </c:pt>
                <c:pt idx="13">
                  <c:v>0.98958333333333337</c:v>
                </c:pt>
                <c:pt idx="14">
                  <c:v>0.98958333333333337</c:v>
                </c:pt>
                <c:pt idx="15">
                  <c:v>0.98958333333333337</c:v>
                </c:pt>
                <c:pt idx="16">
                  <c:v>0.97916666666666663</c:v>
                </c:pt>
                <c:pt idx="17">
                  <c:v>0.96875</c:v>
                </c:pt>
                <c:pt idx="18">
                  <c:v>0.95833333333333337</c:v>
                </c:pt>
                <c:pt idx="19">
                  <c:v>0.94791666666666663</c:v>
                </c:pt>
                <c:pt idx="20">
                  <c:v>0.9375</c:v>
                </c:pt>
                <c:pt idx="21">
                  <c:v>0.92708333333333337</c:v>
                </c:pt>
                <c:pt idx="22">
                  <c:v>0.92708333333333337</c:v>
                </c:pt>
                <c:pt idx="23">
                  <c:v>0.92708333333333337</c:v>
                </c:pt>
                <c:pt idx="24">
                  <c:v>0.91666666666666663</c:v>
                </c:pt>
                <c:pt idx="25">
                  <c:v>0.91666666666666663</c:v>
                </c:pt>
                <c:pt idx="26">
                  <c:v>0.90625</c:v>
                </c:pt>
                <c:pt idx="27">
                  <c:v>0.90625</c:v>
                </c:pt>
                <c:pt idx="28">
                  <c:v>0.89583333333333337</c:v>
                </c:pt>
                <c:pt idx="29">
                  <c:v>0.88541666666666663</c:v>
                </c:pt>
                <c:pt idx="30">
                  <c:v>0.88541666666666663</c:v>
                </c:pt>
                <c:pt idx="31">
                  <c:v>0.88541666666666663</c:v>
                </c:pt>
                <c:pt idx="32">
                  <c:v>0.88541666666666663</c:v>
                </c:pt>
                <c:pt idx="33">
                  <c:v>0.875</c:v>
                </c:pt>
                <c:pt idx="34">
                  <c:v>0.875</c:v>
                </c:pt>
                <c:pt idx="35">
                  <c:v>0.875</c:v>
                </c:pt>
                <c:pt idx="36">
                  <c:v>0.875</c:v>
                </c:pt>
                <c:pt idx="37">
                  <c:v>0.875</c:v>
                </c:pt>
                <c:pt idx="38">
                  <c:v>0.875</c:v>
                </c:pt>
                <c:pt idx="39">
                  <c:v>0.86458333333333337</c:v>
                </c:pt>
                <c:pt idx="40">
                  <c:v>0.86458333333333337</c:v>
                </c:pt>
                <c:pt idx="41">
                  <c:v>0.86458333333333337</c:v>
                </c:pt>
                <c:pt idx="42">
                  <c:v>0.86458333333333337</c:v>
                </c:pt>
                <c:pt idx="43">
                  <c:v>0.86458333333333337</c:v>
                </c:pt>
                <c:pt idx="44">
                  <c:v>0.85416666666666663</c:v>
                </c:pt>
                <c:pt idx="45">
                  <c:v>0.85416666666666663</c:v>
                </c:pt>
                <c:pt idx="46">
                  <c:v>0.84375</c:v>
                </c:pt>
                <c:pt idx="47">
                  <c:v>0.84375</c:v>
                </c:pt>
                <c:pt idx="48">
                  <c:v>0.83333333333333337</c:v>
                </c:pt>
                <c:pt idx="49">
                  <c:v>0.83333333333333337</c:v>
                </c:pt>
                <c:pt idx="50">
                  <c:v>0.82291666666666663</c:v>
                </c:pt>
                <c:pt idx="51">
                  <c:v>0.8125</c:v>
                </c:pt>
                <c:pt idx="52">
                  <c:v>0.8125</c:v>
                </c:pt>
                <c:pt idx="53">
                  <c:v>0.8125</c:v>
                </c:pt>
                <c:pt idx="54">
                  <c:v>0.80208333333333337</c:v>
                </c:pt>
                <c:pt idx="55">
                  <c:v>0.79166666666666663</c:v>
                </c:pt>
                <c:pt idx="56">
                  <c:v>0.78125</c:v>
                </c:pt>
                <c:pt idx="57">
                  <c:v>0.77083333333333337</c:v>
                </c:pt>
                <c:pt idx="58">
                  <c:v>0.77083333333333337</c:v>
                </c:pt>
                <c:pt idx="59">
                  <c:v>0.76041666666666663</c:v>
                </c:pt>
                <c:pt idx="60">
                  <c:v>0.76041666666666663</c:v>
                </c:pt>
                <c:pt idx="61">
                  <c:v>0.75</c:v>
                </c:pt>
                <c:pt idx="62">
                  <c:v>0.73958333333333326</c:v>
                </c:pt>
                <c:pt idx="63">
                  <c:v>0.72916666666666674</c:v>
                </c:pt>
                <c:pt idx="64">
                  <c:v>0.71875</c:v>
                </c:pt>
                <c:pt idx="65">
                  <c:v>0.71875</c:v>
                </c:pt>
                <c:pt idx="66">
                  <c:v>0.70833333333333326</c:v>
                </c:pt>
                <c:pt idx="67">
                  <c:v>0.69791666666666674</c:v>
                </c:pt>
                <c:pt idx="68">
                  <c:v>0.6875</c:v>
                </c:pt>
                <c:pt idx="69">
                  <c:v>0.6875</c:v>
                </c:pt>
                <c:pt idx="70">
                  <c:v>0.6875</c:v>
                </c:pt>
                <c:pt idx="71">
                  <c:v>0.6875</c:v>
                </c:pt>
                <c:pt idx="72">
                  <c:v>0.67708333333333326</c:v>
                </c:pt>
                <c:pt idx="73">
                  <c:v>0.66666666666666674</c:v>
                </c:pt>
                <c:pt idx="74">
                  <c:v>0.65625</c:v>
                </c:pt>
                <c:pt idx="75">
                  <c:v>0.64583333333333326</c:v>
                </c:pt>
                <c:pt idx="76">
                  <c:v>0.63541666666666674</c:v>
                </c:pt>
                <c:pt idx="77">
                  <c:v>0.625</c:v>
                </c:pt>
                <c:pt idx="78">
                  <c:v>0.61458333333333326</c:v>
                </c:pt>
                <c:pt idx="79">
                  <c:v>0.61458333333333326</c:v>
                </c:pt>
                <c:pt idx="80">
                  <c:v>0.60416666666666674</c:v>
                </c:pt>
                <c:pt idx="81">
                  <c:v>0.59375</c:v>
                </c:pt>
                <c:pt idx="82">
                  <c:v>0.58333333333333326</c:v>
                </c:pt>
                <c:pt idx="83">
                  <c:v>0.57291666666666674</c:v>
                </c:pt>
                <c:pt idx="84">
                  <c:v>0.57291666666666674</c:v>
                </c:pt>
                <c:pt idx="85">
                  <c:v>0.5625</c:v>
                </c:pt>
                <c:pt idx="86">
                  <c:v>0.55208333333333326</c:v>
                </c:pt>
                <c:pt idx="87">
                  <c:v>0.54166666666666674</c:v>
                </c:pt>
                <c:pt idx="88">
                  <c:v>0.53125</c:v>
                </c:pt>
                <c:pt idx="89">
                  <c:v>0.52083333333333326</c:v>
                </c:pt>
                <c:pt idx="90">
                  <c:v>0.51041666666666674</c:v>
                </c:pt>
                <c:pt idx="91">
                  <c:v>0.5</c:v>
                </c:pt>
                <c:pt idx="92">
                  <c:v>0.48958333333333337</c:v>
                </c:pt>
                <c:pt idx="93">
                  <c:v>0.47916666666666663</c:v>
                </c:pt>
                <c:pt idx="94">
                  <c:v>0.46875</c:v>
                </c:pt>
                <c:pt idx="95">
                  <c:v>0.46875</c:v>
                </c:pt>
                <c:pt idx="96">
                  <c:v>0.45833333333333337</c:v>
                </c:pt>
                <c:pt idx="97">
                  <c:v>0.44791666666666663</c:v>
                </c:pt>
                <c:pt idx="98">
                  <c:v>0.4375</c:v>
                </c:pt>
                <c:pt idx="99">
                  <c:v>0.4375</c:v>
                </c:pt>
                <c:pt idx="100">
                  <c:v>0.42708333333333337</c:v>
                </c:pt>
                <c:pt idx="101">
                  <c:v>0.41666666666666663</c:v>
                </c:pt>
                <c:pt idx="102">
                  <c:v>0.41666666666666663</c:v>
                </c:pt>
                <c:pt idx="103">
                  <c:v>0.41666666666666663</c:v>
                </c:pt>
                <c:pt idx="104">
                  <c:v>0.40625</c:v>
                </c:pt>
                <c:pt idx="105">
                  <c:v>0.39583333333333337</c:v>
                </c:pt>
                <c:pt idx="106">
                  <c:v>0.39583333333333337</c:v>
                </c:pt>
                <c:pt idx="107">
                  <c:v>0.38541666666666663</c:v>
                </c:pt>
                <c:pt idx="108">
                  <c:v>0.38541666666666663</c:v>
                </c:pt>
                <c:pt idx="109">
                  <c:v>0.38541666666666663</c:v>
                </c:pt>
                <c:pt idx="110">
                  <c:v>0.375</c:v>
                </c:pt>
                <c:pt idx="111">
                  <c:v>0.36458333333333337</c:v>
                </c:pt>
                <c:pt idx="112">
                  <c:v>0.35416666666666663</c:v>
                </c:pt>
                <c:pt idx="113">
                  <c:v>0.34375</c:v>
                </c:pt>
                <c:pt idx="114">
                  <c:v>0.33333333333333337</c:v>
                </c:pt>
                <c:pt idx="115">
                  <c:v>0.32291666666666663</c:v>
                </c:pt>
                <c:pt idx="116">
                  <c:v>0.32291666666666663</c:v>
                </c:pt>
                <c:pt idx="117">
                  <c:v>0.3125</c:v>
                </c:pt>
                <c:pt idx="118">
                  <c:v>0.30208333333333337</c:v>
                </c:pt>
                <c:pt idx="119">
                  <c:v>0.29166666666666663</c:v>
                </c:pt>
                <c:pt idx="120">
                  <c:v>0.28125</c:v>
                </c:pt>
                <c:pt idx="121">
                  <c:v>0.27083333333333337</c:v>
                </c:pt>
                <c:pt idx="122">
                  <c:v>0.26041666666666663</c:v>
                </c:pt>
                <c:pt idx="123">
                  <c:v>0.25</c:v>
                </c:pt>
                <c:pt idx="124">
                  <c:v>0.23958333333333337</c:v>
                </c:pt>
                <c:pt idx="125">
                  <c:v>0.22916666666666663</c:v>
                </c:pt>
                <c:pt idx="126">
                  <c:v>0.21875</c:v>
                </c:pt>
                <c:pt idx="127">
                  <c:v>0.20833333333333337</c:v>
                </c:pt>
                <c:pt idx="128">
                  <c:v>0.19791666666666663</c:v>
                </c:pt>
                <c:pt idx="129">
                  <c:v>0.1875</c:v>
                </c:pt>
                <c:pt idx="130">
                  <c:v>0.17708333333333337</c:v>
                </c:pt>
                <c:pt idx="131">
                  <c:v>0.16666666666666663</c:v>
                </c:pt>
                <c:pt idx="132">
                  <c:v>0.15625</c:v>
                </c:pt>
                <c:pt idx="133">
                  <c:v>0.14583333333333337</c:v>
                </c:pt>
                <c:pt idx="134">
                  <c:v>0.13541666666666663</c:v>
                </c:pt>
                <c:pt idx="135">
                  <c:v>0.13541666666666663</c:v>
                </c:pt>
                <c:pt idx="136">
                  <c:v>0.125</c:v>
                </c:pt>
                <c:pt idx="137">
                  <c:v>0.11458333333333337</c:v>
                </c:pt>
                <c:pt idx="138">
                  <c:v>0.10416666666666663</c:v>
                </c:pt>
                <c:pt idx="139">
                  <c:v>9.375E-2</c:v>
                </c:pt>
                <c:pt idx="140">
                  <c:v>8.333333333333337E-2</c:v>
                </c:pt>
                <c:pt idx="141">
                  <c:v>8.333333333333337E-2</c:v>
                </c:pt>
                <c:pt idx="142">
                  <c:v>7.291666666666663E-2</c:v>
                </c:pt>
                <c:pt idx="143">
                  <c:v>6.25E-2</c:v>
                </c:pt>
                <c:pt idx="144">
                  <c:v>6.25E-2</c:v>
                </c:pt>
                <c:pt idx="145">
                  <c:v>5.208333333333337E-2</c:v>
                </c:pt>
                <c:pt idx="146">
                  <c:v>4.166666666666663E-2</c:v>
                </c:pt>
                <c:pt idx="147">
                  <c:v>3.125E-2</c:v>
                </c:pt>
                <c:pt idx="148">
                  <c:v>2.083333333333337E-2</c:v>
                </c:pt>
                <c:pt idx="149">
                  <c:v>1.041666666666663E-2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5-448C-916B-28179D21A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3475839"/>
        <c:axId val="1332374495"/>
      </c:scatterChart>
      <c:valAx>
        <c:axId val="1563475839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374495"/>
        <c:crosses val="autoZero"/>
        <c:crossBetween val="midCat"/>
      </c:valAx>
      <c:valAx>
        <c:axId val="1332374495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347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'4.9'!$BL$4:$BL$154</c:f>
              <c:numCache>
                <c:formatCode>General</c:formatCode>
                <c:ptCount val="151"/>
                <c:pt idx="0">
                  <c:v>1</c:v>
                </c:pt>
                <c:pt idx="1">
                  <c:v>0.98148148148148151</c:v>
                </c:pt>
                <c:pt idx="2">
                  <c:v>0.96296296296296302</c:v>
                </c:pt>
                <c:pt idx="3">
                  <c:v>0.94444444444444442</c:v>
                </c:pt>
                <c:pt idx="4">
                  <c:v>0.92592592592592593</c:v>
                </c:pt>
                <c:pt idx="5">
                  <c:v>0.90740740740740744</c:v>
                </c:pt>
                <c:pt idx="6">
                  <c:v>0.90740740740740744</c:v>
                </c:pt>
                <c:pt idx="7">
                  <c:v>0.88888888888888884</c:v>
                </c:pt>
                <c:pt idx="8">
                  <c:v>0.87037037037037035</c:v>
                </c:pt>
                <c:pt idx="9">
                  <c:v>0.85185185185185186</c:v>
                </c:pt>
                <c:pt idx="10">
                  <c:v>0.83333333333333337</c:v>
                </c:pt>
                <c:pt idx="11">
                  <c:v>0.81481481481481488</c:v>
                </c:pt>
                <c:pt idx="12">
                  <c:v>0.79629629629629628</c:v>
                </c:pt>
                <c:pt idx="13">
                  <c:v>0.77777777777777779</c:v>
                </c:pt>
                <c:pt idx="14">
                  <c:v>0.7592592592592593</c:v>
                </c:pt>
                <c:pt idx="15">
                  <c:v>0.7592592592592593</c:v>
                </c:pt>
                <c:pt idx="16">
                  <c:v>0.7592592592592593</c:v>
                </c:pt>
                <c:pt idx="17">
                  <c:v>0.7592592592592593</c:v>
                </c:pt>
                <c:pt idx="18">
                  <c:v>0.7592592592592593</c:v>
                </c:pt>
                <c:pt idx="19">
                  <c:v>0.7592592592592593</c:v>
                </c:pt>
                <c:pt idx="20">
                  <c:v>0.7407407407407407</c:v>
                </c:pt>
                <c:pt idx="21">
                  <c:v>0.7407407407407407</c:v>
                </c:pt>
                <c:pt idx="22">
                  <c:v>0.7407407407407407</c:v>
                </c:pt>
                <c:pt idx="23">
                  <c:v>0.72222222222222221</c:v>
                </c:pt>
                <c:pt idx="24">
                  <c:v>0.70370370370370372</c:v>
                </c:pt>
                <c:pt idx="25">
                  <c:v>0.70370370370370372</c:v>
                </c:pt>
                <c:pt idx="26">
                  <c:v>0.70370370370370372</c:v>
                </c:pt>
                <c:pt idx="27">
                  <c:v>0.70370370370370372</c:v>
                </c:pt>
                <c:pt idx="28">
                  <c:v>0.68518518518518512</c:v>
                </c:pt>
                <c:pt idx="29">
                  <c:v>0.66666666666666674</c:v>
                </c:pt>
                <c:pt idx="30">
                  <c:v>0.64814814814814814</c:v>
                </c:pt>
                <c:pt idx="31">
                  <c:v>0.62962962962962965</c:v>
                </c:pt>
                <c:pt idx="32">
                  <c:v>0.61111111111111116</c:v>
                </c:pt>
                <c:pt idx="33">
                  <c:v>0.59259259259259256</c:v>
                </c:pt>
                <c:pt idx="34">
                  <c:v>0.57407407407407407</c:v>
                </c:pt>
                <c:pt idx="35">
                  <c:v>0.55555555555555558</c:v>
                </c:pt>
                <c:pt idx="36">
                  <c:v>0.55555555555555558</c:v>
                </c:pt>
                <c:pt idx="37">
                  <c:v>0.53703703703703698</c:v>
                </c:pt>
                <c:pt idx="38">
                  <c:v>0.5185185185185186</c:v>
                </c:pt>
                <c:pt idx="39">
                  <c:v>0.5</c:v>
                </c:pt>
                <c:pt idx="40">
                  <c:v>0.48148148148148151</c:v>
                </c:pt>
                <c:pt idx="41">
                  <c:v>0.48148148148148151</c:v>
                </c:pt>
                <c:pt idx="42">
                  <c:v>0.46296296296296291</c:v>
                </c:pt>
                <c:pt idx="43">
                  <c:v>0.46296296296296291</c:v>
                </c:pt>
                <c:pt idx="44">
                  <c:v>0.44444444444444442</c:v>
                </c:pt>
                <c:pt idx="45">
                  <c:v>0.42592592592592593</c:v>
                </c:pt>
                <c:pt idx="46">
                  <c:v>0.40740740740740744</c:v>
                </c:pt>
                <c:pt idx="47">
                  <c:v>0.40740740740740744</c:v>
                </c:pt>
                <c:pt idx="48">
                  <c:v>0.40740740740740744</c:v>
                </c:pt>
                <c:pt idx="49">
                  <c:v>0.40740740740740744</c:v>
                </c:pt>
                <c:pt idx="50">
                  <c:v>0.40740740740740744</c:v>
                </c:pt>
                <c:pt idx="51">
                  <c:v>0.38888888888888884</c:v>
                </c:pt>
                <c:pt idx="52">
                  <c:v>0.38888888888888884</c:v>
                </c:pt>
                <c:pt idx="53">
                  <c:v>0.38888888888888884</c:v>
                </c:pt>
                <c:pt idx="54">
                  <c:v>0.37037037037037035</c:v>
                </c:pt>
                <c:pt idx="55">
                  <c:v>0.37037037037037035</c:v>
                </c:pt>
                <c:pt idx="56">
                  <c:v>0.37037037037037035</c:v>
                </c:pt>
                <c:pt idx="57">
                  <c:v>0.37037037037037035</c:v>
                </c:pt>
                <c:pt idx="58">
                  <c:v>0.37037037037037035</c:v>
                </c:pt>
                <c:pt idx="59">
                  <c:v>0.35185185185185186</c:v>
                </c:pt>
                <c:pt idx="60">
                  <c:v>0.35185185185185186</c:v>
                </c:pt>
                <c:pt idx="61">
                  <c:v>0.33333333333333337</c:v>
                </c:pt>
                <c:pt idx="62">
                  <c:v>0.33333333333333337</c:v>
                </c:pt>
                <c:pt idx="63">
                  <c:v>0.33333333333333337</c:v>
                </c:pt>
                <c:pt idx="64">
                  <c:v>0.33333333333333337</c:v>
                </c:pt>
                <c:pt idx="65">
                  <c:v>0.33333333333333337</c:v>
                </c:pt>
                <c:pt idx="66">
                  <c:v>0.33333333333333337</c:v>
                </c:pt>
                <c:pt idx="67">
                  <c:v>0.31481481481481477</c:v>
                </c:pt>
                <c:pt idx="68">
                  <c:v>0.29629629629629628</c:v>
                </c:pt>
                <c:pt idx="69">
                  <c:v>0.29629629629629628</c:v>
                </c:pt>
                <c:pt idx="70">
                  <c:v>0.29629629629629628</c:v>
                </c:pt>
                <c:pt idx="71">
                  <c:v>0.27777777777777779</c:v>
                </c:pt>
                <c:pt idx="72">
                  <c:v>0.27777777777777779</c:v>
                </c:pt>
                <c:pt idx="73">
                  <c:v>0.2592592592592593</c:v>
                </c:pt>
                <c:pt idx="74">
                  <c:v>0.2592592592592593</c:v>
                </c:pt>
                <c:pt idx="75">
                  <c:v>0.2592592592592593</c:v>
                </c:pt>
                <c:pt idx="76">
                  <c:v>0.2592592592592593</c:v>
                </c:pt>
                <c:pt idx="77">
                  <c:v>0.2592592592592593</c:v>
                </c:pt>
                <c:pt idx="78">
                  <c:v>0.2592592592592593</c:v>
                </c:pt>
                <c:pt idx="79">
                  <c:v>0.2592592592592593</c:v>
                </c:pt>
                <c:pt idx="80">
                  <c:v>0.2407407407407407</c:v>
                </c:pt>
                <c:pt idx="81">
                  <c:v>0.22222222222222221</c:v>
                </c:pt>
                <c:pt idx="82">
                  <c:v>0.22222222222222221</c:v>
                </c:pt>
                <c:pt idx="83">
                  <c:v>0.22222222222222221</c:v>
                </c:pt>
                <c:pt idx="84">
                  <c:v>0.20370370370370372</c:v>
                </c:pt>
                <c:pt idx="85">
                  <c:v>0.20370370370370372</c:v>
                </c:pt>
                <c:pt idx="86">
                  <c:v>0.20370370370370372</c:v>
                </c:pt>
                <c:pt idx="87">
                  <c:v>0.20370370370370372</c:v>
                </c:pt>
                <c:pt idx="88">
                  <c:v>0.18518518518518523</c:v>
                </c:pt>
                <c:pt idx="89">
                  <c:v>0.18518518518518523</c:v>
                </c:pt>
                <c:pt idx="90">
                  <c:v>0.18518518518518523</c:v>
                </c:pt>
                <c:pt idx="91">
                  <c:v>0.16666666666666663</c:v>
                </c:pt>
                <c:pt idx="92">
                  <c:v>0.16666666666666663</c:v>
                </c:pt>
                <c:pt idx="93">
                  <c:v>0.16666666666666663</c:v>
                </c:pt>
                <c:pt idx="94">
                  <c:v>0.14814814814814814</c:v>
                </c:pt>
                <c:pt idx="95">
                  <c:v>0.14814814814814814</c:v>
                </c:pt>
                <c:pt idx="96">
                  <c:v>0.14814814814814814</c:v>
                </c:pt>
                <c:pt idx="97">
                  <c:v>0.14814814814814814</c:v>
                </c:pt>
                <c:pt idx="98">
                  <c:v>0.14814814814814814</c:v>
                </c:pt>
                <c:pt idx="99">
                  <c:v>0.14814814814814814</c:v>
                </c:pt>
                <c:pt idx="100">
                  <c:v>0.14814814814814814</c:v>
                </c:pt>
                <c:pt idx="101">
                  <c:v>0.12962962962962965</c:v>
                </c:pt>
                <c:pt idx="102">
                  <c:v>0.12962962962962965</c:v>
                </c:pt>
                <c:pt idx="103">
                  <c:v>0.12962962962962965</c:v>
                </c:pt>
                <c:pt idx="104">
                  <c:v>0.11111111111111116</c:v>
                </c:pt>
                <c:pt idx="105">
                  <c:v>0.11111111111111116</c:v>
                </c:pt>
                <c:pt idx="106">
                  <c:v>0.11111111111111116</c:v>
                </c:pt>
                <c:pt idx="107">
                  <c:v>9.259259259259256E-2</c:v>
                </c:pt>
                <c:pt idx="108">
                  <c:v>9.259259259259256E-2</c:v>
                </c:pt>
                <c:pt idx="109">
                  <c:v>9.259259259259256E-2</c:v>
                </c:pt>
                <c:pt idx="110">
                  <c:v>9.259259259259256E-2</c:v>
                </c:pt>
                <c:pt idx="111">
                  <c:v>9.259259259259256E-2</c:v>
                </c:pt>
                <c:pt idx="112">
                  <c:v>9.259259259259256E-2</c:v>
                </c:pt>
                <c:pt idx="113">
                  <c:v>9.259259259259256E-2</c:v>
                </c:pt>
                <c:pt idx="114">
                  <c:v>9.259259259259256E-2</c:v>
                </c:pt>
                <c:pt idx="115">
                  <c:v>9.259259259259256E-2</c:v>
                </c:pt>
                <c:pt idx="116">
                  <c:v>7.407407407407407E-2</c:v>
                </c:pt>
                <c:pt idx="117">
                  <c:v>7.407407407407407E-2</c:v>
                </c:pt>
                <c:pt idx="118">
                  <c:v>7.407407407407407E-2</c:v>
                </c:pt>
                <c:pt idx="119">
                  <c:v>7.407407407407407E-2</c:v>
                </c:pt>
                <c:pt idx="120">
                  <c:v>7.407407407407407E-2</c:v>
                </c:pt>
                <c:pt idx="121">
                  <c:v>7.407407407407407E-2</c:v>
                </c:pt>
                <c:pt idx="122">
                  <c:v>7.407407407407407E-2</c:v>
                </c:pt>
                <c:pt idx="123">
                  <c:v>5.555555555555558E-2</c:v>
                </c:pt>
                <c:pt idx="124">
                  <c:v>5.555555555555558E-2</c:v>
                </c:pt>
                <c:pt idx="125">
                  <c:v>5.555555555555558E-2</c:v>
                </c:pt>
                <c:pt idx="126">
                  <c:v>5.555555555555558E-2</c:v>
                </c:pt>
                <c:pt idx="127">
                  <c:v>5.555555555555558E-2</c:v>
                </c:pt>
                <c:pt idx="128">
                  <c:v>5.555555555555558E-2</c:v>
                </c:pt>
                <c:pt idx="129">
                  <c:v>5.555555555555558E-2</c:v>
                </c:pt>
                <c:pt idx="130">
                  <c:v>5.555555555555558E-2</c:v>
                </c:pt>
                <c:pt idx="131">
                  <c:v>5.555555555555558E-2</c:v>
                </c:pt>
                <c:pt idx="132">
                  <c:v>5.555555555555558E-2</c:v>
                </c:pt>
                <c:pt idx="133">
                  <c:v>5.555555555555558E-2</c:v>
                </c:pt>
                <c:pt idx="134">
                  <c:v>5.555555555555558E-2</c:v>
                </c:pt>
                <c:pt idx="135">
                  <c:v>3.703703703703709E-2</c:v>
                </c:pt>
                <c:pt idx="136">
                  <c:v>3.703703703703709E-2</c:v>
                </c:pt>
                <c:pt idx="137">
                  <c:v>3.703703703703709E-2</c:v>
                </c:pt>
                <c:pt idx="138">
                  <c:v>3.703703703703709E-2</c:v>
                </c:pt>
                <c:pt idx="139">
                  <c:v>3.703703703703709E-2</c:v>
                </c:pt>
                <c:pt idx="140">
                  <c:v>3.703703703703709E-2</c:v>
                </c:pt>
                <c:pt idx="141">
                  <c:v>1.851851851851849E-2</c:v>
                </c:pt>
                <c:pt idx="142">
                  <c:v>1.851851851851849E-2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xVal>
          <c:yVal>
            <c:numRef>
              <c:f>'4.9'!$BM$4:$BM$154</c:f>
              <c:numCache>
                <c:formatCode>General</c:formatCode>
                <c:ptCount val="15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0.98958333333333337</c:v>
                </c:pt>
                <c:pt idx="7">
                  <c:v>0.98958333333333337</c:v>
                </c:pt>
                <c:pt idx="8">
                  <c:v>0.98958333333333337</c:v>
                </c:pt>
                <c:pt idx="9">
                  <c:v>0.98958333333333337</c:v>
                </c:pt>
                <c:pt idx="10">
                  <c:v>0.98958333333333337</c:v>
                </c:pt>
                <c:pt idx="11">
                  <c:v>0.98958333333333337</c:v>
                </c:pt>
                <c:pt idx="12">
                  <c:v>0.98958333333333337</c:v>
                </c:pt>
                <c:pt idx="13">
                  <c:v>0.98958333333333337</c:v>
                </c:pt>
                <c:pt idx="14">
                  <c:v>0.98958333333333337</c:v>
                </c:pt>
                <c:pt idx="15">
                  <c:v>0.97916666666666663</c:v>
                </c:pt>
                <c:pt idx="16">
                  <c:v>0.96875</c:v>
                </c:pt>
                <c:pt idx="17">
                  <c:v>0.95833333333333337</c:v>
                </c:pt>
                <c:pt idx="18">
                  <c:v>0.94791666666666663</c:v>
                </c:pt>
                <c:pt idx="19">
                  <c:v>0.9375</c:v>
                </c:pt>
                <c:pt idx="20">
                  <c:v>0.9375</c:v>
                </c:pt>
                <c:pt idx="21">
                  <c:v>0.92708333333333337</c:v>
                </c:pt>
                <c:pt idx="22">
                  <c:v>0.91666666666666663</c:v>
                </c:pt>
                <c:pt idx="23">
                  <c:v>0.91666666666666663</c:v>
                </c:pt>
                <c:pt idx="24">
                  <c:v>0.91666666666666663</c:v>
                </c:pt>
                <c:pt idx="25">
                  <c:v>0.90625</c:v>
                </c:pt>
                <c:pt idx="26">
                  <c:v>0.89583333333333337</c:v>
                </c:pt>
                <c:pt idx="27">
                  <c:v>0.88541666666666663</c:v>
                </c:pt>
                <c:pt idx="28">
                  <c:v>0.88541666666666663</c:v>
                </c:pt>
                <c:pt idx="29">
                  <c:v>0.88541666666666663</c:v>
                </c:pt>
                <c:pt idx="30">
                  <c:v>0.88541666666666663</c:v>
                </c:pt>
                <c:pt idx="31">
                  <c:v>0.88541666666666663</c:v>
                </c:pt>
                <c:pt idx="32">
                  <c:v>0.88541666666666663</c:v>
                </c:pt>
                <c:pt idx="33">
                  <c:v>0.88541666666666663</c:v>
                </c:pt>
                <c:pt idx="34">
                  <c:v>0.88541666666666663</c:v>
                </c:pt>
                <c:pt idx="35">
                  <c:v>0.88541666666666663</c:v>
                </c:pt>
                <c:pt idx="36">
                  <c:v>0.875</c:v>
                </c:pt>
                <c:pt idx="37">
                  <c:v>0.875</c:v>
                </c:pt>
                <c:pt idx="38">
                  <c:v>0.875</c:v>
                </c:pt>
                <c:pt idx="39">
                  <c:v>0.875</c:v>
                </c:pt>
                <c:pt idx="40">
                  <c:v>0.875</c:v>
                </c:pt>
                <c:pt idx="41">
                  <c:v>0.86458333333333337</c:v>
                </c:pt>
                <c:pt idx="42">
                  <c:v>0.86458333333333337</c:v>
                </c:pt>
                <c:pt idx="43">
                  <c:v>0.85416666666666663</c:v>
                </c:pt>
                <c:pt idx="44">
                  <c:v>0.85416666666666663</c:v>
                </c:pt>
                <c:pt idx="45">
                  <c:v>0.85416666666666663</c:v>
                </c:pt>
                <c:pt idx="46">
                  <c:v>0.85416666666666663</c:v>
                </c:pt>
                <c:pt idx="47">
                  <c:v>0.84375</c:v>
                </c:pt>
                <c:pt idx="48">
                  <c:v>0.83333333333333337</c:v>
                </c:pt>
                <c:pt idx="49">
                  <c:v>0.82291666666666663</c:v>
                </c:pt>
                <c:pt idx="50">
                  <c:v>0.8125</c:v>
                </c:pt>
                <c:pt idx="51">
                  <c:v>0.8125</c:v>
                </c:pt>
                <c:pt idx="52">
                  <c:v>0.80208333333333337</c:v>
                </c:pt>
                <c:pt idx="53">
                  <c:v>0.79166666666666663</c:v>
                </c:pt>
                <c:pt idx="54">
                  <c:v>0.79166666666666663</c:v>
                </c:pt>
                <c:pt idx="55">
                  <c:v>0.78125</c:v>
                </c:pt>
                <c:pt idx="56">
                  <c:v>0.77083333333333337</c:v>
                </c:pt>
                <c:pt idx="57">
                  <c:v>0.76041666666666663</c:v>
                </c:pt>
                <c:pt idx="58">
                  <c:v>0.75</c:v>
                </c:pt>
                <c:pt idx="59">
                  <c:v>0.75</c:v>
                </c:pt>
                <c:pt idx="60">
                  <c:v>0.73958333333333326</c:v>
                </c:pt>
                <c:pt idx="61">
                  <c:v>0.73958333333333326</c:v>
                </c:pt>
                <c:pt idx="62">
                  <c:v>0.72916666666666674</c:v>
                </c:pt>
                <c:pt idx="63">
                  <c:v>0.71875</c:v>
                </c:pt>
                <c:pt idx="64">
                  <c:v>0.70833333333333326</c:v>
                </c:pt>
                <c:pt idx="65">
                  <c:v>0.69791666666666674</c:v>
                </c:pt>
                <c:pt idx="66">
                  <c:v>0.6875</c:v>
                </c:pt>
                <c:pt idx="67">
                  <c:v>0.6875</c:v>
                </c:pt>
                <c:pt idx="68">
                  <c:v>0.6875</c:v>
                </c:pt>
                <c:pt idx="69">
                  <c:v>0.67708333333333326</c:v>
                </c:pt>
                <c:pt idx="70">
                  <c:v>0.66666666666666674</c:v>
                </c:pt>
                <c:pt idx="71">
                  <c:v>0.66666666666666674</c:v>
                </c:pt>
                <c:pt idx="72">
                  <c:v>0.65625</c:v>
                </c:pt>
                <c:pt idx="73">
                  <c:v>0.65625</c:v>
                </c:pt>
                <c:pt idx="74">
                  <c:v>0.64583333333333326</c:v>
                </c:pt>
                <c:pt idx="75">
                  <c:v>0.63541666666666674</c:v>
                </c:pt>
                <c:pt idx="76">
                  <c:v>0.625</c:v>
                </c:pt>
                <c:pt idx="77">
                  <c:v>0.61458333333333326</c:v>
                </c:pt>
                <c:pt idx="78">
                  <c:v>0.60416666666666674</c:v>
                </c:pt>
                <c:pt idx="79">
                  <c:v>0.59375</c:v>
                </c:pt>
                <c:pt idx="80">
                  <c:v>0.59375</c:v>
                </c:pt>
                <c:pt idx="81">
                  <c:v>0.59375</c:v>
                </c:pt>
                <c:pt idx="82">
                  <c:v>0.58333333333333326</c:v>
                </c:pt>
                <c:pt idx="83">
                  <c:v>0.57291666666666674</c:v>
                </c:pt>
                <c:pt idx="84">
                  <c:v>0.57291666666666674</c:v>
                </c:pt>
                <c:pt idx="85">
                  <c:v>0.5625</c:v>
                </c:pt>
                <c:pt idx="86">
                  <c:v>0.55208333333333326</c:v>
                </c:pt>
                <c:pt idx="87">
                  <c:v>0.54166666666666674</c:v>
                </c:pt>
                <c:pt idx="88">
                  <c:v>0.54166666666666674</c:v>
                </c:pt>
                <c:pt idx="89">
                  <c:v>0.53125</c:v>
                </c:pt>
                <c:pt idx="90">
                  <c:v>0.52083333333333326</c:v>
                </c:pt>
                <c:pt idx="91">
                  <c:v>0.52083333333333326</c:v>
                </c:pt>
                <c:pt idx="92">
                  <c:v>0.51041666666666674</c:v>
                </c:pt>
                <c:pt idx="93">
                  <c:v>0.5</c:v>
                </c:pt>
                <c:pt idx="94">
                  <c:v>0.5</c:v>
                </c:pt>
                <c:pt idx="95">
                  <c:v>0.48958333333333337</c:v>
                </c:pt>
                <c:pt idx="96">
                  <c:v>0.47916666666666663</c:v>
                </c:pt>
                <c:pt idx="97">
                  <c:v>0.46875</c:v>
                </c:pt>
                <c:pt idx="98">
                  <c:v>0.45833333333333337</c:v>
                </c:pt>
                <c:pt idx="99">
                  <c:v>0.44791666666666663</c:v>
                </c:pt>
                <c:pt idx="100">
                  <c:v>0.4375</c:v>
                </c:pt>
                <c:pt idx="101">
                  <c:v>0.4375</c:v>
                </c:pt>
                <c:pt idx="102">
                  <c:v>0.42708333333333337</c:v>
                </c:pt>
                <c:pt idx="103">
                  <c:v>0.41666666666666663</c:v>
                </c:pt>
                <c:pt idx="104">
                  <c:v>0.41666666666666663</c:v>
                </c:pt>
                <c:pt idx="105">
                  <c:v>0.40625</c:v>
                </c:pt>
                <c:pt idx="106">
                  <c:v>0.39583333333333337</c:v>
                </c:pt>
                <c:pt idx="107">
                  <c:v>0.39583333333333337</c:v>
                </c:pt>
                <c:pt idx="108">
                  <c:v>0.38541666666666663</c:v>
                </c:pt>
                <c:pt idx="109">
                  <c:v>0.375</c:v>
                </c:pt>
                <c:pt idx="110">
                  <c:v>0.36458333333333337</c:v>
                </c:pt>
                <c:pt idx="111">
                  <c:v>0.35416666666666663</c:v>
                </c:pt>
                <c:pt idx="112">
                  <c:v>0.34375</c:v>
                </c:pt>
                <c:pt idx="113">
                  <c:v>0.33333333333333337</c:v>
                </c:pt>
                <c:pt idx="114">
                  <c:v>0.32291666666666663</c:v>
                </c:pt>
                <c:pt idx="115">
                  <c:v>0.3125</c:v>
                </c:pt>
                <c:pt idx="116">
                  <c:v>0.3125</c:v>
                </c:pt>
                <c:pt idx="117">
                  <c:v>0.30208333333333337</c:v>
                </c:pt>
                <c:pt idx="118">
                  <c:v>0.29166666666666663</c:v>
                </c:pt>
                <c:pt idx="119">
                  <c:v>0.28125</c:v>
                </c:pt>
                <c:pt idx="120">
                  <c:v>0.27083333333333337</c:v>
                </c:pt>
                <c:pt idx="121">
                  <c:v>0.26041666666666663</c:v>
                </c:pt>
                <c:pt idx="122">
                  <c:v>0.25</c:v>
                </c:pt>
                <c:pt idx="123">
                  <c:v>0.25</c:v>
                </c:pt>
                <c:pt idx="124">
                  <c:v>0.23958333333333337</c:v>
                </c:pt>
                <c:pt idx="125">
                  <c:v>0.22916666666666663</c:v>
                </c:pt>
                <c:pt idx="126">
                  <c:v>0.21875</c:v>
                </c:pt>
                <c:pt idx="127">
                  <c:v>0.20833333333333337</c:v>
                </c:pt>
                <c:pt idx="128">
                  <c:v>0.19791666666666663</c:v>
                </c:pt>
                <c:pt idx="129">
                  <c:v>0.1875</c:v>
                </c:pt>
                <c:pt idx="130">
                  <c:v>0.17708333333333337</c:v>
                </c:pt>
                <c:pt idx="131">
                  <c:v>0.16666666666666663</c:v>
                </c:pt>
                <c:pt idx="132">
                  <c:v>0.15625</c:v>
                </c:pt>
                <c:pt idx="133">
                  <c:v>0.14583333333333337</c:v>
                </c:pt>
                <c:pt idx="134">
                  <c:v>0.13541666666666663</c:v>
                </c:pt>
                <c:pt idx="135">
                  <c:v>0.13541666666666663</c:v>
                </c:pt>
                <c:pt idx="136">
                  <c:v>0.125</c:v>
                </c:pt>
                <c:pt idx="137">
                  <c:v>0.11458333333333337</c:v>
                </c:pt>
                <c:pt idx="138">
                  <c:v>0.10416666666666663</c:v>
                </c:pt>
                <c:pt idx="139">
                  <c:v>9.375E-2</c:v>
                </c:pt>
                <c:pt idx="140">
                  <c:v>8.333333333333337E-2</c:v>
                </c:pt>
                <c:pt idx="141">
                  <c:v>8.333333333333337E-2</c:v>
                </c:pt>
                <c:pt idx="142">
                  <c:v>7.291666666666663E-2</c:v>
                </c:pt>
                <c:pt idx="143">
                  <c:v>7.291666666666663E-2</c:v>
                </c:pt>
                <c:pt idx="144">
                  <c:v>6.25E-2</c:v>
                </c:pt>
                <c:pt idx="145">
                  <c:v>5.208333333333337E-2</c:v>
                </c:pt>
                <c:pt idx="146">
                  <c:v>4.166666666666663E-2</c:v>
                </c:pt>
                <c:pt idx="147">
                  <c:v>3.125E-2</c:v>
                </c:pt>
                <c:pt idx="148">
                  <c:v>2.083333333333337E-2</c:v>
                </c:pt>
                <c:pt idx="149">
                  <c:v>1.041666666666663E-2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FD-44CD-B7BC-B92E26647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3519039"/>
        <c:axId val="1332343295"/>
      </c:scatterChart>
      <c:valAx>
        <c:axId val="1563519039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343295"/>
        <c:crosses val="autoZero"/>
        <c:crossBetween val="midCat"/>
      </c:valAx>
      <c:valAx>
        <c:axId val="1332343295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3519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'4.10'!$BE$6:$BE$156</c:f>
              <c:numCache>
                <c:formatCode>General</c:formatCode>
                <c:ptCount val="151"/>
                <c:pt idx="0">
                  <c:v>1</c:v>
                </c:pt>
                <c:pt idx="1">
                  <c:v>0.98148148148148151</c:v>
                </c:pt>
                <c:pt idx="2">
                  <c:v>0.96296296296296302</c:v>
                </c:pt>
                <c:pt idx="3">
                  <c:v>0.96296296296296302</c:v>
                </c:pt>
                <c:pt idx="4">
                  <c:v>0.94444444444444442</c:v>
                </c:pt>
                <c:pt idx="5">
                  <c:v>0.92592592592592593</c:v>
                </c:pt>
                <c:pt idx="6">
                  <c:v>0.90740740740740744</c:v>
                </c:pt>
                <c:pt idx="7">
                  <c:v>0.88888888888888884</c:v>
                </c:pt>
                <c:pt idx="8">
                  <c:v>0.87037037037037035</c:v>
                </c:pt>
                <c:pt idx="9">
                  <c:v>0.85185185185185186</c:v>
                </c:pt>
                <c:pt idx="10">
                  <c:v>0.83333333333333337</c:v>
                </c:pt>
                <c:pt idx="11">
                  <c:v>0.81481481481481488</c:v>
                </c:pt>
                <c:pt idx="12">
                  <c:v>0.79629629629629628</c:v>
                </c:pt>
                <c:pt idx="13">
                  <c:v>0.79629629629629628</c:v>
                </c:pt>
                <c:pt idx="14">
                  <c:v>0.77777777777777779</c:v>
                </c:pt>
                <c:pt idx="15">
                  <c:v>0.77777777777777779</c:v>
                </c:pt>
                <c:pt idx="16">
                  <c:v>0.77777777777777779</c:v>
                </c:pt>
                <c:pt idx="17">
                  <c:v>0.7592592592592593</c:v>
                </c:pt>
                <c:pt idx="18">
                  <c:v>0.7407407407407407</c:v>
                </c:pt>
                <c:pt idx="19">
                  <c:v>0.72222222222222221</c:v>
                </c:pt>
                <c:pt idx="20">
                  <c:v>0.70370370370370372</c:v>
                </c:pt>
                <c:pt idx="21">
                  <c:v>0.68518518518518512</c:v>
                </c:pt>
                <c:pt idx="22">
                  <c:v>0.68518518518518512</c:v>
                </c:pt>
                <c:pt idx="23">
                  <c:v>0.66666666666666674</c:v>
                </c:pt>
                <c:pt idx="24">
                  <c:v>0.64814814814814814</c:v>
                </c:pt>
                <c:pt idx="25">
                  <c:v>0.62962962962962965</c:v>
                </c:pt>
                <c:pt idx="26">
                  <c:v>0.61111111111111116</c:v>
                </c:pt>
                <c:pt idx="27">
                  <c:v>0.61111111111111116</c:v>
                </c:pt>
                <c:pt idx="28">
                  <c:v>0.59259259259259256</c:v>
                </c:pt>
                <c:pt idx="29">
                  <c:v>0.57407407407407407</c:v>
                </c:pt>
                <c:pt idx="30">
                  <c:v>0.57407407407407407</c:v>
                </c:pt>
                <c:pt idx="31">
                  <c:v>0.57407407407407407</c:v>
                </c:pt>
                <c:pt idx="32">
                  <c:v>0.57407407407407407</c:v>
                </c:pt>
                <c:pt idx="33">
                  <c:v>0.55555555555555558</c:v>
                </c:pt>
                <c:pt idx="34">
                  <c:v>0.55555555555555558</c:v>
                </c:pt>
                <c:pt idx="35">
                  <c:v>0.55555555555555558</c:v>
                </c:pt>
                <c:pt idx="36">
                  <c:v>0.53703703703703698</c:v>
                </c:pt>
                <c:pt idx="37">
                  <c:v>0.5185185185185186</c:v>
                </c:pt>
                <c:pt idx="38">
                  <c:v>0.5185185185185186</c:v>
                </c:pt>
                <c:pt idx="39">
                  <c:v>0.5</c:v>
                </c:pt>
                <c:pt idx="40">
                  <c:v>0.5</c:v>
                </c:pt>
                <c:pt idx="41">
                  <c:v>0.48148148148148151</c:v>
                </c:pt>
                <c:pt idx="42">
                  <c:v>0.48148148148148151</c:v>
                </c:pt>
                <c:pt idx="43">
                  <c:v>0.48148148148148151</c:v>
                </c:pt>
                <c:pt idx="44">
                  <c:v>0.48148148148148151</c:v>
                </c:pt>
                <c:pt idx="45">
                  <c:v>0.48148148148148151</c:v>
                </c:pt>
                <c:pt idx="46">
                  <c:v>0.46296296296296291</c:v>
                </c:pt>
                <c:pt idx="47">
                  <c:v>0.46296296296296291</c:v>
                </c:pt>
                <c:pt idx="48">
                  <c:v>0.44444444444444442</c:v>
                </c:pt>
                <c:pt idx="49">
                  <c:v>0.42592592592592593</c:v>
                </c:pt>
                <c:pt idx="50">
                  <c:v>0.42592592592592593</c:v>
                </c:pt>
                <c:pt idx="51">
                  <c:v>0.42592592592592593</c:v>
                </c:pt>
                <c:pt idx="52">
                  <c:v>0.40740740740740744</c:v>
                </c:pt>
                <c:pt idx="53">
                  <c:v>0.38888888888888884</c:v>
                </c:pt>
                <c:pt idx="54">
                  <c:v>0.38888888888888884</c:v>
                </c:pt>
                <c:pt idx="55">
                  <c:v>0.38888888888888884</c:v>
                </c:pt>
                <c:pt idx="56">
                  <c:v>0.37037037037037035</c:v>
                </c:pt>
                <c:pt idx="57">
                  <c:v>0.37037037037037035</c:v>
                </c:pt>
                <c:pt idx="58">
                  <c:v>0.35185185185185186</c:v>
                </c:pt>
                <c:pt idx="59">
                  <c:v>0.35185185185185186</c:v>
                </c:pt>
                <c:pt idx="60">
                  <c:v>0.35185185185185186</c:v>
                </c:pt>
                <c:pt idx="61">
                  <c:v>0.35185185185185186</c:v>
                </c:pt>
                <c:pt idx="62">
                  <c:v>0.33333333333333337</c:v>
                </c:pt>
                <c:pt idx="63">
                  <c:v>0.31481481481481477</c:v>
                </c:pt>
                <c:pt idx="64">
                  <c:v>0.31481481481481477</c:v>
                </c:pt>
                <c:pt idx="65">
                  <c:v>0.31481481481481477</c:v>
                </c:pt>
                <c:pt idx="66">
                  <c:v>0.31481481481481477</c:v>
                </c:pt>
                <c:pt idx="67">
                  <c:v>0.31481481481481477</c:v>
                </c:pt>
                <c:pt idx="68">
                  <c:v>0.31481481481481477</c:v>
                </c:pt>
                <c:pt idx="69">
                  <c:v>0.31481481481481477</c:v>
                </c:pt>
                <c:pt idx="70">
                  <c:v>0.31481481481481477</c:v>
                </c:pt>
                <c:pt idx="71">
                  <c:v>0.31481481481481477</c:v>
                </c:pt>
                <c:pt idx="72">
                  <c:v>0.31481481481481477</c:v>
                </c:pt>
                <c:pt idx="73">
                  <c:v>0.31481481481481477</c:v>
                </c:pt>
                <c:pt idx="74">
                  <c:v>0.29629629629629628</c:v>
                </c:pt>
                <c:pt idx="75">
                  <c:v>0.29629629629629628</c:v>
                </c:pt>
                <c:pt idx="76">
                  <c:v>0.27777777777777779</c:v>
                </c:pt>
                <c:pt idx="77">
                  <c:v>0.2592592592592593</c:v>
                </c:pt>
                <c:pt idx="78">
                  <c:v>0.2592592592592593</c:v>
                </c:pt>
                <c:pt idx="79">
                  <c:v>0.2592592592592593</c:v>
                </c:pt>
                <c:pt idx="80">
                  <c:v>0.2407407407407407</c:v>
                </c:pt>
                <c:pt idx="81">
                  <c:v>0.2407407407407407</c:v>
                </c:pt>
                <c:pt idx="82">
                  <c:v>0.2407407407407407</c:v>
                </c:pt>
                <c:pt idx="83">
                  <c:v>0.2407407407407407</c:v>
                </c:pt>
                <c:pt idx="84">
                  <c:v>0.2407407407407407</c:v>
                </c:pt>
                <c:pt idx="85">
                  <c:v>0.22222222222222221</c:v>
                </c:pt>
                <c:pt idx="86">
                  <c:v>0.22222222222222221</c:v>
                </c:pt>
                <c:pt idx="87">
                  <c:v>0.22222222222222221</c:v>
                </c:pt>
                <c:pt idx="88">
                  <c:v>0.22222222222222221</c:v>
                </c:pt>
                <c:pt idx="89">
                  <c:v>0.22222222222222221</c:v>
                </c:pt>
                <c:pt idx="90">
                  <c:v>0.22222222222222221</c:v>
                </c:pt>
                <c:pt idx="91">
                  <c:v>0.22222222222222221</c:v>
                </c:pt>
                <c:pt idx="92">
                  <c:v>0.22222222222222221</c:v>
                </c:pt>
                <c:pt idx="93">
                  <c:v>0.22222222222222221</c:v>
                </c:pt>
                <c:pt idx="94">
                  <c:v>0.22222222222222221</c:v>
                </c:pt>
                <c:pt idx="95">
                  <c:v>0.22222222222222221</c:v>
                </c:pt>
                <c:pt idx="96">
                  <c:v>0.22222222222222221</c:v>
                </c:pt>
                <c:pt idx="97">
                  <c:v>0.22222222222222221</c:v>
                </c:pt>
                <c:pt idx="98">
                  <c:v>0.22222222222222221</c:v>
                </c:pt>
                <c:pt idx="99">
                  <c:v>0.20370370370370372</c:v>
                </c:pt>
                <c:pt idx="100">
                  <c:v>0.20370370370370372</c:v>
                </c:pt>
                <c:pt idx="101">
                  <c:v>0.20370370370370372</c:v>
                </c:pt>
                <c:pt idx="102">
                  <c:v>0.20370370370370372</c:v>
                </c:pt>
                <c:pt idx="103">
                  <c:v>0.20370370370370372</c:v>
                </c:pt>
                <c:pt idx="104">
                  <c:v>0.20370370370370372</c:v>
                </c:pt>
                <c:pt idx="105">
                  <c:v>0.20370370370370372</c:v>
                </c:pt>
                <c:pt idx="106">
                  <c:v>0.20370370370370372</c:v>
                </c:pt>
                <c:pt idx="107">
                  <c:v>0.20370370370370372</c:v>
                </c:pt>
                <c:pt idx="108">
                  <c:v>0.18518518518518523</c:v>
                </c:pt>
                <c:pt idx="109">
                  <c:v>0.16666666666666663</c:v>
                </c:pt>
                <c:pt idx="110">
                  <c:v>0.16666666666666663</c:v>
                </c:pt>
                <c:pt idx="111">
                  <c:v>0.16666666666666663</c:v>
                </c:pt>
                <c:pt idx="112">
                  <c:v>0.16666666666666663</c:v>
                </c:pt>
                <c:pt idx="113">
                  <c:v>0.16666666666666663</c:v>
                </c:pt>
                <c:pt idx="114">
                  <c:v>0.14814814814814814</c:v>
                </c:pt>
                <c:pt idx="115">
                  <c:v>0.14814814814814814</c:v>
                </c:pt>
                <c:pt idx="116">
                  <c:v>0.14814814814814814</c:v>
                </c:pt>
                <c:pt idx="117">
                  <c:v>0.12962962962962965</c:v>
                </c:pt>
                <c:pt idx="118">
                  <c:v>0.11111111111111116</c:v>
                </c:pt>
                <c:pt idx="119">
                  <c:v>0.11111111111111116</c:v>
                </c:pt>
                <c:pt idx="120">
                  <c:v>0.11111111111111116</c:v>
                </c:pt>
                <c:pt idx="121">
                  <c:v>0.11111111111111116</c:v>
                </c:pt>
                <c:pt idx="122">
                  <c:v>0.11111111111111116</c:v>
                </c:pt>
                <c:pt idx="123">
                  <c:v>9.259259259259256E-2</c:v>
                </c:pt>
                <c:pt idx="124">
                  <c:v>7.407407407407407E-2</c:v>
                </c:pt>
                <c:pt idx="125">
                  <c:v>7.407407407407407E-2</c:v>
                </c:pt>
                <c:pt idx="126">
                  <c:v>7.407407407407407E-2</c:v>
                </c:pt>
                <c:pt idx="127">
                  <c:v>7.407407407407407E-2</c:v>
                </c:pt>
                <c:pt idx="128">
                  <c:v>7.407407407407407E-2</c:v>
                </c:pt>
                <c:pt idx="129">
                  <c:v>7.407407407407407E-2</c:v>
                </c:pt>
                <c:pt idx="130">
                  <c:v>7.407407407407407E-2</c:v>
                </c:pt>
                <c:pt idx="131">
                  <c:v>7.407407407407407E-2</c:v>
                </c:pt>
                <c:pt idx="132">
                  <c:v>7.407407407407407E-2</c:v>
                </c:pt>
                <c:pt idx="133">
                  <c:v>7.407407407407407E-2</c:v>
                </c:pt>
                <c:pt idx="134">
                  <c:v>7.407407407407407E-2</c:v>
                </c:pt>
                <c:pt idx="135">
                  <c:v>5.555555555555558E-2</c:v>
                </c:pt>
                <c:pt idx="136">
                  <c:v>5.555555555555558E-2</c:v>
                </c:pt>
                <c:pt idx="137">
                  <c:v>3.703703703703709E-2</c:v>
                </c:pt>
                <c:pt idx="138">
                  <c:v>3.703703703703709E-2</c:v>
                </c:pt>
                <c:pt idx="139">
                  <c:v>3.703703703703709E-2</c:v>
                </c:pt>
                <c:pt idx="140">
                  <c:v>3.703703703703709E-2</c:v>
                </c:pt>
                <c:pt idx="141">
                  <c:v>3.703703703703709E-2</c:v>
                </c:pt>
                <c:pt idx="142">
                  <c:v>1.851851851851849E-2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xVal>
          <c:yVal>
            <c:numRef>
              <c:f>'4.10'!$BF$6:$BF$156</c:f>
              <c:numCache>
                <c:formatCode>General</c:formatCode>
                <c:ptCount val="15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0.98958333333333337</c:v>
                </c:pt>
                <c:pt idx="4">
                  <c:v>0.98958333333333337</c:v>
                </c:pt>
                <c:pt idx="5">
                  <c:v>0.98958333333333337</c:v>
                </c:pt>
                <c:pt idx="6">
                  <c:v>0.98958333333333337</c:v>
                </c:pt>
                <c:pt idx="7">
                  <c:v>0.98958333333333337</c:v>
                </c:pt>
                <c:pt idx="8">
                  <c:v>0.98958333333333337</c:v>
                </c:pt>
                <c:pt idx="9">
                  <c:v>0.98958333333333337</c:v>
                </c:pt>
                <c:pt idx="10">
                  <c:v>0.98958333333333337</c:v>
                </c:pt>
                <c:pt idx="11">
                  <c:v>0.98958333333333337</c:v>
                </c:pt>
                <c:pt idx="12">
                  <c:v>0.98958333333333337</c:v>
                </c:pt>
                <c:pt idx="13">
                  <c:v>0.97916666666666663</c:v>
                </c:pt>
                <c:pt idx="14">
                  <c:v>0.97916666666666663</c:v>
                </c:pt>
                <c:pt idx="15">
                  <c:v>0.96875</c:v>
                </c:pt>
                <c:pt idx="16">
                  <c:v>0.95833333333333337</c:v>
                </c:pt>
                <c:pt idx="17">
                  <c:v>0.95833333333333337</c:v>
                </c:pt>
                <c:pt idx="18">
                  <c:v>0.95833333333333337</c:v>
                </c:pt>
                <c:pt idx="19">
                  <c:v>0.95833333333333337</c:v>
                </c:pt>
                <c:pt idx="20">
                  <c:v>0.95833333333333337</c:v>
                </c:pt>
                <c:pt idx="21">
                  <c:v>0.95833333333333337</c:v>
                </c:pt>
                <c:pt idx="22">
                  <c:v>0.94791666666666663</c:v>
                </c:pt>
                <c:pt idx="23">
                  <c:v>0.94791666666666663</c:v>
                </c:pt>
                <c:pt idx="24">
                  <c:v>0.94791666666666663</c:v>
                </c:pt>
                <c:pt idx="25">
                  <c:v>0.94791666666666663</c:v>
                </c:pt>
                <c:pt idx="26">
                  <c:v>0.94791666666666663</c:v>
                </c:pt>
                <c:pt idx="27">
                  <c:v>0.9375</c:v>
                </c:pt>
                <c:pt idx="28">
                  <c:v>0.9375</c:v>
                </c:pt>
                <c:pt idx="29">
                  <c:v>0.9375</c:v>
                </c:pt>
                <c:pt idx="30">
                  <c:v>0.92708333333333337</c:v>
                </c:pt>
                <c:pt idx="31">
                  <c:v>0.91666666666666663</c:v>
                </c:pt>
                <c:pt idx="32">
                  <c:v>0.90625</c:v>
                </c:pt>
                <c:pt idx="33">
                  <c:v>0.90625</c:v>
                </c:pt>
                <c:pt idx="34">
                  <c:v>0.89583333333333337</c:v>
                </c:pt>
                <c:pt idx="35">
                  <c:v>0.88541666666666663</c:v>
                </c:pt>
                <c:pt idx="36">
                  <c:v>0.88541666666666663</c:v>
                </c:pt>
                <c:pt idx="37">
                  <c:v>0.88541666666666663</c:v>
                </c:pt>
                <c:pt idx="38">
                  <c:v>0.875</c:v>
                </c:pt>
                <c:pt idx="39">
                  <c:v>0.875</c:v>
                </c:pt>
                <c:pt idx="40">
                  <c:v>0.86458333333333337</c:v>
                </c:pt>
                <c:pt idx="41">
                  <c:v>0.86458333333333337</c:v>
                </c:pt>
                <c:pt idx="42">
                  <c:v>0.85416666666666663</c:v>
                </c:pt>
                <c:pt idx="43">
                  <c:v>0.84375</c:v>
                </c:pt>
                <c:pt idx="44">
                  <c:v>0.83333333333333337</c:v>
                </c:pt>
                <c:pt idx="45">
                  <c:v>0.82291666666666663</c:v>
                </c:pt>
                <c:pt idx="46">
                  <c:v>0.82291666666666663</c:v>
                </c:pt>
                <c:pt idx="47">
                  <c:v>0.8125</c:v>
                </c:pt>
                <c:pt idx="48">
                  <c:v>0.8125</c:v>
                </c:pt>
                <c:pt idx="49">
                  <c:v>0.8125</c:v>
                </c:pt>
                <c:pt idx="50">
                  <c:v>0.80208333333333337</c:v>
                </c:pt>
                <c:pt idx="51">
                  <c:v>0.79166666666666663</c:v>
                </c:pt>
                <c:pt idx="52">
                  <c:v>0.79166666666666663</c:v>
                </c:pt>
                <c:pt idx="53">
                  <c:v>0.79166666666666663</c:v>
                </c:pt>
                <c:pt idx="54">
                  <c:v>0.78125</c:v>
                </c:pt>
                <c:pt idx="55">
                  <c:v>0.77083333333333337</c:v>
                </c:pt>
                <c:pt idx="56">
                  <c:v>0.77083333333333337</c:v>
                </c:pt>
                <c:pt idx="57">
                  <c:v>0.76041666666666663</c:v>
                </c:pt>
                <c:pt idx="58">
                  <c:v>0.76041666666666663</c:v>
                </c:pt>
                <c:pt idx="59">
                  <c:v>0.75</c:v>
                </c:pt>
                <c:pt idx="60">
                  <c:v>0.73958333333333326</c:v>
                </c:pt>
                <c:pt idx="61">
                  <c:v>0.72916666666666674</c:v>
                </c:pt>
                <c:pt idx="62">
                  <c:v>0.72916666666666674</c:v>
                </c:pt>
                <c:pt idx="63">
                  <c:v>0.72916666666666674</c:v>
                </c:pt>
                <c:pt idx="64">
                  <c:v>0.71875</c:v>
                </c:pt>
                <c:pt idx="65">
                  <c:v>0.70833333333333326</c:v>
                </c:pt>
                <c:pt idx="66">
                  <c:v>0.69791666666666674</c:v>
                </c:pt>
                <c:pt idx="67">
                  <c:v>0.6875</c:v>
                </c:pt>
                <c:pt idx="68">
                  <c:v>0.67708333333333326</c:v>
                </c:pt>
                <c:pt idx="69">
                  <c:v>0.66666666666666674</c:v>
                </c:pt>
                <c:pt idx="70">
                  <c:v>0.65625</c:v>
                </c:pt>
                <c:pt idx="71">
                  <c:v>0.64583333333333326</c:v>
                </c:pt>
                <c:pt idx="72">
                  <c:v>0.63541666666666674</c:v>
                </c:pt>
                <c:pt idx="73">
                  <c:v>0.625</c:v>
                </c:pt>
                <c:pt idx="74">
                  <c:v>0.625</c:v>
                </c:pt>
                <c:pt idx="75">
                  <c:v>0.61458333333333326</c:v>
                </c:pt>
                <c:pt idx="76">
                  <c:v>0.61458333333333326</c:v>
                </c:pt>
                <c:pt idx="77">
                  <c:v>0.61458333333333326</c:v>
                </c:pt>
                <c:pt idx="78">
                  <c:v>0.60416666666666674</c:v>
                </c:pt>
                <c:pt idx="79">
                  <c:v>0.59375</c:v>
                </c:pt>
                <c:pt idx="80">
                  <c:v>0.59375</c:v>
                </c:pt>
                <c:pt idx="81">
                  <c:v>0.58333333333333326</c:v>
                </c:pt>
                <c:pt idx="82">
                  <c:v>0.57291666666666674</c:v>
                </c:pt>
                <c:pt idx="83">
                  <c:v>0.5625</c:v>
                </c:pt>
                <c:pt idx="84">
                  <c:v>0.55208333333333326</c:v>
                </c:pt>
                <c:pt idx="85">
                  <c:v>0.55208333333333326</c:v>
                </c:pt>
                <c:pt idx="86">
                  <c:v>0.54166666666666674</c:v>
                </c:pt>
                <c:pt idx="87">
                  <c:v>0.53125</c:v>
                </c:pt>
                <c:pt idx="88">
                  <c:v>0.52083333333333326</c:v>
                </c:pt>
                <c:pt idx="89">
                  <c:v>0.51041666666666674</c:v>
                </c:pt>
                <c:pt idx="90">
                  <c:v>0.5</c:v>
                </c:pt>
                <c:pt idx="91">
                  <c:v>0.48958333333333337</c:v>
                </c:pt>
                <c:pt idx="92">
                  <c:v>0.47916666666666663</c:v>
                </c:pt>
                <c:pt idx="93">
                  <c:v>0.46875</c:v>
                </c:pt>
                <c:pt idx="94">
                  <c:v>0.45833333333333337</c:v>
                </c:pt>
                <c:pt idx="95">
                  <c:v>0.44791666666666663</c:v>
                </c:pt>
                <c:pt idx="96">
                  <c:v>0.4375</c:v>
                </c:pt>
                <c:pt idx="97">
                  <c:v>0.42708333333333337</c:v>
                </c:pt>
                <c:pt idx="98">
                  <c:v>0.41666666666666663</c:v>
                </c:pt>
                <c:pt idx="99">
                  <c:v>0.41666666666666663</c:v>
                </c:pt>
                <c:pt idx="100">
                  <c:v>0.40625</c:v>
                </c:pt>
                <c:pt idx="101">
                  <c:v>0.39583333333333337</c:v>
                </c:pt>
                <c:pt idx="102">
                  <c:v>0.38541666666666663</c:v>
                </c:pt>
                <c:pt idx="103">
                  <c:v>0.375</c:v>
                </c:pt>
                <c:pt idx="104">
                  <c:v>0.36458333333333337</c:v>
                </c:pt>
                <c:pt idx="105">
                  <c:v>0.35416666666666663</c:v>
                </c:pt>
                <c:pt idx="106">
                  <c:v>0.34375</c:v>
                </c:pt>
                <c:pt idx="107">
                  <c:v>0.33333333333333337</c:v>
                </c:pt>
                <c:pt idx="108">
                  <c:v>0.33333333333333337</c:v>
                </c:pt>
                <c:pt idx="109">
                  <c:v>0.33333333333333337</c:v>
                </c:pt>
                <c:pt idx="110">
                  <c:v>0.32291666666666663</c:v>
                </c:pt>
                <c:pt idx="111">
                  <c:v>0.3125</c:v>
                </c:pt>
                <c:pt idx="112">
                  <c:v>0.30208333333333337</c:v>
                </c:pt>
                <c:pt idx="113">
                  <c:v>0.29166666666666663</c:v>
                </c:pt>
                <c:pt idx="114">
                  <c:v>0.29166666666666663</c:v>
                </c:pt>
                <c:pt idx="115">
                  <c:v>0.28125</c:v>
                </c:pt>
                <c:pt idx="116">
                  <c:v>0.27083333333333337</c:v>
                </c:pt>
                <c:pt idx="117">
                  <c:v>0.27083333333333337</c:v>
                </c:pt>
                <c:pt idx="118">
                  <c:v>0.27083333333333337</c:v>
                </c:pt>
                <c:pt idx="119">
                  <c:v>0.26041666666666663</c:v>
                </c:pt>
                <c:pt idx="120">
                  <c:v>0.25</c:v>
                </c:pt>
                <c:pt idx="121">
                  <c:v>0.23958333333333337</c:v>
                </c:pt>
                <c:pt idx="122">
                  <c:v>0.22916666666666663</c:v>
                </c:pt>
                <c:pt idx="123">
                  <c:v>0.22916666666666663</c:v>
                </c:pt>
                <c:pt idx="124">
                  <c:v>0.22916666666666663</c:v>
                </c:pt>
                <c:pt idx="125">
                  <c:v>0.21875</c:v>
                </c:pt>
                <c:pt idx="126">
                  <c:v>0.20833333333333337</c:v>
                </c:pt>
                <c:pt idx="127">
                  <c:v>0.19791666666666663</c:v>
                </c:pt>
                <c:pt idx="128">
                  <c:v>0.1875</c:v>
                </c:pt>
                <c:pt idx="129">
                  <c:v>0.17708333333333337</c:v>
                </c:pt>
                <c:pt idx="130">
                  <c:v>0.16666666666666663</c:v>
                </c:pt>
                <c:pt idx="131">
                  <c:v>0.15625</c:v>
                </c:pt>
                <c:pt idx="132">
                  <c:v>0.14583333333333337</c:v>
                </c:pt>
                <c:pt idx="133">
                  <c:v>0.13541666666666663</c:v>
                </c:pt>
                <c:pt idx="134">
                  <c:v>0.125</c:v>
                </c:pt>
                <c:pt idx="135">
                  <c:v>0.125</c:v>
                </c:pt>
                <c:pt idx="136">
                  <c:v>0.11458333333333337</c:v>
                </c:pt>
                <c:pt idx="137">
                  <c:v>0.11458333333333337</c:v>
                </c:pt>
                <c:pt idx="138">
                  <c:v>0.10416666666666663</c:v>
                </c:pt>
                <c:pt idx="139">
                  <c:v>9.375E-2</c:v>
                </c:pt>
                <c:pt idx="140">
                  <c:v>8.333333333333337E-2</c:v>
                </c:pt>
                <c:pt idx="141">
                  <c:v>7.291666666666663E-2</c:v>
                </c:pt>
                <c:pt idx="142">
                  <c:v>7.291666666666663E-2</c:v>
                </c:pt>
                <c:pt idx="143">
                  <c:v>7.291666666666663E-2</c:v>
                </c:pt>
                <c:pt idx="144">
                  <c:v>6.25E-2</c:v>
                </c:pt>
                <c:pt idx="145">
                  <c:v>5.208333333333337E-2</c:v>
                </c:pt>
                <c:pt idx="146">
                  <c:v>4.166666666666663E-2</c:v>
                </c:pt>
                <c:pt idx="147">
                  <c:v>3.125E-2</c:v>
                </c:pt>
                <c:pt idx="148">
                  <c:v>2.083333333333337E-2</c:v>
                </c:pt>
                <c:pt idx="149">
                  <c:v>1.041666666666663E-2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24-4909-99EE-F7B011146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726175"/>
        <c:axId val="1332324991"/>
      </c:scatterChart>
      <c:valAx>
        <c:axId val="521726175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324991"/>
        <c:crosses val="autoZero"/>
        <c:crossBetween val="midCat"/>
      </c:valAx>
      <c:valAx>
        <c:axId val="1332324991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726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'Q4.11'!$BB$4:$BB$154</c:f>
              <c:numCache>
                <c:formatCode>General</c:formatCode>
                <c:ptCount val="151"/>
                <c:pt idx="0">
                  <c:v>1</c:v>
                </c:pt>
                <c:pt idx="1">
                  <c:v>0.98148148148148151</c:v>
                </c:pt>
                <c:pt idx="2">
                  <c:v>0.96296296296296302</c:v>
                </c:pt>
                <c:pt idx="3">
                  <c:v>0.96296296296296302</c:v>
                </c:pt>
                <c:pt idx="4">
                  <c:v>0.94444444444444442</c:v>
                </c:pt>
                <c:pt idx="5">
                  <c:v>0.92592592592592593</c:v>
                </c:pt>
                <c:pt idx="6">
                  <c:v>0.90740740740740744</c:v>
                </c:pt>
                <c:pt idx="7">
                  <c:v>0.88888888888888884</c:v>
                </c:pt>
                <c:pt idx="8">
                  <c:v>0.88888888888888884</c:v>
                </c:pt>
                <c:pt idx="9">
                  <c:v>0.87037037037037035</c:v>
                </c:pt>
                <c:pt idx="10">
                  <c:v>0.85185185185185186</c:v>
                </c:pt>
                <c:pt idx="11">
                  <c:v>0.83333333333333337</c:v>
                </c:pt>
                <c:pt idx="12">
                  <c:v>0.81481481481481488</c:v>
                </c:pt>
                <c:pt idx="13">
                  <c:v>0.79629629629629628</c:v>
                </c:pt>
                <c:pt idx="14">
                  <c:v>0.79629629629629628</c:v>
                </c:pt>
                <c:pt idx="15">
                  <c:v>0.77777777777777779</c:v>
                </c:pt>
                <c:pt idx="16">
                  <c:v>0.77777777777777779</c:v>
                </c:pt>
                <c:pt idx="17">
                  <c:v>0.7592592592592593</c:v>
                </c:pt>
                <c:pt idx="18">
                  <c:v>0.7407407407407407</c:v>
                </c:pt>
                <c:pt idx="19">
                  <c:v>0.72222222222222221</c:v>
                </c:pt>
                <c:pt idx="20">
                  <c:v>0.70370370370370372</c:v>
                </c:pt>
                <c:pt idx="21">
                  <c:v>0.68518518518518512</c:v>
                </c:pt>
                <c:pt idx="22">
                  <c:v>0.66666666666666674</c:v>
                </c:pt>
                <c:pt idx="23">
                  <c:v>0.64814814814814814</c:v>
                </c:pt>
                <c:pt idx="24">
                  <c:v>0.64814814814814814</c:v>
                </c:pt>
                <c:pt idx="25">
                  <c:v>0.62962962962962965</c:v>
                </c:pt>
                <c:pt idx="26">
                  <c:v>0.61111111111111116</c:v>
                </c:pt>
                <c:pt idx="27">
                  <c:v>0.59259259259259256</c:v>
                </c:pt>
                <c:pt idx="28">
                  <c:v>0.59259259259259256</c:v>
                </c:pt>
                <c:pt idx="29">
                  <c:v>0.59259259259259256</c:v>
                </c:pt>
                <c:pt idx="30">
                  <c:v>0.59259259259259256</c:v>
                </c:pt>
                <c:pt idx="31">
                  <c:v>0.59259259259259256</c:v>
                </c:pt>
                <c:pt idx="32">
                  <c:v>0.57407407407407407</c:v>
                </c:pt>
                <c:pt idx="33">
                  <c:v>0.57407407407407407</c:v>
                </c:pt>
                <c:pt idx="34">
                  <c:v>0.55555555555555558</c:v>
                </c:pt>
                <c:pt idx="35">
                  <c:v>0.53703703703703698</c:v>
                </c:pt>
                <c:pt idx="36">
                  <c:v>0.53703703703703698</c:v>
                </c:pt>
                <c:pt idx="37">
                  <c:v>0.53703703703703698</c:v>
                </c:pt>
                <c:pt idx="38">
                  <c:v>0.5185185185185186</c:v>
                </c:pt>
                <c:pt idx="39">
                  <c:v>0.5185185185185186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0.48148148148148151</c:v>
                </c:pt>
                <c:pt idx="46">
                  <c:v>0.46296296296296291</c:v>
                </c:pt>
                <c:pt idx="47">
                  <c:v>0.46296296296296291</c:v>
                </c:pt>
                <c:pt idx="48">
                  <c:v>0.44444444444444442</c:v>
                </c:pt>
                <c:pt idx="49">
                  <c:v>0.44444444444444442</c:v>
                </c:pt>
                <c:pt idx="50">
                  <c:v>0.44444444444444442</c:v>
                </c:pt>
                <c:pt idx="51">
                  <c:v>0.42592592592592593</c:v>
                </c:pt>
                <c:pt idx="52">
                  <c:v>0.40740740740740744</c:v>
                </c:pt>
                <c:pt idx="53">
                  <c:v>0.38888888888888884</c:v>
                </c:pt>
                <c:pt idx="54">
                  <c:v>0.37037037037037035</c:v>
                </c:pt>
                <c:pt idx="55">
                  <c:v>0.35185185185185186</c:v>
                </c:pt>
                <c:pt idx="56">
                  <c:v>0.35185185185185186</c:v>
                </c:pt>
                <c:pt idx="57">
                  <c:v>0.35185185185185186</c:v>
                </c:pt>
                <c:pt idx="58">
                  <c:v>0.35185185185185186</c:v>
                </c:pt>
                <c:pt idx="59">
                  <c:v>0.35185185185185186</c:v>
                </c:pt>
                <c:pt idx="60">
                  <c:v>0.35185185185185186</c:v>
                </c:pt>
                <c:pt idx="61">
                  <c:v>0.33333333333333337</c:v>
                </c:pt>
                <c:pt idx="62">
                  <c:v>0.33333333333333337</c:v>
                </c:pt>
                <c:pt idx="63">
                  <c:v>0.33333333333333337</c:v>
                </c:pt>
                <c:pt idx="64">
                  <c:v>0.31481481481481477</c:v>
                </c:pt>
                <c:pt idx="65">
                  <c:v>0.31481481481481477</c:v>
                </c:pt>
                <c:pt idx="66">
                  <c:v>0.31481481481481477</c:v>
                </c:pt>
                <c:pt idx="67">
                  <c:v>0.31481481481481477</c:v>
                </c:pt>
                <c:pt idx="68">
                  <c:v>0.31481481481481477</c:v>
                </c:pt>
                <c:pt idx="69">
                  <c:v>0.31481481481481477</c:v>
                </c:pt>
                <c:pt idx="70">
                  <c:v>0.31481481481481477</c:v>
                </c:pt>
                <c:pt idx="71">
                  <c:v>0.31481481481481477</c:v>
                </c:pt>
                <c:pt idx="72">
                  <c:v>0.31481481481481477</c:v>
                </c:pt>
                <c:pt idx="73">
                  <c:v>0.29629629629629628</c:v>
                </c:pt>
                <c:pt idx="74">
                  <c:v>0.29629629629629628</c:v>
                </c:pt>
                <c:pt idx="75">
                  <c:v>0.27777777777777779</c:v>
                </c:pt>
                <c:pt idx="76">
                  <c:v>0.2592592592592593</c:v>
                </c:pt>
                <c:pt idx="77">
                  <c:v>0.2407407407407407</c:v>
                </c:pt>
                <c:pt idx="78">
                  <c:v>0.2407407407407407</c:v>
                </c:pt>
                <c:pt idx="79">
                  <c:v>0.2407407407407407</c:v>
                </c:pt>
                <c:pt idx="80">
                  <c:v>0.2407407407407407</c:v>
                </c:pt>
                <c:pt idx="81">
                  <c:v>0.2407407407407407</c:v>
                </c:pt>
                <c:pt idx="82">
                  <c:v>0.22222222222222221</c:v>
                </c:pt>
                <c:pt idx="83">
                  <c:v>0.22222222222222221</c:v>
                </c:pt>
                <c:pt idx="84">
                  <c:v>0.22222222222222221</c:v>
                </c:pt>
                <c:pt idx="85">
                  <c:v>0.22222222222222221</c:v>
                </c:pt>
                <c:pt idx="86">
                  <c:v>0.22222222222222221</c:v>
                </c:pt>
                <c:pt idx="87">
                  <c:v>0.22222222222222221</c:v>
                </c:pt>
                <c:pt idx="88">
                  <c:v>0.22222222222222221</c:v>
                </c:pt>
                <c:pt idx="89">
                  <c:v>0.22222222222222221</c:v>
                </c:pt>
                <c:pt idx="90">
                  <c:v>0.22222222222222221</c:v>
                </c:pt>
                <c:pt idx="91">
                  <c:v>0.22222222222222221</c:v>
                </c:pt>
                <c:pt idx="92">
                  <c:v>0.22222222222222221</c:v>
                </c:pt>
                <c:pt idx="93">
                  <c:v>0.22222222222222221</c:v>
                </c:pt>
                <c:pt idx="94">
                  <c:v>0.22222222222222221</c:v>
                </c:pt>
                <c:pt idx="95">
                  <c:v>0.22222222222222221</c:v>
                </c:pt>
                <c:pt idx="96">
                  <c:v>0.20370370370370372</c:v>
                </c:pt>
                <c:pt idx="97">
                  <c:v>0.20370370370370372</c:v>
                </c:pt>
                <c:pt idx="98">
                  <c:v>0.20370370370370372</c:v>
                </c:pt>
                <c:pt idx="99">
                  <c:v>0.20370370370370372</c:v>
                </c:pt>
                <c:pt idx="100">
                  <c:v>0.20370370370370372</c:v>
                </c:pt>
                <c:pt idx="101">
                  <c:v>0.18518518518518523</c:v>
                </c:pt>
                <c:pt idx="102">
                  <c:v>0.18518518518518523</c:v>
                </c:pt>
                <c:pt idx="103">
                  <c:v>0.18518518518518523</c:v>
                </c:pt>
                <c:pt idx="104">
                  <c:v>0.18518518518518523</c:v>
                </c:pt>
                <c:pt idx="105">
                  <c:v>0.18518518518518523</c:v>
                </c:pt>
                <c:pt idx="106">
                  <c:v>0.16666666666666663</c:v>
                </c:pt>
                <c:pt idx="107">
                  <c:v>0.16666666666666663</c:v>
                </c:pt>
                <c:pt idx="108">
                  <c:v>0.16666666666666663</c:v>
                </c:pt>
                <c:pt idx="109">
                  <c:v>0.16666666666666663</c:v>
                </c:pt>
                <c:pt idx="110">
                  <c:v>0.16666666666666663</c:v>
                </c:pt>
                <c:pt idx="111">
                  <c:v>0.16666666666666663</c:v>
                </c:pt>
                <c:pt idx="112">
                  <c:v>0.16666666666666663</c:v>
                </c:pt>
                <c:pt idx="113">
                  <c:v>0.16666666666666663</c:v>
                </c:pt>
                <c:pt idx="114">
                  <c:v>0.16666666666666663</c:v>
                </c:pt>
                <c:pt idx="115">
                  <c:v>0.14814814814814814</c:v>
                </c:pt>
                <c:pt idx="116">
                  <c:v>0.12962962962962965</c:v>
                </c:pt>
                <c:pt idx="117">
                  <c:v>0.12962962962962965</c:v>
                </c:pt>
                <c:pt idx="118">
                  <c:v>0.12962962962962965</c:v>
                </c:pt>
                <c:pt idx="119">
                  <c:v>0.11111111111111116</c:v>
                </c:pt>
                <c:pt idx="120">
                  <c:v>9.259259259259256E-2</c:v>
                </c:pt>
                <c:pt idx="121">
                  <c:v>7.407407407407407E-2</c:v>
                </c:pt>
                <c:pt idx="122">
                  <c:v>7.407407407407407E-2</c:v>
                </c:pt>
                <c:pt idx="123">
                  <c:v>7.407407407407407E-2</c:v>
                </c:pt>
                <c:pt idx="124">
                  <c:v>7.407407407407407E-2</c:v>
                </c:pt>
                <c:pt idx="125">
                  <c:v>7.407407407407407E-2</c:v>
                </c:pt>
                <c:pt idx="126">
                  <c:v>7.407407407407407E-2</c:v>
                </c:pt>
                <c:pt idx="127">
                  <c:v>7.407407407407407E-2</c:v>
                </c:pt>
                <c:pt idx="128">
                  <c:v>7.407407407407407E-2</c:v>
                </c:pt>
                <c:pt idx="129">
                  <c:v>7.407407407407407E-2</c:v>
                </c:pt>
                <c:pt idx="130">
                  <c:v>7.407407407407407E-2</c:v>
                </c:pt>
                <c:pt idx="131">
                  <c:v>7.407407407407407E-2</c:v>
                </c:pt>
                <c:pt idx="132">
                  <c:v>5.555555555555558E-2</c:v>
                </c:pt>
                <c:pt idx="133">
                  <c:v>5.555555555555558E-2</c:v>
                </c:pt>
                <c:pt idx="134">
                  <c:v>5.555555555555558E-2</c:v>
                </c:pt>
                <c:pt idx="135">
                  <c:v>5.555555555555558E-2</c:v>
                </c:pt>
                <c:pt idx="136">
                  <c:v>5.555555555555558E-2</c:v>
                </c:pt>
                <c:pt idx="137">
                  <c:v>5.555555555555558E-2</c:v>
                </c:pt>
                <c:pt idx="138">
                  <c:v>5.555555555555558E-2</c:v>
                </c:pt>
                <c:pt idx="139">
                  <c:v>5.555555555555558E-2</c:v>
                </c:pt>
                <c:pt idx="140">
                  <c:v>3.703703703703709E-2</c:v>
                </c:pt>
                <c:pt idx="141">
                  <c:v>3.703703703703709E-2</c:v>
                </c:pt>
                <c:pt idx="142">
                  <c:v>1.851851851851849E-2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xVal>
          <c:yVal>
            <c:numRef>
              <c:f>'Q4.11'!$BC$4:$BC$154</c:f>
              <c:numCache>
                <c:formatCode>General</c:formatCode>
                <c:ptCount val="15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0.98958333333333337</c:v>
                </c:pt>
                <c:pt idx="4">
                  <c:v>0.98958333333333337</c:v>
                </c:pt>
                <c:pt idx="5">
                  <c:v>0.98958333333333337</c:v>
                </c:pt>
                <c:pt idx="6">
                  <c:v>0.98958333333333337</c:v>
                </c:pt>
                <c:pt idx="7">
                  <c:v>0.98958333333333337</c:v>
                </c:pt>
                <c:pt idx="8">
                  <c:v>0.97916666666666663</c:v>
                </c:pt>
                <c:pt idx="9">
                  <c:v>0.97916666666666663</c:v>
                </c:pt>
                <c:pt idx="10">
                  <c:v>0.97916666666666663</c:v>
                </c:pt>
                <c:pt idx="11">
                  <c:v>0.97916666666666663</c:v>
                </c:pt>
                <c:pt idx="12">
                  <c:v>0.97916666666666663</c:v>
                </c:pt>
                <c:pt idx="13">
                  <c:v>0.97916666666666663</c:v>
                </c:pt>
                <c:pt idx="14">
                  <c:v>0.96875</c:v>
                </c:pt>
                <c:pt idx="15">
                  <c:v>0.96875</c:v>
                </c:pt>
                <c:pt idx="16">
                  <c:v>0.95833333333333337</c:v>
                </c:pt>
                <c:pt idx="17">
                  <c:v>0.95833333333333337</c:v>
                </c:pt>
                <c:pt idx="18">
                  <c:v>0.95833333333333337</c:v>
                </c:pt>
                <c:pt idx="19">
                  <c:v>0.95833333333333337</c:v>
                </c:pt>
                <c:pt idx="20">
                  <c:v>0.95833333333333337</c:v>
                </c:pt>
                <c:pt idx="21">
                  <c:v>0.95833333333333337</c:v>
                </c:pt>
                <c:pt idx="22">
                  <c:v>0.95833333333333337</c:v>
                </c:pt>
                <c:pt idx="23">
                  <c:v>0.95833333333333337</c:v>
                </c:pt>
                <c:pt idx="24">
                  <c:v>0.94791666666666663</c:v>
                </c:pt>
                <c:pt idx="25">
                  <c:v>0.94791666666666663</c:v>
                </c:pt>
                <c:pt idx="26">
                  <c:v>0.94791666666666663</c:v>
                </c:pt>
                <c:pt idx="27">
                  <c:v>0.94791666666666663</c:v>
                </c:pt>
                <c:pt idx="28">
                  <c:v>0.9375</c:v>
                </c:pt>
                <c:pt idx="29">
                  <c:v>0.92708333333333337</c:v>
                </c:pt>
                <c:pt idx="30">
                  <c:v>0.91666666666666663</c:v>
                </c:pt>
                <c:pt idx="31">
                  <c:v>0.90625</c:v>
                </c:pt>
                <c:pt idx="32">
                  <c:v>0.90625</c:v>
                </c:pt>
                <c:pt idx="33">
                  <c:v>0.89583333333333337</c:v>
                </c:pt>
                <c:pt idx="34">
                  <c:v>0.89583333333333337</c:v>
                </c:pt>
                <c:pt idx="35">
                  <c:v>0.89583333333333337</c:v>
                </c:pt>
                <c:pt idx="36">
                  <c:v>0.88541666666666663</c:v>
                </c:pt>
                <c:pt idx="37">
                  <c:v>0.875</c:v>
                </c:pt>
                <c:pt idx="38">
                  <c:v>0.875</c:v>
                </c:pt>
                <c:pt idx="39">
                  <c:v>0.86458333333333337</c:v>
                </c:pt>
                <c:pt idx="40">
                  <c:v>0.86458333333333337</c:v>
                </c:pt>
                <c:pt idx="41">
                  <c:v>0.85416666666666663</c:v>
                </c:pt>
                <c:pt idx="42">
                  <c:v>0.84375</c:v>
                </c:pt>
                <c:pt idx="43">
                  <c:v>0.83333333333333337</c:v>
                </c:pt>
                <c:pt idx="44">
                  <c:v>0.82291666666666663</c:v>
                </c:pt>
                <c:pt idx="45">
                  <c:v>0.82291666666666663</c:v>
                </c:pt>
                <c:pt idx="46">
                  <c:v>0.82291666666666663</c:v>
                </c:pt>
                <c:pt idx="47">
                  <c:v>0.8125</c:v>
                </c:pt>
                <c:pt idx="48">
                  <c:v>0.8125</c:v>
                </c:pt>
                <c:pt idx="49">
                  <c:v>0.80208333333333337</c:v>
                </c:pt>
                <c:pt idx="50">
                  <c:v>0.79166666666666663</c:v>
                </c:pt>
                <c:pt idx="51">
                  <c:v>0.79166666666666663</c:v>
                </c:pt>
                <c:pt idx="52">
                  <c:v>0.79166666666666663</c:v>
                </c:pt>
                <c:pt idx="53">
                  <c:v>0.79166666666666663</c:v>
                </c:pt>
                <c:pt idx="54">
                  <c:v>0.79166666666666663</c:v>
                </c:pt>
                <c:pt idx="55">
                  <c:v>0.79166666666666663</c:v>
                </c:pt>
                <c:pt idx="56">
                  <c:v>0.78125</c:v>
                </c:pt>
                <c:pt idx="57">
                  <c:v>0.77083333333333337</c:v>
                </c:pt>
                <c:pt idx="58">
                  <c:v>0.76041666666666663</c:v>
                </c:pt>
                <c:pt idx="59">
                  <c:v>0.75</c:v>
                </c:pt>
                <c:pt idx="60">
                  <c:v>0.73958333333333326</c:v>
                </c:pt>
                <c:pt idx="61">
                  <c:v>0.73958333333333326</c:v>
                </c:pt>
                <c:pt idx="62">
                  <c:v>0.72916666666666674</c:v>
                </c:pt>
                <c:pt idx="63">
                  <c:v>0.71875</c:v>
                </c:pt>
                <c:pt idx="64">
                  <c:v>0.71875</c:v>
                </c:pt>
                <c:pt idx="65">
                  <c:v>0.70833333333333326</c:v>
                </c:pt>
                <c:pt idx="66">
                  <c:v>0.69791666666666674</c:v>
                </c:pt>
                <c:pt idx="67">
                  <c:v>0.6875</c:v>
                </c:pt>
                <c:pt idx="68">
                  <c:v>0.67708333333333326</c:v>
                </c:pt>
                <c:pt idx="69">
                  <c:v>0.66666666666666674</c:v>
                </c:pt>
                <c:pt idx="70">
                  <c:v>0.65625</c:v>
                </c:pt>
                <c:pt idx="71">
                  <c:v>0.64583333333333326</c:v>
                </c:pt>
                <c:pt idx="72">
                  <c:v>0.63541666666666674</c:v>
                </c:pt>
                <c:pt idx="73">
                  <c:v>0.63541666666666674</c:v>
                </c:pt>
                <c:pt idx="74">
                  <c:v>0.625</c:v>
                </c:pt>
                <c:pt idx="75">
                  <c:v>0.625</c:v>
                </c:pt>
                <c:pt idx="76">
                  <c:v>0.625</c:v>
                </c:pt>
                <c:pt idx="77">
                  <c:v>0.625</c:v>
                </c:pt>
                <c:pt idx="78">
                  <c:v>0.61458333333333326</c:v>
                </c:pt>
                <c:pt idx="79">
                  <c:v>0.60416666666666674</c:v>
                </c:pt>
                <c:pt idx="80">
                  <c:v>0.59375</c:v>
                </c:pt>
                <c:pt idx="81">
                  <c:v>0.58333333333333326</c:v>
                </c:pt>
                <c:pt idx="82">
                  <c:v>0.58333333333333326</c:v>
                </c:pt>
                <c:pt idx="83">
                  <c:v>0.57291666666666674</c:v>
                </c:pt>
                <c:pt idx="84">
                  <c:v>0.5625</c:v>
                </c:pt>
                <c:pt idx="85">
                  <c:v>0.55208333333333326</c:v>
                </c:pt>
                <c:pt idx="86">
                  <c:v>0.54166666666666674</c:v>
                </c:pt>
                <c:pt idx="87">
                  <c:v>0.53125</c:v>
                </c:pt>
                <c:pt idx="88">
                  <c:v>0.52083333333333326</c:v>
                </c:pt>
                <c:pt idx="89">
                  <c:v>0.51041666666666674</c:v>
                </c:pt>
                <c:pt idx="90">
                  <c:v>0.5</c:v>
                </c:pt>
                <c:pt idx="91">
                  <c:v>0.48958333333333337</c:v>
                </c:pt>
                <c:pt idx="92">
                  <c:v>0.47916666666666663</c:v>
                </c:pt>
                <c:pt idx="93">
                  <c:v>0.46875</c:v>
                </c:pt>
                <c:pt idx="94">
                  <c:v>0.45833333333333337</c:v>
                </c:pt>
                <c:pt idx="95">
                  <c:v>0.44791666666666663</c:v>
                </c:pt>
                <c:pt idx="96">
                  <c:v>0.44791666666666663</c:v>
                </c:pt>
                <c:pt idx="97">
                  <c:v>0.4375</c:v>
                </c:pt>
                <c:pt idx="98">
                  <c:v>0.42708333333333337</c:v>
                </c:pt>
                <c:pt idx="99">
                  <c:v>0.41666666666666663</c:v>
                </c:pt>
                <c:pt idx="100">
                  <c:v>0.40625</c:v>
                </c:pt>
                <c:pt idx="101">
                  <c:v>0.40625</c:v>
                </c:pt>
                <c:pt idx="102">
                  <c:v>0.39583333333333337</c:v>
                </c:pt>
                <c:pt idx="103">
                  <c:v>0.38541666666666663</c:v>
                </c:pt>
                <c:pt idx="104">
                  <c:v>0.375</c:v>
                </c:pt>
                <c:pt idx="105">
                  <c:v>0.36458333333333337</c:v>
                </c:pt>
                <c:pt idx="106">
                  <c:v>0.36458333333333337</c:v>
                </c:pt>
                <c:pt idx="107">
                  <c:v>0.35416666666666663</c:v>
                </c:pt>
                <c:pt idx="108">
                  <c:v>0.34375</c:v>
                </c:pt>
                <c:pt idx="109">
                  <c:v>0.33333333333333337</c:v>
                </c:pt>
                <c:pt idx="110">
                  <c:v>0.32291666666666663</c:v>
                </c:pt>
                <c:pt idx="111">
                  <c:v>0.3125</c:v>
                </c:pt>
                <c:pt idx="112">
                  <c:v>0.30208333333333337</c:v>
                </c:pt>
                <c:pt idx="113">
                  <c:v>0.29166666666666663</c:v>
                </c:pt>
                <c:pt idx="114">
                  <c:v>0.28125</c:v>
                </c:pt>
                <c:pt idx="115">
                  <c:v>0.28125</c:v>
                </c:pt>
                <c:pt idx="116">
                  <c:v>0.28125</c:v>
                </c:pt>
                <c:pt idx="117">
                  <c:v>0.27083333333333337</c:v>
                </c:pt>
                <c:pt idx="118">
                  <c:v>0.26041666666666663</c:v>
                </c:pt>
                <c:pt idx="119">
                  <c:v>0.26041666666666663</c:v>
                </c:pt>
                <c:pt idx="120">
                  <c:v>0.26041666666666663</c:v>
                </c:pt>
                <c:pt idx="121">
                  <c:v>0.26041666666666663</c:v>
                </c:pt>
                <c:pt idx="122">
                  <c:v>0.25</c:v>
                </c:pt>
                <c:pt idx="123">
                  <c:v>0.23958333333333337</c:v>
                </c:pt>
                <c:pt idx="124">
                  <c:v>0.22916666666666663</c:v>
                </c:pt>
                <c:pt idx="125">
                  <c:v>0.21875</c:v>
                </c:pt>
                <c:pt idx="126">
                  <c:v>0.20833333333333337</c:v>
                </c:pt>
                <c:pt idx="127">
                  <c:v>0.19791666666666663</c:v>
                </c:pt>
                <c:pt idx="128">
                  <c:v>0.1875</c:v>
                </c:pt>
                <c:pt idx="129">
                  <c:v>0.17708333333333337</c:v>
                </c:pt>
                <c:pt idx="130">
                  <c:v>0.16666666666666663</c:v>
                </c:pt>
                <c:pt idx="131">
                  <c:v>0.15625</c:v>
                </c:pt>
                <c:pt idx="132">
                  <c:v>0.15625</c:v>
                </c:pt>
                <c:pt idx="133">
                  <c:v>0.14583333333333337</c:v>
                </c:pt>
                <c:pt idx="134">
                  <c:v>0.13541666666666663</c:v>
                </c:pt>
                <c:pt idx="135">
                  <c:v>0.125</c:v>
                </c:pt>
                <c:pt idx="136">
                  <c:v>0.11458333333333337</c:v>
                </c:pt>
                <c:pt idx="137">
                  <c:v>0.10416666666666663</c:v>
                </c:pt>
                <c:pt idx="138">
                  <c:v>9.375E-2</c:v>
                </c:pt>
                <c:pt idx="139">
                  <c:v>8.333333333333337E-2</c:v>
                </c:pt>
                <c:pt idx="140">
                  <c:v>8.333333333333337E-2</c:v>
                </c:pt>
                <c:pt idx="141">
                  <c:v>7.291666666666663E-2</c:v>
                </c:pt>
                <c:pt idx="142">
                  <c:v>7.291666666666663E-2</c:v>
                </c:pt>
                <c:pt idx="143">
                  <c:v>7.291666666666663E-2</c:v>
                </c:pt>
                <c:pt idx="144">
                  <c:v>6.25E-2</c:v>
                </c:pt>
                <c:pt idx="145">
                  <c:v>5.208333333333337E-2</c:v>
                </c:pt>
                <c:pt idx="146">
                  <c:v>4.166666666666663E-2</c:v>
                </c:pt>
                <c:pt idx="147">
                  <c:v>3.125E-2</c:v>
                </c:pt>
                <c:pt idx="148">
                  <c:v>2.083333333333337E-2</c:v>
                </c:pt>
                <c:pt idx="149">
                  <c:v>1.041666666666663E-2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C1-4B98-B38A-B95A0AE03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3474239"/>
        <c:axId val="610471055"/>
      </c:scatterChart>
      <c:valAx>
        <c:axId val="1563474239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0471055"/>
        <c:crosses val="autoZero"/>
        <c:crossBetween val="midCat"/>
      </c:valAx>
      <c:valAx>
        <c:axId val="610471055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6347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ROC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'Q4.11'!$BB$4:$BB$154</c:f>
              <c:numCache>
                <c:formatCode>General</c:formatCode>
                <c:ptCount val="151"/>
                <c:pt idx="0">
                  <c:v>1</c:v>
                </c:pt>
                <c:pt idx="1">
                  <c:v>0.98148148148148151</c:v>
                </c:pt>
                <c:pt idx="2">
                  <c:v>0.96296296296296302</c:v>
                </c:pt>
                <c:pt idx="3">
                  <c:v>0.96296296296296302</c:v>
                </c:pt>
                <c:pt idx="4">
                  <c:v>0.94444444444444442</c:v>
                </c:pt>
                <c:pt idx="5">
                  <c:v>0.92592592592592593</c:v>
                </c:pt>
                <c:pt idx="6">
                  <c:v>0.90740740740740744</c:v>
                </c:pt>
                <c:pt idx="7">
                  <c:v>0.88888888888888884</c:v>
                </c:pt>
                <c:pt idx="8">
                  <c:v>0.88888888888888884</c:v>
                </c:pt>
                <c:pt idx="9">
                  <c:v>0.87037037037037035</c:v>
                </c:pt>
                <c:pt idx="10">
                  <c:v>0.85185185185185186</c:v>
                </c:pt>
                <c:pt idx="11">
                  <c:v>0.83333333333333337</c:v>
                </c:pt>
                <c:pt idx="12">
                  <c:v>0.81481481481481488</c:v>
                </c:pt>
                <c:pt idx="13">
                  <c:v>0.79629629629629628</c:v>
                </c:pt>
                <c:pt idx="14">
                  <c:v>0.79629629629629628</c:v>
                </c:pt>
                <c:pt idx="15">
                  <c:v>0.77777777777777779</c:v>
                </c:pt>
                <c:pt idx="16">
                  <c:v>0.77777777777777779</c:v>
                </c:pt>
                <c:pt idx="17">
                  <c:v>0.7592592592592593</c:v>
                </c:pt>
                <c:pt idx="18">
                  <c:v>0.7407407407407407</c:v>
                </c:pt>
                <c:pt idx="19">
                  <c:v>0.72222222222222221</c:v>
                </c:pt>
                <c:pt idx="20">
                  <c:v>0.70370370370370372</c:v>
                </c:pt>
                <c:pt idx="21">
                  <c:v>0.68518518518518512</c:v>
                </c:pt>
                <c:pt idx="22">
                  <c:v>0.66666666666666674</c:v>
                </c:pt>
                <c:pt idx="23">
                  <c:v>0.64814814814814814</c:v>
                </c:pt>
                <c:pt idx="24">
                  <c:v>0.64814814814814814</c:v>
                </c:pt>
                <c:pt idx="25">
                  <c:v>0.62962962962962965</c:v>
                </c:pt>
                <c:pt idx="26">
                  <c:v>0.61111111111111116</c:v>
                </c:pt>
                <c:pt idx="27">
                  <c:v>0.59259259259259256</c:v>
                </c:pt>
                <c:pt idx="28">
                  <c:v>0.59259259259259256</c:v>
                </c:pt>
                <c:pt idx="29">
                  <c:v>0.59259259259259256</c:v>
                </c:pt>
                <c:pt idx="30">
                  <c:v>0.59259259259259256</c:v>
                </c:pt>
                <c:pt idx="31">
                  <c:v>0.59259259259259256</c:v>
                </c:pt>
                <c:pt idx="32">
                  <c:v>0.57407407407407407</c:v>
                </c:pt>
                <c:pt idx="33">
                  <c:v>0.57407407407407407</c:v>
                </c:pt>
                <c:pt idx="34">
                  <c:v>0.55555555555555558</c:v>
                </c:pt>
                <c:pt idx="35">
                  <c:v>0.53703703703703698</c:v>
                </c:pt>
                <c:pt idx="36">
                  <c:v>0.53703703703703698</c:v>
                </c:pt>
                <c:pt idx="37">
                  <c:v>0.53703703703703698</c:v>
                </c:pt>
                <c:pt idx="38">
                  <c:v>0.5185185185185186</c:v>
                </c:pt>
                <c:pt idx="39">
                  <c:v>0.5185185185185186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0.48148148148148151</c:v>
                </c:pt>
                <c:pt idx="46">
                  <c:v>0.46296296296296291</c:v>
                </c:pt>
                <c:pt idx="47">
                  <c:v>0.46296296296296291</c:v>
                </c:pt>
                <c:pt idx="48">
                  <c:v>0.44444444444444442</c:v>
                </c:pt>
                <c:pt idx="49">
                  <c:v>0.44444444444444442</c:v>
                </c:pt>
                <c:pt idx="50">
                  <c:v>0.44444444444444442</c:v>
                </c:pt>
                <c:pt idx="51">
                  <c:v>0.42592592592592593</c:v>
                </c:pt>
                <c:pt idx="52">
                  <c:v>0.40740740740740744</c:v>
                </c:pt>
                <c:pt idx="53">
                  <c:v>0.38888888888888884</c:v>
                </c:pt>
                <c:pt idx="54">
                  <c:v>0.37037037037037035</c:v>
                </c:pt>
                <c:pt idx="55">
                  <c:v>0.35185185185185186</c:v>
                </c:pt>
                <c:pt idx="56">
                  <c:v>0.35185185185185186</c:v>
                </c:pt>
                <c:pt idx="57">
                  <c:v>0.35185185185185186</c:v>
                </c:pt>
                <c:pt idx="58">
                  <c:v>0.35185185185185186</c:v>
                </c:pt>
                <c:pt idx="59">
                  <c:v>0.35185185185185186</c:v>
                </c:pt>
                <c:pt idx="60">
                  <c:v>0.35185185185185186</c:v>
                </c:pt>
                <c:pt idx="61">
                  <c:v>0.33333333333333337</c:v>
                </c:pt>
                <c:pt idx="62">
                  <c:v>0.33333333333333337</c:v>
                </c:pt>
                <c:pt idx="63">
                  <c:v>0.33333333333333337</c:v>
                </c:pt>
                <c:pt idx="64">
                  <c:v>0.31481481481481477</c:v>
                </c:pt>
                <c:pt idx="65">
                  <c:v>0.31481481481481477</c:v>
                </c:pt>
                <c:pt idx="66">
                  <c:v>0.31481481481481477</c:v>
                </c:pt>
                <c:pt idx="67">
                  <c:v>0.31481481481481477</c:v>
                </c:pt>
                <c:pt idx="68">
                  <c:v>0.31481481481481477</c:v>
                </c:pt>
                <c:pt idx="69">
                  <c:v>0.31481481481481477</c:v>
                </c:pt>
                <c:pt idx="70">
                  <c:v>0.31481481481481477</c:v>
                </c:pt>
                <c:pt idx="71">
                  <c:v>0.31481481481481477</c:v>
                </c:pt>
                <c:pt idx="72">
                  <c:v>0.31481481481481477</c:v>
                </c:pt>
                <c:pt idx="73">
                  <c:v>0.29629629629629628</c:v>
                </c:pt>
                <c:pt idx="74">
                  <c:v>0.29629629629629628</c:v>
                </c:pt>
                <c:pt idx="75">
                  <c:v>0.27777777777777779</c:v>
                </c:pt>
                <c:pt idx="76">
                  <c:v>0.2592592592592593</c:v>
                </c:pt>
                <c:pt idx="77">
                  <c:v>0.2407407407407407</c:v>
                </c:pt>
                <c:pt idx="78">
                  <c:v>0.2407407407407407</c:v>
                </c:pt>
                <c:pt idx="79">
                  <c:v>0.2407407407407407</c:v>
                </c:pt>
                <c:pt idx="80">
                  <c:v>0.2407407407407407</c:v>
                </c:pt>
                <c:pt idx="81">
                  <c:v>0.2407407407407407</c:v>
                </c:pt>
                <c:pt idx="82">
                  <c:v>0.22222222222222221</c:v>
                </c:pt>
                <c:pt idx="83">
                  <c:v>0.22222222222222221</c:v>
                </c:pt>
                <c:pt idx="84">
                  <c:v>0.22222222222222221</c:v>
                </c:pt>
                <c:pt idx="85">
                  <c:v>0.22222222222222221</c:v>
                </c:pt>
                <c:pt idx="86">
                  <c:v>0.22222222222222221</c:v>
                </c:pt>
                <c:pt idx="87">
                  <c:v>0.22222222222222221</c:v>
                </c:pt>
                <c:pt idx="88">
                  <c:v>0.22222222222222221</c:v>
                </c:pt>
                <c:pt idx="89">
                  <c:v>0.22222222222222221</c:v>
                </c:pt>
                <c:pt idx="90">
                  <c:v>0.22222222222222221</c:v>
                </c:pt>
                <c:pt idx="91">
                  <c:v>0.22222222222222221</c:v>
                </c:pt>
                <c:pt idx="92">
                  <c:v>0.22222222222222221</c:v>
                </c:pt>
                <c:pt idx="93">
                  <c:v>0.22222222222222221</c:v>
                </c:pt>
                <c:pt idx="94">
                  <c:v>0.22222222222222221</c:v>
                </c:pt>
                <c:pt idx="95">
                  <c:v>0.22222222222222221</c:v>
                </c:pt>
                <c:pt idx="96">
                  <c:v>0.20370370370370372</c:v>
                </c:pt>
                <c:pt idx="97">
                  <c:v>0.20370370370370372</c:v>
                </c:pt>
                <c:pt idx="98">
                  <c:v>0.20370370370370372</c:v>
                </c:pt>
                <c:pt idx="99">
                  <c:v>0.20370370370370372</c:v>
                </c:pt>
                <c:pt idx="100">
                  <c:v>0.20370370370370372</c:v>
                </c:pt>
                <c:pt idx="101">
                  <c:v>0.18518518518518523</c:v>
                </c:pt>
                <c:pt idx="102">
                  <c:v>0.18518518518518523</c:v>
                </c:pt>
                <c:pt idx="103">
                  <c:v>0.18518518518518523</c:v>
                </c:pt>
                <c:pt idx="104">
                  <c:v>0.18518518518518523</c:v>
                </c:pt>
                <c:pt idx="105">
                  <c:v>0.18518518518518523</c:v>
                </c:pt>
                <c:pt idx="106">
                  <c:v>0.16666666666666663</c:v>
                </c:pt>
                <c:pt idx="107">
                  <c:v>0.16666666666666663</c:v>
                </c:pt>
                <c:pt idx="108">
                  <c:v>0.16666666666666663</c:v>
                </c:pt>
                <c:pt idx="109">
                  <c:v>0.16666666666666663</c:v>
                </c:pt>
                <c:pt idx="110">
                  <c:v>0.16666666666666663</c:v>
                </c:pt>
                <c:pt idx="111">
                  <c:v>0.16666666666666663</c:v>
                </c:pt>
                <c:pt idx="112">
                  <c:v>0.16666666666666663</c:v>
                </c:pt>
                <c:pt idx="113">
                  <c:v>0.16666666666666663</c:v>
                </c:pt>
                <c:pt idx="114">
                  <c:v>0.16666666666666663</c:v>
                </c:pt>
                <c:pt idx="115">
                  <c:v>0.14814814814814814</c:v>
                </c:pt>
                <c:pt idx="116">
                  <c:v>0.12962962962962965</c:v>
                </c:pt>
                <c:pt idx="117">
                  <c:v>0.12962962962962965</c:v>
                </c:pt>
                <c:pt idx="118">
                  <c:v>0.12962962962962965</c:v>
                </c:pt>
                <c:pt idx="119">
                  <c:v>0.11111111111111116</c:v>
                </c:pt>
                <c:pt idx="120">
                  <c:v>9.259259259259256E-2</c:v>
                </c:pt>
                <c:pt idx="121">
                  <c:v>7.407407407407407E-2</c:v>
                </c:pt>
                <c:pt idx="122">
                  <c:v>7.407407407407407E-2</c:v>
                </c:pt>
                <c:pt idx="123">
                  <c:v>7.407407407407407E-2</c:v>
                </c:pt>
                <c:pt idx="124">
                  <c:v>7.407407407407407E-2</c:v>
                </c:pt>
                <c:pt idx="125">
                  <c:v>7.407407407407407E-2</c:v>
                </c:pt>
                <c:pt idx="126">
                  <c:v>7.407407407407407E-2</c:v>
                </c:pt>
                <c:pt idx="127">
                  <c:v>7.407407407407407E-2</c:v>
                </c:pt>
                <c:pt idx="128">
                  <c:v>7.407407407407407E-2</c:v>
                </c:pt>
                <c:pt idx="129">
                  <c:v>7.407407407407407E-2</c:v>
                </c:pt>
                <c:pt idx="130">
                  <c:v>7.407407407407407E-2</c:v>
                </c:pt>
                <c:pt idx="131">
                  <c:v>7.407407407407407E-2</c:v>
                </c:pt>
                <c:pt idx="132">
                  <c:v>5.555555555555558E-2</c:v>
                </c:pt>
                <c:pt idx="133">
                  <c:v>5.555555555555558E-2</c:v>
                </c:pt>
                <c:pt idx="134">
                  <c:v>5.555555555555558E-2</c:v>
                </c:pt>
                <c:pt idx="135">
                  <c:v>5.555555555555558E-2</c:v>
                </c:pt>
                <c:pt idx="136">
                  <c:v>5.555555555555558E-2</c:v>
                </c:pt>
                <c:pt idx="137">
                  <c:v>5.555555555555558E-2</c:v>
                </c:pt>
                <c:pt idx="138">
                  <c:v>5.555555555555558E-2</c:v>
                </c:pt>
                <c:pt idx="139">
                  <c:v>5.555555555555558E-2</c:v>
                </c:pt>
                <c:pt idx="140">
                  <c:v>3.703703703703709E-2</c:v>
                </c:pt>
                <c:pt idx="141">
                  <c:v>3.703703703703709E-2</c:v>
                </c:pt>
                <c:pt idx="142">
                  <c:v>1.851851851851849E-2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xVal>
          <c:yVal>
            <c:numRef>
              <c:f>'Q4.11'!$BC$4:$BC$154</c:f>
              <c:numCache>
                <c:formatCode>General</c:formatCode>
                <c:ptCount val="15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0.98958333333333337</c:v>
                </c:pt>
                <c:pt idx="4">
                  <c:v>0.98958333333333337</c:v>
                </c:pt>
                <c:pt idx="5">
                  <c:v>0.98958333333333337</c:v>
                </c:pt>
                <c:pt idx="6">
                  <c:v>0.98958333333333337</c:v>
                </c:pt>
                <c:pt idx="7">
                  <c:v>0.98958333333333337</c:v>
                </c:pt>
                <c:pt idx="8">
                  <c:v>0.97916666666666663</c:v>
                </c:pt>
                <c:pt idx="9">
                  <c:v>0.97916666666666663</c:v>
                </c:pt>
                <c:pt idx="10">
                  <c:v>0.97916666666666663</c:v>
                </c:pt>
                <c:pt idx="11">
                  <c:v>0.97916666666666663</c:v>
                </c:pt>
                <c:pt idx="12">
                  <c:v>0.97916666666666663</c:v>
                </c:pt>
                <c:pt idx="13">
                  <c:v>0.97916666666666663</c:v>
                </c:pt>
                <c:pt idx="14">
                  <c:v>0.96875</c:v>
                </c:pt>
                <c:pt idx="15">
                  <c:v>0.96875</c:v>
                </c:pt>
                <c:pt idx="16">
                  <c:v>0.95833333333333337</c:v>
                </c:pt>
                <c:pt idx="17">
                  <c:v>0.95833333333333337</c:v>
                </c:pt>
                <c:pt idx="18">
                  <c:v>0.95833333333333337</c:v>
                </c:pt>
                <c:pt idx="19">
                  <c:v>0.95833333333333337</c:v>
                </c:pt>
                <c:pt idx="20">
                  <c:v>0.95833333333333337</c:v>
                </c:pt>
                <c:pt idx="21">
                  <c:v>0.95833333333333337</c:v>
                </c:pt>
                <c:pt idx="22">
                  <c:v>0.95833333333333337</c:v>
                </c:pt>
                <c:pt idx="23">
                  <c:v>0.95833333333333337</c:v>
                </c:pt>
                <c:pt idx="24">
                  <c:v>0.94791666666666663</c:v>
                </c:pt>
                <c:pt idx="25">
                  <c:v>0.94791666666666663</c:v>
                </c:pt>
                <c:pt idx="26">
                  <c:v>0.94791666666666663</c:v>
                </c:pt>
                <c:pt idx="27">
                  <c:v>0.94791666666666663</c:v>
                </c:pt>
                <c:pt idx="28">
                  <c:v>0.9375</c:v>
                </c:pt>
                <c:pt idx="29">
                  <c:v>0.92708333333333337</c:v>
                </c:pt>
                <c:pt idx="30">
                  <c:v>0.91666666666666663</c:v>
                </c:pt>
                <c:pt idx="31">
                  <c:v>0.90625</c:v>
                </c:pt>
                <c:pt idx="32">
                  <c:v>0.90625</c:v>
                </c:pt>
                <c:pt idx="33">
                  <c:v>0.89583333333333337</c:v>
                </c:pt>
                <c:pt idx="34">
                  <c:v>0.89583333333333337</c:v>
                </c:pt>
                <c:pt idx="35">
                  <c:v>0.89583333333333337</c:v>
                </c:pt>
                <c:pt idx="36">
                  <c:v>0.88541666666666663</c:v>
                </c:pt>
                <c:pt idx="37">
                  <c:v>0.875</c:v>
                </c:pt>
                <c:pt idx="38">
                  <c:v>0.875</c:v>
                </c:pt>
                <c:pt idx="39">
                  <c:v>0.86458333333333337</c:v>
                </c:pt>
                <c:pt idx="40">
                  <c:v>0.86458333333333337</c:v>
                </c:pt>
                <c:pt idx="41">
                  <c:v>0.85416666666666663</c:v>
                </c:pt>
                <c:pt idx="42">
                  <c:v>0.84375</c:v>
                </c:pt>
                <c:pt idx="43">
                  <c:v>0.83333333333333337</c:v>
                </c:pt>
                <c:pt idx="44">
                  <c:v>0.82291666666666663</c:v>
                </c:pt>
                <c:pt idx="45">
                  <c:v>0.82291666666666663</c:v>
                </c:pt>
                <c:pt idx="46">
                  <c:v>0.82291666666666663</c:v>
                </c:pt>
                <c:pt idx="47">
                  <c:v>0.8125</c:v>
                </c:pt>
                <c:pt idx="48">
                  <c:v>0.8125</c:v>
                </c:pt>
                <c:pt idx="49">
                  <c:v>0.80208333333333337</c:v>
                </c:pt>
                <c:pt idx="50">
                  <c:v>0.79166666666666663</c:v>
                </c:pt>
                <c:pt idx="51">
                  <c:v>0.79166666666666663</c:v>
                </c:pt>
                <c:pt idx="52">
                  <c:v>0.79166666666666663</c:v>
                </c:pt>
                <c:pt idx="53">
                  <c:v>0.79166666666666663</c:v>
                </c:pt>
                <c:pt idx="54">
                  <c:v>0.79166666666666663</c:v>
                </c:pt>
                <c:pt idx="55">
                  <c:v>0.79166666666666663</c:v>
                </c:pt>
                <c:pt idx="56">
                  <c:v>0.78125</c:v>
                </c:pt>
                <c:pt idx="57">
                  <c:v>0.77083333333333337</c:v>
                </c:pt>
                <c:pt idx="58">
                  <c:v>0.76041666666666663</c:v>
                </c:pt>
                <c:pt idx="59">
                  <c:v>0.75</c:v>
                </c:pt>
                <c:pt idx="60">
                  <c:v>0.73958333333333326</c:v>
                </c:pt>
                <c:pt idx="61">
                  <c:v>0.73958333333333326</c:v>
                </c:pt>
                <c:pt idx="62">
                  <c:v>0.72916666666666674</c:v>
                </c:pt>
                <c:pt idx="63">
                  <c:v>0.71875</c:v>
                </c:pt>
                <c:pt idx="64">
                  <c:v>0.71875</c:v>
                </c:pt>
                <c:pt idx="65">
                  <c:v>0.70833333333333326</c:v>
                </c:pt>
                <c:pt idx="66">
                  <c:v>0.69791666666666674</c:v>
                </c:pt>
                <c:pt idx="67">
                  <c:v>0.6875</c:v>
                </c:pt>
                <c:pt idx="68">
                  <c:v>0.67708333333333326</c:v>
                </c:pt>
                <c:pt idx="69">
                  <c:v>0.66666666666666674</c:v>
                </c:pt>
                <c:pt idx="70">
                  <c:v>0.65625</c:v>
                </c:pt>
                <c:pt idx="71">
                  <c:v>0.64583333333333326</c:v>
                </c:pt>
                <c:pt idx="72">
                  <c:v>0.63541666666666674</c:v>
                </c:pt>
                <c:pt idx="73">
                  <c:v>0.63541666666666674</c:v>
                </c:pt>
                <c:pt idx="74">
                  <c:v>0.625</c:v>
                </c:pt>
                <c:pt idx="75">
                  <c:v>0.625</c:v>
                </c:pt>
                <c:pt idx="76">
                  <c:v>0.625</c:v>
                </c:pt>
                <c:pt idx="77">
                  <c:v>0.625</c:v>
                </c:pt>
                <c:pt idx="78">
                  <c:v>0.61458333333333326</c:v>
                </c:pt>
                <c:pt idx="79">
                  <c:v>0.60416666666666674</c:v>
                </c:pt>
                <c:pt idx="80">
                  <c:v>0.59375</c:v>
                </c:pt>
                <c:pt idx="81">
                  <c:v>0.58333333333333326</c:v>
                </c:pt>
                <c:pt idx="82">
                  <c:v>0.58333333333333326</c:v>
                </c:pt>
                <c:pt idx="83">
                  <c:v>0.57291666666666674</c:v>
                </c:pt>
                <c:pt idx="84">
                  <c:v>0.5625</c:v>
                </c:pt>
                <c:pt idx="85">
                  <c:v>0.55208333333333326</c:v>
                </c:pt>
                <c:pt idx="86">
                  <c:v>0.54166666666666674</c:v>
                </c:pt>
                <c:pt idx="87">
                  <c:v>0.53125</c:v>
                </c:pt>
                <c:pt idx="88">
                  <c:v>0.52083333333333326</c:v>
                </c:pt>
                <c:pt idx="89">
                  <c:v>0.51041666666666674</c:v>
                </c:pt>
                <c:pt idx="90">
                  <c:v>0.5</c:v>
                </c:pt>
                <c:pt idx="91">
                  <c:v>0.48958333333333337</c:v>
                </c:pt>
                <c:pt idx="92">
                  <c:v>0.47916666666666663</c:v>
                </c:pt>
                <c:pt idx="93">
                  <c:v>0.46875</c:v>
                </c:pt>
                <c:pt idx="94">
                  <c:v>0.45833333333333337</c:v>
                </c:pt>
                <c:pt idx="95">
                  <c:v>0.44791666666666663</c:v>
                </c:pt>
                <c:pt idx="96">
                  <c:v>0.44791666666666663</c:v>
                </c:pt>
                <c:pt idx="97">
                  <c:v>0.4375</c:v>
                </c:pt>
                <c:pt idx="98">
                  <c:v>0.42708333333333337</c:v>
                </c:pt>
                <c:pt idx="99">
                  <c:v>0.41666666666666663</c:v>
                </c:pt>
                <c:pt idx="100">
                  <c:v>0.40625</c:v>
                </c:pt>
                <c:pt idx="101">
                  <c:v>0.40625</c:v>
                </c:pt>
                <c:pt idx="102">
                  <c:v>0.39583333333333337</c:v>
                </c:pt>
                <c:pt idx="103">
                  <c:v>0.38541666666666663</c:v>
                </c:pt>
                <c:pt idx="104">
                  <c:v>0.375</c:v>
                </c:pt>
                <c:pt idx="105">
                  <c:v>0.36458333333333337</c:v>
                </c:pt>
                <c:pt idx="106">
                  <c:v>0.36458333333333337</c:v>
                </c:pt>
                <c:pt idx="107">
                  <c:v>0.35416666666666663</c:v>
                </c:pt>
                <c:pt idx="108">
                  <c:v>0.34375</c:v>
                </c:pt>
                <c:pt idx="109">
                  <c:v>0.33333333333333337</c:v>
                </c:pt>
                <c:pt idx="110">
                  <c:v>0.32291666666666663</c:v>
                </c:pt>
                <c:pt idx="111">
                  <c:v>0.3125</c:v>
                </c:pt>
                <c:pt idx="112">
                  <c:v>0.30208333333333337</c:v>
                </c:pt>
                <c:pt idx="113">
                  <c:v>0.29166666666666663</c:v>
                </c:pt>
                <c:pt idx="114">
                  <c:v>0.28125</c:v>
                </c:pt>
                <c:pt idx="115">
                  <c:v>0.28125</c:v>
                </c:pt>
                <c:pt idx="116">
                  <c:v>0.28125</c:v>
                </c:pt>
                <c:pt idx="117">
                  <c:v>0.27083333333333337</c:v>
                </c:pt>
                <c:pt idx="118">
                  <c:v>0.26041666666666663</c:v>
                </c:pt>
                <c:pt idx="119">
                  <c:v>0.26041666666666663</c:v>
                </c:pt>
                <c:pt idx="120">
                  <c:v>0.26041666666666663</c:v>
                </c:pt>
                <c:pt idx="121">
                  <c:v>0.26041666666666663</c:v>
                </c:pt>
                <c:pt idx="122">
                  <c:v>0.25</c:v>
                </c:pt>
                <c:pt idx="123">
                  <c:v>0.23958333333333337</c:v>
                </c:pt>
                <c:pt idx="124">
                  <c:v>0.22916666666666663</c:v>
                </c:pt>
                <c:pt idx="125">
                  <c:v>0.21875</c:v>
                </c:pt>
                <c:pt idx="126">
                  <c:v>0.20833333333333337</c:v>
                </c:pt>
                <c:pt idx="127">
                  <c:v>0.19791666666666663</c:v>
                </c:pt>
                <c:pt idx="128">
                  <c:v>0.1875</c:v>
                </c:pt>
                <c:pt idx="129">
                  <c:v>0.17708333333333337</c:v>
                </c:pt>
                <c:pt idx="130">
                  <c:v>0.16666666666666663</c:v>
                </c:pt>
                <c:pt idx="131">
                  <c:v>0.15625</c:v>
                </c:pt>
                <c:pt idx="132">
                  <c:v>0.15625</c:v>
                </c:pt>
                <c:pt idx="133">
                  <c:v>0.14583333333333337</c:v>
                </c:pt>
                <c:pt idx="134">
                  <c:v>0.13541666666666663</c:v>
                </c:pt>
                <c:pt idx="135">
                  <c:v>0.125</c:v>
                </c:pt>
                <c:pt idx="136">
                  <c:v>0.11458333333333337</c:v>
                </c:pt>
                <c:pt idx="137">
                  <c:v>0.10416666666666663</c:v>
                </c:pt>
                <c:pt idx="138">
                  <c:v>9.375E-2</c:v>
                </c:pt>
                <c:pt idx="139">
                  <c:v>8.333333333333337E-2</c:v>
                </c:pt>
                <c:pt idx="140">
                  <c:v>8.333333333333337E-2</c:v>
                </c:pt>
                <c:pt idx="141">
                  <c:v>7.291666666666663E-2</c:v>
                </c:pt>
                <c:pt idx="142">
                  <c:v>7.291666666666663E-2</c:v>
                </c:pt>
                <c:pt idx="143">
                  <c:v>7.291666666666663E-2</c:v>
                </c:pt>
                <c:pt idx="144">
                  <c:v>6.25E-2</c:v>
                </c:pt>
                <c:pt idx="145">
                  <c:v>5.208333333333337E-2</c:v>
                </c:pt>
                <c:pt idx="146">
                  <c:v>4.166666666666663E-2</c:v>
                </c:pt>
                <c:pt idx="147">
                  <c:v>3.125E-2</c:v>
                </c:pt>
                <c:pt idx="148">
                  <c:v>2.083333333333337E-2</c:v>
                </c:pt>
                <c:pt idx="149">
                  <c:v>1.041666666666663E-2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E3-4163-B8CB-48C0DAFAF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3474239"/>
        <c:axId val="610471055"/>
      </c:scatterChart>
      <c:valAx>
        <c:axId val="1563474239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False Positive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471055"/>
        <c:crosses val="autoZero"/>
        <c:crossBetween val="midCat"/>
      </c:valAx>
      <c:valAx>
        <c:axId val="610471055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True Positive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474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'Q4.12'!$AY$4:$AY$154</c:f>
              <c:numCache>
                <c:formatCode>General</c:formatCode>
                <c:ptCount val="151"/>
                <c:pt idx="0">
                  <c:v>1</c:v>
                </c:pt>
                <c:pt idx="1">
                  <c:v>0.98148148148148151</c:v>
                </c:pt>
                <c:pt idx="2">
                  <c:v>0.96296296296296302</c:v>
                </c:pt>
                <c:pt idx="3">
                  <c:v>0.96296296296296302</c:v>
                </c:pt>
                <c:pt idx="4">
                  <c:v>0.94444444444444442</c:v>
                </c:pt>
                <c:pt idx="5">
                  <c:v>0.92592592592592593</c:v>
                </c:pt>
                <c:pt idx="6">
                  <c:v>0.90740740740740744</c:v>
                </c:pt>
                <c:pt idx="7">
                  <c:v>0.88888888888888884</c:v>
                </c:pt>
                <c:pt idx="8">
                  <c:v>0.88888888888888884</c:v>
                </c:pt>
                <c:pt idx="9">
                  <c:v>0.87037037037037035</c:v>
                </c:pt>
                <c:pt idx="10">
                  <c:v>0.85185185185185186</c:v>
                </c:pt>
                <c:pt idx="11">
                  <c:v>0.83333333333333337</c:v>
                </c:pt>
                <c:pt idx="12">
                  <c:v>0.81481481481481488</c:v>
                </c:pt>
                <c:pt idx="13">
                  <c:v>0.79629629629629628</c:v>
                </c:pt>
                <c:pt idx="14">
                  <c:v>0.79629629629629628</c:v>
                </c:pt>
                <c:pt idx="15">
                  <c:v>0.77777777777777779</c:v>
                </c:pt>
                <c:pt idx="16">
                  <c:v>0.77777777777777779</c:v>
                </c:pt>
                <c:pt idx="17">
                  <c:v>0.7592592592592593</c:v>
                </c:pt>
                <c:pt idx="18">
                  <c:v>0.7407407407407407</c:v>
                </c:pt>
                <c:pt idx="19">
                  <c:v>0.72222222222222221</c:v>
                </c:pt>
                <c:pt idx="20">
                  <c:v>0.70370370370370372</c:v>
                </c:pt>
                <c:pt idx="21">
                  <c:v>0.68518518518518512</c:v>
                </c:pt>
                <c:pt idx="22">
                  <c:v>0.66666666666666674</c:v>
                </c:pt>
                <c:pt idx="23">
                  <c:v>0.64814814814814814</c:v>
                </c:pt>
                <c:pt idx="24">
                  <c:v>0.64814814814814814</c:v>
                </c:pt>
                <c:pt idx="25">
                  <c:v>0.62962962962962965</c:v>
                </c:pt>
                <c:pt idx="26">
                  <c:v>0.61111111111111116</c:v>
                </c:pt>
                <c:pt idx="27">
                  <c:v>0.61111111111111116</c:v>
                </c:pt>
                <c:pt idx="28">
                  <c:v>0.59259259259259256</c:v>
                </c:pt>
                <c:pt idx="29">
                  <c:v>0.59259259259259256</c:v>
                </c:pt>
                <c:pt idx="30">
                  <c:v>0.59259259259259256</c:v>
                </c:pt>
                <c:pt idx="31">
                  <c:v>0.57407407407407407</c:v>
                </c:pt>
                <c:pt idx="32">
                  <c:v>0.57407407407407407</c:v>
                </c:pt>
                <c:pt idx="33">
                  <c:v>0.55555555555555558</c:v>
                </c:pt>
                <c:pt idx="34">
                  <c:v>0.55555555555555558</c:v>
                </c:pt>
                <c:pt idx="35">
                  <c:v>0.53703703703703698</c:v>
                </c:pt>
                <c:pt idx="36">
                  <c:v>0.53703703703703698</c:v>
                </c:pt>
                <c:pt idx="37">
                  <c:v>0.53703703703703698</c:v>
                </c:pt>
                <c:pt idx="38">
                  <c:v>0.5185185185185186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0.48148148148148151</c:v>
                </c:pt>
                <c:pt idx="46">
                  <c:v>0.46296296296296291</c:v>
                </c:pt>
                <c:pt idx="47">
                  <c:v>0.46296296296296291</c:v>
                </c:pt>
                <c:pt idx="48">
                  <c:v>0.44444444444444442</c:v>
                </c:pt>
                <c:pt idx="49">
                  <c:v>0.42592592592592593</c:v>
                </c:pt>
                <c:pt idx="50">
                  <c:v>0.42592592592592593</c:v>
                </c:pt>
                <c:pt idx="51">
                  <c:v>0.42592592592592593</c:v>
                </c:pt>
                <c:pt idx="52">
                  <c:v>0.40740740740740744</c:v>
                </c:pt>
                <c:pt idx="53">
                  <c:v>0.38888888888888884</c:v>
                </c:pt>
                <c:pt idx="54">
                  <c:v>0.37037037037037035</c:v>
                </c:pt>
                <c:pt idx="55">
                  <c:v>0.35185185185185186</c:v>
                </c:pt>
                <c:pt idx="56">
                  <c:v>0.35185185185185186</c:v>
                </c:pt>
                <c:pt idx="57">
                  <c:v>0.35185185185185186</c:v>
                </c:pt>
                <c:pt idx="58">
                  <c:v>0.35185185185185186</c:v>
                </c:pt>
                <c:pt idx="59">
                  <c:v>0.35185185185185186</c:v>
                </c:pt>
                <c:pt idx="60">
                  <c:v>0.35185185185185186</c:v>
                </c:pt>
                <c:pt idx="61">
                  <c:v>0.33333333333333337</c:v>
                </c:pt>
                <c:pt idx="62">
                  <c:v>0.33333333333333337</c:v>
                </c:pt>
                <c:pt idx="63">
                  <c:v>0.33333333333333337</c:v>
                </c:pt>
                <c:pt idx="64">
                  <c:v>0.31481481481481477</c:v>
                </c:pt>
                <c:pt idx="65">
                  <c:v>0.31481481481481477</c:v>
                </c:pt>
                <c:pt idx="66">
                  <c:v>0.31481481481481477</c:v>
                </c:pt>
                <c:pt idx="67">
                  <c:v>0.31481481481481477</c:v>
                </c:pt>
                <c:pt idx="68">
                  <c:v>0.31481481481481477</c:v>
                </c:pt>
                <c:pt idx="69">
                  <c:v>0.31481481481481477</c:v>
                </c:pt>
                <c:pt idx="70">
                  <c:v>0.31481481481481477</c:v>
                </c:pt>
                <c:pt idx="71">
                  <c:v>0.31481481481481477</c:v>
                </c:pt>
                <c:pt idx="72">
                  <c:v>0.29629629629629628</c:v>
                </c:pt>
                <c:pt idx="73">
                  <c:v>0.29629629629629628</c:v>
                </c:pt>
                <c:pt idx="74">
                  <c:v>0.27777777777777779</c:v>
                </c:pt>
                <c:pt idx="75">
                  <c:v>0.2592592592592593</c:v>
                </c:pt>
                <c:pt idx="76">
                  <c:v>0.2592592592592593</c:v>
                </c:pt>
                <c:pt idx="77">
                  <c:v>0.2407407407407407</c:v>
                </c:pt>
                <c:pt idx="78">
                  <c:v>0.2407407407407407</c:v>
                </c:pt>
                <c:pt idx="79">
                  <c:v>0.2407407407407407</c:v>
                </c:pt>
                <c:pt idx="80">
                  <c:v>0.2407407407407407</c:v>
                </c:pt>
                <c:pt idx="81">
                  <c:v>0.2407407407407407</c:v>
                </c:pt>
                <c:pt idx="82">
                  <c:v>0.2407407407407407</c:v>
                </c:pt>
                <c:pt idx="83">
                  <c:v>0.22222222222222221</c:v>
                </c:pt>
                <c:pt idx="84">
                  <c:v>0.22222222222222221</c:v>
                </c:pt>
                <c:pt idx="85">
                  <c:v>0.22222222222222221</c:v>
                </c:pt>
                <c:pt idx="86">
                  <c:v>0.22222222222222221</c:v>
                </c:pt>
                <c:pt idx="87">
                  <c:v>0.22222222222222221</c:v>
                </c:pt>
                <c:pt idx="88">
                  <c:v>0.22222222222222221</c:v>
                </c:pt>
                <c:pt idx="89">
                  <c:v>0.22222222222222221</c:v>
                </c:pt>
                <c:pt idx="90">
                  <c:v>0.22222222222222221</c:v>
                </c:pt>
                <c:pt idx="91">
                  <c:v>0.22222222222222221</c:v>
                </c:pt>
                <c:pt idx="92">
                  <c:v>0.22222222222222221</c:v>
                </c:pt>
                <c:pt idx="93">
                  <c:v>0.22222222222222221</c:v>
                </c:pt>
                <c:pt idx="94">
                  <c:v>0.22222222222222221</c:v>
                </c:pt>
                <c:pt idx="95">
                  <c:v>0.22222222222222221</c:v>
                </c:pt>
                <c:pt idx="96">
                  <c:v>0.22222222222222221</c:v>
                </c:pt>
                <c:pt idx="97">
                  <c:v>0.22222222222222221</c:v>
                </c:pt>
                <c:pt idx="98">
                  <c:v>0.22222222222222221</c:v>
                </c:pt>
                <c:pt idx="99">
                  <c:v>0.22222222222222221</c:v>
                </c:pt>
                <c:pt idx="100">
                  <c:v>0.20370370370370372</c:v>
                </c:pt>
                <c:pt idx="101">
                  <c:v>0.20370370370370372</c:v>
                </c:pt>
                <c:pt idx="102">
                  <c:v>0.20370370370370372</c:v>
                </c:pt>
                <c:pt idx="103">
                  <c:v>0.18518518518518523</c:v>
                </c:pt>
                <c:pt idx="104">
                  <c:v>0.16666666666666663</c:v>
                </c:pt>
                <c:pt idx="105">
                  <c:v>0.16666666666666663</c:v>
                </c:pt>
                <c:pt idx="106">
                  <c:v>0.16666666666666663</c:v>
                </c:pt>
                <c:pt idx="107">
                  <c:v>0.16666666666666663</c:v>
                </c:pt>
                <c:pt idx="108">
                  <c:v>0.16666666666666663</c:v>
                </c:pt>
                <c:pt idx="109">
                  <c:v>0.16666666666666663</c:v>
                </c:pt>
                <c:pt idx="110">
                  <c:v>0.16666666666666663</c:v>
                </c:pt>
                <c:pt idx="111">
                  <c:v>0.16666666666666663</c:v>
                </c:pt>
                <c:pt idx="112">
                  <c:v>0.16666666666666663</c:v>
                </c:pt>
                <c:pt idx="113">
                  <c:v>0.16666666666666663</c:v>
                </c:pt>
                <c:pt idx="114">
                  <c:v>0.16666666666666663</c:v>
                </c:pt>
                <c:pt idx="115">
                  <c:v>0.14814814814814814</c:v>
                </c:pt>
                <c:pt idx="116">
                  <c:v>0.14814814814814814</c:v>
                </c:pt>
                <c:pt idx="117">
                  <c:v>0.12962962962962965</c:v>
                </c:pt>
                <c:pt idx="118">
                  <c:v>0.12962962962962965</c:v>
                </c:pt>
                <c:pt idx="119">
                  <c:v>0.11111111111111116</c:v>
                </c:pt>
                <c:pt idx="120">
                  <c:v>9.259259259259256E-2</c:v>
                </c:pt>
                <c:pt idx="121">
                  <c:v>7.407407407407407E-2</c:v>
                </c:pt>
                <c:pt idx="122">
                  <c:v>7.407407407407407E-2</c:v>
                </c:pt>
                <c:pt idx="123">
                  <c:v>7.407407407407407E-2</c:v>
                </c:pt>
                <c:pt idx="124">
                  <c:v>7.407407407407407E-2</c:v>
                </c:pt>
                <c:pt idx="125">
                  <c:v>7.407407407407407E-2</c:v>
                </c:pt>
                <c:pt idx="126">
                  <c:v>7.407407407407407E-2</c:v>
                </c:pt>
                <c:pt idx="127">
                  <c:v>7.407407407407407E-2</c:v>
                </c:pt>
                <c:pt idx="128">
                  <c:v>7.407407407407407E-2</c:v>
                </c:pt>
                <c:pt idx="129">
                  <c:v>7.407407407407407E-2</c:v>
                </c:pt>
                <c:pt idx="130">
                  <c:v>7.407407407407407E-2</c:v>
                </c:pt>
                <c:pt idx="131">
                  <c:v>7.407407407407407E-2</c:v>
                </c:pt>
                <c:pt idx="132">
                  <c:v>7.407407407407407E-2</c:v>
                </c:pt>
                <c:pt idx="133">
                  <c:v>5.555555555555558E-2</c:v>
                </c:pt>
                <c:pt idx="134">
                  <c:v>5.555555555555558E-2</c:v>
                </c:pt>
                <c:pt idx="135">
                  <c:v>5.555555555555558E-2</c:v>
                </c:pt>
                <c:pt idx="136">
                  <c:v>5.555555555555558E-2</c:v>
                </c:pt>
                <c:pt idx="137">
                  <c:v>5.555555555555558E-2</c:v>
                </c:pt>
                <c:pt idx="138">
                  <c:v>5.555555555555558E-2</c:v>
                </c:pt>
                <c:pt idx="139">
                  <c:v>3.703703703703709E-2</c:v>
                </c:pt>
                <c:pt idx="140">
                  <c:v>3.703703703703709E-2</c:v>
                </c:pt>
                <c:pt idx="141">
                  <c:v>3.703703703703709E-2</c:v>
                </c:pt>
                <c:pt idx="142">
                  <c:v>1.851851851851849E-2</c:v>
                </c:pt>
                <c:pt idx="143">
                  <c:v>1.851851851851849E-2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xVal>
          <c:yVal>
            <c:numRef>
              <c:f>'Q4.12'!$AZ$4:$AZ$154</c:f>
              <c:numCache>
                <c:formatCode>General</c:formatCode>
                <c:ptCount val="15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0.98958333333333337</c:v>
                </c:pt>
                <c:pt idx="4">
                  <c:v>0.98958333333333337</c:v>
                </c:pt>
                <c:pt idx="5">
                  <c:v>0.98958333333333337</c:v>
                </c:pt>
                <c:pt idx="6">
                  <c:v>0.98958333333333337</c:v>
                </c:pt>
                <c:pt idx="7">
                  <c:v>0.98958333333333337</c:v>
                </c:pt>
                <c:pt idx="8">
                  <c:v>0.97916666666666663</c:v>
                </c:pt>
                <c:pt idx="9">
                  <c:v>0.97916666666666663</c:v>
                </c:pt>
                <c:pt idx="10">
                  <c:v>0.97916666666666663</c:v>
                </c:pt>
                <c:pt idx="11">
                  <c:v>0.97916666666666663</c:v>
                </c:pt>
                <c:pt idx="12">
                  <c:v>0.97916666666666663</c:v>
                </c:pt>
                <c:pt idx="13">
                  <c:v>0.97916666666666663</c:v>
                </c:pt>
                <c:pt idx="14">
                  <c:v>0.96875</c:v>
                </c:pt>
                <c:pt idx="15">
                  <c:v>0.96875</c:v>
                </c:pt>
                <c:pt idx="16">
                  <c:v>0.95833333333333337</c:v>
                </c:pt>
                <c:pt idx="17">
                  <c:v>0.95833333333333337</c:v>
                </c:pt>
                <c:pt idx="18">
                  <c:v>0.95833333333333337</c:v>
                </c:pt>
                <c:pt idx="19">
                  <c:v>0.95833333333333337</c:v>
                </c:pt>
                <c:pt idx="20">
                  <c:v>0.95833333333333337</c:v>
                </c:pt>
                <c:pt idx="21">
                  <c:v>0.95833333333333337</c:v>
                </c:pt>
                <c:pt idx="22">
                  <c:v>0.95833333333333337</c:v>
                </c:pt>
                <c:pt idx="23">
                  <c:v>0.95833333333333337</c:v>
                </c:pt>
                <c:pt idx="24">
                  <c:v>0.94791666666666663</c:v>
                </c:pt>
                <c:pt idx="25">
                  <c:v>0.94791666666666663</c:v>
                </c:pt>
                <c:pt idx="26">
                  <c:v>0.94791666666666663</c:v>
                </c:pt>
                <c:pt idx="27">
                  <c:v>0.9375</c:v>
                </c:pt>
                <c:pt idx="28">
                  <c:v>0.9375</c:v>
                </c:pt>
                <c:pt idx="29">
                  <c:v>0.92708333333333337</c:v>
                </c:pt>
                <c:pt idx="30">
                  <c:v>0.91666666666666663</c:v>
                </c:pt>
                <c:pt idx="31">
                  <c:v>0.91666666666666663</c:v>
                </c:pt>
                <c:pt idx="32">
                  <c:v>0.90625</c:v>
                </c:pt>
                <c:pt idx="33">
                  <c:v>0.90625</c:v>
                </c:pt>
                <c:pt idx="34">
                  <c:v>0.89583333333333337</c:v>
                </c:pt>
                <c:pt idx="35">
                  <c:v>0.89583333333333337</c:v>
                </c:pt>
                <c:pt idx="36">
                  <c:v>0.88541666666666663</c:v>
                </c:pt>
                <c:pt idx="37">
                  <c:v>0.875</c:v>
                </c:pt>
                <c:pt idx="38">
                  <c:v>0.875</c:v>
                </c:pt>
                <c:pt idx="39">
                  <c:v>0.875</c:v>
                </c:pt>
                <c:pt idx="40">
                  <c:v>0.86458333333333337</c:v>
                </c:pt>
                <c:pt idx="41">
                  <c:v>0.85416666666666663</c:v>
                </c:pt>
                <c:pt idx="42">
                  <c:v>0.84375</c:v>
                </c:pt>
                <c:pt idx="43">
                  <c:v>0.83333333333333337</c:v>
                </c:pt>
                <c:pt idx="44">
                  <c:v>0.82291666666666663</c:v>
                </c:pt>
                <c:pt idx="45">
                  <c:v>0.82291666666666663</c:v>
                </c:pt>
                <c:pt idx="46">
                  <c:v>0.82291666666666663</c:v>
                </c:pt>
                <c:pt idx="47">
                  <c:v>0.8125</c:v>
                </c:pt>
                <c:pt idx="48">
                  <c:v>0.8125</c:v>
                </c:pt>
                <c:pt idx="49">
                  <c:v>0.8125</c:v>
                </c:pt>
                <c:pt idx="50">
                  <c:v>0.80208333333333337</c:v>
                </c:pt>
                <c:pt idx="51">
                  <c:v>0.79166666666666663</c:v>
                </c:pt>
                <c:pt idx="52">
                  <c:v>0.79166666666666663</c:v>
                </c:pt>
                <c:pt idx="53">
                  <c:v>0.79166666666666663</c:v>
                </c:pt>
                <c:pt idx="54">
                  <c:v>0.79166666666666663</c:v>
                </c:pt>
                <c:pt idx="55">
                  <c:v>0.79166666666666663</c:v>
                </c:pt>
                <c:pt idx="56">
                  <c:v>0.78125</c:v>
                </c:pt>
                <c:pt idx="57">
                  <c:v>0.77083333333333337</c:v>
                </c:pt>
                <c:pt idx="58">
                  <c:v>0.76041666666666663</c:v>
                </c:pt>
                <c:pt idx="59">
                  <c:v>0.75</c:v>
                </c:pt>
                <c:pt idx="60">
                  <c:v>0.73958333333333326</c:v>
                </c:pt>
                <c:pt idx="61">
                  <c:v>0.73958333333333326</c:v>
                </c:pt>
                <c:pt idx="62">
                  <c:v>0.72916666666666674</c:v>
                </c:pt>
                <c:pt idx="63">
                  <c:v>0.71875</c:v>
                </c:pt>
                <c:pt idx="64">
                  <c:v>0.71875</c:v>
                </c:pt>
                <c:pt idx="65">
                  <c:v>0.70833333333333326</c:v>
                </c:pt>
                <c:pt idx="66">
                  <c:v>0.69791666666666674</c:v>
                </c:pt>
                <c:pt idx="67">
                  <c:v>0.6875</c:v>
                </c:pt>
                <c:pt idx="68">
                  <c:v>0.67708333333333326</c:v>
                </c:pt>
                <c:pt idx="69">
                  <c:v>0.66666666666666674</c:v>
                </c:pt>
                <c:pt idx="70">
                  <c:v>0.65625</c:v>
                </c:pt>
                <c:pt idx="71">
                  <c:v>0.64583333333333326</c:v>
                </c:pt>
                <c:pt idx="72">
                  <c:v>0.64583333333333326</c:v>
                </c:pt>
                <c:pt idx="73">
                  <c:v>0.63541666666666674</c:v>
                </c:pt>
                <c:pt idx="74">
                  <c:v>0.63541666666666674</c:v>
                </c:pt>
                <c:pt idx="75">
                  <c:v>0.63541666666666674</c:v>
                </c:pt>
                <c:pt idx="76">
                  <c:v>0.625</c:v>
                </c:pt>
                <c:pt idx="77">
                  <c:v>0.625</c:v>
                </c:pt>
                <c:pt idx="78">
                  <c:v>0.61458333333333326</c:v>
                </c:pt>
                <c:pt idx="79">
                  <c:v>0.60416666666666674</c:v>
                </c:pt>
                <c:pt idx="80">
                  <c:v>0.59375</c:v>
                </c:pt>
                <c:pt idx="81">
                  <c:v>0.58333333333333326</c:v>
                </c:pt>
                <c:pt idx="82">
                  <c:v>0.57291666666666674</c:v>
                </c:pt>
                <c:pt idx="83">
                  <c:v>0.57291666666666674</c:v>
                </c:pt>
                <c:pt idx="84">
                  <c:v>0.5625</c:v>
                </c:pt>
                <c:pt idx="85">
                  <c:v>0.55208333333333326</c:v>
                </c:pt>
                <c:pt idx="86">
                  <c:v>0.54166666666666674</c:v>
                </c:pt>
                <c:pt idx="87">
                  <c:v>0.53125</c:v>
                </c:pt>
                <c:pt idx="88">
                  <c:v>0.52083333333333326</c:v>
                </c:pt>
                <c:pt idx="89">
                  <c:v>0.51041666666666674</c:v>
                </c:pt>
                <c:pt idx="90">
                  <c:v>0.5</c:v>
                </c:pt>
                <c:pt idx="91">
                  <c:v>0.48958333333333337</c:v>
                </c:pt>
                <c:pt idx="92">
                  <c:v>0.47916666666666663</c:v>
                </c:pt>
                <c:pt idx="93">
                  <c:v>0.46875</c:v>
                </c:pt>
                <c:pt idx="94">
                  <c:v>0.45833333333333337</c:v>
                </c:pt>
                <c:pt idx="95">
                  <c:v>0.44791666666666663</c:v>
                </c:pt>
                <c:pt idx="96">
                  <c:v>0.4375</c:v>
                </c:pt>
                <c:pt idx="97">
                  <c:v>0.42708333333333337</c:v>
                </c:pt>
                <c:pt idx="98">
                  <c:v>0.41666666666666663</c:v>
                </c:pt>
                <c:pt idx="99">
                  <c:v>0.40625</c:v>
                </c:pt>
                <c:pt idx="100">
                  <c:v>0.40625</c:v>
                </c:pt>
                <c:pt idx="101">
                  <c:v>0.39583333333333337</c:v>
                </c:pt>
                <c:pt idx="102">
                  <c:v>0.38541666666666663</c:v>
                </c:pt>
                <c:pt idx="103">
                  <c:v>0.38541666666666663</c:v>
                </c:pt>
                <c:pt idx="104">
                  <c:v>0.38541666666666663</c:v>
                </c:pt>
                <c:pt idx="105">
                  <c:v>0.375</c:v>
                </c:pt>
                <c:pt idx="106">
                  <c:v>0.36458333333333337</c:v>
                </c:pt>
                <c:pt idx="107">
                  <c:v>0.35416666666666663</c:v>
                </c:pt>
                <c:pt idx="108">
                  <c:v>0.34375</c:v>
                </c:pt>
                <c:pt idx="109">
                  <c:v>0.33333333333333337</c:v>
                </c:pt>
                <c:pt idx="110">
                  <c:v>0.32291666666666663</c:v>
                </c:pt>
                <c:pt idx="111">
                  <c:v>0.3125</c:v>
                </c:pt>
                <c:pt idx="112">
                  <c:v>0.30208333333333337</c:v>
                </c:pt>
                <c:pt idx="113">
                  <c:v>0.29166666666666663</c:v>
                </c:pt>
                <c:pt idx="114">
                  <c:v>0.28125</c:v>
                </c:pt>
                <c:pt idx="115">
                  <c:v>0.28125</c:v>
                </c:pt>
                <c:pt idx="116">
                  <c:v>0.27083333333333337</c:v>
                </c:pt>
                <c:pt idx="117">
                  <c:v>0.27083333333333337</c:v>
                </c:pt>
                <c:pt idx="118">
                  <c:v>0.26041666666666663</c:v>
                </c:pt>
                <c:pt idx="119">
                  <c:v>0.26041666666666663</c:v>
                </c:pt>
                <c:pt idx="120">
                  <c:v>0.26041666666666663</c:v>
                </c:pt>
                <c:pt idx="121">
                  <c:v>0.26041666666666663</c:v>
                </c:pt>
                <c:pt idx="122">
                  <c:v>0.25</c:v>
                </c:pt>
                <c:pt idx="123">
                  <c:v>0.23958333333333337</c:v>
                </c:pt>
                <c:pt idx="124">
                  <c:v>0.22916666666666663</c:v>
                </c:pt>
                <c:pt idx="125">
                  <c:v>0.21875</c:v>
                </c:pt>
                <c:pt idx="126">
                  <c:v>0.20833333333333337</c:v>
                </c:pt>
                <c:pt idx="127">
                  <c:v>0.19791666666666663</c:v>
                </c:pt>
                <c:pt idx="128">
                  <c:v>0.1875</c:v>
                </c:pt>
                <c:pt idx="129">
                  <c:v>0.17708333333333337</c:v>
                </c:pt>
                <c:pt idx="130">
                  <c:v>0.16666666666666663</c:v>
                </c:pt>
                <c:pt idx="131">
                  <c:v>0.15625</c:v>
                </c:pt>
                <c:pt idx="132">
                  <c:v>0.14583333333333337</c:v>
                </c:pt>
                <c:pt idx="133">
                  <c:v>0.14583333333333337</c:v>
                </c:pt>
                <c:pt idx="134">
                  <c:v>0.13541666666666663</c:v>
                </c:pt>
                <c:pt idx="135">
                  <c:v>0.125</c:v>
                </c:pt>
                <c:pt idx="136">
                  <c:v>0.11458333333333337</c:v>
                </c:pt>
                <c:pt idx="137">
                  <c:v>0.10416666666666663</c:v>
                </c:pt>
                <c:pt idx="138">
                  <c:v>9.375E-2</c:v>
                </c:pt>
                <c:pt idx="139">
                  <c:v>9.375E-2</c:v>
                </c:pt>
                <c:pt idx="140">
                  <c:v>8.333333333333337E-2</c:v>
                </c:pt>
                <c:pt idx="141">
                  <c:v>7.291666666666663E-2</c:v>
                </c:pt>
                <c:pt idx="142">
                  <c:v>7.291666666666663E-2</c:v>
                </c:pt>
                <c:pt idx="143">
                  <c:v>6.25E-2</c:v>
                </c:pt>
                <c:pt idx="144">
                  <c:v>6.25E-2</c:v>
                </c:pt>
                <c:pt idx="145">
                  <c:v>5.208333333333337E-2</c:v>
                </c:pt>
                <c:pt idx="146">
                  <c:v>4.166666666666663E-2</c:v>
                </c:pt>
                <c:pt idx="147">
                  <c:v>3.125E-2</c:v>
                </c:pt>
                <c:pt idx="148">
                  <c:v>2.083333333333337E-2</c:v>
                </c:pt>
                <c:pt idx="149">
                  <c:v>1.041666666666663E-2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2C-4E03-B5F7-231D29F0D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592047"/>
        <c:axId val="1332337055"/>
      </c:scatterChart>
      <c:valAx>
        <c:axId val="15575920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 b="0" i="0" baseline="0">
                    <a:effectLst/>
                  </a:rPr>
                  <a:t>False Positive Rate</a:t>
                </a:r>
                <a:endParaRPr lang="en-US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337055"/>
        <c:crosses val="autoZero"/>
        <c:crossBetween val="midCat"/>
      </c:valAx>
      <c:valAx>
        <c:axId val="13323370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True Positive Rate</a:t>
                </a:r>
                <a:endParaRPr lang="en-US" sz="1200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592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</a:t>
            </a:r>
            <a:r>
              <a:rPr lang="en-US" baseline="0"/>
              <a:t> Curve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'Q4.12'!$AY$4:$AY$154</c:f>
              <c:numCache>
                <c:formatCode>General</c:formatCode>
                <c:ptCount val="151"/>
                <c:pt idx="0">
                  <c:v>1</c:v>
                </c:pt>
                <c:pt idx="1">
                  <c:v>0.98148148148148151</c:v>
                </c:pt>
                <c:pt idx="2">
                  <c:v>0.96296296296296302</c:v>
                </c:pt>
                <c:pt idx="3">
                  <c:v>0.96296296296296302</c:v>
                </c:pt>
                <c:pt idx="4">
                  <c:v>0.94444444444444442</c:v>
                </c:pt>
                <c:pt idx="5">
                  <c:v>0.92592592592592593</c:v>
                </c:pt>
                <c:pt idx="6">
                  <c:v>0.90740740740740744</c:v>
                </c:pt>
                <c:pt idx="7">
                  <c:v>0.88888888888888884</c:v>
                </c:pt>
                <c:pt idx="8">
                  <c:v>0.88888888888888884</c:v>
                </c:pt>
                <c:pt idx="9">
                  <c:v>0.87037037037037035</c:v>
                </c:pt>
                <c:pt idx="10">
                  <c:v>0.85185185185185186</c:v>
                </c:pt>
                <c:pt idx="11">
                  <c:v>0.83333333333333337</c:v>
                </c:pt>
                <c:pt idx="12">
                  <c:v>0.81481481481481488</c:v>
                </c:pt>
                <c:pt idx="13">
                  <c:v>0.79629629629629628</c:v>
                </c:pt>
                <c:pt idx="14">
                  <c:v>0.79629629629629628</c:v>
                </c:pt>
                <c:pt idx="15">
                  <c:v>0.77777777777777779</c:v>
                </c:pt>
                <c:pt idx="16">
                  <c:v>0.77777777777777779</c:v>
                </c:pt>
                <c:pt idx="17">
                  <c:v>0.7592592592592593</c:v>
                </c:pt>
                <c:pt idx="18">
                  <c:v>0.7407407407407407</c:v>
                </c:pt>
                <c:pt idx="19">
                  <c:v>0.72222222222222221</c:v>
                </c:pt>
                <c:pt idx="20">
                  <c:v>0.70370370370370372</c:v>
                </c:pt>
                <c:pt idx="21">
                  <c:v>0.68518518518518512</c:v>
                </c:pt>
                <c:pt idx="22">
                  <c:v>0.66666666666666674</c:v>
                </c:pt>
                <c:pt idx="23">
                  <c:v>0.64814814814814814</c:v>
                </c:pt>
                <c:pt idx="24">
                  <c:v>0.64814814814814814</c:v>
                </c:pt>
                <c:pt idx="25">
                  <c:v>0.62962962962962965</c:v>
                </c:pt>
                <c:pt idx="26">
                  <c:v>0.61111111111111116</c:v>
                </c:pt>
                <c:pt idx="27">
                  <c:v>0.61111111111111116</c:v>
                </c:pt>
                <c:pt idx="28">
                  <c:v>0.59259259259259256</c:v>
                </c:pt>
                <c:pt idx="29">
                  <c:v>0.59259259259259256</c:v>
                </c:pt>
                <c:pt idx="30">
                  <c:v>0.59259259259259256</c:v>
                </c:pt>
                <c:pt idx="31">
                  <c:v>0.57407407407407407</c:v>
                </c:pt>
                <c:pt idx="32">
                  <c:v>0.57407407407407407</c:v>
                </c:pt>
                <c:pt idx="33">
                  <c:v>0.55555555555555558</c:v>
                </c:pt>
                <c:pt idx="34">
                  <c:v>0.55555555555555558</c:v>
                </c:pt>
                <c:pt idx="35">
                  <c:v>0.53703703703703698</c:v>
                </c:pt>
                <c:pt idx="36">
                  <c:v>0.53703703703703698</c:v>
                </c:pt>
                <c:pt idx="37">
                  <c:v>0.53703703703703698</c:v>
                </c:pt>
                <c:pt idx="38">
                  <c:v>0.5185185185185186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0.48148148148148151</c:v>
                </c:pt>
                <c:pt idx="46">
                  <c:v>0.46296296296296291</c:v>
                </c:pt>
                <c:pt idx="47">
                  <c:v>0.46296296296296291</c:v>
                </c:pt>
                <c:pt idx="48">
                  <c:v>0.44444444444444442</c:v>
                </c:pt>
                <c:pt idx="49">
                  <c:v>0.42592592592592593</c:v>
                </c:pt>
                <c:pt idx="50">
                  <c:v>0.42592592592592593</c:v>
                </c:pt>
                <c:pt idx="51">
                  <c:v>0.42592592592592593</c:v>
                </c:pt>
                <c:pt idx="52">
                  <c:v>0.40740740740740744</c:v>
                </c:pt>
                <c:pt idx="53">
                  <c:v>0.38888888888888884</c:v>
                </c:pt>
                <c:pt idx="54">
                  <c:v>0.37037037037037035</c:v>
                </c:pt>
                <c:pt idx="55">
                  <c:v>0.35185185185185186</c:v>
                </c:pt>
                <c:pt idx="56">
                  <c:v>0.35185185185185186</c:v>
                </c:pt>
                <c:pt idx="57">
                  <c:v>0.35185185185185186</c:v>
                </c:pt>
                <c:pt idx="58">
                  <c:v>0.35185185185185186</c:v>
                </c:pt>
                <c:pt idx="59">
                  <c:v>0.35185185185185186</c:v>
                </c:pt>
                <c:pt idx="60">
                  <c:v>0.35185185185185186</c:v>
                </c:pt>
                <c:pt idx="61">
                  <c:v>0.33333333333333337</c:v>
                </c:pt>
                <c:pt idx="62">
                  <c:v>0.33333333333333337</c:v>
                </c:pt>
                <c:pt idx="63">
                  <c:v>0.33333333333333337</c:v>
                </c:pt>
                <c:pt idx="64">
                  <c:v>0.31481481481481477</c:v>
                </c:pt>
                <c:pt idx="65">
                  <c:v>0.31481481481481477</c:v>
                </c:pt>
                <c:pt idx="66">
                  <c:v>0.31481481481481477</c:v>
                </c:pt>
                <c:pt idx="67">
                  <c:v>0.31481481481481477</c:v>
                </c:pt>
                <c:pt idx="68">
                  <c:v>0.31481481481481477</c:v>
                </c:pt>
                <c:pt idx="69">
                  <c:v>0.31481481481481477</c:v>
                </c:pt>
                <c:pt idx="70">
                  <c:v>0.31481481481481477</c:v>
                </c:pt>
                <c:pt idx="71">
                  <c:v>0.31481481481481477</c:v>
                </c:pt>
                <c:pt idx="72">
                  <c:v>0.29629629629629628</c:v>
                </c:pt>
                <c:pt idx="73">
                  <c:v>0.29629629629629628</c:v>
                </c:pt>
                <c:pt idx="74">
                  <c:v>0.27777777777777779</c:v>
                </c:pt>
                <c:pt idx="75">
                  <c:v>0.2592592592592593</c:v>
                </c:pt>
                <c:pt idx="76">
                  <c:v>0.2592592592592593</c:v>
                </c:pt>
                <c:pt idx="77">
                  <c:v>0.2407407407407407</c:v>
                </c:pt>
                <c:pt idx="78">
                  <c:v>0.2407407407407407</c:v>
                </c:pt>
                <c:pt idx="79">
                  <c:v>0.2407407407407407</c:v>
                </c:pt>
                <c:pt idx="80">
                  <c:v>0.2407407407407407</c:v>
                </c:pt>
                <c:pt idx="81">
                  <c:v>0.2407407407407407</c:v>
                </c:pt>
                <c:pt idx="82">
                  <c:v>0.2407407407407407</c:v>
                </c:pt>
                <c:pt idx="83">
                  <c:v>0.22222222222222221</c:v>
                </c:pt>
                <c:pt idx="84">
                  <c:v>0.22222222222222221</c:v>
                </c:pt>
                <c:pt idx="85">
                  <c:v>0.22222222222222221</c:v>
                </c:pt>
                <c:pt idx="86">
                  <c:v>0.22222222222222221</c:v>
                </c:pt>
                <c:pt idx="87">
                  <c:v>0.22222222222222221</c:v>
                </c:pt>
                <c:pt idx="88">
                  <c:v>0.22222222222222221</c:v>
                </c:pt>
                <c:pt idx="89">
                  <c:v>0.22222222222222221</c:v>
                </c:pt>
                <c:pt idx="90">
                  <c:v>0.22222222222222221</c:v>
                </c:pt>
                <c:pt idx="91">
                  <c:v>0.22222222222222221</c:v>
                </c:pt>
                <c:pt idx="92">
                  <c:v>0.22222222222222221</c:v>
                </c:pt>
                <c:pt idx="93">
                  <c:v>0.22222222222222221</c:v>
                </c:pt>
                <c:pt idx="94">
                  <c:v>0.22222222222222221</c:v>
                </c:pt>
                <c:pt idx="95">
                  <c:v>0.22222222222222221</c:v>
                </c:pt>
                <c:pt idx="96">
                  <c:v>0.22222222222222221</c:v>
                </c:pt>
                <c:pt idx="97">
                  <c:v>0.22222222222222221</c:v>
                </c:pt>
                <c:pt idx="98">
                  <c:v>0.22222222222222221</c:v>
                </c:pt>
                <c:pt idx="99">
                  <c:v>0.22222222222222221</c:v>
                </c:pt>
                <c:pt idx="100">
                  <c:v>0.20370370370370372</c:v>
                </c:pt>
                <c:pt idx="101">
                  <c:v>0.20370370370370372</c:v>
                </c:pt>
                <c:pt idx="102">
                  <c:v>0.20370370370370372</c:v>
                </c:pt>
                <c:pt idx="103">
                  <c:v>0.18518518518518523</c:v>
                </c:pt>
                <c:pt idx="104">
                  <c:v>0.16666666666666663</c:v>
                </c:pt>
                <c:pt idx="105">
                  <c:v>0.16666666666666663</c:v>
                </c:pt>
                <c:pt idx="106">
                  <c:v>0.16666666666666663</c:v>
                </c:pt>
                <c:pt idx="107">
                  <c:v>0.16666666666666663</c:v>
                </c:pt>
                <c:pt idx="108">
                  <c:v>0.16666666666666663</c:v>
                </c:pt>
                <c:pt idx="109">
                  <c:v>0.16666666666666663</c:v>
                </c:pt>
                <c:pt idx="110">
                  <c:v>0.16666666666666663</c:v>
                </c:pt>
                <c:pt idx="111">
                  <c:v>0.16666666666666663</c:v>
                </c:pt>
                <c:pt idx="112">
                  <c:v>0.16666666666666663</c:v>
                </c:pt>
                <c:pt idx="113">
                  <c:v>0.16666666666666663</c:v>
                </c:pt>
                <c:pt idx="114">
                  <c:v>0.16666666666666663</c:v>
                </c:pt>
                <c:pt idx="115">
                  <c:v>0.14814814814814814</c:v>
                </c:pt>
                <c:pt idx="116">
                  <c:v>0.14814814814814814</c:v>
                </c:pt>
                <c:pt idx="117">
                  <c:v>0.12962962962962965</c:v>
                </c:pt>
                <c:pt idx="118">
                  <c:v>0.12962962962962965</c:v>
                </c:pt>
                <c:pt idx="119">
                  <c:v>0.11111111111111116</c:v>
                </c:pt>
                <c:pt idx="120">
                  <c:v>9.259259259259256E-2</c:v>
                </c:pt>
                <c:pt idx="121">
                  <c:v>7.407407407407407E-2</c:v>
                </c:pt>
                <c:pt idx="122">
                  <c:v>7.407407407407407E-2</c:v>
                </c:pt>
                <c:pt idx="123">
                  <c:v>7.407407407407407E-2</c:v>
                </c:pt>
                <c:pt idx="124">
                  <c:v>7.407407407407407E-2</c:v>
                </c:pt>
                <c:pt idx="125">
                  <c:v>7.407407407407407E-2</c:v>
                </c:pt>
                <c:pt idx="126">
                  <c:v>7.407407407407407E-2</c:v>
                </c:pt>
                <c:pt idx="127">
                  <c:v>7.407407407407407E-2</c:v>
                </c:pt>
                <c:pt idx="128">
                  <c:v>7.407407407407407E-2</c:v>
                </c:pt>
                <c:pt idx="129">
                  <c:v>7.407407407407407E-2</c:v>
                </c:pt>
                <c:pt idx="130">
                  <c:v>7.407407407407407E-2</c:v>
                </c:pt>
                <c:pt idx="131">
                  <c:v>7.407407407407407E-2</c:v>
                </c:pt>
                <c:pt idx="132">
                  <c:v>7.407407407407407E-2</c:v>
                </c:pt>
                <c:pt idx="133">
                  <c:v>5.555555555555558E-2</c:v>
                </c:pt>
                <c:pt idx="134">
                  <c:v>5.555555555555558E-2</c:v>
                </c:pt>
                <c:pt idx="135">
                  <c:v>5.555555555555558E-2</c:v>
                </c:pt>
                <c:pt idx="136">
                  <c:v>5.555555555555558E-2</c:v>
                </c:pt>
                <c:pt idx="137">
                  <c:v>5.555555555555558E-2</c:v>
                </c:pt>
                <c:pt idx="138">
                  <c:v>5.555555555555558E-2</c:v>
                </c:pt>
                <c:pt idx="139">
                  <c:v>3.703703703703709E-2</c:v>
                </c:pt>
                <c:pt idx="140">
                  <c:v>3.703703703703709E-2</c:v>
                </c:pt>
                <c:pt idx="141">
                  <c:v>3.703703703703709E-2</c:v>
                </c:pt>
                <c:pt idx="142">
                  <c:v>1.851851851851849E-2</c:v>
                </c:pt>
                <c:pt idx="143">
                  <c:v>1.851851851851849E-2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xVal>
          <c:yVal>
            <c:numRef>
              <c:f>'Q4.12'!$AZ$4:$AZ$154</c:f>
              <c:numCache>
                <c:formatCode>General</c:formatCode>
                <c:ptCount val="15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0.98958333333333337</c:v>
                </c:pt>
                <c:pt idx="4">
                  <c:v>0.98958333333333337</c:v>
                </c:pt>
                <c:pt idx="5">
                  <c:v>0.98958333333333337</c:v>
                </c:pt>
                <c:pt idx="6">
                  <c:v>0.98958333333333337</c:v>
                </c:pt>
                <c:pt idx="7">
                  <c:v>0.98958333333333337</c:v>
                </c:pt>
                <c:pt idx="8">
                  <c:v>0.97916666666666663</c:v>
                </c:pt>
                <c:pt idx="9">
                  <c:v>0.97916666666666663</c:v>
                </c:pt>
                <c:pt idx="10">
                  <c:v>0.97916666666666663</c:v>
                </c:pt>
                <c:pt idx="11">
                  <c:v>0.97916666666666663</c:v>
                </c:pt>
                <c:pt idx="12">
                  <c:v>0.97916666666666663</c:v>
                </c:pt>
                <c:pt idx="13">
                  <c:v>0.97916666666666663</c:v>
                </c:pt>
                <c:pt idx="14">
                  <c:v>0.96875</c:v>
                </c:pt>
                <c:pt idx="15">
                  <c:v>0.96875</c:v>
                </c:pt>
                <c:pt idx="16">
                  <c:v>0.95833333333333337</c:v>
                </c:pt>
                <c:pt idx="17">
                  <c:v>0.95833333333333337</c:v>
                </c:pt>
                <c:pt idx="18">
                  <c:v>0.95833333333333337</c:v>
                </c:pt>
                <c:pt idx="19">
                  <c:v>0.95833333333333337</c:v>
                </c:pt>
                <c:pt idx="20">
                  <c:v>0.95833333333333337</c:v>
                </c:pt>
                <c:pt idx="21">
                  <c:v>0.95833333333333337</c:v>
                </c:pt>
                <c:pt idx="22">
                  <c:v>0.95833333333333337</c:v>
                </c:pt>
                <c:pt idx="23">
                  <c:v>0.95833333333333337</c:v>
                </c:pt>
                <c:pt idx="24">
                  <c:v>0.94791666666666663</c:v>
                </c:pt>
                <c:pt idx="25">
                  <c:v>0.94791666666666663</c:v>
                </c:pt>
                <c:pt idx="26">
                  <c:v>0.94791666666666663</c:v>
                </c:pt>
                <c:pt idx="27">
                  <c:v>0.9375</c:v>
                </c:pt>
                <c:pt idx="28">
                  <c:v>0.9375</c:v>
                </c:pt>
                <c:pt idx="29">
                  <c:v>0.92708333333333337</c:v>
                </c:pt>
                <c:pt idx="30">
                  <c:v>0.91666666666666663</c:v>
                </c:pt>
                <c:pt idx="31">
                  <c:v>0.91666666666666663</c:v>
                </c:pt>
                <c:pt idx="32">
                  <c:v>0.90625</c:v>
                </c:pt>
                <c:pt idx="33">
                  <c:v>0.90625</c:v>
                </c:pt>
                <c:pt idx="34">
                  <c:v>0.89583333333333337</c:v>
                </c:pt>
                <c:pt idx="35">
                  <c:v>0.89583333333333337</c:v>
                </c:pt>
                <c:pt idx="36">
                  <c:v>0.88541666666666663</c:v>
                </c:pt>
                <c:pt idx="37">
                  <c:v>0.875</c:v>
                </c:pt>
                <c:pt idx="38">
                  <c:v>0.875</c:v>
                </c:pt>
                <c:pt idx="39">
                  <c:v>0.875</c:v>
                </c:pt>
                <c:pt idx="40">
                  <c:v>0.86458333333333337</c:v>
                </c:pt>
                <c:pt idx="41">
                  <c:v>0.85416666666666663</c:v>
                </c:pt>
                <c:pt idx="42">
                  <c:v>0.84375</c:v>
                </c:pt>
                <c:pt idx="43">
                  <c:v>0.83333333333333337</c:v>
                </c:pt>
                <c:pt idx="44">
                  <c:v>0.82291666666666663</c:v>
                </c:pt>
                <c:pt idx="45">
                  <c:v>0.82291666666666663</c:v>
                </c:pt>
                <c:pt idx="46">
                  <c:v>0.82291666666666663</c:v>
                </c:pt>
                <c:pt idx="47">
                  <c:v>0.8125</c:v>
                </c:pt>
                <c:pt idx="48">
                  <c:v>0.8125</c:v>
                </c:pt>
                <c:pt idx="49">
                  <c:v>0.8125</c:v>
                </c:pt>
                <c:pt idx="50">
                  <c:v>0.80208333333333337</c:v>
                </c:pt>
                <c:pt idx="51">
                  <c:v>0.79166666666666663</c:v>
                </c:pt>
                <c:pt idx="52">
                  <c:v>0.79166666666666663</c:v>
                </c:pt>
                <c:pt idx="53">
                  <c:v>0.79166666666666663</c:v>
                </c:pt>
                <c:pt idx="54">
                  <c:v>0.79166666666666663</c:v>
                </c:pt>
                <c:pt idx="55">
                  <c:v>0.79166666666666663</c:v>
                </c:pt>
                <c:pt idx="56">
                  <c:v>0.78125</c:v>
                </c:pt>
                <c:pt idx="57">
                  <c:v>0.77083333333333337</c:v>
                </c:pt>
                <c:pt idx="58">
                  <c:v>0.76041666666666663</c:v>
                </c:pt>
                <c:pt idx="59">
                  <c:v>0.75</c:v>
                </c:pt>
                <c:pt idx="60">
                  <c:v>0.73958333333333326</c:v>
                </c:pt>
                <c:pt idx="61">
                  <c:v>0.73958333333333326</c:v>
                </c:pt>
                <c:pt idx="62">
                  <c:v>0.72916666666666674</c:v>
                </c:pt>
                <c:pt idx="63">
                  <c:v>0.71875</c:v>
                </c:pt>
                <c:pt idx="64">
                  <c:v>0.71875</c:v>
                </c:pt>
                <c:pt idx="65">
                  <c:v>0.70833333333333326</c:v>
                </c:pt>
                <c:pt idx="66">
                  <c:v>0.69791666666666674</c:v>
                </c:pt>
                <c:pt idx="67">
                  <c:v>0.6875</c:v>
                </c:pt>
                <c:pt idx="68">
                  <c:v>0.67708333333333326</c:v>
                </c:pt>
                <c:pt idx="69">
                  <c:v>0.66666666666666674</c:v>
                </c:pt>
                <c:pt idx="70">
                  <c:v>0.65625</c:v>
                </c:pt>
                <c:pt idx="71">
                  <c:v>0.64583333333333326</c:v>
                </c:pt>
                <c:pt idx="72">
                  <c:v>0.64583333333333326</c:v>
                </c:pt>
                <c:pt idx="73">
                  <c:v>0.63541666666666674</c:v>
                </c:pt>
                <c:pt idx="74">
                  <c:v>0.63541666666666674</c:v>
                </c:pt>
                <c:pt idx="75">
                  <c:v>0.63541666666666674</c:v>
                </c:pt>
                <c:pt idx="76">
                  <c:v>0.625</c:v>
                </c:pt>
                <c:pt idx="77">
                  <c:v>0.625</c:v>
                </c:pt>
                <c:pt idx="78">
                  <c:v>0.61458333333333326</c:v>
                </c:pt>
                <c:pt idx="79">
                  <c:v>0.60416666666666674</c:v>
                </c:pt>
                <c:pt idx="80">
                  <c:v>0.59375</c:v>
                </c:pt>
                <c:pt idx="81">
                  <c:v>0.58333333333333326</c:v>
                </c:pt>
                <c:pt idx="82">
                  <c:v>0.57291666666666674</c:v>
                </c:pt>
                <c:pt idx="83">
                  <c:v>0.57291666666666674</c:v>
                </c:pt>
                <c:pt idx="84">
                  <c:v>0.5625</c:v>
                </c:pt>
                <c:pt idx="85">
                  <c:v>0.55208333333333326</c:v>
                </c:pt>
                <c:pt idx="86">
                  <c:v>0.54166666666666674</c:v>
                </c:pt>
                <c:pt idx="87">
                  <c:v>0.53125</c:v>
                </c:pt>
                <c:pt idx="88">
                  <c:v>0.52083333333333326</c:v>
                </c:pt>
                <c:pt idx="89">
                  <c:v>0.51041666666666674</c:v>
                </c:pt>
                <c:pt idx="90">
                  <c:v>0.5</c:v>
                </c:pt>
                <c:pt idx="91">
                  <c:v>0.48958333333333337</c:v>
                </c:pt>
                <c:pt idx="92">
                  <c:v>0.47916666666666663</c:v>
                </c:pt>
                <c:pt idx="93">
                  <c:v>0.46875</c:v>
                </c:pt>
                <c:pt idx="94">
                  <c:v>0.45833333333333337</c:v>
                </c:pt>
                <c:pt idx="95">
                  <c:v>0.44791666666666663</c:v>
                </c:pt>
                <c:pt idx="96">
                  <c:v>0.4375</c:v>
                </c:pt>
                <c:pt idx="97">
                  <c:v>0.42708333333333337</c:v>
                </c:pt>
                <c:pt idx="98">
                  <c:v>0.41666666666666663</c:v>
                </c:pt>
                <c:pt idx="99">
                  <c:v>0.40625</c:v>
                </c:pt>
                <c:pt idx="100">
                  <c:v>0.40625</c:v>
                </c:pt>
                <c:pt idx="101">
                  <c:v>0.39583333333333337</c:v>
                </c:pt>
                <c:pt idx="102">
                  <c:v>0.38541666666666663</c:v>
                </c:pt>
                <c:pt idx="103">
                  <c:v>0.38541666666666663</c:v>
                </c:pt>
                <c:pt idx="104">
                  <c:v>0.38541666666666663</c:v>
                </c:pt>
                <c:pt idx="105">
                  <c:v>0.375</c:v>
                </c:pt>
                <c:pt idx="106">
                  <c:v>0.36458333333333337</c:v>
                </c:pt>
                <c:pt idx="107">
                  <c:v>0.35416666666666663</c:v>
                </c:pt>
                <c:pt idx="108">
                  <c:v>0.34375</c:v>
                </c:pt>
                <c:pt idx="109">
                  <c:v>0.33333333333333337</c:v>
                </c:pt>
                <c:pt idx="110">
                  <c:v>0.32291666666666663</c:v>
                </c:pt>
                <c:pt idx="111">
                  <c:v>0.3125</c:v>
                </c:pt>
                <c:pt idx="112">
                  <c:v>0.30208333333333337</c:v>
                </c:pt>
                <c:pt idx="113">
                  <c:v>0.29166666666666663</c:v>
                </c:pt>
                <c:pt idx="114">
                  <c:v>0.28125</c:v>
                </c:pt>
                <c:pt idx="115">
                  <c:v>0.28125</c:v>
                </c:pt>
                <c:pt idx="116">
                  <c:v>0.27083333333333337</c:v>
                </c:pt>
                <c:pt idx="117">
                  <c:v>0.27083333333333337</c:v>
                </c:pt>
                <c:pt idx="118">
                  <c:v>0.26041666666666663</c:v>
                </c:pt>
                <c:pt idx="119">
                  <c:v>0.26041666666666663</c:v>
                </c:pt>
                <c:pt idx="120">
                  <c:v>0.26041666666666663</c:v>
                </c:pt>
                <c:pt idx="121">
                  <c:v>0.26041666666666663</c:v>
                </c:pt>
                <c:pt idx="122">
                  <c:v>0.25</c:v>
                </c:pt>
                <c:pt idx="123">
                  <c:v>0.23958333333333337</c:v>
                </c:pt>
                <c:pt idx="124">
                  <c:v>0.22916666666666663</c:v>
                </c:pt>
                <c:pt idx="125">
                  <c:v>0.21875</c:v>
                </c:pt>
                <c:pt idx="126">
                  <c:v>0.20833333333333337</c:v>
                </c:pt>
                <c:pt idx="127">
                  <c:v>0.19791666666666663</c:v>
                </c:pt>
                <c:pt idx="128">
                  <c:v>0.1875</c:v>
                </c:pt>
                <c:pt idx="129">
                  <c:v>0.17708333333333337</c:v>
                </c:pt>
                <c:pt idx="130">
                  <c:v>0.16666666666666663</c:v>
                </c:pt>
                <c:pt idx="131">
                  <c:v>0.15625</c:v>
                </c:pt>
                <c:pt idx="132">
                  <c:v>0.14583333333333337</c:v>
                </c:pt>
                <c:pt idx="133">
                  <c:v>0.14583333333333337</c:v>
                </c:pt>
                <c:pt idx="134">
                  <c:v>0.13541666666666663</c:v>
                </c:pt>
                <c:pt idx="135">
                  <c:v>0.125</c:v>
                </c:pt>
                <c:pt idx="136">
                  <c:v>0.11458333333333337</c:v>
                </c:pt>
                <c:pt idx="137">
                  <c:v>0.10416666666666663</c:v>
                </c:pt>
                <c:pt idx="138">
                  <c:v>9.375E-2</c:v>
                </c:pt>
                <c:pt idx="139">
                  <c:v>9.375E-2</c:v>
                </c:pt>
                <c:pt idx="140">
                  <c:v>8.333333333333337E-2</c:v>
                </c:pt>
                <c:pt idx="141">
                  <c:v>7.291666666666663E-2</c:v>
                </c:pt>
                <c:pt idx="142">
                  <c:v>7.291666666666663E-2</c:v>
                </c:pt>
                <c:pt idx="143">
                  <c:v>6.25E-2</c:v>
                </c:pt>
                <c:pt idx="144">
                  <c:v>6.25E-2</c:v>
                </c:pt>
                <c:pt idx="145">
                  <c:v>5.208333333333337E-2</c:v>
                </c:pt>
                <c:pt idx="146">
                  <c:v>4.166666666666663E-2</c:v>
                </c:pt>
                <c:pt idx="147">
                  <c:v>3.125E-2</c:v>
                </c:pt>
                <c:pt idx="148">
                  <c:v>2.083333333333337E-2</c:v>
                </c:pt>
                <c:pt idx="149">
                  <c:v>1.041666666666663E-2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79-4E6B-B63D-C06ED0DB2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592047"/>
        <c:axId val="1332337055"/>
      </c:scatterChart>
      <c:valAx>
        <c:axId val="15575920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 b="0" i="0" baseline="0">
                    <a:effectLst/>
                  </a:rPr>
                  <a:t>False Positive Rate</a:t>
                </a:r>
                <a:endParaRPr lang="en-US">
                  <a:effectLst/>
                </a:endParaRP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337055"/>
        <c:crosses val="autoZero"/>
        <c:crossBetween val="midCat"/>
      </c:valAx>
      <c:valAx>
        <c:axId val="13323370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baseline="0">
                    <a:effectLst/>
                  </a:rPr>
                  <a:t>True Positive Rate</a:t>
                </a:r>
                <a:endParaRPr lang="en-US" sz="1200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592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'Q5.1'!$AQ$4:$AQ$141</c:f>
              <c:numCache>
                <c:formatCode>General</c:formatCode>
                <c:ptCount val="138"/>
                <c:pt idx="0">
                  <c:v>1</c:v>
                </c:pt>
                <c:pt idx="1">
                  <c:v>0.98863636363636365</c:v>
                </c:pt>
                <c:pt idx="2">
                  <c:v>0.97727272727272729</c:v>
                </c:pt>
                <c:pt idx="3">
                  <c:v>0.96590909090909094</c:v>
                </c:pt>
                <c:pt idx="4">
                  <c:v>0.95454545454545459</c:v>
                </c:pt>
                <c:pt idx="5">
                  <c:v>0.94318181818181823</c:v>
                </c:pt>
                <c:pt idx="6">
                  <c:v>0.93181818181818188</c:v>
                </c:pt>
                <c:pt idx="7">
                  <c:v>0.92045454545454541</c:v>
                </c:pt>
                <c:pt idx="8">
                  <c:v>0.90909090909090906</c:v>
                </c:pt>
                <c:pt idx="9">
                  <c:v>0.89772727272727271</c:v>
                </c:pt>
                <c:pt idx="10">
                  <c:v>0.88636363636363635</c:v>
                </c:pt>
                <c:pt idx="11">
                  <c:v>0.875</c:v>
                </c:pt>
                <c:pt idx="12">
                  <c:v>0.86363636363636365</c:v>
                </c:pt>
                <c:pt idx="13">
                  <c:v>0.84090909090909094</c:v>
                </c:pt>
                <c:pt idx="14">
                  <c:v>0.82954545454545459</c:v>
                </c:pt>
                <c:pt idx="15">
                  <c:v>0.81818181818181812</c:v>
                </c:pt>
                <c:pt idx="16">
                  <c:v>0.80681818181818188</c:v>
                </c:pt>
                <c:pt idx="17">
                  <c:v>0.79545454545454541</c:v>
                </c:pt>
                <c:pt idx="18">
                  <c:v>0.78409090909090906</c:v>
                </c:pt>
                <c:pt idx="19">
                  <c:v>0.77272727272727271</c:v>
                </c:pt>
                <c:pt idx="20">
                  <c:v>0.76136363636363635</c:v>
                </c:pt>
                <c:pt idx="21">
                  <c:v>0.75</c:v>
                </c:pt>
                <c:pt idx="22">
                  <c:v>0.73863636363636365</c:v>
                </c:pt>
                <c:pt idx="23">
                  <c:v>0.72727272727272729</c:v>
                </c:pt>
                <c:pt idx="24">
                  <c:v>0.71590909090909083</c:v>
                </c:pt>
                <c:pt idx="25">
                  <c:v>0.70454545454545459</c:v>
                </c:pt>
                <c:pt idx="26">
                  <c:v>0.69318181818181812</c:v>
                </c:pt>
                <c:pt idx="27">
                  <c:v>0.68181818181818188</c:v>
                </c:pt>
                <c:pt idx="28">
                  <c:v>0.67045454545454541</c:v>
                </c:pt>
                <c:pt idx="29">
                  <c:v>0.64772727272727271</c:v>
                </c:pt>
                <c:pt idx="30">
                  <c:v>0.64772727272727271</c:v>
                </c:pt>
                <c:pt idx="31">
                  <c:v>0.63636363636363635</c:v>
                </c:pt>
                <c:pt idx="32">
                  <c:v>0.625</c:v>
                </c:pt>
                <c:pt idx="33">
                  <c:v>0.61363636363636365</c:v>
                </c:pt>
                <c:pt idx="34">
                  <c:v>0.60227272727272729</c:v>
                </c:pt>
                <c:pt idx="35">
                  <c:v>0.59090909090909083</c:v>
                </c:pt>
                <c:pt idx="36">
                  <c:v>0.57954545454545459</c:v>
                </c:pt>
                <c:pt idx="37">
                  <c:v>0.56818181818181812</c:v>
                </c:pt>
                <c:pt idx="38">
                  <c:v>0.55681818181818188</c:v>
                </c:pt>
                <c:pt idx="39">
                  <c:v>0.54545454545454541</c:v>
                </c:pt>
                <c:pt idx="40">
                  <c:v>0.53409090909090917</c:v>
                </c:pt>
                <c:pt idx="41">
                  <c:v>0.51136363636363635</c:v>
                </c:pt>
                <c:pt idx="42">
                  <c:v>0.5</c:v>
                </c:pt>
                <c:pt idx="43">
                  <c:v>0.5</c:v>
                </c:pt>
                <c:pt idx="44">
                  <c:v>0.48863636363636365</c:v>
                </c:pt>
                <c:pt idx="45">
                  <c:v>0.47727272727272729</c:v>
                </c:pt>
                <c:pt idx="46">
                  <c:v>0.45454545454545459</c:v>
                </c:pt>
                <c:pt idx="47">
                  <c:v>0.44318181818181823</c:v>
                </c:pt>
                <c:pt idx="48">
                  <c:v>0.44318181818181823</c:v>
                </c:pt>
                <c:pt idx="49">
                  <c:v>0.43181818181818177</c:v>
                </c:pt>
                <c:pt idx="50">
                  <c:v>0.43181818181818177</c:v>
                </c:pt>
                <c:pt idx="51">
                  <c:v>0.42045454545454541</c:v>
                </c:pt>
                <c:pt idx="52">
                  <c:v>0.40909090909090906</c:v>
                </c:pt>
                <c:pt idx="53">
                  <c:v>0.40909090909090906</c:v>
                </c:pt>
                <c:pt idx="54">
                  <c:v>0.39772727272727271</c:v>
                </c:pt>
                <c:pt idx="55">
                  <c:v>0.39772727272727271</c:v>
                </c:pt>
                <c:pt idx="56">
                  <c:v>0.38636363636363635</c:v>
                </c:pt>
                <c:pt idx="57">
                  <c:v>0.375</c:v>
                </c:pt>
                <c:pt idx="58">
                  <c:v>0.36363636363636365</c:v>
                </c:pt>
                <c:pt idx="59">
                  <c:v>0.34090909090909094</c:v>
                </c:pt>
                <c:pt idx="60">
                  <c:v>0.32954545454545459</c:v>
                </c:pt>
                <c:pt idx="61">
                  <c:v>0.31818181818181823</c:v>
                </c:pt>
                <c:pt idx="62">
                  <c:v>0.31818181818181823</c:v>
                </c:pt>
                <c:pt idx="63">
                  <c:v>0.31818181818181823</c:v>
                </c:pt>
                <c:pt idx="64">
                  <c:v>0.31818181818181823</c:v>
                </c:pt>
                <c:pt idx="65">
                  <c:v>0.31818181818181823</c:v>
                </c:pt>
                <c:pt idx="66">
                  <c:v>0.31818181818181823</c:v>
                </c:pt>
                <c:pt idx="67">
                  <c:v>0.30681818181818177</c:v>
                </c:pt>
                <c:pt idx="68">
                  <c:v>0.30681818181818177</c:v>
                </c:pt>
                <c:pt idx="69">
                  <c:v>0.29545454545454541</c:v>
                </c:pt>
                <c:pt idx="70">
                  <c:v>0.28409090909090906</c:v>
                </c:pt>
                <c:pt idx="71">
                  <c:v>0.27272727272727271</c:v>
                </c:pt>
                <c:pt idx="72">
                  <c:v>0.26136363636363635</c:v>
                </c:pt>
                <c:pt idx="73">
                  <c:v>0.26136363636363635</c:v>
                </c:pt>
                <c:pt idx="74">
                  <c:v>0.25</c:v>
                </c:pt>
                <c:pt idx="75">
                  <c:v>0.23863636363636365</c:v>
                </c:pt>
                <c:pt idx="76">
                  <c:v>0.22727272727272729</c:v>
                </c:pt>
                <c:pt idx="77">
                  <c:v>0.21590909090909094</c:v>
                </c:pt>
                <c:pt idx="78">
                  <c:v>0.21590909090909094</c:v>
                </c:pt>
                <c:pt idx="79">
                  <c:v>0.21590909090909094</c:v>
                </c:pt>
                <c:pt idx="80">
                  <c:v>0.21590909090909094</c:v>
                </c:pt>
                <c:pt idx="81">
                  <c:v>0.19318181818181823</c:v>
                </c:pt>
                <c:pt idx="82">
                  <c:v>0.19318181818181823</c:v>
                </c:pt>
                <c:pt idx="83">
                  <c:v>0.18181818181818177</c:v>
                </c:pt>
                <c:pt idx="84">
                  <c:v>0.18181818181818177</c:v>
                </c:pt>
                <c:pt idx="85">
                  <c:v>0.18181818181818177</c:v>
                </c:pt>
                <c:pt idx="86">
                  <c:v>0.18181818181818177</c:v>
                </c:pt>
                <c:pt idx="87">
                  <c:v>0.18181818181818177</c:v>
                </c:pt>
                <c:pt idx="88">
                  <c:v>0.18181818181818177</c:v>
                </c:pt>
                <c:pt idx="89">
                  <c:v>0.18181818181818177</c:v>
                </c:pt>
                <c:pt idx="90">
                  <c:v>0.17045454545454541</c:v>
                </c:pt>
                <c:pt idx="91">
                  <c:v>0.15909090909090906</c:v>
                </c:pt>
                <c:pt idx="92">
                  <c:v>0.14772727272727271</c:v>
                </c:pt>
                <c:pt idx="93">
                  <c:v>0.125</c:v>
                </c:pt>
                <c:pt idx="94">
                  <c:v>0.125</c:v>
                </c:pt>
                <c:pt idx="95">
                  <c:v>0.125</c:v>
                </c:pt>
                <c:pt idx="96">
                  <c:v>0.11363636363636365</c:v>
                </c:pt>
                <c:pt idx="97">
                  <c:v>0.10227272727272729</c:v>
                </c:pt>
                <c:pt idx="98">
                  <c:v>9.0909090909090939E-2</c:v>
                </c:pt>
                <c:pt idx="99">
                  <c:v>9.0909090909090939E-2</c:v>
                </c:pt>
                <c:pt idx="100">
                  <c:v>9.0909090909090939E-2</c:v>
                </c:pt>
                <c:pt idx="101">
                  <c:v>7.9545454545454586E-2</c:v>
                </c:pt>
                <c:pt idx="102">
                  <c:v>6.8181818181818232E-2</c:v>
                </c:pt>
                <c:pt idx="103">
                  <c:v>6.8181818181818232E-2</c:v>
                </c:pt>
                <c:pt idx="104">
                  <c:v>6.8181818181818232E-2</c:v>
                </c:pt>
                <c:pt idx="105">
                  <c:v>5.6818181818181768E-2</c:v>
                </c:pt>
                <c:pt idx="106">
                  <c:v>4.5454545454545414E-2</c:v>
                </c:pt>
                <c:pt idx="107">
                  <c:v>4.5454545454545414E-2</c:v>
                </c:pt>
                <c:pt idx="108">
                  <c:v>4.5454545454545414E-2</c:v>
                </c:pt>
                <c:pt idx="109">
                  <c:v>4.5454545454545414E-2</c:v>
                </c:pt>
                <c:pt idx="110">
                  <c:v>4.5454545454545414E-2</c:v>
                </c:pt>
                <c:pt idx="111">
                  <c:v>4.5454545454545414E-2</c:v>
                </c:pt>
                <c:pt idx="112">
                  <c:v>4.5454545454545414E-2</c:v>
                </c:pt>
                <c:pt idx="113">
                  <c:v>3.4090909090909061E-2</c:v>
                </c:pt>
                <c:pt idx="114">
                  <c:v>3.4090909090909061E-2</c:v>
                </c:pt>
                <c:pt idx="115">
                  <c:v>3.4090909090909061E-2</c:v>
                </c:pt>
                <c:pt idx="116">
                  <c:v>2.2727272727272707E-2</c:v>
                </c:pt>
                <c:pt idx="117">
                  <c:v>2.2727272727272707E-2</c:v>
                </c:pt>
                <c:pt idx="118">
                  <c:v>2.2727272727272707E-2</c:v>
                </c:pt>
                <c:pt idx="119">
                  <c:v>2.2727272727272707E-2</c:v>
                </c:pt>
                <c:pt idx="120">
                  <c:v>1.1363636363636354E-2</c:v>
                </c:pt>
                <c:pt idx="121">
                  <c:v>1.1363636363636354E-2</c:v>
                </c:pt>
                <c:pt idx="122">
                  <c:v>1.1363636363636354E-2</c:v>
                </c:pt>
                <c:pt idx="123">
                  <c:v>1.1363636363636354E-2</c:v>
                </c:pt>
                <c:pt idx="124">
                  <c:v>1.1363636363636354E-2</c:v>
                </c:pt>
                <c:pt idx="125">
                  <c:v>1.1363636363636354E-2</c:v>
                </c:pt>
                <c:pt idx="126">
                  <c:v>1.1363636363636354E-2</c:v>
                </c:pt>
                <c:pt idx="127">
                  <c:v>1.1363636363636354E-2</c:v>
                </c:pt>
                <c:pt idx="128">
                  <c:v>1.1363636363636354E-2</c:v>
                </c:pt>
                <c:pt idx="129">
                  <c:v>1.1363636363636354E-2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</c:numCache>
            </c:numRef>
          </c:xVal>
          <c:yVal>
            <c:numRef>
              <c:f>'Q5.1'!$AR$4:$AR$141</c:f>
              <c:numCache>
                <c:formatCode>General</c:formatCode>
                <c:ptCount val="13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0.9838709677419355</c:v>
                </c:pt>
                <c:pt idx="31">
                  <c:v>0.9838709677419355</c:v>
                </c:pt>
                <c:pt idx="32">
                  <c:v>0.9838709677419355</c:v>
                </c:pt>
                <c:pt idx="33">
                  <c:v>0.9838709677419355</c:v>
                </c:pt>
                <c:pt idx="34">
                  <c:v>0.9838709677419355</c:v>
                </c:pt>
                <c:pt idx="35">
                  <c:v>0.9838709677419355</c:v>
                </c:pt>
                <c:pt idx="36">
                  <c:v>0.9838709677419355</c:v>
                </c:pt>
                <c:pt idx="37">
                  <c:v>0.9838709677419355</c:v>
                </c:pt>
                <c:pt idx="38">
                  <c:v>0.9838709677419355</c:v>
                </c:pt>
                <c:pt idx="39">
                  <c:v>0.9838709677419355</c:v>
                </c:pt>
                <c:pt idx="40">
                  <c:v>0.967741935483871</c:v>
                </c:pt>
                <c:pt idx="41">
                  <c:v>0.967741935483871</c:v>
                </c:pt>
                <c:pt idx="42">
                  <c:v>0.967741935483871</c:v>
                </c:pt>
                <c:pt idx="43">
                  <c:v>0.95161290322580649</c:v>
                </c:pt>
                <c:pt idx="44">
                  <c:v>0.95161290322580649</c:v>
                </c:pt>
                <c:pt idx="45">
                  <c:v>0.95161290322580649</c:v>
                </c:pt>
                <c:pt idx="46">
                  <c:v>0.95161290322580649</c:v>
                </c:pt>
                <c:pt idx="47">
                  <c:v>0.95161290322580649</c:v>
                </c:pt>
                <c:pt idx="48">
                  <c:v>0.93548387096774199</c:v>
                </c:pt>
                <c:pt idx="49">
                  <c:v>0.93548387096774199</c:v>
                </c:pt>
                <c:pt idx="50">
                  <c:v>0.91935483870967738</c:v>
                </c:pt>
                <c:pt idx="51">
                  <c:v>0.91935483870967738</c:v>
                </c:pt>
                <c:pt idx="52">
                  <c:v>0.91935483870967738</c:v>
                </c:pt>
                <c:pt idx="53">
                  <c:v>0.90322580645161288</c:v>
                </c:pt>
                <c:pt idx="54">
                  <c:v>0.90322580645161288</c:v>
                </c:pt>
                <c:pt idx="55">
                  <c:v>0.88709677419354838</c:v>
                </c:pt>
                <c:pt idx="56">
                  <c:v>0.88709677419354838</c:v>
                </c:pt>
                <c:pt idx="57">
                  <c:v>0.88709677419354838</c:v>
                </c:pt>
                <c:pt idx="58">
                  <c:v>0.88709677419354838</c:v>
                </c:pt>
                <c:pt idx="59">
                  <c:v>0.88709677419354838</c:v>
                </c:pt>
                <c:pt idx="60">
                  <c:v>0.88709677419354838</c:v>
                </c:pt>
                <c:pt idx="61">
                  <c:v>0.88709677419354838</c:v>
                </c:pt>
                <c:pt idx="62">
                  <c:v>0.87096774193548387</c:v>
                </c:pt>
                <c:pt idx="63">
                  <c:v>0.85483870967741937</c:v>
                </c:pt>
                <c:pt idx="64">
                  <c:v>0.83870967741935487</c:v>
                </c:pt>
                <c:pt idx="65">
                  <c:v>0.82258064516129026</c:v>
                </c:pt>
                <c:pt idx="66">
                  <c:v>0.80645161290322576</c:v>
                </c:pt>
                <c:pt idx="67">
                  <c:v>0.80645161290322576</c:v>
                </c:pt>
                <c:pt idx="68">
                  <c:v>0.79032258064516125</c:v>
                </c:pt>
                <c:pt idx="69">
                  <c:v>0.79032258064516125</c:v>
                </c:pt>
                <c:pt idx="70">
                  <c:v>0.79032258064516125</c:v>
                </c:pt>
                <c:pt idx="71">
                  <c:v>0.79032258064516125</c:v>
                </c:pt>
                <c:pt idx="72">
                  <c:v>0.79032258064516125</c:v>
                </c:pt>
                <c:pt idx="73">
                  <c:v>0.77419354838709675</c:v>
                </c:pt>
                <c:pt idx="74">
                  <c:v>0.77419354838709675</c:v>
                </c:pt>
                <c:pt idx="75">
                  <c:v>0.77419354838709675</c:v>
                </c:pt>
                <c:pt idx="76">
                  <c:v>0.75806451612903225</c:v>
                </c:pt>
                <c:pt idx="77">
                  <c:v>0.75806451612903225</c:v>
                </c:pt>
                <c:pt idx="78">
                  <c:v>0.74193548387096775</c:v>
                </c:pt>
                <c:pt idx="79">
                  <c:v>0.72580645161290325</c:v>
                </c:pt>
                <c:pt idx="80">
                  <c:v>0.70967741935483875</c:v>
                </c:pt>
                <c:pt idx="81">
                  <c:v>0.70967741935483875</c:v>
                </c:pt>
                <c:pt idx="82">
                  <c:v>0.69354838709677424</c:v>
                </c:pt>
                <c:pt idx="83">
                  <c:v>0.69354838709677424</c:v>
                </c:pt>
                <c:pt idx="84">
                  <c:v>0.67741935483870974</c:v>
                </c:pt>
                <c:pt idx="85">
                  <c:v>0.66129032258064524</c:v>
                </c:pt>
                <c:pt idx="86">
                  <c:v>0.64516129032258063</c:v>
                </c:pt>
                <c:pt idx="87">
                  <c:v>0.62903225806451613</c:v>
                </c:pt>
                <c:pt idx="88">
                  <c:v>0.61290322580645162</c:v>
                </c:pt>
                <c:pt idx="89">
                  <c:v>0.59677419354838712</c:v>
                </c:pt>
                <c:pt idx="90">
                  <c:v>0.59677419354838712</c:v>
                </c:pt>
                <c:pt idx="91">
                  <c:v>0.59677419354838712</c:v>
                </c:pt>
                <c:pt idx="92">
                  <c:v>0.59677419354838712</c:v>
                </c:pt>
                <c:pt idx="93">
                  <c:v>0.59677419354838712</c:v>
                </c:pt>
                <c:pt idx="94">
                  <c:v>0.58064516129032251</c:v>
                </c:pt>
                <c:pt idx="95">
                  <c:v>0.56451612903225801</c:v>
                </c:pt>
                <c:pt idx="96">
                  <c:v>0.56451612903225801</c:v>
                </c:pt>
                <c:pt idx="97">
                  <c:v>0.56451612903225801</c:v>
                </c:pt>
                <c:pt idx="98">
                  <c:v>0.56451612903225801</c:v>
                </c:pt>
                <c:pt idx="99">
                  <c:v>0.54838709677419351</c:v>
                </c:pt>
                <c:pt idx="100">
                  <c:v>0.532258064516129</c:v>
                </c:pt>
                <c:pt idx="101">
                  <c:v>0.532258064516129</c:v>
                </c:pt>
                <c:pt idx="102">
                  <c:v>0.5161290322580645</c:v>
                </c:pt>
                <c:pt idx="103">
                  <c:v>0.5</c:v>
                </c:pt>
                <c:pt idx="104">
                  <c:v>0.4838709677419355</c:v>
                </c:pt>
                <c:pt idx="105">
                  <c:v>0.4838709677419355</c:v>
                </c:pt>
                <c:pt idx="106">
                  <c:v>0.4838709677419355</c:v>
                </c:pt>
                <c:pt idx="107">
                  <c:v>0.467741935483871</c:v>
                </c:pt>
                <c:pt idx="108">
                  <c:v>0.45161290322580649</c:v>
                </c:pt>
                <c:pt idx="109">
                  <c:v>0.43548387096774188</c:v>
                </c:pt>
                <c:pt idx="110">
                  <c:v>0.41935483870967738</c:v>
                </c:pt>
                <c:pt idx="111">
                  <c:v>0.40322580645161288</c:v>
                </c:pt>
                <c:pt idx="112">
                  <c:v>0.38709677419354838</c:v>
                </c:pt>
                <c:pt idx="113">
                  <c:v>0.38709677419354838</c:v>
                </c:pt>
                <c:pt idx="114">
                  <c:v>0.35483870967741937</c:v>
                </c:pt>
                <c:pt idx="115">
                  <c:v>0.33870967741935487</c:v>
                </c:pt>
                <c:pt idx="116">
                  <c:v>0.33870967741935487</c:v>
                </c:pt>
                <c:pt idx="117">
                  <c:v>0.32258064516129037</c:v>
                </c:pt>
                <c:pt idx="118">
                  <c:v>0.30645161290322576</c:v>
                </c:pt>
                <c:pt idx="119">
                  <c:v>0.27419354838709675</c:v>
                </c:pt>
                <c:pt idx="120">
                  <c:v>0.27419354838709675</c:v>
                </c:pt>
                <c:pt idx="121">
                  <c:v>0.25806451612903225</c:v>
                </c:pt>
                <c:pt idx="122">
                  <c:v>0.24193548387096775</c:v>
                </c:pt>
                <c:pt idx="123">
                  <c:v>0.22580645161290325</c:v>
                </c:pt>
                <c:pt idx="124">
                  <c:v>0.19354838709677424</c:v>
                </c:pt>
                <c:pt idx="125">
                  <c:v>0.17741935483870963</c:v>
                </c:pt>
                <c:pt idx="126">
                  <c:v>0.16129032258064513</c:v>
                </c:pt>
                <c:pt idx="127">
                  <c:v>0.14516129032258063</c:v>
                </c:pt>
                <c:pt idx="128">
                  <c:v>0.12903225806451613</c:v>
                </c:pt>
                <c:pt idx="129">
                  <c:v>0.11290322580645162</c:v>
                </c:pt>
                <c:pt idx="130">
                  <c:v>0.11290322580645162</c:v>
                </c:pt>
                <c:pt idx="131">
                  <c:v>9.6774193548387122E-2</c:v>
                </c:pt>
                <c:pt idx="132">
                  <c:v>8.064516129032262E-2</c:v>
                </c:pt>
                <c:pt idx="133">
                  <c:v>6.4516129032258118E-2</c:v>
                </c:pt>
                <c:pt idx="134">
                  <c:v>4.8387096774193505E-2</c:v>
                </c:pt>
                <c:pt idx="135">
                  <c:v>3.2258064516129004E-2</c:v>
                </c:pt>
                <c:pt idx="136">
                  <c:v>1.6129032258064502E-2</c:v>
                </c:pt>
                <c:pt idx="1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25-438E-885B-227722198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1771087"/>
        <c:axId val="578823775"/>
      </c:scatterChart>
      <c:valAx>
        <c:axId val="1551771087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823775"/>
        <c:crosses val="autoZero"/>
        <c:crossBetween val="midCat"/>
      </c:valAx>
      <c:valAx>
        <c:axId val="578823775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17710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Predicated</a:t>
            </a:r>
            <a:r>
              <a:rPr lang="en-US" baseline="0"/>
              <a:t> Probabilities v. Experience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693981048979046E-2"/>
          <c:y val="9.7805974094633874E-2"/>
          <c:w val="0.82221540104097157"/>
          <c:h val="0.8535466373602586"/>
        </c:manualLayout>
      </c:layout>
      <c:lineChart>
        <c:grouping val="standard"/>
        <c:varyColors val="0"/>
        <c:ser>
          <c:idx val="0"/>
          <c:order val="0"/>
          <c:tx>
            <c:v>Female Age 36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'[2]Q-5.2'!$K$9:$K$23</c:f>
              <c:numCache>
                <c:formatCode>General</c:formatCode>
                <c:ptCount val="1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</c:numCache>
            </c:numRef>
          </c:cat>
          <c:val>
            <c:numRef>
              <c:f>'[2]Q-5.2'!$M$9:$M$23</c:f>
              <c:numCache>
                <c:formatCode>General</c:formatCode>
                <c:ptCount val="15"/>
                <c:pt idx="0">
                  <c:v>2.9826432327848668E-2</c:v>
                </c:pt>
                <c:pt idx="1">
                  <c:v>4.2857566629612362E-2</c:v>
                </c:pt>
                <c:pt idx="2">
                  <c:v>6.1222714259508947E-2</c:v>
                </c:pt>
                <c:pt idx="3">
                  <c:v>8.6744394785256751E-2</c:v>
                </c:pt>
                <c:pt idx="4">
                  <c:v>0.12152793014805488</c:v>
                </c:pt>
                <c:pt idx="5">
                  <c:v>0.16769808556380816</c:v>
                </c:pt>
                <c:pt idx="6">
                  <c:v>0.2268787778687045</c:v>
                </c:pt>
                <c:pt idx="7">
                  <c:v>0.29943075980202088</c:v>
                </c:pt>
                <c:pt idx="8">
                  <c:v>0.38366993526996113</c:v>
                </c:pt>
                <c:pt idx="9">
                  <c:v>0.47552208336097251</c:v>
                </c:pt>
                <c:pt idx="10">
                  <c:v>0.56906073386609912</c:v>
                </c:pt>
                <c:pt idx="11">
                  <c:v>0.65791803846451491</c:v>
                </c:pt>
                <c:pt idx="12">
                  <c:v>0.73692365059426235</c:v>
                </c:pt>
                <c:pt idx="13">
                  <c:v>0.80314217730995319</c:v>
                </c:pt>
                <c:pt idx="14">
                  <c:v>0.85595104783500198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42-4369-8376-387B4B45830C}"/>
            </c:ext>
          </c:extLst>
        </c:ser>
        <c:ser>
          <c:idx val="1"/>
          <c:order val="1"/>
          <c:tx>
            <c:v>Female Age 34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'[2]Q-5.2'!$E$9:$E$23</c:f>
              <c:numCache>
                <c:formatCode>General</c:formatCode>
                <c:ptCount val="15"/>
                <c:pt idx="0">
                  <c:v>3.82842626794868E-2</c:v>
                </c:pt>
                <c:pt idx="1">
                  <c:v>5.4801882920349099E-2</c:v>
                </c:pt>
                <c:pt idx="2">
                  <c:v>7.7868954640738675E-2</c:v>
                </c:pt>
                <c:pt idx="3">
                  <c:v>0.10952033765325699</c:v>
                </c:pt>
                <c:pt idx="4">
                  <c:v>0.15191753974109548</c:v>
                </c:pt>
                <c:pt idx="5">
                  <c:v>0.2069137401766287</c:v>
                </c:pt>
                <c:pt idx="6">
                  <c:v>0.27535514077395346</c:v>
                </c:pt>
                <c:pt idx="7">
                  <c:v>0.35626553087147883</c:v>
                </c:pt>
                <c:pt idx="8">
                  <c:v>0.446307821786604</c:v>
                </c:pt>
                <c:pt idx="9">
                  <c:v>0.54001672967624947</c:v>
                </c:pt>
                <c:pt idx="10">
                  <c:v>0.63097922621073632</c:v>
                </c:pt>
                <c:pt idx="11">
                  <c:v>0.7134971584290557</c:v>
                </c:pt>
                <c:pt idx="12">
                  <c:v>0.78388302595070902</c:v>
                </c:pt>
                <c:pt idx="13">
                  <c:v>0.84083445855385286</c:v>
                </c:pt>
                <c:pt idx="14">
                  <c:v>0.88498009979558501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42-4369-8376-387B4B45830C}"/>
            </c:ext>
          </c:extLst>
        </c:ser>
        <c:ser>
          <c:idx val="2"/>
          <c:order val="2"/>
          <c:tx>
            <c:v>Female Age 35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'[2]Q-5.2'!$I$9:$I$23</c:f>
              <c:numCache>
                <c:formatCode>General</c:formatCode>
                <c:ptCount val="15"/>
                <c:pt idx="0">
                  <c:v>3.3800981361386172E-2</c:v>
                </c:pt>
                <c:pt idx="1">
                  <c:v>4.8481815890474185E-2</c:v>
                </c:pt>
                <c:pt idx="2">
                  <c:v>6.9083092710619701E-2</c:v>
                </c:pt>
                <c:pt idx="3">
                  <c:v>9.7541040261563475E-2</c:v>
                </c:pt>
                <c:pt idx="4">
                  <c:v>0.13600915183146728</c:v>
                </c:pt>
                <c:pt idx="5">
                  <c:v>0.18651284894949183</c:v>
                </c:pt>
                <c:pt idx="6">
                  <c:v>0.25033620467923046</c:v>
                </c:pt>
                <c:pt idx="7">
                  <c:v>0.32721464035406267</c:v>
                </c:pt>
                <c:pt idx="8">
                  <c:v>0.41464397291142974</c:v>
                </c:pt>
                <c:pt idx="9">
                  <c:v>0.5078018667170906</c:v>
                </c:pt>
                <c:pt idx="10">
                  <c:v>0.60042110004746474</c:v>
                </c:pt>
                <c:pt idx="11">
                  <c:v>0.68637583502869259</c:v>
                </c:pt>
                <c:pt idx="12">
                  <c:v>0.76119459145524104</c:v>
                </c:pt>
                <c:pt idx="13">
                  <c:v>0.82277315373622051</c:v>
                </c:pt>
                <c:pt idx="14">
                  <c:v>0.87116063612934902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42-4369-8376-387B4B45830C}"/>
            </c:ext>
          </c:extLst>
        </c:ser>
        <c:ser>
          <c:idx val="3"/>
          <c:order val="3"/>
          <c:tx>
            <c:v>Male Age 34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'[2]Q-5.2'!$E$26:$E$40</c:f>
              <c:numCache>
                <c:formatCode>General</c:formatCode>
                <c:ptCount val="15"/>
                <c:pt idx="0">
                  <c:v>9.5000692281502222E-2</c:v>
                </c:pt>
                <c:pt idx="1">
                  <c:v>0.13261416543378238</c:v>
                </c:pt>
                <c:pt idx="2">
                  <c:v>0.18212295167360806</c:v>
                </c:pt>
                <c:pt idx="3">
                  <c:v>0.24489634348888373</c:v>
                </c:pt>
                <c:pt idx="4">
                  <c:v>0.32081912187857359</c:v>
                </c:pt>
                <c:pt idx="5">
                  <c:v>0.40757483530004768</c:v>
                </c:pt>
                <c:pt idx="6">
                  <c:v>0.50050249983082085</c:v>
                </c:pt>
                <c:pt idx="7">
                  <c:v>0.59339546238745933</c:v>
                </c:pt>
                <c:pt idx="8">
                  <c:v>0.68005618119153444</c:v>
                </c:pt>
                <c:pt idx="9">
                  <c:v>0.75584628087756256</c:v>
                </c:pt>
                <c:pt idx="10">
                  <c:v>0.81847507913018402</c:v>
                </c:pt>
                <c:pt idx="11">
                  <c:v>0.86784756316877654</c:v>
                </c:pt>
                <c:pt idx="12">
                  <c:v>0.90534436721760114</c:v>
                </c:pt>
                <c:pt idx="13">
                  <c:v>0.93302296404692064</c:v>
                </c:pt>
                <c:pt idx="14">
                  <c:v>0.95302788340230682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42-4369-8376-387B4B45830C}"/>
            </c:ext>
          </c:extLst>
        </c:ser>
        <c:ser>
          <c:idx val="4"/>
          <c:order val="4"/>
          <c:tx>
            <c:v>Male Age 35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'[2]Q-5.2'!$I$26:$I$40</c:f>
              <c:numCache>
                <c:formatCode>General</c:formatCode>
                <c:ptCount val="15"/>
                <c:pt idx="0">
                  <c:v>8.4458917870206554E-2</c:v>
                </c:pt>
                <c:pt idx="1">
                  <c:v>0.11844486172523859</c:v>
                </c:pt>
                <c:pt idx="2">
                  <c:v>0.16366193321968558</c:v>
                </c:pt>
                <c:pt idx="3">
                  <c:v>0.22179783996841232</c:v>
                </c:pt>
                <c:pt idx="4">
                  <c:v>0.29334151305976819</c:v>
                </c:pt>
                <c:pt idx="5">
                  <c:v>0.37678895213566826</c:v>
                </c:pt>
                <c:pt idx="6">
                  <c:v>0.46824529723137964</c:v>
                </c:pt>
                <c:pt idx="7">
                  <c:v>0.56188604139135978</c:v>
                </c:pt>
                <c:pt idx="8">
                  <c:v>0.65131625808294713</c:v>
                </c:pt>
                <c:pt idx="9">
                  <c:v>0.73122370059582731</c:v>
                </c:pt>
                <c:pt idx="10">
                  <c:v>0.79848461994567521</c:v>
                </c:pt>
                <c:pt idx="11">
                  <c:v>0.85231316856708883</c:v>
                </c:pt>
                <c:pt idx="12">
                  <c:v>0.89367768587525942</c:v>
                </c:pt>
                <c:pt idx="13">
                  <c:v>0.92448321880656115</c:v>
                </c:pt>
                <c:pt idx="14">
                  <c:v>0.9468936360160507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42-4369-8376-387B4B45830C}"/>
            </c:ext>
          </c:extLst>
        </c:ser>
        <c:ser>
          <c:idx val="5"/>
          <c:order val="5"/>
          <c:tx>
            <c:v>Male Age 36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'[2]Q-5.2'!$M$26:$M$40</c:f>
              <c:numCache>
                <c:formatCode>General</c:formatCode>
                <c:ptCount val="15"/>
                <c:pt idx="0">
                  <c:v>7.498998452790781E-2</c:v>
                </c:pt>
                <c:pt idx="1">
                  <c:v>0.10560516939225385</c:v>
                </c:pt>
                <c:pt idx="2">
                  <c:v>0.14673649351793866</c:v>
                </c:pt>
                <c:pt idx="3">
                  <c:v>0.20030006642118228</c:v>
                </c:pt>
                <c:pt idx="4">
                  <c:v>0.26729113158572049</c:v>
                </c:pt>
                <c:pt idx="5">
                  <c:v>0.3469665444427773</c:v>
                </c:pt>
                <c:pt idx="6">
                  <c:v>0.43625133230927604</c:v>
                </c:pt>
                <c:pt idx="7">
                  <c:v>0.52986939186875237</c:v>
                </c:pt>
                <c:pt idx="8">
                  <c:v>0.62143181674316317</c:v>
                </c:pt>
                <c:pt idx="9">
                  <c:v>0.70508683326083632</c:v>
                </c:pt>
                <c:pt idx="10">
                  <c:v>0.77689279984917647</c:v>
                </c:pt>
                <c:pt idx="11">
                  <c:v>0.83529927022712913</c:v>
                </c:pt>
                <c:pt idx="12">
                  <c:v>0.88076242574050856</c:v>
                </c:pt>
                <c:pt idx="13">
                  <c:v>0.91495388295256608</c:v>
                </c:pt>
                <c:pt idx="14">
                  <c:v>0.94000872375065836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42-4369-8376-387B4B458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59355168"/>
        <c:axId val="-1859346464"/>
      </c:lineChart>
      <c:catAx>
        <c:axId val="-1859355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Experience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59346464"/>
        <c:crosses val="autoZero"/>
        <c:auto val="1"/>
        <c:lblAlgn val="ctr"/>
        <c:lblOffset val="100"/>
        <c:noMultiLvlLbl val="0"/>
      </c:catAx>
      <c:valAx>
        <c:axId val="-18593464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Probabilities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59355168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Quartely</a:t>
            </a:r>
            <a:r>
              <a:rPr lang="en-US" baseline="0"/>
              <a:t> Sales revenue(2015Q2 to 2020 Q1)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905113084197645"/>
          <c:y val="0.16994272623138604"/>
          <c:w val="0.58094296934350298"/>
          <c:h val="0.53210379630381255"/>
        </c:manualLayout>
      </c:layout>
      <c:lineChart>
        <c:grouping val="standard"/>
        <c:varyColors val="0"/>
        <c:ser>
          <c:idx val="0"/>
          <c:order val="0"/>
          <c:tx>
            <c:strRef>
              <c:f>'Q6'!$C$2</c:f>
              <c:strCache>
                <c:ptCount val="1"/>
                <c:pt idx="0">
                  <c:v>Total Sales ($m)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'Q6'!$B$3:$B$22</c:f>
              <c:strCache>
                <c:ptCount val="20"/>
                <c:pt idx="0">
                  <c:v>2015-Q2</c:v>
                </c:pt>
                <c:pt idx="1">
                  <c:v>2015-Q3</c:v>
                </c:pt>
                <c:pt idx="2">
                  <c:v>2015-Q4</c:v>
                </c:pt>
                <c:pt idx="3">
                  <c:v>2016-Q1</c:v>
                </c:pt>
                <c:pt idx="4">
                  <c:v>2016-Q2</c:v>
                </c:pt>
                <c:pt idx="5">
                  <c:v>2016-Q3</c:v>
                </c:pt>
                <c:pt idx="6">
                  <c:v>2016-Q4</c:v>
                </c:pt>
                <c:pt idx="7">
                  <c:v>2017-Q1</c:v>
                </c:pt>
                <c:pt idx="8">
                  <c:v>2017-Q2</c:v>
                </c:pt>
                <c:pt idx="9">
                  <c:v>2017-Q3</c:v>
                </c:pt>
                <c:pt idx="10">
                  <c:v>2017-Q4</c:v>
                </c:pt>
                <c:pt idx="11">
                  <c:v>2018-Q1</c:v>
                </c:pt>
                <c:pt idx="12">
                  <c:v>2018-Q2</c:v>
                </c:pt>
                <c:pt idx="13">
                  <c:v>2018-Q3</c:v>
                </c:pt>
                <c:pt idx="14">
                  <c:v>2018-Q4</c:v>
                </c:pt>
                <c:pt idx="15">
                  <c:v>2019-Q1</c:v>
                </c:pt>
                <c:pt idx="16">
                  <c:v>2019-Q2</c:v>
                </c:pt>
                <c:pt idx="17">
                  <c:v>2019-Q3</c:v>
                </c:pt>
                <c:pt idx="18">
                  <c:v>2019-Q4</c:v>
                </c:pt>
                <c:pt idx="19">
                  <c:v>2020-Q1</c:v>
                </c:pt>
              </c:strCache>
            </c:strRef>
          </c:cat>
          <c:val>
            <c:numRef>
              <c:f>'Q6'!$C$3:$C$22</c:f>
              <c:numCache>
                <c:formatCode>0.0</c:formatCode>
                <c:ptCount val="20"/>
                <c:pt idx="0">
                  <c:v>60.940000000000005</c:v>
                </c:pt>
                <c:pt idx="1">
                  <c:v>64.790000000000006</c:v>
                </c:pt>
                <c:pt idx="2">
                  <c:v>72.709999999999994</c:v>
                </c:pt>
                <c:pt idx="3">
                  <c:v>57.420000000000009</c:v>
                </c:pt>
                <c:pt idx="4">
                  <c:v>67.100000000000009</c:v>
                </c:pt>
                <c:pt idx="5">
                  <c:v>77</c:v>
                </c:pt>
                <c:pt idx="6">
                  <c:v>93.500000000000014</c:v>
                </c:pt>
                <c:pt idx="7">
                  <c:v>65.12</c:v>
                </c:pt>
                <c:pt idx="8">
                  <c:v>84.7</c:v>
                </c:pt>
                <c:pt idx="9">
                  <c:v>96.800000000000011</c:v>
                </c:pt>
                <c:pt idx="10">
                  <c:v>119.9</c:v>
                </c:pt>
                <c:pt idx="11">
                  <c:v>79.75</c:v>
                </c:pt>
                <c:pt idx="12">
                  <c:v>102.52000000000001</c:v>
                </c:pt>
                <c:pt idx="13">
                  <c:v>126.50000000000001</c:v>
                </c:pt>
                <c:pt idx="14">
                  <c:v>146.30000000000001</c:v>
                </c:pt>
                <c:pt idx="15">
                  <c:v>103.4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DF-4D5E-9F4E-CBFCD0CE63C4}"/>
            </c:ext>
          </c:extLst>
        </c:ser>
        <c:ser>
          <c:idx val="1"/>
          <c:order val="1"/>
          <c:tx>
            <c:strRef>
              <c:f>'Q6'!$E$2</c:f>
              <c:strCache>
                <c:ptCount val="1"/>
                <c:pt idx="0">
                  <c:v>4 Centered 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'Q6'!$E$3:$E$22</c:f>
              <c:numCache>
                <c:formatCode>General</c:formatCode>
                <c:ptCount val="20"/>
                <c:pt idx="2" formatCode="0.00">
                  <c:v>64.735000000000014</c:v>
                </c:pt>
                <c:pt idx="3" formatCode="0.00">
                  <c:v>67.03125</c:v>
                </c:pt>
                <c:pt idx="4" formatCode="0.00">
                  <c:v>71.15625</c:v>
                </c:pt>
                <c:pt idx="5" formatCode="0.00">
                  <c:v>74.717500000000001</c:v>
                </c:pt>
                <c:pt idx="6" formatCode="0.00">
                  <c:v>77.88</c:v>
                </c:pt>
                <c:pt idx="7" formatCode="0.00">
                  <c:v>82.555000000000007</c:v>
                </c:pt>
                <c:pt idx="8" formatCode="0.00">
                  <c:v>88.33</c:v>
                </c:pt>
                <c:pt idx="9" formatCode="0.00">
                  <c:v>93.458749999999995</c:v>
                </c:pt>
                <c:pt idx="10" formatCode="0.00">
                  <c:v>97.515000000000001</c:v>
                </c:pt>
                <c:pt idx="11" formatCode="0.00">
                  <c:v>103.45500000000001</c:v>
                </c:pt>
                <c:pt idx="12" formatCode="0.00">
                  <c:v>110.4675</c:v>
                </c:pt>
                <c:pt idx="13" formatCode="0.00">
                  <c:v>116.72375000000001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31-4B4A-A42D-6FD1A8059D3B}"/>
            </c:ext>
          </c:extLst>
        </c:ser>
        <c:ser>
          <c:idx val="2"/>
          <c:order val="2"/>
          <c:tx>
            <c:strRef>
              <c:f>'Q6'!$H$2:$H$3</c:f>
              <c:strCache>
                <c:ptCount val="2"/>
                <c:pt idx="0">
                  <c:v>Deseasonalised</c:v>
                </c:pt>
                <c:pt idx="1">
                  <c:v>75.34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2732084782323361"/>
                  <c:y val="-0.142451317296678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val>
            <c:numRef>
              <c:f>'Q6'!$H$3:$H$22</c:f>
              <c:numCache>
                <c:formatCode>0.00</c:formatCode>
                <c:ptCount val="20"/>
                <c:pt idx="0">
                  <c:v>75.34377235136796</c:v>
                </c:pt>
                <c:pt idx="1">
                  <c:v>68.394677287505601</c:v>
                </c:pt>
                <c:pt idx="2">
                  <c:v>68.955653833351676</c:v>
                </c:pt>
                <c:pt idx="3">
                  <c:v>48.275131641147759</c:v>
                </c:pt>
                <c:pt idx="4">
                  <c:v>82.959749339953888</c:v>
                </c:pt>
                <c:pt idx="5">
                  <c:v>81.283996776322425</c:v>
                </c:pt>
                <c:pt idx="6">
                  <c:v>88.672172100376613</c:v>
                </c:pt>
                <c:pt idx="7">
                  <c:v>54.748808298006651</c:v>
                </c:pt>
                <c:pt idx="8">
                  <c:v>104.71968359305654</c:v>
                </c:pt>
                <c:pt idx="9">
                  <c:v>102.18559594737678</c:v>
                </c:pt>
                <c:pt idx="10">
                  <c:v>113.70902069342411</c:v>
                </c:pt>
                <c:pt idx="11">
                  <c:v>67.048793946038543</c:v>
                </c:pt>
                <c:pt idx="12">
                  <c:v>126.751617024323</c:v>
                </c:pt>
                <c:pt idx="13">
                  <c:v>133.5379947039583</c:v>
                </c:pt>
                <c:pt idx="14">
                  <c:v>138.74586928647162</c:v>
                </c:pt>
                <c:pt idx="15">
                  <c:v>86.932229392105157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31-4B4A-A42D-6FD1A8059D3B}"/>
            </c:ext>
          </c:extLst>
        </c:ser>
        <c:ser>
          <c:idx val="3"/>
          <c:order val="3"/>
          <c:tx>
            <c:strRef>
              <c:f>'Q6'!$J$2</c:f>
              <c:strCache>
                <c:ptCount val="1"/>
                <c:pt idx="0">
                  <c:v>Forecast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'Q6'!$J$3:$J$22</c:f>
              <c:numCache>
                <c:formatCode>General</c:formatCode>
                <c:ptCount val="20"/>
                <c:pt idx="15" formatCode="0.0">
                  <c:v>103.4</c:v>
                </c:pt>
                <c:pt idx="16" formatCode="0.00">
                  <c:v>99.664264366551379</c:v>
                </c:pt>
                <c:pt idx="17" formatCode="0.00">
                  <c:v>120.41324969457079</c:v>
                </c:pt>
                <c:pt idx="18" formatCode="0.00">
                  <c:v>138.13693473228878</c:v>
                </c:pt>
                <c:pt idx="19" formatCode="0.00">
                  <c:v>160.44965713563911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31-4B4A-A42D-6FD1A8059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9193039"/>
        <c:axId val="1577942031"/>
      </c:lineChart>
      <c:catAx>
        <c:axId val="16291930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Quartely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42031"/>
        <c:crosses val="autoZero"/>
        <c:auto val="1"/>
        <c:lblAlgn val="ctr"/>
        <c:lblOffset val="100"/>
        <c:noMultiLvlLbl val="0"/>
      </c:catAx>
      <c:valAx>
        <c:axId val="15779420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  <a:r>
                  <a:rPr lang="en-US" baseline="0"/>
                  <a:t> $m</a:t>
                </a:r>
                <a:r>
                  <a:rPr lang="en-US"/>
                  <a:t>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19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of sale from 2015Q2 to 2020Q1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'Q6'!$J$2</c:f>
              <c:strCache>
                <c:ptCount val="1"/>
                <c:pt idx="0">
                  <c:v>Forecast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'Q6'!$B$3:$B$22</c:f>
              <c:strCache>
                <c:ptCount val="20"/>
                <c:pt idx="0">
                  <c:v>2015-Q2</c:v>
                </c:pt>
                <c:pt idx="1">
                  <c:v>2015-Q3</c:v>
                </c:pt>
                <c:pt idx="2">
                  <c:v>2015-Q4</c:v>
                </c:pt>
                <c:pt idx="3">
                  <c:v>2016-Q1</c:v>
                </c:pt>
                <c:pt idx="4">
                  <c:v>2016-Q2</c:v>
                </c:pt>
                <c:pt idx="5">
                  <c:v>2016-Q3</c:v>
                </c:pt>
                <c:pt idx="6">
                  <c:v>2016-Q4</c:v>
                </c:pt>
                <c:pt idx="7">
                  <c:v>2017-Q1</c:v>
                </c:pt>
                <c:pt idx="8">
                  <c:v>2017-Q2</c:v>
                </c:pt>
                <c:pt idx="9">
                  <c:v>2017-Q3</c:v>
                </c:pt>
                <c:pt idx="10">
                  <c:v>2017-Q4</c:v>
                </c:pt>
                <c:pt idx="11">
                  <c:v>2018-Q1</c:v>
                </c:pt>
                <c:pt idx="12">
                  <c:v>2018-Q2</c:v>
                </c:pt>
                <c:pt idx="13">
                  <c:v>2018-Q3</c:v>
                </c:pt>
                <c:pt idx="14">
                  <c:v>2018-Q4</c:v>
                </c:pt>
                <c:pt idx="15">
                  <c:v>2019-Q1</c:v>
                </c:pt>
                <c:pt idx="16">
                  <c:v>2019-Q2</c:v>
                </c:pt>
                <c:pt idx="17">
                  <c:v>2019-Q3</c:v>
                </c:pt>
                <c:pt idx="18">
                  <c:v>2019-Q4</c:v>
                </c:pt>
                <c:pt idx="19">
                  <c:v>2020-Q1</c:v>
                </c:pt>
              </c:strCache>
            </c:strRef>
          </c:cat>
          <c:val>
            <c:numRef>
              <c:f>'Q6'!$J$3:$J$22</c:f>
              <c:numCache>
                <c:formatCode>General</c:formatCode>
                <c:ptCount val="20"/>
                <c:pt idx="15" formatCode="0.0">
                  <c:v>103.4</c:v>
                </c:pt>
                <c:pt idx="16" formatCode="0.00">
                  <c:v>99.664264366551379</c:v>
                </c:pt>
                <c:pt idx="17" formatCode="0.00">
                  <c:v>120.41324969457079</c:v>
                </c:pt>
                <c:pt idx="18" formatCode="0.00">
                  <c:v>138.13693473228878</c:v>
                </c:pt>
                <c:pt idx="19" formatCode="0.00">
                  <c:v>160.44965713563911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2B-4519-8675-59ADA6B0A71E}"/>
            </c:ext>
          </c:extLst>
        </c:ser>
        <c:ser>
          <c:idx val="2"/>
          <c:order val="2"/>
          <c:tx>
            <c:strRef>
              <c:f>'Q6'!$C$2</c:f>
              <c:strCache>
                <c:ptCount val="1"/>
                <c:pt idx="0">
                  <c:v>Total Sales ($m)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'Q6'!$B$3:$B$22</c:f>
              <c:strCache>
                <c:ptCount val="20"/>
                <c:pt idx="0">
                  <c:v>2015-Q2</c:v>
                </c:pt>
                <c:pt idx="1">
                  <c:v>2015-Q3</c:v>
                </c:pt>
                <c:pt idx="2">
                  <c:v>2015-Q4</c:v>
                </c:pt>
                <c:pt idx="3">
                  <c:v>2016-Q1</c:v>
                </c:pt>
                <c:pt idx="4">
                  <c:v>2016-Q2</c:v>
                </c:pt>
                <c:pt idx="5">
                  <c:v>2016-Q3</c:v>
                </c:pt>
                <c:pt idx="6">
                  <c:v>2016-Q4</c:v>
                </c:pt>
                <c:pt idx="7">
                  <c:v>2017-Q1</c:v>
                </c:pt>
                <c:pt idx="8">
                  <c:v>2017-Q2</c:v>
                </c:pt>
                <c:pt idx="9">
                  <c:v>2017-Q3</c:v>
                </c:pt>
                <c:pt idx="10">
                  <c:v>2017-Q4</c:v>
                </c:pt>
                <c:pt idx="11">
                  <c:v>2018-Q1</c:v>
                </c:pt>
                <c:pt idx="12">
                  <c:v>2018-Q2</c:v>
                </c:pt>
                <c:pt idx="13">
                  <c:v>2018-Q3</c:v>
                </c:pt>
                <c:pt idx="14">
                  <c:v>2018-Q4</c:v>
                </c:pt>
                <c:pt idx="15">
                  <c:v>2019-Q1</c:v>
                </c:pt>
                <c:pt idx="16">
                  <c:v>2019-Q2</c:v>
                </c:pt>
                <c:pt idx="17">
                  <c:v>2019-Q3</c:v>
                </c:pt>
                <c:pt idx="18">
                  <c:v>2019-Q4</c:v>
                </c:pt>
                <c:pt idx="19">
                  <c:v>2020-Q1</c:v>
                </c:pt>
              </c:strCache>
            </c:strRef>
          </c:cat>
          <c:val>
            <c:numRef>
              <c:f>'Q6'!$C$3:$C$18</c:f>
              <c:numCache>
                <c:formatCode>0.0</c:formatCode>
                <c:ptCount val="16"/>
                <c:pt idx="0">
                  <c:v>60.940000000000005</c:v>
                </c:pt>
                <c:pt idx="1">
                  <c:v>64.790000000000006</c:v>
                </c:pt>
                <c:pt idx="2">
                  <c:v>72.709999999999994</c:v>
                </c:pt>
                <c:pt idx="3">
                  <c:v>57.420000000000009</c:v>
                </c:pt>
                <c:pt idx="4">
                  <c:v>67.100000000000009</c:v>
                </c:pt>
                <c:pt idx="5">
                  <c:v>77</c:v>
                </c:pt>
                <c:pt idx="6">
                  <c:v>93.500000000000014</c:v>
                </c:pt>
                <c:pt idx="7">
                  <c:v>65.12</c:v>
                </c:pt>
                <c:pt idx="8">
                  <c:v>84.7</c:v>
                </c:pt>
                <c:pt idx="9">
                  <c:v>96.800000000000011</c:v>
                </c:pt>
                <c:pt idx="10">
                  <c:v>119.9</c:v>
                </c:pt>
                <c:pt idx="11">
                  <c:v>79.75</c:v>
                </c:pt>
                <c:pt idx="12">
                  <c:v>102.52000000000001</c:v>
                </c:pt>
                <c:pt idx="13">
                  <c:v>126.50000000000001</c:v>
                </c:pt>
                <c:pt idx="14">
                  <c:v>146.30000000000001</c:v>
                </c:pt>
                <c:pt idx="15">
                  <c:v>103.4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C3-4C35-8033-992296D82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7024040"/>
        <c:axId val="8970204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'Q6'!$H$2</c15:sqref>
                        </c15:formulaRef>
                      </c:ext>
                    </c:extLst>
                    <c:strCache>
                      <c:ptCount val="1"/>
                      <c:pt idx="0">
                        <c:v>Deseasonalised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1"/>
                  <c:dispEq val="1"/>
                  <c:trendlineLbl>
                    <c:layout>
                      <c:manualLayout>
                        <c:x val="0.31186141030030107"/>
                        <c:y val="-0.19046879556722077"/>
                      </c:manualLayout>
                    </c:layout>
                    <c:numFmt formatCode="General" sourceLinked="0"/>
                    <c:spPr>
                      <a:noFill/>
                      <a:ln>
                        <a:solidFill>
                          <a:schemeClr val="accent2"/>
                        </a:solidFill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</c:trendlineLbl>
                </c:trendline>
                <c:cat>
                  <c:strRef>
                    <c:extLst>
                      <c:ext uri="{02D57815-91ED-43cb-92C2-25804820EDAC}">
                        <c15:formulaRef>
                          <c15:sqref>'Q6'!$B$3:$B$22</c15:sqref>
                        </c15:formulaRef>
                      </c:ext>
                    </c:extLst>
                    <c:strCache>
                      <c:ptCount val="20"/>
                      <c:pt idx="0">
                        <c:v>2015-Q2</c:v>
                      </c:pt>
                      <c:pt idx="1">
                        <c:v>2015-Q3</c:v>
                      </c:pt>
                      <c:pt idx="2">
                        <c:v>2015-Q4</c:v>
                      </c:pt>
                      <c:pt idx="3">
                        <c:v>2016-Q1</c:v>
                      </c:pt>
                      <c:pt idx="4">
                        <c:v>2016-Q2</c:v>
                      </c:pt>
                      <c:pt idx="5">
                        <c:v>2016-Q3</c:v>
                      </c:pt>
                      <c:pt idx="6">
                        <c:v>2016-Q4</c:v>
                      </c:pt>
                      <c:pt idx="7">
                        <c:v>2017-Q1</c:v>
                      </c:pt>
                      <c:pt idx="8">
                        <c:v>2017-Q2</c:v>
                      </c:pt>
                      <c:pt idx="9">
                        <c:v>2017-Q3</c:v>
                      </c:pt>
                      <c:pt idx="10">
                        <c:v>2017-Q4</c:v>
                      </c:pt>
                      <c:pt idx="11">
                        <c:v>2018-Q1</c:v>
                      </c:pt>
                      <c:pt idx="12">
                        <c:v>2018-Q2</c:v>
                      </c:pt>
                      <c:pt idx="13">
                        <c:v>2018-Q3</c:v>
                      </c:pt>
                      <c:pt idx="14">
                        <c:v>2018-Q4</c:v>
                      </c:pt>
                      <c:pt idx="15">
                        <c:v>2019-Q1</c:v>
                      </c:pt>
                      <c:pt idx="16">
                        <c:v>2019-Q2</c:v>
                      </c:pt>
                      <c:pt idx="17">
                        <c:v>2019-Q3</c:v>
                      </c:pt>
                      <c:pt idx="18">
                        <c:v>2019-Q4</c:v>
                      </c:pt>
                      <c:pt idx="19">
                        <c:v>2020-Q1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'Q6'!$H$3:$H$22</c15:sqref>
                        </c15:formulaRef>
                      </c:ext>
                    </c:extLst>
                    <c:numCache>
                      <c:formatCode>0.00</c:formatCode>
                      <c:ptCount val="20"/>
                      <c:pt idx="0">
                        <c:v>75.34377235136796</c:v>
                      </c:pt>
                      <c:pt idx="1">
                        <c:v>68.394677287505601</c:v>
                      </c:pt>
                      <c:pt idx="2">
                        <c:v>68.955653833351676</c:v>
                      </c:pt>
                      <c:pt idx="3">
                        <c:v>48.275131641147759</c:v>
                      </c:pt>
                      <c:pt idx="4">
                        <c:v>82.959749339953888</c:v>
                      </c:pt>
                      <c:pt idx="5">
                        <c:v>81.283996776322425</c:v>
                      </c:pt>
                      <c:pt idx="6">
                        <c:v>88.672172100376613</c:v>
                      </c:pt>
                      <c:pt idx="7">
                        <c:v>54.748808298006651</c:v>
                      </c:pt>
                      <c:pt idx="8">
                        <c:v>104.71968359305654</c:v>
                      </c:pt>
                      <c:pt idx="9">
                        <c:v>102.18559594737678</c:v>
                      </c:pt>
                      <c:pt idx="10">
                        <c:v>113.70902069342411</c:v>
                      </c:pt>
                      <c:pt idx="11">
                        <c:v>67.048793946038543</c:v>
                      </c:pt>
                      <c:pt idx="12">
                        <c:v>126.751617024323</c:v>
                      </c:pt>
                      <c:pt idx="13">
                        <c:v>133.5379947039583</c:v>
                      </c:pt>
                      <c:pt idx="14">
                        <c:v>138.74586928647162</c:v>
                      </c:pt>
                      <c:pt idx="15">
                        <c:v>86.932229392105157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72B-4519-8675-59ADA6B0A71E}"/>
                  </c:ext>
                </c:extLst>
              </c15:ser>
            </c15:filteredLineSeries>
          </c:ext>
        </c:extLst>
      </c:lineChart>
      <c:catAx>
        <c:axId val="897024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Quarter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020432"/>
        <c:crosses val="autoZero"/>
        <c:auto val="1"/>
        <c:lblAlgn val="ctr"/>
        <c:lblOffset val="100"/>
        <c:noMultiLvlLbl val="0"/>
      </c:catAx>
      <c:valAx>
        <c:axId val="89702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  <a:r>
                  <a:rPr lang="en-US" baseline="0"/>
                  <a:t> $m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024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13" Type="http://schemas.openxmlformats.org/officeDocument/2006/relationships/chart" Target="../charts/chart18.xml"/><Relationship Id="rId18" Type="http://schemas.openxmlformats.org/officeDocument/2006/relationships/chart" Target="../charts/chart23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12" Type="http://schemas.openxmlformats.org/officeDocument/2006/relationships/chart" Target="../charts/chart17.xml"/><Relationship Id="rId17" Type="http://schemas.openxmlformats.org/officeDocument/2006/relationships/chart" Target="../charts/chart22.xml"/><Relationship Id="rId2" Type="http://schemas.openxmlformats.org/officeDocument/2006/relationships/chart" Target="../charts/chart7.xml"/><Relationship Id="rId16" Type="http://schemas.openxmlformats.org/officeDocument/2006/relationships/chart" Target="../charts/chart21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11" Type="http://schemas.openxmlformats.org/officeDocument/2006/relationships/chart" Target="../charts/chart16.xml"/><Relationship Id="rId5" Type="http://schemas.openxmlformats.org/officeDocument/2006/relationships/chart" Target="../charts/chart10.xml"/><Relationship Id="rId15" Type="http://schemas.openxmlformats.org/officeDocument/2006/relationships/chart" Target="../charts/chart20.xml"/><Relationship Id="rId10" Type="http://schemas.openxmlformats.org/officeDocument/2006/relationships/chart" Target="../charts/chart15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Relationship Id="rId14" Type="http://schemas.openxmlformats.org/officeDocument/2006/relationships/chart" Target="../charts/chart1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13" Type="http://schemas.openxmlformats.org/officeDocument/2006/relationships/chart" Target="../charts/chart36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12" Type="http://schemas.openxmlformats.org/officeDocument/2006/relationships/chart" Target="../charts/chart35.xml"/><Relationship Id="rId17" Type="http://schemas.openxmlformats.org/officeDocument/2006/relationships/chart" Target="../charts/chart40.xml"/><Relationship Id="rId2" Type="http://schemas.openxmlformats.org/officeDocument/2006/relationships/chart" Target="../charts/chart25.xml"/><Relationship Id="rId16" Type="http://schemas.openxmlformats.org/officeDocument/2006/relationships/chart" Target="../charts/chart39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11" Type="http://schemas.openxmlformats.org/officeDocument/2006/relationships/chart" Target="../charts/chart34.xml"/><Relationship Id="rId5" Type="http://schemas.openxmlformats.org/officeDocument/2006/relationships/chart" Target="../charts/chart28.xml"/><Relationship Id="rId15" Type="http://schemas.openxmlformats.org/officeDocument/2006/relationships/chart" Target="../charts/chart38.xml"/><Relationship Id="rId10" Type="http://schemas.openxmlformats.org/officeDocument/2006/relationships/chart" Target="../charts/chart33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Relationship Id="rId14" Type="http://schemas.openxmlformats.org/officeDocument/2006/relationships/chart" Target="../charts/chart3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3.xml"/><Relationship Id="rId1" Type="http://schemas.openxmlformats.org/officeDocument/2006/relationships/chart" Target="../charts/chart6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197643</xdr:colOff>
      <xdr:row>18</xdr:row>
      <xdr:rowOff>152400</xdr:rowOff>
    </xdr:from>
    <xdr:to>
      <xdr:col>15</xdr:col>
      <xdr:colOff>507206</xdr:colOff>
      <xdr:row>32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8261F2-8548-4767-8BFC-638E65C88D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59531</xdr:colOff>
      <xdr:row>1</xdr:row>
      <xdr:rowOff>0</xdr:rowOff>
    </xdr:from>
    <xdr:to>
      <xdr:col>23</xdr:col>
      <xdr:colOff>97631</xdr:colOff>
      <xdr:row>14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A422886-8691-421D-A2AD-5535CAB0AD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64294</xdr:colOff>
      <xdr:row>14</xdr:row>
      <xdr:rowOff>152400</xdr:rowOff>
    </xdr:from>
    <xdr:to>
      <xdr:col>23</xdr:col>
      <xdr:colOff>102394</xdr:colOff>
      <xdr:row>28</xdr:row>
      <xdr:rowOff>90487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36594DE-3090-4849-8530-115253B9B6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29104</xdr:colOff>
      <xdr:row>7</xdr:row>
      <xdr:rowOff>136526</xdr:rowOff>
    </xdr:from>
    <xdr:to>
      <xdr:col>31</xdr:col>
      <xdr:colOff>563563</xdr:colOff>
      <xdr:row>21</xdr:row>
      <xdr:rowOff>59267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E135168-4FE4-402B-9DEA-0B679CB0DF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39687</xdr:colOff>
      <xdr:row>21</xdr:row>
      <xdr:rowOff>173566</xdr:rowOff>
    </xdr:from>
    <xdr:to>
      <xdr:col>31</xdr:col>
      <xdr:colOff>119061</xdr:colOff>
      <xdr:row>35</xdr:row>
      <xdr:rowOff>101599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051B573-5F5A-47A4-9E8F-3B4764EB5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38100</xdr:colOff>
      <xdr:row>15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B0447A-4F82-4A16-B453-51C8C54FD8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15</xdr:col>
      <xdr:colOff>38100</xdr:colOff>
      <xdr:row>15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24F426-F954-464E-AC5B-11430212B4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0</xdr:row>
      <xdr:rowOff>0</xdr:rowOff>
    </xdr:from>
    <xdr:to>
      <xdr:col>23</xdr:col>
      <xdr:colOff>38100</xdr:colOff>
      <xdr:row>15</xdr:row>
      <xdr:rowOff>28575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EF1C91-C1C2-4CAB-BF45-05AD30740C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7</xdr:col>
      <xdr:colOff>38100</xdr:colOff>
      <xdr:row>33</xdr:row>
      <xdr:rowOff>28575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ABEDD2A-9FEC-4EF9-9D7B-56CA31423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18</xdr:row>
      <xdr:rowOff>0</xdr:rowOff>
    </xdr:from>
    <xdr:to>
      <xdr:col>15</xdr:col>
      <xdr:colOff>38100</xdr:colOff>
      <xdr:row>33</xdr:row>
      <xdr:rowOff>28575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DE51F0D-1437-411E-81F0-B506882FF4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0</xdr:colOff>
      <xdr:row>18</xdr:row>
      <xdr:rowOff>0</xdr:rowOff>
    </xdr:from>
    <xdr:to>
      <xdr:col>23</xdr:col>
      <xdr:colOff>38100</xdr:colOff>
      <xdr:row>33</xdr:row>
      <xdr:rowOff>28575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5315CFB-C1BE-4780-92C0-20B75FC2E0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35</xdr:row>
      <xdr:rowOff>0</xdr:rowOff>
    </xdr:from>
    <xdr:to>
      <xdr:col>7</xdr:col>
      <xdr:colOff>38100</xdr:colOff>
      <xdr:row>50</xdr:row>
      <xdr:rowOff>28575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EFDBF51-DF4F-4DE1-9DD0-8B8FF4AC97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15</xdr:col>
      <xdr:colOff>38100</xdr:colOff>
      <xdr:row>50</xdr:row>
      <xdr:rowOff>28575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AADC506-D266-4C47-B652-9C8E00F74B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0</xdr:colOff>
      <xdr:row>35</xdr:row>
      <xdr:rowOff>0</xdr:rowOff>
    </xdr:from>
    <xdr:to>
      <xdr:col>23</xdr:col>
      <xdr:colOff>38100</xdr:colOff>
      <xdr:row>50</xdr:row>
      <xdr:rowOff>28575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90556BA-3549-47D2-8090-47BE3FB32D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7</xdr:col>
      <xdr:colOff>38100</xdr:colOff>
      <xdr:row>67</xdr:row>
      <xdr:rowOff>28575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42F67A3-F575-4115-BE2D-CBCFDCE49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0</xdr:colOff>
      <xdr:row>52</xdr:row>
      <xdr:rowOff>0</xdr:rowOff>
    </xdr:from>
    <xdr:to>
      <xdr:col>15</xdr:col>
      <xdr:colOff>38100</xdr:colOff>
      <xdr:row>67</xdr:row>
      <xdr:rowOff>28575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C928D40-E345-4A40-A044-A5909420FF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0</xdr:colOff>
      <xdr:row>52</xdr:row>
      <xdr:rowOff>0</xdr:rowOff>
    </xdr:from>
    <xdr:to>
      <xdr:col>23</xdr:col>
      <xdr:colOff>38100</xdr:colOff>
      <xdr:row>67</xdr:row>
      <xdr:rowOff>28575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1E08D61-A1B7-4C08-8C50-D6A8E61D0D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69</xdr:row>
      <xdr:rowOff>0</xdr:rowOff>
    </xdr:from>
    <xdr:to>
      <xdr:col>7</xdr:col>
      <xdr:colOff>38100</xdr:colOff>
      <xdr:row>84</xdr:row>
      <xdr:rowOff>28575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00432D2-F10A-47F8-9499-EC2D1B80F1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0</xdr:colOff>
      <xdr:row>69</xdr:row>
      <xdr:rowOff>0</xdr:rowOff>
    </xdr:from>
    <xdr:to>
      <xdr:col>15</xdr:col>
      <xdr:colOff>38100</xdr:colOff>
      <xdr:row>84</xdr:row>
      <xdr:rowOff>28575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11FD92E-58E5-4D99-AB78-BC5C39FA4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0</xdr:colOff>
      <xdr:row>69</xdr:row>
      <xdr:rowOff>0</xdr:rowOff>
    </xdr:from>
    <xdr:to>
      <xdr:col>23</xdr:col>
      <xdr:colOff>38100</xdr:colOff>
      <xdr:row>84</xdr:row>
      <xdr:rowOff>28575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E31F7D7-5511-4D8B-816F-2E985645DB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86</xdr:row>
      <xdr:rowOff>0</xdr:rowOff>
    </xdr:from>
    <xdr:to>
      <xdr:col>7</xdr:col>
      <xdr:colOff>38100</xdr:colOff>
      <xdr:row>101</xdr:row>
      <xdr:rowOff>28575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7BF5709-CF18-4790-8A10-0E5EDC4DFA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</xdr:col>
      <xdr:colOff>0</xdr:colOff>
      <xdr:row>86</xdr:row>
      <xdr:rowOff>0</xdr:rowOff>
    </xdr:from>
    <xdr:to>
      <xdr:col>15</xdr:col>
      <xdr:colOff>38100</xdr:colOff>
      <xdr:row>101</xdr:row>
      <xdr:rowOff>28575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1593829-59FD-4678-8A1C-A905EC5344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0</xdr:colOff>
      <xdr:row>86</xdr:row>
      <xdr:rowOff>0</xdr:rowOff>
    </xdr:from>
    <xdr:to>
      <xdr:col>23</xdr:col>
      <xdr:colOff>38100</xdr:colOff>
      <xdr:row>101</xdr:row>
      <xdr:rowOff>28575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4D455CE-E48D-4516-90AC-36DFF51868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619125</xdr:colOff>
      <xdr:row>0</xdr:row>
      <xdr:rowOff>123826</xdr:rowOff>
    </xdr:from>
    <xdr:to>
      <xdr:col>25</xdr:col>
      <xdr:colOff>619125</xdr:colOff>
      <xdr:row>10</xdr:row>
      <xdr:rowOff>123826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66A560-D144-4C29-9DDA-175715F69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638175</xdr:colOff>
      <xdr:row>0</xdr:row>
      <xdr:rowOff>90488</xdr:rowOff>
    </xdr:from>
    <xdr:to>
      <xdr:col>31</xdr:col>
      <xdr:colOff>638175</xdr:colOff>
      <xdr:row>10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69D08D-94A4-4157-9E07-3A8F4B25CF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628650</xdr:colOff>
      <xdr:row>10</xdr:row>
      <xdr:rowOff>142875</xdr:rowOff>
    </xdr:from>
    <xdr:to>
      <xdr:col>25</xdr:col>
      <xdr:colOff>628650</xdr:colOff>
      <xdr:row>20</xdr:row>
      <xdr:rowOff>147638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3CEEC7-D76C-420A-A2FA-CC9DEA3CD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85726</xdr:colOff>
      <xdr:row>10</xdr:row>
      <xdr:rowOff>138112</xdr:rowOff>
    </xdr:from>
    <xdr:to>
      <xdr:col>32</xdr:col>
      <xdr:colOff>85726</xdr:colOff>
      <xdr:row>20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235A73-5E1B-4CAD-84E9-E35DC017A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604838</xdr:colOff>
      <xdr:row>21</xdr:row>
      <xdr:rowOff>28575</xdr:rowOff>
    </xdr:from>
    <xdr:to>
      <xdr:col>25</xdr:col>
      <xdr:colOff>604838</xdr:colOff>
      <xdr:row>31</xdr:row>
      <xdr:rowOff>33338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D54AE6C-4A37-4334-B0C4-DA5AE22F1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85725</xdr:colOff>
      <xdr:row>21</xdr:row>
      <xdr:rowOff>14287</xdr:rowOff>
    </xdr:from>
    <xdr:to>
      <xdr:col>32</xdr:col>
      <xdr:colOff>85725</xdr:colOff>
      <xdr:row>31</xdr:row>
      <xdr:rowOff>14287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FC54A73-1817-430D-A705-D780B2E530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619126</xdr:colOff>
      <xdr:row>31</xdr:row>
      <xdr:rowOff>138112</xdr:rowOff>
    </xdr:from>
    <xdr:to>
      <xdr:col>25</xdr:col>
      <xdr:colOff>619126</xdr:colOff>
      <xdr:row>41</xdr:row>
      <xdr:rowOff>147637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1998513-99D3-432A-AFAA-69EDA9D4D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90488</xdr:colOff>
      <xdr:row>31</xdr:row>
      <xdr:rowOff>166687</xdr:rowOff>
    </xdr:from>
    <xdr:to>
      <xdr:col>32</xdr:col>
      <xdr:colOff>90488</xdr:colOff>
      <xdr:row>41</xdr:row>
      <xdr:rowOff>171450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EF75BCC-DDD5-45A8-BC4F-41BC046DE8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481013</xdr:colOff>
      <xdr:row>43</xdr:row>
      <xdr:rowOff>128587</xdr:rowOff>
    </xdr:from>
    <xdr:to>
      <xdr:col>25</xdr:col>
      <xdr:colOff>481013</xdr:colOff>
      <xdr:row>53</xdr:row>
      <xdr:rowOff>133350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2CE24C3-FB4B-43F6-B793-587CC81D4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42863</xdr:colOff>
      <xdr:row>43</xdr:row>
      <xdr:rowOff>123824</xdr:rowOff>
    </xdr:from>
    <xdr:to>
      <xdr:col>32</xdr:col>
      <xdr:colOff>42863</xdr:colOff>
      <xdr:row>53</xdr:row>
      <xdr:rowOff>128587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CDDD779-E214-46AE-8D4A-2EF6FA2B7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18</xdr:col>
      <xdr:colOff>523876</xdr:colOff>
      <xdr:row>54</xdr:row>
      <xdr:rowOff>4762</xdr:rowOff>
    </xdr:from>
    <xdr:to>
      <xdr:col>25</xdr:col>
      <xdr:colOff>523876</xdr:colOff>
      <xdr:row>64</xdr:row>
      <xdr:rowOff>14287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210DC87-F721-4DBA-B386-1F5A00D32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642938</xdr:colOff>
      <xdr:row>54</xdr:row>
      <xdr:rowOff>47624</xdr:rowOff>
    </xdr:from>
    <xdr:to>
      <xdr:col>31</xdr:col>
      <xdr:colOff>642938</xdr:colOff>
      <xdr:row>64</xdr:row>
      <xdr:rowOff>57149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FD7D4D9-5861-40F7-A30A-4EB8DED702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33</xdr:col>
      <xdr:colOff>9526</xdr:colOff>
      <xdr:row>4</xdr:row>
      <xdr:rowOff>9525</xdr:rowOff>
    </xdr:from>
    <xdr:to>
      <xdr:col>39</xdr:col>
      <xdr:colOff>9526</xdr:colOff>
      <xdr:row>14</xdr:row>
      <xdr:rowOff>4763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187531A-411D-4572-9FCA-BE113CD87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32</xdr:col>
      <xdr:colOff>547688</xdr:colOff>
      <xdr:row>15</xdr:row>
      <xdr:rowOff>38100</xdr:rowOff>
    </xdr:from>
    <xdr:to>
      <xdr:col>38</xdr:col>
      <xdr:colOff>547688</xdr:colOff>
      <xdr:row>25</xdr:row>
      <xdr:rowOff>38101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03D760E-3A4A-46FE-A9F0-3D5307461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32</xdr:col>
      <xdr:colOff>519113</xdr:colOff>
      <xdr:row>26</xdr:row>
      <xdr:rowOff>4763</xdr:rowOff>
    </xdr:from>
    <xdr:to>
      <xdr:col>38</xdr:col>
      <xdr:colOff>519113</xdr:colOff>
      <xdr:row>36</xdr:row>
      <xdr:rowOff>4763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82FF284-DF58-4EAD-BEC7-07C1AA8AF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509588</xdr:colOff>
      <xdr:row>36</xdr:row>
      <xdr:rowOff>133350</xdr:rowOff>
    </xdr:from>
    <xdr:to>
      <xdr:col>38</xdr:col>
      <xdr:colOff>509588</xdr:colOff>
      <xdr:row>46</xdr:row>
      <xdr:rowOff>133350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703CDF3-DF21-403C-8BA3-E1C8B7F67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419101</xdr:colOff>
      <xdr:row>47</xdr:row>
      <xdr:rowOff>142875</xdr:rowOff>
    </xdr:from>
    <xdr:to>
      <xdr:col>38</xdr:col>
      <xdr:colOff>419101</xdr:colOff>
      <xdr:row>57</xdr:row>
      <xdr:rowOff>142875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19230988-63A3-477F-850E-BCDEB3B08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74083</xdr:colOff>
      <xdr:row>2</xdr:row>
      <xdr:rowOff>84667</xdr:rowOff>
    </xdr:from>
    <xdr:to>
      <xdr:col>13</xdr:col>
      <xdr:colOff>243416</xdr:colOff>
      <xdr:row>25</xdr:row>
      <xdr:rowOff>132292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D05F24BA-D7DC-4AB1-804F-4B8ADA77FD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123825</xdr:colOff>
      <xdr:row>26</xdr:row>
      <xdr:rowOff>42862</xdr:rowOff>
    </xdr:from>
    <xdr:to>
      <xdr:col>67</xdr:col>
      <xdr:colOff>428625</xdr:colOff>
      <xdr:row>39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E62EA5-3474-4579-8C17-EA86AC299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190500</xdr:colOff>
      <xdr:row>28</xdr:row>
      <xdr:rowOff>57150</xdr:rowOff>
    </xdr:from>
    <xdr:to>
      <xdr:col>46</xdr:col>
      <xdr:colOff>495300</xdr:colOff>
      <xdr:row>42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6816A6-AC38-4AE5-9984-3325CB7788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171450</xdr:colOff>
      <xdr:row>11</xdr:row>
      <xdr:rowOff>147637</xdr:rowOff>
    </xdr:from>
    <xdr:to>
      <xdr:col>29</xdr:col>
      <xdr:colOff>476250</xdr:colOff>
      <xdr:row>25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23C180-AD25-4026-AC8F-7CA777C41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0</xdr:colOff>
      <xdr:row>24</xdr:row>
      <xdr:rowOff>0</xdr:rowOff>
    </xdr:from>
    <xdr:to>
      <xdr:col>45</xdr:col>
      <xdr:colOff>304800</xdr:colOff>
      <xdr:row>38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5C95F0-AFF1-4D06-85DA-E35044EAB3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304800</xdr:colOff>
      <xdr:row>15</xdr:row>
      <xdr:rowOff>109537</xdr:rowOff>
    </xdr:from>
    <xdr:to>
      <xdr:col>27</xdr:col>
      <xdr:colOff>0</xdr:colOff>
      <xdr:row>29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A47895-6C74-4C3E-866E-47934544C0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533400</xdr:colOff>
      <xdr:row>11</xdr:row>
      <xdr:rowOff>42862</xdr:rowOff>
    </xdr:from>
    <xdr:to>
      <xdr:col>18</xdr:col>
      <xdr:colOff>228600</xdr:colOff>
      <xdr:row>24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BFEEA4-B82E-4099-9DF3-BCEE2FD68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0</xdr:colOff>
      <xdr:row>22</xdr:row>
      <xdr:rowOff>0</xdr:rowOff>
    </xdr:from>
    <xdr:to>
      <xdr:col>43</xdr:col>
      <xdr:colOff>304800</xdr:colOff>
      <xdr:row>36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DCD3F1-96A1-4867-B103-961DEE7E0B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361950</xdr:colOff>
      <xdr:row>15</xdr:row>
      <xdr:rowOff>185737</xdr:rowOff>
    </xdr:from>
    <xdr:to>
      <xdr:col>30</xdr:col>
      <xdr:colOff>57150</xdr:colOff>
      <xdr:row>29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826A30-F00A-4AE7-8974-8644BA5EF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0</xdr:colOff>
      <xdr:row>22</xdr:row>
      <xdr:rowOff>0</xdr:rowOff>
    </xdr:from>
    <xdr:to>
      <xdr:col>42</xdr:col>
      <xdr:colOff>304800</xdr:colOff>
      <xdr:row>36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1EEF7F-D45B-4510-8963-677836715E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395287</xdr:colOff>
      <xdr:row>11</xdr:row>
      <xdr:rowOff>42862</xdr:rowOff>
    </xdr:from>
    <xdr:to>
      <xdr:col>16</xdr:col>
      <xdr:colOff>90487</xdr:colOff>
      <xdr:row>24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73228C-5EBD-4BE6-9033-E92FC8A66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357187</xdr:colOff>
      <xdr:row>20</xdr:row>
      <xdr:rowOff>138112</xdr:rowOff>
    </xdr:from>
    <xdr:to>
      <xdr:col>30</xdr:col>
      <xdr:colOff>52387</xdr:colOff>
      <xdr:row>34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A21628-805A-4145-BEE6-239F091ED2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395287</xdr:colOff>
      <xdr:row>11</xdr:row>
      <xdr:rowOff>42862</xdr:rowOff>
    </xdr:from>
    <xdr:to>
      <xdr:col>16</xdr:col>
      <xdr:colOff>90487</xdr:colOff>
      <xdr:row>24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96EEA1-7588-417E-8D5A-8764942A79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395287</xdr:colOff>
      <xdr:row>11</xdr:row>
      <xdr:rowOff>42862</xdr:rowOff>
    </xdr:from>
    <xdr:to>
      <xdr:col>16</xdr:col>
      <xdr:colOff>90487</xdr:colOff>
      <xdr:row>24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FDF268-C59C-4E1A-A310-6EEA277E6E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395287</xdr:colOff>
      <xdr:row>11</xdr:row>
      <xdr:rowOff>42862</xdr:rowOff>
    </xdr:from>
    <xdr:to>
      <xdr:col>16</xdr:col>
      <xdr:colOff>90487</xdr:colOff>
      <xdr:row>24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4FCB4A-2DA0-433B-89E0-F406F32BE1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395287</xdr:colOff>
      <xdr:row>11</xdr:row>
      <xdr:rowOff>147637</xdr:rowOff>
    </xdr:from>
    <xdr:to>
      <xdr:col>16</xdr:col>
      <xdr:colOff>90487</xdr:colOff>
      <xdr:row>26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7972F5-6B1B-4D49-A712-741BCBC845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14</xdr:row>
      <xdr:rowOff>0</xdr:rowOff>
    </xdr:from>
    <xdr:to>
      <xdr:col>34</xdr:col>
      <xdr:colOff>304800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DA672E-CFC5-40B3-9E8B-1F57A940AD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395287</xdr:colOff>
      <xdr:row>11</xdr:row>
      <xdr:rowOff>147637</xdr:rowOff>
    </xdr:from>
    <xdr:to>
      <xdr:col>16</xdr:col>
      <xdr:colOff>90487</xdr:colOff>
      <xdr:row>26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57DD59-7B1D-4F92-A58D-370D7E5A2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20</xdr:row>
      <xdr:rowOff>0</xdr:rowOff>
    </xdr:from>
    <xdr:to>
      <xdr:col>35</xdr:col>
      <xdr:colOff>304800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447A8D-7CDF-46C3-BD0D-098EC6CD91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128587</xdr:colOff>
      <xdr:row>24</xdr:row>
      <xdr:rowOff>90487</xdr:rowOff>
    </xdr:from>
    <xdr:to>
      <xdr:col>27</xdr:col>
      <xdr:colOff>433387</xdr:colOff>
      <xdr:row>38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7ED126-9E5B-4A04-9F21-F52E63F36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123826</xdr:colOff>
      <xdr:row>7</xdr:row>
      <xdr:rowOff>29528</xdr:rowOff>
    </xdr:from>
    <xdr:to>
      <xdr:col>25</xdr:col>
      <xdr:colOff>228600</xdr:colOff>
      <xdr:row>32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ACC99B-EAC1-4121-91A8-0031644AB2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26</xdr:row>
      <xdr:rowOff>85724</xdr:rowOff>
    </xdr:from>
    <xdr:to>
      <xdr:col>15</xdr:col>
      <xdr:colOff>171450</xdr:colOff>
      <xdr:row>41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0680B5-5CA5-4789-9EE8-5D911E8AD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27</xdr:row>
      <xdr:rowOff>57155</xdr:rowOff>
    </xdr:from>
    <xdr:to>
      <xdr:col>6</xdr:col>
      <xdr:colOff>185737</xdr:colOff>
      <xdr:row>42</xdr:row>
      <xdr:rowOff>85730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ABA7943-2B47-4AFE-8959-17B5D9DB0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WORK-PC-5\Downloads\XRealStat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WORK-PC-5\AppData\Local\Packages\Microsoft.MicrosoftEdge_8wekyb3d8bbwe\TempState\Downloads\supermart1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Prime"/>
      <sheetName val="XRealStats"/>
    </sheetNames>
    <definedNames>
      <definedName name="DESIGN"/>
      <definedName name="DIAG"/>
      <definedName name="LogitCoeff"/>
      <definedName name="LogitSummary"/>
      <definedName name="SelectCols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res-Variable Description "/>
      <sheetName val="Stores_Data"/>
      <sheetName val="QtrSalesData"/>
      <sheetName val="Q-2"/>
      <sheetName val="Q-3"/>
      <sheetName val="Q-3 Inteaction - Binary Var"/>
      <sheetName val="Q-4.a"/>
      <sheetName val="Q-4.b"/>
      <sheetName val="Q-4.c Wages"/>
      <sheetName val="Q-4.c"/>
      <sheetName val="Q-4.d %Change"/>
      <sheetName val="Q-4.d"/>
      <sheetName val="Q-4.e basket 2016"/>
      <sheetName val="Q-4.e"/>
      <sheetName val="Q-4.f Union"/>
      <sheetName val="Q-4.f"/>
      <sheetName val="Q-4.g Hrs trading"/>
      <sheetName val="Q-4.g"/>
      <sheetName val="Q-4.h Car spaces"/>
      <sheetName val="Q-4.h"/>
      <sheetName val="Q-4.i Age"/>
      <sheetName val="Q-4.i"/>
      <sheetName val="Q-4.j Mng-train"/>
      <sheetName val="Q-4.j"/>
      <sheetName val="Q-4.k Mng-gender"/>
      <sheetName val="Q-4.k"/>
      <sheetName val="Q-4.l Adver"/>
      <sheetName val="Q-4.l"/>
      <sheetName val="Q-4.m Basket"/>
      <sheetName val="Q-4.m"/>
      <sheetName val="Q-4.n Sales"/>
      <sheetName val="Q-4.n"/>
      <sheetName val="Sheet27"/>
      <sheetName val="Q-5.1"/>
      <sheetName val="Q-5.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>
        <row r="9">
          <cell r="E9">
            <v>3.82842626794868E-2</v>
          </cell>
          <cell r="I9">
            <v>3.3800981361386172E-2</v>
          </cell>
          <cell r="K9">
            <v>2</v>
          </cell>
          <cell r="M9">
            <v>2.9826432327848668E-2</v>
          </cell>
        </row>
        <row r="10">
          <cell r="E10">
            <v>5.4801882920349099E-2</v>
          </cell>
          <cell r="I10">
            <v>4.8481815890474185E-2</v>
          </cell>
          <cell r="K10">
            <v>3</v>
          </cell>
          <cell r="M10">
            <v>4.2857566629612362E-2</v>
          </cell>
        </row>
        <row r="11">
          <cell r="E11">
            <v>7.7868954640738675E-2</v>
          </cell>
          <cell r="I11">
            <v>6.9083092710619701E-2</v>
          </cell>
          <cell r="K11">
            <v>4</v>
          </cell>
          <cell r="M11">
            <v>6.1222714259508947E-2</v>
          </cell>
        </row>
        <row r="12">
          <cell r="E12">
            <v>0.10952033765325699</v>
          </cell>
          <cell r="I12">
            <v>9.7541040261563475E-2</v>
          </cell>
          <cell r="K12">
            <v>5</v>
          </cell>
          <cell r="M12">
            <v>8.6744394785256751E-2</v>
          </cell>
        </row>
        <row r="13">
          <cell r="E13">
            <v>0.15191753974109548</v>
          </cell>
          <cell r="I13">
            <v>0.13600915183146728</v>
          </cell>
          <cell r="K13">
            <v>6</v>
          </cell>
          <cell r="M13">
            <v>0.12152793014805488</v>
          </cell>
        </row>
        <row r="14">
          <cell r="E14">
            <v>0.2069137401766287</v>
          </cell>
          <cell r="I14">
            <v>0.18651284894949183</v>
          </cell>
          <cell r="K14">
            <v>7</v>
          </cell>
          <cell r="M14">
            <v>0.16769808556380816</v>
          </cell>
        </row>
        <row r="15">
          <cell r="E15">
            <v>0.27535514077395346</v>
          </cell>
          <cell r="I15">
            <v>0.25033620467923046</v>
          </cell>
          <cell r="K15">
            <v>8</v>
          </cell>
          <cell r="M15">
            <v>0.2268787778687045</v>
          </cell>
        </row>
        <row r="16">
          <cell r="E16">
            <v>0.35626553087147883</v>
          </cell>
          <cell r="I16">
            <v>0.32721464035406267</v>
          </cell>
          <cell r="K16">
            <v>9</v>
          </cell>
          <cell r="M16">
            <v>0.29943075980202088</v>
          </cell>
        </row>
        <row r="17">
          <cell r="E17">
            <v>0.446307821786604</v>
          </cell>
          <cell r="I17">
            <v>0.41464397291142974</v>
          </cell>
          <cell r="K17">
            <v>10</v>
          </cell>
          <cell r="M17">
            <v>0.38366993526996113</v>
          </cell>
        </row>
        <row r="18">
          <cell r="E18">
            <v>0.54001672967624947</v>
          </cell>
          <cell r="I18">
            <v>0.5078018667170906</v>
          </cell>
          <cell r="K18">
            <v>11</v>
          </cell>
          <cell r="M18">
            <v>0.47552208336097251</v>
          </cell>
        </row>
        <row r="19">
          <cell r="E19">
            <v>0.63097922621073632</v>
          </cell>
          <cell r="I19">
            <v>0.60042110004746474</v>
          </cell>
          <cell r="K19">
            <v>12</v>
          </cell>
          <cell r="M19">
            <v>0.56906073386609912</v>
          </cell>
        </row>
        <row r="20">
          <cell r="E20">
            <v>0.7134971584290557</v>
          </cell>
          <cell r="I20">
            <v>0.68637583502869259</v>
          </cell>
          <cell r="K20">
            <v>13</v>
          </cell>
          <cell r="M20">
            <v>0.65791803846451491</v>
          </cell>
        </row>
        <row r="21">
          <cell r="E21">
            <v>0.78388302595070902</v>
          </cell>
          <cell r="I21">
            <v>0.76119459145524104</v>
          </cell>
          <cell r="K21">
            <v>14</v>
          </cell>
          <cell r="M21">
            <v>0.73692365059426235</v>
          </cell>
        </row>
        <row r="22">
          <cell r="E22">
            <v>0.84083445855385286</v>
          </cell>
          <cell r="I22">
            <v>0.82277315373622051</v>
          </cell>
          <cell r="K22">
            <v>15</v>
          </cell>
          <cell r="M22">
            <v>0.80314217730995319</v>
          </cell>
        </row>
        <row r="23">
          <cell r="E23">
            <v>0.88498009979558501</v>
          </cell>
          <cell r="I23">
            <v>0.87116063612934902</v>
          </cell>
          <cell r="K23">
            <v>16</v>
          </cell>
          <cell r="M23">
            <v>0.85595104783500198</v>
          </cell>
        </row>
        <row r="26">
          <cell r="E26">
            <v>9.5000692281502222E-2</v>
          </cell>
          <cell r="I26">
            <v>8.4458917870206554E-2</v>
          </cell>
          <cell r="M26">
            <v>7.498998452790781E-2</v>
          </cell>
        </row>
        <row r="27">
          <cell r="E27">
            <v>0.13261416543378238</v>
          </cell>
          <cell r="I27">
            <v>0.11844486172523859</v>
          </cell>
          <cell r="M27">
            <v>0.10560516939225385</v>
          </cell>
        </row>
        <row r="28">
          <cell r="E28">
            <v>0.18212295167360806</v>
          </cell>
          <cell r="I28">
            <v>0.16366193321968558</v>
          </cell>
          <cell r="M28">
            <v>0.14673649351793866</v>
          </cell>
        </row>
        <row r="29">
          <cell r="E29">
            <v>0.24489634348888373</v>
          </cell>
          <cell r="I29">
            <v>0.22179783996841232</v>
          </cell>
          <cell r="M29">
            <v>0.20030006642118228</v>
          </cell>
        </row>
        <row r="30">
          <cell r="E30">
            <v>0.32081912187857359</v>
          </cell>
          <cell r="I30">
            <v>0.29334151305976819</v>
          </cell>
          <cell r="M30">
            <v>0.26729113158572049</v>
          </cell>
        </row>
        <row r="31">
          <cell r="E31">
            <v>0.40757483530004768</v>
          </cell>
          <cell r="I31">
            <v>0.37678895213566826</v>
          </cell>
          <cell r="M31">
            <v>0.3469665444427773</v>
          </cell>
        </row>
        <row r="32">
          <cell r="E32">
            <v>0.50050249983082085</v>
          </cell>
          <cell r="I32">
            <v>0.46824529723137964</v>
          </cell>
          <cell r="M32">
            <v>0.43625133230927604</v>
          </cell>
        </row>
        <row r="33">
          <cell r="E33">
            <v>0.59339546238745933</v>
          </cell>
          <cell r="I33">
            <v>0.56188604139135978</v>
          </cell>
          <cell r="M33">
            <v>0.52986939186875237</v>
          </cell>
        </row>
        <row r="34">
          <cell r="E34">
            <v>0.68005618119153444</v>
          </cell>
          <cell r="I34">
            <v>0.65131625808294713</v>
          </cell>
          <cell r="M34">
            <v>0.62143181674316317</v>
          </cell>
        </row>
        <row r="35">
          <cell r="E35">
            <v>0.75584628087756256</v>
          </cell>
          <cell r="I35">
            <v>0.73122370059582731</v>
          </cell>
          <cell r="M35">
            <v>0.70508683326083632</v>
          </cell>
        </row>
        <row r="36">
          <cell r="E36">
            <v>0.81847507913018402</v>
          </cell>
          <cell r="I36">
            <v>0.79848461994567521</v>
          </cell>
          <cell r="M36">
            <v>0.77689279984917647</v>
          </cell>
        </row>
        <row r="37">
          <cell r="E37">
            <v>0.86784756316877654</v>
          </cell>
          <cell r="I37">
            <v>0.85231316856708883</v>
          </cell>
          <cell r="M37">
            <v>0.83529927022712913</v>
          </cell>
        </row>
        <row r="38">
          <cell r="E38">
            <v>0.90534436721760114</v>
          </cell>
          <cell r="I38">
            <v>0.89367768587525942</v>
          </cell>
          <cell r="M38">
            <v>0.88076242574050856</v>
          </cell>
        </row>
        <row r="39">
          <cell r="E39">
            <v>0.93302296404692064</v>
          </cell>
          <cell r="I39">
            <v>0.92448321880656115</v>
          </cell>
          <cell r="M39">
            <v>0.91495388295256608</v>
          </cell>
        </row>
        <row r="40">
          <cell r="E40">
            <v>0.95302788340230682</v>
          </cell>
          <cell r="I40">
            <v>0.9468936360160507</v>
          </cell>
          <cell r="M40">
            <v>0.94000872375065836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ORK-PC-1" refreshedDate="43727.54312037037" createdVersion="6" refreshedVersion="6" minRefreshableVersion="3" recordCount="150" xr:uid="{D3A6F737-F2EE-47DB-B929-113A68A5B42D}">
  <cacheSource type="worksheet">
    <worksheetSource ref="A1:B151" sheet="Q2(Pivot table)"/>
  </cacheSource>
  <cacheFields count="2">
    <cacheField name="Mng-Gender" numFmtId="0">
      <sharedItems containsSemiMixedTypes="0" containsString="0" containsNumber="1" containsInteger="1" minValue="0" maxValue="1" count="2">
        <n v="0"/>
        <n v="1"/>
      </sharedItems>
    </cacheField>
    <cacheField name="Sales $m" numFmtId="165">
      <sharedItems containsSemiMixedTypes="0" containsString="0" containsNumber="1" minValue="5.9" maxValue="23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ORK-PC-1" refreshedDate="43727.546201736113" backgroundQuery="1" createdVersion="6" refreshedVersion="6" minRefreshableVersion="3" recordCount="0" supportSubquery="1" supportAdvancedDrill="1" xr:uid="{FBF05551-269F-4205-B26D-ABFCB6A7F08D}">
  <cacheSource type="external" connectionId="1"/>
  <cacheFields count="2">
    <cacheField name="[Range].[Sundays].[Sundays]" caption="Sundays" numFmtId="0" level="1">
      <sharedItems containsSemiMixedTypes="0" containsString="0" containsNumber="1" containsInteger="1" minValue="0" maxValue="1" count="2">
        <n v="0"/>
        <n v="1"/>
      </sharedItems>
      <extLst>
        <ext xmlns:x15="http://schemas.microsoft.com/office/spreadsheetml/2010/11/main" uri="{4F2E5C28-24EA-4eb8-9CBF-B6C8F9C3D259}">
          <x15:cachedUniqueNames>
            <x15:cachedUniqueName index="0" name="[Range].[Sundays].&amp;[0]"/>
            <x15:cachedUniqueName index="1" name="[Range].[Sundays].&amp;[1]"/>
          </x15:cachedUniqueNames>
        </ext>
      </extLst>
    </cacheField>
    <cacheField name="[Measures].[Average of Sales $m]" caption="Average of Sales $m" numFmtId="0" hierarchy="5" level="32767"/>
  </cacheFields>
  <cacheHierarchies count="6">
    <cacheHierarchy uniqueName="[Range].[Sundays]" caption="Sundays" attribute="1" defaultMemberUniqueName="[Range].[Sundays].[All]" allUniqueName="[Range].[Sundays].[All]" dimensionUniqueName="[Range]" displayFolder="" count="2" memberValueDatatype="20" unbalanced="0">
      <fieldsUsage count="2">
        <fieldUsage x="-1"/>
        <fieldUsage x="0"/>
      </fieldsUsage>
    </cacheHierarchy>
    <cacheHierarchy uniqueName="[Range].[Sales $m]" caption="Sales $m" attribute="1" defaultMemberUniqueName="[Range].[Sales $m].[All]" allUniqueName="[Range].[Sales $m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s $m]" caption="Sum of Sales $m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Average of Sales $m]" caption="Average of Sales $m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ORK-PC-1" refreshedDate="43727.546602546296" createdVersion="6" refreshedVersion="6" minRefreshableVersion="3" recordCount="150" xr:uid="{A9C273E7-47F0-4E9C-97D4-87D7814221F4}">
  <cacheSource type="worksheet">
    <worksheetSource ref="K1:L151" sheet="Q2(Pivot table)"/>
  </cacheSource>
  <cacheFields count="2">
    <cacheField name="OnlineChannel" numFmtId="0">
      <sharedItems containsSemiMixedTypes="0" containsString="0" containsNumber="1" containsInteger="1" minValue="0" maxValue="1" count="2">
        <n v="1"/>
        <n v="0"/>
      </sharedItems>
    </cacheField>
    <cacheField name="Sales $m" numFmtId="165">
      <sharedItems containsSemiMixedTypes="0" containsString="0" containsNumber="1" minValue="5.9" maxValue="23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gration Guide" refreshedDate="43728.473448958335" createdVersion="6" refreshedVersion="6" minRefreshableVersion="3" recordCount="150" xr:uid="{6D10F76D-8028-493F-8C1D-AC7B9F09E9DB}">
  <cacheSource type="worksheet">
    <worksheetSource ref="J1:K151" sheet="Q1"/>
  </cacheSource>
  <cacheFields count="2">
    <cacheField name="Sundays" numFmtId="0">
      <sharedItems containsSemiMixedTypes="0" containsString="0" containsNumber="1" containsInteger="1" minValue="0" maxValue="1" count="2">
        <n v="1"/>
        <n v="0"/>
      </sharedItems>
    </cacheField>
    <cacheField name="Sales $m" numFmtId="165">
      <sharedItems containsSemiMixedTypes="0" containsString="0" containsNumber="1" minValue="5.9" maxValue="23.5"/>
    </cacheField>
  </cacheFields>
  <extLst>
    <ext xmlns:x14="http://schemas.microsoft.com/office/spreadsheetml/2009/9/main" uri="{725AE2AE-9491-48be-B2B4-4EB974FC3084}">
      <x14:pivotCacheDefinition pivotCacheId="184697633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gration Guide" refreshedDate="43728.491247800928" createdVersion="6" refreshedVersion="6" minRefreshableVersion="3" recordCount="150" xr:uid="{14BE5801-F6E6-42CC-B855-19E99713975E}">
  <cacheSource type="worksheet">
    <worksheetSource ref="Y1:Z151" sheet="Q1"/>
  </cacheSource>
  <cacheFields count="2">
    <cacheField name="OnlineChannel" numFmtId="0">
      <sharedItems containsSemiMixedTypes="0" containsString="0" containsNumber="1" containsInteger="1" minValue="0" maxValue="1" count="2">
        <n v="1"/>
        <n v="0"/>
      </sharedItems>
    </cacheField>
    <cacheField name="Sales $m" numFmtId="165">
      <sharedItems containsSemiMixedTypes="0" containsString="0" containsNumber="1" minValue="5.9" maxValue="23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">
  <r>
    <x v="0"/>
    <n v="12.5"/>
  </r>
  <r>
    <x v="0"/>
    <n v="14.5"/>
  </r>
  <r>
    <x v="1"/>
    <n v="19"/>
  </r>
  <r>
    <x v="1"/>
    <n v="18.2"/>
  </r>
  <r>
    <x v="0"/>
    <n v="7.6"/>
  </r>
  <r>
    <x v="1"/>
    <n v="18.5"/>
  </r>
  <r>
    <x v="1"/>
    <n v="13.1"/>
  </r>
  <r>
    <x v="0"/>
    <n v="14.9"/>
  </r>
  <r>
    <x v="1"/>
    <n v="17.100000000000001"/>
  </r>
  <r>
    <x v="0"/>
    <n v="9.1999999999999993"/>
  </r>
  <r>
    <x v="0"/>
    <n v="10.3"/>
  </r>
  <r>
    <x v="1"/>
    <n v="19.3"/>
  </r>
  <r>
    <x v="0"/>
    <n v="8.1"/>
  </r>
  <r>
    <x v="0"/>
    <n v="9.1"/>
  </r>
  <r>
    <x v="1"/>
    <n v="15.7"/>
  </r>
  <r>
    <x v="1"/>
    <n v="9.8000000000000007"/>
  </r>
  <r>
    <x v="1"/>
    <n v="19.5"/>
  </r>
  <r>
    <x v="1"/>
    <n v="16.2"/>
  </r>
  <r>
    <x v="0"/>
    <n v="8"/>
  </r>
  <r>
    <x v="1"/>
    <n v="12.2"/>
  </r>
  <r>
    <x v="1"/>
    <n v="11.1"/>
  </r>
  <r>
    <x v="1"/>
    <n v="16.8"/>
  </r>
  <r>
    <x v="1"/>
    <n v="11.8"/>
  </r>
  <r>
    <x v="0"/>
    <n v="14"/>
  </r>
  <r>
    <x v="0"/>
    <n v="10.5"/>
  </r>
  <r>
    <x v="0"/>
    <n v="6.2"/>
  </r>
  <r>
    <x v="1"/>
    <n v="16.899999999999999"/>
  </r>
  <r>
    <x v="0"/>
    <n v="7.9"/>
  </r>
  <r>
    <x v="0"/>
    <n v="9.6"/>
  </r>
  <r>
    <x v="1"/>
    <n v="16.3"/>
  </r>
  <r>
    <x v="1"/>
    <n v="11.2"/>
  </r>
  <r>
    <x v="1"/>
    <n v="13.1"/>
  </r>
  <r>
    <x v="0"/>
    <n v="8"/>
  </r>
  <r>
    <x v="1"/>
    <n v="16.100000000000001"/>
  </r>
  <r>
    <x v="1"/>
    <n v="10.4"/>
  </r>
  <r>
    <x v="0"/>
    <n v="7.4"/>
  </r>
  <r>
    <x v="0"/>
    <n v="10.5"/>
  </r>
  <r>
    <x v="0"/>
    <n v="12"/>
  </r>
  <r>
    <x v="1"/>
    <n v="14.5"/>
  </r>
  <r>
    <x v="0"/>
    <n v="5.9"/>
  </r>
  <r>
    <x v="0"/>
    <n v="9"/>
  </r>
  <r>
    <x v="0"/>
    <n v="15.8"/>
  </r>
  <r>
    <x v="0"/>
    <n v="14"/>
  </r>
  <r>
    <x v="1"/>
    <n v="15.3"/>
  </r>
  <r>
    <x v="0"/>
    <n v="14.4"/>
  </r>
  <r>
    <x v="0"/>
    <n v="14.8"/>
  </r>
  <r>
    <x v="1"/>
    <n v="12.1"/>
  </r>
  <r>
    <x v="0"/>
    <n v="8"/>
  </r>
  <r>
    <x v="1"/>
    <n v="8.4"/>
  </r>
  <r>
    <x v="1"/>
    <n v="10.6"/>
  </r>
  <r>
    <x v="1"/>
    <n v="10.9"/>
  </r>
  <r>
    <x v="1"/>
    <n v="8.6999999999999993"/>
  </r>
  <r>
    <x v="0"/>
    <n v="9.5"/>
  </r>
  <r>
    <x v="0"/>
    <n v="6.8"/>
  </r>
  <r>
    <x v="0"/>
    <n v="7.2"/>
  </r>
  <r>
    <x v="1"/>
    <n v="11.3"/>
  </r>
  <r>
    <x v="0"/>
    <n v="9.4"/>
  </r>
  <r>
    <x v="1"/>
    <n v="8.6"/>
  </r>
  <r>
    <x v="1"/>
    <n v="17.100000000000001"/>
  </r>
  <r>
    <x v="1"/>
    <n v="15.4"/>
  </r>
  <r>
    <x v="1"/>
    <n v="11"/>
  </r>
  <r>
    <x v="0"/>
    <n v="15.6"/>
  </r>
  <r>
    <x v="0"/>
    <n v="7.6"/>
  </r>
  <r>
    <x v="1"/>
    <n v="11.4"/>
  </r>
  <r>
    <x v="1"/>
    <n v="23.5"/>
  </r>
  <r>
    <x v="1"/>
    <n v="12.4"/>
  </r>
  <r>
    <x v="1"/>
    <n v="13.4"/>
  </r>
  <r>
    <x v="0"/>
    <n v="13.8"/>
  </r>
  <r>
    <x v="1"/>
    <n v="11.6"/>
  </r>
  <r>
    <x v="1"/>
    <n v="11.8"/>
  </r>
  <r>
    <x v="0"/>
    <n v="12.4"/>
  </r>
  <r>
    <x v="0"/>
    <n v="8.1"/>
  </r>
  <r>
    <x v="0"/>
    <n v="9.5"/>
  </r>
  <r>
    <x v="1"/>
    <n v="8.4"/>
  </r>
  <r>
    <x v="0"/>
    <n v="9"/>
  </r>
  <r>
    <x v="0"/>
    <n v="15.5"/>
  </r>
  <r>
    <x v="0"/>
    <n v="10.4"/>
  </r>
  <r>
    <x v="1"/>
    <n v="12.7"/>
  </r>
  <r>
    <x v="1"/>
    <n v="14"/>
  </r>
  <r>
    <x v="0"/>
    <n v="9.4"/>
  </r>
  <r>
    <x v="1"/>
    <n v="14"/>
  </r>
  <r>
    <x v="0"/>
    <n v="15.9"/>
  </r>
  <r>
    <x v="0"/>
    <n v="7.5"/>
  </r>
  <r>
    <x v="0"/>
    <n v="8.1"/>
  </r>
  <r>
    <x v="1"/>
    <n v="10.3"/>
  </r>
  <r>
    <x v="0"/>
    <n v="7.7"/>
  </r>
  <r>
    <x v="0"/>
    <n v="8.5"/>
  </r>
  <r>
    <x v="1"/>
    <n v="10.7"/>
  </r>
  <r>
    <x v="0"/>
    <n v="7.4"/>
  </r>
  <r>
    <x v="1"/>
    <n v="14.8"/>
  </r>
  <r>
    <x v="0"/>
    <n v="7.3"/>
  </r>
  <r>
    <x v="0"/>
    <n v="7.6"/>
  </r>
  <r>
    <x v="0"/>
    <n v="9"/>
  </r>
  <r>
    <x v="1"/>
    <n v="12.9"/>
  </r>
  <r>
    <x v="0"/>
    <n v="9"/>
  </r>
  <r>
    <x v="1"/>
    <n v="18.2"/>
  </r>
  <r>
    <x v="1"/>
    <n v="14.4"/>
  </r>
  <r>
    <x v="0"/>
    <n v="8.8000000000000007"/>
  </r>
  <r>
    <x v="1"/>
    <n v="12.5"/>
  </r>
  <r>
    <x v="1"/>
    <n v="13.3"/>
  </r>
  <r>
    <x v="0"/>
    <n v="12.5"/>
  </r>
  <r>
    <x v="1"/>
    <n v="13.2"/>
  </r>
  <r>
    <x v="0"/>
    <n v="11.1"/>
  </r>
  <r>
    <x v="0"/>
    <n v="8.3000000000000007"/>
  </r>
  <r>
    <x v="0"/>
    <n v="9.3000000000000007"/>
  </r>
  <r>
    <x v="0"/>
    <n v="8.1999999999999993"/>
  </r>
  <r>
    <x v="1"/>
    <n v="14.8"/>
  </r>
  <r>
    <x v="1"/>
    <n v="10.7"/>
  </r>
  <r>
    <x v="0"/>
    <n v="8.8000000000000007"/>
  </r>
  <r>
    <x v="0"/>
    <n v="9.6999999999999993"/>
  </r>
  <r>
    <x v="0"/>
    <n v="9.6999999999999993"/>
  </r>
  <r>
    <x v="1"/>
    <n v="10.5"/>
  </r>
  <r>
    <x v="1"/>
    <n v="8.9"/>
  </r>
  <r>
    <x v="0"/>
    <n v="7.9"/>
  </r>
  <r>
    <x v="1"/>
    <n v="21"/>
  </r>
  <r>
    <x v="1"/>
    <n v="12.7"/>
  </r>
  <r>
    <x v="0"/>
    <n v="9.4"/>
  </r>
  <r>
    <x v="0"/>
    <n v="7.5"/>
  </r>
  <r>
    <x v="0"/>
    <n v="11.8"/>
  </r>
  <r>
    <x v="0"/>
    <n v="11.4"/>
  </r>
  <r>
    <x v="0"/>
    <n v="7.2"/>
  </r>
  <r>
    <x v="1"/>
    <n v="20.399999999999999"/>
  </r>
  <r>
    <x v="1"/>
    <n v="9.8000000000000007"/>
  </r>
  <r>
    <x v="1"/>
    <n v="16.2"/>
  </r>
  <r>
    <x v="1"/>
    <n v="11.4"/>
  </r>
  <r>
    <x v="1"/>
    <n v="18.3"/>
  </r>
  <r>
    <x v="1"/>
    <n v="8.6999999999999993"/>
  </r>
  <r>
    <x v="0"/>
    <n v="9.1"/>
  </r>
  <r>
    <x v="0"/>
    <n v="9.6999999999999993"/>
  </r>
  <r>
    <x v="0"/>
    <n v="6.6"/>
  </r>
  <r>
    <x v="0"/>
    <n v="9.1"/>
  </r>
  <r>
    <x v="1"/>
    <n v="9.6999999999999993"/>
  </r>
  <r>
    <x v="0"/>
    <n v="7.8"/>
  </r>
  <r>
    <x v="1"/>
    <n v="13.9"/>
  </r>
  <r>
    <x v="0"/>
    <n v="10.3"/>
  </r>
  <r>
    <x v="1"/>
    <n v="11.7"/>
  </r>
  <r>
    <x v="0"/>
    <n v="9.4"/>
  </r>
  <r>
    <x v="0"/>
    <n v="9.5"/>
  </r>
  <r>
    <x v="1"/>
    <n v="8.6999999999999993"/>
  </r>
  <r>
    <x v="1"/>
    <n v="12.8"/>
  </r>
  <r>
    <x v="0"/>
    <n v="6.6"/>
  </r>
  <r>
    <x v="1"/>
    <n v="17"/>
  </r>
  <r>
    <x v="1"/>
    <n v="16.7"/>
  </r>
  <r>
    <x v="1"/>
    <n v="15.9"/>
  </r>
  <r>
    <x v="0"/>
    <n v="7.9"/>
  </r>
  <r>
    <x v="1"/>
    <n v="14.1"/>
  </r>
  <r>
    <x v="0"/>
    <n v="8.1"/>
  </r>
  <r>
    <x v="1"/>
    <n v="13.6"/>
  </r>
  <r>
    <x v="0"/>
    <n v="10"/>
  </r>
  <r>
    <x v="1"/>
    <n v="11.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">
  <r>
    <x v="0"/>
    <n v="12.5"/>
  </r>
  <r>
    <x v="0"/>
    <n v="14.5"/>
  </r>
  <r>
    <x v="0"/>
    <n v="19"/>
  </r>
  <r>
    <x v="1"/>
    <n v="18.2"/>
  </r>
  <r>
    <x v="1"/>
    <n v="7.6"/>
  </r>
  <r>
    <x v="0"/>
    <n v="18.5"/>
  </r>
  <r>
    <x v="1"/>
    <n v="13.1"/>
  </r>
  <r>
    <x v="1"/>
    <n v="14.9"/>
  </r>
  <r>
    <x v="0"/>
    <n v="17.100000000000001"/>
  </r>
  <r>
    <x v="0"/>
    <n v="9.1999999999999993"/>
  </r>
  <r>
    <x v="0"/>
    <n v="10.3"/>
  </r>
  <r>
    <x v="0"/>
    <n v="19.3"/>
  </r>
  <r>
    <x v="1"/>
    <n v="8.1"/>
  </r>
  <r>
    <x v="1"/>
    <n v="9.1"/>
  </r>
  <r>
    <x v="0"/>
    <n v="15.7"/>
  </r>
  <r>
    <x v="0"/>
    <n v="9.8000000000000007"/>
  </r>
  <r>
    <x v="0"/>
    <n v="19.5"/>
  </r>
  <r>
    <x v="0"/>
    <n v="16.2"/>
  </r>
  <r>
    <x v="1"/>
    <n v="8"/>
  </r>
  <r>
    <x v="0"/>
    <n v="12.2"/>
  </r>
  <r>
    <x v="0"/>
    <n v="11.1"/>
  </r>
  <r>
    <x v="0"/>
    <n v="16.8"/>
  </r>
  <r>
    <x v="1"/>
    <n v="11.8"/>
  </r>
  <r>
    <x v="0"/>
    <n v="14"/>
  </r>
  <r>
    <x v="1"/>
    <n v="10.5"/>
  </r>
  <r>
    <x v="1"/>
    <n v="6.2"/>
  </r>
  <r>
    <x v="0"/>
    <n v="16.899999999999999"/>
  </r>
  <r>
    <x v="1"/>
    <n v="7.9"/>
  </r>
  <r>
    <x v="1"/>
    <n v="9.6"/>
  </r>
  <r>
    <x v="0"/>
    <n v="16.3"/>
  </r>
  <r>
    <x v="1"/>
    <n v="11.2"/>
  </r>
  <r>
    <x v="0"/>
    <n v="13.1"/>
  </r>
  <r>
    <x v="1"/>
    <n v="8"/>
  </r>
  <r>
    <x v="1"/>
    <n v="16.100000000000001"/>
  </r>
  <r>
    <x v="1"/>
    <n v="10.4"/>
  </r>
  <r>
    <x v="0"/>
    <n v="7.4"/>
  </r>
  <r>
    <x v="1"/>
    <n v="10.5"/>
  </r>
  <r>
    <x v="1"/>
    <n v="12"/>
  </r>
  <r>
    <x v="1"/>
    <n v="14.5"/>
  </r>
  <r>
    <x v="1"/>
    <n v="5.9"/>
  </r>
  <r>
    <x v="0"/>
    <n v="9"/>
  </r>
  <r>
    <x v="1"/>
    <n v="15.8"/>
  </r>
  <r>
    <x v="1"/>
    <n v="14"/>
  </r>
  <r>
    <x v="1"/>
    <n v="15.3"/>
  </r>
  <r>
    <x v="1"/>
    <n v="14.4"/>
  </r>
  <r>
    <x v="1"/>
    <n v="14.8"/>
  </r>
  <r>
    <x v="1"/>
    <n v="12.1"/>
  </r>
  <r>
    <x v="0"/>
    <n v="8"/>
  </r>
  <r>
    <x v="1"/>
    <n v="8.4"/>
  </r>
  <r>
    <x v="1"/>
    <n v="10.6"/>
  </r>
  <r>
    <x v="1"/>
    <n v="10.9"/>
  </r>
  <r>
    <x v="1"/>
    <n v="8.6999999999999993"/>
  </r>
  <r>
    <x v="1"/>
    <n v="9.5"/>
  </r>
  <r>
    <x v="1"/>
    <n v="6.8"/>
  </r>
  <r>
    <x v="1"/>
    <n v="7.2"/>
  </r>
  <r>
    <x v="1"/>
    <n v="11.3"/>
  </r>
  <r>
    <x v="1"/>
    <n v="9.4"/>
  </r>
  <r>
    <x v="0"/>
    <n v="8.6"/>
  </r>
  <r>
    <x v="0"/>
    <n v="17.100000000000001"/>
  </r>
  <r>
    <x v="0"/>
    <n v="15.4"/>
  </r>
  <r>
    <x v="1"/>
    <n v="11"/>
  </r>
  <r>
    <x v="1"/>
    <n v="15.6"/>
  </r>
  <r>
    <x v="1"/>
    <n v="7.6"/>
  </r>
  <r>
    <x v="0"/>
    <n v="11.4"/>
  </r>
  <r>
    <x v="0"/>
    <n v="23.5"/>
  </r>
  <r>
    <x v="1"/>
    <n v="12.4"/>
  </r>
  <r>
    <x v="0"/>
    <n v="13.4"/>
  </r>
  <r>
    <x v="1"/>
    <n v="13.8"/>
  </r>
  <r>
    <x v="1"/>
    <n v="11.6"/>
  </r>
  <r>
    <x v="1"/>
    <n v="11.8"/>
  </r>
  <r>
    <x v="0"/>
    <n v="12.4"/>
  </r>
  <r>
    <x v="1"/>
    <n v="8.1"/>
  </r>
  <r>
    <x v="0"/>
    <n v="9.5"/>
  </r>
  <r>
    <x v="0"/>
    <n v="8.4"/>
  </r>
  <r>
    <x v="0"/>
    <n v="9"/>
  </r>
  <r>
    <x v="0"/>
    <n v="15.5"/>
  </r>
  <r>
    <x v="0"/>
    <n v="10.4"/>
  </r>
  <r>
    <x v="1"/>
    <n v="12.7"/>
  </r>
  <r>
    <x v="1"/>
    <n v="14"/>
  </r>
  <r>
    <x v="0"/>
    <n v="9.4"/>
  </r>
  <r>
    <x v="0"/>
    <n v="14"/>
  </r>
  <r>
    <x v="1"/>
    <n v="15.9"/>
  </r>
  <r>
    <x v="1"/>
    <n v="7.5"/>
  </r>
  <r>
    <x v="1"/>
    <n v="8.1"/>
  </r>
  <r>
    <x v="1"/>
    <n v="10.3"/>
  </r>
  <r>
    <x v="1"/>
    <n v="7.7"/>
  </r>
  <r>
    <x v="1"/>
    <n v="8.5"/>
  </r>
  <r>
    <x v="0"/>
    <n v="10.7"/>
  </r>
  <r>
    <x v="1"/>
    <n v="7.4"/>
  </r>
  <r>
    <x v="0"/>
    <n v="14.8"/>
  </r>
  <r>
    <x v="1"/>
    <n v="7.3"/>
  </r>
  <r>
    <x v="1"/>
    <n v="7.6"/>
  </r>
  <r>
    <x v="1"/>
    <n v="9"/>
  </r>
  <r>
    <x v="0"/>
    <n v="12.9"/>
  </r>
  <r>
    <x v="1"/>
    <n v="9"/>
  </r>
  <r>
    <x v="0"/>
    <n v="18.2"/>
  </r>
  <r>
    <x v="0"/>
    <n v="14.4"/>
  </r>
  <r>
    <x v="1"/>
    <n v="8.8000000000000007"/>
  </r>
  <r>
    <x v="1"/>
    <n v="12.5"/>
  </r>
  <r>
    <x v="0"/>
    <n v="13.3"/>
  </r>
  <r>
    <x v="1"/>
    <n v="12.5"/>
  </r>
  <r>
    <x v="0"/>
    <n v="13.2"/>
  </r>
  <r>
    <x v="1"/>
    <n v="11.1"/>
  </r>
  <r>
    <x v="0"/>
    <n v="8.3000000000000007"/>
  </r>
  <r>
    <x v="1"/>
    <n v="9.3000000000000007"/>
  </r>
  <r>
    <x v="1"/>
    <n v="8.1999999999999993"/>
  </r>
  <r>
    <x v="1"/>
    <n v="14.8"/>
  </r>
  <r>
    <x v="1"/>
    <n v="10.7"/>
  </r>
  <r>
    <x v="1"/>
    <n v="8.8000000000000007"/>
  </r>
  <r>
    <x v="1"/>
    <n v="9.6999999999999993"/>
  </r>
  <r>
    <x v="0"/>
    <n v="9.6999999999999993"/>
  </r>
  <r>
    <x v="1"/>
    <n v="10.5"/>
  </r>
  <r>
    <x v="0"/>
    <n v="8.9"/>
  </r>
  <r>
    <x v="1"/>
    <n v="7.9"/>
  </r>
  <r>
    <x v="0"/>
    <n v="21"/>
  </r>
  <r>
    <x v="1"/>
    <n v="12.7"/>
  </r>
  <r>
    <x v="1"/>
    <n v="9.4"/>
  </r>
  <r>
    <x v="0"/>
    <n v="7.5"/>
  </r>
  <r>
    <x v="1"/>
    <n v="11.8"/>
  </r>
  <r>
    <x v="1"/>
    <n v="11.4"/>
  </r>
  <r>
    <x v="1"/>
    <n v="7.2"/>
  </r>
  <r>
    <x v="0"/>
    <n v="20.399999999999999"/>
  </r>
  <r>
    <x v="0"/>
    <n v="9.8000000000000007"/>
  </r>
  <r>
    <x v="0"/>
    <n v="16.2"/>
  </r>
  <r>
    <x v="0"/>
    <n v="11.4"/>
  </r>
  <r>
    <x v="0"/>
    <n v="18.3"/>
  </r>
  <r>
    <x v="0"/>
    <n v="8.6999999999999993"/>
  </r>
  <r>
    <x v="1"/>
    <n v="9.1"/>
  </r>
  <r>
    <x v="1"/>
    <n v="9.6999999999999993"/>
  </r>
  <r>
    <x v="1"/>
    <n v="6.6"/>
  </r>
  <r>
    <x v="0"/>
    <n v="9.1"/>
  </r>
  <r>
    <x v="1"/>
    <n v="9.6999999999999993"/>
  </r>
  <r>
    <x v="1"/>
    <n v="7.8"/>
  </r>
  <r>
    <x v="1"/>
    <n v="13.9"/>
  </r>
  <r>
    <x v="1"/>
    <n v="10.3"/>
  </r>
  <r>
    <x v="0"/>
    <n v="11.7"/>
  </r>
  <r>
    <x v="0"/>
    <n v="9.4"/>
  </r>
  <r>
    <x v="1"/>
    <n v="9.5"/>
  </r>
  <r>
    <x v="0"/>
    <n v="8.6999999999999993"/>
  </r>
  <r>
    <x v="1"/>
    <n v="12.8"/>
  </r>
  <r>
    <x v="1"/>
    <n v="6.6"/>
  </r>
  <r>
    <x v="0"/>
    <n v="17"/>
  </r>
  <r>
    <x v="0"/>
    <n v="16.7"/>
  </r>
  <r>
    <x v="0"/>
    <n v="15.9"/>
  </r>
  <r>
    <x v="1"/>
    <n v="7.9"/>
  </r>
  <r>
    <x v="0"/>
    <n v="14.1"/>
  </r>
  <r>
    <x v="1"/>
    <n v="8.1"/>
  </r>
  <r>
    <x v="1"/>
    <n v="13.6"/>
  </r>
  <r>
    <x v="1"/>
    <n v="10"/>
  </r>
  <r>
    <x v="1"/>
    <n v="11.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">
  <r>
    <x v="0"/>
    <n v="12.5"/>
  </r>
  <r>
    <x v="0"/>
    <n v="14.5"/>
  </r>
  <r>
    <x v="0"/>
    <n v="19"/>
  </r>
  <r>
    <x v="0"/>
    <n v="18.2"/>
  </r>
  <r>
    <x v="0"/>
    <n v="7.6"/>
  </r>
  <r>
    <x v="0"/>
    <n v="18.5"/>
  </r>
  <r>
    <x v="0"/>
    <n v="13.1"/>
  </r>
  <r>
    <x v="0"/>
    <n v="14.9"/>
  </r>
  <r>
    <x v="1"/>
    <n v="17.100000000000001"/>
  </r>
  <r>
    <x v="1"/>
    <n v="9.1999999999999993"/>
  </r>
  <r>
    <x v="0"/>
    <n v="10.3"/>
  </r>
  <r>
    <x v="0"/>
    <n v="19.3"/>
  </r>
  <r>
    <x v="1"/>
    <n v="8.1"/>
  </r>
  <r>
    <x v="0"/>
    <n v="9.1"/>
  </r>
  <r>
    <x v="1"/>
    <n v="15.7"/>
  </r>
  <r>
    <x v="0"/>
    <n v="9.8000000000000007"/>
  </r>
  <r>
    <x v="1"/>
    <n v="19.5"/>
  </r>
  <r>
    <x v="0"/>
    <n v="16.2"/>
  </r>
  <r>
    <x v="0"/>
    <n v="8"/>
  </r>
  <r>
    <x v="1"/>
    <n v="12.2"/>
  </r>
  <r>
    <x v="1"/>
    <n v="11.1"/>
  </r>
  <r>
    <x v="0"/>
    <n v="16.8"/>
  </r>
  <r>
    <x v="0"/>
    <n v="11.8"/>
  </r>
  <r>
    <x v="0"/>
    <n v="14"/>
  </r>
  <r>
    <x v="0"/>
    <n v="10.5"/>
  </r>
  <r>
    <x v="1"/>
    <n v="6.2"/>
  </r>
  <r>
    <x v="0"/>
    <n v="16.899999999999999"/>
  </r>
  <r>
    <x v="0"/>
    <n v="7.9"/>
  </r>
  <r>
    <x v="0"/>
    <n v="9.6"/>
  </r>
  <r>
    <x v="0"/>
    <n v="16.3"/>
  </r>
  <r>
    <x v="0"/>
    <n v="11.2"/>
  </r>
  <r>
    <x v="0"/>
    <n v="13.1"/>
  </r>
  <r>
    <x v="1"/>
    <n v="8"/>
  </r>
  <r>
    <x v="0"/>
    <n v="16.100000000000001"/>
  </r>
  <r>
    <x v="0"/>
    <n v="10.4"/>
  </r>
  <r>
    <x v="1"/>
    <n v="7.4"/>
  </r>
  <r>
    <x v="1"/>
    <n v="10.5"/>
  </r>
  <r>
    <x v="0"/>
    <n v="12"/>
  </r>
  <r>
    <x v="0"/>
    <n v="14.5"/>
  </r>
  <r>
    <x v="1"/>
    <n v="5.9"/>
  </r>
  <r>
    <x v="0"/>
    <n v="9"/>
  </r>
  <r>
    <x v="0"/>
    <n v="15.8"/>
  </r>
  <r>
    <x v="0"/>
    <n v="14"/>
  </r>
  <r>
    <x v="0"/>
    <n v="15.3"/>
  </r>
  <r>
    <x v="0"/>
    <n v="14.4"/>
  </r>
  <r>
    <x v="0"/>
    <n v="14.8"/>
  </r>
  <r>
    <x v="0"/>
    <n v="12.1"/>
  </r>
  <r>
    <x v="1"/>
    <n v="8"/>
  </r>
  <r>
    <x v="1"/>
    <n v="8.4"/>
  </r>
  <r>
    <x v="1"/>
    <n v="10.6"/>
  </r>
  <r>
    <x v="1"/>
    <n v="10.9"/>
  </r>
  <r>
    <x v="0"/>
    <n v="8.6999999999999993"/>
  </r>
  <r>
    <x v="0"/>
    <n v="9.5"/>
  </r>
  <r>
    <x v="0"/>
    <n v="6.8"/>
  </r>
  <r>
    <x v="1"/>
    <n v="7.2"/>
  </r>
  <r>
    <x v="0"/>
    <n v="11.3"/>
  </r>
  <r>
    <x v="0"/>
    <n v="9.4"/>
  </r>
  <r>
    <x v="1"/>
    <n v="8.6"/>
  </r>
  <r>
    <x v="1"/>
    <n v="17.100000000000001"/>
  </r>
  <r>
    <x v="1"/>
    <n v="15.4"/>
  </r>
  <r>
    <x v="1"/>
    <n v="11"/>
  </r>
  <r>
    <x v="1"/>
    <n v="15.6"/>
  </r>
  <r>
    <x v="1"/>
    <n v="7.6"/>
  </r>
  <r>
    <x v="1"/>
    <n v="11.4"/>
  </r>
  <r>
    <x v="0"/>
    <n v="23.5"/>
  </r>
  <r>
    <x v="0"/>
    <n v="12.4"/>
  </r>
  <r>
    <x v="1"/>
    <n v="13.4"/>
  </r>
  <r>
    <x v="0"/>
    <n v="13.8"/>
  </r>
  <r>
    <x v="0"/>
    <n v="11.6"/>
  </r>
  <r>
    <x v="0"/>
    <n v="11.8"/>
  </r>
  <r>
    <x v="0"/>
    <n v="12.4"/>
  </r>
  <r>
    <x v="0"/>
    <n v="8.1"/>
  </r>
  <r>
    <x v="0"/>
    <n v="9.5"/>
  </r>
  <r>
    <x v="1"/>
    <n v="8.4"/>
  </r>
  <r>
    <x v="0"/>
    <n v="9"/>
  </r>
  <r>
    <x v="1"/>
    <n v="15.5"/>
  </r>
  <r>
    <x v="0"/>
    <n v="10.4"/>
  </r>
  <r>
    <x v="0"/>
    <n v="12.7"/>
  </r>
  <r>
    <x v="0"/>
    <n v="14"/>
  </r>
  <r>
    <x v="0"/>
    <n v="9.4"/>
  </r>
  <r>
    <x v="0"/>
    <n v="14"/>
  </r>
  <r>
    <x v="1"/>
    <n v="15.9"/>
  </r>
  <r>
    <x v="1"/>
    <n v="7.5"/>
  </r>
  <r>
    <x v="0"/>
    <n v="8.1"/>
  </r>
  <r>
    <x v="1"/>
    <n v="10.3"/>
  </r>
  <r>
    <x v="1"/>
    <n v="7.7"/>
  </r>
  <r>
    <x v="1"/>
    <n v="8.5"/>
  </r>
  <r>
    <x v="1"/>
    <n v="10.7"/>
  </r>
  <r>
    <x v="1"/>
    <n v="7.4"/>
  </r>
  <r>
    <x v="0"/>
    <n v="14.8"/>
  </r>
  <r>
    <x v="0"/>
    <n v="7.3"/>
  </r>
  <r>
    <x v="0"/>
    <n v="7.6"/>
  </r>
  <r>
    <x v="0"/>
    <n v="9"/>
  </r>
  <r>
    <x v="0"/>
    <n v="12.9"/>
  </r>
  <r>
    <x v="0"/>
    <n v="9"/>
  </r>
  <r>
    <x v="0"/>
    <n v="18.2"/>
  </r>
  <r>
    <x v="1"/>
    <n v="14.4"/>
  </r>
  <r>
    <x v="1"/>
    <n v="8.8000000000000007"/>
  </r>
  <r>
    <x v="0"/>
    <n v="12.5"/>
  </r>
  <r>
    <x v="1"/>
    <n v="13.3"/>
  </r>
  <r>
    <x v="0"/>
    <n v="12.5"/>
  </r>
  <r>
    <x v="1"/>
    <n v="13.2"/>
  </r>
  <r>
    <x v="1"/>
    <n v="11.1"/>
  </r>
  <r>
    <x v="1"/>
    <n v="8.3000000000000007"/>
  </r>
  <r>
    <x v="0"/>
    <n v="9.3000000000000007"/>
  </r>
  <r>
    <x v="0"/>
    <n v="8.1999999999999993"/>
  </r>
  <r>
    <x v="0"/>
    <n v="14.8"/>
  </r>
  <r>
    <x v="1"/>
    <n v="10.7"/>
  </r>
  <r>
    <x v="0"/>
    <n v="8.8000000000000007"/>
  </r>
  <r>
    <x v="0"/>
    <n v="9.6999999999999993"/>
  </r>
  <r>
    <x v="0"/>
    <n v="9.6999999999999993"/>
  </r>
  <r>
    <x v="0"/>
    <n v="10.5"/>
  </r>
  <r>
    <x v="0"/>
    <n v="8.9"/>
  </r>
  <r>
    <x v="0"/>
    <n v="7.9"/>
  </r>
  <r>
    <x v="0"/>
    <n v="21"/>
  </r>
  <r>
    <x v="1"/>
    <n v="12.7"/>
  </r>
  <r>
    <x v="1"/>
    <n v="9.4"/>
  </r>
  <r>
    <x v="0"/>
    <n v="7.5"/>
  </r>
  <r>
    <x v="0"/>
    <n v="11.8"/>
  </r>
  <r>
    <x v="0"/>
    <n v="11.4"/>
  </r>
  <r>
    <x v="1"/>
    <n v="7.2"/>
  </r>
  <r>
    <x v="1"/>
    <n v="20.399999999999999"/>
  </r>
  <r>
    <x v="0"/>
    <n v="9.8000000000000007"/>
  </r>
  <r>
    <x v="1"/>
    <n v="16.2"/>
  </r>
  <r>
    <x v="1"/>
    <n v="11.4"/>
  </r>
  <r>
    <x v="1"/>
    <n v="18.3"/>
  </r>
  <r>
    <x v="0"/>
    <n v="8.6999999999999993"/>
  </r>
  <r>
    <x v="0"/>
    <n v="9.1"/>
  </r>
  <r>
    <x v="0"/>
    <n v="9.6999999999999993"/>
  </r>
  <r>
    <x v="1"/>
    <n v="6.6"/>
  </r>
  <r>
    <x v="1"/>
    <n v="9.1"/>
  </r>
  <r>
    <x v="0"/>
    <n v="9.6999999999999993"/>
  </r>
  <r>
    <x v="1"/>
    <n v="7.8"/>
  </r>
  <r>
    <x v="0"/>
    <n v="13.9"/>
  </r>
  <r>
    <x v="0"/>
    <n v="10.3"/>
  </r>
  <r>
    <x v="0"/>
    <n v="11.7"/>
  </r>
  <r>
    <x v="0"/>
    <n v="9.4"/>
  </r>
  <r>
    <x v="0"/>
    <n v="9.5"/>
  </r>
  <r>
    <x v="0"/>
    <n v="8.6999999999999993"/>
  </r>
  <r>
    <x v="0"/>
    <n v="12.8"/>
  </r>
  <r>
    <x v="1"/>
    <n v="6.6"/>
  </r>
  <r>
    <x v="0"/>
    <n v="17"/>
  </r>
  <r>
    <x v="0"/>
    <n v="16.7"/>
  </r>
  <r>
    <x v="0"/>
    <n v="15.9"/>
  </r>
  <r>
    <x v="0"/>
    <n v="7.9"/>
  </r>
  <r>
    <x v="1"/>
    <n v="14.1"/>
  </r>
  <r>
    <x v="0"/>
    <n v="8.1"/>
  </r>
  <r>
    <x v="1"/>
    <n v="13.6"/>
  </r>
  <r>
    <x v="0"/>
    <n v="10"/>
  </r>
  <r>
    <x v="0"/>
    <n v="11.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">
  <r>
    <n v="1"/>
    <n v="12.5"/>
  </r>
  <r>
    <n v="1"/>
    <n v="14.5"/>
  </r>
  <r>
    <n v="1"/>
    <n v="19"/>
  </r>
  <r>
    <n v="0"/>
    <n v="18.2"/>
  </r>
  <r>
    <n v="0"/>
    <n v="7.6"/>
  </r>
  <r>
    <n v="1"/>
    <n v="18.5"/>
  </r>
  <r>
    <n v="0"/>
    <n v="13.1"/>
  </r>
  <r>
    <n v="0"/>
    <n v="14.9"/>
  </r>
  <r>
    <n v="1"/>
    <n v="17.100000000000001"/>
  </r>
  <r>
    <n v="1"/>
    <n v="9.1999999999999993"/>
  </r>
  <r>
    <n v="1"/>
    <n v="10.3"/>
  </r>
  <r>
    <n v="1"/>
    <n v="19.3"/>
  </r>
  <r>
    <n v="0"/>
    <n v="8.1"/>
  </r>
  <r>
    <n v="0"/>
    <n v="9.1"/>
  </r>
  <r>
    <n v="1"/>
    <n v="15.7"/>
  </r>
  <r>
    <n v="1"/>
    <n v="9.8000000000000007"/>
  </r>
  <r>
    <n v="1"/>
    <n v="19.5"/>
  </r>
  <r>
    <n v="1"/>
    <n v="16.2"/>
  </r>
  <r>
    <n v="0"/>
    <n v="8"/>
  </r>
  <r>
    <n v="1"/>
    <n v="12.2"/>
  </r>
  <r>
    <n v="1"/>
    <n v="11.1"/>
  </r>
  <r>
    <n v="1"/>
    <n v="16.8"/>
  </r>
  <r>
    <n v="0"/>
    <n v="11.8"/>
  </r>
  <r>
    <n v="1"/>
    <n v="14"/>
  </r>
  <r>
    <n v="0"/>
    <n v="10.5"/>
  </r>
  <r>
    <n v="0"/>
    <n v="6.2"/>
  </r>
  <r>
    <n v="1"/>
    <n v="16.899999999999999"/>
  </r>
  <r>
    <n v="0"/>
    <n v="7.9"/>
  </r>
  <r>
    <n v="0"/>
    <n v="9.6"/>
  </r>
  <r>
    <n v="1"/>
    <n v="16.3"/>
  </r>
  <r>
    <n v="0"/>
    <n v="11.2"/>
  </r>
  <r>
    <n v="1"/>
    <n v="13.1"/>
  </r>
  <r>
    <n v="0"/>
    <n v="8"/>
  </r>
  <r>
    <n v="0"/>
    <n v="16.100000000000001"/>
  </r>
  <r>
    <n v="0"/>
    <n v="10.4"/>
  </r>
  <r>
    <n v="1"/>
    <n v="7.4"/>
  </r>
  <r>
    <n v="0"/>
    <n v="10.5"/>
  </r>
  <r>
    <n v="0"/>
    <n v="12"/>
  </r>
  <r>
    <n v="0"/>
    <n v="14.5"/>
  </r>
  <r>
    <n v="0"/>
    <n v="5.9"/>
  </r>
  <r>
    <n v="1"/>
    <n v="9"/>
  </r>
  <r>
    <n v="0"/>
    <n v="15.8"/>
  </r>
  <r>
    <n v="0"/>
    <n v="14"/>
  </r>
  <r>
    <n v="0"/>
    <n v="15.3"/>
  </r>
  <r>
    <n v="0"/>
    <n v="14.4"/>
  </r>
  <r>
    <n v="0"/>
    <n v="14.8"/>
  </r>
  <r>
    <n v="0"/>
    <n v="12.1"/>
  </r>
  <r>
    <n v="1"/>
    <n v="8"/>
  </r>
  <r>
    <n v="0"/>
    <n v="8.4"/>
  </r>
  <r>
    <n v="0"/>
    <n v="10.6"/>
  </r>
  <r>
    <n v="0"/>
    <n v="10.9"/>
  </r>
  <r>
    <n v="0"/>
    <n v="8.6999999999999993"/>
  </r>
  <r>
    <n v="0"/>
    <n v="9.5"/>
  </r>
  <r>
    <n v="0"/>
    <n v="6.8"/>
  </r>
  <r>
    <n v="0"/>
    <n v="7.2"/>
  </r>
  <r>
    <n v="0"/>
    <n v="11.3"/>
  </r>
  <r>
    <n v="0"/>
    <n v="9.4"/>
  </r>
  <r>
    <n v="1"/>
    <n v="8.6"/>
  </r>
  <r>
    <n v="1"/>
    <n v="17.100000000000001"/>
  </r>
  <r>
    <n v="1"/>
    <n v="15.4"/>
  </r>
  <r>
    <n v="0"/>
    <n v="11"/>
  </r>
  <r>
    <n v="0"/>
    <n v="15.6"/>
  </r>
  <r>
    <n v="0"/>
    <n v="7.6"/>
  </r>
  <r>
    <n v="1"/>
    <n v="11.4"/>
  </r>
  <r>
    <n v="1"/>
    <n v="23.5"/>
  </r>
  <r>
    <n v="0"/>
    <n v="12.4"/>
  </r>
  <r>
    <n v="1"/>
    <n v="13.4"/>
  </r>
  <r>
    <n v="0"/>
    <n v="13.8"/>
  </r>
  <r>
    <n v="0"/>
    <n v="11.6"/>
  </r>
  <r>
    <n v="0"/>
    <n v="11.8"/>
  </r>
  <r>
    <n v="1"/>
    <n v="12.4"/>
  </r>
  <r>
    <n v="0"/>
    <n v="8.1"/>
  </r>
  <r>
    <n v="1"/>
    <n v="9.5"/>
  </r>
  <r>
    <n v="1"/>
    <n v="8.4"/>
  </r>
  <r>
    <n v="1"/>
    <n v="9"/>
  </r>
  <r>
    <n v="1"/>
    <n v="15.5"/>
  </r>
  <r>
    <n v="1"/>
    <n v="10.4"/>
  </r>
  <r>
    <n v="0"/>
    <n v="12.7"/>
  </r>
  <r>
    <n v="0"/>
    <n v="14"/>
  </r>
  <r>
    <n v="1"/>
    <n v="9.4"/>
  </r>
  <r>
    <n v="1"/>
    <n v="14"/>
  </r>
  <r>
    <n v="0"/>
    <n v="15.9"/>
  </r>
  <r>
    <n v="0"/>
    <n v="7.5"/>
  </r>
  <r>
    <n v="0"/>
    <n v="8.1"/>
  </r>
  <r>
    <n v="0"/>
    <n v="10.3"/>
  </r>
  <r>
    <n v="0"/>
    <n v="7.7"/>
  </r>
  <r>
    <n v="0"/>
    <n v="8.5"/>
  </r>
  <r>
    <n v="1"/>
    <n v="10.7"/>
  </r>
  <r>
    <n v="0"/>
    <n v="7.4"/>
  </r>
  <r>
    <n v="1"/>
    <n v="14.8"/>
  </r>
  <r>
    <n v="0"/>
    <n v="7.3"/>
  </r>
  <r>
    <n v="0"/>
    <n v="7.6"/>
  </r>
  <r>
    <n v="0"/>
    <n v="9"/>
  </r>
  <r>
    <n v="1"/>
    <n v="12.9"/>
  </r>
  <r>
    <n v="0"/>
    <n v="9"/>
  </r>
  <r>
    <n v="1"/>
    <n v="18.2"/>
  </r>
  <r>
    <n v="1"/>
    <n v="14.4"/>
  </r>
  <r>
    <n v="0"/>
    <n v="8.8000000000000007"/>
  </r>
  <r>
    <n v="0"/>
    <n v="12.5"/>
  </r>
  <r>
    <n v="1"/>
    <n v="13.3"/>
  </r>
  <r>
    <n v="0"/>
    <n v="12.5"/>
  </r>
  <r>
    <n v="1"/>
    <n v="13.2"/>
  </r>
  <r>
    <n v="0"/>
    <n v="11.1"/>
  </r>
  <r>
    <n v="1"/>
    <n v="8.3000000000000007"/>
  </r>
  <r>
    <n v="0"/>
    <n v="9.3000000000000007"/>
  </r>
  <r>
    <n v="0"/>
    <n v="8.1999999999999993"/>
  </r>
  <r>
    <n v="0"/>
    <n v="14.8"/>
  </r>
  <r>
    <n v="0"/>
    <n v="10.7"/>
  </r>
  <r>
    <n v="0"/>
    <n v="8.8000000000000007"/>
  </r>
  <r>
    <n v="0"/>
    <n v="9.6999999999999993"/>
  </r>
  <r>
    <n v="1"/>
    <n v="9.6999999999999993"/>
  </r>
  <r>
    <n v="0"/>
    <n v="10.5"/>
  </r>
  <r>
    <n v="1"/>
    <n v="8.9"/>
  </r>
  <r>
    <n v="0"/>
    <n v="7.9"/>
  </r>
  <r>
    <n v="1"/>
    <n v="21"/>
  </r>
  <r>
    <n v="0"/>
    <n v="12.7"/>
  </r>
  <r>
    <n v="0"/>
    <n v="9.4"/>
  </r>
  <r>
    <n v="1"/>
    <n v="7.5"/>
  </r>
  <r>
    <n v="0"/>
    <n v="11.8"/>
  </r>
  <r>
    <n v="0"/>
    <n v="11.4"/>
  </r>
  <r>
    <n v="0"/>
    <n v="7.2"/>
  </r>
  <r>
    <n v="1"/>
    <n v="20.399999999999999"/>
  </r>
  <r>
    <n v="1"/>
    <n v="9.8000000000000007"/>
  </r>
  <r>
    <n v="1"/>
    <n v="16.2"/>
  </r>
  <r>
    <n v="1"/>
    <n v="11.4"/>
  </r>
  <r>
    <n v="1"/>
    <n v="18.3"/>
  </r>
  <r>
    <n v="1"/>
    <n v="8.6999999999999993"/>
  </r>
  <r>
    <n v="0"/>
    <n v="9.1"/>
  </r>
  <r>
    <n v="0"/>
    <n v="9.6999999999999993"/>
  </r>
  <r>
    <n v="0"/>
    <n v="6.6"/>
  </r>
  <r>
    <n v="1"/>
    <n v="9.1"/>
  </r>
  <r>
    <n v="0"/>
    <n v="9.6999999999999993"/>
  </r>
  <r>
    <n v="0"/>
    <n v="7.8"/>
  </r>
  <r>
    <n v="0"/>
    <n v="13.9"/>
  </r>
  <r>
    <n v="0"/>
    <n v="10.3"/>
  </r>
  <r>
    <n v="1"/>
    <n v="11.7"/>
  </r>
  <r>
    <n v="1"/>
    <n v="9.4"/>
  </r>
  <r>
    <n v="0"/>
    <n v="9.5"/>
  </r>
  <r>
    <n v="1"/>
    <n v="8.6999999999999993"/>
  </r>
  <r>
    <n v="0"/>
    <n v="12.8"/>
  </r>
  <r>
    <n v="0"/>
    <n v="6.6"/>
  </r>
  <r>
    <n v="1"/>
    <n v="17"/>
  </r>
  <r>
    <n v="1"/>
    <n v="16.7"/>
  </r>
  <r>
    <n v="1"/>
    <n v="15.9"/>
  </r>
  <r>
    <n v="0"/>
    <n v="7.9"/>
  </r>
  <r>
    <n v="1"/>
    <n v="14.1"/>
  </r>
  <r>
    <n v="0"/>
    <n v="8.1"/>
  </r>
  <r>
    <n v="0"/>
    <n v="13.6"/>
  </r>
  <r>
    <n v="0"/>
    <n v="10"/>
  </r>
  <r>
    <n v="0"/>
    <n v="11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E797BB-8ECE-4E7C-B9E1-1430E26AF5D3}" name="PivotTable8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A2:AC5" firstHeaderRow="0" firstDataRow="1" firstDataCol="1"/>
  <pivotFields count="2">
    <pivotField axis="axisRow" showAll="0">
      <items count="3">
        <item x="1"/>
        <item x="0"/>
        <item t="default"/>
      </items>
    </pivotField>
    <pivotField dataField="1" numFmtId="165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 $m" fld="1" baseField="0" baseItem="0"/>
    <dataField name="Average of Sales $m2" fld="1" subtotal="average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3C9D42-B650-4233-BEAE-D4F2C2AD163D}" name="PivotTable5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L12:O15" firstHeaderRow="0" firstDataRow="1" firstDataCol="1"/>
  <pivotFields count="2">
    <pivotField axis="axisRow" dataField="1" showAll="0">
      <items count="3">
        <item x="1"/>
        <item x="0"/>
        <item t="default"/>
      </items>
    </pivotField>
    <pivotField dataField="1" numFmtId="165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$m" fld="1" baseField="0" baseItem="0"/>
    <dataField name="Count of Sundays" fld="0" subtotal="count" baseField="0" baseItem="0"/>
    <dataField name="Average of Sales $m2" fld="1" subtotal="average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36C94-37D6-4FE2-8B0C-3D46E7D656AB}" name="PivotTable4" cacheId="13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3" rowHeaderCaption="Sunday">
  <location ref="L1:L3" firstHeaderRow="1" firstDataRow="1" firstDataCol="1"/>
  <pivotFields count="2">
    <pivotField axis="axisRow" showAll="0">
      <items count="3">
        <item x="1"/>
        <item x="0"/>
        <item t="default"/>
      </items>
    </pivotField>
    <pivotField numFmtId="165" showAll="0"/>
  </pivotFields>
  <rowFields count="1">
    <field x="0"/>
  </rowFields>
  <rowItems count="2">
    <i>
      <x/>
    </i>
    <i>
      <x v="1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10A52D-03B4-4812-BD96-2CC7DFD4CEF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C2:D5" firstHeaderRow="1" firstDataRow="1" firstDataCol="1"/>
  <pivotFields count="2">
    <pivotField axis="axisRow" showAll="0">
      <items count="3">
        <item x="0"/>
        <item x="1"/>
        <item t="default"/>
      </items>
    </pivotField>
    <pivotField dataField="1" numFmtId="165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Sales $m" fld="1" subtotal="average" baseField="0" baseItem="0" numFmtId="2"/>
  </dataFields>
  <formats count="6">
    <format dxfId="9">
      <pivotArea type="all" dataOnly="0" outline="0" fieldPosition="0"/>
    </format>
    <format dxfId="8">
      <pivotArea outline="0" collapsedLevelsAreSubtotals="1" fieldPosition="0"/>
    </format>
    <format dxfId="7">
      <pivotArea field="0" type="button" dataOnly="0" labelOnly="1" outline="0" axis="axisRow" fieldPosition="0"/>
    </format>
    <format dxfId="6">
      <pivotArea dataOnly="0" labelOnly="1" grandRow="1" outline="0" fieldPosition="0"/>
    </format>
    <format dxfId="5">
      <pivotArea dataOnly="0" labelOnly="1" outline="0" axis="axisValues" fieldPosition="0"/>
    </format>
    <format dxfId="4">
      <pivotArea dataOnly="0" labelOnly="1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9B11B8-E3C6-437E-ABE4-4CAC8215584D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2:N5" firstHeaderRow="1" firstDataRow="1" firstDataCol="1"/>
  <pivotFields count="2">
    <pivotField axis="axisRow" showAll="0">
      <items count="3">
        <item x="1"/>
        <item x="0"/>
        <item t="default"/>
      </items>
    </pivotField>
    <pivotField dataField="1" numFmtId="165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Sales $m" fld="1" subtotal="average" baseField="0" baseItem="0" numFmtId="2"/>
  </dataFields>
  <formats count="1"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A55D49-FC8F-4ED4-A4E9-374B43323FA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I5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Sales $m" fld="1" subtotal="average" baseField="0" baseItem="0" numFmtId="2"/>
  </dataFields>
  <formats count="6">
    <format dxfId="16">
      <pivotArea type="all" dataOnly="0" outline="0" fieldPosition="0"/>
    </format>
    <format dxfId="15">
      <pivotArea outline="0" collapsedLevelsAreSubtotals="1" fieldPosition="0"/>
    </format>
    <format dxfId="14">
      <pivotArea field="0" type="button" dataOnly="0" labelOnly="1" outline="0" axis="axisRow" fieldPosition="0"/>
    </format>
    <format dxfId="13">
      <pivotArea dataOnly="0" labelOnly="1" grandRow="1" outline="0" fieldPosition="0"/>
    </format>
    <format dxfId="12">
      <pivotArea dataOnly="0" labelOnly="1" outline="0" axis="axisValues" fieldPosition="0"/>
    </format>
    <format dxfId="11">
      <pivotArea dataOnly="0" labelOnly="1" fieldPosition="0">
        <references count="1">
          <reference field="0" count="0"/>
        </references>
      </pivotArea>
    </format>
  </formats>
  <pivotHierarchies count="6"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verage of Sales $m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3!$F$1:$G$15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7"/>
  <sheetViews>
    <sheetView workbookViewId="0">
      <selection sqref="A1:C18"/>
    </sheetView>
  </sheetViews>
  <sheetFormatPr defaultColWidth="9" defaultRowHeight="15.75" x14ac:dyDescent="0.5"/>
  <cols>
    <col min="1" max="1" width="11.73046875" style="32" bestFit="1" customWidth="1"/>
    <col min="2" max="2" width="11.73046875" style="32" customWidth="1"/>
    <col min="3" max="3" width="15" style="32" customWidth="1"/>
    <col min="4" max="16384" width="9" style="32"/>
  </cols>
  <sheetData>
    <row r="1" spans="1:5" x14ac:dyDescent="0.5">
      <c r="A1" s="33" t="s">
        <v>62</v>
      </c>
      <c r="B1" s="33" t="s">
        <v>63</v>
      </c>
      <c r="C1" s="33" t="s">
        <v>64</v>
      </c>
    </row>
    <row r="2" spans="1:5" x14ac:dyDescent="0.5">
      <c r="A2" s="32">
        <v>1</v>
      </c>
      <c r="B2" s="32" t="s">
        <v>65</v>
      </c>
      <c r="C2" s="34">
        <v>60.940000000000005</v>
      </c>
      <c r="E2" s="34"/>
    </row>
    <row r="3" spans="1:5" x14ac:dyDescent="0.5">
      <c r="A3" s="32">
        <v>2</v>
      </c>
      <c r="B3" s="32" t="s">
        <v>66</v>
      </c>
      <c r="C3" s="34">
        <v>64.790000000000006</v>
      </c>
      <c r="E3" s="34"/>
    </row>
    <row r="4" spans="1:5" x14ac:dyDescent="0.5">
      <c r="A4" s="32">
        <v>3</v>
      </c>
      <c r="B4" s="32" t="s">
        <v>67</v>
      </c>
      <c r="C4" s="34">
        <v>72.709999999999994</v>
      </c>
      <c r="E4" s="34"/>
    </row>
    <row r="5" spans="1:5" x14ac:dyDescent="0.5">
      <c r="A5" s="32">
        <v>4</v>
      </c>
      <c r="B5" s="32" t="s">
        <v>68</v>
      </c>
      <c r="C5" s="34">
        <v>57.420000000000009</v>
      </c>
      <c r="E5" s="34"/>
    </row>
    <row r="6" spans="1:5" x14ac:dyDescent="0.5">
      <c r="A6" s="32">
        <v>5</v>
      </c>
      <c r="B6" s="32" t="s">
        <v>69</v>
      </c>
      <c r="C6" s="34">
        <v>67.100000000000009</v>
      </c>
      <c r="E6" s="34"/>
    </row>
    <row r="7" spans="1:5" x14ac:dyDescent="0.5">
      <c r="A7" s="32">
        <v>6</v>
      </c>
      <c r="B7" s="32" t="s">
        <v>70</v>
      </c>
      <c r="C7" s="34">
        <v>77</v>
      </c>
      <c r="E7" s="34"/>
    </row>
    <row r="8" spans="1:5" x14ac:dyDescent="0.5">
      <c r="A8" s="32">
        <v>7</v>
      </c>
      <c r="B8" s="32" t="s">
        <v>71</v>
      </c>
      <c r="C8" s="34">
        <v>93.500000000000014</v>
      </c>
      <c r="E8" s="34"/>
    </row>
    <row r="9" spans="1:5" x14ac:dyDescent="0.5">
      <c r="A9" s="32">
        <v>8</v>
      </c>
      <c r="B9" s="32" t="s">
        <v>72</v>
      </c>
      <c r="C9" s="34">
        <v>65.12</v>
      </c>
      <c r="E9" s="34"/>
    </row>
    <row r="10" spans="1:5" x14ac:dyDescent="0.5">
      <c r="A10" s="32">
        <v>9</v>
      </c>
      <c r="B10" s="32" t="s">
        <v>73</v>
      </c>
      <c r="C10" s="34">
        <v>84.7</v>
      </c>
      <c r="E10" s="34"/>
    </row>
    <row r="11" spans="1:5" x14ac:dyDescent="0.5">
      <c r="A11" s="32">
        <v>10</v>
      </c>
      <c r="B11" s="32" t="s">
        <v>74</v>
      </c>
      <c r="C11" s="34">
        <v>96.800000000000011</v>
      </c>
      <c r="E11" s="34"/>
    </row>
    <row r="12" spans="1:5" x14ac:dyDescent="0.5">
      <c r="A12" s="32">
        <v>11</v>
      </c>
      <c r="B12" s="32" t="s">
        <v>75</v>
      </c>
      <c r="C12" s="34">
        <v>119.9</v>
      </c>
      <c r="E12" s="34"/>
    </row>
    <row r="13" spans="1:5" x14ac:dyDescent="0.5">
      <c r="A13" s="32">
        <v>12</v>
      </c>
      <c r="B13" s="32" t="s">
        <v>76</v>
      </c>
      <c r="C13" s="34">
        <v>79.75</v>
      </c>
      <c r="E13" s="34"/>
    </row>
    <row r="14" spans="1:5" x14ac:dyDescent="0.5">
      <c r="A14" s="32">
        <v>13</v>
      </c>
      <c r="B14" s="32" t="s">
        <v>77</v>
      </c>
      <c r="C14" s="34">
        <v>102.52000000000001</v>
      </c>
      <c r="E14" s="34"/>
    </row>
    <row r="15" spans="1:5" x14ac:dyDescent="0.5">
      <c r="A15" s="32">
        <v>14</v>
      </c>
      <c r="B15" s="32" t="s">
        <v>78</v>
      </c>
      <c r="C15" s="34">
        <v>126.50000000000001</v>
      </c>
      <c r="E15" s="34"/>
    </row>
    <row r="16" spans="1:5" x14ac:dyDescent="0.5">
      <c r="A16" s="32">
        <v>15</v>
      </c>
      <c r="B16" s="32" t="s">
        <v>79</v>
      </c>
      <c r="C16" s="34">
        <v>146.30000000000001</v>
      </c>
      <c r="E16" s="34"/>
    </row>
    <row r="17" spans="1:5" x14ac:dyDescent="0.5">
      <c r="A17" s="32">
        <v>16</v>
      </c>
      <c r="B17" s="32" t="s">
        <v>80</v>
      </c>
      <c r="C17" s="34">
        <v>103.4</v>
      </c>
      <c r="E17" s="34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78"/>
  <sheetViews>
    <sheetView showOutlineSymbols="0" topLeftCell="A6" workbookViewId="0">
      <selection activeCell="B23" sqref="B23"/>
    </sheetView>
  </sheetViews>
  <sheetFormatPr defaultColWidth="9" defaultRowHeight="12.75" customHeight="1" x14ac:dyDescent="0.5"/>
  <cols>
    <col min="1" max="1" width="14.265625" style="4" customWidth="1"/>
    <col min="2" max="2" width="9" style="4"/>
    <col min="3" max="3" width="9.86328125" style="4" customWidth="1"/>
    <col min="4" max="6" width="9" style="4"/>
    <col min="7" max="7" width="9" style="3"/>
    <col min="8" max="8" width="11.265625" style="4" customWidth="1"/>
    <col min="9" max="9" width="8.265625" style="3" customWidth="1"/>
    <col min="10" max="11" width="9" style="4"/>
    <col min="12" max="12" width="9.86328125" style="4" customWidth="1"/>
    <col min="13" max="13" width="9" style="4"/>
    <col min="14" max="14" width="11.73046875" style="4" customWidth="1"/>
    <col min="15" max="15" width="9.1328125" style="4" customWidth="1"/>
    <col min="16" max="16" width="9.73046875" style="3" customWidth="1"/>
    <col min="17" max="17" width="10.86328125" style="4" customWidth="1"/>
    <col min="18" max="18" width="9" style="3"/>
    <col min="19" max="19" width="11.1328125" style="4" customWidth="1"/>
    <col min="20" max="23" width="9" style="4"/>
    <col min="24" max="24" width="9.265625" style="4" customWidth="1"/>
    <col min="25" max="25" width="9" style="3"/>
    <col min="26" max="26" width="11" style="4" customWidth="1"/>
    <col min="27" max="16384" width="9" style="4"/>
  </cols>
  <sheetData>
    <row r="1" spans="1:11" ht="19.5" customHeight="1" x14ac:dyDescent="0.5">
      <c r="A1" s="1" t="s">
        <v>0</v>
      </c>
      <c r="B1" s="2"/>
      <c r="C1" s="2"/>
      <c r="D1" s="2"/>
      <c r="E1" s="2"/>
      <c r="F1" s="2"/>
    </row>
    <row r="2" spans="1:11" ht="12.75" customHeight="1" x14ac:dyDescent="0.5">
      <c r="A2" s="2"/>
      <c r="B2" s="2"/>
      <c r="C2" s="2"/>
      <c r="D2" s="2" t="s">
        <v>1</v>
      </c>
      <c r="E2" s="2"/>
      <c r="F2" s="2"/>
    </row>
    <row r="3" spans="1:11" ht="12.75" customHeight="1" x14ac:dyDescent="0.5">
      <c r="A3" s="5" t="s">
        <v>2</v>
      </c>
    </row>
    <row r="4" spans="1:11" ht="12.75" customHeight="1" x14ac:dyDescent="0.5">
      <c r="A4" s="2" t="s">
        <v>3</v>
      </c>
      <c r="B4" s="2"/>
      <c r="C4" s="2"/>
      <c r="D4" s="2"/>
      <c r="E4" s="2"/>
      <c r="F4" s="2"/>
    </row>
    <row r="5" spans="1:11" ht="12.75" customHeight="1" x14ac:dyDescent="0.5">
      <c r="A5" s="6" t="s">
        <v>4</v>
      </c>
    </row>
    <row r="6" spans="1:11" ht="12.75" customHeight="1" x14ac:dyDescent="0.5">
      <c r="A6" s="2"/>
      <c r="B6" s="2"/>
      <c r="C6" s="2"/>
      <c r="D6" s="2"/>
      <c r="E6" s="2"/>
      <c r="F6" s="2"/>
    </row>
    <row r="7" spans="1:11" ht="12.75" customHeight="1" x14ac:dyDescent="0.5">
      <c r="A7" s="7" t="s">
        <v>5</v>
      </c>
      <c r="B7" s="2"/>
      <c r="C7" s="2"/>
      <c r="D7" s="2"/>
      <c r="E7" s="2"/>
      <c r="F7" s="2"/>
    </row>
    <row r="8" spans="1:11" ht="12.75" customHeight="1" x14ac:dyDescent="0.5">
      <c r="A8" s="8" t="s">
        <v>6</v>
      </c>
      <c r="B8" s="8" t="s">
        <v>7</v>
      </c>
      <c r="C8" s="8"/>
      <c r="D8" s="8"/>
      <c r="E8" s="8"/>
      <c r="F8" s="8"/>
      <c r="G8" s="9"/>
    </row>
    <row r="9" spans="1:11" ht="12.75" customHeight="1" x14ac:dyDescent="0.5">
      <c r="A9" s="8" t="s">
        <v>8</v>
      </c>
      <c r="B9" s="8" t="s">
        <v>9</v>
      </c>
      <c r="C9" s="8"/>
      <c r="D9" s="8"/>
      <c r="E9" s="8"/>
      <c r="F9" s="8"/>
      <c r="G9" s="9"/>
      <c r="H9" s="2"/>
      <c r="J9" s="2"/>
    </row>
    <row r="10" spans="1:11" ht="12.75" customHeight="1" x14ac:dyDescent="0.5">
      <c r="A10" s="8" t="s">
        <v>10</v>
      </c>
      <c r="B10" s="8" t="s">
        <v>11</v>
      </c>
      <c r="C10" s="8"/>
      <c r="D10" s="8"/>
      <c r="E10" s="8"/>
      <c r="F10" s="8"/>
      <c r="G10" s="9"/>
      <c r="H10" s="2"/>
      <c r="J10" s="2"/>
    </row>
    <row r="11" spans="1:11" ht="12.75" customHeight="1" x14ac:dyDescent="0.5">
      <c r="A11" s="8" t="s">
        <v>12</v>
      </c>
      <c r="B11" s="8" t="s">
        <v>13</v>
      </c>
    </row>
    <row r="12" spans="1:11" ht="12.75" customHeight="1" x14ac:dyDescent="0.5">
      <c r="A12" s="8" t="s">
        <v>14</v>
      </c>
      <c r="B12" s="8" t="s">
        <v>15</v>
      </c>
      <c r="C12" s="8"/>
      <c r="D12" s="8"/>
      <c r="E12" s="8"/>
      <c r="F12" s="8"/>
      <c r="G12" s="9"/>
      <c r="H12" s="10"/>
      <c r="I12" s="9"/>
      <c r="J12" s="10"/>
    </row>
    <row r="13" spans="1:11" ht="12.75" customHeight="1" x14ac:dyDescent="0.5">
      <c r="A13" s="8" t="s">
        <v>16</v>
      </c>
      <c r="B13" s="8" t="s">
        <v>17</v>
      </c>
      <c r="C13" s="8"/>
      <c r="D13" s="8"/>
      <c r="E13" s="8"/>
      <c r="F13" s="8"/>
      <c r="G13" s="9"/>
      <c r="H13" s="8"/>
      <c r="I13" s="9"/>
      <c r="J13" s="8"/>
      <c r="K13" s="2"/>
    </row>
    <row r="14" spans="1:11" ht="12.75" customHeight="1" x14ac:dyDescent="0.5">
      <c r="A14" s="8" t="s">
        <v>18</v>
      </c>
      <c r="B14" s="8" t="s">
        <v>19</v>
      </c>
      <c r="C14" s="8"/>
      <c r="D14" s="8"/>
      <c r="E14" s="8"/>
      <c r="F14" s="8"/>
      <c r="G14" s="9"/>
      <c r="H14" s="8"/>
      <c r="I14" s="9"/>
      <c r="J14" s="8"/>
      <c r="K14" s="2"/>
    </row>
    <row r="15" spans="1:11" ht="12.75" customHeight="1" x14ac:dyDescent="0.5">
      <c r="A15" s="8" t="s">
        <v>20</v>
      </c>
      <c r="B15" s="8" t="s">
        <v>21</v>
      </c>
      <c r="C15" s="8"/>
      <c r="D15" s="8"/>
      <c r="E15" s="8"/>
      <c r="F15" s="8"/>
      <c r="G15" s="9"/>
      <c r="H15" s="8"/>
      <c r="I15" s="9"/>
      <c r="J15" s="8"/>
      <c r="K15" s="2"/>
    </row>
    <row r="16" spans="1:11" ht="12.75" customHeight="1" x14ac:dyDescent="0.5">
      <c r="A16" s="8" t="s">
        <v>22</v>
      </c>
      <c r="B16" s="8" t="s">
        <v>59</v>
      </c>
      <c r="C16" s="8"/>
      <c r="D16" s="8"/>
      <c r="E16" s="8"/>
      <c r="F16" s="8"/>
      <c r="G16" s="9"/>
      <c r="H16" s="8"/>
      <c r="I16" s="9"/>
      <c r="J16" s="8"/>
      <c r="K16" s="2"/>
    </row>
    <row r="17" spans="1:26" ht="12.75" customHeight="1" x14ac:dyDescent="0.5">
      <c r="A17" s="8" t="s">
        <v>23</v>
      </c>
      <c r="B17" s="8" t="s">
        <v>60</v>
      </c>
      <c r="C17" s="8"/>
      <c r="D17" s="8"/>
      <c r="E17" s="8"/>
      <c r="F17" s="8"/>
      <c r="G17" s="9"/>
      <c r="H17" s="8"/>
      <c r="I17" s="9"/>
      <c r="J17" s="8"/>
      <c r="K17" s="2"/>
    </row>
    <row r="18" spans="1:26" ht="12.75" customHeight="1" x14ac:dyDescent="0.5">
      <c r="A18" s="8" t="s">
        <v>24</v>
      </c>
      <c r="B18" s="8" t="s">
        <v>25</v>
      </c>
      <c r="C18" s="8"/>
      <c r="D18" s="8"/>
      <c r="E18" s="8"/>
      <c r="F18" s="8"/>
      <c r="G18" s="9"/>
      <c r="H18" s="8"/>
      <c r="I18" s="9"/>
      <c r="J18" s="8"/>
      <c r="K18" s="2"/>
    </row>
    <row r="19" spans="1:26" ht="12.75" customHeight="1" x14ac:dyDescent="0.5">
      <c r="A19" s="8" t="s">
        <v>26</v>
      </c>
      <c r="B19" s="8" t="s">
        <v>27</v>
      </c>
      <c r="C19" s="8"/>
      <c r="D19" s="8"/>
      <c r="E19" s="8"/>
      <c r="F19" s="8"/>
      <c r="G19" s="9"/>
      <c r="H19" s="8"/>
      <c r="I19" s="9"/>
      <c r="J19" s="8"/>
      <c r="K19" s="2"/>
    </row>
    <row r="20" spans="1:26" ht="12.75" customHeight="1" x14ac:dyDescent="0.5">
      <c r="A20" s="8" t="s">
        <v>28</v>
      </c>
      <c r="B20" s="8" t="s">
        <v>29</v>
      </c>
      <c r="C20" s="8"/>
      <c r="D20" s="8"/>
      <c r="E20" s="8"/>
      <c r="F20" s="8"/>
      <c r="G20" s="9"/>
      <c r="H20" s="8"/>
      <c r="I20" s="9"/>
      <c r="J20" s="8"/>
      <c r="K20" s="2"/>
    </row>
    <row r="21" spans="1:26" ht="12.75" customHeight="1" x14ac:dyDescent="0.5">
      <c r="A21" s="11" t="s">
        <v>30</v>
      </c>
      <c r="B21" s="8" t="s">
        <v>31</v>
      </c>
      <c r="C21" s="8"/>
      <c r="D21" s="8"/>
      <c r="E21" s="8"/>
      <c r="F21" s="8"/>
      <c r="G21" s="9"/>
      <c r="H21" s="8"/>
      <c r="I21" s="9"/>
      <c r="J21" s="8"/>
      <c r="K21" s="2"/>
    </row>
    <row r="22" spans="1:26" ht="12.75" customHeight="1" x14ac:dyDescent="0.5">
      <c r="A22" s="11" t="s">
        <v>32</v>
      </c>
      <c r="B22" s="8" t="s">
        <v>33</v>
      </c>
    </row>
    <row r="23" spans="1:26" ht="12.75" customHeight="1" x14ac:dyDescent="0.5">
      <c r="A23" s="11" t="s">
        <v>34</v>
      </c>
      <c r="B23" s="8" t="s">
        <v>61</v>
      </c>
      <c r="W23" s="12"/>
      <c r="X23" s="12"/>
      <c r="Y23" s="13"/>
      <c r="Z23" s="12"/>
    </row>
    <row r="24" spans="1:26" ht="12.75" customHeight="1" x14ac:dyDescent="0.5">
      <c r="A24" s="11" t="s">
        <v>35</v>
      </c>
      <c r="B24" s="8" t="s">
        <v>36</v>
      </c>
      <c r="W24" s="14"/>
      <c r="X24" s="14"/>
      <c r="Y24" s="15"/>
      <c r="Z24" s="14"/>
    </row>
    <row r="25" spans="1:26" ht="12.75" customHeight="1" x14ac:dyDescent="0.5">
      <c r="A25" s="11" t="s">
        <v>57</v>
      </c>
      <c r="B25" s="8" t="s">
        <v>58</v>
      </c>
      <c r="F25" s="16"/>
      <c r="G25" s="13"/>
      <c r="H25" s="12"/>
      <c r="I25" s="13"/>
      <c r="J25" s="12"/>
      <c r="K25" s="12"/>
      <c r="W25" s="14"/>
      <c r="X25" s="14"/>
      <c r="Y25" s="15"/>
      <c r="Z25" s="14"/>
    </row>
    <row r="26" spans="1:26" ht="12.75" customHeight="1" x14ac:dyDescent="0.65">
      <c r="A26" s="11" t="s">
        <v>37</v>
      </c>
      <c r="B26" s="8" t="s">
        <v>38</v>
      </c>
      <c r="F26" s="16"/>
      <c r="G26" s="13"/>
      <c r="H26" s="12"/>
      <c r="I26" s="13"/>
      <c r="J26" s="12"/>
      <c r="K26" s="12"/>
      <c r="W26" s="14"/>
      <c r="X26" s="14"/>
      <c r="Y26" s="15"/>
      <c r="Z26" s="14"/>
    </row>
    <row r="27" spans="1:26" ht="12.75" customHeight="1" x14ac:dyDescent="0.5">
      <c r="A27" s="11"/>
      <c r="B27" s="8"/>
      <c r="C27" s="16"/>
      <c r="D27" s="16"/>
      <c r="E27" s="16"/>
      <c r="F27" s="16"/>
      <c r="G27" s="13"/>
      <c r="H27" s="12"/>
      <c r="I27" s="13"/>
      <c r="J27" s="12"/>
      <c r="K27" s="12"/>
      <c r="W27" s="14"/>
      <c r="X27" s="14"/>
      <c r="Y27" s="15"/>
      <c r="Z27" s="14"/>
    </row>
    <row r="28" spans="1:26" ht="12.75" customHeight="1" x14ac:dyDescent="0.5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7"/>
      <c r="X28" s="17"/>
      <c r="Y28" s="17"/>
      <c r="Z28" s="17"/>
    </row>
    <row r="29" spans="1:26" ht="12.75" customHeight="1" x14ac:dyDescent="0.5">
      <c r="A29" s="12"/>
      <c r="B29" s="18"/>
      <c r="C29" s="18"/>
      <c r="D29" s="18"/>
      <c r="E29" s="14"/>
      <c r="F29" s="19"/>
      <c r="G29" s="15"/>
      <c r="H29" s="14"/>
      <c r="I29" s="15"/>
      <c r="J29" s="14"/>
      <c r="K29" s="14"/>
      <c r="L29" s="20"/>
      <c r="M29" s="14"/>
      <c r="N29" s="14"/>
      <c r="O29" s="14"/>
      <c r="P29" s="15"/>
      <c r="Q29" s="14"/>
      <c r="R29" s="15"/>
      <c r="S29" s="14"/>
      <c r="T29" s="14"/>
      <c r="U29" s="14"/>
      <c r="V29" s="14"/>
      <c r="W29" s="21"/>
      <c r="X29" s="17"/>
      <c r="Y29" s="22"/>
      <c r="Z29" s="17"/>
    </row>
    <row r="30" spans="1:26" ht="12.75" customHeight="1" x14ac:dyDescent="0.5">
      <c r="A30" s="12"/>
      <c r="B30" s="18"/>
      <c r="C30" s="18"/>
      <c r="D30" s="18"/>
      <c r="E30" s="14"/>
      <c r="F30" s="19"/>
      <c r="G30" s="15"/>
      <c r="H30" s="14"/>
      <c r="I30" s="15"/>
      <c r="J30" s="14"/>
      <c r="K30" s="14"/>
      <c r="L30" s="20"/>
      <c r="M30" s="14"/>
      <c r="N30" s="14"/>
      <c r="O30" s="14"/>
      <c r="P30" s="15"/>
      <c r="Q30" s="14"/>
      <c r="R30" s="15"/>
      <c r="S30" s="14"/>
      <c r="T30" s="14"/>
      <c r="U30" s="14"/>
      <c r="V30" s="14"/>
      <c r="W30" s="21"/>
      <c r="X30" s="17"/>
      <c r="Y30" s="22"/>
      <c r="Z30" s="17"/>
    </row>
    <row r="31" spans="1:26" ht="12.75" customHeight="1" x14ac:dyDescent="0.5">
      <c r="A31" s="12"/>
      <c r="B31" s="18"/>
      <c r="C31" s="18"/>
      <c r="D31" s="18"/>
      <c r="E31" s="14"/>
      <c r="F31" s="19"/>
      <c r="G31" s="15"/>
      <c r="H31" s="14"/>
      <c r="I31" s="15"/>
      <c r="J31" s="14"/>
      <c r="K31" s="14"/>
      <c r="L31" s="20"/>
      <c r="M31" s="14"/>
      <c r="N31" s="14"/>
      <c r="O31" s="14"/>
      <c r="P31" s="15"/>
      <c r="Q31" s="14"/>
      <c r="R31" s="15"/>
      <c r="S31" s="14"/>
      <c r="T31" s="14"/>
      <c r="U31" s="14"/>
      <c r="V31" s="14"/>
      <c r="W31" s="21"/>
      <c r="X31" s="17"/>
      <c r="Y31" s="22"/>
      <c r="Z31" s="17"/>
    </row>
    <row r="32" spans="1:26" ht="12.75" customHeight="1" x14ac:dyDescent="0.5">
      <c r="A32" s="12"/>
      <c r="B32" s="18"/>
      <c r="C32" s="18"/>
      <c r="D32" s="18"/>
      <c r="E32" s="14"/>
      <c r="F32" s="19"/>
      <c r="G32" s="15"/>
      <c r="H32" s="14"/>
      <c r="I32" s="15"/>
      <c r="J32" s="14"/>
      <c r="K32" s="14"/>
      <c r="L32" s="20"/>
      <c r="M32" s="14"/>
      <c r="N32" s="14"/>
      <c r="O32" s="14"/>
      <c r="P32" s="15"/>
      <c r="Q32" s="14"/>
      <c r="R32" s="15"/>
      <c r="S32" s="14"/>
      <c r="T32" s="14"/>
      <c r="U32" s="14"/>
      <c r="V32" s="14"/>
      <c r="W32" s="21"/>
      <c r="X32" s="17"/>
      <c r="Y32" s="22"/>
      <c r="Z32" s="17"/>
    </row>
    <row r="33" spans="1:26" ht="12.75" customHeight="1" x14ac:dyDescent="0.5">
      <c r="A33" s="12"/>
      <c r="B33" s="18"/>
      <c r="C33" s="18"/>
      <c r="D33" s="18"/>
      <c r="E33" s="14"/>
      <c r="F33" s="19"/>
      <c r="G33" s="15"/>
      <c r="H33" s="14"/>
      <c r="I33" s="15"/>
      <c r="J33" s="14"/>
      <c r="K33" s="14"/>
      <c r="L33" s="20"/>
      <c r="M33" s="14"/>
      <c r="N33" s="14"/>
      <c r="O33" s="14"/>
      <c r="P33" s="15"/>
      <c r="Q33" s="14"/>
      <c r="R33" s="15"/>
      <c r="S33" s="14"/>
      <c r="T33" s="14"/>
      <c r="U33" s="14"/>
      <c r="V33" s="14"/>
      <c r="W33" s="21"/>
      <c r="X33" s="17"/>
      <c r="Y33" s="22"/>
      <c r="Z33" s="17"/>
    </row>
    <row r="34" spans="1:26" ht="12.75" customHeight="1" x14ac:dyDescent="0.5">
      <c r="A34" s="12"/>
      <c r="B34" s="18"/>
      <c r="C34" s="18"/>
      <c r="D34" s="18"/>
      <c r="E34" s="14"/>
      <c r="F34" s="19"/>
      <c r="G34" s="15"/>
      <c r="H34" s="14"/>
      <c r="I34" s="15"/>
      <c r="J34" s="14"/>
      <c r="K34" s="14"/>
      <c r="L34" s="20"/>
      <c r="M34" s="14"/>
      <c r="N34" s="14"/>
      <c r="O34" s="14"/>
      <c r="P34" s="15"/>
      <c r="Q34" s="14"/>
      <c r="R34" s="15"/>
      <c r="S34" s="14"/>
      <c r="T34" s="14"/>
      <c r="U34" s="14"/>
      <c r="V34" s="14"/>
      <c r="W34" s="21"/>
      <c r="X34" s="17"/>
      <c r="Y34" s="22"/>
      <c r="Z34" s="17"/>
    </row>
    <row r="35" spans="1:26" ht="12.75" customHeight="1" x14ac:dyDescent="0.5">
      <c r="A35" s="12"/>
      <c r="B35" s="18"/>
      <c r="C35" s="18"/>
      <c r="D35" s="18"/>
      <c r="E35" s="14"/>
      <c r="F35" s="19"/>
      <c r="G35" s="15"/>
      <c r="H35" s="14"/>
      <c r="I35" s="15"/>
      <c r="J35" s="14"/>
      <c r="K35" s="14"/>
      <c r="L35" s="20"/>
      <c r="M35" s="14"/>
      <c r="N35" s="14"/>
      <c r="O35" s="14"/>
      <c r="P35" s="15"/>
      <c r="Q35" s="14"/>
      <c r="R35" s="15"/>
      <c r="S35" s="14"/>
      <c r="T35" s="14"/>
      <c r="U35" s="14"/>
      <c r="V35" s="14"/>
      <c r="W35" s="21"/>
      <c r="X35" s="17"/>
      <c r="Y35" s="22"/>
      <c r="Z35" s="17"/>
    </row>
    <row r="36" spans="1:26" ht="12.75" customHeight="1" x14ac:dyDescent="0.5">
      <c r="A36" s="12"/>
      <c r="B36" s="18"/>
      <c r="C36" s="18"/>
      <c r="D36" s="18"/>
      <c r="E36" s="14"/>
      <c r="F36" s="19"/>
      <c r="G36" s="15"/>
      <c r="H36" s="14"/>
      <c r="I36" s="15"/>
      <c r="J36" s="14"/>
      <c r="K36" s="14"/>
      <c r="L36" s="20"/>
      <c r="M36" s="14"/>
      <c r="N36" s="14"/>
      <c r="O36" s="14"/>
      <c r="P36" s="15"/>
      <c r="Q36" s="14"/>
      <c r="R36" s="15"/>
      <c r="S36" s="14"/>
      <c r="T36" s="14"/>
      <c r="U36" s="14"/>
      <c r="V36" s="14"/>
      <c r="W36" s="21"/>
      <c r="X36" s="17"/>
      <c r="Y36" s="22"/>
      <c r="Z36" s="17"/>
    </row>
    <row r="37" spans="1:26" ht="12.75" customHeight="1" x14ac:dyDescent="0.5">
      <c r="A37" s="12"/>
      <c r="B37" s="18"/>
      <c r="C37" s="18"/>
      <c r="D37" s="18"/>
      <c r="E37" s="14"/>
      <c r="F37" s="19"/>
      <c r="G37" s="15"/>
      <c r="H37" s="14"/>
      <c r="I37" s="15"/>
      <c r="J37" s="14"/>
      <c r="K37" s="14"/>
      <c r="L37" s="20"/>
      <c r="M37" s="14"/>
      <c r="N37" s="14"/>
      <c r="O37" s="14"/>
      <c r="P37" s="15"/>
      <c r="Q37" s="14"/>
      <c r="R37" s="15"/>
      <c r="S37" s="14"/>
      <c r="T37" s="14"/>
      <c r="U37" s="14"/>
      <c r="V37" s="14"/>
      <c r="W37" s="21"/>
      <c r="X37" s="17"/>
      <c r="Y37" s="22"/>
      <c r="Z37" s="17"/>
    </row>
    <row r="38" spans="1:26" ht="12.75" customHeight="1" x14ac:dyDescent="0.5">
      <c r="A38" s="12"/>
      <c r="B38" s="18"/>
      <c r="C38" s="18"/>
      <c r="D38" s="18"/>
      <c r="E38" s="14"/>
      <c r="F38" s="19"/>
      <c r="G38" s="15"/>
      <c r="H38" s="14"/>
      <c r="I38" s="15"/>
      <c r="J38" s="14"/>
      <c r="K38" s="14"/>
      <c r="L38" s="20"/>
      <c r="M38" s="14"/>
      <c r="N38" s="14"/>
      <c r="O38" s="14"/>
      <c r="P38" s="15"/>
      <c r="Q38" s="14"/>
      <c r="R38" s="15"/>
      <c r="S38" s="14"/>
      <c r="T38" s="14"/>
      <c r="U38" s="14"/>
      <c r="V38" s="14"/>
      <c r="W38" s="21"/>
      <c r="X38" s="17"/>
      <c r="Y38" s="22"/>
      <c r="Z38" s="17"/>
    </row>
    <row r="39" spans="1:26" ht="12.75" customHeight="1" x14ac:dyDescent="0.5">
      <c r="A39" s="12"/>
      <c r="B39" s="18"/>
      <c r="C39" s="18"/>
      <c r="D39" s="18"/>
      <c r="E39" s="14"/>
      <c r="F39" s="19"/>
      <c r="G39" s="15"/>
      <c r="H39" s="14"/>
      <c r="I39" s="15"/>
      <c r="J39" s="14"/>
      <c r="K39" s="14"/>
      <c r="L39" s="20"/>
      <c r="M39" s="14"/>
      <c r="N39" s="14"/>
      <c r="O39" s="14"/>
      <c r="P39" s="15"/>
      <c r="Q39" s="14"/>
      <c r="R39" s="15"/>
      <c r="S39" s="14"/>
      <c r="T39" s="14"/>
      <c r="U39" s="14"/>
      <c r="V39" s="14"/>
      <c r="W39" s="21"/>
      <c r="X39" s="17"/>
      <c r="Y39" s="22"/>
      <c r="Z39" s="17"/>
    </row>
    <row r="40" spans="1:26" ht="12.75" customHeight="1" x14ac:dyDescent="0.5">
      <c r="A40" s="12"/>
      <c r="B40" s="18"/>
      <c r="C40" s="18"/>
      <c r="D40" s="18"/>
      <c r="E40" s="14"/>
      <c r="F40" s="19"/>
      <c r="G40" s="15"/>
      <c r="H40" s="14"/>
      <c r="I40" s="15"/>
      <c r="J40" s="14"/>
      <c r="K40" s="14"/>
      <c r="L40" s="20"/>
      <c r="M40" s="14"/>
      <c r="N40" s="14"/>
      <c r="O40" s="14"/>
      <c r="P40" s="15"/>
      <c r="Q40" s="14"/>
      <c r="R40" s="15"/>
      <c r="S40" s="14"/>
      <c r="T40" s="14"/>
      <c r="U40" s="14"/>
      <c r="V40" s="14"/>
      <c r="W40" s="21"/>
      <c r="X40" s="17"/>
      <c r="Y40" s="22"/>
      <c r="Z40" s="17"/>
    </row>
    <row r="41" spans="1:26" ht="12.75" customHeight="1" x14ac:dyDescent="0.5">
      <c r="A41" s="12"/>
      <c r="B41" s="18"/>
      <c r="C41" s="18"/>
      <c r="D41" s="18"/>
      <c r="E41" s="14"/>
      <c r="F41" s="19"/>
      <c r="G41" s="15"/>
      <c r="H41" s="14"/>
      <c r="I41" s="15"/>
      <c r="J41" s="14"/>
      <c r="K41" s="14"/>
      <c r="L41" s="20"/>
      <c r="M41" s="14"/>
      <c r="N41" s="14"/>
      <c r="O41" s="14"/>
      <c r="P41" s="15"/>
      <c r="Q41" s="14"/>
      <c r="R41" s="15"/>
      <c r="S41" s="14"/>
      <c r="T41" s="14"/>
      <c r="U41" s="14"/>
      <c r="V41" s="14"/>
      <c r="W41" s="21"/>
      <c r="X41" s="17"/>
      <c r="Y41" s="22"/>
      <c r="Z41" s="17"/>
    </row>
    <row r="42" spans="1:26" ht="12.75" customHeight="1" x14ac:dyDescent="0.5">
      <c r="A42" s="12"/>
      <c r="B42" s="18"/>
      <c r="C42" s="18"/>
      <c r="D42" s="18"/>
      <c r="E42" s="14"/>
      <c r="F42" s="19"/>
      <c r="G42" s="15"/>
      <c r="H42" s="14"/>
      <c r="I42" s="15"/>
      <c r="J42" s="14"/>
      <c r="K42" s="14"/>
      <c r="L42" s="20"/>
      <c r="M42" s="14"/>
      <c r="N42" s="14"/>
      <c r="O42" s="14"/>
      <c r="P42" s="15"/>
      <c r="Q42" s="14"/>
      <c r="R42" s="15"/>
      <c r="S42" s="14"/>
      <c r="T42" s="14"/>
      <c r="U42" s="14"/>
      <c r="V42" s="14"/>
      <c r="W42" s="21"/>
      <c r="X42" s="17"/>
      <c r="Y42" s="22"/>
      <c r="Z42" s="17"/>
    </row>
    <row r="43" spans="1:26" ht="12.75" customHeight="1" x14ac:dyDescent="0.5">
      <c r="A43" s="12"/>
      <c r="B43" s="18"/>
      <c r="C43" s="18"/>
      <c r="D43" s="18"/>
      <c r="E43" s="14"/>
      <c r="F43" s="19"/>
      <c r="G43" s="15"/>
      <c r="H43" s="14"/>
      <c r="I43" s="15"/>
      <c r="J43" s="14"/>
      <c r="K43" s="14"/>
      <c r="L43" s="20"/>
      <c r="M43" s="14"/>
      <c r="N43" s="14"/>
      <c r="O43" s="14"/>
      <c r="P43" s="15"/>
      <c r="Q43" s="14"/>
      <c r="R43" s="15"/>
      <c r="S43" s="14"/>
      <c r="T43" s="14"/>
      <c r="U43" s="14"/>
      <c r="V43" s="14"/>
      <c r="W43" s="21"/>
      <c r="X43" s="17"/>
      <c r="Y43" s="22"/>
      <c r="Z43" s="17"/>
    </row>
    <row r="44" spans="1:26" ht="12.75" customHeight="1" x14ac:dyDescent="0.5">
      <c r="A44" s="12"/>
      <c r="B44" s="18"/>
      <c r="C44" s="18"/>
      <c r="D44" s="18"/>
      <c r="E44" s="14"/>
      <c r="F44" s="19"/>
      <c r="G44" s="15"/>
      <c r="H44" s="14"/>
      <c r="I44" s="15"/>
      <c r="J44" s="14"/>
      <c r="K44" s="14"/>
      <c r="L44" s="20"/>
      <c r="M44" s="14"/>
      <c r="N44" s="14"/>
      <c r="O44" s="14"/>
      <c r="P44" s="15"/>
      <c r="Q44" s="14"/>
      <c r="R44" s="15"/>
      <c r="S44" s="14"/>
      <c r="T44" s="14"/>
      <c r="U44" s="14"/>
      <c r="V44" s="14"/>
      <c r="W44" s="21"/>
      <c r="X44" s="17"/>
      <c r="Y44" s="22"/>
      <c r="Z44" s="17"/>
    </row>
    <row r="45" spans="1:26" ht="12.75" customHeight="1" x14ac:dyDescent="0.5">
      <c r="A45" s="12"/>
      <c r="B45" s="18"/>
      <c r="C45" s="18"/>
      <c r="D45" s="18"/>
      <c r="E45" s="14"/>
      <c r="F45" s="19"/>
      <c r="G45" s="15"/>
      <c r="H45" s="14"/>
      <c r="I45" s="15"/>
      <c r="J45" s="14"/>
      <c r="K45" s="14"/>
      <c r="L45" s="20"/>
      <c r="M45" s="14"/>
      <c r="N45" s="14"/>
      <c r="O45" s="14"/>
      <c r="P45" s="15"/>
      <c r="Q45" s="14"/>
      <c r="R45" s="15"/>
      <c r="S45" s="14"/>
      <c r="T45" s="14"/>
      <c r="U45" s="14"/>
      <c r="V45" s="14"/>
      <c r="W45" s="21"/>
      <c r="X45" s="17"/>
      <c r="Y45" s="22"/>
      <c r="Z45" s="17"/>
    </row>
    <row r="46" spans="1:26" ht="12.75" customHeight="1" x14ac:dyDescent="0.5">
      <c r="A46" s="12"/>
      <c r="B46" s="18"/>
      <c r="C46" s="18"/>
      <c r="D46" s="18"/>
      <c r="E46" s="14"/>
      <c r="F46" s="19"/>
      <c r="G46" s="15"/>
      <c r="H46" s="14"/>
      <c r="I46" s="15"/>
      <c r="J46" s="14"/>
      <c r="K46" s="14"/>
      <c r="L46" s="20"/>
      <c r="M46" s="14"/>
      <c r="N46" s="14"/>
      <c r="O46" s="14"/>
      <c r="P46" s="15"/>
      <c r="Q46" s="14"/>
      <c r="R46" s="15"/>
      <c r="S46" s="14"/>
      <c r="T46" s="14"/>
      <c r="U46" s="14"/>
      <c r="V46" s="14"/>
      <c r="W46" s="21"/>
      <c r="X46" s="17"/>
      <c r="Y46" s="22"/>
      <c r="Z46" s="17"/>
    </row>
    <row r="47" spans="1:26" ht="12.75" customHeight="1" x14ac:dyDescent="0.5">
      <c r="A47" s="12"/>
      <c r="B47" s="18"/>
      <c r="C47" s="18"/>
      <c r="D47" s="18"/>
      <c r="E47" s="14"/>
      <c r="F47" s="19"/>
      <c r="G47" s="15"/>
      <c r="H47" s="14"/>
      <c r="I47" s="15"/>
      <c r="J47" s="14"/>
      <c r="K47" s="14"/>
      <c r="L47" s="20"/>
      <c r="M47" s="14"/>
      <c r="N47" s="14"/>
      <c r="O47" s="14"/>
      <c r="P47" s="15"/>
      <c r="Q47" s="14"/>
      <c r="R47" s="15"/>
      <c r="S47" s="14"/>
      <c r="T47" s="14"/>
      <c r="U47" s="14"/>
      <c r="V47" s="14"/>
      <c r="W47" s="21"/>
      <c r="X47" s="17"/>
      <c r="Y47" s="22"/>
      <c r="Z47" s="17"/>
    </row>
    <row r="48" spans="1:26" ht="12.75" customHeight="1" x14ac:dyDescent="0.5">
      <c r="A48" s="12"/>
      <c r="B48" s="18"/>
      <c r="C48" s="18"/>
      <c r="D48" s="18"/>
      <c r="E48" s="14"/>
      <c r="F48" s="19"/>
      <c r="G48" s="15"/>
      <c r="H48" s="14"/>
      <c r="I48" s="15"/>
      <c r="J48" s="14"/>
      <c r="K48" s="14"/>
      <c r="L48" s="20"/>
      <c r="M48" s="14"/>
      <c r="N48" s="14"/>
      <c r="O48" s="14"/>
      <c r="P48" s="15"/>
      <c r="Q48" s="14"/>
      <c r="R48" s="15"/>
      <c r="S48" s="14"/>
      <c r="T48" s="14"/>
      <c r="U48" s="14"/>
      <c r="V48" s="14"/>
      <c r="W48" s="21"/>
      <c r="X48" s="17"/>
      <c r="Y48" s="22"/>
      <c r="Z48" s="17"/>
    </row>
    <row r="49" spans="1:26" ht="12.75" customHeight="1" x14ac:dyDescent="0.5">
      <c r="A49" s="12"/>
      <c r="B49" s="18"/>
      <c r="C49" s="18"/>
      <c r="D49" s="18"/>
      <c r="E49" s="14"/>
      <c r="F49" s="19"/>
      <c r="G49" s="15"/>
      <c r="H49" s="14"/>
      <c r="I49" s="15"/>
      <c r="J49" s="14"/>
      <c r="K49" s="14"/>
      <c r="L49" s="20"/>
      <c r="M49" s="14"/>
      <c r="N49" s="14"/>
      <c r="O49" s="14"/>
      <c r="P49" s="15"/>
      <c r="Q49" s="14"/>
      <c r="R49" s="15"/>
      <c r="S49" s="14"/>
      <c r="T49" s="14"/>
      <c r="U49" s="14"/>
      <c r="V49" s="14"/>
      <c r="W49" s="21"/>
      <c r="X49" s="17"/>
      <c r="Y49" s="22"/>
      <c r="Z49" s="17"/>
    </row>
    <row r="50" spans="1:26" ht="12.75" customHeight="1" x14ac:dyDescent="0.5">
      <c r="A50" s="12"/>
      <c r="B50" s="18"/>
      <c r="C50" s="18"/>
      <c r="D50" s="18"/>
      <c r="E50" s="14"/>
      <c r="F50" s="19"/>
      <c r="G50" s="15"/>
      <c r="H50" s="14"/>
      <c r="I50" s="15"/>
      <c r="J50" s="14"/>
      <c r="K50" s="14"/>
      <c r="L50" s="20"/>
      <c r="M50" s="14"/>
      <c r="N50" s="14"/>
      <c r="O50" s="14"/>
      <c r="P50" s="15"/>
      <c r="Q50" s="14"/>
      <c r="R50" s="15"/>
      <c r="S50" s="14"/>
      <c r="T50" s="14"/>
      <c r="U50" s="14"/>
      <c r="V50" s="14"/>
      <c r="W50" s="21"/>
      <c r="X50" s="17"/>
      <c r="Y50" s="22"/>
      <c r="Z50" s="17"/>
    </row>
    <row r="51" spans="1:26" ht="12.75" customHeight="1" x14ac:dyDescent="0.5">
      <c r="A51" s="12"/>
      <c r="B51" s="18"/>
      <c r="C51" s="18"/>
      <c r="D51" s="18"/>
      <c r="E51" s="14"/>
      <c r="F51" s="19"/>
      <c r="G51" s="15"/>
      <c r="H51" s="14"/>
      <c r="I51" s="15"/>
      <c r="J51" s="14"/>
      <c r="K51" s="14"/>
      <c r="L51" s="20"/>
      <c r="M51" s="14"/>
      <c r="N51" s="14"/>
      <c r="O51" s="14"/>
      <c r="P51" s="15"/>
      <c r="Q51" s="14"/>
      <c r="R51" s="15"/>
      <c r="S51" s="14"/>
      <c r="T51" s="14"/>
      <c r="U51" s="14"/>
      <c r="V51" s="14"/>
      <c r="W51" s="21"/>
      <c r="X51" s="17"/>
      <c r="Y51" s="22"/>
      <c r="Z51" s="17"/>
    </row>
    <row r="52" spans="1:26" ht="12.75" customHeight="1" x14ac:dyDescent="0.5">
      <c r="A52" s="12"/>
      <c r="B52" s="18"/>
      <c r="C52" s="18"/>
      <c r="D52" s="18"/>
      <c r="E52" s="14"/>
      <c r="F52" s="19"/>
      <c r="G52" s="15"/>
      <c r="H52" s="14"/>
      <c r="I52" s="15"/>
      <c r="J52" s="14"/>
      <c r="K52" s="14"/>
      <c r="L52" s="20"/>
      <c r="M52" s="14"/>
      <c r="N52" s="14"/>
      <c r="O52" s="14"/>
      <c r="P52" s="15"/>
      <c r="Q52" s="14"/>
      <c r="R52" s="15"/>
      <c r="S52" s="14"/>
      <c r="T52" s="14"/>
      <c r="U52" s="14"/>
      <c r="V52" s="14"/>
      <c r="W52" s="21"/>
      <c r="X52" s="17"/>
      <c r="Y52" s="22"/>
      <c r="Z52" s="17"/>
    </row>
    <row r="53" spans="1:26" ht="12.75" customHeight="1" x14ac:dyDescent="0.5">
      <c r="A53" s="12"/>
      <c r="B53" s="18"/>
      <c r="C53" s="18"/>
      <c r="D53" s="18"/>
      <c r="E53" s="14"/>
      <c r="F53" s="19"/>
      <c r="G53" s="15"/>
      <c r="H53" s="14"/>
      <c r="I53" s="15"/>
      <c r="J53" s="14"/>
      <c r="K53" s="14"/>
      <c r="L53" s="20"/>
      <c r="M53" s="14"/>
      <c r="N53" s="14"/>
      <c r="O53" s="14"/>
      <c r="P53" s="15"/>
      <c r="Q53" s="14"/>
      <c r="R53" s="15"/>
      <c r="S53" s="14"/>
      <c r="T53" s="14"/>
      <c r="U53" s="14"/>
      <c r="V53" s="14"/>
      <c r="W53" s="21"/>
      <c r="X53" s="17"/>
      <c r="Y53" s="22"/>
      <c r="Z53" s="17"/>
    </row>
    <row r="54" spans="1:26" ht="12.75" customHeight="1" x14ac:dyDescent="0.5">
      <c r="A54" s="12"/>
      <c r="B54" s="18"/>
      <c r="C54" s="18"/>
      <c r="D54" s="18"/>
      <c r="E54" s="14"/>
      <c r="F54" s="19"/>
      <c r="G54" s="15"/>
      <c r="H54" s="14"/>
      <c r="I54" s="15"/>
      <c r="J54" s="14"/>
      <c r="K54" s="14"/>
      <c r="L54" s="20"/>
      <c r="M54" s="14"/>
      <c r="N54" s="14"/>
      <c r="O54" s="14"/>
      <c r="P54" s="15"/>
      <c r="Q54" s="14"/>
      <c r="R54" s="15"/>
      <c r="S54" s="14"/>
      <c r="T54" s="14"/>
      <c r="U54" s="14"/>
      <c r="V54" s="14"/>
      <c r="W54" s="21"/>
      <c r="X54" s="17"/>
      <c r="Y54" s="22"/>
      <c r="Z54" s="17"/>
    </row>
    <row r="55" spans="1:26" ht="12.75" customHeight="1" x14ac:dyDescent="0.5">
      <c r="A55" s="12"/>
      <c r="B55" s="18"/>
      <c r="C55" s="18"/>
      <c r="D55" s="18"/>
      <c r="E55" s="14"/>
      <c r="F55" s="19"/>
      <c r="G55" s="15"/>
      <c r="H55" s="14"/>
      <c r="I55" s="15"/>
      <c r="J55" s="14"/>
      <c r="K55" s="14"/>
      <c r="L55" s="20"/>
      <c r="M55" s="14"/>
      <c r="N55" s="14"/>
      <c r="O55" s="14"/>
      <c r="P55" s="15"/>
      <c r="Q55" s="14"/>
      <c r="R55" s="15"/>
      <c r="S55" s="14"/>
      <c r="T55" s="14"/>
      <c r="U55" s="14"/>
      <c r="V55" s="14"/>
      <c r="W55" s="21"/>
      <c r="X55" s="17"/>
      <c r="Y55" s="22"/>
      <c r="Z55" s="17"/>
    </row>
    <row r="56" spans="1:26" ht="12.75" customHeight="1" x14ac:dyDescent="0.5">
      <c r="A56" s="12"/>
      <c r="B56" s="18"/>
      <c r="C56" s="18"/>
      <c r="D56" s="18"/>
      <c r="E56" s="14"/>
      <c r="F56" s="19"/>
      <c r="G56" s="15"/>
      <c r="H56" s="14"/>
      <c r="I56" s="15"/>
      <c r="J56" s="14"/>
      <c r="K56" s="14"/>
      <c r="L56" s="20"/>
      <c r="M56" s="14"/>
      <c r="N56" s="14"/>
      <c r="O56" s="14"/>
      <c r="P56" s="15"/>
      <c r="Q56" s="14"/>
      <c r="R56" s="15"/>
      <c r="S56" s="14"/>
      <c r="T56" s="14"/>
      <c r="U56" s="14"/>
      <c r="V56" s="14"/>
      <c r="W56" s="21"/>
      <c r="X56" s="17"/>
      <c r="Y56" s="22"/>
      <c r="Z56" s="17"/>
    </row>
    <row r="57" spans="1:26" ht="12.75" customHeight="1" x14ac:dyDescent="0.5">
      <c r="A57" s="12"/>
      <c r="B57" s="18"/>
      <c r="C57" s="18"/>
      <c r="D57" s="18"/>
      <c r="E57" s="14"/>
      <c r="F57" s="19"/>
      <c r="G57" s="15"/>
      <c r="H57" s="14"/>
      <c r="I57" s="15"/>
      <c r="J57" s="14"/>
      <c r="K57" s="14"/>
      <c r="L57" s="20"/>
      <c r="M57" s="14"/>
      <c r="N57" s="14"/>
      <c r="O57" s="14"/>
      <c r="P57" s="15"/>
      <c r="Q57" s="14"/>
      <c r="R57" s="15"/>
      <c r="S57" s="14"/>
      <c r="T57" s="14"/>
      <c r="U57" s="14"/>
      <c r="V57" s="14"/>
      <c r="W57" s="21"/>
      <c r="X57" s="17"/>
      <c r="Y57" s="22"/>
      <c r="Z57" s="17"/>
    </row>
    <row r="58" spans="1:26" ht="12.75" customHeight="1" x14ac:dyDescent="0.5">
      <c r="A58" s="12"/>
      <c r="B58" s="18"/>
      <c r="C58" s="18"/>
      <c r="D58" s="18"/>
      <c r="E58" s="14"/>
      <c r="F58" s="19"/>
      <c r="G58" s="15"/>
      <c r="H58" s="14"/>
      <c r="I58" s="15"/>
      <c r="J58" s="14"/>
      <c r="K58" s="14"/>
      <c r="L58" s="20"/>
      <c r="M58" s="14"/>
      <c r="N58" s="14"/>
      <c r="O58" s="14"/>
      <c r="P58" s="15"/>
      <c r="Q58" s="14"/>
      <c r="R58" s="15"/>
      <c r="S58" s="14"/>
      <c r="T58" s="14"/>
      <c r="U58" s="14"/>
      <c r="V58" s="14"/>
      <c r="W58" s="21"/>
      <c r="X58" s="17"/>
      <c r="Y58" s="22"/>
      <c r="Z58" s="17"/>
    </row>
    <row r="59" spans="1:26" ht="12.75" customHeight="1" x14ac:dyDescent="0.5">
      <c r="A59" s="12"/>
      <c r="B59" s="18"/>
      <c r="C59" s="18"/>
      <c r="D59" s="18"/>
      <c r="E59" s="14"/>
      <c r="F59" s="19"/>
      <c r="G59" s="15"/>
      <c r="H59" s="14"/>
      <c r="I59" s="15"/>
      <c r="J59" s="14"/>
      <c r="K59" s="14"/>
      <c r="L59" s="20"/>
      <c r="M59" s="14"/>
      <c r="N59" s="14"/>
      <c r="O59" s="14"/>
      <c r="P59" s="15"/>
      <c r="Q59" s="14"/>
      <c r="R59" s="15"/>
      <c r="S59" s="14"/>
      <c r="T59" s="14"/>
      <c r="U59" s="14"/>
      <c r="V59" s="14"/>
      <c r="W59" s="21"/>
      <c r="X59" s="17"/>
      <c r="Y59" s="22"/>
      <c r="Z59" s="17"/>
    </row>
    <row r="60" spans="1:26" ht="12.75" customHeight="1" x14ac:dyDescent="0.5">
      <c r="A60" s="12"/>
      <c r="B60" s="18"/>
      <c r="C60" s="18"/>
      <c r="D60" s="18"/>
      <c r="E60" s="14"/>
      <c r="F60" s="19"/>
      <c r="G60" s="15"/>
      <c r="H60" s="14"/>
      <c r="I60" s="15"/>
      <c r="J60" s="14"/>
      <c r="K60" s="14"/>
      <c r="L60" s="20"/>
      <c r="M60" s="14"/>
      <c r="N60" s="14"/>
      <c r="O60" s="14"/>
      <c r="P60" s="15"/>
      <c r="Q60" s="14"/>
      <c r="R60" s="15"/>
      <c r="S60" s="14"/>
      <c r="T60" s="14"/>
      <c r="U60" s="14"/>
      <c r="V60" s="14"/>
      <c r="W60" s="21"/>
      <c r="X60" s="17"/>
      <c r="Y60" s="22"/>
      <c r="Z60" s="17"/>
    </row>
    <row r="61" spans="1:26" ht="12.75" customHeight="1" x14ac:dyDescent="0.5">
      <c r="A61" s="12"/>
      <c r="B61" s="18"/>
      <c r="C61" s="18"/>
      <c r="D61" s="18"/>
      <c r="E61" s="14"/>
      <c r="F61" s="19"/>
      <c r="G61" s="15"/>
      <c r="H61" s="14"/>
      <c r="I61" s="15"/>
      <c r="J61" s="14"/>
      <c r="K61" s="14"/>
      <c r="L61" s="20"/>
      <c r="M61" s="14"/>
      <c r="N61" s="14"/>
      <c r="O61" s="14"/>
      <c r="P61" s="15"/>
      <c r="Q61" s="14"/>
      <c r="R61" s="15"/>
      <c r="S61" s="14"/>
      <c r="T61" s="14"/>
      <c r="U61" s="14"/>
      <c r="V61" s="14"/>
      <c r="W61" s="21"/>
      <c r="X61" s="17"/>
      <c r="Y61" s="22"/>
      <c r="Z61" s="17"/>
    </row>
    <row r="62" spans="1:26" ht="12.75" customHeight="1" x14ac:dyDescent="0.5">
      <c r="A62" s="12"/>
      <c r="B62" s="18"/>
      <c r="C62" s="18"/>
      <c r="D62" s="18"/>
      <c r="E62" s="14"/>
      <c r="F62" s="19"/>
      <c r="G62" s="15"/>
      <c r="H62" s="14"/>
      <c r="I62" s="15"/>
      <c r="J62" s="14"/>
      <c r="K62" s="14"/>
      <c r="L62" s="20"/>
      <c r="M62" s="14"/>
      <c r="N62" s="14"/>
      <c r="O62" s="14"/>
      <c r="P62" s="15"/>
      <c r="Q62" s="14"/>
      <c r="R62" s="15"/>
      <c r="S62" s="14"/>
      <c r="T62" s="14"/>
      <c r="U62" s="14"/>
      <c r="V62" s="14"/>
      <c r="W62" s="21"/>
      <c r="X62" s="17"/>
      <c r="Y62" s="22"/>
      <c r="Z62" s="17"/>
    </row>
    <row r="63" spans="1:26" ht="12.75" customHeight="1" x14ac:dyDescent="0.5">
      <c r="A63" s="12"/>
      <c r="B63" s="18"/>
      <c r="C63" s="18"/>
      <c r="D63" s="18"/>
      <c r="E63" s="14"/>
      <c r="F63" s="19"/>
      <c r="G63" s="15"/>
      <c r="H63" s="14"/>
      <c r="I63" s="15"/>
      <c r="J63" s="14"/>
      <c r="K63" s="14"/>
      <c r="L63" s="20"/>
      <c r="M63" s="14"/>
      <c r="N63" s="14"/>
      <c r="O63" s="14"/>
      <c r="P63" s="15"/>
      <c r="Q63" s="14"/>
      <c r="R63" s="15"/>
      <c r="S63" s="14"/>
      <c r="T63" s="14"/>
      <c r="U63" s="14"/>
      <c r="V63" s="14"/>
      <c r="W63" s="21"/>
      <c r="X63" s="17"/>
      <c r="Y63" s="22"/>
      <c r="Z63" s="17"/>
    </row>
    <row r="64" spans="1:26" ht="12.75" customHeight="1" x14ac:dyDescent="0.5">
      <c r="A64" s="12"/>
      <c r="B64" s="18"/>
      <c r="C64" s="18"/>
      <c r="D64" s="18"/>
      <c r="E64" s="14"/>
      <c r="F64" s="19"/>
      <c r="G64" s="15"/>
      <c r="H64" s="14"/>
      <c r="I64" s="15"/>
      <c r="J64" s="14"/>
      <c r="K64" s="14"/>
      <c r="L64" s="20"/>
      <c r="M64" s="14"/>
      <c r="N64" s="14"/>
      <c r="O64" s="14"/>
      <c r="P64" s="15"/>
      <c r="Q64" s="14"/>
      <c r="R64" s="15"/>
      <c r="S64" s="14"/>
      <c r="T64" s="14"/>
      <c r="U64" s="14"/>
      <c r="V64" s="14"/>
      <c r="W64" s="21"/>
      <c r="X64" s="17"/>
      <c r="Y64" s="22"/>
      <c r="Z64" s="17"/>
    </row>
    <row r="65" spans="1:26" ht="12.75" customHeight="1" x14ac:dyDescent="0.5">
      <c r="A65" s="12"/>
      <c r="B65" s="18"/>
      <c r="C65" s="18"/>
      <c r="D65" s="18"/>
      <c r="E65" s="14"/>
      <c r="F65" s="19"/>
      <c r="G65" s="15"/>
      <c r="H65" s="14"/>
      <c r="I65" s="15"/>
      <c r="J65" s="14"/>
      <c r="K65" s="14"/>
      <c r="L65" s="20"/>
      <c r="M65" s="14"/>
      <c r="N65" s="14"/>
      <c r="O65" s="14"/>
      <c r="P65" s="15"/>
      <c r="Q65" s="14"/>
      <c r="R65" s="15"/>
      <c r="S65" s="14"/>
      <c r="T65" s="14"/>
      <c r="U65" s="14"/>
      <c r="V65" s="14"/>
      <c r="W65" s="21"/>
      <c r="X65" s="17"/>
      <c r="Y65" s="22"/>
      <c r="Z65" s="17"/>
    </row>
    <row r="66" spans="1:26" ht="12.75" customHeight="1" x14ac:dyDescent="0.5">
      <c r="A66" s="12"/>
      <c r="B66" s="18"/>
      <c r="C66" s="18"/>
      <c r="D66" s="18"/>
      <c r="E66" s="14"/>
      <c r="F66" s="19"/>
      <c r="G66" s="15"/>
      <c r="H66" s="14"/>
      <c r="I66" s="15"/>
      <c r="J66" s="14"/>
      <c r="K66" s="14"/>
      <c r="L66" s="20"/>
      <c r="M66" s="14"/>
      <c r="N66" s="14"/>
      <c r="O66" s="14"/>
      <c r="P66" s="15"/>
      <c r="Q66" s="14"/>
      <c r="R66" s="15"/>
      <c r="S66" s="14"/>
      <c r="T66" s="14"/>
      <c r="U66" s="14"/>
      <c r="V66" s="14"/>
      <c r="W66" s="21"/>
      <c r="X66" s="17"/>
      <c r="Y66" s="22"/>
      <c r="Z66" s="17"/>
    </row>
    <row r="67" spans="1:26" ht="12.75" customHeight="1" x14ac:dyDescent="0.5">
      <c r="A67" s="12"/>
      <c r="B67" s="18"/>
      <c r="C67" s="18"/>
      <c r="D67" s="18"/>
      <c r="E67" s="14"/>
      <c r="F67" s="19"/>
      <c r="G67" s="15"/>
      <c r="H67" s="14"/>
      <c r="I67" s="15"/>
      <c r="J67" s="14"/>
      <c r="K67" s="14"/>
      <c r="L67" s="20"/>
      <c r="M67" s="14"/>
      <c r="N67" s="14"/>
      <c r="O67" s="14"/>
      <c r="P67" s="15"/>
      <c r="Q67" s="14"/>
      <c r="R67" s="15"/>
      <c r="S67" s="14"/>
      <c r="T67" s="14"/>
      <c r="U67" s="14"/>
      <c r="V67" s="14"/>
      <c r="W67" s="21"/>
      <c r="X67" s="17"/>
      <c r="Y67" s="22"/>
      <c r="Z67" s="17"/>
    </row>
    <row r="68" spans="1:26" ht="12.75" customHeight="1" x14ac:dyDescent="0.5">
      <c r="A68" s="12"/>
      <c r="B68" s="23"/>
      <c r="C68" s="23"/>
      <c r="D68" s="23"/>
      <c r="E68" s="12"/>
      <c r="F68" s="24"/>
      <c r="G68" s="13"/>
      <c r="H68" s="12"/>
      <c r="I68" s="13"/>
      <c r="J68" s="12"/>
      <c r="K68" s="12"/>
      <c r="L68" s="25"/>
      <c r="M68" s="12"/>
      <c r="N68" s="12"/>
      <c r="O68" s="12"/>
      <c r="P68" s="13"/>
      <c r="Q68" s="12"/>
      <c r="R68" s="13"/>
      <c r="S68" s="12"/>
      <c r="T68" s="14"/>
      <c r="U68" s="14"/>
      <c r="V68" s="14"/>
      <c r="W68" s="21"/>
      <c r="X68" s="17"/>
      <c r="Y68" s="22"/>
      <c r="Z68" s="17"/>
    </row>
    <row r="69" spans="1:26" ht="12.75" customHeight="1" x14ac:dyDescent="0.5">
      <c r="A69" s="12"/>
      <c r="B69" s="18"/>
      <c r="C69" s="18"/>
      <c r="D69" s="18"/>
      <c r="E69" s="14"/>
      <c r="F69" s="19"/>
      <c r="G69" s="15"/>
      <c r="H69" s="14"/>
      <c r="I69" s="15"/>
      <c r="J69" s="14"/>
      <c r="K69" s="14"/>
      <c r="L69" s="20"/>
      <c r="M69" s="14"/>
      <c r="N69" s="14"/>
      <c r="O69" s="14"/>
      <c r="P69" s="15"/>
      <c r="Q69" s="14"/>
      <c r="R69" s="15"/>
      <c r="S69" s="14"/>
      <c r="T69" s="14"/>
      <c r="U69" s="14"/>
      <c r="V69" s="14"/>
      <c r="W69" s="21"/>
      <c r="X69" s="17"/>
      <c r="Y69" s="22"/>
      <c r="Z69" s="17"/>
    </row>
    <row r="70" spans="1:26" ht="12.75" customHeight="1" x14ac:dyDescent="0.5">
      <c r="A70" s="12"/>
      <c r="B70" s="18"/>
      <c r="C70" s="18"/>
      <c r="D70" s="18"/>
      <c r="E70" s="14"/>
      <c r="F70" s="19"/>
      <c r="G70" s="15"/>
      <c r="H70" s="14"/>
      <c r="I70" s="15"/>
      <c r="J70" s="14"/>
      <c r="K70" s="14"/>
      <c r="L70" s="20"/>
      <c r="M70" s="14"/>
      <c r="N70" s="14"/>
      <c r="O70" s="14"/>
      <c r="P70" s="15"/>
      <c r="Q70" s="14"/>
      <c r="R70" s="15"/>
      <c r="S70" s="14"/>
      <c r="T70" s="14"/>
      <c r="U70" s="14"/>
      <c r="V70" s="14"/>
      <c r="W70" s="21"/>
      <c r="X70" s="17"/>
      <c r="Y70" s="22"/>
      <c r="Z70" s="17"/>
    </row>
    <row r="71" spans="1:26" ht="12.75" customHeight="1" x14ac:dyDescent="0.5">
      <c r="A71" s="12"/>
      <c r="B71" s="18"/>
      <c r="C71" s="18"/>
      <c r="D71" s="18"/>
      <c r="E71" s="14"/>
      <c r="F71" s="19"/>
      <c r="G71" s="15"/>
      <c r="H71" s="14"/>
      <c r="I71" s="15"/>
      <c r="J71" s="14"/>
      <c r="K71" s="14"/>
      <c r="L71" s="20"/>
      <c r="M71" s="14"/>
      <c r="N71" s="14"/>
      <c r="O71" s="14"/>
      <c r="P71" s="15"/>
      <c r="Q71" s="14"/>
      <c r="R71" s="15"/>
      <c r="S71" s="14"/>
      <c r="T71" s="14"/>
      <c r="U71" s="14"/>
      <c r="V71" s="14"/>
      <c r="W71" s="21"/>
      <c r="X71" s="17"/>
      <c r="Y71" s="22"/>
      <c r="Z71" s="17"/>
    </row>
    <row r="72" spans="1:26" ht="12.75" customHeight="1" x14ac:dyDescent="0.5">
      <c r="A72" s="12"/>
      <c r="B72" s="18"/>
      <c r="C72" s="18"/>
      <c r="D72" s="18"/>
      <c r="E72" s="14"/>
      <c r="F72" s="19"/>
      <c r="G72" s="15"/>
      <c r="H72" s="14"/>
      <c r="I72" s="15"/>
      <c r="J72" s="14"/>
      <c r="K72" s="14"/>
      <c r="L72" s="20"/>
      <c r="M72" s="14"/>
      <c r="N72" s="14"/>
      <c r="O72" s="14"/>
      <c r="P72" s="15"/>
      <c r="Q72" s="14"/>
      <c r="R72" s="15"/>
      <c r="S72" s="14"/>
      <c r="T72" s="14"/>
      <c r="U72" s="14"/>
      <c r="V72" s="14"/>
      <c r="W72" s="21"/>
      <c r="X72" s="17"/>
      <c r="Y72" s="22"/>
      <c r="Z72" s="17"/>
    </row>
    <row r="73" spans="1:26" ht="12.75" customHeight="1" x14ac:dyDescent="0.5">
      <c r="A73" s="12"/>
      <c r="B73" s="18"/>
      <c r="C73" s="18"/>
      <c r="D73" s="18"/>
      <c r="E73" s="14"/>
      <c r="F73" s="19"/>
      <c r="G73" s="15"/>
      <c r="H73" s="14"/>
      <c r="I73" s="15"/>
      <c r="J73" s="14"/>
      <c r="K73" s="14"/>
      <c r="L73" s="20"/>
      <c r="M73" s="14"/>
      <c r="N73" s="14"/>
      <c r="O73" s="14"/>
      <c r="P73" s="15"/>
      <c r="Q73" s="14"/>
      <c r="R73" s="15"/>
      <c r="S73" s="14"/>
      <c r="T73" s="14"/>
      <c r="U73" s="14"/>
      <c r="V73" s="14"/>
      <c r="W73" s="21"/>
      <c r="X73" s="17"/>
      <c r="Y73" s="22"/>
      <c r="Z73" s="17"/>
    </row>
    <row r="74" spans="1:26" ht="12.75" customHeight="1" x14ac:dyDescent="0.5">
      <c r="A74" s="12"/>
      <c r="B74" s="18"/>
      <c r="C74" s="18"/>
      <c r="D74" s="18"/>
      <c r="E74" s="14"/>
      <c r="F74" s="19"/>
      <c r="G74" s="15"/>
      <c r="H74" s="14"/>
      <c r="I74" s="15"/>
      <c r="J74" s="14"/>
      <c r="K74" s="14"/>
      <c r="L74" s="20"/>
      <c r="M74" s="14"/>
      <c r="N74" s="14"/>
      <c r="O74" s="14"/>
      <c r="P74" s="15"/>
      <c r="Q74" s="14"/>
      <c r="R74" s="15"/>
      <c r="S74" s="14"/>
      <c r="T74" s="14"/>
      <c r="U74" s="14"/>
      <c r="V74" s="14"/>
      <c r="W74" s="21"/>
      <c r="X74" s="17"/>
      <c r="Y74" s="22"/>
      <c r="Z74" s="17"/>
    </row>
    <row r="75" spans="1:26" ht="12.75" customHeight="1" x14ac:dyDescent="0.5">
      <c r="A75" s="12"/>
      <c r="B75" s="18"/>
      <c r="C75" s="18"/>
      <c r="D75" s="18"/>
      <c r="E75" s="14"/>
      <c r="F75" s="19"/>
      <c r="G75" s="15"/>
      <c r="H75" s="14"/>
      <c r="I75" s="15"/>
      <c r="J75" s="14"/>
      <c r="K75" s="14"/>
      <c r="L75" s="20"/>
      <c r="M75" s="14"/>
      <c r="N75" s="14"/>
      <c r="O75" s="14"/>
      <c r="P75" s="15"/>
      <c r="Q75" s="14"/>
      <c r="R75" s="15"/>
      <c r="S75" s="14"/>
      <c r="T75" s="14"/>
      <c r="U75" s="14"/>
      <c r="V75" s="14"/>
      <c r="W75" s="21"/>
      <c r="X75" s="17"/>
      <c r="Y75" s="22"/>
      <c r="Z75" s="17"/>
    </row>
    <row r="76" spans="1:26" ht="12.75" customHeight="1" x14ac:dyDescent="0.5">
      <c r="A76" s="12"/>
      <c r="B76" s="18"/>
      <c r="C76" s="18"/>
      <c r="D76" s="18"/>
      <c r="E76" s="14"/>
      <c r="F76" s="19"/>
      <c r="G76" s="15"/>
      <c r="H76" s="14"/>
      <c r="I76" s="15"/>
      <c r="J76" s="14"/>
      <c r="K76" s="14"/>
      <c r="L76" s="20"/>
      <c r="M76" s="14"/>
      <c r="N76" s="14"/>
      <c r="O76" s="14"/>
      <c r="P76" s="15"/>
      <c r="Q76" s="14"/>
      <c r="R76" s="15"/>
      <c r="S76" s="14"/>
      <c r="T76" s="14"/>
      <c r="U76" s="14"/>
      <c r="V76" s="14"/>
      <c r="W76" s="21"/>
      <c r="X76" s="17"/>
      <c r="Y76" s="22"/>
      <c r="Z76" s="17"/>
    </row>
    <row r="77" spans="1:26" ht="12.75" customHeight="1" x14ac:dyDescent="0.5">
      <c r="A77" s="12"/>
      <c r="B77" s="18"/>
      <c r="C77" s="18"/>
      <c r="D77" s="18"/>
      <c r="E77" s="14"/>
      <c r="F77" s="19"/>
      <c r="G77" s="15"/>
      <c r="H77" s="14"/>
      <c r="I77" s="15"/>
      <c r="J77" s="14"/>
      <c r="K77" s="14"/>
      <c r="L77" s="20"/>
      <c r="M77" s="14"/>
      <c r="N77" s="14"/>
      <c r="O77" s="14"/>
      <c r="P77" s="15"/>
      <c r="Q77" s="14"/>
      <c r="R77" s="15"/>
      <c r="S77" s="14"/>
      <c r="T77" s="14"/>
      <c r="U77" s="14"/>
      <c r="V77" s="14"/>
      <c r="W77" s="21"/>
      <c r="X77" s="17"/>
      <c r="Y77" s="22"/>
      <c r="Z77" s="17"/>
    </row>
    <row r="78" spans="1:26" ht="12.75" customHeight="1" x14ac:dyDescent="0.5">
      <c r="A78" s="12"/>
      <c r="B78" s="18"/>
      <c r="C78" s="18"/>
      <c r="D78" s="18"/>
      <c r="E78" s="14"/>
      <c r="F78" s="19"/>
      <c r="G78" s="15"/>
      <c r="H78" s="14"/>
      <c r="I78" s="15"/>
      <c r="J78" s="14"/>
      <c r="K78" s="14"/>
      <c r="L78" s="20"/>
      <c r="M78" s="14"/>
      <c r="N78" s="14"/>
      <c r="O78" s="14"/>
      <c r="P78" s="15"/>
      <c r="Q78" s="14"/>
      <c r="R78" s="15"/>
      <c r="S78" s="14"/>
      <c r="T78" s="14"/>
      <c r="U78" s="14"/>
      <c r="V78" s="14"/>
      <c r="W78" s="21"/>
      <c r="X78" s="17"/>
      <c r="Y78" s="22"/>
      <c r="Z78" s="17"/>
    </row>
    <row r="79" spans="1:26" ht="12.75" customHeight="1" x14ac:dyDescent="0.5">
      <c r="A79" s="12"/>
      <c r="B79" s="18"/>
      <c r="C79" s="18"/>
      <c r="D79" s="18"/>
      <c r="E79" s="14"/>
      <c r="F79" s="19"/>
      <c r="G79" s="15"/>
      <c r="H79" s="14"/>
      <c r="I79" s="15"/>
      <c r="J79" s="14"/>
      <c r="K79" s="14"/>
      <c r="L79" s="20"/>
      <c r="M79" s="14"/>
      <c r="N79" s="14"/>
      <c r="O79" s="14"/>
      <c r="P79" s="15"/>
      <c r="Q79" s="14"/>
      <c r="R79" s="15"/>
      <c r="S79" s="14"/>
      <c r="T79" s="14"/>
      <c r="U79" s="14"/>
      <c r="V79" s="14"/>
      <c r="W79" s="21"/>
      <c r="X79" s="17"/>
      <c r="Y79" s="22"/>
      <c r="Z79" s="17"/>
    </row>
    <row r="80" spans="1:26" ht="12.75" customHeight="1" x14ac:dyDescent="0.5">
      <c r="A80" s="12"/>
      <c r="B80" s="18"/>
      <c r="C80" s="18"/>
      <c r="D80" s="18"/>
      <c r="E80" s="14"/>
      <c r="F80" s="19"/>
      <c r="G80" s="15"/>
      <c r="H80" s="14"/>
      <c r="I80" s="15"/>
      <c r="J80" s="14"/>
      <c r="K80" s="14"/>
      <c r="L80" s="20"/>
      <c r="M80" s="14"/>
      <c r="N80" s="14"/>
      <c r="O80" s="14"/>
      <c r="P80" s="15"/>
      <c r="Q80" s="14"/>
      <c r="R80" s="15"/>
      <c r="S80" s="14"/>
      <c r="T80" s="14"/>
      <c r="U80" s="14"/>
      <c r="V80" s="14"/>
      <c r="W80" s="21"/>
      <c r="X80" s="17"/>
      <c r="Y80" s="22"/>
      <c r="Z80" s="17"/>
    </row>
    <row r="81" spans="1:26" ht="12.75" customHeight="1" x14ac:dyDescent="0.5">
      <c r="A81" s="12"/>
      <c r="B81" s="18"/>
      <c r="C81" s="18"/>
      <c r="D81" s="18"/>
      <c r="E81" s="14"/>
      <c r="F81" s="19"/>
      <c r="G81" s="15"/>
      <c r="H81" s="14"/>
      <c r="I81" s="15"/>
      <c r="J81" s="14"/>
      <c r="K81" s="14"/>
      <c r="L81" s="20"/>
      <c r="M81" s="14"/>
      <c r="N81" s="14"/>
      <c r="O81" s="14"/>
      <c r="P81" s="15"/>
      <c r="Q81" s="14"/>
      <c r="R81" s="15"/>
      <c r="S81" s="14"/>
      <c r="T81" s="14"/>
      <c r="U81" s="14"/>
      <c r="V81" s="14"/>
      <c r="W81" s="21"/>
      <c r="X81" s="17"/>
      <c r="Y81" s="22"/>
      <c r="Z81" s="17"/>
    </row>
    <row r="82" spans="1:26" ht="12.75" customHeight="1" x14ac:dyDescent="0.5">
      <c r="A82" s="12"/>
      <c r="B82" s="18"/>
      <c r="C82" s="18"/>
      <c r="D82" s="18"/>
      <c r="E82" s="14"/>
      <c r="F82" s="19"/>
      <c r="G82" s="15"/>
      <c r="H82" s="14"/>
      <c r="I82" s="15"/>
      <c r="J82" s="14"/>
      <c r="K82" s="14"/>
      <c r="L82" s="20"/>
      <c r="M82" s="14"/>
      <c r="N82" s="14"/>
      <c r="O82" s="14"/>
      <c r="P82" s="15"/>
      <c r="Q82" s="14"/>
      <c r="R82" s="15"/>
      <c r="S82" s="14"/>
      <c r="T82" s="14"/>
      <c r="U82" s="14"/>
      <c r="V82" s="14"/>
      <c r="W82" s="21"/>
      <c r="X82" s="17"/>
      <c r="Y82" s="22"/>
      <c r="Z82" s="17"/>
    </row>
    <row r="83" spans="1:26" ht="12.75" customHeight="1" x14ac:dyDescent="0.5">
      <c r="A83" s="12"/>
      <c r="B83" s="18"/>
      <c r="C83" s="18"/>
      <c r="D83" s="18"/>
      <c r="E83" s="14"/>
      <c r="F83" s="19"/>
      <c r="G83" s="15"/>
      <c r="H83" s="14"/>
      <c r="I83" s="15"/>
      <c r="J83" s="14"/>
      <c r="K83" s="14"/>
      <c r="L83" s="20"/>
      <c r="M83" s="14"/>
      <c r="N83" s="14"/>
      <c r="O83" s="14"/>
      <c r="P83" s="15"/>
      <c r="Q83" s="14"/>
      <c r="R83" s="15"/>
      <c r="S83" s="14"/>
      <c r="T83" s="14"/>
      <c r="U83" s="14"/>
      <c r="V83" s="14"/>
      <c r="W83" s="21"/>
      <c r="X83" s="17"/>
      <c r="Y83" s="22"/>
      <c r="Z83" s="17"/>
    </row>
    <row r="84" spans="1:26" ht="12.75" customHeight="1" x14ac:dyDescent="0.5">
      <c r="A84" s="12"/>
      <c r="B84" s="18"/>
      <c r="C84" s="18"/>
      <c r="D84" s="18"/>
      <c r="E84" s="14"/>
      <c r="F84" s="19"/>
      <c r="G84" s="15"/>
      <c r="H84" s="14"/>
      <c r="I84" s="15"/>
      <c r="J84" s="14"/>
      <c r="K84" s="14"/>
      <c r="L84" s="20"/>
      <c r="M84" s="14"/>
      <c r="N84" s="14"/>
      <c r="O84" s="14"/>
      <c r="P84" s="15"/>
      <c r="Q84" s="14"/>
      <c r="R84" s="15"/>
      <c r="S84" s="14"/>
      <c r="T84" s="14"/>
      <c r="U84" s="14"/>
      <c r="V84" s="14"/>
      <c r="W84" s="21"/>
      <c r="X84" s="17"/>
      <c r="Y84" s="22"/>
      <c r="Z84" s="17"/>
    </row>
    <row r="85" spans="1:26" ht="12.75" customHeight="1" x14ac:dyDescent="0.5">
      <c r="A85" s="12"/>
      <c r="B85" s="18"/>
      <c r="C85" s="18"/>
      <c r="D85" s="18"/>
      <c r="E85" s="14"/>
      <c r="F85" s="19"/>
      <c r="G85" s="15"/>
      <c r="H85" s="14"/>
      <c r="I85" s="15"/>
      <c r="J85" s="14"/>
      <c r="K85" s="14"/>
      <c r="L85" s="20"/>
      <c r="M85" s="14"/>
      <c r="N85" s="14"/>
      <c r="O85" s="14"/>
      <c r="P85" s="15"/>
      <c r="Q85" s="14"/>
      <c r="R85" s="15"/>
      <c r="S85" s="14"/>
      <c r="T85" s="14"/>
      <c r="U85" s="14"/>
      <c r="V85" s="14"/>
      <c r="W85" s="21"/>
      <c r="X85" s="17"/>
      <c r="Y85" s="22"/>
      <c r="Z85" s="17"/>
    </row>
    <row r="86" spans="1:26" ht="12.75" customHeight="1" x14ac:dyDescent="0.5">
      <c r="A86" s="12"/>
      <c r="B86" s="18"/>
      <c r="C86" s="18"/>
      <c r="D86" s="18"/>
      <c r="E86" s="14"/>
      <c r="F86" s="19"/>
      <c r="G86" s="15"/>
      <c r="H86" s="14"/>
      <c r="I86" s="15"/>
      <c r="J86" s="14"/>
      <c r="K86" s="14"/>
      <c r="L86" s="20"/>
      <c r="M86" s="14"/>
      <c r="N86" s="14"/>
      <c r="O86" s="14"/>
      <c r="P86" s="15"/>
      <c r="Q86" s="14"/>
      <c r="R86" s="15"/>
      <c r="S86" s="14"/>
      <c r="T86" s="14"/>
      <c r="U86" s="14"/>
      <c r="V86" s="14"/>
      <c r="W86" s="21"/>
      <c r="X86" s="17"/>
      <c r="Y86" s="22"/>
      <c r="Z86" s="17"/>
    </row>
    <row r="87" spans="1:26" ht="12.75" customHeight="1" x14ac:dyDescent="0.5">
      <c r="A87" s="12"/>
      <c r="B87" s="18"/>
      <c r="C87" s="18"/>
      <c r="D87" s="18"/>
      <c r="E87" s="14"/>
      <c r="F87" s="19"/>
      <c r="G87" s="15"/>
      <c r="H87" s="14"/>
      <c r="I87" s="15"/>
      <c r="J87" s="14"/>
      <c r="K87" s="14"/>
      <c r="L87" s="20"/>
      <c r="M87" s="14"/>
      <c r="N87" s="14"/>
      <c r="O87" s="14"/>
      <c r="P87" s="15"/>
      <c r="Q87" s="14"/>
      <c r="R87" s="15"/>
      <c r="S87" s="14"/>
      <c r="T87" s="14"/>
      <c r="U87" s="14"/>
      <c r="V87" s="14"/>
      <c r="W87" s="21"/>
      <c r="X87" s="17"/>
      <c r="Y87" s="22"/>
      <c r="Z87" s="17"/>
    </row>
    <row r="88" spans="1:26" ht="12.75" customHeight="1" x14ac:dyDescent="0.5">
      <c r="A88" s="12"/>
      <c r="B88" s="18"/>
      <c r="C88" s="18"/>
      <c r="D88" s="18"/>
      <c r="E88" s="14"/>
      <c r="F88" s="19"/>
      <c r="G88" s="15"/>
      <c r="H88" s="14"/>
      <c r="I88" s="15"/>
      <c r="J88" s="14"/>
      <c r="K88" s="14"/>
      <c r="L88" s="20"/>
      <c r="M88" s="14"/>
      <c r="N88" s="14"/>
      <c r="O88" s="14"/>
      <c r="P88" s="15"/>
      <c r="Q88" s="14"/>
      <c r="R88" s="15"/>
      <c r="S88" s="14"/>
      <c r="T88" s="14"/>
      <c r="U88" s="14"/>
      <c r="V88" s="14"/>
      <c r="W88" s="21"/>
      <c r="X88" s="17"/>
      <c r="Y88" s="22"/>
      <c r="Z88" s="17"/>
    </row>
    <row r="89" spans="1:26" ht="12.75" customHeight="1" x14ac:dyDescent="0.5">
      <c r="A89" s="12"/>
      <c r="B89" s="18"/>
      <c r="C89" s="18"/>
      <c r="D89" s="18"/>
      <c r="E89" s="14"/>
      <c r="F89" s="19"/>
      <c r="G89" s="15"/>
      <c r="H89" s="14"/>
      <c r="I89" s="15"/>
      <c r="J89" s="14"/>
      <c r="K89" s="14"/>
      <c r="L89" s="20"/>
      <c r="M89" s="14"/>
      <c r="N89" s="14"/>
      <c r="O89" s="14"/>
      <c r="P89" s="15"/>
      <c r="Q89" s="14"/>
      <c r="R89" s="15"/>
      <c r="S89" s="14"/>
      <c r="T89" s="14"/>
      <c r="U89" s="14"/>
      <c r="V89" s="14"/>
      <c r="W89" s="21"/>
      <c r="X89" s="17"/>
      <c r="Y89" s="22"/>
      <c r="Z89" s="17"/>
    </row>
    <row r="90" spans="1:26" ht="12.75" customHeight="1" x14ac:dyDescent="0.5">
      <c r="A90" s="12"/>
      <c r="B90" s="18"/>
      <c r="C90" s="18"/>
      <c r="D90" s="18"/>
      <c r="E90" s="14"/>
      <c r="F90" s="19"/>
      <c r="G90" s="15"/>
      <c r="H90" s="14"/>
      <c r="I90" s="15"/>
      <c r="J90" s="14"/>
      <c r="K90" s="14"/>
      <c r="L90" s="20"/>
      <c r="M90" s="14"/>
      <c r="N90" s="14"/>
      <c r="O90" s="14"/>
      <c r="P90" s="15"/>
      <c r="Q90" s="14"/>
      <c r="R90" s="15"/>
      <c r="S90" s="14"/>
      <c r="T90" s="14"/>
      <c r="U90" s="14"/>
      <c r="V90" s="14"/>
      <c r="W90" s="21"/>
      <c r="X90" s="17"/>
      <c r="Y90" s="22"/>
      <c r="Z90" s="17"/>
    </row>
    <row r="91" spans="1:26" ht="12.75" customHeight="1" x14ac:dyDescent="0.5">
      <c r="A91" s="12"/>
      <c r="B91" s="18"/>
      <c r="C91" s="18"/>
      <c r="D91" s="18"/>
      <c r="E91" s="14"/>
      <c r="F91" s="19"/>
      <c r="G91" s="15"/>
      <c r="H91" s="14"/>
      <c r="I91" s="15"/>
      <c r="J91" s="14"/>
      <c r="K91" s="14"/>
      <c r="L91" s="20"/>
      <c r="M91" s="14"/>
      <c r="N91" s="14"/>
      <c r="O91" s="14"/>
      <c r="P91" s="15"/>
      <c r="Q91" s="14"/>
      <c r="R91" s="15"/>
      <c r="S91" s="14"/>
      <c r="T91" s="14"/>
      <c r="U91" s="14"/>
      <c r="V91" s="14"/>
      <c r="W91" s="21"/>
      <c r="X91" s="17"/>
      <c r="Y91" s="22"/>
      <c r="Z91" s="17"/>
    </row>
    <row r="92" spans="1:26" ht="12.75" customHeight="1" x14ac:dyDescent="0.5">
      <c r="A92" s="12"/>
      <c r="B92" s="18"/>
      <c r="C92" s="18"/>
      <c r="D92" s="18"/>
      <c r="E92" s="14"/>
      <c r="F92" s="19"/>
      <c r="G92" s="15"/>
      <c r="H92" s="14"/>
      <c r="I92" s="15"/>
      <c r="J92" s="14"/>
      <c r="K92" s="14"/>
      <c r="L92" s="20"/>
      <c r="M92" s="14"/>
      <c r="N92" s="14"/>
      <c r="O92" s="14"/>
      <c r="P92" s="15"/>
      <c r="Q92" s="14"/>
      <c r="R92" s="15"/>
      <c r="S92" s="14"/>
      <c r="T92" s="14"/>
      <c r="U92" s="14"/>
      <c r="V92" s="14"/>
      <c r="W92" s="21"/>
      <c r="X92" s="17"/>
      <c r="Y92" s="22"/>
      <c r="Z92" s="17"/>
    </row>
    <row r="93" spans="1:26" ht="12.75" customHeight="1" x14ac:dyDescent="0.5">
      <c r="A93" s="12"/>
      <c r="B93" s="18"/>
      <c r="C93" s="18"/>
      <c r="D93" s="18"/>
      <c r="E93" s="14"/>
      <c r="F93" s="19"/>
      <c r="G93" s="15"/>
      <c r="H93" s="14"/>
      <c r="I93" s="15"/>
      <c r="J93" s="14"/>
      <c r="K93" s="14"/>
      <c r="L93" s="20"/>
      <c r="M93" s="14"/>
      <c r="N93" s="14"/>
      <c r="O93" s="14"/>
      <c r="P93" s="15"/>
      <c r="Q93" s="14"/>
      <c r="R93" s="15"/>
      <c r="S93" s="14"/>
      <c r="T93" s="14"/>
      <c r="U93" s="14"/>
      <c r="V93" s="14"/>
      <c r="W93" s="21"/>
      <c r="X93" s="17"/>
      <c r="Y93" s="22"/>
      <c r="Z93" s="17"/>
    </row>
    <row r="94" spans="1:26" ht="12.75" customHeight="1" x14ac:dyDescent="0.5">
      <c r="A94" s="12"/>
      <c r="B94" s="18"/>
      <c r="C94" s="18"/>
      <c r="D94" s="18"/>
      <c r="E94" s="14"/>
      <c r="F94" s="19"/>
      <c r="G94" s="15"/>
      <c r="H94" s="14"/>
      <c r="I94" s="15"/>
      <c r="J94" s="14"/>
      <c r="K94" s="14"/>
      <c r="L94" s="20"/>
      <c r="M94" s="14"/>
      <c r="N94" s="14"/>
      <c r="O94" s="14"/>
      <c r="P94" s="15"/>
      <c r="Q94" s="14"/>
      <c r="R94" s="15"/>
      <c r="S94" s="14"/>
      <c r="T94" s="14"/>
      <c r="U94" s="14"/>
      <c r="V94" s="14"/>
      <c r="W94" s="21"/>
      <c r="X94" s="17"/>
      <c r="Y94" s="22"/>
      <c r="Z94" s="17"/>
    </row>
    <row r="95" spans="1:26" ht="12.75" customHeight="1" x14ac:dyDescent="0.5">
      <c r="A95" s="12"/>
      <c r="B95" s="18"/>
      <c r="C95" s="18"/>
      <c r="D95" s="18"/>
      <c r="E95" s="14"/>
      <c r="F95" s="19"/>
      <c r="G95" s="15"/>
      <c r="H95" s="14"/>
      <c r="I95" s="15"/>
      <c r="J95" s="14"/>
      <c r="K95" s="14"/>
      <c r="L95" s="20"/>
      <c r="M95" s="14"/>
      <c r="N95" s="14"/>
      <c r="O95" s="14"/>
      <c r="P95" s="15"/>
      <c r="Q95" s="14"/>
      <c r="R95" s="15"/>
      <c r="S95" s="14"/>
      <c r="T95" s="14"/>
      <c r="U95" s="14"/>
      <c r="V95" s="14"/>
      <c r="W95" s="21"/>
      <c r="X95" s="17"/>
      <c r="Y95" s="22"/>
      <c r="Z95" s="17"/>
    </row>
    <row r="96" spans="1:26" ht="12.75" customHeight="1" x14ac:dyDescent="0.5">
      <c r="A96" s="12"/>
      <c r="B96" s="18"/>
      <c r="C96" s="18"/>
      <c r="D96" s="18"/>
      <c r="E96" s="14"/>
      <c r="F96" s="19"/>
      <c r="G96" s="15"/>
      <c r="H96" s="14"/>
      <c r="I96" s="15"/>
      <c r="J96" s="14"/>
      <c r="K96" s="14"/>
      <c r="L96" s="20"/>
      <c r="M96" s="14"/>
      <c r="N96" s="14"/>
      <c r="O96" s="14"/>
      <c r="P96" s="15"/>
      <c r="Q96" s="14"/>
      <c r="R96" s="15"/>
      <c r="S96" s="14"/>
      <c r="T96" s="14"/>
      <c r="U96" s="14"/>
      <c r="V96" s="14"/>
      <c r="W96" s="21"/>
      <c r="X96" s="17"/>
      <c r="Y96" s="22"/>
      <c r="Z96" s="17"/>
    </row>
    <row r="97" spans="1:26" ht="12.75" customHeight="1" x14ac:dyDescent="0.5">
      <c r="A97" s="12"/>
      <c r="B97" s="18"/>
      <c r="C97" s="18"/>
      <c r="D97" s="18"/>
      <c r="E97" s="14"/>
      <c r="F97" s="19"/>
      <c r="G97" s="15"/>
      <c r="H97" s="14"/>
      <c r="I97" s="15"/>
      <c r="J97" s="14"/>
      <c r="K97" s="14"/>
      <c r="L97" s="20"/>
      <c r="M97" s="14"/>
      <c r="N97" s="14"/>
      <c r="O97" s="14"/>
      <c r="P97" s="15"/>
      <c r="Q97" s="14"/>
      <c r="R97" s="15"/>
      <c r="S97" s="14"/>
      <c r="T97" s="14"/>
      <c r="U97" s="14"/>
      <c r="V97" s="14"/>
      <c r="W97" s="21"/>
      <c r="X97" s="17"/>
      <c r="Y97" s="22"/>
      <c r="Z97" s="17"/>
    </row>
    <row r="98" spans="1:26" ht="12.75" customHeight="1" x14ac:dyDescent="0.5">
      <c r="A98" s="12"/>
      <c r="B98" s="18"/>
      <c r="C98" s="18"/>
      <c r="D98" s="18"/>
      <c r="E98" s="14"/>
      <c r="F98" s="19"/>
      <c r="G98" s="15"/>
      <c r="H98" s="14"/>
      <c r="I98" s="15"/>
      <c r="J98" s="14"/>
      <c r="K98" s="14"/>
      <c r="L98" s="20"/>
      <c r="M98" s="14"/>
      <c r="N98" s="14"/>
      <c r="O98" s="14"/>
      <c r="P98" s="15"/>
      <c r="Q98" s="14"/>
      <c r="R98" s="15"/>
      <c r="S98" s="14"/>
      <c r="T98" s="14"/>
      <c r="U98" s="14"/>
      <c r="V98" s="14"/>
      <c r="W98" s="21"/>
      <c r="X98" s="17"/>
      <c r="Y98" s="22"/>
      <c r="Z98" s="17"/>
    </row>
    <row r="99" spans="1:26" ht="12.75" customHeight="1" x14ac:dyDescent="0.5">
      <c r="A99" s="12"/>
      <c r="B99" s="18"/>
      <c r="C99" s="18"/>
      <c r="D99" s="18"/>
      <c r="E99" s="14"/>
      <c r="F99" s="19"/>
      <c r="G99" s="15"/>
      <c r="H99" s="14"/>
      <c r="I99" s="15"/>
      <c r="J99" s="14"/>
      <c r="K99" s="14"/>
      <c r="L99" s="20"/>
      <c r="M99" s="14"/>
      <c r="N99" s="14"/>
      <c r="O99" s="14"/>
      <c r="P99" s="15"/>
      <c r="Q99" s="14"/>
      <c r="R99" s="15"/>
      <c r="S99" s="14"/>
      <c r="T99" s="14"/>
      <c r="U99" s="14"/>
      <c r="V99" s="14"/>
      <c r="W99" s="21"/>
      <c r="X99" s="17"/>
      <c r="Y99" s="22"/>
      <c r="Z99" s="17"/>
    </row>
    <row r="100" spans="1:26" ht="12.75" customHeight="1" x14ac:dyDescent="0.5">
      <c r="A100" s="12"/>
      <c r="B100" s="18"/>
      <c r="C100" s="18"/>
      <c r="D100" s="18"/>
      <c r="E100" s="14"/>
      <c r="F100" s="19"/>
      <c r="G100" s="15"/>
      <c r="H100" s="14"/>
      <c r="I100" s="15"/>
      <c r="J100" s="14"/>
      <c r="K100" s="14"/>
      <c r="L100" s="20"/>
      <c r="M100" s="14"/>
      <c r="N100" s="14"/>
      <c r="O100" s="14"/>
      <c r="P100" s="15"/>
      <c r="Q100" s="14"/>
      <c r="R100" s="15"/>
      <c r="S100" s="14"/>
      <c r="T100" s="14"/>
      <c r="U100" s="14"/>
      <c r="V100" s="14"/>
      <c r="W100" s="21"/>
      <c r="X100" s="17"/>
      <c r="Y100" s="22"/>
      <c r="Z100" s="17"/>
    </row>
    <row r="101" spans="1:26" ht="12.75" customHeight="1" x14ac:dyDescent="0.5">
      <c r="A101" s="12"/>
      <c r="B101" s="18"/>
      <c r="C101" s="18"/>
      <c r="D101" s="18"/>
      <c r="E101" s="14"/>
      <c r="F101" s="19"/>
      <c r="G101" s="15"/>
      <c r="H101" s="14"/>
      <c r="I101" s="15"/>
      <c r="J101" s="14"/>
      <c r="K101" s="14"/>
      <c r="L101" s="20"/>
      <c r="M101" s="14"/>
      <c r="N101" s="14"/>
      <c r="O101" s="14"/>
      <c r="P101" s="15"/>
      <c r="Q101" s="14"/>
      <c r="R101" s="15"/>
      <c r="S101" s="14"/>
      <c r="T101" s="14"/>
      <c r="U101" s="14"/>
      <c r="V101" s="14"/>
      <c r="W101" s="21"/>
      <c r="X101" s="17"/>
      <c r="Y101" s="22"/>
      <c r="Z101" s="17"/>
    </row>
    <row r="102" spans="1:26" ht="12.75" customHeight="1" x14ac:dyDescent="0.5">
      <c r="A102" s="12"/>
      <c r="B102" s="18"/>
      <c r="C102" s="18"/>
      <c r="D102" s="18"/>
      <c r="E102" s="14"/>
      <c r="F102" s="19"/>
      <c r="G102" s="15"/>
      <c r="H102" s="14"/>
      <c r="I102" s="15"/>
      <c r="J102" s="14"/>
      <c r="K102" s="14"/>
      <c r="L102" s="20"/>
      <c r="M102" s="14"/>
      <c r="N102" s="14"/>
      <c r="O102" s="14"/>
      <c r="P102" s="15"/>
      <c r="Q102" s="14"/>
      <c r="R102" s="15"/>
      <c r="S102" s="14"/>
      <c r="T102" s="14"/>
      <c r="U102" s="14"/>
      <c r="V102" s="14"/>
      <c r="W102" s="21"/>
      <c r="X102" s="17"/>
      <c r="Y102" s="22"/>
      <c r="Z102" s="17"/>
    </row>
    <row r="103" spans="1:26" ht="12.75" customHeight="1" x14ac:dyDescent="0.5">
      <c r="A103" s="12"/>
      <c r="B103" s="18"/>
      <c r="C103" s="18"/>
      <c r="D103" s="18"/>
      <c r="E103" s="14"/>
      <c r="F103" s="19"/>
      <c r="G103" s="15"/>
      <c r="H103" s="14"/>
      <c r="I103" s="15"/>
      <c r="J103" s="14"/>
      <c r="K103" s="14"/>
      <c r="L103" s="20"/>
      <c r="M103" s="14"/>
      <c r="N103" s="14"/>
      <c r="O103" s="14"/>
      <c r="P103" s="15"/>
      <c r="Q103" s="14"/>
      <c r="R103" s="15"/>
      <c r="S103" s="14"/>
      <c r="T103" s="14"/>
      <c r="U103" s="14"/>
      <c r="V103" s="14"/>
      <c r="W103" s="21"/>
      <c r="X103" s="17"/>
      <c r="Y103" s="22"/>
      <c r="Z103" s="17"/>
    </row>
    <row r="104" spans="1:26" ht="12.75" customHeight="1" x14ac:dyDescent="0.5">
      <c r="A104" s="12"/>
      <c r="B104" s="18"/>
      <c r="C104" s="18"/>
      <c r="D104" s="18"/>
      <c r="E104" s="14"/>
      <c r="F104" s="19"/>
      <c r="G104" s="15"/>
      <c r="H104" s="14"/>
      <c r="I104" s="15"/>
      <c r="J104" s="14"/>
      <c r="K104" s="14"/>
      <c r="L104" s="20"/>
      <c r="M104" s="14"/>
      <c r="N104" s="14"/>
      <c r="O104" s="14"/>
      <c r="P104" s="15"/>
      <c r="Q104" s="14"/>
      <c r="R104" s="15"/>
      <c r="S104" s="14"/>
      <c r="T104" s="14"/>
      <c r="U104" s="14"/>
      <c r="V104" s="14"/>
      <c r="W104" s="21"/>
      <c r="X104" s="17"/>
      <c r="Y104" s="22"/>
      <c r="Z104" s="17"/>
    </row>
    <row r="105" spans="1:26" ht="12.75" customHeight="1" x14ac:dyDescent="0.5">
      <c r="A105" s="12"/>
      <c r="B105" s="18"/>
      <c r="C105" s="18"/>
      <c r="D105" s="18"/>
      <c r="E105" s="14"/>
      <c r="F105" s="19"/>
      <c r="G105" s="15"/>
      <c r="H105" s="14"/>
      <c r="I105" s="15"/>
      <c r="J105" s="14"/>
      <c r="K105" s="14"/>
      <c r="L105" s="20"/>
      <c r="M105" s="14"/>
      <c r="N105" s="14"/>
      <c r="O105" s="14"/>
      <c r="P105" s="15"/>
      <c r="Q105" s="14"/>
      <c r="R105" s="15"/>
      <c r="S105" s="14"/>
      <c r="T105" s="14"/>
      <c r="U105" s="14"/>
      <c r="V105" s="14"/>
      <c r="W105" s="21"/>
      <c r="X105" s="17"/>
      <c r="Y105" s="22"/>
      <c r="Z105" s="17"/>
    </row>
    <row r="106" spans="1:26" ht="12.75" customHeight="1" x14ac:dyDescent="0.5">
      <c r="A106" s="12"/>
      <c r="B106" s="18"/>
      <c r="C106" s="18"/>
      <c r="D106" s="18"/>
      <c r="E106" s="14"/>
      <c r="F106" s="19"/>
      <c r="G106" s="15"/>
      <c r="H106" s="14"/>
      <c r="I106" s="15"/>
      <c r="J106" s="14"/>
      <c r="K106" s="14"/>
      <c r="L106" s="20"/>
      <c r="M106" s="14"/>
      <c r="N106" s="14"/>
      <c r="O106" s="14"/>
      <c r="P106" s="15"/>
      <c r="Q106" s="14"/>
      <c r="R106" s="15"/>
      <c r="S106" s="14"/>
      <c r="T106" s="14"/>
      <c r="U106" s="14"/>
      <c r="V106" s="14"/>
      <c r="W106" s="21"/>
      <c r="X106" s="17"/>
      <c r="Y106" s="22"/>
      <c r="Z106" s="17"/>
    </row>
    <row r="107" spans="1:26" ht="12.75" customHeight="1" x14ac:dyDescent="0.5">
      <c r="A107" s="12"/>
      <c r="B107" s="18"/>
      <c r="C107" s="18"/>
      <c r="D107" s="18"/>
      <c r="E107" s="14"/>
      <c r="F107" s="19"/>
      <c r="G107" s="15"/>
      <c r="H107" s="14"/>
      <c r="I107" s="15"/>
      <c r="J107" s="14"/>
      <c r="K107" s="14"/>
      <c r="L107" s="20"/>
      <c r="M107" s="14"/>
      <c r="N107" s="14"/>
      <c r="O107" s="14"/>
      <c r="P107" s="15"/>
      <c r="Q107" s="14"/>
      <c r="R107" s="15"/>
      <c r="S107" s="14"/>
      <c r="T107" s="14"/>
      <c r="U107" s="14"/>
      <c r="V107" s="14"/>
      <c r="W107" s="21"/>
      <c r="X107" s="17"/>
      <c r="Y107" s="22"/>
      <c r="Z107" s="17"/>
    </row>
    <row r="108" spans="1:26" ht="12.75" customHeight="1" x14ac:dyDescent="0.5">
      <c r="A108" s="12"/>
      <c r="B108" s="18"/>
      <c r="C108" s="18"/>
      <c r="D108" s="18"/>
      <c r="E108" s="14"/>
      <c r="F108" s="19"/>
      <c r="G108" s="15"/>
      <c r="H108" s="14"/>
      <c r="I108" s="15"/>
      <c r="J108" s="14"/>
      <c r="K108" s="14"/>
      <c r="L108" s="20"/>
      <c r="M108" s="14"/>
      <c r="N108" s="14"/>
      <c r="O108" s="14"/>
      <c r="P108" s="15"/>
      <c r="Q108" s="14"/>
      <c r="R108" s="15"/>
      <c r="S108" s="14"/>
      <c r="T108" s="14"/>
      <c r="U108" s="14"/>
      <c r="V108" s="14"/>
      <c r="W108" s="21"/>
      <c r="X108" s="17"/>
      <c r="Y108" s="22"/>
      <c r="Z108" s="17"/>
    </row>
    <row r="109" spans="1:26" ht="12.75" customHeight="1" x14ac:dyDescent="0.5">
      <c r="A109" s="12"/>
      <c r="B109" s="18"/>
      <c r="C109" s="18"/>
      <c r="D109" s="18"/>
      <c r="E109" s="14"/>
      <c r="F109" s="19"/>
      <c r="G109" s="15"/>
      <c r="H109" s="14"/>
      <c r="I109" s="15"/>
      <c r="J109" s="14"/>
      <c r="K109" s="14"/>
      <c r="L109" s="20"/>
      <c r="M109" s="14"/>
      <c r="N109" s="14"/>
      <c r="O109" s="14"/>
      <c r="P109" s="15"/>
      <c r="Q109" s="14"/>
      <c r="R109" s="15"/>
      <c r="S109" s="14"/>
      <c r="T109" s="14"/>
      <c r="U109" s="14"/>
      <c r="V109" s="14"/>
      <c r="W109" s="21"/>
      <c r="X109" s="17"/>
      <c r="Y109" s="22"/>
      <c r="Z109" s="17"/>
    </row>
    <row r="110" spans="1:26" ht="12.75" customHeight="1" x14ac:dyDescent="0.5">
      <c r="A110" s="12"/>
      <c r="B110" s="18"/>
      <c r="C110" s="18"/>
      <c r="D110" s="18"/>
      <c r="E110" s="14"/>
      <c r="F110" s="19"/>
      <c r="G110" s="15"/>
      <c r="H110" s="14"/>
      <c r="I110" s="15"/>
      <c r="J110" s="14"/>
      <c r="K110" s="14"/>
      <c r="L110" s="20"/>
      <c r="M110" s="14"/>
      <c r="N110" s="14"/>
      <c r="O110" s="14"/>
      <c r="P110" s="15"/>
      <c r="Q110" s="14"/>
      <c r="R110" s="15"/>
      <c r="S110" s="14"/>
      <c r="T110" s="14"/>
      <c r="U110" s="14"/>
      <c r="V110" s="14"/>
      <c r="W110" s="21"/>
      <c r="X110" s="17"/>
      <c r="Y110" s="22"/>
      <c r="Z110" s="17"/>
    </row>
    <row r="111" spans="1:26" ht="12.75" customHeight="1" x14ac:dyDescent="0.5">
      <c r="A111" s="12"/>
      <c r="B111" s="18"/>
      <c r="C111" s="18"/>
      <c r="D111" s="18"/>
      <c r="E111" s="14"/>
      <c r="F111" s="19"/>
      <c r="G111" s="15"/>
      <c r="H111" s="14"/>
      <c r="I111" s="15"/>
      <c r="J111" s="14"/>
      <c r="K111" s="14"/>
      <c r="L111" s="20"/>
      <c r="M111" s="14"/>
      <c r="N111" s="14"/>
      <c r="O111" s="14"/>
      <c r="P111" s="15"/>
      <c r="Q111" s="14"/>
      <c r="R111" s="15"/>
      <c r="S111" s="14"/>
      <c r="T111" s="14"/>
      <c r="U111" s="14"/>
      <c r="V111" s="14"/>
      <c r="W111" s="21"/>
      <c r="X111" s="17"/>
      <c r="Y111" s="22"/>
      <c r="Z111" s="17"/>
    </row>
    <row r="112" spans="1:26" ht="12.75" customHeight="1" x14ac:dyDescent="0.5">
      <c r="A112" s="12"/>
      <c r="B112" s="18"/>
      <c r="C112" s="18"/>
      <c r="D112" s="18"/>
      <c r="E112" s="14"/>
      <c r="F112" s="19"/>
      <c r="G112" s="15"/>
      <c r="H112" s="14"/>
      <c r="I112" s="15"/>
      <c r="J112" s="14"/>
      <c r="K112" s="14"/>
      <c r="L112" s="20"/>
      <c r="M112" s="14"/>
      <c r="N112" s="14"/>
      <c r="O112" s="14"/>
      <c r="P112" s="15"/>
      <c r="Q112" s="14"/>
      <c r="R112" s="15"/>
      <c r="S112" s="14"/>
      <c r="T112" s="14"/>
      <c r="U112" s="14"/>
      <c r="V112" s="14"/>
      <c r="W112" s="21"/>
      <c r="X112" s="17"/>
      <c r="Y112" s="22"/>
      <c r="Z112" s="17"/>
    </row>
    <row r="113" spans="1:26" ht="12.75" customHeight="1" x14ac:dyDescent="0.5">
      <c r="A113" s="12"/>
      <c r="B113" s="18"/>
      <c r="C113" s="18"/>
      <c r="D113" s="18"/>
      <c r="E113" s="14"/>
      <c r="F113" s="19"/>
      <c r="G113" s="15"/>
      <c r="H113" s="14"/>
      <c r="I113" s="15"/>
      <c r="J113" s="14"/>
      <c r="K113" s="14"/>
      <c r="L113" s="20"/>
      <c r="M113" s="14"/>
      <c r="N113" s="14"/>
      <c r="O113" s="14"/>
      <c r="P113" s="15"/>
      <c r="Q113" s="14"/>
      <c r="R113" s="15"/>
      <c r="S113" s="14"/>
      <c r="T113" s="14"/>
      <c r="U113" s="14"/>
      <c r="V113" s="14"/>
      <c r="W113" s="21"/>
      <c r="X113" s="17"/>
      <c r="Y113" s="22"/>
      <c r="Z113" s="17"/>
    </row>
    <row r="114" spans="1:26" ht="12.75" customHeight="1" x14ac:dyDescent="0.5">
      <c r="A114" s="12"/>
      <c r="B114" s="18"/>
      <c r="C114" s="18"/>
      <c r="D114" s="18"/>
      <c r="E114" s="14"/>
      <c r="F114" s="19"/>
      <c r="G114" s="15"/>
      <c r="H114" s="14"/>
      <c r="I114" s="15"/>
      <c r="J114" s="14"/>
      <c r="K114" s="14"/>
      <c r="L114" s="20"/>
      <c r="M114" s="14"/>
      <c r="N114" s="14"/>
      <c r="O114" s="14"/>
      <c r="P114" s="15"/>
      <c r="Q114" s="14"/>
      <c r="R114" s="15"/>
      <c r="S114" s="14"/>
      <c r="T114" s="14"/>
      <c r="U114" s="14"/>
      <c r="V114" s="14"/>
      <c r="W114" s="21"/>
      <c r="X114" s="17"/>
      <c r="Y114" s="22"/>
      <c r="Z114" s="17"/>
    </row>
    <row r="115" spans="1:26" ht="12.75" customHeight="1" x14ac:dyDescent="0.5">
      <c r="A115" s="12"/>
      <c r="B115" s="18"/>
      <c r="C115" s="18"/>
      <c r="D115" s="18"/>
      <c r="E115" s="14"/>
      <c r="F115" s="19"/>
      <c r="G115" s="15"/>
      <c r="H115" s="14"/>
      <c r="I115" s="15"/>
      <c r="J115" s="14"/>
      <c r="K115" s="14"/>
      <c r="L115" s="20"/>
      <c r="M115" s="14"/>
      <c r="N115" s="14"/>
      <c r="O115" s="14"/>
      <c r="P115" s="15"/>
      <c r="Q115" s="14"/>
      <c r="R115" s="15"/>
      <c r="S115" s="14"/>
      <c r="T115" s="14"/>
      <c r="U115" s="14"/>
      <c r="V115" s="14"/>
      <c r="W115" s="21"/>
      <c r="X115" s="17"/>
      <c r="Y115" s="22"/>
      <c r="Z115" s="17"/>
    </row>
    <row r="116" spans="1:26" ht="12.75" customHeight="1" x14ac:dyDescent="0.5">
      <c r="A116" s="12"/>
      <c r="B116" s="18"/>
      <c r="C116" s="18"/>
      <c r="D116" s="18"/>
      <c r="E116" s="14"/>
      <c r="F116" s="19"/>
      <c r="G116" s="15"/>
      <c r="H116" s="14"/>
      <c r="I116" s="15"/>
      <c r="J116" s="14"/>
      <c r="K116" s="14"/>
      <c r="L116" s="20"/>
      <c r="M116" s="14"/>
      <c r="N116" s="14"/>
      <c r="O116" s="14"/>
      <c r="P116" s="15"/>
      <c r="Q116" s="14"/>
      <c r="R116" s="15"/>
      <c r="S116" s="14"/>
      <c r="T116" s="14"/>
      <c r="U116" s="14"/>
      <c r="V116" s="14"/>
      <c r="W116" s="21"/>
      <c r="X116" s="17"/>
      <c r="Y116" s="22"/>
      <c r="Z116" s="17"/>
    </row>
    <row r="117" spans="1:26" ht="12.75" customHeight="1" x14ac:dyDescent="0.5">
      <c r="A117" s="12"/>
      <c r="B117" s="18"/>
      <c r="C117" s="18"/>
      <c r="D117" s="18"/>
      <c r="E117" s="14"/>
      <c r="F117" s="19"/>
      <c r="G117" s="15"/>
      <c r="H117" s="14"/>
      <c r="I117" s="15"/>
      <c r="J117" s="14"/>
      <c r="K117" s="14"/>
      <c r="L117" s="20"/>
      <c r="M117" s="14"/>
      <c r="N117" s="14"/>
      <c r="O117" s="14"/>
      <c r="P117" s="15"/>
      <c r="Q117" s="14"/>
      <c r="R117" s="15"/>
      <c r="S117" s="14"/>
      <c r="T117" s="14"/>
      <c r="U117" s="14"/>
      <c r="V117" s="14"/>
      <c r="W117" s="21"/>
      <c r="X117" s="17"/>
      <c r="Y117" s="22"/>
      <c r="Z117" s="17"/>
    </row>
    <row r="118" spans="1:26" ht="12.75" customHeight="1" x14ac:dyDescent="0.5">
      <c r="A118" s="12"/>
      <c r="B118" s="18"/>
      <c r="C118" s="18"/>
      <c r="D118" s="18"/>
      <c r="E118" s="14"/>
      <c r="F118" s="19"/>
      <c r="G118" s="15"/>
      <c r="H118" s="14"/>
      <c r="I118" s="15"/>
      <c r="J118" s="14"/>
      <c r="K118" s="14"/>
      <c r="L118" s="20"/>
      <c r="M118" s="14"/>
      <c r="N118" s="14"/>
      <c r="O118" s="14"/>
      <c r="P118" s="15"/>
      <c r="Q118" s="14"/>
      <c r="R118" s="15"/>
      <c r="S118" s="14"/>
      <c r="T118" s="14"/>
      <c r="U118" s="14"/>
      <c r="V118" s="14"/>
      <c r="W118" s="21"/>
      <c r="X118" s="17"/>
      <c r="Y118" s="22"/>
      <c r="Z118" s="17"/>
    </row>
    <row r="119" spans="1:26" ht="12.75" customHeight="1" x14ac:dyDescent="0.5">
      <c r="A119" s="12"/>
      <c r="B119" s="18"/>
      <c r="C119" s="18"/>
      <c r="D119" s="18"/>
      <c r="E119" s="14"/>
      <c r="F119" s="19"/>
      <c r="G119" s="15"/>
      <c r="H119" s="14"/>
      <c r="I119" s="15"/>
      <c r="J119" s="14"/>
      <c r="K119" s="14"/>
      <c r="L119" s="20"/>
      <c r="M119" s="14"/>
      <c r="N119" s="14"/>
      <c r="O119" s="14"/>
      <c r="P119" s="15"/>
      <c r="Q119" s="14"/>
      <c r="R119" s="15"/>
      <c r="S119" s="14"/>
      <c r="T119" s="14"/>
      <c r="U119" s="14"/>
      <c r="V119" s="14"/>
      <c r="W119" s="21"/>
      <c r="X119" s="17"/>
      <c r="Y119" s="22"/>
      <c r="Z119" s="17"/>
    </row>
    <row r="120" spans="1:26" ht="12.75" customHeight="1" x14ac:dyDescent="0.5">
      <c r="A120" s="12"/>
      <c r="B120" s="18"/>
      <c r="C120" s="18"/>
      <c r="D120" s="18"/>
      <c r="E120" s="14"/>
      <c r="F120" s="19"/>
      <c r="G120" s="15"/>
      <c r="H120" s="14"/>
      <c r="I120" s="15"/>
      <c r="J120" s="14"/>
      <c r="K120" s="14"/>
      <c r="L120" s="20"/>
      <c r="M120" s="14"/>
      <c r="N120" s="14"/>
      <c r="O120" s="14"/>
      <c r="P120" s="15"/>
      <c r="Q120" s="14"/>
      <c r="R120" s="15"/>
      <c r="S120" s="14"/>
      <c r="T120" s="14"/>
      <c r="U120" s="14"/>
      <c r="V120" s="14"/>
      <c r="W120" s="21"/>
      <c r="X120" s="17"/>
      <c r="Y120" s="22"/>
      <c r="Z120" s="17"/>
    </row>
    <row r="121" spans="1:26" ht="12.75" customHeight="1" x14ac:dyDescent="0.5">
      <c r="A121" s="12"/>
      <c r="B121" s="18"/>
      <c r="C121" s="18"/>
      <c r="D121" s="18"/>
      <c r="E121" s="14"/>
      <c r="F121" s="19"/>
      <c r="G121" s="15"/>
      <c r="H121" s="14"/>
      <c r="I121" s="15"/>
      <c r="J121" s="14"/>
      <c r="K121" s="14"/>
      <c r="L121" s="20"/>
      <c r="M121" s="14"/>
      <c r="N121" s="14"/>
      <c r="O121" s="14"/>
      <c r="P121" s="15"/>
      <c r="Q121" s="14"/>
      <c r="R121" s="15"/>
      <c r="S121" s="14"/>
      <c r="T121" s="14"/>
      <c r="U121" s="14"/>
      <c r="V121" s="14"/>
      <c r="W121" s="21"/>
      <c r="X121" s="17"/>
      <c r="Y121" s="22"/>
      <c r="Z121" s="17"/>
    </row>
    <row r="122" spans="1:26" ht="12.75" customHeight="1" x14ac:dyDescent="0.5">
      <c r="A122" s="12"/>
      <c r="B122" s="18"/>
      <c r="C122" s="18"/>
      <c r="D122" s="18"/>
      <c r="E122" s="14"/>
      <c r="F122" s="19"/>
      <c r="G122" s="15"/>
      <c r="H122" s="14"/>
      <c r="I122" s="15"/>
      <c r="J122" s="14"/>
      <c r="K122" s="14"/>
      <c r="L122" s="20"/>
      <c r="M122" s="14"/>
      <c r="N122" s="14"/>
      <c r="O122" s="14"/>
      <c r="P122" s="15"/>
      <c r="Q122" s="14"/>
      <c r="R122" s="15"/>
      <c r="S122" s="14"/>
      <c r="T122" s="14"/>
      <c r="U122" s="14"/>
      <c r="V122" s="14"/>
      <c r="W122" s="21"/>
      <c r="X122" s="17"/>
      <c r="Y122" s="22"/>
      <c r="Z122" s="17"/>
    </row>
    <row r="123" spans="1:26" ht="12.75" customHeight="1" x14ac:dyDescent="0.5">
      <c r="A123" s="12"/>
      <c r="B123" s="18"/>
      <c r="C123" s="18"/>
      <c r="D123" s="18"/>
      <c r="E123" s="14"/>
      <c r="F123" s="19"/>
      <c r="G123" s="15"/>
      <c r="H123" s="14"/>
      <c r="I123" s="15"/>
      <c r="J123" s="14"/>
      <c r="K123" s="14"/>
      <c r="L123" s="20"/>
      <c r="M123" s="14"/>
      <c r="N123" s="14"/>
      <c r="O123" s="14"/>
      <c r="P123" s="15"/>
      <c r="Q123" s="14"/>
      <c r="R123" s="15"/>
      <c r="S123" s="14"/>
      <c r="T123" s="14"/>
      <c r="U123" s="14"/>
      <c r="V123" s="14"/>
      <c r="W123" s="21"/>
      <c r="X123" s="17"/>
      <c r="Y123" s="22"/>
      <c r="Z123" s="17"/>
    </row>
    <row r="124" spans="1:26" ht="12.75" customHeight="1" x14ac:dyDescent="0.5">
      <c r="A124" s="12"/>
      <c r="B124" s="18"/>
      <c r="C124" s="18"/>
      <c r="D124" s="18"/>
      <c r="E124" s="14"/>
      <c r="F124" s="19"/>
      <c r="G124" s="15"/>
      <c r="H124" s="14"/>
      <c r="I124" s="15"/>
      <c r="J124" s="14"/>
      <c r="K124" s="14"/>
      <c r="L124" s="20"/>
      <c r="M124" s="14"/>
      <c r="N124" s="14"/>
      <c r="O124" s="14"/>
      <c r="P124" s="15"/>
      <c r="Q124" s="14"/>
      <c r="R124" s="15"/>
      <c r="S124" s="14"/>
      <c r="T124" s="14"/>
      <c r="U124" s="14"/>
      <c r="V124" s="14"/>
      <c r="W124" s="21"/>
      <c r="X124" s="17"/>
      <c r="Y124" s="22"/>
      <c r="Z124" s="17"/>
    </row>
    <row r="125" spans="1:26" ht="12.75" customHeight="1" x14ac:dyDescent="0.5">
      <c r="A125" s="12"/>
      <c r="B125" s="18"/>
      <c r="C125" s="18"/>
      <c r="D125" s="18"/>
      <c r="E125" s="14"/>
      <c r="F125" s="19"/>
      <c r="G125" s="15"/>
      <c r="H125" s="14"/>
      <c r="I125" s="15"/>
      <c r="J125" s="14"/>
      <c r="K125" s="14"/>
      <c r="L125" s="20"/>
      <c r="M125" s="14"/>
      <c r="N125" s="14"/>
      <c r="O125" s="14"/>
      <c r="P125" s="15"/>
      <c r="Q125" s="14"/>
      <c r="R125" s="15"/>
      <c r="S125" s="14"/>
      <c r="T125" s="14"/>
      <c r="U125" s="14"/>
      <c r="V125" s="14"/>
      <c r="W125" s="21"/>
      <c r="X125" s="17"/>
      <c r="Y125" s="22"/>
      <c r="Z125" s="17"/>
    </row>
    <row r="126" spans="1:26" ht="12.75" customHeight="1" x14ac:dyDescent="0.5">
      <c r="A126" s="12"/>
      <c r="B126" s="18"/>
      <c r="C126" s="18"/>
      <c r="D126" s="18"/>
      <c r="E126" s="14"/>
      <c r="F126" s="19"/>
      <c r="G126" s="15"/>
      <c r="H126" s="14"/>
      <c r="I126" s="15"/>
      <c r="J126" s="14"/>
      <c r="K126" s="14"/>
      <c r="L126" s="20"/>
      <c r="M126" s="14"/>
      <c r="N126" s="14"/>
      <c r="O126" s="14"/>
      <c r="P126" s="15"/>
      <c r="Q126" s="14"/>
      <c r="R126" s="15"/>
      <c r="S126" s="14"/>
      <c r="T126" s="14"/>
      <c r="U126" s="14"/>
      <c r="V126" s="14"/>
      <c r="W126" s="21"/>
      <c r="X126" s="17"/>
      <c r="Y126" s="22"/>
      <c r="Z126" s="17"/>
    </row>
    <row r="127" spans="1:26" ht="12.75" customHeight="1" x14ac:dyDescent="0.5">
      <c r="A127" s="12"/>
      <c r="B127" s="18"/>
      <c r="C127" s="18"/>
      <c r="D127" s="18"/>
      <c r="E127" s="14"/>
      <c r="F127" s="19"/>
      <c r="G127" s="15"/>
      <c r="H127" s="14"/>
      <c r="I127" s="15"/>
      <c r="J127" s="14"/>
      <c r="K127" s="14"/>
      <c r="L127" s="20"/>
      <c r="M127" s="14"/>
      <c r="N127" s="14"/>
      <c r="O127" s="14"/>
      <c r="P127" s="15"/>
      <c r="Q127" s="14"/>
      <c r="R127" s="15"/>
      <c r="S127" s="14"/>
      <c r="T127" s="14"/>
      <c r="U127" s="14"/>
      <c r="V127" s="14"/>
      <c r="W127" s="21"/>
      <c r="X127" s="17"/>
      <c r="Y127" s="22"/>
      <c r="Z127" s="17"/>
    </row>
    <row r="128" spans="1:26" ht="12.75" customHeight="1" x14ac:dyDescent="0.5">
      <c r="A128" s="12"/>
      <c r="B128" s="18"/>
      <c r="C128" s="18"/>
      <c r="D128" s="18"/>
      <c r="E128" s="14"/>
      <c r="F128" s="19"/>
      <c r="G128" s="15"/>
      <c r="H128" s="14"/>
      <c r="I128" s="15"/>
      <c r="J128" s="14"/>
      <c r="K128" s="14"/>
      <c r="L128" s="20"/>
      <c r="M128" s="14"/>
      <c r="N128" s="14"/>
      <c r="O128" s="14"/>
      <c r="P128" s="15"/>
      <c r="Q128" s="14"/>
      <c r="R128" s="15"/>
      <c r="S128" s="14"/>
      <c r="T128" s="14"/>
      <c r="U128" s="14"/>
      <c r="V128" s="14"/>
      <c r="W128" s="21"/>
      <c r="X128" s="17"/>
      <c r="Y128" s="22"/>
      <c r="Z128" s="17"/>
    </row>
    <row r="129" spans="1:26" ht="12.75" customHeight="1" x14ac:dyDescent="0.5">
      <c r="A129" s="12"/>
      <c r="B129" s="18"/>
      <c r="C129" s="18"/>
      <c r="D129" s="18"/>
      <c r="E129" s="14"/>
      <c r="F129" s="19"/>
      <c r="G129" s="15"/>
      <c r="H129" s="14"/>
      <c r="I129" s="15"/>
      <c r="J129" s="14"/>
      <c r="K129" s="14"/>
      <c r="L129" s="20"/>
      <c r="M129" s="14"/>
      <c r="N129" s="14"/>
      <c r="O129" s="14"/>
      <c r="P129" s="15"/>
      <c r="Q129" s="14"/>
      <c r="R129" s="15"/>
      <c r="S129" s="14"/>
      <c r="T129" s="14"/>
      <c r="U129" s="14"/>
      <c r="V129" s="14"/>
      <c r="W129" s="21"/>
      <c r="X129" s="17"/>
      <c r="Y129" s="22"/>
      <c r="Z129" s="17"/>
    </row>
    <row r="130" spans="1:26" ht="12.75" customHeight="1" x14ac:dyDescent="0.5">
      <c r="A130" s="12"/>
      <c r="B130" s="18"/>
      <c r="C130" s="18"/>
      <c r="D130" s="18"/>
      <c r="E130" s="14"/>
      <c r="F130" s="19"/>
      <c r="G130" s="15"/>
      <c r="H130" s="14"/>
      <c r="I130" s="15"/>
      <c r="J130" s="14"/>
      <c r="K130" s="14"/>
      <c r="L130" s="20"/>
      <c r="M130" s="14"/>
      <c r="N130" s="14"/>
      <c r="O130" s="14"/>
      <c r="P130" s="15"/>
      <c r="Q130" s="14"/>
      <c r="R130" s="15"/>
      <c r="S130" s="14"/>
      <c r="T130" s="14"/>
      <c r="U130" s="14"/>
      <c r="V130" s="14"/>
      <c r="W130" s="21"/>
      <c r="X130" s="17"/>
      <c r="Y130" s="22"/>
      <c r="Z130" s="17"/>
    </row>
    <row r="131" spans="1:26" ht="12.75" customHeight="1" x14ac:dyDescent="0.5">
      <c r="A131" s="12"/>
      <c r="B131" s="18"/>
      <c r="C131" s="18"/>
      <c r="D131" s="18"/>
      <c r="E131" s="14"/>
      <c r="F131" s="19"/>
      <c r="G131" s="15"/>
      <c r="H131" s="14"/>
      <c r="I131" s="15"/>
      <c r="J131" s="14"/>
      <c r="K131" s="14"/>
      <c r="L131" s="20"/>
      <c r="M131" s="14"/>
      <c r="N131" s="14"/>
      <c r="O131" s="14"/>
      <c r="P131" s="15"/>
      <c r="Q131" s="14"/>
      <c r="R131" s="15"/>
      <c r="S131" s="14"/>
      <c r="T131" s="14"/>
      <c r="U131" s="14"/>
      <c r="V131" s="14"/>
      <c r="W131" s="21"/>
      <c r="X131" s="17"/>
      <c r="Y131" s="22"/>
      <c r="Z131" s="17"/>
    </row>
    <row r="132" spans="1:26" ht="12.75" customHeight="1" x14ac:dyDescent="0.5">
      <c r="A132" s="12"/>
      <c r="B132" s="18"/>
      <c r="C132" s="18"/>
      <c r="D132" s="18"/>
      <c r="E132" s="14"/>
      <c r="F132" s="19"/>
      <c r="G132" s="15"/>
      <c r="H132" s="14"/>
      <c r="I132" s="15"/>
      <c r="J132" s="14"/>
      <c r="K132" s="14"/>
      <c r="L132" s="20"/>
      <c r="M132" s="14"/>
      <c r="N132" s="14"/>
      <c r="O132" s="14"/>
      <c r="P132" s="15"/>
      <c r="Q132" s="14"/>
      <c r="R132" s="15"/>
      <c r="S132" s="14"/>
      <c r="T132" s="14"/>
      <c r="U132" s="14"/>
      <c r="V132" s="14"/>
      <c r="W132" s="21"/>
      <c r="X132" s="17"/>
      <c r="Y132" s="22"/>
      <c r="Z132" s="17"/>
    </row>
    <row r="133" spans="1:26" ht="12.75" customHeight="1" x14ac:dyDescent="0.5">
      <c r="A133" s="12"/>
      <c r="B133" s="18"/>
      <c r="C133" s="18"/>
      <c r="D133" s="18"/>
      <c r="E133" s="14"/>
      <c r="F133" s="19"/>
      <c r="G133" s="15"/>
      <c r="H133" s="14"/>
      <c r="I133" s="15"/>
      <c r="J133" s="14"/>
      <c r="K133" s="14"/>
      <c r="L133" s="20"/>
      <c r="M133" s="14"/>
      <c r="N133" s="14"/>
      <c r="O133" s="14"/>
      <c r="P133" s="15"/>
      <c r="Q133" s="14"/>
      <c r="R133" s="15"/>
      <c r="S133" s="14"/>
      <c r="T133" s="14"/>
      <c r="U133" s="14"/>
      <c r="V133" s="14"/>
      <c r="W133" s="21"/>
      <c r="X133" s="17"/>
      <c r="Y133" s="22"/>
      <c r="Z133" s="17"/>
    </row>
    <row r="134" spans="1:26" ht="12.75" customHeight="1" x14ac:dyDescent="0.5">
      <c r="A134" s="12"/>
      <c r="B134" s="18"/>
      <c r="C134" s="18"/>
      <c r="D134" s="18"/>
      <c r="E134" s="14"/>
      <c r="F134" s="19"/>
      <c r="G134" s="15"/>
      <c r="H134" s="14"/>
      <c r="I134" s="15"/>
      <c r="J134" s="14"/>
      <c r="K134" s="14"/>
      <c r="L134" s="20"/>
      <c r="M134" s="14"/>
      <c r="N134" s="14"/>
      <c r="O134" s="14"/>
      <c r="P134" s="15"/>
      <c r="Q134" s="14"/>
      <c r="R134" s="15"/>
      <c r="S134" s="14"/>
      <c r="T134" s="14"/>
      <c r="U134" s="14"/>
      <c r="V134" s="14"/>
      <c r="W134" s="21"/>
      <c r="X134" s="17"/>
      <c r="Y134" s="22"/>
      <c r="Z134" s="17"/>
    </row>
    <row r="135" spans="1:26" ht="12.75" customHeight="1" x14ac:dyDescent="0.5">
      <c r="A135" s="12"/>
      <c r="B135" s="18"/>
      <c r="C135" s="18"/>
      <c r="D135" s="18"/>
      <c r="E135" s="14"/>
      <c r="F135" s="19"/>
      <c r="G135" s="15"/>
      <c r="H135" s="14"/>
      <c r="I135" s="15"/>
      <c r="J135" s="14"/>
      <c r="K135" s="14"/>
      <c r="L135" s="20"/>
      <c r="M135" s="14"/>
      <c r="N135" s="14"/>
      <c r="O135" s="14"/>
      <c r="P135" s="15"/>
      <c r="Q135" s="14"/>
      <c r="R135" s="15"/>
      <c r="S135" s="14"/>
      <c r="T135" s="14"/>
      <c r="U135" s="14"/>
      <c r="V135" s="14"/>
      <c r="W135" s="21"/>
      <c r="X135" s="17"/>
      <c r="Y135" s="22"/>
      <c r="Z135" s="17"/>
    </row>
    <row r="136" spans="1:26" ht="12.75" customHeight="1" x14ac:dyDescent="0.5">
      <c r="A136" s="12"/>
      <c r="B136" s="18"/>
      <c r="C136" s="18"/>
      <c r="D136" s="18"/>
      <c r="E136" s="14"/>
      <c r="F136" s="19"/>
      <c r="G136" s="15"/>
      <c r="H136" s="14"/>
      <c r="I136" s="15"/>
      <c r="J136" s="14"/>
      <c r="K136" s="14"/>
      <c r="L136" s="20"/>
      <c r="M136" s="14"/>
      <c r="N136" s="14"/>
      <c r="O136" s="14"/>
      <c r="P136" s="15"/>
      <c r="Q136" s="14"/>
      <c r="R136" s="15"/>
      <c r="S136" s="14"/>
      <c r="T136" s="14"/>
      <c r="U136" s="14"/>
      <c r="V136" s="14"/>
      <c r="W136" s="21"/>
      <c r="X136" s="17"/>
      <c r="Y136" s="22"/>
      <c r="Z136" s="17"/>
    </row>
    <row r="137" spans="1:26" ht="12.75" customHeight="1" x14ac:dyDescent="0.5">
      <c r="A137" s="12"/>
      <c r="B137" s="18"/>
      <c r="C137" s="18"/>
      <c r="D137" s="18"/>
      <c r="E137" s="14"/>
      <c r="F137" s="19"/>
      <c r="G137" s="15"/>
      <c r="H137" s="14"/>
      <c r="I137" s="15"/>
      <c r="J137" s="14"/>
      <c r="K137" s="14"/>
      <c r="L137" s="20"/>
      <c r="M137" s="14"/>
      <c r="N137" s="14"/>
      <c r="O137" s="14"/>
      <c r="P137" s="15"/>
      <c r="Q137" s="14"/>
      <c r="R137" s="15"/>
      <c r="S137" s="14"/>
      <c r="T137" s="14"/>
      <c r="U137" s="14"/>
      <c r="V137" s="14"/>
      <c r="W137" s="21"/>
      <c r="X137" s="17"/>
      <c r="Y137" s="22"/>
      <c r="Z137" s="17"/>
    </row>
    <row r="138" spans="1:26" ht="12.75" customHeight="1" x14ac:dyDescent="0.5">
      <c r="A138" s="12"/>
      <c r="B138" s="18"/>
      <c r="C138" s="18"/>
      <c r="D138" s="18"/>
      <c r="E138" s="14"/>
      <c r="F138" s="19"/>
      <c r="G138" s="15"/>
      <c r="H138" s="14"/>
      <c r="I138" s="15"/>
      <c r="J138" s="14"/>
      <c r="K138" s="14"/>
      <c r="L138" s="20"/>
      <c r="M138" s="14"/>
      <c r="N138" s="14"/>
      <c r="O138" s="14"/>
      <c r="P138" s="15"/>
      <c r="Q138" s="14"/>
      <c r="R138" s="15"/>
      <c r="S138" s="14"/>
      <c r="T138" s="14"/>
      <c r="U138" s="14"/>
      <c r="V138" s="14"/>
      <c r="W138" s="21"/>
      <c r="X138" s="17"/>
      <c r="Y138" s="22"/>
      <c r="Z138" s="17"/>
    </row>
    <row r="139" spans="1:26" ht="12.75" customHeight="1" x14ac:dyDescent="0.5">
      <c r="A139" s="12"/>
      <c r="B139" s="18"/>
      <c r="C139" s="18"/>
      <c r="D139" s="18"/>
      <c r="E139" s="14"/>
      <c r="F139" s="19"/>
      <c r="G139" s="15"/>
      <c r="H139" s="14"/>
      <c r="I139" s="15"/>
      <c r="J139" s="14"/>
      <c r="K139" s="14"/>
      <c r="L139" s="20"/>
      <c r="M139" s="14"/>
      <c r="N139" s="14"/>
      <c r="O139" s="14"/>
      <c r="P139" s="15"/>
      <c r="Q139" s="14"/>
      <c r="R139" s="15"/>
      <c r="S139" s="14"/>
      <c r="T139" s="14"/>
      <c r="U139" s="14"/>
      <c r="V139" s="14"/>
      <c r="W139" s="21"/>
      <c r="X139" s="17"/>
      <c r="Y139" s="22"/>
      <c r="Z139" s="17"/>
    </row>
    <row r="140" spans="1:26" ht="12.75" customHeight="1" x14ac:dyDescent="0.5">
      <c r="A140" s="12"/>
      <c r="B140" s="18"/>
      <c r="C140" s="18"/>
      <c r="D140" s="18"/>
      <c r="E140" s="14"/>
      <c r="F140" s="19"/>
      <c r="G140" s="15"/>
      <c r="H140" s="14"/>
      <c r="I140" s="15"/>
      <c r="J140" s="14"/>
      <c r="K140" s="14"/>
      <c r="L140" s="20"/>
      <c r="M140" s="14"/>
      <c r="N140" s="14"/>
      <c r="O140" s="14"/>
      <c r="P140" s="15"/>
      <c r="Q140" s="14"/>
      <c r="R140" s="15"/>
      <c r="S140" s="14"/>
      <c r="T140" s="14"/>
      <c r="U140" s="14"/>
      <c r="V140" s="14"/>
      <c r="W140" s="21"/>
      <c r="X140" s="17"/>
      <c r="Y140" s="22"/>
      <c r="Z140" s="17"/>
    </row>
    <row r="141" spans="1:26" ht="12.75" customHeight="1" x14ac:dyDescent="0.5">
      <c r="A141" s="12"/>
      <c r="B141" s="18"/>
      <c r="C141" s="18"/>
      <c r="D141" s="18"/>
      <c r="E141" s="14"/>
      <c r="F141" s="19"/>
      <c r="G141" s="15"/>
      <c r="H141" s="14"/>
      <c r="I141" s="15"/>
      <c r="J141" s="14"/>
      <c r="K141" s="14"/>
      <c r="L141" s="20"/>
      <c r="M141" s="14"/>
      <c r="N141" s="14"/>
      <c r="O141" s="14"/>
      <c r="P141" s="15"/>
      <c r="Q141" s="14"/>
      <c r="R141" s="15"/>
      <c r="S141" s="14"/>
      <c r="T141" s="14"/>
      <c r="U141" s="14"/>
      <c r="V141" s="14"/>
      <c r="W141" s="21"/>
      <c r="X141" s="17"/>
      <c r="Y141" s="22"/>
      <c r="Z141" s="17"/>
    </row>
    <row r="142" spans="1:26" ht="12.75" customHeight="1" x14ac:dyDescent="0.5">
      <c r="A142" s="12"/>
      <c r="B142" s="18"/>
      <c r="C142" s="18"/>
      <c r="D142" s="18"/>
      <c r="E142" s="14"/>
      <c r="F142" s="19"/>
      <c r="G142" s="15"/>
      <c r="H142" s="14"/>
      <c r="I142" s="15"/>
      <c r="J142" s="14"/>
      <c r="K142" s="14"/>
      <c r="L142" s="20"/>
      <c r="M142" s="14"/>
      <c r="N142" s="14"/>
      <c r="O142" s="14"/>
      <c r="P142" s="15"/>
      <c r="Q142" s="14"/>
      <c r="R142" s="15"/>
      <c r="S142" s="14"/>
      <c r="T142" s="14"/>
      <c r="U142" s="14"/>
      <c r="V142" s="14"/>
      <c r="W142" s="21"/>
      <c r="X142" s="17"/>
      <c r="Y142" s="22"/>
      <c r="Z142" s="17"/>
    </row>
    <row r="143" spans="1:26" ht="12.75" customHeight="1" x14ac:dyDescent="0.5">
      <c r="A143" s="12"/>
      <c r="B143" s="18"/>
      <c r="C143" s="18"/>
      <c r="D143" s="18"/>
      <c r="E143" s="14"/>
      <c r="F143" s="19"/>
      <c r="G143" s="15"/>
      <c r="H143" s="14"/>
      <c r="I143" s="15"/>
      <c r="J143" s="14"/>
      <c r="K143" s="14"/>
      <c r="L143" s="20"/>
      <c r="M143" s="14"/>
      <c r="N143" s="14"/>
      <c r="O143" s="14"/>
      <c r="P143" s="15"/>
      <c r="Q143" s="14"/>
      <c r="R143" s="15"/>
      <c r="S143" s="14"/>
      <c r="T143" s="14"/>
      <c r="U143" s="14"/>
      <c r="V143" s="14"/>
      <c r="W143" s="21"/>
      <c r="X143" s="17"/>
      <c r="Y143" s="22"/>
      <c r="Z143" s="17"/>
    </row>
    <row r="144" spans="1:26" ht="12.75" customHeight="1" x14ac:dyDescent="0.5">
      <c r="A144" s="12"/>
      <c r="B144" s="18"/>
      <c r="C144" s="18"/>
      <c r="D144" s="18"/>
      <c r="E144" s="14"/>
      <c r="F144" s="19"/>
      <c r="G144" s="15"/>
      <c r="H144" s="14"/>
      <c r="I144" s="15"/>
      <c r="J144" s="14"/>
      <c r="K144" s="14"/>
      <c r="L144" s="20"/>
      <c r="M144" s="14"/>
      <c r="N144" s="14"/>
      <c r="O144" s="14"/>
      <c r="P144" s="15"/>
      <c r="Q144" s="14"/>
      <c r="R144" s="15"/>
      <c r="S144" s="14"/>
      <c r="T144" s="14"/>
      <c r="U144" s="14"/>
      <c r="V144" s="14"/>
      <c r="W144" s="21"/>
      <c r="X144" s="17"/>
      <c r="Y144" s="22"/>
      <c r="Z144" s="17"/>
    </row>
    <row r="145" spans="1:26" ht="12.75" customHeight="1" x14ac:dyDescent="0.5">
      <c r="A145" s="12"/>
      <c r="B145" s="18"/>
      <c r="C145" s="18"/>
      <c r="D145" s="18"/>
      <c r="E145" s="14"/>
      <c r="F145" s="19"/>
      <c r="G145" s="15"/>
      <c r="H145" s="14"/>
      <c r="I145" s="15"/>
      <c r="J145" s="14"/>
      <c r="K145" s="14"/>
      <c r="L145" s="20"/>
      <c r="M145" s="14"/>
      <c r="N145" s="14"/>
      <c r="O145" s="14"/>
      <c r="P145" s="15"/>
      <c r="Q145" s="14"/>
      <c r="R145" s="15"/>
      <c r="S145" s="14"/>
      <c r="T145" s="14"/>
      <c r="U145" s="14"/>
      <c r="V145" s="14"/>
      <c r="W145" s="21"/>
      <c r="X145" s="17"/>
      <c r="Y145" s="22"/>
      <c r="Z145" s="17"/>
    </row>
    <row r="146" spans="1:26" ht="12.75" customHeight="1" x14ac:dyDescent="0.5">
      <c r="A146" s="12"/>
      <c r="B146" s="18"/>
      <c r="C146" s="18"/>
      <c r="D146" s="18"/>
      <c r="E146" s="14"/>
      <c r="F146" s="19"/>
      <c r="G146" s="15"/>
      <c r="H146" s="14"/>
      <c r="I146" s="15"/>
      <c r="J146" s="14"/>
      <c r="K146" s="14"/>
      <c r="L146" s="20"/>
      <c r="M146" s="14"/>
      <c r="N146" s="14"/>
      <c r="O146" s="14"/>
      <c r="P146" s="15"/>
      <c r="Q146" s="14"/>
      <c r="R146" s="15"/>
      <c r="S146" s="14"/>
      <c r="T146" s="14"/>
      <c r="U146" s="14"/>
      <c r="V146" s="14"/>
      <c r="W146" s="21"/>
      <c r="X146" s="17"/>
      <c r="Y146" s="22"/>
      <c r="Z146" s="17"/>
    </row>
    <row r="147" spans="1:26" ht="12.75" customHeight="1" x14ac:dyDescent="0.5">
      <c r="A147" s="12"/>
      <c r="B147" s="18"/>
      <c r="C147" s="18"/>
      <c r="D147" s="18"/>
      <c r="E147" s="14"/>
      <c r="F147" s="19"/>
      <c r="G147" s="15"/>
      <c r="H147" s="14"/>
      <c r="I147" s="15"/>
      <c r="J147" s="14"/>
      <c r="K147" s="14"/>
      <c r="L147" s="20"/>
      <c r="M147" s="14"/>
      <c r="N147" s="14"/>
      <c r="O147" s="14"/>
      <c r="P147" s="15"/>
      <c r="Q147" s="14"/>
      <c r="R147" s="15"/>
      <c r="S147" s="14"/>
      <c r="T147" s="14"/>
      <c r="U147" s="14"/>
      <c r="V147" s="14"/>
      <c r="W147" s="21"/>
      <c r="X147" s="17"/>
      <c r="Y147" s="22"/>
      <c r="Z147" s="17"/>
    </row>
    <row r="148" spans="1:26" ht="12.75" customHeight="1" x14ac:dyDescent="0.5">
      <c r="A148" s="12"/>
      <c r="B148" s="18"/>
      <c r="C148" s="18"/>
      <c r="D148" s="18"/>
      <c r="E148" s="14"/>
      <c r="F148" s="19"/>
      <c r="G148" s="15"/>
      <c r="H148" s="14"/>
      <c r="I148" s="15"/>
      <c r="J148" s="14"/>
      <c r="K148" s="14"/>
      <c r="L148" s="20"/>
      <c r="M148" s="14"/>
      <c r="N148" s="14"/>
      <c r="O148" s="14"/>
      <c r="P148" s="15"/>
      <c r="Q148" s="14"/>
      <c r="R148" s="15"/>
      <c r="S148" s="14"/>
      <c r="T148" s="14"/>
      <c r="U148" s="14"/>
      <c r="V148" s="14"/>
      <c r="W148" s="21"/>
      <c r="X148" s="17"/>
      <c r="Y148" s="22"/>
      <c r="Z148" s="17"/>
    </row>
    <row r="149" spans="1:26" ht="12.75" customHeight="1" x14ac:dyDescent="0.5">
      <c r="A149" s="12"/>
      <c r="B149" s="18"/>
      <c r="C149" s="18"/>
      <c r="D149" s="18"/>
      <c r="E149" s="14"/>
      <c r="F149" s="19"/>
      <c r="G149" s="15"/>
      <c r="H149" s="14"/>
      <c r="I149" s="15"/>
      <c r="J149" s="14"/>
      <c r="K149" s="14"/>
      <c r="L149" s="20"/>
      <c r="M149" s="14"/>
      <c r="N149" s="14"/>
      <c r="O149" s="14"/>
      <c r="P149" s="15"/>
      <c r="Q149" s="14"/>
      <c r="R149" s="15"/>
      <c r="S149" s="14"/>
      <c r="T149" s="14"/>
      <c r="U149" s="14"/>
      <c r="V149" s="14"/>
      <c r="W149" s="21"/>
      <c r="X149" s="17"/>
      <c r="Y149" s="22"/>
      <c r="Z149" s="17"/>
    </row>
    <row r="150" spans="1:26" ht="12.75" customHeight="1" x14ac:dyDescent="0.5">
      <c r="A150" s="12"/>
      <c r="B150" s="18"/>
      <c r="C150" s="18"/>
      <c r="D150" s="18"/>
      <c r="E150" s="14"/>
      <c r="F150" s="19"/>
      <c r="G150" s="15"/>
      <c r="H150" s="14"/>
      <c r="I150" s="15"/>
      <c r="J150" s="14"/>
      <c r="K150" s="14"/>
      <c r="L150" s="20"/>
      <c r="M150" s="14"/>
      <c r="N150" s="14"/>
      <c r="O150" s="14"/>
      <c r="P150" s="15"/>
      <c r="Q150" s="14"/>
      <c r="R150" s="15"/>
      <c r="S150" s="14"/>
      <c r="T150" s="14"/>
      <c r="U150" s="14"/>
      <c r="V150" s="14"/>
      <c r="W150" s="21"/>
      <c r="X150" s="17"/>
      <c r="Y150" s="22"/>
      <c r="Z150" s="17"/>
    </row>
    <row r="151" spans="1:26" ht="12.75" customHeight="1" x14ac:dyDescent="0.5">
      <c r="A151" s="12"/>
      <c r="B151" s="18"/>
      <c r="C151" s="18"/>
      <c r="D151" s="18"/>
      <c r="E151" s="14"/>
      <c r="F151" s="19"/>
      <c r="G151" s="15"/>
      <c r="H151" s="14"/>
      <c r="I151" s="15"/>
      <c r="J151" s="14"/>
      <c r="K151" s="14"/>
      <c r="L151" s="20"/>
      <c r="M151" s="14"/>
      <c r="N151" s="14"/>
      <c r="O151" s="14"/>
      <c r="P151" s="15"/>
      <c r="Q151" s="14"/>
      <c r="R151" s="15"/>
      <c r="S151" s="14"/>
      <c r="T151" s="14"/>
      <c r="U151" s="14"/>
      <c r="V151" s="14"/>
      <c r="W151" s="21"/>
      <c r="X151" s="17"/>
      <c r="Y151" s="22"/>
      <c r="Z151" s="17"/>
    </row>
    <row r="152" spans="1:26" ht="12.75" customHeight="1" x14ac:dyDescent="0.5">
      <c r="A152" s="12"/>
      <c r="B152" s="18"/>
      <c r="C152" s="18"/>
      <c r="D152" s="18"/>
      <c r="E152" s="14"/>
      <c r="F152" s="19"/>
      <c r="G152" s="15"/>
      <c r="H152" s="14"/>
      <c r="I152" s="15"/>
      <c r="J152" s="14"/>
      <c r="K152" s="14"/>
      <c r="L152" s="20"/>
      <c r="M152" s="14"/>
      <c r="N152" s="14"/>
      <c r="O152" s="14"/>
      <c r="P152" s="15"/>
      <c r="Q152" s="14"/>
      <c r="R152" s="15"/>
      <c r="S152" s="14"/>
      <c r="T152" s="14"/>
      <c r="U152" s="14"/>
      <c r="V152" s="14"/>
      <c r="W152" s="21"/>
      <c r="X152" s="17"/>
      <c r="Y152" s="22"/>
      <c r="Z152" s="17"/>
    </row>
    <row r="153" spans="1:26" ht="12.75" customHeight="1" x14ac:dyDescent="0.5">
      <c r="A153" s="12"/>
      <c r="B153" s="18"/>
      <c r="C153" s="18"/>
      <c r="D153" s="18"/>
      <c r="E153" s="14"/>
      <c r="F153" s="19"/>
      <c r="G153" s="15"/>
      <c r="H153" s="14"/>
      <c r="I153" s="15"/>
      <c r="J153" s="14"/>
      <c r="K153" s="14"/>
      <c r="L153" s="20"/>
      <c r="M153" s="14"/>
      <c r="N153" s="14"/>
      <c r="O153" s="14"/>
      <c r="P153" s="15"/>
      <c r="Q153" s="14"/>
      <c r="R153" s="15"/>
      <c r="S153" s="14"/>
      <c r="T153" s="14"/>
      <c r="U153" s="14"/>
      <c r="V153" s="14"/>
      <c r="W153" s="21"/>
      <c r="X153" s="17"/>
      <c r="Y153" s="22"/>
      <c r="Z153" s="17"/>
    </row>
    <row r="154" spans="1:26" ht="12.75" customHeight="1" x14ac:dyDescent="0.5">
      <c r="A154" s="12"/>
      <c r="B154" s="18"/>
      <c r="C154" s="18"/>
      <c r="D154" s="18"/>
      <c r="E154" s="14"/>
      <c r="F154" s="19"/>
      <c r="G154" s="15"/>
      <c r="H154" s="14"/>
      <c r="I154" s="15"/>
      <c r="J154" s="14"/>
      <c r="K154" s="14"/>
      <c r="L154" s="20"/>
      <c r="M154" s="14"/>
      <c r="N154" s="14"/>
      <c r="O154" s="14"/>
      <c r="P154" s="15"/>
      <c r="Q154" s="14"/>
      <c r="R154" s="15"/>
      <c r="S154" s="14"/>
      <c r="T154" s="14"/>
      <c r="U154" s="14"/>
      <c r="V154" s="14"/>
      <c r="W154" s="21"/>
      <c r="X154" s="17"/>
      <c r="Y154" s="22"/>
      <c r="Z154" s="17"/>
    </row>
    <row r="155" spans="1:26" ht="12.75" customHeight="1" x14ac:dyDescent="0.5">
      <c r="A155" s="12"/>
      <c r="B155" s="18"/>
      <c r="C155" s="18"/>
      <c r="D155" s="18"/>
      <c r="E155" s="14"/>
      <c r="F155" s="19"/>
      <c r="G155" s="15"/>
      <c r="H155" s="14"/>
      <c r="I155" s="15"/>
      <c r="J155" s="14"/>
      <c r="K155" s="14"/>
      <c r="L155" s="20"/>
      <c r="M155" s="14"/>
      <c r="N155" s="14"/>
      <c r="O155" s="14"/>
      <c r="P155" s="15"/>
      <c r="Q155" s="14"/>
      <c r="R155" s="15"/>
      <c r="S155" s="14"/>
      <c r="T155" s="14"/>
      <c r="U155" s="14"/>
      <c r="V155" s="14"/>
      <c r="W155" s="21"/>
      <c r="X155" s="17"/>
      <c r="Y155" s="22"/>
      <c r="Z155" s="17"/>
    </row>
    <row r="156" spans="1:26" ht="12.75" customHeight="1" x14ac:dyDescent="0.5">
      <c r="A156" s="12"/>
      <c r="B156" s="18"/>
      <c r="C156" s="18"/>
      <c r="D156" s="18"/>
      <c r="E156" s="14"/>
      <c r="F156" s="19"/>
      <c r="G156" s="15"/>
      <c r="H156" s="14"/>
      <c r="I156" s="15"/>
      <c r="J156" s="14"/>
      <c r="K156" s="14"/>
      <c r="L156" s="20"/>
      <c r="M156" s="14"/>
      <c r="N156" s="14"/>
      <c r="O156" s="14"/>
      <c r="P156" s="15"/>
      <c r="Q156" s="14"/>
      <c r="R156" s="15"/>
      <c r="S156" s="14"/>
      <c r="T156" s="14"/>
      <c r="U156" s="14"/>
      <c r="V156" s="14"/>
      <c r="W156" s="21"/>
      <c r="X156" s="17"/>
      <c r="Y156" s="22"/>
      <c r="Z156" s="17"/>
    </row>
    <row r="157" spans="1:26" ht="12.75" customHeight="1" x14ac:dyDescent="0.5">
      <c r="A157" s="12"/>
      <c r="B157" s="18"/>
      <c r="C157" s="18"/>
      <c r="D157" s="18"/>
      <c r="E157" s="14"/>
      <c r="F157" s="19"/>
      <c r="G157" s="15"/>
      <c r="H157" s="14"/>
      <c r="I157" s="15"/>
      <c r="J157" s="14"/>
      <c r="K157" s="14"/>
      <c r="L157" s="20"/>
      <c r="M157" s="14"/>
      <c r="N157" s="14"/>
      <c r="O157" s="14"/>
      <c r="P157" s="15"/>
      <c r="Q157" s="14"/>
      <c r="R157" s="15"/>
      <c r="S157" s="14"/>
      <c r="T157" s="14"/>
      <c r="U157" s="14"/>
      <c r="V157" s="14"/>
      <c r="W157" s="21"/>
      <c r="X157" s="17"/>
      <c r="Y157" s="22"/>
      <c r="Z157" s="17"/>
    </row>
    <row r="158" spans="1:26" ht="12.75" customHeight="1" x14ac:dyDescent="0.5">
      <c r="A158" s="12"/>
      <c r="B158" s="18"/>
      <c r="C158" s="18"/>
      <c r="D158" s="18"/>
      <c r="E158" s="14"/>
      <c r="F158" s="19"/>
      <c r="G158" s="15"/>
      <c r="H158" s="14"/>
      <c r="I158" s="15"/>
      <c r="J158" s="14"/>
      <c r="K158" s="14"/>
      <c r="L158" s="20"/>
      <c r="M158" s="14"/>
      <c r="N158" s="14"/>
      <c r="O158" s="14"/>
      <c r="P158" s="15"/>
      <c r="Q158" s="14"/>
      <c r="R158" s="15"/>
      <c r="S158" s="14"/>
      <c r="T158" s="14"/>
      <c r="U158" s="14"/>
      <c r="V158" s="14"/>
      <c r="W158" s="21"/>
      <c r="X158" s="17"/>
      <c r="Y158" s="22"/>
      <c r="Z158" s="17"/>
    </row>
    <row r="159" spans="1:26" ht="12.75" customHeight="1" x14ac:dyDescent="0.5">
      <c r="A159" s="12"/>
      <c r="B159" s="18"/>
      <c r="C159" s="18"/>
      <c r="D159" s="18"/>
      <c r="E159" s="14"/>
      <c r="F159" s="19"/>
      <c r="G159" s="15"/>
      <c r="H159" s="14"/>
      <c r="I159" s="15"/>
      <c r="J159" s="14"/>
      <c r="K159" s="14"/>
      <c r="L159" s="20"/>
      <c r="M159" s="14"/>
      <c r="N159" s="14"/>
      <c r="O159" s="14"/>
      <c r="P159" s="15"/>
      <c r="Q159" s="14"/>
      <c r="R159" s="15"/>
      <c r="S159" s="14"/>
      <c r="T159" s="14"/>
      <c r="U159" s="14"/>
      <c r="V159" s="14"/>
      <c r="W159" s="21"/>
      <c r="X159" s="17"/>
      <c r="Y159" s="22"/>
      <c r="Z159" s="17"/>
    </row>
    <row r="160" spans="1:26" ht="12.75" customHeight="1" x14ac:dyDescent="0.5">
      <c r="A160" s="12"/>
      <c r="B160" s="18"/>
      <c r="C160" s="18"/>
      <c r="D160" s="18"/>
      <c r="E160" s="14"/>
      <c r="F160" s="19"/>
      <c r="G160" s="15"/>
      <c r="H160" s="14"/>
      <c r="I160" s="15"/>
      <c r="J160" s="14"/>
      <c r="K160" s="14"/>
      <c r="L160" s="20"/>
      <c r="M160" s="14"/>
      <c r="N160" s="14"/>
      <c r="O160" s="14"/>
      <c r="P160" s="15"/>
      <c r="Q160" s="14"/>
      <c r="R160" s="15"/>
      <c r="S160" s="14"/>
      <c r="T160" s="14"/>
      <c r="U160" s="14"/>
      <c r="V160" s="14"/>
      <c r="W160" s="21"/>
      <c r="X160" s="17"/>
      <c r="Y160" s="22"/>
      <c r="Z160" s="17"/>
    </row>
    <row r="161" spans="1:26" ht="12.75" customHeight="1" x14ac:dyDescent="0.5">
      <c r="A161" s="12"/>
      <c r="B161" s="18"/>
      <c r="C161" s="18"/>
      <c r="D161" s="18"/>
      <c r="E161" s="14"/>
      <c r="F161" s="19"/>
      <c r="G161" s="15"/>
      <c r="H161" s="14"/>
      <c r="I161" s="15"/>
      <c r="J161" s="14"/>
      <c r="K161" s="14"/>
      <c r="L161" s="20"/>
      <c r="M161" s="14"/>
      <c r="N161" s="14"/>
      <c r="O161" s="14"/>
      <c r="P161" s="15"/>
      <c r="Q161" s="14"/>
      <c r="R161" s="15"/>
      <c r="S161" s="14"/>
      <c r="T161" s="14"/>
      <c r="U161" s="14"/>
      <c r="V161" s="14"/>
      <c r="W161" s="21"/>
      <c r="X161" s="17"/>
      <c r="Y161" s="22"/>
      <c r="Z161" s="17"/>
    </row>
    <row r="162" spans="1:26" ht="12.75" customHeight="1" x14ac:dyDescent="0.5">
      <c r="A162" s="12"/>
      <c r="B162" s="18"/>
      <c r="C162" s="18"/>
      <c r="D162" s="18"/>
      <c r="E162" s="14"/>
      <c r="F162" s="19"/>
      <c r="G162" s="15"/>
      <c r="H162" s="14"/>
      <c r="I162" s="15"/>
      <c r="J162" s="14"/>
      <c r="K162" s="14"/>
      <c r="L162" s="20"/>
      <c r="M162" s="14"/>
      <c r="N162" s="14"/>
      <c r="O162" s="14"/>
      <c r="P162" s="15"/>
      <c r="Q162" s="14"/>
      <c r="R162" s="15"/>
      <c r="S162" s="14"/>
      <c r="T162" s="14"/>
      <c r="U162" s="14"/>
      <c r="V162" s="14"/>
      <c r="W162" s="21"/>
      <c r="X162" s="17"/>
      <c r="Y162" s="22"/>
      <c r="Z162" s="17"/>
    </row>
    <row r="163" spans="1:26" ht="12.75" customHeight="1" x14ac:dyDescent="0.5">
      <c r="A163" s="12"/>
      <c r="B163" s="18"/>
      <c r="C163" s="18"/>
      <c r="D163" s="18"/>
      <c r="E163" s="14"/>
      <c r="F163" s="19"/>
      <c r="G163" s="15"/>
      <c r="H163" s="14"/>
      <c r="I163" s="15"/>
      <c r="J163" s="14"/>
      <c r="K163" s="14"/>
      <c r="L163" s="20"/>
      <c r="M163" s="14"/>
      <c r="N163" s="14"/>
      <c r="O163" s="14"/>
      <c r="P163" s="15"/>
      <c r="Q163" s="14"/>
      <c r="R163" s="15"/>
      <c r="S163" s="14"/>
      <c r="T163" s="14"/>
      <c r="U163" s="14"/>
      <c r="V163" s="14"/>
      <c r="W163" s="21"/>
      <c r="X163" s="17"/>
      <c r="Y163" s="22"/>
      <c r="Z163" s="17"/>
    </row>
    <row r="164" spans="1:26" ht="12.75" customHeight="1" x14ac:dyDescent="0.5">
      <c r="A164" s="12"/>
      <c r="B164" s="18"/>
      <c r="C164" s="18"/>
      <c r="D164" s="18"/>
      <c r="E164" s="14"/>
      <c r="F164" s="19"/>
      <c r="G164" s="15"/>
      <c r="H164" s="14"/>
      <c r="I164" s="15"/>
      <c r="J164" s="14"/>
      <c r="K164" s="14"/>
      <c r="L164" s="20"/>
      <c r="M164" s="14"/>
      <c r="N164" s="14"/>
      <c r="O164" s="14"/>
      <c r="P164" s="15"/>
      <c r="Q164" s="14"/>
      <c r="R164" s="15"/>
      <c r="S164" s="14"/>
      <c r="T164" s="14"/>
      <c r="U164" s="14"/>
      <c r="V164" s="14"/>
      <c r="W164" s="21"/>
      <c r="X164" s="17"/>
      <c r="Y164" s="22"/>
      <c r="Z164" s="17"/>
    </row>
    <row r="165" spans="1:26" ht="12.75" customHeight="1" x14ac:dyDescent="0.5">
      <c r="A165" s="12"/>
      <c r="B165" s="18"/>
      <c r="C165" s="18"/>
      <c r="D165" s="18"/>
      <c r="E165" s="14"/>
      <c r="F165" s="19"/>
      <c r="G165" s="15"/>
      <c r="H165" s="14"/>
      <c r="I165" s="15"/>
      <c r="J165" s="14"/>
      <c r="K165" s="14"/>
      <c r="L165" s="20"/>
      <c r="M165" s="14"/>
      <c r="N165" s="14"/>
      <c r="O165" s="14"/>
      <c r="P165" s="15"/>
      <c r="Q165" s="14"/>
      <c r="R165" s="15"/>
      <c r="S165" s="14"/>
      <c r="T165" s="14"/>
      <c r="U165" s="14"/>
      <c r="V165" s="14"/>
      <c r="W165" s="21"/>
      <c r="X165" s="17"/>
      <c r="Y165" s="22"/>
      <c r="Z165" s="17"/>
    </row>
    <row r="166" spans="1:26" ht="12.75" customHeight="1" x14ac:dyDescent="0.5">
      <c r="A166" s="12"/>
      <c r="B166" s="18"/>
      <c r="C166" s="18"/>
      <c r="D166" s="18"/>
      <c r="E166" s="14"/>
      <c r="F166" s="19"/>
      <c r="G166" s="15"/>
      <c r="H166" s="14"/>
      <c r="I166" s="15"/>
      <c r="J166" s="14"/>
      <c r="K166" s="14"/>
      <c r="L166" s="20"/>
      <c r="M166" s="14"/>
      <c r="N166" s="14"/>
      <c r="O166" s="14"/>
      <c r="P166" s="15"/>
      <c r="Q166" s="14"/>
      <c r="R166" s="15"/>
      <c r="S166" s="14"/>
      <c r="T166" s="14"/>
      <c r="U166" s="14"/>
      <c r="V166" s="14"/>
      <c r="W166" s="21"/>
      <c r="X166" s="17"/>
      <c r="Y166" s="22"/>
      <c r="Z166" s="17"/>
    </row>
    <row r="167" spans="1:26" ht="12.75" customHeight="1" x14ac:dyDescent="0.5">
      <c r="A167" s="12"/>
      <c r="B167" s="18"/>
      <c r="C167" s="18"/>
      <c r="D167" s="18"/>
      <c r="E167" s="14"/>
      <c r="F167" s="19"/>
      <c r="G167" s="15"/>
      <c r="H167" s="14"/>
      <c r="I167" s="15"/>
      <c r="J167" s="14"/>
      <c r="K167" s="14"/>
      <c r="L167" s="20"/>
      <c r="M167" s="14"/>
      <c r="N167" s="14"/>
      <c r="O167" s="14"/>
      <c r="P167" s="15"/>
      <c r="Q167" s="14"/>
      <c r="R167" s="15"/>
      <c r="S167" s="14"/>
      <c r="T167" s="14"/>
      <c r="U167" s="14"/>
      <c r="V167" s="14"/>
      <c r="W167" s="21"/>
      <c r="X167" s="17"/>
      <c r="Y167" s="22"/>
      <c r="Z167" s="17"/>
    </row>
    <row r="168" spans="1:26" ht="12.75" customHeight="1" x14ac:dyDescent="0.5">
      <c r="A168" s="12"/>
      <c r="B168" s="18"/>
      <c r="C168" s="18"/>
      <c r="D168" s="18"/>
      <c r="E168" s="14"/>
      <c r="F168" s="19"/>
      <c r="G168" s="15"/>
      <c r="H168" s="14"/>
      <c r="I168" s="15"/>
      <c r="J168" s="14"/>
      <c r="K168" s="14"/>
      <c r="L168" s="20"/>
      <c r="M168" s="14"/>
      <c r="N168" s="14"/>
      <c r="O168" s="14"/>
      <c r="P168" s="15"/>
      <c r="Q168" s="14"/>
      <c r="R168" s="15"/>
      <c r="S168" s="14"/>
      <c r="T168" s="14"/>
      <c r="U168" s="14"/>
      <c r="V168" s="14"/>
      <c r="W168" s="21"/>
      <c r="X168" s="17"/>
      <c r="Y168" s="22"/>
      <c r="Z168" s="17"/>
    </row>
    <row r="169" spans="1:26" ht="12.75" customHeight="1" x14ac:dyDescent="0.5">
      <c r="A169" s="12"/>
      <c r="B169" s="18"/>
      <c r="C169" s="18"/>
      <c r="D169" s="18"/>
      <c r="E169" s="14"/>
      <c r="F169" s="19"/>
      <c r="G169" s="15"/>
      <c r="H169" s="14"/>
      <c r="I169" s="15"/>
      <c r="J169" s="14"/>
      <c r="K169" s="14"/>
      <c r="L169" s="20"/>
      <c r="M169" s="14"/>
      <c r="N169" s="14"/>
      <c r="O169" s="14"/>
      <c r="P169" s="15"/>
      <c r="Q169" s="14"/>
      <c r="R169" s="15"/>
      <c r="S169" s="14"/>
      <c r="T169" s="14"/>
      <c r="U169" s="14"/>
      <c r="V169" s="14"/>
      <c r="W169" s="21"/>
      <c r="X169" s="17"/>
      <c r="Y169" s="22"/>
      <c r="Z169" s="17"/>
    </row>
    <row r="170" spans="1:26" ht="12.75" customHeight="1" x14ac:dyDescent="0.5">
      <c r="A170" s="12"/>
      <c r="B170" s="18"/>
      <c r="C170" s="18"/>
      <c r="D170" s="18"/>
      <c r="E170" s="14"/>
      <c r="F170" s="19"/>
      <c r="G170" s="15"/>
      <c r="H170" s="14"/>
      <c r="I170" s="15"/>
      <c r="J170" s="14"/>
      <c r="K170" s="14"/>
      <c r="L170" s="20"/>
      <c r="M170" s="14"/>
      <c r="N170" s="14"/>
      <c r="O170" s="14"/>
      <c r="P170" s="15"/>
      <c r="Q170" s="14"/>
      <c r="R170" s="15"/>
      <c r="S170" s="14"/>
      <c r="T170" s="14"/>
      <c r="U170" s="14"/>
      <c r="V170" s="14"/>
      <c r="W170" s="21"/>
      <c r="X170" s="17"/>
      <c r="Y170" s="22"/>
      <c r="Z170" s="17"/>
    </row>
    <row r="171" spans="1:26" ht="12.75" customHeight="1" x14ac:dyDescent="0.5">
      <c r="A171" s="12"/>
      <c r="B171" s="18"/>
      <c r="C171" s="18"/>
      <c r="D171" s="18"/>
      <c r="E171" s="14"/>
      <c r="F171" s="19"/>
      <c r="G171" s="15"/>
      <c r="H171" s="14"/>
      <c r="I171" s="15"/>
      <c r="J171" s="14"/>
      <c r="K171" s="14"/>
      <c r="L171" s="20"/>
      <c r="M171" s="14"/>
      <c r="N171" s="14"/>
      <c r="O171" s="14"/>
      <c r="P171" s="15"/>
      <c r="Q171" s="14"/>
      <c r="R171" s="15"/>
      <c r="S171" s="14"/>
      <c r="T171" s="14"/>
      <c r="U171" s="14"/>
      <c r="V171" s="14"/>
      <c r="W171" s="21"/>
      <c r="X171" s="17"/>
      <c r="Y171" s="22"/>
      <c r="Z171" s="17"/>
    </row>
    <row r="172" spans="1:26" ht="12.75" customHeight="1" x14ac:dyDescent="0.5">
      <c r="A172" s="12"/>
      <c r="B172" s="18"/>
      <c r="C172" s="18"/>
      <c r="D172" s="18"/>
      <c r="E172" s="14"/>
      <c r="F172" s="19"/>
      <c r="G172" s="15"/>
      <c r="H172" s="14"/>
      <c r="I172" s="15"/>
      <c r="J172" s="14"/>
      <c r="K172" s="14"/>
      <c r="L172" s="20"/>
      <c r="M172" s="14"/>
      <c r="N172" s="14"/>
      <c r="O172" s="14"/>
      <c r="P172" s="15"/>
      <c r="Q172" s="14"/>
      <c r="R172" s="15"/>
      <c r="S172" s="14"/>
      <c r="T172" s="14"/>
      <c r="U172" s="14"/>
      <c r="V172" s="14"/>
      <c r="W172" s="21"/>
      <c r="X172" s="17"/>
      <c r="Y172" s="22"/>
      <c r="Z172" s="17"/>
    </row>
    <row r="173" spans="1:26" ht="12.75" customHeight="1" x14ac:dyDescent="0.5">
      <c r="A173" s="12"/>
      <c r="B173" s="18"/>
      <c r="C173" s="18"/>
      <c r="D173" s="18"/>
      <c r="E173" s="14"/>
      <c r="F173" s="19"/>
      <c r="G173" s="15"/>
      <c r="H173" s="14"/>
      <c r="I173" s="15"/>
      <c r="J173" s="14"/>
      <c r="K173" s="14"/>
      <c r="L173" s="20"/>
      <c r="M173" s="14"/>
      <c r="N173" s="14"/>
      <c r="O173" s="14"/>
      <c r="P173" s="15"/>
      <c r="Q173" s="14"/>
      <c r="R173" s="15"/>
      <c r="S173" s="14"/>
      <c r="T173" s="14"/>
      <c r="U173" s="14"/>
      <c r="V173" s="14"/>
      <c r="W173" s="21"/>
      <c r="X173" s="17"/>
      <c r="Y173" s="22"/>
      <c r="Z173" s="17"/>
    </row>
    <row r="174" spans="1:26" ht="12.75" customHeight="1" x14ac:dyDescent="0.5">
      <c r="A174" s="12"/>
      <c r="B174" s="18"/>
      <c r="C174" s="18"/>
      <c r="D174" s="18"/>
      <c r="E174" s="14"/>
      <c r="F174" s="19"/>
      <c r="G174" s="15"/>
      <c r="H174" s="14"/>
      <c r="I174" s="15"/>
      <c r="J174" s="14"/>
      <c r="K174" s="14"/>
      <c r="L174" s="20"/>
      <c r="M174" s="14"/>
      <c r="N174" s="14"/>
      <c r="O174" s="14"/>
      <c r="P174" s="15"/>
      <c r="Q174" s="14"/>
      <c r="R174" s="15"/>
      <c r="S174" s="14"/>
      <c r="T174" s="14"/>
      <c r="U174" s="14"/>
      <c r="V174" s="14"/>
      <c r="W174" s="21"/>
      <c r="X174" s="17"/>
      <c r="Y174" s="22"/>
      <c r="Z174" s="17"/>
    </row>
    <row r="175" spans="1:26" ht="12.75" customHeight="1" x14ac:dyDescent="0.5">
      <c r="A175" s="12"/>
      <c r="B175" s="18"/>
      <c r="C175" s="18"/>
      <c r="D175" s="18"/>
      <c r="E175" s="14"/>
      <c r="F175" s="19"/>
      <c r="G175" s="15"/>
      <c r="H175" s="14"/>
      <c r="I175" s="15"/>
      <c r="J175" s="14"/>
      <c r="K175" s="14"/>
      <c r="L175" s="20"/>
      <c r="M175" s="14"/>
      <c r="N175" s="14"/>
      <c r="O175" s="14"/>
      <c r="P175" s="15"/>
      <c r="Q175" s="14"/>
      <c r="R175" s="15"/>
      <c r="S175" s="14"/>
      <c r="T175" s="14"/>
      <c r="U175" s="14"/>
      <c r="V175" s="14"/>
      <c r="W175" s="21"/>
      <c r="X175" s="17"/>
      <c r="Y175" s="22"/>
      <c r="Z175" s="17"/>
    </row>
    <row r="176" spans="1:26" ht="12.75" customHeight="1" x14ac:dyDescent="0.5">
      <c r="A176" s="12"/>
      <c r="B176" s="18"/>
      <c r="C176" s="18"/>
      <c r="D176" s="18"/>
      <c r="E176" s="14"/>
      <c r="F176" s="19"/>
      <c r="G176" s="15"/>
      <c r="H176" s="14"/>
      <c r="I176" s="15"/>
      <c r="J176" s="14"/>
      <c r="K176" s="14"/>
      <c r="L176" s="20"/>
      <c r="M176" s="14"/>
      <c r="N176" s="14"/>
      <c r="O176" s="14"/>
      <c r="P176" s="15"/>
      <c r="Q176" s="14"/>
      <c r="R176" s="15"/>
      <c r="S176" s="14"/>
      <c r="T176" s="14"/>
      <c r="U176" s="14"/>
      <c r="V176" s="14"/>
      <c r="W176" s="21"/>
      <c r="X176" s="17"/>
      <c r="Y176" s="22"/>
      <c r="Z176" s="17"/>
    </row>
    <row r="177" spans="1:26" ht="12.75" customHeight="1" x14ac:dyDescent="0.5">
      <c r="A177" s="12"/>
      <c r="B177" s="18"/>
      <c r="C177" s="18"/>
      <c r="D177" s="18"/>
      <c r="E177" s="14"/>
      <c r="F177" s="19"/>
      <c r="G177" s="15"/>
      <c r="H177" s="14"/>
      <c r="I177" s="15"/>
      <c r="J177" s="14"/>
      <c r="K177" s="14"/>
      <c r="L177" s="20"/>
      <c r="M177" s="14"/>
      <c r="N177" s="14"/>
      <c r="O177" s="14"/>
      <c r="P177" s="15"/>
      <c r="Q177" s="14"/>
      <c r="R177" s="15"/>
      <c r="S177" s="14"/>
      <c r="T177" s="14"/>
      <c r="U177" s="14"/>
      <c r="V177" s="14"/>
      <c r="W177" s="21"/>
      <c r="X177" s="17"/>
      <c r="Y177" s="22"/>
      <c r="Z177" s="17"/>
    </row>
    <row r="178" spans="1:26" ht="12.75" customHeight="1" x14ac:dyDescent="0.5">
      <c r="A178" s="12"/>
      <c r="B178" s="18"/>
      <c r="C178" s="18"/>
      <c r="D178" s="18"/>
      <c r="E178" s="14"/>
      <c r="F178" s="19"/>
      <c r="G178" s="15"/>
      <c r="H178" s="14"/>
      <c r="I178" s="15"/>
      <c r="J178" s="14"/>
      <c r="K178" s="14"/>
      <c r="L178" s="20"/>
      <c r="M178" s="14"/>
      <c r="N178" s="14"/>
      <c r="O178" s="14"/>
      <c r="P178" s="15"/>
      <c r="Q178" s="14"/>
      <c r="R178" s="15"/>
      <c r="S178" s="14"/>
      <c r="T178" s="14"/>
      <c r="U178" s="14"/>
      <c r="V178" s="14"/>
      <c r="W178" s="21"/>
      <c r="X178" s="17"/>
      <c r="Y178" s="22"/>
      <c r="Z178" s="17"/>
    </row>
  </sheetData>
  <printOptions gridLines="1" gridLinesSet="0"/>
  <pageMargins left="0.75" right="0.75" top="1" bottom="1" header="0.5" footer="0.5"/>
  <pageSetup paperSize="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FE959-B6AB-4E3F-82BD-092E41C0ABCF}">
  <dimension ref="A1:AC151"/>
  <sheetViews>
    <sheetView topLeftCell="M1" zoomScale="90" zoomScaleNormal="90" workbookViewId="0">
      <selection activeCell="AD27" sqref="AD27"/>
    </sheetView>
  </sheetViews>
  <sheetFormatPr defaultRowHeight="14.25" x14ac:dyDescent="0.45"/>
  <cols>
    <col min="1" max="2" width="9.06640625" style="145"/>
    <col min="3" max="3" width="12.9296875" customWidth="1"/>
    <col min="4" max="4" width="17.265625" customWidth="1"/>
    <col min="10" max="11" width="9.06640625" style="145"/>
    <col min="12" max="12" width="12.06640625" bestFit="1" customWidth="1"/>
    <col min="13" max="13" width="14.19921875" bestFit="1" customWidth="1"/>
    <col min="14" max="14" width="15.06640625" bestFit="1" customWidth="1"/>
    <col min="15" max="15" width="18.33203125" bestFit="1" customWidth="1"/>
    <col min="25" max="26" width="9.06640625" style="145"/>
    <col min="27" max="27" width="12.19921875" bestFit="1" customWidth="1"/>
    <col min="28" max="28" width="14.19921875" bestFit="1" customWidth="1"/>
    <col min="29" max="29" width="18.33203125" bestFit="1" customWidth="1"/>
  </cols>
  <sheetData>
    <row r="1" spans="1:29" ht="15.75" x14ac:dyDescent="0.5">
      <c r="A1" s="87" t="s">
        <v>40</v>
      </c>
      <c r="B1" s="87" t="s">
        <v>273</v>
      </c>
      <c r="C1" s="197" t="s">
        <v>40</v>
      </c>
      <c r="D1" s="197"/>
      <c r="J1" s="88" t="s">
        <v>48</v>
      </c>
      <c r="K1" s="87" t="s">
        <v>40</v>
      </c>
      <c r="L1" s="41" t="s">
        <v>280</v>
      </c>
      <c r="M1" s="190" t="s">
        <v>279</v>
      </c>
      <c r="O1" t="s">
        <v>280</v>
      </c>
      <c r="P1" t="s">
        <v>283</v>
      </c>
      <c r="Y1" s="60" t="s">
        <v>55</v>
      </c>
      <c r="Z1" s="87" t="s">
        <v>40</v>
      </c>
    </row>
    <row r="2" spans="1:29" ht="15.75" x14ac:dyDescent="0.5">
      <c r="A2" s="83">
        <v>12.5</v>
      </c>
      <c r="B2" s="85">
        <v>5.9</v>
      </c>
      <c r="C2" s="35"/>
      <c r="D2" s="35"/>
      <c r="J2" s="82">
        <v>1</v>
      </c>
      <c r="K2" s="83">
        <v>12.5</v>
      </c>
      <c r="L2" s="42">
        <v>0</v>
      </c>
      <c r="M2">
        <v>54</v>
      </c>
      <c r="O2" t="s">
        <v>281</v>
      </c>
      <c r="P2">
        <v>54</v>
      </c>
      <c r="Y2" s="145">
        <v>1</v>
      </c>
      <c r="Z2" s="83">
        <v>12.5</v>
      </c>
      <c r="AA2" s="41" t="s">
        <v>81</v>
      </c>
      <c r="AB2" s="145" t="s">
        <v>277</v>
      </c>
      <c r="AC2" s="145" t="s">
        <v>278</v>
      </c>
    </row>
    <row r="3" spans="1:29" ht="15.75" x14ac:dyDescent="0.5">
      <c r="A3" s="83">
        <v>14.5</v>
      </c>
      <c r="B3" s="83">
        <v>6.2</v>
      </c>
      <c r="C3" s="188" t="s">
        <v>250</v>
      </c>
      <c r="D3" s="35">
        <v>11.659333333333334</v>
      </c>
      <c r="J3" s="82">
        <v>1</v>
      </c>
      <c r="K3" s="83">
        <v>14.5</v>
      </c>
      <c r="L3" s="42">
        <v>1</v>
      </c>
      <c r="M3">
        <v>96</v>
      </c>
      <c r="O3" t="s">
        <v>282</v>
      </c>
      <c r="P3">
        <v>96</v>
      </c>
      <c r="Y3" s="145">
        <v>1</v>
      </c>
      <c r="Z3" s="83">
        <v>14.5</v>
      </c>
      <c r="AA3" s="42">
        <v>0</v>
      </c>
      <c r="AB3" s="189">
        <v>924.2</v>
      </c>
      <c r="AC3" s="189">
        <v>10.502272727272727</v>
      </c>
    </row>
    <row r="4" spans="1:29" ht="15.75" x14ac:dyDescent="0.5">
      <c r="A4" s="83">
        <v>19</v>
      </c>
      <c r="B4" s="83">
        <v>6.6</v>
      </c>
      <c r="C4" s="188" t="s">
        <v>94</v>
      </c>
      <c r="D4" s="35">
        <v>0.29156999484533563</v>
      </c>
      <c r="J4" s="82">
        <v>1</v>
      </c>
      <c r="K4" s="83">
        <v>19</v>
      </c>
      <c r="L4" s="42"/>
      <c r="M4" s="145"/>
      <c r="N4" s="145"/>
      <c r="O4" s="145"/>
      <c r="Y4" s="145">
        <v>1</v>
      </c>
      <c r="Z4" s="83">
        <v>19</v>
      </c>
      <c r="AA4" s="42">
        <v>1</v>
      </c>
      <c r="AB4" s="189">
        <v>824.69999999999993</v>
      </c>
      <c r="AC4" s="189">
        <v>13.301612903225806</v>
      </c>
    </row>
    <row r="5" spans="1:29" ht="15.75" x14ac:dyDescent="0.5">
      <c r="A5" s="83">
        <v>18.2</v>
      </c>
      <c r="B5" s="83">
        <v>6.6</v>
      </c>
      <c r="C5" s="188" t="s">
        <v>251</v>
      </c>
      <c r="D5" s="35">
        <v>10.95</v>
      </c>
      <c r="J5" s="82">
        <v>1</v>
      </c>
      <c r="K5" s="83">
        <v>18.2</v>
      </c>
      <c r="L5" s="42"/>
      <c r="M5" s="145"/>
      <c r="N5" s="145"/>
      <c r="O5" s="145"/>
      <c r="Y5" s="145">
        <v>0</v>
      </c>
      <c r="Z5" s="83">
        <v>18.2</v>
      </c>
      <c r="AA5" s="42" t="s">
        <v>82</v>
      </c>
      <c r="AB5" s="189">
        <v>1748.9000000000012</v>
      </c>
      <c r="AC5" s="189">
        <v>11.659333333333342</v>
      </c>
    </row>
    <row r="6" spans="1:29" ht="15.75" x14ac:dyDescent="0.5">
      <c r="A6" s="83">
        <v>7.6</v>
      </c>
      <c r="B6" s="83">
        <v>6.8</v>
      </c>
      <c r="C6" s="188" t="s">
        <v>252</v>
      </c>
      <c r="D6" s="35">
        <v>8.1</v>
      </c>
      <c r="J6" s="82">
        <v>1</v>
      </c>
      <c r="K6" s="83">
        <v>7.6</v>
      </c>
      <c r="L6" s="42"/>
      <c r="M6" s="145"/>
      <c r="N6" s="145"/>
      <c r="O6" s="145"/>
      <c r="Y6" s="145">
        <v>0</v>
      </c>
      <c r="Z6" s="83">
        <v>7.6</v>
      </c>
    </row>
    <row r="7" spans="1:29" ht="15.75" x14ac:dyDescent="0.5">
      <c r="A7" s="83">
        <v>18.5</v>
      </c>
      <c r="B7" s="83">
        <v>7.2</v>
      </c>
      <c r="C7" s="188" t="s">
        <v>253</v>
      </c>
      <c r="D7" s="35">
        <v>3.5709885583849688</v>
      </c>
      <c r="J7" s="82">
        <v>1</v>
      </c>
      <c r="K7" s="83">
        <v>18.5</v>
      </c>
      <c r="L7" s="42"/>
      <c r="M7" s="145"/>
      <c r="N7" s="145"/>
      <c r="O7" s="145"/>
      <c r="Y7" s="145">
        <v>1</v>
      </c>
      <c r="Z7" s="83">
        <v>18.5</v>
      </c>
    </row>
    <row r="8" spans="1:29" ht="15.75" x14ac:dyDescent="0.5">
      <c r="A8" s="83">
        <v>13.1</v>
      </c>
      <c r="B8" s="83">
        <v>7.2</v>
      </c>
      <c r="C8" s="188" t="s">
        <v>254</v>
      </c>
      <c r="D8" s="35">
        <v>12.751959284116358</v>
      </c>
      <c r="J8" s="82">
        <v>1</v>
      </c>
      <c r="K8" s="83">
        <v>13.1</v>
      </c>
      <c r="L8" s="42"/>
      <c r="M8" s="145"/>
      <c r="N8" s="145"/>
      <c r="O8" s="145"/>
      <c r="Y8" s="145">
        <v>0</v>
      </c>
      <c r="Z8" s="83">
        <v>13.1</v>
      </c>
    </row>
    <row r="9" spans="1:29" ht="15.75" x14ac:dyDescent="0.5">
      <c r="A9" s="83">
        <v>14.9</v>
      </c>
      <c r="B9" s="83">
        <v>7.3</v>
      </c>
      <c r="C9" s="188" t="s">
        <v>255</v>
      </c>
      <c r="D9" s="35">
        <v>7.7411552731718736E-3</v>
      </c>
      <c r="J9" s="82">
        <v>1</v>
      </c>
      <c r="K9" s="83">
        <v>14.9</v>
      </c>
      <c r="L9" s="42"/>
      <c r="M9" s="145"/>
      <c r="N9" s="145"/>
      <c r="O9" s="145"/>
      <c r="Y9" s="145">
        <v>0</v>
      </c>
      <c r="Z9" s="83">
        <v>14.9</v>
      </c>
    </row>
    <row r="10" spans="1:29" ht="15.75" x14ac:dyDescent="0.5">
      <c r="A10" s="83">
        <v>17.100000000000001</v>
      </c>
      <c r="B10" s="83">
        <v>7.4</v>
      </c>
      <c r="C10" s="188" t="s">
        <v>256</v>
      </c>
      <c r="D10" s="35">
        <v>0.74479958140357583</v>
      </c>
      <c r="E10" t="s">
        <v>271</v>
      </c>
      <c r="G10" t="s">
        <v>272</v>
      </c>
      <c r="J10" s="82">
        <v>0</v>
      </c>
      <c r="K10" s="83">
        <v>17.100000000000001</v>
      </c>
      <c r="Y10" s="145">
        <v>1</v>
      </c>
      <c r="Z10" s="83">
        <v>17.100000000000001</v>
      </c>
    </row>
    <row r="11" spans="1:29" ht="15.75" x14ac:dyDescent="0.5">
      <c r="A11" s="83">
        <v>9.1999999999999993</v>
      </c>
      <c r="B11" s="83">
        <v>7.4</v>
      </c>
      <c r="C11" s="188" t="s">
        <v>257</v>
      </c>
      <c r="D11" s="35">
        <v>17.600000000000001</v>
      </c>
      <c r="J11" s="82">
        <v>0</v>
      </c>
      <c r="K11" s="83">
        <v>9.1999999999999993</v>
      </c>
      <c r="Y11" s="145">
        <v>1</v>
      </c>
      <c r="Z11" s="83">
        <v>9.1999999999999993</v>
      </c>
    </row>
    <row r="12" spans="1:29" ht="15.75" x14ac:dyDescent="0.5">
      <c r="A12" s="83">
        <v>10.3</v>
      </c>
      <c r="B12" s="83">
        <v>7.5</v>
      </c>
      <c r="C12" s="188" t="s">
        <v>258</v>
      </c>
      <c r="D12" s="35">
        <v>5.9</v>
      </c>
      <c r="J12" s="82">
        <v>1</v>
      </c>
      <c r="K12" s="83">
        <v>10.3</v>
      </c>
      <c r="L12" s="41" t="s">
        <v>81</v>
      </c>
      <c r="M12" s="145" t="s">
        <v>277</v>
      </c>
      <c r="N12" s="145" t="s">
        <v>276</v>
      </c>
      <c r="O12" s="145" t="s">
        <v>278</v>
      </c>
      <c r="Y12" s="145">
        <v>1</v>
      </c>
      <c r="Z12" s="83">
        <v>10.3</v>
      </c>
    </row>
    <row r="13" spans="1:29" ht="15.75" x14ac:dyDescent="0.5">
      <c r="A13" s="83">
        <v>19.3</v>
      </c>
      <c r="B13" s="83">
        <v>7.5</v>
      </c>
      <c r="C13" s="188" t="s">
        <v>259</v>
      </c>
      <c r="D13" s="35">
        <v>23.5</v>
      </c>
      <c r="J13" s="82">
        <v>1</v>
      </c>
      <c r="K13" s="83">
        <v>19.3</v>
      </c>
      <c r="L13" s="42">
        <v>0</v>
      </c>
      <c r="M13" s="189">
        <v>601.19999999999982</v>
      </c>
      <c r="N13" s="189">
        <v>54</v>
      </c>
      <c r="O13" s="189">
        <v>11.133333333333329</v>
      </c>
      <c r="Y13" s="145">
        <v>1</v>
      </c>
      <c r="Z13" s="83">
        <v>19.3</v>
      </c>
    </row>
    <row r="14" spans="1:29" ht="15.75" x14ac:dyDescent="0.5">
      <c r="A14" s="83">
        <v>8.1</v>
      </c>
      <c r="B14" s="83">
        <v>7.6</v>
      </c>
      <c r="C14" s="188" t="s">
        <v>260</v>
      </c>
      <c r="D14" s="35">
        <v>1748.9</v>
      </c>
      <c r="J14" s="82">
        <v>0</v>
      </c>
      <c r="K14" s="83">
        <v>8.1</v>
      </c>
      <c r="L14" s="42">
        <v>1</v>
      </c>
      <c r="M14" s="189">
        <v>1147.7</v>
      </c>
      <c r="N14" s="189">
        <v>96</v>
      </c>
      <c r="O14" s="189">
        <v>11.955208333333333</v>
      </c>
      <c r="Y14" s="145">
        <v>0</v>
      </c>
      <c r="Z14" s="83">
        <v>8.1</v>
      </c>
    </row>
    <row r="15" spans="1:29" ht="15.75" x14ac:dyDescent="0.5">
      <c r="A15" s="83">
        <v>9.1</v>
      </c>
      <c r="B15" s="83">
        <v>7.6</v>
      </c>
      <c r="C15" s="188" t="s">
        <v>261</v>
      </c>
      <c r="D15" s="35">
        <v>150</v>
      </c>
      <c r="J15" s="82">
        <v>1</v>
      </c>
      <c r="K15" s="83">
        <v>9.1</v>
      </c>
      <c r="L15" s="42" t="s">
        <v>82</v>
      </c>
      <c r="M15" s="189">
        <v>1748.9</v>
      </c>
      <c r="N15" s="189">
        <v>150</v>
      </c>
      <c r="O15" s="189">
        <v>11.659333333333334</v>
      </c>
      <c r="Y15" s="145">
        <v>0</v>
      </c>
      <c r="Z15" s="83">
        <v>9.1</v>
      </c>
    </row>
    <row r="16" spans="1:29" ht="15.75" x14ac:dyDescent="0.5">
      <c r="A16" s="83">
        <v>15.7</v>
      </c>
      <c r="B16" s="83">
        <v>7.6</v>
      </c>
      <c r="C16" s="188" t="s">
        <v>262</v>
      </c>
      <c r="D16" s="35">
        <v>23.5</v>
      </c>
      <c r="J16" s="82">
        <v>0</v>
      </c>
      <c r="K16" s="83">
        <v>15.7</v>
      </c>
      <c r="Y16" s="145">
        <v>1</v>
      </c>
      <c r="Z16" s="83">
        <v>15.7</v>
      </c>
    </row>
    <row r="17" spans="1:26" ht="15.75" x14ac:dyDescent="0.5">
      <c r="A17" s="83">
        <v>9.8000000000000007</v>
      </c>
      <c r="B17" s="83">
        <v>7.7</v>
      </c>
      <c r="C17" s="188" t="s">
        <v>263</v>
      </c>
      <c r="D17" s="35">
        <v>5.9</v>
      </c>
      <c r="J17" s="82">
        <v>1</v>
      </c>
      <c r="K17" s="83">
        <v>9.8000000000000007</v>
      </c>
      <c r="Y17" s="145">
        <v>1</v>
      </c>
      <c r="Z17" s="83">
        <v>9.8000000000000007</v>
      </c>
    </row>
    <row r="18" spans="1:26" ht="16.149999999999999" thickBot="1" x14ac:dyDescent="0.55000000000000004">
      <c r="A18" s="83">
        <v>19.5</v>
      </c>
      <c r="B18" s="83">
        <v>7.8</v>
      </c>
      <c r="C18" s="196" t="s">
        <v>264</v>
      </c>
      <c r="D18" s="186">
        <v>0.57614615203315422</v>
      </c>
      <c r="J18" s="82">
        <v>0</v>
      </c>
      <c r="K18" s="83">
        <v>19.5</v>
      </c>
      <c r="Y18" s="145">
        <v>1</v>
      </c>
      <c r="Z18" s="83">
        <v>19.5</v>
      </c>
    </row>
    <row r="19" spans="1:26" ht="15.75" x14ac:dyDescent="0.5">
      <c r="A19" s="83">
        <v>16.2</v>
      </c>
      <c r="B19" s="83">
        <v>7.9</v>
      </c>
      <c r="C19" s="188" t="s">
        <v>265</v>
      </c>
      <c r="D19">
        <f>(D15+1)/4</f>
        <v>37.75</v>
      </c>
      <c r="E19" s="187">
        <f>ROUND(D19,2)</f>
        <v>37.75</v>
      </c>
      <c r="F19" t="s">
        <v>274</v>
      </c>
      <c r="J19" s="82">
        <v>1</v>
      </c>
      <c r="K19" s="83">
        <v>16.2</v>
      </c>
      <c r="Y19" s="145">
        <v>1</v>
      </c>
      <c r="Z19" s="83">
        <v>16.2</v>
      </c>
    </row>
    <row r="20" spans="1:26" ht="15.75" x14ac:dyDescent="0.5">
      <c r="A20" s="83">
        <v>8</v>
      </c>
      <c r="B20" s="83">
        <v>7.9</v>
      </c>
      <c r="C20" s="188" t="s">
        <v>266</v>
      </c>
      <c r="D20">
        <f>(3*(D15+1))/4</f>
        <v>113.25</v>
      </c>
      <c r="E20" s="187">
        <v>113.25</v>
      </c>
      <c r="F20" t="s">
        <v>275</v>
      </c>
      <c r="J20" s="82">
        <v>1</v>
      </c>
      <c r="K20" s="83">
        <v>8</v>
      </c>
      <c r="Y20" s="145">
        <v>0</v>
      </c>
      <c r="Z20" s="83">
        <v>8</v>
      </c>
    </row>
    <row r="21" spans="1:26" ht="15.75" x14ac:dyDescent="0.5">
      <c r="A21" s="83">
        <v>12.2</v>
      </c>
      <c r="B21" s="83">
        <v>7.9</v>
      </c>
      <c r="C21" s="188" t="s">
        <v>267</v>
      </c>
      <c r="D21">
        <f>D20-D19</f>
        <v>75.5</v>
      </c>
      <c r="E21" s="187"/>
      <c r="F21">
        <f>14-8.8</f>
        <v>5.1999999999999993</v>
      </c>
      <c r="J21" s="82">
        <v>0</v>
      </c>
      <c r="K21" s="83">
        <v>12.2</v>
      </c>
      <c r="Y21" s="145">
        <v>1</v>
      </c>
      <c r="Z21" s="83">
        <v>12.2</v>
      </c>
    </row>
    <row r="22" spans="1:26" ht="15.75" x14ac:dyDescent="0.5">
      <c r="A22" s="83">
        <v>11.1</v>
      </c>
      <c r="B22" s="83">
        <v>8</v>
      </c>
      <c r="J22" s="82">
        <v>0</v>
      </c>
      <c r="K22" s="83">
        <v>11.1</v>
      </c>
      <c r="Y22" s="145">
        <v>1</v>
      </c>
      <c r="Z22" s="83">
        <v>11.1</v>
      </c>
    </row>
    <row r="23" spans="1:26" ht="15.75" x14ac:dyDescent="0.5">
      <c r="A23" s="83">
        <v>16.8</v>
      </c>
      <c r="B23" s="83">
        <v>8</v>
      </c>
      <c r="C23" s="188" t="s">
        <v>268</v>
      </c>
      <c r="D23" t="s">
        <v>269</v>
      </c>
      <c r="E23" t="s">
        <v>270</v>
      </c>
      <c r="J23" s="82">
        <v>1</v>
      </c>
      <c r="K23" s="83">
        <v>16.8</v>
      </c>
      <c r="Y23" s="145">
        <v>1</v>
      </c>
      <c r="Z23" s="83">
        <v>16.8</v>
      </c>
    </row>
    <row r="24" spans="1:26" ht="15.75" x14ac:dyDescent="0.5">
      <c r="A24" s="83">
        <v>11.8</v>
      </c>
      <c r="B24" s="83">
        <v>8</v>
      </c>
      <c r="C24" s="145"/>
      <c r="D24" s="145"/>
      <c r="J24" s="82">
        <v>1</v>
      </c>
      <c r="K24" s="83">
        <v>11.8</v>
      </c>
      <c r="Y24" s="145">
        <v>0</v>
      </c>
      <c r="Z24" s="83">
        <v>11.8</v>
      </c>
    </row>
    <row r="25" spans="1:26" ht="15.75" x14ac:dyDescent="0.5">
      <c r="A25" s="83">
        <v>14</v>
      </c>
      <c r="B25" s="83">
        <v>8.1</v>
      </c>
      <c r="J25" s="82">
        <v>1</v>
      </c>
      <c r="K25" s="83">
        <v>14</v>
      </c>
      <c r="Y25" s="145">
        <v>1</v>
      </c>
      <c r="Z25" s="83">
        <v>14</v>
      </c>
    </row>
    <row r="26" spans="1:26" ht="15.75" x14ac:dyDescent="0.5">
      <c r="A26" s="83">
        <v>10.5</v>
      </c>
      <c r="B26" s="83">
        <v>8.1</v>
      </c>
      <c r="J26" s="82">
        <v>1</v>
      </c>
      <c r="K26" s="83">
        <v>10.5</v>
      </c>
      <c r="Y26" s="145">
        <v>0</v>
      </c>
      <c r="Z26" s="83">
        <v>10.5</v>
      </c>
    </row>
    <row r="27" spans="1:26" ht="15.75" x14ac:dyDescent="0.5">
      <c r="A27" s="83">
        <v>6.2</v>
      </c>
      <c r="B27" s="83">
        <v>8.1</v>
      </c>
      <c r="J27" s="82">
        <v>0</v>
      </c>
      <c r="K27" s="83">
        <v>6.2</v>
      </c>
      <c r="Y27" s="145">
        <v>0</v>
      </c>
      <c r="Z27" s="83">
        <v>6.2</v>
      </c>
    </row>
    <row r="28" spans="1:26" ht="15.75" x14ac:dyDescent="0.5">
      <c r="A28" s="83">
        <v>16.899999999999999</v>
      </c>
      <c r="B28" s="83">
        <v>8.1</v>
      </c>
      <c r="J28" s="82">
        <v>1</v>
      </c>
      <c r="K28" s="83">
        <v>16.899999999999999</v>
      </c>
      <c r="Y28" s="145">
        <v>1</v>
      </c>
      <c r="Z28" s="83">
        <v>16.899999999999999</v>
      </c>
    </row>
    <row r="29" spans="1:26" ht="15.75" x14ac:dyDescent="0.5">
      <c r="A29" s="83">
        <v>7.9</v>
      </c>
      <c r="B29" s="83">
        <v>8.1999999999999993</v>
      </c>
      <c r="C29" s="151"/>
      <c r="D29" s="151"/>
      <c r="J29" s="82">
        <v>1</v>
      </c>
      <c r="K29" s="83">
        <v>7.9</v>
      </c>
      <c r="Y29" s="145">
        <v>0</v>
      </c>
      <c r="Z29" s="83">
        <v>7.9</v>
      </c>
    </row>
    <row r="30" spans="1:26" ht="15.75" x14ac:dyDescent="0.5">
      <c r="A30" s="83">
        <v>9.6</v>
      </c>
      <c r="B30" s="83">
        <v>8.3000000000000007</v>
      </c>
      <c r="J30" s="82">
        <v>1</v>
      </c>
      <c r="K30" s="83">
        <v>9.6</v>
      </c>
      <c r="Y30" s="145">
        <v>0</v>
      </c>
      <c r="Z30" s="83">
        <v>9.6</v>
      </c>
    </row>
    <row r="31" spans="1:26" ht="15.75" x14ac:dyDescent="0.5">
      <c r="A31" s="83">
        <v>16.3</v>
      </c>
      <c r="B31" s="83">
        <v>8.4</v>
      </c>
      <c r="J31" s="82">
        <v>1</v>
      </c>
      <c r="K31" s="83">
        <v>16.3</v>
      </c>
      <c r="Y31" s="145">
        <v>1</v>
      </c>
      <c r="Z31" s="83">
        <v>16.3</v>
      </c>
    </row>
    <row r="32" spans="1:26" ht="15.75" x14ac:dyDescent="0.5">
      <c r="A32" s="83">
        <v>11.2</v>
      </c>
      <c r="B32" s="83">
        <v>8.4</v>
      </c>
      <c r="J32" s="82">
        <v>1</v>
      </c>
      <c r="K32" s="83">
        <v>11.2</v>
      </c>
      <c r="Y32" s="145">
        <v>0</v>
      </c>
      <c r="Z32" s="83">
        <v>11.2</v>
      </c>
    </row>
    <row r="33" spans="1:26" ht="15.75" x14ac:dyDescent="0.5">
      <c r="A33" s="83">
        <v>13.1</v>
      </c>
      <c r="B33" s="83">
        <v>8.5</v>
      </c>
      <c r="J33" s="82">
        <v>1</v>
      </c>
      <c r="K33" s="83">
        <v>13.1</v>
      </c>
      <c r="Y33" s="145">
        <v>1</v>
      </c>
      <c r="Z33" s="83">
        <v>13.1</v>
      </c>
    </row>
    <row r="34" spans="1:26" ht="15.75" x14ac:dyDescent="0.5">
      <c r="A34" s="83">
        <v>8</v>
      </c>
      <c r="B34" s="83">
        <v>8.6</v>
      </c>
      <c r="J34" s="82">
        <v>0</v>
      </c>
      <c r="K34" s="83">
        <v>8</v>
      </c>
      <c r="Y34" s="145">
        <v>0</v>
      </c>
      <c r="Z34" s="83">
        <v>8</v>
      </c>
    </row>
    <row r="35" spans="1:26" ht="15.75" x14ac:dyDescent="0.5">
      <c r="A35" s="83">
        <v>16.100000000000001</v>
      </c>
      <c r="B35" s="83">
        <v>8.6999999999999993</v>
      </c>
      <c r="J35" s="82">
        <v>1</v>
      </c>
      <c r="K35" s="83">
        <v>16.100000000000001</v>
      </c>
      <c r="Y35" s="145">
        <v>0</v>
      </c>
      <c r="Z35" s="83">
        <v>16.100000000000001</v>
      </c>
    </row>
    <row r="36" spans="1:26" ht="15.75" x14ac:dyDescent="0.5">
      <c r="A36" s="83">
        <v>10.4</v>
      </c>
      <c r="B36" s="83">
        <v>8.6999999999999993</v>
      </c>
      <c r="J36" s="82">
        <v>1</v>
      </c>
      <c r="K36" s="83">
        <v>10.4</v>
      </c>
      <c r="Y36" s="145">
        <v>0</v>
      </c>
      <c r="Z36" s="83">
        <v>10.4</v>
      </c>
    </row>
    <row r="37" spans="1:26" ht="15.75" x14ac:dyDescent="0.5">
      <c r="A37" s="83">
        <v>7.4</v>
      </c>
      <c r="B37" s="83">
        <v>8.6999999999999993</v>
      </c>
      <c r="J37" s="82">
        <v>0</v>
      </c>
      <c r="K37" s="83">
        <v>7.4</v>
      </c>
      <c r="Y37" s="145">
        <v>1</v>
      </c>
      <c r="Z37" s="83">
        <v>7.4</v>
      </c>
    </row>
    <row r="38" spans="1:26" ht="15.75" x14ac:dyDescent="0.5">
      <c r="A38" s="83">
        <v>10.5</v>
      </c>
      <c r="B38" s="83">
        <v>8.8000000000000007</v>
      </c>
      <c r="J38" s="82">
        <v>0</v>
      </c>
      <c r="K38" s="83">
        <v>10.5</v>
      </c>
      <c r="Y38" s="145">
        <v>0</v>
      </c>
      <c r="Z38" s="83">
        <v>10.5</v>
      </c>
    </row>
    <row r="39" spans="1:26" ht="15.75" x14ac:dyDescent="0.5">
      <c r="A39" s="83">
        <v>12</v>
      </c>
      <c r="B39" s="83">
        <v>8.8000000000000007</v>
      </c>
      <c r="J39" s="82">
        <v>1</v>
      </c>
      <c r="K39" s="83">
        <v>12</v>
      </c>
      <c r="Y39" s="145">
        <v>0</v>
      </c>
      <c r="Z39" s="83">
        <v>12</v>
      </c>
    </row>
    <row r="40" spans="1:26" ht="15.75" x14ac:dyDescent="0.5">
      <c r="A40" s="83">
        <v>14.5</v>
      </c>
      <c r="B40" s="83">
        <v>8.9</v>
      </c>
      <c r="J40" s="82">
        <v>1</v>
      </c>
      <c r="K40" s="83">
        <v>14.5</v>
      </c>
      <c r="Y40" s="145">
        <v>0</v>
      </c>
      <c r="Z40" s="83">
        <v>14.5</v>
      </c>
    </row>
    <row r="41" spans="1:26" ht="15.75" x14ac:dyDescent="0.5">
      <c r="A41" s="85">
        <v>5.9</v>
      </c>
      <c r="B41" s="83">
        <v>9</v>
      </c>
      <c r="J41" s="82">
        <v>0</v>
      </c>
      <c r="K41" s="85">
        <v>5.9</v>
      </c>
      <c r="Y41" s="145">
        <v>0</v>
      </c>
      <c r="Z41" s="85">
        <v>5.9</v>
      </c>
    </row>
    <row r="42" spans="1:26" ht="15.75" x14ac:dyDescent="0.5">
      <c r="A42" s="83">
        <v>9</v>
      </c>
      <c r="B42" s="83">
        <v>9</v>
      </c>
      <c r="J42" s="82">
        <v>1</v>
      </c>
      <c r="K42" s="83">
        <v>9</v>
      </c>
      <c r="Y42" s="145">
        <v>1</v>
      </c>
      <c r="Z42" s="83">
        <v>9</v>
      </c>
    </row>
    <row r="43" spans="1:26" ht="15.75" x14ac:dyDescent="0.5">
      <c r="A43" s="83">
        <v>15.8</v>
      </c>
      <c r="B43" s="83">
        <v>9</v>
      </c>
      <c r="J43" s="82">
        <v>1</v>
      </c>
      <c r="K43" s="83">
        <v>15.8</v>
      </c>
      <c r="Y43" s="145">
        <v>0</v>
      </c>
      <c r="Z43" s="83">
        <v>15.8</v>
      </c>
    </row>
    <row r="44" spans="1:26" ht="15.75" x14ac:dyDescent="0.5">
      <c r="A44" s="83">
        <v>14</v>
      </c>
      <c r="B44" s="83">
        <v>9</v>
      </c>
      <c r="J44" s="82">
        <v>1</v>
      </c>
      <c r="K44" s="83">
        <v>14</v>
      </c>
      <c r="Y44" s="145">
        <v>0</v>
      </c>
      <c r="Z44" s="83">
        <v>14</v>
      </c>
    </row>
    <row r="45" spans="1:26" ht="15.75" x14ac:dyDescent="0.5">
      <c r="A45" s="83">
        <v>15.3</v>
      </c>
      <c r="B45" s="83">
        <v>9.1</v>
      </c>
      <c r="J45" s="82">
        <v>1</v>
      </c>
      <c r="K45" s="83">
        <v>15.3</v>
      </c>
      <c r="Y45" s="145">
        <v>0</v>
      </c>
      <c r="Z45" s="83">
        <v>15.3</v>
      </c>
    </row>
    <row r="46" spans="1:26" ht="15.75" x14ac:dyDescent="0.5">
      <c r="A46" s="83">
        <v>14.4</v>
      </c>
      <c r="B46" s="83">
        <v>9.1</v>
      </c>
      <c r="J46" s="82">
        <v>1</v>
      </c>
      <c r="K46" s="83">
        <v>14.4</v>
      </c>
      <c r="Y46" s="145">
        <v>0</v>
      </c>
      <c r="Z46" s="83">
        <v>14.4</v>
      </c>
    </row>
    <row r="47" spans="1:26" ht="15.75" x14ac:dyDescent="0.5">
      <c r="A47" s="83">
        <v>14.8</v>
      </c>
      <c r="B47" s="83">
        <v>9.1</v>
      </c>
      <c r="J47" s="82">
        <v>1</v>
      </c>
      <c r="K47" s="83">
        <v>14.8</v>
      </c>
      <c r="Y47" s="145">
        <v>0</v>
      </c>
      <c r="Z47" s="83">
        <v>14.8</v>
      </c>
    </row>
    <row r="48" spans="1:26" ht="15.75" x14ac:dyDescent="0.5">
      <c r="A48" s="83">
        <v>12.1</v>
      </c>
      <c r="B48" s="83">
        <v>9.1999999999999993</v>
      </c>
      <c r="J48" s="82">
        <v>1</v>
      </c>
      <c r="K48" s="83">
        <v>12.1</v>
      </c>
      <c r="Y48" s="145">
        <v>0</v>
      </c>
      <c r="Z48" s="83">
        <v>12.1</v>
      </c>
    </row>
    <row r="49" spans="1:26" ht="15.75" x14ac:dyDescent="0.5">
      <c r="A49" s="83">
        <v>8</v>
      </c>
      <c r="B49" s="83">
        <v>9.3000000000000007</v>
      </c>
      <c r="J49" s="82">
        <v>0</v>
      </c>
      <c r="K49" s="83">
        <v>8</v>
      </c>
      <c r="Y49" s="145">
        <v>1</v>
      </c>
      <c r="Z49" s="83">
        <v>8</v>
      </c>
    </row>
    <row r="50" spans="1:26" ht="15.75" x14ac:dyDescent="0.5">
      <c r="A50" s="83">
        <v>8.4</v>
      </c>
      <c r="B50" s="83">
        <v>9.4</v>
      </c>
      <c r="J50" s="82">
        <v>0</v>
      </c>
      <c r="K50" s="83">
        <v>8.4</v>
      </c>
      <c r="Y50" s="145">
        <v>0</v>
      </c>
      <c r="Z50" s="83">
        <v>8.4</v>
      </c>
    </row>
    <row r="51" spans="1:26" ht="15.75" x14ac:dyDescent="0.5">
      <c r="A51" s="83">
        <v>10.6</v>
      </c>
      <c r="B51" s="83">
        <v>9.4</v>
      </c>
      <c r="J51" s="82">
        <v>0</v>
      </c>
      <c r="K51" s="83">
        <v>10.6</v>
      </c>
      <c r="Y51" s="145">
        <v>0</v>
      </c>
      <c r="Z51" s="83">
        <v>10.6</v>
      </c>
    </row>
    <row r="52" spans="1:26" ht="15.75" x14ac:dyDescent="0.5">
      <c r="A52" s="83">
        <v>10.9</v>
      </c>
      <c r="B52" s="83">
        <v>9.4</v>
      </c>
      <c r="J52" s="82">
        <v>0</v>
      </c>
      <c r="K52" s="83">
        <v>10.9</v>
      </c>
      <c r="Y52" s="145">
        <v>0</v>
      </c>
      <c r="Z52" s="83">
        <v>10.9</v>
      </c>
    </row>
    <row r="53" spans="1:26" ht="15.75" x14ac:dyDescent="0.5">
      <c r="A53" s="83">
        <v>8.6999999999999993</v>
      </c>
      <c r="B53" s="83">
        <v>9.4</v>
      </c>
      <c r="J53" s="82">
        <v>1</v>
      </c>
      <c r="K53" s="83">
        <v>8.6999999999999993</v>
      </c>
      <c r="Y53" s="145">
        <v>0</v>
      </c>
      <c r="Z53" s="83">
        <v>8.6999999999999993</v>
      </c>
    </row>
    <row r="54" spans="1:26" ht="15.75" x14ac:dyDescent="0.5">
      <c r="A54" s="83">
        <v>9.5</v>
      </c>
      <c r="B54" s="83">
        <v>9.5</v>
      </c>
      <c r="J54" s="82">
        <v>1</v>
      </c>
      <c r="K54" s="83">
        <v>9.5</v>
      </c>
      <c r="Y54" s="145">
        <v>0</v>
      </c>
      <c r="Z54" s="83">
        <v>9.5</v>
      </c>
    </row>
    <row r="55" spans="1:26" ht="15.75" x14ac:dyDescent="0.5">
      <c r="A55" s="83">
        <v>6.8</v>
      </c>
      <c r="B55" s="83">
        <v>9.5</v>
      </c>
      <c r="J55" s="82">
        <v>1</v>
      </c>
      <c r="K55" s="83">
        <v>6.8</v>
      </c>
      <c r="Y55" s="145">
        <v>0</v>
      </c>
      <c r="Z55" s="83">
        <v>6.8</v>
      </c>
    </row>
    <row r="56" spans="1:26" ht="15.75" x14ac:dyDescent="0.5">
      <c r="A56" s="83">
        <v>7.2</v>
      </c>
      <c r="B56" s="83">
        <v>9.5</v>
      </c>
      <c r="J56" s="82">
        <v>0</v>
      </c>
      <c r="K56" s="83">
        <v>7.2</v>
      </c>
      <c r="Y56" s="145">
        <v>0</v>
      </c>
      <c r="Z56" s="83">
        <v>7.2</v>
      </c>
    </row>
    <row r="57" spans="1:26" ht="15.75" x14ac:dyDescent="0.5">
      <c r="A57" s="83">
        <v>11.3</v>
      </c>
      <c r="B57" s="83">
        <v>9.6</v>
      </c>
      <c r="J57" s="82">
        <v>1</v>
      </c>
      <c r="K57" s="83">
        <v>11.3</v>
      </c>
      <c r="Y57" s="145">
        <v>0</v>
      </c>
      <c r="Z57" s="83">
        <v>11.3</v>
      </c>
    </row>
    <row r="58" spans="1:26" ht="15.75" x14ac:dyDescent="0.5">
      <c r="A58" s="83">
        <v>9.4</v>
      </c>
      <c r="B58" s="83">
        <v>9.6999999999999993</v>
      </c>
      <c r="J58" s="82">
        <v>1</v>
      </c>
      <c r="K58" s="83">
        <v>9.4</v>
      </c>
      <c r="Y58" s="145">
        <v>0</v>
      </c>
      <c r="Z58" s="83">
        <v>9.4</v>
      </c>
    </row>
    <row r="59" spans="1:26" ht="15.75" x14ac:dyDescent="0.5">
      <c r="A59" s="83">
        <v>8.6</v>
      </c>
      <c r="B59" s="83">
        <v>9.6999999999999993</v>
      </c>
      <c r="J59" s="82">
        <v>0</v>
      </c>
      <c r="K59" s="83">
        <v>8.6</v>
      </c>
      <c r="Y59" s="145">
        <v>1</v>
      </c>
      <c r="Z59" s="83">
        <v>8.6</v>
      </c>
    </row>
    <row r="60" spans="1:26" ht="15.75" x14ac:dyDescent="0.5">
      <c r="A60" s="83">
        <v>17.100000000000001</v>
      </c>
      <c r="B60" s="83">
        <v>9.6999999999999993</v>
      </c>
      <c r="J60" s="82">
        <v>0</v>
      </c>
      <c r="K60" s="83">
        <v>17.100000000000001</v>
      </c>
      <c r="Y60" s="145">
        <v>1</v>
      </c>
      <c r="Z60" s="83">
        <v>17.100000000000001</v>
      </c>
    </row>
    <row r="61" spans="1:26" ht="15.75" x14ac:dyDescent="0.5">
      <c r="A61" s="83">
        <v>15.4</v>
      </c>
      <c r="B61" s="83">
        <v>9.6999999999999993</v>
      </c>
      <c r="J61" s="82">
        <v>0</v>
      </c>
      <c r="K61" s="83">
        <v>15.4</v>
      </c>
      <c r="Y61" s="145">
        <v>1</v>
      </c>
      <c r="Z61" s="83">
        <v>15.4</v>
      </c>
    </row>
    <row r="62" spans="1:26" ht="15.75" x14ac:dyDescent="0.5">
      <c r="A62" s="83">
        <v>11</v>
      </c>
      <c r="B62" s="83">
        <v>9.8000000000000007</v>
      </c>
      <c r="J62" s="82">
        <v>0</v>
      </c>
      <c r="K62" s="83">
        <v>11</v>
      </c>
      <c r="Y62" s="145">
        <v>0</v>
      </c>
      <c r="Z62" s="83">
        <v>11</v>
      </c>
    </row>
    <row r="63" spans="1:26" ht="15.75" x14ac:dyDescent="0.5">
      <c r="A63" s="83">
        <v>15.6</v>
      </c>
      <c r="B63" s="83">
        <v>9.8000000000000007</v>
      </c>
      <c r="J63" s="82">
        <v>0</v>
      </c>
      <c r="K63" s="83">
        <v>15.6</v>
      </c>
      <c r="Y63" s="145">
        <v>0</v>
      </c>
      <c r="Z63" s="83">
        <v>15.6</v>
      </c>
    </row>
    <row r="64" spans="1:26" ht="15.75" x14ac:dyDescent="0.5">
      <c r="A64" s="83">
        <v>7.6</v>
      </c>
      <c r="B64" s="83">
        <v>10</v>
      </c>
      <c r="J64" s="82">
        <v>0</v>
      </c>
      <c r="K64" s="83">
        <v>7.6</v>
      </c>
      <c r="Y64" s="145">
        <v>0</v>
      </c>
      <c r="Z64" s="83">
        <v>7.6</v>
      </c>
    </row>
    <row r="65" spans="1:26" ht="15.75" x14ac:dyDescent="0.5">
      <c r="A65" s="83">
        <v>11.4</v>
      </c>
      <c r="B65" s="83">
        <v>10.3</v>
      </c>
      <c r="J65" s="82">
        <v>0</v>
      </c>
      <c r="K65" s="83">
        <v>11.4</v>
      </c>
      <c r="Y65" s="145">
        <v>1</v>
      </c>
      <c r="Z65" s="83">
        <v>11.4</v>
      </c>
    </row>
    <row r="66" spans="1:26" ht="15.75" x14ac:dyDescent="0.5">
      <c r="A66" s="83">
        <v>23.5</v>
      </c>
      <c r="B66" s="83">
        <v>10.3</v>
      </c>
      <c r="J66" s="82">
        <v>1</v>
      </c>
      <c r="K66" s="83">
        <v>23.5</v>
      </c>
      <c r="Y66" s="145">
        <v>1</v>
      </c>
      <c r="Z66" s="83">
        <v>23.5</v>
      </c>
    </row>
    <row r="67" spans="1:26" ht="15.75" x14ac:dyDescent="0.5">
      <c r="A67" s="83">
        <v>12.4</v>
      </c>
      <c r="B67" s="83">
        <v>10.3</v>
      </c>
      <c r="J67" s="82">
        <v>1</v>
      </c>
      <c r="K67" s="83">
        <v>12.4</v>
      </c>
      <c r="Y67" s="145">
        <v>0</v>
      </c>
      <c r="Z67" s="83">
        <v>12.4</v>
      </c>
    </row>
    <row r="68" spans="1:26" ht="15.75" x14ac:dyDescent="0.5">
      <c r="A68" s="83">
        <v>13.4</v>
      </c>
      <c r="B68" s="83">
        <v>10.4</v>
      </c>
      <c r="J68" s="82">
        <v>0</v>
      </c>
      <c r="K68" s="83">
        <v>13.4</v>
      </c>
      <c r="Y68" s="145">
        <v>1</v>
      </c>
      <c r="Z68" s="83">
        <v>13.4</v>
      </c>
    </row>
    <row r="69" spans="1:26" ht="15.75" x14ac:dyDescent="0.5">
      <c r="A69" s="83">
        <v>13.8</v>
      </c>
      <c r="B69" s="83">
        <v>10.4</v>
      </c>
      <c r="J69" s="82">
        <v>1</v>
      </c>
      <c r="K69" s="83">
        <v>13.8</v>
      </c>
      <c r="Y69" s="145">
        <v>0</v>
      </c>
      <c r="Z69" s="83">
        <v>13.8</v>
      </c>
    </row>
    <row r="70" spans="1:26" ht="15.75" x14ac:dyDescent="0.5">
      <c r="A70" s="83">
        <v>11.6</v>
      </c>
      <c r="B70" s="83">
        <v>10.5</v>
      </c>
      <c r="J70" s="82">
        <v>1</v>
      </c>
      <c r="K70" s="83">
        <v>11.6</v>
      </c>
      <c r="Y70" s="145">
        <v>0</v>
      </c>
      <c r="Z70" s="83">
        <v>11.6</v>
      </c>
    </row>
    <row r="71" spans="1:26" ht="15.75" x14ac:dyDescent="0.5">
      <c r="A71" s="83">
        <v>11.8</v>
      </c>
      <c r="B71" s="83">
        <v>10.5</v>
      </c>
      <c r="J71" s="82">
        <v>1</v>
      </c>
      <c r="K71" s="83">
        <v>11.8</v>
      </c>
      <c r="Y71" s="145">
        <v>0</v>
      </c>
      <c r="Z71" s="83">
        <v>11.8</v>
      </c>
    </row>
    <row r="72" spans="1:26" ht="15.75" x14ac:dyDescent="0.5">
      <c r="A72" s="83">
        <v>12.4</v>
      </c>
      <c r="B72" s="83">
        <v>10.5</v>
      </c>
      <c r="J72" s="82">
        <v>1</v>
      </c>
      <c r="K72" s="83">
        <v>12.4</v>
      </c>
      <c r="Y72" s="145">
        <v>1</v>
      </c>
      <c r="Z72" s="83">
        <v>12.4</v>
      </c>
    </row>
    <row r="73" spans="1:26" ht="15.75" x14ac:dyDescent="0.5">
      <c r="A73" s="83">
        <v>8.1</v>
      </c>
      <c r="B73" s="83">
        <v>10.6</v>
      </c>
      <c r="J73" s="82">
        <v>1</v>
      </c>
      <c r="K73" s="83">
        <v>8.1</v>
      </c>
      <c r="Y73" s="145">
        <v>0</v>
      </c>
      <c r="Z73" s="83">
        <v>8.1</v>
      </c>
    </row>
    <row r="74" spans="1:26" ht="15.75" x14ac:dyDescent="0.5">
      <c r="A74" s="83">
        <v>9.5</v>
      </c>
      <c r="B74" s="83">
        <v>10.7</v>
      </c>
      <c r="J74" s="82">
        <v>1</v>
      </c>
      <c r="K74" s="83">
        <v>9.5</v>
      </c>
      <c r="Y74" s="145">
        <v>1</v>
      </c>
      <c r="Z74" s="83">
        <v>9.5</v>
      </c>
    </row>
    <row r="75" spans="1:26" ht="15.75" x14ac:dyDescent="0.5">
      <c r="A75" s="83">
        <v>8.4</v>
      </c>
      <c r="B75" s="83">
        <v>10.7</v>
      </c>
      <c r="J75" s="82">
        <v>0</v>
      </c>
      <c r="K75" s="83">
        <v>8.4</v>
      </c>
      <c r="Y75" s="145">
        <v>1</v>
      </c>
      <c r="Z75" s="83">
        <v>8.4</v>
      </c>
    </row>
    <row r="76" spans="1:26" ht="15.75" x14ac:dyDescent="0.5">
      <c r="A76" s="83">
        <v>9</v>
      </c>
      <c r="B76" s="83">
        <v>10.9</v>
      </c>
      <c r="J76" s="82">
        <v>1</v>
      </c>
      <c r="K76" s="83">
        <v>9</v>
      </c>
      <c r="Y76" s="145">
        <v>1</v>
      </c>
      <c r="Z76" s="83">
        <v>9</v>
      </c>
    </row>
    <row r="77" spans="1:26" ht="15.75" x14ac:dyDescent="0.5">
      <c r="A77" s="83">
        <v>15.5</v>
      </c>
      <c r="B77" s="83">
        <v>11</v>
      </c>
      <c r="J77" s="82">
        <v>0</v>
      </c>
      <c r="K77" s="83">
        <v>15.5</v>
      </c>
      <c r="Y77" s="145">
        <v>1</v>
      </c>
      <c r="Z77" s="83">
        <v>15.5</v>
      </c>
    </row>
    <row r="78" spans="1:26" ht="15.75" x14ac:dyDescent="0.5">
      <c r="A78" s="83">
        <v>10.4</v>
      </c>
      <c r="B78" s="83">
        <v>11.1</v>
      </c>
      <c r="J78" s="82">
        <v>1</v>
      </c>
      <c r="K78" s="83">
        <v>10.4</v>
      </c>
      <c r="Y78" s="145">
        <v>1</v>
      </c>
      <c r="Z78" s="83">
        <v>10.4</v>
      </c>
    </row>
    <row r="79" spans="1:26" ht="15.75" x14ac:dyDescent="0.5">
      <c r="A79" s="83">
        <v>12.7</v>
      </c>
      <c r="B79" s="83">
        <v>11.1</v>
      </c>
      <c r="J79" s="82">
        <v>1</v>
      </c>
      <c r="K79" s="83">
        <v>12.7</v>
      </c>
      <c r="Y79" s="145">
        <v>0</v>
      </c>
      <c r="Z79" s="83">
        <v>12.7</v>
      </c>
    </row>
    <row r="80" spans="1:26" ht="15.75" x14ac:dyDescent="0.5">
      <c r="A80" s="83">
        <v>14</v>
      </c>
      <c r="B80" s="83">
        <v>11.2</v>
      </c>
      <c r="J80" s="82">
        <v>1</v>
      </c>
      <c r="K80" s="83">
        <v>14</v>
      </c>
      <c r="Y80" s="145">
        <v>0</v>
      </c>
      <c r="Z80" s="83">
        <v>14</v>
      </c>
    </row>
    <row r="81" spans="1:26" ht="15.75" x14ac:dyDescent="0.5">
      <c r="A81" s="83">
        <v>9.4</v>
      </c>
      <c r="B81" s="83">
        <v>11.3</v>
      </c>
      <c r="J81" s="82">
        <v>1</v>
      </c>
      <c r="K81" s="83">
        <v>9.4</v>
      </c>
      <c r="Y81" s="145">
        <v>1</v>
      </c>
      <c r="Z81" s="83">
        <v>9.4</v>
      </c>
    </row>
    <row r="82" spans="1:26" ht="15.75" x14ac:dyDescent="0.5">
      <c r="A82" s="83">
        <v>14</v>
      </c>
      <c r="B82" s="83">
        <v>11.4</v>
      </c>
      <c r="J82" s="82">
        <v>1</v>
      </c>
      <c r="K82" s="83">
        <v>14</v>
      </c>
      <c r="Y82" s="145">
        <v>1</v>
      </c>
      <c r="Z82" s="83">
        <v>14</v>
      </c>
    </row>
    <row r="83" spans="1:26" ht="15.75" x14ac:dyDescent="0.5">
      <c r="A83" s="83">
        <v>15.9</v>
      </c>
      <c r="B83" s="83">
        <v>11.4</v>
      </c>
      <c r="J83" s="82">
        <v>0</v>
      </c>
      <c r="K83" s="83">
        <v>15.9</v>
      </c>
      <c r="Y83" s="145">
        <v>0</v>
      </c>
      <c r="Z83" s="83">
        <v>15.9</v>
      </c>
    </row>
    <row r="84" spans="1:26" ht="15.75" x14ac:dyDescent="0.5">
      <c r="A84" s="83">
        <v>7.5</v>
      </c>
      <c r="B84" s="83">
        <v>11.4</v>
      </c>
      <c r="J84" s="82">
        <v>0</v>
      </c>
      <c r="K84" s="83">
        <v>7.5</v>
      </c>
      <c r="Y84" s="145">
        <v>0</v>
      </c>
      <c r="Z84" s="83">
        <v>7.5</v>
      </c>
    </row>
    <row r="85" spans="1:26" ht="15.75" x14ac:dyDescent="0.5">
      <c r="A85" s="83">
        <v>8.1</v>
      </c>
      <c r="B85" s="83">
        <v>11.6</v>
      </c>
      <c r="J85" s="82">
        <v>1</v>
      </c>
      <c r="K85" s="83">
        <v>8.1</v>
      </c>
      <c r="Y85" s="145">
        <v>0</v>
      </c>
      <c r="Z85" s="83">
        <v>8.1</v>
      </c>
    </row>
    <row r="86" spans="1:26" ht="15.75" x14ac:dyDescent="0.5">
      <c r="A86" s="83">
        <v>10.3</v>
      </c>
      <c r="B86" s="83">
        <v>11.6</v>
      </c>
      <c r="J86" s="82">
        <v>0</v>
      </c>
      <c r="K86" s="83">
        <v>10.3</v>
      </c>
      <c r="Y86" s="145">
        <v>0</v>
      </c>
      <c r="Z86" s="83">
        <v>10.3</v>
      </c>
    </row>
    <row r="87" spans="1:26" ht="15.75" x14ac:dyDescent="0.5">
      <c r="A87" s="83">
        <v>7.7</v>
      </c>
      <c r="B87" s="83">
        <v>11.7</v>
      </c>
      <c r="J87" s="82">
        <v>0</v>
      </c>
      <c r="K87" s="83">
        <v>7.7</v>
      </c>
      <c r="Y87" s="145">
        <v>0</v>
      </c>
      <c r="Z87" s="83">
        <v>7.7</v>
      </c>
    </row>
    <row r="88" spans="1:26" ht="15.75" x14ac:dyDescent="0.5">
      <c r="A88" s="83">
        <v>8.5</v>
      </c>
      <c r="B88" s="83">
        <v>11.8</v>
      </c>
      <c r="J88" s="82">
        <v>0</v>
      </c>
      <c r="K88" s="83">
        <v>8.5</v>
      </c>
      <c r="Y88" s="145">
        <v>0</v>
      </c>
      <c r="Z88" s="83">
        <v>8.5</v>
      </c>
    </row>
    <row r="89" spans="1:26" ht="15.75" x14ac:dyDescent="0.5">
      <c r="A89" s="83">
        <v>10.7</v>
      </c>
      <c r="B89" s="83">
        <v>11.8</v>
      </c>
      <c r="J89" s="82">
        <v>0</v>
      </c>
      <c r="K89" s="83">
        <v>10.7</v>
      </c>
      <c r="Y89" s="145">
        <v>1</v>
      </c>
      <c r="Z89" s="83">
        <v>10.7</v>
      </c>
    </row>
    <row r="90" spans="1:26" ht="15.75" x14ac:dyDescent="0.5">
      <c r="A90" s="83">
        <v>7.4</v>
      </c>
      <c r="B90" s="83">
        <v>11.8</v>
      </c>
      <c r="J90" s="82">
        <v>0</v>
      </c>
      <c r="K90" s="83">
        <v>7.4</v>
      </c>
      <c r="Y90" s="145">
        <v>0</v>
      </c>
      <c r="Z90" s="83">
        <v>7.4</v>
      </c>
    </row>
    <row r="91" spans="1:26" ht="15.75" x14ac:dyDescent="0.5">
      <c r="A91" s="83">
        <v>14.8</v>
      </c>
      <c r="B91" s="83">
        <v>12</v>
      </c>
      <c r="J91" s="82">
        <v>1</v>
      </c>
      <c r="K91" s="83">
        <v>14.8</v>
      </c>
      <c r="Y91" s="145">
        <v>1</v>
      </c>
      <c r="Z91" s="83">
        <v>14.8</v>
      </c>
    </row>
    <row r="92" spans="1:26" ht="15.75" x14ac:dyDescent="0.5">
      <c r="A92" s="83">
        <v>7.3</v>
      </c>
      <c r="B92" s="83">
        <v>12.1</v>
      </c>
      <c r="J92" s="82">
        <v>1</v>
      </c>
      <c r="K92" s="83">
        <v>7.3</v>
      </c>
      <c r="Y92" s="145">
        <v>0</v>
      </c>
      <c r="Z92" s="83">
        <v>7.3</v>
      </c>
    </row>
    <row r="93" spans="1:26" ht="15.75" x14ac:dyDescent="0.5">
      <c r="A93" s="83">
        <v>7.6</v>
      </c>
      <c r="B93" s="83">
        <v>12.2</v>
      </c>
      <c r="J93" s="82">
        <v>1</v>
      </c>
      <c r="K93" s="83">
        <v>7.6</v>
      </c>
      <c r="Y93" s="145">
        <v>0</v>
      </c>
      <c r="Z93" s="83">
        <v>7.6</v>
      </c>
    </row>
    <row r="94" spans="1:26" ht="15.75" x14ac:dyDescent="0.5">
      <c r="A94" s="83">
        <v>9</v>
      </c>
      <c r="B94" s="83">
        <v>12.4</v>
      </c>
      <c r="J94" s="82">
        <v>1</v>
      </c>
      <c r="K94" s="83">
        <v>9</v>
      </c>
      <c r="Y94" s="145">
        <v>0</v>
      </c>
      <c r="Z94" s="83">
        <v>9</v>
      </c>
    </row>
    <row r="95" spans="1:26" ht="15.75" x14ac:dyDescent="0.5">
      <c r="A95" s="83">
        <v>12.9</v>
      </c>
      <c r="B95" s="83">
        <v>12.4</v>
      </c>
      <c r="J95" s="82">
        <v>1</v>
      </c>
      <c r="K95" s="83">
        <v>12.9</v>
      </c>
      <c r="Y95" s="145">
        <v>1</v>
      </c>
      <c r="Z95" s="83">
        <v>12.9</v>
      </c>
    </row>
    <row r="96" spans="1:26" ht="15.75" x14ac:dyDescent="0.5">
      <c r="A96" s="83">
        <v>9</v>
      </c>
      <c r="B96" s="83">
        <v>12.5</v>
      </c>
      <c r="J96" s="82">
        <v>1</v>
      </c>
      <c r="K96" s="83">
        <v>9</v>
      </c>
      <c r="Y96" s="145">
        <v>0</v>
      </c>
      <c r="Z96" s="83">
        <v>9</v>
      </c>
    </row>
    <row r="97" spans="1:26" ht="15.75" x14ac:dyDescent="0.5">
      <c r="A97" s="83">
        <v>18.2</v>
      </c>
      <c r="B97" s="83">
        <v>12.5</v>
      </c>
      <c r="J97" s="82">
        <v>1</v>
      </c>
      <c r="K97" s="83">
        <v>18.2</v>
      </c>
      <c r="Y97" s="145">
        <v>1</v>
      </c>
      <c r="Z97" s="83">
        <v>18.2</v>
      </c>
    </row>
    <row r="98" spans="1:26" ht="15.75" x14ac:dyDescent="0.5">
      <c r="A98" s="83">
        <v>14.4</v>
      </c>
      <c r="B98" s="83">
        <v>12.5</v>
      </c>
      <c r="J98" s="82">
        <v>0</v>
      </c>
      <c r="K98" s="83">
        <v>14.4</v>
      </c>
      <c r="Y98" s="145">
        <v>1</v>
      </c>
      <c r="Z98" s="83">
        <v>14.4</v>
      </c>
    </row>
    <row r="99" spans="1:26" ht="15.75" x14ac:dyDescent="0.5">
      <c r="A99" s="83">
        <v>8.8000000000000007</v>
      </c>
      <c r="B99" s="83">
        <v>12.7</v>
      </c>
      <c r="J99" s="82">
        <v>0</v>
      </c>
      <c r="K99" s="83">
        <v>8.8000000000000007</v>
      </c>
      <c r="Y99" s="145">
        <v>0</v>
      </c>
      <c r="Z99" s="83">
        <v>8.8000000000000007</v>
      </c>
    </row>
    <row r="100" spans="1:26" ht="15.75" x14ac:dyDescent="0.5">
      <c r="A100" s="83">
        <v>12.5</v>
      </c>
      <c r="B100" s="83">
        <v>12.7</v>
      </c>
      <c r="J100" s="82">
        <v>1</v>
      </c>
      <c r="K100" s="83">
        <v>12.5</v>
      </c>
      <c r="Y100" s="145">
        <v>0</v>
      </c>
      <c r="Z100" s="83">
        <v>12.5</v>
      </c>
    </row>
    <row r="101" spans="1:26" ht="15.75" x14ac:dyDescent="0.5">
      <c r="A101" s="83">
        <v>13.3</v>
      </c>
      <c r="B101" s="83">
        <v>12.8</v>
      </c>
      <c r="J101" s="82">
        <v>0</v>
      </c>
      <c r="K101" s="83">
        <v>13.3</v>
      </c>
      <c r="Y101" s="145">
        <v>1</v>
      </c>
      <c r="Z101" s="83">
        <v>13.3</v>
      </c>
    </row>
    <row r="102" spans="1:26" ht="15.75" x14ac:dyDescent="0.5">
      <c r="A102" s="83">
        <v>12.5</v>
      </c>
      <c r="B102" s="83">
        <v>12.9</v>
      </c>
      <c r="J102" s="82">
        <v>1</v>
      </c>
      <c r="K102" s="83">
        <v>12.5</v>
      </c>
      <c r="Y102" s="145">
        <v>0</v>
      </c>
      <c r="Z102" s="83">
        <v>12.5</v>
      </c>
    </row>
    <row r="103" spans="1:26" ht="15.75" x14ac:dyDescent="0.5">
      <c r="A103" s="83">
        <v>13.2</v>
      </c>
      <c r="B103" s="83">
        <v>13.1</v>
      </c>
      <c r="J103" s="82">
        <v>0</v>
      </c>
      <c r="K103" s="83">
        <v>13.2</v>
      </c>
      <c r="Y103" s="145">
        <v>1</v>
      </c>
      <c r="Z103" s="83">
        <v>13.2</v>
      </c>
    </row>
    <row r="104" spans="1:26" ht="15.75" x14ac:dyDescent="0.5">
      <c r="A104" s="83">
        <v>11.1</v>
      </c>
      <c r="B104" s="83">
        <v>13.1</v>
      </c>
      <c r="J104" s="82">
        <v>0</v>
      </c>
      <c r="K104" s="83">
        <v>11.1</v>
      </c>
      <c r="Y104" s="145">
        <v>0</v>
      </c>
      <c r="Z104" s="83">
        <v>11.1</v>
      </c>
    </row>
    <row r="105" spans="1:26" ht="15.75" x14ac:dyDescent="0.5">
      <c r="A105" s="83">
        <v>8.3000000000000007</v>
      </c>
      <c r="B105" s="83">
        <v>13.2</v>
      </c>
      <c r="J105" s="82">
        <v>0</v>
      </c>
      <c r="K105" s="83">
        <v>8.3000000000000007</v>
      </c>
      <c r="Y105" s="145">
        <v>1</v>
      </c>
      <c r="Z105" s="83">
        <v>8.3000000000000007</v>
      </c>
    </row>
    <row r="106" spans="1:26" ht="15.75" x14ac:dyDescent="0.5">
      <c r="A106" s="83">
        <v>9.3000000000000007</v>
      </c>
      <c r="B106" s="83">
        <v>13.3</v>
      </c>
      <c r="J106" s="82">
        <v>1</v>
      </c>
      <c r="K106" s="83">
        <v>9.3000000000000007</v>
      </c>
      <c r="Y106" s="145">
        <v>0</v>
      </c>
      <c r="Z106" s="83">
        <v>9.3000000000000007</v>
      </c>
    </row>
    <row r="107" spans="1:26" ht="15.75" x14ac:dyDescent="0.5">
      <c r="A107" s="83">
        <v>8.1999999999999993</v>
      </c>
      <c r="B107" s="83">
        <v>13.4</v>
      </c>
      <c r="J107" s="82">
        <v>1</v>
      </c>
      <c r="K107" s="83">
        <v>8.1999999999999993</v>
      </c>
      <c r="Y107" s="145">
        <v>0</v>
      </c>
      <c r="Z107" s="83">
        <v>8.1999999999999993</v>
      </c>
    </row>
    <row r="108" spans="1:26" ht="15.75" x14ac:dyDescent="0.5">
      <c r="A108" s="83">
        <v>14.8</v>
      </c>
      <c r="B108" s="83">
        <v>13.6</v>
      </c>
      <c r="J108" s="82">
        <v>1</v>
      </c>
      <c r="K108" s="83">
        <v>14.8</v>
      </c>
      <c r="Y108" s="145">
        <v>0</v>
      </c>
      <c r="Z108" s="83">
        <v>14.8</v>
      </c>
    </row>
    <row r="109" spans="1:26" ht="15.75" x14ac:dyDescent="0.5">
      <c r="A109" s="83">
        <v>10.7</v>
      </c>
      <c r="B109" s="83">
        <v>13.8</v>
      </c>
      <c r="J109" s="82">
        <v>0</v>
      </c>
      <c r="K109" s="83">
        <v>10.7</v>
      </c>
      <c r="Y109" s="145">
        <v>0</v>
      </c>
      <c r="Z109" s="83">
        <v>10.7</v>
      </c>
    </row>
    <row r="110" spans="1:26" ht="15.75" x14ac:dyDescent="0.5">
      <c r="A110" s="83">
        <v>8.8000000000000007</v>
      </c>
      <c r="B110" s="83">
        <v>13.9</v>
      </c>
      <c r="J110" s="82">
        <v>1</v>
      </c>
      <c r="K110" s="83">
        <v>8.8000000000000007</v>
      </c>
      <c r="Y110" s="145">
        <v>0</v>
      </c>
      <c r="Z110" s="83">
        <v>8.8000000000000007</v>
      </c>
    </row>
    <row r="111" spans="1:26" ht="15.75" x14ac:dyDescent="0.5">
      <c r="A111" s="83">
        <v>9.6999999999999993</v>
      </c>
      <c r="B111" s="83">
        <v>14</v>
      </c>
      <c r="J111" s="82">
        <v>1</v>
      </c>
      <c r="K111" s="83">
        <v>9.6999999999999993</v>
      </c>
      <c r="Y111" s="145">
        <v>0</v>
      </c>
      <c r="Z111" s="83">
        <v>9.6999999999999993</v>
      </c>
    </row>
    <row r="112" spans="1:26" ht="15.75" x14ac:dyDescent="0.5">
      <c r="A112" s="83">
        <v>9.6999999999999993</v>
      </c>
      <c r="B112" s="83">
        <v>14</v>
      </c>
      <c r="J112" s="82">
        <v>1</v>
      </c>
      <c r="K112" s="83">
        <v>9.6999999999999993</v>
      </c>
      <c r="Y112" s="145">
        <v>1</v>
      </c>
      <c r="Z112" s="83">
        <v>9.6999999999999993</v>
      </c>
    </row>
    <row r="113" spans="1:26" ht="15.75" x14ac:dyDescent="0.5">
      <c r="A113" s="83">
        <v>10.5</v>
      </c>
      <c r="B113" s="83">
        <v>14</v>
      </c>
      <c r="J113" s="82">
        <v>1</v>
      </c>
      <c r="K113" s="83">
        <v>10.5</v>
      </c>
      <c r="Y113" s="145">
        <v>0</v>
      </c>
      <c r="Z113" s="83">
        <v>10.5</v>
      </c>
    </row>
    <row r="114" spans="1:26" ht="15.75" x14ac:dyDescent="0.5">
      <c r="A114" s="83">
        <v>8.9</v>
      </c>
      <c r="B114" s="83">
        <v>14</v>
      </c>
      <c r="J114" s="82">
        <v>1</v>
      </c>
      <c r="K114" s="83">
        <v>8.9</v>
      </c>
      <c r="Y114" s="145">
        <v>1</v>
      </c>
      <c r="Z114" s="83">
        <v>8.9</v>
      </c>
    </row>
    <row r="115" spans="1:26" ht="15.75" x14ac:dyDescent="0.5">
      <c r="A115" s="83">
        <v>7.9</v>
      </c>
      <c r="B115" s="83">
        <v>14.1</v>
      </c>
      <c r="J115" s="82">
        <v>1</v>
      </c>
      <c r="K115" s="83">
        <v>7.9</v>
      </c>
      <c r="Y115" s="145">
        <v>0</v>
      </c>
      <c r="Z115" s="83">
        <v>7.9</v>
      </c>
    </row>
    <row r="116" spans="1:26" ht="15.75" x14ac:dyDescent="0.5">
      <c r="A116" s="83">
        <v>21</v>
      </c>
      <c r="B116" s="83">
        <v>14.4</v>
      </c>
      <c r="J116" s="82">
        <v>1</v>
      </c>
      <c r="K116" s="83">
        <v>21</v>
      </c>
      <c r="Y116" s="145">
        <v>1</v>
      </c>
      <c r="Z116" s="83">
        <v>21</v>
      </c>
    </row>
    <row r="117" spans="1:26" ht="15.75" x14ac:dyDescent="0.5">
      <c r="A117" s="83">
        <v>12.7</v>
      </c>
      <c r="B117" s="83">
        <v>14.4</v>
      </c>
      <c r="J117" s="82">
        <v>0</v>
      </c>
      <c r="K117" s="83">
        <v>12.7</v>
      </c>
      <c r="Y117" s="145">
        <v>0</v>
      </c>
      <c r="Z117" s="83">
        <v>12.7</v>
      </c>
    </row>
    <row r="118" spans="1:26" ht="15.75" x14ac:dyDescent="0.5">
      <c r="A118" s="83">
        <v>9.4</v>
      </c>
      <c r="B118" s="83">
        <v>14.5</v>
      </c>
      <c r="J118" s="82">
        <v>0</v>
      </c>
      <c r="K118" s="83">
        <v>9.4</v>
      </c>
      <c r="Y118" s="145">
        <v>0</v>
      </c>
      <c r="Z118" s="83">
        <v>9.4</v>
      </c>
    </row>
    <row r="119" spans="1:26" ht="15.75" x14ac:dyDescent="0.5">
      <c r="A119" s="83">
        <v>7.5</v>
      </c>
      <c r="B119" s="83">
        <v>14.5</v>
      </c>
      <c r="J119" s="82">
        <v>1</v>
      </c>
      <c r="K119" s="83">
        <v>7.5</v>
      </c>
      <c r="Y119" s="145">
        <v>1</v>
      </c>
      <c r="Z119" s="83">
        <v>7.5</v>
      </c>
    </row>
    <row r="120" spans="1:26" ht="15.75" x14ac:dyDescent="0.5">
      <c r="A120" s="83">
        <v>11.8</v>
      </c>
      <c r="B120" s="83">
        <v>14.8</v>
      </c>
      <c r="J120" s="82">
        <v>1</v>
      </c>
      <c r="K120" s="83">
        <v>11.8</v>
      </c>
      <c r="Y120" s="145">
        <v>0</v>
      </c>
      <c r="Z120" s="83">
        <v>11.8</v>
      </c>
    </row>
    <row r="121" spans="1:26" ht="15.75" x14ac:dyDescent="0.5">
      <c r="A121" s="83">
        <v>11.4</v>
      </c>
      <c r="B121" s="83">
        <v>14.8</v>
      </c>
      <c r="J121" s="82">
        <v>1</v>
      </c>
      <c r="K121" s="83">
        <v>11.4</v>
      </c>
      <c r="Y121" s="145">
        <v>0</v>
      </c>
      <c r="Z121" s="83">
        <v>11.4</v>
      </c>
    </row>
    <row r="122" spans="1:26" ht="15.75" x14ac:dyDescent="0.5">
      <c r="A122" s="83">
        <v>7.2</v>
      </c>
      <c r="B122" s="83">
        <v>14.8</v>
      </c>
      <c r="J122" s="82">
        <v>0</v>
      </c>
      <c r="K122" s="83">
        <v>7.2</v>
      </c>
      <c r="Y122" s="145">
        <v>0</v>
      </c>
      <c r="Z122" s="83">
        <v>7.2</v>
      </c>
    </row>
    <row r="123" spans="1:26" ht="15.75" x14ac:dyDescent="0.5">
      <c r="A123" s="83">
        <v>20.399999999999999</v>
      </c>
      <c r="B123" s="83">
        <v>14.9</v>
      </c>
      <c r="J123" s="82">
        <v>0</v>
      </c>
      <c r="K123" s="83">
        <v>20.399999999999999</v>
      </c>
      <c r="Y123" s="145">
        <v>1</v>
      </c>
      <c r="Z123" s="83">
        <v>20.399999999999999</v>
      </c>
    </row>
    <row r="124" spans="1:26" ht="15.75" x14ac:dyDescent="0.5">
      <c r="A124" s="83">
        <v>9.8000000000000007</v>
      </c>
      <c r="B124" s="83">
        <v>15.3</v>
      </c>
      <c r="J124" s="82">
        <v>1</v>
      </c>
      <c r="K124" s="83">
        <v>9.8000000000000007</v>
      </c>
      <c r="Y124" s="145">
        <v>1</v>
      </c>
      <c r="Z124" s="83">
        <v>9.8000000000000007</v>
      </c>
    </row>
    <row r="125" spans="1:26" ht="15.75" x14ac:dyDescent="0.5">
      <c r="A125" s="83">
        <v>16.2</v>
      </c>
      <c r="B125" s="83">
        <v>15.4</v>
      </c>
      <c r="J125" s="82">
        <v>0</v>
      </c>
      <c r="K125" s="83">
        <v>16.2</v>
      </c>
      <c r="Y125" s="145">
        <v>1</v>
      </c>
      <c r="Z125" s="83">
        <v>16.2</v>
      </c>
    </row>
    <row r="126" spans="1:26" ht="15.75" x14ac:dyDescent="0.5">
      <c r="A126" s="83">
        <v>11.4</v>
      </c>
      <c r="B126" s="83">
        <v>15.5</v>
      </c>
      <c r="J126" s="82">
        <v>0</v>
      </c>
      <c r="K126" s="83">
        <v>11.4</v>
      </c>
      <c r="Y126" s="145">
        <v>1</v>
      </c>
      <c r="Z126" s="83">
        <v>11.4</v>
      </c>
    </row>
    <row r="127" spans="1:26" ht="15.75" x14ac:dyDescent="0.5">
      <c r="A127" s="83">
        <v>18.3</v>
      </c>
      <c r="B127" s="83">
        <v>15.6</v>
      </c>
      <c r="J127" s="82">
        <v>0</v>
      </c>
      <c r="K127" s="83">
        <v>18.3</v>
      </c>
      <c r="Y127" s="145">
        <v>1</v>
      </c>
      <c r="Z127" s="83">
        <v>18.3</v>
      </c>
    </row>
    <row r="128" spans="1:26" ht="15.75" x14ac:dyDescent="0.5">
      <c r="A128" s="83">
        <v>8.6999999999999993</v>
      </c>
      <c r="B128" s="83">
        <v>15.7</v>
      </c>
      <c r="J128" s="82">
        <v>1</v>
      </c>
      <c r="K128" s="83">
        <v>8.6999999999999993</v>
      </c>
      <c r="Y128" s="145">
        <v>1</v>
      </c>
      <c r="Z128" s="83">
        <v>8.6999999999999993</v>
      </c>
    </row>
    <row r="129" spans="1:26" ht="15.75" x14ac:dyDescent="0.5">
      <c r="A129" s="83">
        <v>9.1</v>
      </c>
      <c r="B129" s="83">
        <v>15.8</v>
      </c>
      <c r="J129" s="82">
        <v>1</v>
      </c>
      <c r="K129" s="83">
        <v>9.1</v>
      </c>
      <c r="Y129" s="145">
        <v>0</v>
      </c>
      <c r="Z129" s="83">
        <v>9.1</v>
      </c>
    </row>
    <row r="130" spans="1:26" ht="15.75" x14ac:dyDescent="0.5">
      <c r="A130" s="83">
        <v>9.6999999999999993</v>
      </c>
      <c r="B130" s="83">
        <v>15.9</v>
      </c>
      <c r="J130" s="82">
        <v>1</v>
      </c>
      <c r="K130" s="83">
        <v>9.6999999999999993</v>
      </c>
      <c r="Y130" s="145">
        <v>0</v>
      </c>
      <c r="Z130" s="83">
        <v>9.6999999999999993</v>
      </c>
    </row>
    <row r="131" spans="1:26" ht="15.75" x14ac:dyDescent="0.5">
      <c r="A131" s="83">
        <v>6.6</v>
      </c>
      <c r="B131" s="83">
        <v>15.9</v>
      </c>
      <c r="J131" s="82">
        <v>0</v>
      </c>
      <c r="K131" s="83">
        <v>6.6</v>
      </c>
      <c r="Y131" s="145">
        <v>0</v>
      </c>
      <c r="Z131" s="83">
        <v>6.6</v>
      </c>
    </row>
    <row r="132" spans="1:26" ht="15.75" x14ac:dyDescent="0.5">
      <c r="A132" s="83">
        <v>9.1</v>
      </c>
      <c r="B132" s="83">
        <v>16.100000000000001</v>
      </c>
      <c r="J132" s="82">
        <v>0</v>
      </c>
      <c r="K132" s="83">
        <v>9.1</v>
      </c>
      <c r="Y132" s="145">
        <v>1</v>
      </c>
      <c r="Z132" s="83">
        <v>9.1</v>
      </c>
    </row>
    <row r="133" spans="1:26" ht="15.75" x14ac:dyDescent="0.5">
      <c r="A133" s="83">
        <v>9.6999999999999993</v>
      </c>
      <c r="B133" s="83">
        <v>16.2</v>
      </c>
      <c r="J133" s="82">
        <v>1</v>
      </c>
      <c r="K133" s="83">
        <v>9.6999999999999993</v>
      </c>
      <c r="Y133" s="145">
        <v>0</v>
      </c>
      <c r="Z133" s="83">
        <v>9.6999999999999993</v>
      </c>
    </row>
    <row r="134" spans="1:26" ht="15.75" x14ac:dyDescent="0.5">
      <c r="A134" s="83">
        <v>7.8</v>
      </c>
      <c r="B134" s="83">
        <v>16.2</v>
      </c>
      <c r="J134" s="82">
        <v>0</v>
      </c>
      <c r="K134" s="83">
        <v>7.8</v>
      </c>
      <c r="Y134" s="145">
        <v>0</v>
      </c>
      <c r="Z134" s="83">
        <v>7.8</v>
      </c>
    </row>
    <row r="135" spans="1:26" ht="15.75" x14ac:dyDescent="0.5">
      <c r="A135" s="83">
        <v>13.9</v>
      </c>
      <c r="B135" s="83">
        <v>16.3</v>
      </c>
      <c r="J135" s="82">
        <v>1</v>
      </c>
      <c r="K135" s="83">
        <v>13.9</v>
      </c>
      <c r="Y135" s="145">
        <v>0</v>
      </c>
      <c r="Z135" s="83">
        <v>13.9</v>
      </c>
    </row>
    <row r="136" spans="1:26" ht="15.75" x14ac:dyDescent="0.5">
      <c r="A136" s="83">
        <v>10.3</v>
      </c>
      <c r="B136" s="83">
        <v>16.7</v>
      </c>
      <c r="J136" s="82">
        <v>1</v>
      </c>
      <c r="K136" s="83">
        <v>10.3</v>
      </c>
      <c r="Y136" s="145">
        <v>0</v>
      </c>
      <c r="Z136" s="83">
        <v>10.3</v>
      </c>
    </row>
    <row r="137" spans="1:26" ht="15.75" x14ac:dyDescent="0.5">
      <c r="A137" s="83">
        <v>11.7</v>
      </c>
      <c r="B137" s="83">
        <v>16.8</v>
      </c>
      <c r="J137" s="82">
        <v>1</v>
      </c>
      <c r="K137" s="83">
        <v>11.7</v>
      </c>
      <c r="Y137" s="145">
        <v>1</v>
      </c>
      <c r="Z137" s="83">
        <v>11.7</v>
      </c>
    </row>
    <row r="138" spans="1:26" ht="15.75" x14ac:dyDescent="0.5">
      <c r="A138" s="83">
        <v>9.4</v>
      </c>
      <c r="B138" s="83">
        <v>16.899999999999999</v>
      </c>
      <c r="J138" s="82">
        <v>1</v>
      </c>
      <c r="K138" s="83">
        <v>9.4</v>
      </c>
      <c r="Y138" s="145">
        <v>1</v>
      </c>
      <c r="Z138" s="83">
        <v>9.4</v>
      </c>
    </row>
    <row r="139" spans="1:26" ht="15.75" x14ac:dyDescent="0.5">
      <c r="A139" s="83">
        <v>9.5</v>
      </c>
      <c r="B139" s="83">
        <v>17</v>
      </c>
      <c r="J139" s="82">
        <v>1</v>
      </c>
      <c r="K139" s="83">
        <v>9.5</v>
      </c>
      <c r="Y139" s="145">
        <v>0</v>
      </c>
      <c r="Z139" s="83">
        <v>9.5</v>
      </c>
    </row>
    <row r="140" spans="1:26" ht="15.75" x14ac:dyDescent="0.5">
      <c r="A140" s="83">
        <v>8.6999999999999993</v>
      </c>
      <c r="B140" s="83">
        <v>17.100000000000001</v>
      </c>
      <c r="J140" s="82">
        <v>1</v>
      </c>
      <c r="K140" s="83">
        <v>8.6999999999999993</v>
      </c>
      <c r="Y140" s="145">
        <v>1</v>
      </c>
      <c r="Z140" s="83">
        <v>8.6999999999999993</v>
      </c>
    </row>
    <row r="141" spans="1:26" ht="15.75" x14ac:dyDescent="0.5">
      <c r="A141" s="83">
        <v>12.8</v>
      </c>
      <c r="B141" s="83">
        <v>17.100000000000001</v>
      </c>
      <c r="J141" s="82">
        <v>1</v>
      </c>
      <c r="K141" s="83">
        <v>12.8</v>
      </c>
      <c r="Y141" s="145">
        <v>0</v>
      </c>
      <c r="Z141" s="83">
        <v>12.8</v>
      </c>
    </row>
    <row r="142" spans="1:26" ht="15.75" x14ac:dyDescent="0.5">
      <c r="A142" s="83">
        <v>6.6</v>
      </c>
      <c r="B142" s="83">
        <v>18.2</v>
      </c>
      <c r="J142" s="82">
        <v>0</v>
      </c>
      <c r="K142" s="83">
        <v>6.6</v>
      </c>
      <c r="Y142" s="145">
        <v>0</v>
      </c>
      <c r="Z142" s="83">
        <v>6.6</v>
      </c>
    </row>
    <row r="143" spans="1:26" ht="15.75" x14ac:dyDescent="0.5">
      <c r="A143" s="83">
        <v>17</v>
      </c>
      <c r="B143" s="83">
        <v>18.2</v>
      </c>
      <c r="J143" s="82">
        <v>1</v>
      </c>
      <c r="K143" s="83">
        <v>17</v>
      </c>
      <c r="Y143" s="145">
        <v>1</v>
      </c>
      <c r="Z143" s="83">
        <v>17</v>
      </c>
    </row>
    <row r="144" spans="1:26" ht="15.75" x14ac:dyDescent="0.5">
      <c r="A144" s="83">
        <v>16.7</v>
      </c>
      <c r="B144" s="83">
        <v>18.3</v>
      </c>
      <c r="J144" s="82">
        <v>1</v>
      </c>
      <c r="K144" s="83">
        <v>16.7</v>
      </c>
      <c r="Y144" s="145">
        <v>1</v>
      </c>
      <c r="Z144" s="83">
        <v>16.7</v>
      </c>
    </row>
    <row r="145" spans="1:26" ht="15.75" x14ac:dyDescent="0.5">
      <c r="A145" s="83">
        <v>15.9</v>
      </c>
      <c r="B145" s="83">
        <v>18.5</v>
      </c>
      <c r="J145" s="82">
        <v>1</v>
      </c>
      <c r="K145" s="83">
        <v>15.9</v>
      </c>
      <c r="Y145" s="145">
        <v>1</v>
      </c>
      <c r="Z145" s="83">
        <v>15.9</v>
      </c>
    </row>
    <row r="146" spans="1:26" ht="15.75" x14ac:dyDescent="0.5">
      <c r="A146" s="83">
        <v>7.9</v>
      </c>
      <c r="B146" s="83">
        <v>19</v>
      </c>
      <c r="J146" s="82">
        <v>1</v>
      </c>
      <c r="K146" s="83">
        <v>7.9</v>
      </c>
      <c r="Y146" s="145">
        <v>0</v>
      </c>
      <c r="Z146" s="83">
        <v>7.9</v>
      </c>
    </row>
    <row r="147" spans="1:26" ht="15.75" x14ac:dyDescent="0.5">
      <c r="A147" s="83">
        <v>14.1</v>
      </c>
      <c r="B147" s="83">
        <v>19.3</v>
      </c>
      <c r="J147" s="82">
        <v>0</v>
      </c>
      <c r="K147" s="83">
        <v>14.1</v>
      </c>
      <c r="Y147" s="145">
        <v>1</v>
      </c>
      <c r="Z147" s="83">
        <v>14.1</v>
      </c>
    </row>
    <row r="148" spans="1:26" ht="15.75" x14ac:dyDescent="0.5">
      <c r="A148" s="83">
        <v>8.1</v>
      </c>
      <c r="B148" s="83">
        <v>19.5</v>
      </c>
      <c r="J148" s="82">
        <v>1</v>
      </c>
      <c r="K148" s="83">
        <v>8.1</v>
      </c>
      <c r="Y148" s="145">
        <v>0</v>
      </c>
      <c r="Z148" s="83">
        <v>8.1</v>
      </c>
    </row>
    <row r="149" spans="1:26" ht="15.75" x14ac:dyDescent="0.5">
      <c r="A149" s="83">
        <v>13.6</v>
      </c>
      <c r="B149" s="83">
        <v>20.399999999999999</v>
      </c>
      <c r="J149" s="82">
        <v>0</v>
      </c>
      <c r="K149" s="83">
        <v>13.6</v>
      </c>
      <c r="Y149" s="145">
        <v>0</v>
      </c>
      <c r="Z149" s="83">
        <v>13.6</v>
      </c>
    </row>
    <row r="150" spans="1:26" ht="15.75" x14ac:dyDescent="0.5">
      <c r="A150" s="83">
        <v>10</v>
      </c>
      <c r="B150" s="83">
        <v>21</v>
      </c>
      <c r="J150" s="82">
        <v>1</v>
      </c>
      <c r="K150" s="83">
        <v>10</v>
      </c>
      <c r="Y150" s="145">
        <v>0</v>
      </c>
      <c r="Z150" s="83">
        <v>10</v>
      </c>
    </row>
    <row r="151" spans="1:26" ht="15.75" x14ac:dyDescent="0.5">
      <c r="A151" s="83">
        <v>11.6</v>
      </c>
      <c r="B151" s="83">
        <v>23.5</v>
      </c>
      <c r="J151" s="82">
        <v>1</v>
      </c>
      <c r="K151" s="83">
        <v>11.6</v>
      </c>
      <c r="Y151" s="145">
        <v>0</v>
      </c>
      <c r="Z151" s="83">
        <v>11.6</v>
      </c>
    </row>
  </sheetData>
  <sortState xmlns:xlrd2="http://schemas.microsoft.com/office/spreadsheetml/2017/richdata2" ref="B2:B157">
    <sortCondition ref="B1"/>
  </sortState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98FD6-B41E-4F95-B2E4-20702E38A3DA}">
  <dimension ref="A1"/>
  <sheetViews>
    <sheetView zoomScale="80" zoomScaleNormal="80"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F8694-BBE0-49A6-8A11-27C049A943A1}">
  <dimension ref="A1:N151"/>
  <sheetViews>
    <sheetView workbookViewId="0">
      <selection activeCell="M26" sqref="M26"/>
    </sheetView>
  </sheetViews>
  <sheetFormatPr defaultRowHeight="14.25" x14ac:dyDescent="0.45"/>
  <cols>
    <col min="1" max="1" width="13.73046875" customWidth="1"/>
    <col min="2" max="2" width="8.59765625" bestFit="1" customWidth="1"/>
    <col min="3" max="3" width="13.1328125" bestFit="1" customWidth="1"/>
    <col min="4" max="4" width="19" bestFit="1" customWidth="1"/>
    <col min="6" max="6" width="8" bestFit="1" customWidth="1"/>
    <col min="7" max="7" width="8.59765625" bestFit="1" customWidth="1"/>
    <col min="8" max="8" width="13.1328125" bestFit="1" customWidth="1"/>
    <col min="9" max="9" width="19" bestFit="1" customWidth="1"/>
    <col min="11" max="11" width="14.265625" bestFit="1" customWidth="1"/>
    <col min="12" max="12" width="8.59765625" bestFit="1" customWidth="1"/>
    <col min="13" max="13" width="13.1328125" bestFit="1" customWidth="1"/>
    <col min="14" max="14" width="19" bestFit="1" customWidth="1"/>
  </cols>
  <sheetData>
    <row r="1" spans="1:14" ht="15.75" x14ac:dyDescent="0.5">
      <c r="A1" s="27" t="s">
        <v>49</v>
      </c>
      <c r="B1" s="26" t="s">
        <v>40</v>
      </c>
      <c r="F1" s="27" t="s">
        <v>48</v>
      </c>
      <c r="G1" s="26" t="s">
        <v>40</v>
      </c>
      <c r="K1" s="28" t="s">
        <v>55</v>
      </c>
      <c r="L1" s="26" t="s">
        <v>40</v>
      </c>
    </row>
    <row r="2" spans="1:14" ht="15.75" x14ac:dyDescent="0.5">
      <c r="A2" s="29">
        <v>0</v>
      </c>
      <c r="B2" s="18">
        <v>12.5</v>
      </c>
      <c r="C2" s="43" t="s">
        <v>81</v>
      </c>
      <c r="D2" s="44" t="s">
        <v>83</v>
      </c>
      <c r="F2" s="14">
        <v>1</v>
      </c>
      <c r="G2" s="18">
        <v>12.5</v>
      </c>
      <c r="H2" s="43" t="s">
        <v>81</v>
      </c>
      <c r="I2" s="44" t="s">
        <v>83</v>
      </c>
      <c r="K2">
        <v>1</v>
      </c>
      <c r="L2" s="18">
        <v>12.5</v>
      </c>
      <c r="M2" s="41" t="s">
        <v>81</v>
      </c>
      <c r="N2" t="s">
        <v>83</v>
      </c>
    </row>
    <row r="3" spans="1:14" ht="15.75" x14ac:dyDescent="0.5">
      <c r="A3" s="29">
        <v>0</v>
      </c>
      <c r="B3" s="18">
        <v>14.5</v>
      </c>
      <c r="C3" s="46">
        <v>0</v>
      </c>
      <c r="D3" s="44">
        <v>9.7381578947368421</v>
      </c>
      <c r="F3" s="14">
        <v>1</v>
      </c>
      <c r="G3" s="18">
        <v>14.5</v>
      </c>
      <c r="H3" s="46">
        <v>0</v>
      </c>
      <c r="I3" s="44">
        <v>11.133333333333335</v>
      </c>
      <c r="K3">
        <v>1</v>
      </c>
      <c r="L3" s="18">
        <v>14.5</v>
      </c>
      <c r="M3" s="42">
        <v>0</v>
      </c>
      <c r="N3" s="44">
        <v>10.502272727272727</v>
      </c>
    </row>
    <row r="4" spans="1:14" ht="15.75" x14ac:dyDescent="0.5">
      <c r="A4" s="29">
        <v>1</v>
      </c>
      <c r="B4" s="18">
        <v>19</v>
      </c>
      <c r="C4" s="46">
        <v>1</v>
      </c>
      <c r="D4" s="44">
        <v>13.632432432432433</v>
      </c>
      <c r="F4" s="14">
        <v>1</v>
      </c>
      <c r="G4" s="18">
        <v>19</v>
      </c>
      <c r="H4" s="46">
        <v>1</v>
      </c>
      <c r="I4" s="44">
        <v>11.955208333333333</v>
      </c>
      <c r="K4">
        <v>1</v>
      </c>
      <c r="L4" s="18">
        <v>19</v>
      </c>
      <c r="M4" s="42">
        <v>1</v>
      </c>
      <c r="N4" s="44">
        <v>13.301612903225806</v>
      </c>
    </row>
    <row r="5" spans="1:14" ht="15.75" x14ac:dyDescent="0.5">
      <c r="A5" s="29">
        <v>1</v>
      </c>
      <c r="B5" s="18">
        <v>18.2</v>
      </c>
      <c r="C5" s="45" t="s">
        <v>82</v>
      </c>
      <c r="D5" s="44">
        <v>11.659333333333338</v>
      </c>
      <c r="F5" s="14">
        <v>1</v>
      </c>
      <c r="G5" s="18">
        <v>18.2</v>
      </c>
      <c r="H5" s="45" t="s">
        <v>82</v>
      </c>
      <c r="I5" s="44">
        <v>11.659333333333334</v>
      </c>
      <c r="K5">
        <v>0</v>
      </c>
      <c r="L5" s="18">
        <v>18.2</v>
      </c>
      <c r="M5" s="42" t="s">
        <v>82</v>
      </c>
      <c r="N5" s="44">
        <v>11.659333333333342</v>
      </c>
    </row>
    <row r="6" spans="1:14" ht="15.75" x14ac:dyDescent="0.5">
      <c r="A6" s="29">
        <v>0</v>
      </c>
      <c r="B6" s="18">
        <v>7.6</v>
      </c>
      <c r="F6" s="14">
        <v>1</v>
      </c>
      <c r="G6" s="18">
        <v>7.6</v>
      </c>
      <c r="K6">
        <v>0</v>
      </c>
      <c r="L6" s="18">
        <v>7.6</v>
      </c>
    </row>
    <row r="7" spans="1:14" ht="15.75" x14ac:dyDescent="0.5">
      <c r="A7" s="29">
        <v>1</v>
      </c>
      <c r="B7" s="18">
        <v>18.5</v>
      </c>
      <c r="C7">
        <v>0</v>
      </c>
      <c r="D7" t="s">
        <v>84</v>
      </c>
      <c r="F7" s="14">
        <v>1</v>
      </c>
      <c r="G7" s="18">
        <v>18.5</v>
      </c>
      <c r="H7">
        <v>0</v>
      </c>
      <c r="I7" t="s">
        <v>86</v>
      </c>
      <c r="K7">
        <v>1</v>
      </c>
      <c r="L7" s="18">
        <v>18.5</v>
      </c>
      <c r="M7">
        <v>0</v>
      </c>
      <c r="N7" t="s">
        <v>88</v>
      </c>
    </row>
    <row r="8" spans="1:14" ht="15.75" x14ac:dyDescent="0.5">
      <c r="A8" s="29">
        <v>1</v>
      </c>
      <c r="B8" s="18">
        <v>13.1</v>
      </c>
      <c r="C8">
        <v>1</v>
      </c>
      <c r="D8" t="s">
        <v>85</v>
      </c>
      <c r="F8" s="14">
        <v>1</v>
      </c>
      <c r="G8" s="18">
        <v>13.1</v>
      </c>
      <c r="H8">
        <v>1</v>
      </c>
      <c r="I8" t="s">
        <v>87</v>
      </c>
      <c r="K8">
        <v>0</v>
      </c>
      <c r="L8" s="18">
        <v>13.1</v>
      </c>
      <c r="M8" s="47">
        <v>1</v>
      </c>
      <c r="N8" t="s">
        <v>34</v>
      </c>
    </row>
    <row r="9" spans="1:14" ht="15.75" x14ac:dyDescent="0.5">
      <c r="A9" s="29">
        <v>0</v>
      </c>
      <c r="B9" s="18">
        <v>14.9</v>
      </c>
      <c r="F9" s="14">
        <v>1</v>
      </c>
      <c r="G9" s="18">
        <v>14.9</v>
      </c>
      <c r="K9">
        <v>0</v>
      </c>
      <c r="L9" s="18">
        <v>14.9</v>
      </c>
    </row>
    <row r="10" spans="1:14" ht="15.75" x14ac:dyDescent="0.5">
      <c r="A10" s="29">
        <v>1</v>
      </c>
      <c r="B10" s="18">
        <v>17.100000000000001</v>
      </c>
      <c r="F10" s="14">
        <v>0</v>
      </c>
      <c r="G10" s="18">
        <v>17.100000000000001</v>
      </c>
      <c r="K10">
        <v>1</v>
      </c>
      <c r="L10" s="18">
        <v>17.100000000000001</v>
      </c>
    </row>
    <row r="11" spans="1:14" ht="15.75" x14ac:dyDescent="0.5">
      <c r="A11" s="29">
        <v>0</v>
      </c>
      <c r="B11" s="18">
        <v>9.1999999999999993</v>
      </c>
      <c r="F11" s="14">
        <v>0</v>
      </c>
      <c r="G11" s="18">
        <v>9.1999999999999993</v>
      </c>
      <c r="K11">
        <v>1</v>
      </c>
      <c r="L11" s="18">
        <v>9.1999999999999993</v>
      </c>
    </row>
    <row r="12" spans="1:14" ht="15.75" x14ac:dyDescent="0.5">
      <c r="A12" s="29">
        <v>0</v>
      </c>
      <c r="B12" s="18">
        <v>10.3</v>
      </c>
      <c r="F12" s="14">
        <v>1</v>
      </c>
      <c r="G12" s="18">
        <v>10.3</v>
      </c>
      <c r="K12">
        <v>1</v>
      </c>
      <c r="L12" s="18">
        <v>10.3</v>
      </c>
    </row>
    <row r="13" spans="1:14" ht="15.75" x14ac:dyDescent="0.5">
      <c r="A13" s="29">
        <v>1</v>
      </c>
      <c r="B13" s="18">
        <v>19.3</v>
      </c>
      <c r="F13" s="14">
        <v>1</v>
      </c>
      <c r="G13" s="18">
        <v>19.3</v>
      </c>
      <c r="K13">
        <v>1</v>
      </c>
      <c r="L13" s="18">
        <v>19.3</v>
      </c>
    </row>
    <row r="14" spans="1:14" ht="15.75" x14ac:dyDescent="0.5">
      <c r="A14" s="29">
        <v>0</v>
      </c>
      <c r="B14" s="18">
        <v>8.1</v>
      </c>
      <c r="F14" s="14">
        <v>0</v>
      </c>
      <c r="G14" s="18">
        <v>8.1</v>
      </c>
      <c r="K14">
        <v>0</v>
      </c>
      <c r="L14" s="18">
        <v>8.1</v>
      </c>
    </row>
    <row r="15" spans="1:14" ht="15.75" x14ac:dyDescent="0.5">
      <c r="A15" s="29">
        <v>0</v>
      </c>
      <c r="B15" s="18">
        <v>9.1</v>
      </c>
      <c r="F15" s="14">
        <v>1</v>
      </c>
      <c r="G15" s="18">
        <v>9.1</v>
      </c>
      <c r="K15">
        <v>0</v>
      </c>
      <c r="L15" s="18">
        <v>9.1</v>
      </c>
    </row>
    <row r="16" spans="1:14" ht="15.75" x14ac:dyDescent="0.5">
      <c r="A16" s="29">
        <v>1</v>
      </c>
      <c r="B16" s="18">
        <v>15.7</v>
      </c>
      <c r="F16" s="14">
        <v>0</v>
      </c>
      <c r="G16" s="18">
        <v>15.7</v>
      </c>
      <c r="K16">
        <v>1</v>
      </c>
      <c r="L16" s="18">
        <v>15.7</v>
      </c>
    </row>
    <row r="17" spans="1:12" ht="15.75" x14ac:dyDescent="0.5">
      <c r="A17" s="29">
        <v>1</v>
      </c>
      <c r="B17" s="18">
        <v>9.8000000000000007</v>
      </c>
      <c r="F17" s="14">
        <v>1</v>
      </c>
      <c r="G17" s="18">
        <v>9.8000000000000007</v>
      </c>
      <c r="K17">
        <v>1</v>
      </c>
      <c r="L17" s="18">
        <v>9.8000000000000007</v>
      </c>
    </row>
    <row r="18" spans="1:12" ht="15.75" x14ac:dyDescent="0.5">
      <c r="A18" s="29">
        <v>1</v>
      </c>
      <c r="B18" s="18">
        <v>19.5</v>
      </c>
      <c r="F18" s="14">
        <v>0</v>
      </c>
      <c r="G18" s="18">
        <v>19.5</v>
      </c>
      <c r="K18">
        <v>1</v>
      </c>
      <c r="L18" s="18">
        <v>19.5</v>
      </c>
    </row>
    <row r="19" spans="1:12" ht="15.75" x14ac:dyDescent="0.5">
      <c r="A19" s="29">
        <v>1</v>
      </c>
      <c r="B19" s="18">
        <v>16.2</v>
      </c>
      <c r="F19" s="14">
        <v>1</v>
      </c>
      <c r="G19" s="18">
        <v>16.2</v>
      </c>
      <c r="K19">
        <v>1</v>
      </c>
      <c r="L19" s="18">
        <v>16.2</v>
      </c>
    </row>
    <row r="20" spans="1:12" ht="15.75" x14ac:dyDescent="0.5">
      <c r="A20" s="29">
        <v>0</v>
      </c>
      <c r="B20" s="18">
        <v>8</v>
      </c>
      <c r="F20" s="14">
        <v>1</v>
      </c>
      <c r="G20" s="18">
        <v>8</v>
      </c>
      <c r="K20">
        <v>0</v>
      </c>
      <c r="L20" s="18">
        <v>8</v>
      </c>
    </row>
    <row r="21" spans="1:12" ht="15.75" x14ac:dyDescent="0.5">
      <c r="A21" s="29">
        <v>1</v>
      </c>
      <c r="B21" s="18">
        <v>12.2</v>
      </c>
      <c r="F21" s="14">
        <v>0</v>
      </c>
      <c r="G21" s="18">
        <v>12.2</v>
      </c>
      <c r="K21">
        <v>1</v>
      </c>
      <c r="L21" s="18">
        <v>12.2</v>
      </c>
    </row>
    <row r="22" spans="1:12" ht="15.75" x14ac:dyDescent="0.5">
      <c r="A22" s="29">
        <v>1</v>
      </c>
      <c r="B22" s="18">
        <v>11.1</v>
      </c>
      <c r="F22" s="14">
        <v>0</v>
      </c>
      <c r="G22" s="18">
        <v>11.1</v>
      </c>
      <c r="K22">
        <v>1</v>
      </c>
      <c r="L22" s="18">
        <v>11.1</v>
      </c>
    </row>
    <row r="23" spans="1:12" ht="15.75" x14ac:dyDescent="0.5">
      <c r="A23" s="29">
        <v>1</v>
      </c>
      <c r="B23" s="18">
        <v>16.8</v>
      </c>
      <c r="F23" s="14">
        <v>1</v>
      </c>
      <c r="G23" s="18">
        <v>16.8</v>
      </c>
      <c r="K23">
        <v>1</v>
      </c>
      <c r="L23" s="18">
        <v>16.8</v>
      </c>
    </row>
    <row r="24" spans="1:12" ht="15.75" x14ac:dyDescent="0.5">
      <c r="A24" s="29">
        <v>1</v>
      </c>
      <c r="B24" s="18">
        <v>11.8</v>
      </c>
      <c r="F24" s="14">
        <v>1</v>
      </c>
      <c r="G24" s="18">
        <v>11.8</v>
      </c>
      <c r="K24">
        <v>0</v>
      </c>
      <c r="L24" s="18">
        <v>11.8</v>
      </c>
    </row>
    <row r="25" spans="1:12" ht="15.75" x14ac:dyDescent="0.5">
      <c r="A25" s="29">
        <v>0</v>
      </c>
      <c r="B25" s="18">
        <v>14</v>
      </c>
      <c r="F25" s="14">
        <v>1</v>
      </c>
      <c r="G25" s="18">
        <v>14</v>
      </c>
      <c r="K25">
        <v>1</v>
      </c>
      <c r="L25" s="18">
        <v>14</v>
      </c>
    </row>
    <row r="26" spans="1:12" ht="15.75" x14ac:dyDescent="0.5">
      <c r="A26" s="29">
        <v>0</v>
      </c>
      <c r="B26" s="18">
        <v>10.5</v>
      </c>
      <c r="F26" s="14">
        <v>1</v>
      </c>
      <c r="G26" s="18">
        <v>10.5</v>
      </c>
      <c r="K26">
        <v>0</v>
      </c>
      <c r="L26" s="18">
        <v>10.5</v>
      </c>
    </row>
    <row r="27" spans="1:12" ht="15.75" x14ac:dyDescent="0.5">
      <c r="A27" s="29">
        <v>0</v>
      </c>
      <c r="B27" s="18">
        <v>6.2</v>
      </c>
      <c r="F27" s="14">
        <v>0</v>
      </c>
      <c r="G27" s="18">
        <v>6.2</v>
      </c>
      <c r="K27">
        <v>0</v>
      </c>
      <c r="L27" s="18">
        <v>6.2</v>
      </c>
    </row>
    <row r="28" spans="1:12" ht="15.75" x14ac:dyDescent="0.5">
      <c r="A28" s="29">
        <v>1</v>
      </c>
      <c r="B28" s="18">
        <v>16.899999999999999</v>
      </c>
      <c r="F28" s="14">
        <v>1</v>
      </c>
      <c r="G28" s="18">
        <v>16.899999999999999</v>
      </c>
      <c r="K28">
        <v>1</v>
      </c>
      <c r="L28" s="18">
        <v>16.899999999999999</v>
      </c>
    </row>
    <row r="29" spans="1:12" ht="15.75" x14ac:dyDescent="0.5">
      <c r="A29" s="29">
        <v>0</v>
      </c>
      <c r="B29" s="18">
        <v>7.9</v>
      </c>
      <c r="F29" s="14">
        <v>1</v>
      </c>
      <c r="G29" s="18">
        <v>7.9</v>
      </c>
      <c r="K29">
        <v>0</v>
      </c>
      <c r="L29" s="18">
        <v>7.9</v>
      </c>
    </row>
    <row r="30" spans="1:12" ht="15.75" x14ac:dyDescent="0.5">
      <c r="A30" s="29">
        <v>0</v>
      </c>
      <c r="B30" s="18">
        <v>9.6</v>
      </c>
      <c r="F30" s="14">
        <v>1</v>
      </c>
      <c r="G30" s="18">
        <v>9.6</v>
      </c>
      <c r="K30">
        <v>0</v>
      </c>
      <c r="L30" s="18">
        <v>9.6</v>
      </c>
    </row>
    <row r="31" spans="1:12" ht="15.75" x14ac:dyDescent="0.5">
      <c r="A31" s="29">
        <v>1</v>
      </c>
      <c r="B31" s="18">
        <v>16.3</v>
      </c>
      <c r="F31" s="14">
        <v>1</v>
      </c>
      <c r="G31" s="18">
        <v>16.3</v>
      </c>
      <c r="K31">
        <v>1</v>
      </c>
      <c r="L31" s="18">
        <v>16.3</v>
      </c>
    </row>
    <row r="32" spans="1:12" ht="15.75" x14ac:dyDescent="0.5">
      <c r="A32" s="29">
        <v>1</v>
      </c>
      <c r="B32" s="18">
        <v>11.2</v>
      </c>
      <c r="F32" s="14">
        <v>1</v>
      </c>
      <c r="G32" s="18">
        <v>11.2</v>
      </c>
      <c r="K32">
        <v>0</v>
      </c>
      <c r="L32" s="18">
        <v>11.2</v>
      </c>
    </row>
    <row r="33" spans="1:12" ht="15.75" x14ac:dyDescent="0.5">
      <c r="A33" s="29">
        <v>1</v>
      </c>
      <c r="B33" s="18">
        <v>13.1</v>
      </c>
      <c r="F33" s="14">
        <v>1</v>
      </c>
      <c r="G33" s="18">
        <v>13.1</v>
      </c>
      <c r="K33">
        <v>1</v>
      </c>
      <c r="L33" s="18">
        <v>13.1</v>
      </c>
    </row>
    <row r="34" spans="1:12" ht="15.75" x14ac:dyDescent="0.5">
      <c r="A34" s="29">
        <v>0</v>
      </c>
      <c r="B34" s="18">
        <v>8</v>
      </c>
      <c r="F34" s="14">
        <v>0</v>
      </c>
      <c r="G34" s="18">
        <v>8</v>
      </c>
      <c r="K34">
        <v>0</v>
      </c>
      <c r="L34" s="18">
        <v>8</v>
      </c>
    </row>
    <row r="35" spans="1:12" ht="15.75" x14ac:dyDescent="0.5">
      <c r="A35" s="29">
        <v>1</v>
      </c>
      <c r="B35" s="18">
        <v>16.100000000000001</v>
      </c>
      <c r="F35" s="14">
        <v>1</v>
      </c>
      <c r="G35" s="18">
        <v>16.100000000000001</v>
      </c>
      <c r="K35">
        <v>0</v>
      </c>
      <c r="L35" s="18">
        <v>16.100000000000001</v>
      </c>
    </row>
    <row r="36" spans="1:12" ht="15.75" x14ac:dyDescent="0.5">
      <c r="A36" s="29">
        <v>1</v>
      </c>
      <c r="B36" s="18">
        <v>10.4</v>
      </c>
      <c r="F36" s="14">
        <v>1</v>
      </c>
      <c r="G36" s="18">
        <v>10.4</v>
      </c>
      <c r="K36">
        <v>0</v>
      </c>
      <c r="L36" s="18">
        <v>10.4</v>
      </c>
    </row>
    <row r="37" spans="1:12" ht="15.75" x14ac:dyDescent="0.5">
      <c r="A37" s="29">
        <v>0</v>
      </c>
      <c r="B37" s="18">
        <v>7.4</v>
      </c>
      <c r="F37" s="14">
        <v>0</v>
      </c>
      <c r="G37" s="18">
        <v>7.4</v>
      </c>
      <c r="K37">
        <v>1</v>
      </c>
      <c r="L37" s="18">
        <v>7.4</v>
      </c>
    </row>
    <row r="38" spans="1:12" ht="15.75" x14ac:dyDescent="0.5">
      <c r="A38" s="29">
        <v>0</v>
      </c>
      <c r="B38" s="18">
        <v>10.5</v>
      </c>
      <c r="F38" s="14">
        <v>0</v>
      </c>
      <c r="G38" s="18">
        <v>10.5</v>
      </c>
      <c r="K38">
        <v>0</v>
      </c>
      <c r="L38" s="18">
        <v>10.5</v>
      </c>
    </row>
    <row r="39" spans="1:12" ht="15.75" x14ac:dyDescent="0.5">
      <c r="A39" s="29">
        <v>0</v>
      </c>
      <c r="B39" s="18">
        <v>12</v>
      </c>
      <c r="F39" s="14">
        <v>1</v>
      </c>
      <c r="G39" s="18">
        <v>12</v>
      </c>
      <c r="K39">
        <v>0</v>
      </c>
      <c r="L39" s="18">
        <v>12</v>
      </c>
    </row>
    <row r="40" spans="1:12" ht="15.75" x14ac:dyDescent="0.5">
      <c r="A40" s="29">
        <v>1</v>
      </c>
      <c r="B40" s="18">
        <v>14.5</v>
      </c>
      <c r="F40" s="14">
        <v>1</v>
      </c>
      <c r="G40" s="18">
        <v>14.5</v>
      </c>
      <c r="K40">
        <v>0</v>
      </c>
      <c r="L40" s="18">
        <v>14.5</v>
      </c>
    </row>
    <row r="41" spans="1:12" ht="15.75" x14ac:dyDescent="0.5">
      <c r="A41" s="29">
        <v>0</v>
      </c>
      <c r="B41" s="23">
        <v>5.9</v>
      </c>
      <c r="F41" s="14">
        <v>0</v>
      </c>
      <c r="G41" s="23">
        <v>5.9</v>
      </c>
      <c r="K41">
        <v>0</v>
      </c>
      <c r="L41" s="23">
        <v>5.9</v>
      </c>
    </row>
    <row r="42" spans="1:12" ht="15.75" x14ac:dyDescent="0.5">
      <c r="A42" s="29">
        <v>0</v>
      </c>
      <c r="B42" s="18">
        <v>9</v>
      </c>
      <c r="F42" s="14">
        <v>1</v>
      </c>
      <c r="G42" s="18">
        <v>9</v>
      </c>
      <c r="K42">
        <v>1</v>
      </c>
      <c r="L42" s="18">
        <v>9</v>
      </c>
    </row>
    <row r="43" spans="1:12" ht="15.75" x14ac:dyDescent="0.5">
      <c r="A43" s="29">
        <v>0</v>
      </c>
      <c r="B43" s="18">
        <v>15.8</v>
      </c>
      <c r="F43" s="14">
        <v>1</v>
      </c>
      <c r="G43" s="18">
        <v>15.8</v>
      </c>
      <c r="K43">
        <v>0</v>
      </c>
      <c r="L43" s="18">
        <v>15.8</v>
      </c>
    </row>
    <row r="44" spans="1:12" ht="15.75" x14ac:dyDescent="0.5">
      <c r="A44" s="29">
        <v>0</v>
      </c>
      <c r="B44" s="18">
        <v>14</v>
      </c>
      <c r="F44" s="14">
        <v>1</v>
      </c>
      <c r="G44" s="18">
        <v>14</v>
      </c>
      <c r="K44">
        <v>0</v>
      </c>
      <c r="L44" s="18">
        <v>14</v>
      </c>
    </row>
    <row r="45" spans="1:12" ht="15.75" x14ac:dyDescent="0.5">
      <c r="A45" s="29">
        <v>1</v>
      </c>
      <c r="B45" s="18">
        <v>15.3</v>
      </c>
      <c r="F45" s="14">
        <v>1</v>
      </c>
      <c r="G45" s="18">
        <v>15.3</v>
      </c>
      <c r="K45">
        <v>0</v>
      </c>
      <c r="L45" s="18">
        <v>15.3</v>
      </c>
    </row>
    <row r="46" spans="1:12" ht="15.75" x14ac:dyDescent="0.5">
      <c r="A46" s="29">
        <v>0</v>
      </c>
      <c r="B46" s="18">
        <v>14.4</v>
      </c>
      <c r="F46" s="14">
        <v>1</v>
      </c>
      <c r="G46" s="18">
        <v>14.4</v>
      </c>
      <c r="K46">
        <v>0</v>
      </c>
      <c r="L46" s="18">
        <v>14.4</v>
      </c>
    </row>
    <row r="47" spans="1:12" ht="15.75" x14ac:dyDescent="0.5">
      <c r="A47" s="29">
        <v>0</v>
      </c>
      <c r="B47" s="18">
        <v>14.8</v>
      </c>
      <c r="F47" s="14">
        <v>1</v>
      </c>
      <c r="G47" s="18">
        <v>14.8</v>
      </c>
      <c r="K47">
        <v>0</v>
      </c>
      <c r="L47" s="18">
        <v>14.8</v>
      </c>
    </row>
    <row r="48" spans="1:12" ht="15.75" x14ac:dyDescent="0.5">
      <c r="A48" s="29">
        <v>1</v>
      </c>
      <c r="B48" s="18">
        <v>12.1</v>
      </c>
      <c r="F48" s="14">
        <v>1</v>
      </c>
      <c r="G48" s="18">
        <v>12.1</v>
      </c>
      <c r="K48">
        <v>0</v>
      </c>
      <c r="L48" s="18">
        <v>12.1</v>
      </c>
    </row>
    <row r="49" spans="1:12" ht="15.75" x14ac:dyDescent="0.5">
      <c r="A49" s="29">
        <v>0</v>
      </c>
      <c r="B49" s="18">
        <v>8</v>
      </c>
      <c r="F49" s="14">
        <v>0</v>
      </c>
      <c r="G49" s="18">
        <v>8</v>
      </c>
      <c r="K49">
        <v>1</v>
      </c>
      <c r="L49" s="18">
        <v>8</v>
      </c>
    </row>
    <row r="50" spans="1:12" ht="15.75" x14ac:dyDescent="0.5">
      <c r="A50" s="29">
        <v>1</v>
      </c>
      <c r="B50" s="18">
        <v>8.4</v>
      </c>
      <c r="F50" s="14">
        <v>0</v>
      </c>
      <c r="G50" s="18">
        <v>8.4</v>
      </c>
      <c r="K50">
        <v>0</v>
      </c>
      <c r="L50" s="18">
        <v>8.4</v>
      </c>
    </row>
    <row r="51" spans="1:12" ht="15.75" x14ac:dyDescent="0.5">
      <c r="A51" s="29">
        <v>1</v>
      </c>
      <c r="B51" s="18">
        <v>10.6</v>
      </c>
      <c r="F51" s="14">
        <v>0</v>
      </c>
      <c r="G51" s="18">
        <v>10.6</v>
      </c>
      <c r="K51">
        <v>0</v>
      </c>
      <c r="L51" s="18">
        <v>10.6</v>
      </c>
    </row>
    <row r="52" spans="1:12" ht="15.75" x14ac:dyDescent="0.5">
      <c r="A52" s="29">
        <v>1</v>
      </c>
      <c r="B52" s="18">
        <v>10.9</v>
      </c>
      <c r="F52" s="14">
        <v>0</v>
      </c>
      <c r="G52" s="18">
        <v>10.9</v>
      </c>
      <c r="K52">
        <v>0</v>
      </c>
      <c r="L52" s="18">
        <v>10.9</v>
      </c>
    </row>
    <row r="53" spans="1:12" ht="15.75" x14ac:dyDescent="0.5">
      <c r="A53" s="29">
        <v>1</v>
      </c>
      <c r="B53" s="18">
        <v>8.6999999999999993</v>
      </c>
      <c r="F53" s="14">
        <v>1</v>
      </c>
      <c r="G53" s="18">
        <v>8.6999999999999993</v>
      </c>
      <c r="K53">
        <v>0</v>
      </c>
      <c r="L53" s="18">
        <v>8.6999999999999993</v>
      </c>
    </row>
    <row r="54" spans="1:12" ht="15.75" x14ac:dyDescent="0.5">
      <c r="A54" s="29">
        <v>0</v>
      </c>
      <c r="B54" s="18">
        <v>9.5</v>
      </c>
      <c r="F54" s="14">
        <v>1</v>
      </c>
      <c r="G54" s="18">
        <v>9.5</v>
      </c>
      <c r="K54">
        <v>0</v>
      </c>
      <c r="L54" s="18">
        <v>9.5</v>
      </c>
    </row>
    <row r="55" spans="1:12" ht="15.75" x14ac:dyDescent="0.5">
      <c r="A55" s="29">
        <v>0</v>
      </c>
      <c r="B55" s="18">
        <v>6.8</v>
      </c>
      <c r="F55" s="14">
        <v>1</v>
      </c>
      <c r="G55" s="18">
        <v>6.8</v>
      </c>
      <c r="K55">
        <v>0</v>
      </c>
      <c r="L55" s="18">
        <v>6.8</v>
      </c>
    </row>
    <row r="56" spans="1:12" ht="15.75" x14ac:dyDescent="0.5">
      <c r="A56" s="29">
        <v>0</v>
      </c>
      <c r="B56" s="18">
        <v>7.2</v>
      </c>
      <c r="F56" s="14">
        <v>0</v>
      </c>
      <c r="G56" s="18">
        <v>7.2</v>
      </c>
      <c r="K56">
        <v>0</v>
      </c>
      <c r="L56" s="18">
        <v>7.2</v>
      </c>
    </row>
    <row r="57" spans="1:12" ht="15.75" x14ac:dyDescent="0.5">
      <c r="A57" s="29">
        <v>1</v>
      </c>
      <c r="B57" s="18">
        <v>11.3</v>
      </c>
      <c r="F57" s="14">
        <v>1</v>
      </c>
      <c r="G57" s="18">
        <v>11.3</v>
      </c>
      <c r="K57">
        <v>0</v>
      </c>
      <c r="L57" s="18">
        <v>11.3</v>
      </c>
    </row>
    <row r="58" spans="1:12" ht="15.75" x14ac:dyDescent="0.5">
      <c r="A58" s="29">
        <v>0</v>
      </c>
      <c r="B58" s="18">
        <v>9.4</v>
      </c>
      <c r="F58" s="14">
        <v>1</v>
      </c>
      <c r="G58" s="18">
        <v>9.4</v>
      </c>
      <c r="K58">
        <v>0</v>
      </c>
      <c r="L58" s="18">
        <v>9.4</v>
      </c>
    </row>
    <row r="59" spans="1:12" ht="15.75" x14ac:dyDescent="0.5">
      <c r="A59" s="29">
        <v>1</v>
      </c>
      <c r="B59" s="18">
        <v>8.6</v>
      </c>
      <c r="F59" s="14">
        <v>0</v>
      </c>
      <c r="G59" s="18">
        <v>8.6</v>
      </c>
      <c r="K59">
        <v>1</v>
      </c>
      <c r="L59" s="18">
        <v>8.6</v>
      </c>
    </row>
    <row r="60" spans="1:12" ht="15.75" x14ac:dyDescent="0.5">
      <c r="A60" s="29">
        <v>1</v>
      </c>
      <c r="B60" s="18">
        <v>17.100000000000001</v>
      </c>
      <c r="F60" s="14">
        <v>0</v>
      </c>
      <c r="G60" s="18">
        <v>17.100000000000001</v>
      </c>
      <c r="K60">
        <v>1</v>
      </c>
      <c r="L60" s="18">
        <v>17.100000000000001</v>
      </c>
    </row>
    <row r="61" spans="1:12" ht="15.75" x14ac:dyDescent="0.5">
      <c r="A61" s="29">
        <v>1</v>
      </c>
      <c r="B61" s="18">
        <v>15.4</v>
      </c>
      <c r="F61" s="14">
        <v>0</v>
      </c>
      <c r="G61" s="18">
        <v>15.4</v>
      </c>
      <c r="K61">
        <v>1</v>
      </c>
      <c r="L61" s="18">
        <v>15.4</v>
      </c>
    </row>
    <row r="62" spans="1:12" ht="15.75" x14ac:dyDescent="0.5">
      <c r="A62" s="29">
        <v>1</v>
      </c>
      <c r="B62" s="18">
        <v>11</v>
      </c>
      <c r="F62" s="14">
        <v>0</v>
      </c>
      <c r="G62" s="18">
        <v>11</v>
      </c>
      <c r="K62">
        <v>0</v>
      </c>
      <c r="L62" s="18">
        <v>11</v>
      </c>
    </row>
    <row r="63" spans="1:12" ht="15.75" x14ac:dyDescent="0.5">
      <c r="A63" s="29">
        <v>0</v>
      </c>
      <c r="B63" s="18">
        <v>15.6</v>
      </c>
      <c r="F63" s="14">
        <v>0</v>
      </c>
      <c r="G63" s="18">
        <v>15.6</v>
      </c>
      <c r="K63">
        <v>0</v>
      </c>
      <c r="L63" s="18">
        <v>15.6</v>
      </c>
    </row>
    <row r="64" spans="1:12" ht="15.75" x14ac:dyDescent="0.5">
      <c r="A64" s="29">
        <v>0</v>
      </c>
      <c r="B64" s="18">
        <v>7.6</v>
      </c>
      <c r="F64" s="14">
        <v>0</v>
      </c>
      <c r="G64" s="18">
        <v>7.6</v>
      </c>
      <c r="K64">
        <v>0</v>
      </c>
      <c r="L64" s="18">
        <v>7.6</v>
      </c>
    </row>
    <row r="65" spans="1:12" ht="15.75" x14ac:dyDescent="0.5">
      <c r="A65" s="29">
        <v>1</v>
      </c>
      <c r="B65" s="18">
        <v>11.4</v>
      </c>
      <c r="F65" s="14">
        <v>0</v>
      </c>
      <c r="G65" s="18">
        <v>11.4</v>
      </c>
      <c r="K65">
        <v>1</v>
      </c>
      <c r="L65" s="18">
        <v>11.4</v>
      </c>
    </row>
    <row r="66" spans="1:12" ht="15.75" x14ac:dyDescent="0.5">
      <c r="A66" s="29">
        <v>1</v>
      </c>
      <c r="B66" s="18">
        <v>23.5</v>
      </c>
      <c r="F66" s="14">
        <v>1</v>
      </c>
      <c r="G66" s="18">
        <v>23.5</v>
      </c>
      <c r="K66">
        <v>1</v>
      </c>
      <c r="L66" s="18">
        <v>23.5</v>
      </c>
    </row>
    <row r="67" spans="1:12" ht="15.75" x14ac:dyDescent="0.5">
      <c r="A67" s="29">
        <v>1</v>
      </c>
      <c r="B67" s="18">
        <v>12.4</v>
      </c>
      <c r="F67" s="14">
        <v>1</v>
      </c>
      <c r="G67" s="18">
        <v>12.4</v>
      </c>
      <c r="K67">
        <v>0</v>
      </c>
      <c r="L67" s="18">
        <v>12.4</v>
      </c>
    </row>
    <row r="68" spans="1:12" ht="15.75" x14ac:dyDescent="0.5">
      <c r="A68" s="29">
        <v>1</v>
      </c>
      <c r="B68" s="18">
        <v>13.4</v>
      </c>
      <c r="F68" s="14">
        <v>0</v>
      </c>
      <c r="G68" s="18">
        <v>13.4</v>
      </c>
      <c r="K68">
        <v>1</v>
      </c>
      <c r="L68" s="18">
        <v>13.4</v>
      </c>
    </row>
    <row r="69" spans="1:12" ht="15.75" x14ac:dyDescent="0.5">
      <c r="A69" s="29">
        <v>0</v>
      </c>
      <c r="B69" s="18">
        <v>13.8</v>
      </c>
      <c r="F69" s="14">
        <v>1</v>
      </c>
      <c r="G69" s="18">
        <v>13.8</v>
      </c>
      <c r="K69">
        <v>0</v>
      </c>
      <c r="L69" s="18">
        <v>13.8</v>
      </c>
    </row>
    <row r="70" spans="1:12" ht="15.75" x14ac:dyDescent="0.5">
      <c r="A70" s="29">
        <v>1</v>
      </c>
      <c r="B70" s="18">
        <v>11.6</v>
      </c>
      <c r="F70" s="14">
        <v>1</v>
      </c>
      <c r="G70" s="18">
        <v>11.6</v>
      </c>
      <c r="K70">
        <v>0</v>
      </c>
      <c r="L70" s="18">
        <v>11.6</v>
      </c>
    </row>
    <row r="71" spans="1:12" ht="15.75" x14ac:dyDescent="0.5">
      <c r="A71" s="29">
        <v>1</v>
      </c>
      <c r="B71" s="18">
        <v>11.8</v>
      </c>
      <c r="F71" s="14">
        <v>1</v>
      </c>
      <c r="G71" s="18">
        <v>11.8</v>
      </c>
      <c r="K71">
        <v>0</v>
      </c>
      <c r="L71" s="18">
        <v>11.8</v>
      </c>
    </row>
    <row r="72" spans="1:12" ht="15.75" x14ac:dyDescent="0.5">
      <c r="A72" s="29">
        <v>0</v>
      </c>
      <c r="B72" s="18">
        <v>12.4</v>
      </c>
      <c r="F72" s="14">
        <v>1</v>
      </c>
      <c r="G72" s="18">
        <v>12.4</v>
      </c>
      <c r="K72">
        <v>1</v>
      </c>
      <c r="L72" s="18">
        <v>12.4</v>
      </c>
    </row>
    <row r="73" spans="1:12" ht="15.75" x14ac:dyDescent="0.5">
      <c r="A73" s="29">
        <v>0</v>
      </c>
      <c r="B73" s="18">
        <v>8.1</v>
      </c>
      <c r="F73" s="14">
        <v>1</v>
      </c>
      <c r="G73" s="18">
        <v>8.1</v>
      </c>
      <c r="K73">
        <v>0</v>
      </c>
      <c r="L73" s="18">
        <v>8.1</v>
      </c>
    </row>
    <row r="74" spans="1:12" ht="15.75" x14ac:dyDescent="0.5">
      <c r="A74" s="29">
        <v>0</v>
      </c>
      <c r="B74" s="18">
        <v>9.5</v>
      </c>
      <c r="F74" s="14">
        <v>1</v>
      </c>
      <c r="G74" s="18">
        <v>9.5</v>
      </c>
      <c r="K74">
        <v>1</v>
      </c>
      <c r="L74" s="18">
        <v>9.5</v>
      </c>
    </row>
    <row r="75" spans="1:12" ht="15.75" x14ac:dyDescent="0.5">
      <c r="A75" s="29">
        <v>1</v>
      </c>
      <c r="B75" s="18">
        <v>8.4</v>
      </c>
      <c r="F75" s="14">
        <v>0</v>
      </c>
      <c r="G75" s="18">
        <v>8.4</v>
      </c>
      <c r="K75">
        <v>1</v>
      </c>
      <c r="L75" s="18">
        <v>8.4</v>
      </c>
    </row>
    <row r="76" spans="1:12" ht="15.75" x14ac:dyDescent="0.5">
      <c r="A76" s="29">
        <v>0</v>
      </c>
      <c r="B76" s="18">
        <v>9</v>
      </c>
      <c r="F76" s="14">
        <v>1</v>
      </c>
      <c r="G76" s="18">
        <v>9</v>
      </c>
      <c r="K76">
        <v>1</v>
      </c>
      <c r="L76" s="18">
        <v>9</v>
      </c>
    </row>
    <row r="77" spans="1:12" ht="15.75" x14ac:dyDescent="0.5">
      <c r="A77" s="29">
        <v>0</v>
      </c>
      <c r="B77" s="18">
        <v>15.5</v>
      </c>
      <c r="F77" s="14">
        <v>0</v>
      </c>
      <c r="G77" s="18">
        <v>15.5</v>
      </c>
      <c r="K77">
        <v>1</v>
      </c>
      <c r="L77" s="18">
        <v>15.5</v>
      </c>
    </row>
    <row r="78" spans="1:12" ht="15.75" x14ac:dyDescent="0.5">
      <c r="A78" s="29">
        <v>0</v>
      </c>
      <c r="B78" s="18">
        <v>10.4</v>
      </c>
      <c r="F78" s="14">
        <v>1</v>
      </c>
      <c r="G78" s="18">
        <v>10.4</v>
      </c>
      <c r="K78">
        <v>1</v>
      </c>
      <c r="L78" s="18">
        <v>10.4</v>
      </c>
    </row>
    <row r="79" spans="1:12" ht="15.75" x14ac:dyDescent="0.5">
      <c r="A79" s="29">
        <v>1</v>
      </c>
      <c r="B79" s="18">
        <v>12.7</v>
      </c>
      <c r="F79" s="14">
        <v>1</v>
      </c>
      <c r="G79" s="18">
        <v>12.7</v>
      </c>
      <c r="K79">
        <v>0</v>
      </c>
      <c r="L79" s="18">
        <v>12.7</v>
      </c>
    </row>
    <row r="80" spans="1:12" ht="15.75" x14ac:dyDescent="0.5">
      <c r="A80" s="29">
        <v>1</v>
      </c>
      <c r="B80" s="18">
        <v>14</v>
      </c>
      <c r="F80" s="14">
        <v>1</v>
      </c>
      <c r="G80" s="18">
        <v>14</v>
      </c>
      <c r="K80">
        <v>0</v>
      </c>
      <c r="L80" s="18">
        <v>14</v>
      </c>
    </row>
    <row r="81" spans="1:12" ht="15.75" x14ac:dyDescent="0.5">
      <c r="A81" s="29">
        <v>0</v>
      </c>
      <c r="B81" s="18">
        <v>9.4</v>
      </c>
      <c r="F81" s="14">
        <v>1</v>
      </c>
      <c r="G81" s="18">
        <v>9.4</v>
      </c>
      <c r="K81">
        <v>1</v>
      </c>
      <c r="L81" s="18">
        <v>9.4</v>
      </c>
    </row>
    <row r="82" spans="1:12" ht="15.75" x14ac:dyDescent="0.5">
      <c r="A82" s="29">
        <v>1</v>
      </c>
      <c r="B82" s="18">
        <v>14</v>
      </c>
      <c r="F82" s="14">
        <v>1</v>
      </c>
      <c r="G82" s="18">
        <v>14</v>
      </c>
      <c r="K82">
        <v>1</v>
      </c>
      <c r="L82" s="18">
        <v>14</v>
      </c>
    </row>
    <row r="83" spans="1:12" ht="15.75" x14ac:dyDescent="0.5">
      <c r="A83" s="29">
        <v>0</v>
      </c>
      <c r="B83" s="18">
        <v>15.9</v>
      </c>
      <c r="F83" s="14">
        <v>0</v>
      </c>
      <c r="G83" s="18">
        <v>15.9</v>
      </c>
      <c r="K83">
        <v>0</v>
      </c>
      <c r="L83" s="18">
        <v>15.9</v>
      </c>
    </row>
    <row r="84" spans="1:12" ht="15.75" x14ac:dyDescent="0.5">
      <c r="A84" s="29">
        <v>0</v>
      </c>
      <c r="B84" s="18">
        <v>7.5</v>
      </c>
      <c r="F84" s="14">
        <v>0</v>
      </c>
      <c r="G84" s="18">
        <v>7.5</v>
      </c>
      <c r="K84">
        <v>0</v>
      </c>
      <c r="L84" s="18">
        <v>7.5</v>
      </c>
    </row>
    <row r="85" spans="1:12" ht="15.75" x14ac:dyDescent="0.5">
      <c r="A85" s="29">
        <v>0</v>
      </c>
      <c r="B85" s="18">
        <v>8.1</v>
      </c>
      <c r="F85" s="14">
        <v>1</v>
      </c>
      <c r="G85" s="18">
        <v>8.1</v>
      </c>
      <c r="K85">
        <v>0</v>
      </c>
      <c r="L85" s="18">
        <v>8.1</v>
      </c>
    </row>
    <row r="86" spans="1:12" ht="15.75" x14ac:dyDescent="0.5">
      <c r="A86" s="29">
        <v>1</v>
      </c>
      <c r="B86" s="18">
        <v>10.3</v>
      </c>
      <c r="F86" s="14">
        <v>0</v>
      </c>
      <c r="G86" s="18">
        <v>10.3</v>
      </c>
      <c r="K86">
        <v>0</v>
      </c>
      <c r="L86" s="18">
        <v>10.3</v>
      </c>
    </row>
    <row r="87" spans="1:12" ht="15.75" x14ac:dyDescent="0.5">
      <c r="A87" s="29">
        <v>0</v>
      </c>
      <c r="B87" s="18">
        <v>7.7</v>
      </c>
      <c r="F87" s="14">
        <v>0</v>
      </c>
      <c r="G87" s="18">
        <v>7.7</v>
      </c>
      <c r="K87">
        <v>0</v>
      </c>
      <c r="L87" s="18">
        <v>7.7</v>
      </c>
    </row>
    <row r="88" spans="1:12" ht="15.75" x14ac:dyDescent="0.5">
      <c r="A88" s="29">
        <v>0</v>
      </c>
      <c r="B88" s="18">
        <v>8.5</v>
      </c>
      <c r="F88" s="14">
        <v>0</v>
      </c>
      <c r="G88" s="18">
        <v>8.5</v>
      </c>
      <c r="K88">
        <v>0</v>
      </c>
      <c r="L88" s="18">
        <v>8.5</v>
      </c>
    </row>
    <row r="89" spans="1:12" ht="15.75" x14ac:dyDescent="0.5">
      <c r="A89" s="29">
        <v>1</v>
      </c>
      <c r="B89" s="18">
        <v>10.7</v>
      </c>
      <c r="F89" s="14">
        <v>0</v>
      </c>
      <c r="G89" s="18">
        <v>10.7</v>
      </c>
      <c r="K89">
        <v>1</v>
      </c>
      <c r="L89" s="18">
        <v>10.7</v>
      </c>
    </row>
    <row r="90" spans="1:12" ht="15.75" x14ac:dyDescent="0.5">
      <c r="A90" s="29">
        <v>0</v>
      </c>
      <c r="B90" s="18">
        <v>7.4</v>
      </c>
      <c r="F90" s="14">
        <v>0</v>
      </c>
      <c r="G90" s="18">
        <v>7.4</v>
      </c>
      <c r="K90">
        <v>0</v>
      </c>
      <c r="L90" s="18">
        <v>7.4</v>
      </c>
    </row>
    <row r="91" spans="1:12" ht="15.75" x14ac:dyDescent="0.5">
      <c r="A91" s="29">
        <v>1</v>
      </c>
      <c r="B91" s="18">
        <v>14.8</v>
      </c>
      <c r="F91" s="14">
        <v>1</v>
      </c>
      <c r="G91" s="18">
        <v>14.8</v>
      </c>
      <c r="K91">
        <v>1</v>
      </c>
      <c r="L91" s="18">
        <v>14.8</v>
      </c>
    </row>
    <row r="92" spans="1:12" ht="15.75" x14ac:dyDescent="0.5">
      <c r="A92" s="29">
        <v>0</v>
      </c>
      <c r="B92" s="18">
        <v>7.3</v>
      </c>
      <c r="F92" s="14">
        <v>1</v>
      </c>
      <c r="G92" s="18">
        <v>7.3</v>
      </c>
      <c r="K92">
        <v>0</v>
      </c>
      <c r="L92" s="18">
        <v>7.3</v>
      </c>
    </row>
    <row r="93" spans="1:12" ht="15.75" x14ac:dyDescent="0.5">
      <c r="A93" s="29">
        <v>0</v>
      </c>
      <c r="B93" s="18">
        <v>7.6</v>
      </c>
      <c r="F93" s="14">
        <v>1</v>
      </c>
      <c r="G93" s="18">
        <v>7.6</v>
      </c>
      <c r="K93">
        <v>0</v>
      </c>
      <c r="L93" s="18">
        <v>7.6</v>
      </c>
    </row>
    <row r="94" spans="1:12" ht="15.75" x14ac:dyDescent="0.5">
      <c r="A94" s="29">
        <v>0</v>
      </c>
      <c r="B94" s="18">
        <v>9</v>
      </c>
      <c r="F94" s="14">
        <v>1</v>
      </c>
      <c r="G94" s="18">
        <v>9</v>
      </c>
      <c r="K94">
        <v>0</v>
      </c>
      <c r="L94" s="18">
        <v>9</v>
      </c>
    </row>
    <row r="95" spans="1:12" ht="15.75" x14ac:dyDescent="0.5">
      <c r="A95" s="29">
        <v>1</v>
      </c>
      <c r="B95" s="18">
        <v>12.9</v>
      </c>
      <c r="F95" s="14">
        <v>1</v>
      </c>
      <c r="G95" s="18">
        <v>12.9</v>
      </c>
      <c r="K95">
        <v>1</v>
      </c>
      <c r="L95" s="18">
        <v>12.9</v>
      </c>
    </row>
    <row r="96" spans="1:12" ht="15.75" x14ac:dyDescent="0.5">
      <c r="A96" s="29">
        <v>0</v>
      </c>
      <c r="B96" s="18">
        <v>9</v>
      </c>
      <c r="F96" s="14">
        <v>1</v>
      </c>
      <c r="G96" s="18">
        <v>9</v>
      </c>
      <c r="K96">
        <v>0</v>
      </c>
      <c r="L96" s="18">
        <v>9</v>
      </c>
    </row>
    <row r="97" spans="1:12" ht="15.75" x14ac:dyDescent="0.5">
      <c r="A97" s="29">
        <v>1</v>
      </c>
      <c r="B97" s="18">
        <v>18.2</v>
      </c>
      <c r="F97" s="14">
        <v>1</v>
      </c>
      <c r="G97" s="18">
        <v>18.2</v>
      </c>
      <c r="K97">
        <v>1</v>
      </c>
      <c r="L97" s="18">
        <v>18.2</v>
      </c>
    </row>
    <row r="98" spans="1:12" ht="15.75" x14ac:dyDescent="0.5">
      <c r="A98" s="29">
        <v>1</v>
      </c>
      <c r="B98" s="18">
        <v>14.4</v>
      </c>
      <c r="F98" s="14">
        <v>0</v>
      </c>
      <c r="G98" s="18">
        <v>14.4</v>
      </c>
      <c r="K98">
        <v>1</v>
      </c>
      <c r="L98" s="18">
        <v>14.4</v>
      </c>
    </row>
    <row r="99" spans="1:12" ht="15.75" x14ac:dyDescent="0.5">
      <c r="A99" s="29">
        <v>0</v>
      </c>
      <c r="B99" s="18">
        <v>8.8000000000000007</v>
      </c>
      <c r="F99" s="14">
        <v>0</v>
      </c>
      <c r="G99" s="18">
        <v>8.8000000000000007</v>
      </c>
      <c r="K99">
        <v>0</v>
      </c>
      <c r="L99" s="18">
        <v>8.8000000000000007</v>
      </c>
    </row>
    <row r="100" spans="1:12" ht="15.75" x14ac:dyDescent="0.5">
      <c r="A100" s="29">
        <v>1</v>
      </c>
      <c r="B100" s="18">
        <v>12.5</v>
      </c>
      <c r="F100" s="14">
        <v>1</v>
      </c>
      <c r="G100" s="18">
        <v>12.5</v>
      </c>
      <c r="K100">
        <v>0</v>
      </c>
      <c r="L100" s="18">
        <v>12.5</v>
      </c>
    </row>
    <row r="101" spans="1:12" ht="15.75" x14ac:dyDescent="0.5">
      <c r="A101" s="29">
        <v>1</v>
      </c>
      <c r="B101" s="18">
        <v>13.3</v>
      </c>
      <c r="F101" s="14">
        <v>0</v>
      </c>
      <c r="G101" s="18">
        <v>13.3</v>
      </c>
      <c r="K101">
        <v>1</v>
      </c>
      <c r="L101" s="18">
        <v>13.3</v>
      </c>
    </row>
    <row r="102" spans="1:12" ht="15.75" x14ac:dyDescent="0.5">
      <c r="A102" s="29">
        <v>0</v>
      </c>
      <c r="B102" s="18">
        <v>12.5</v>
      </c>
      <c r="F102" s="14">
        <v>1</v>
      </c>
      <c r="G102" s="18">
        <v>12.5</v>
      </c>
      <c r="K102">
        <v>0</v>
      </c>
      <c r="L102" s="18">
        <v>12.5</v>
      </c>
    </row>
    <row r="103" spans="1:12" ht="15.75" x14ac:dyDescent="0.5">
      <c r="A103" s="29">
        <v>1</v>
      </c>
      <c r="B103" s="18">
        <v>13.2</v>
      </c>
      <c r="F103" s="14">
        <v>0</v>
      </c>
      <c r="G103" s="18">
        <v>13.2</v>
      </c>
      <c r="K103">
        <v>1</v>
      </c>
      <c r="L103" s="18">
        <v>13.2</v>
      </c>
    </row>
    <row r="104" spans="1:12" ht="15.75" x14ac:dyDescent="0.5">
      <c r="A104" s="29">
        <v>0</v>
      </c>
      <c r="B104" s="18">
        <v>11.1</v>
      </c>
      <c r="F104" s="14">
        <v>0</v>
      </c>
      <c r="G104" s="18">
        <v>11.1</v>
      </c>
      <c r="K104">
        <v>0</v>
      </c>
      <c r="L104" s="18">
        <v>11.1</v>
      </c>
    </row>
    <row r="105" spans="1:12" ht="15.75" x14ac:dyDescent="0.5">
      <c r="A105" s="29">
        <v>0</v>
      </c>
      <c r="B105" s="18">
        <v>8.3000000000000007</v>
      </c>
      <c r="F105" s="14">
        <v>0</v>
      </c>
      <c r="G105" s="18">
        <v>8.3000000000000007</v>
      </c>
      <c r="K105">
        <v>1</v>
      </c>
      <c r="L105" s="18">
        <v>8.3000000000000007</v>
      </c>
    </row>
    <row r="106" spans="1:12" ht="15.75" x14ac:dyDescent="0.5">
      <c r="A106" s="29">
        <v>0</v>
      </c>
      <c r="B106" s="18">
        <v>9.3000000000000007</v>
      </c>
      <c r="F106" s="14">
        <v>1</v>
      </c>
      <c r="G106" s="18">
        <v>9.3000000000000007</v>
      </c>
      <c r="K106">
        <v>0</v>
      </c>
      <c r="L106" s="18">
        <v>9.3000000000000007</v>
      </c>
    </row>
    <row r="107" spans="1:12" ht="15.75" x14ac:dyDescent="0.5">
      <c r="A107" s="29">
        <v>0</v>
      </c>
      <c r="B107" s="18">
        <v>8.1999999999999993</v>
      </c>
      <c r="F107" s="14">
        <v>1</v>
      </c>
      <c r="G107" s="18">
        <v>8.1999999999999993</v>
      </c>
      <c r="K107">
        <v>0</v>
      </c>
      <c r="L107" s="18">
        <v>8.1999999999999993</v>
      </c>
    </row>
    <row r="108" spans="1:12" ht="15.75" x14ac:dyDescent="0.5">
      <c r="A108" s="29">
        <v>1</v>
      </c>
      <c r="B108" s="18">
        <v>14.8</v>
      </c>
      <c r="F108" s="14">
        <v>1</v>
      </c>
      <c r="G108" s="18">
        <v>14.8</v>
      </c>
      <c r="K108">
        <v>0</v>
      </c>
      <c r="L108" s="18">
        <v>14.8</v>
      </c>
    </row>
    <row r="109" spans="1:12" ht="15.75" x14ac:dyDescent="0.5">
      <c r="A109" s="29">
        <v>1</v>
      </c>
      <c r="B109" s="18">
        <v>10.7</v>
      </c>
      <c r="F109" s="14">
        <v>0</v>
      </c>
      <c r="G109" s="18">
        <v>10.7</v>
      </c>
      <c r="K109">
        <v>0</v>
      </c>
      <c r="L109" s="18">
        <v>10.7</v>
      </c>
    </row>
    <row r="110" spans="1:12" ht="15.75" x14ac:dyDescent="0.5">
      <c r="A110" s="29">
        <v>0</v>
      </c>
      <c r="B110" s="18">
        <v>8.8000000000000007</v>
      </c>
      <c r="F110" s="14">
        <v>1</v>
      </c>
      <c r="G110" s="18">
        <v>8.8000000000000007</v>
      </c>
      <c r="K110">
        <v>0</v>
      </c>
      <c r="L110" s="18">
        <v>8.8000000000000007</v>
      </c>
    </row>
    <row r="111" spans="1:12" ht="15.75" x14ac:dyDescent="0.5">
      <c r="A111" s="29">
        <v>0</v>
      </c>
      <c r="B111" s="18">
        <v>9.6999999999999993</v>
      </c>
      <c r="F111" s="14">
        <v>1</v>
      </c>
      <c r="G111" s="18">
        <v>9.6999999999999993</v>
      </c>
      <c r="K111">
        <v>0</v>
      </c>
      <c r="L111" s="18">
        <v>9.6999999999999993</v>
      </c>
    </row>
    <row r="112" spans="1:12" ht="15.75" x14ac:dyDescent="0.5">
      <c r="A112" s="29">
        <v>0</v>
      </c>
      <c r="B112" s="18">
        <v>9.6999999999999993</v>
      </c>
      <c r="F112" s="14">
        <v>1</v>
      </c>
      <c r="G112" s="18">
        <v>9.6999999999999993</v>
      </c>
      <c r="K112">
        <v>1</v>
      </c>
      <c r="L112" s="18">
        <v>9.6999999999999993</v>
      </c>
    </row>
    <row r="113" spans="1:12" ht="15.75" x14ac:dyDescent="0.5">
      <c r="A113" s="29">
        <v>1</v>
      </c>
      <c r="B113" s="18">
        <v>10.5</v>
      </c>
      <c r="F113" s="14">
        <v>1</v>
      </c>
      <c r="G113" s="18">
        <v>10.5</v>
      </c>
      <c r="K113">
        <v>0</v>
      </c>
      <c r="L113" s="18">
        <v>10.5</v>
      </c>
    </row>
    <row r="114" spans="1:12" ht="15.75" x14ac:dyDescent="0.5">
      <c r="A114" s="29">
        <v>1</v>
      </c>
      <c r="B114" s="18">
        <v>8.9</v>
      </c>
      <c r="F114" s="14">
        <v>1</v>
      </c>
      <c r="G114" s="18">
        <v>8.9</v>
      </c>
      <c r="K114">
        <v>1</v>
      </c>
      <c r="L114" s="18">
        <v>8.9</v>
      </c>
    </row>
    <row r="115" spans="1:12" ht="15.75" x14ac:dyDescent="0.5">
      <c r="A115" s="29">
        <v>0</v>
      </c>
      <c r="B115" s="18">
        <v>7.9</v>
      </c>
      <c r="F115" s="14">
        <v>1</v>
      </c>
      <c r="G115" s="18">
        <v>7.9</v>
      </c>
      <c r="K115">
        <v>0</v>
      </c>
      <c r="L115" s="18">
        <v>7.9</v>
      </c>
    </row>
    <row r="116" spans="1:12" ht="15.75" x14ac:dyDescent="0.5">
      <c r="A116" s="29">
        <v>1</v>
      </c>
      <c r="B116" s="18">
        <v>21</v>
      </c>
      <c r="F116" s="14">
        <v>1</v>
      </c>
      <c r="G116" s="18">
        <v>21</v>
      </c>
      <c r="K116">
        <v>1</v>
      </c>
      <c r="L116" s="18">
        <v>21</v>
      </c>
    </row>
    <row r="117" spans="1:12" ht="15.75" x14ac:dyDescent="0.5">
      <c r="A117" s="29">
        <v>1</v>
      </c>
      <c r="B117" s="18">
        <v>12.7</v>
      </c>
      <c r="F117" s="14">
        <v>0</v>
      </c>
      <c r="G117" s="18">
        <v>12.7</v>
      </c>
      <c r="K117">
        <v>0</v>
      </c>
      <c r="L117" s="18">
        <v>12.7</v>
      </c>
    </row>
    <row r="118" spans="1:12" ht="15.75" x14ac:dyDescent="0.5">
      <c r="A118" s="29">
        <v>0</v>
      </c>
      <c r="B118" s="18">
        <v>9.4</v>
      </c>
      <c r="F118" s="14">
        <v>0</v>
      </c>
      <c r="G118" s="18">
        <v>9.4</v>
      </c>
      <c r="K118">
        <v>0</v>
      </c>
      <c r="L118" s="18">
        <v>9.4</v>
      </c>
    </row>
    <row r="119" spans="1:12" ht="15.75" x14ac:dyDescent="0.5">
      <c r="A119" s="29">
        <v>0</v>
      </c>
      <c r="B119" s="18">
        <v>7.5</v>
      </c>
      <c r="F119" s="14">
        <v>1</v>
      </c>
      <c r="G119" s="18">
        <v>7.5</v>
      </c>
      <c r="K119">
        <v>1</v>
      </c>
      <c r="L119" s="18">
        <v>7.5</v>
      </c>
    </row>
    <row r="120" spans="1:12" ht="15.75" x14ac:dyDescent="0.5">
      <c r="A120" s="29">
        <v>0</v>
      </c>
      <c r="B120" s="18">
        <v>11.8</v>
      </c>
      <c r="F120" s="14">
        <v>1</v>
      </c>
      <c r="G120" s="18">
        <v>11.8</v>
      </c>
      <c r="K120">
        <v>0</v>
      </c>
      <c r="L120" s="18">
        <v>11.8</v>
      </c>
    </row>
    <row r="121" spans="1:12" ht="15.75" x14ac:dyDescent="0.5">
      <c r="A121" s="29">
        <v>0</v>
      </c>
      <c r="B121" s="18">
        <v>11.4</v>
      </c>
      <c r="F121" s="14">
        <v>1</v>
      </c>
      <c r="G121" s="18">
        <v>11.4</v>
      </c>
      <c r="K121">
        <v>0</v>
      </c>
      <c r="L121" s="18">
        <v>11.4</v>
      </c>
    </row>
    <row r="122" spans="1:12" ht="15.75" x14ac:dyDescent="0.5">
      <c r="A122" s="29">
        <v>0</v>
      </c>
      <c r="B122" s="18">
        <v>7.2</v>
      </c>
      <c r="F122" s="14">
        <v>0</v>
      </c>
      <c r="G122" s="18">
        <v>7.2</v>
      </c>
      <c r="K122">
        <v>0</v>
      </c>
      <c r="L122" s="18">
        <v>7.2</v>
      </c>
    </row>
    <row r="123" spans="1:12" ht="15.75" x14ac:dyDescent="0.5">
      <c r="A123" s="29">
        <v>1</v>
      </c>
      <c r="B123" s="18">
        <v>20.399999999999999</v>
      </c>
      <c r="F123" s="14">
        <v>0</v>
      </c>
      <c r="G123" s="18">
        <v>20.399999999999999</v>
      </c>
      <c r="K123">
        <v>1</v>
      </c>
      <c r="L123" s="18">
        <v>20.399999999999999</v>
      </c>
    </row>
    <row r="124" spans="1:12" ht="15.75" x14ac:dyDescent="0.5">
      <c r="A124" s="29">
        <v>1</v>
      </c>
      <c r="B124" s="18">
        <v>9.8000000000000007</v>
      </c>
      <c r="F124" s="14">
        <v>1</v>
      </c>
      <c r="G124" s="18">
        <v>9.8000000000000007</v>
      </c>
      <c r="K124">
        <v>1</v>
      </c>
      <c r="L124" s="18">
        <v>9.8000000000000007</v>
      </c>
    </row>
    <row r="125" spans="1:12" ht="15.75" x14ac:dyDescent="0.5">
      <c r="A125" s="29">
        <v>1</v>
      </c>
      <c r="B125" s="18">
        <v>16.2</v>
      </c>
      <c r="F125" s="14">
        <v>0</v>
      </c>
      <c r="G125" s="18">
        <v>16.2</v>
      </c>
      <c r="K125">
        <v>1</v>
      </c>
      <c r="L125" s="18">
        <v>16.2</v>
      </c>
    </row>
    <row r="126" spans="1:12" ht="15.75" x14ac:dyDescent="0.5">
      <c r="A126" s="29">
        <v>1</v>
      </c>
      <c r="B126" s="18">
        <v>11.4</v>
      </c>
      <c r="F126" s="14">
        <v>0</v>
      </c>
      <c r="G126" s="18">
        <v>11.4</v>
      </c>
      <c r="K126">
        <v>1</v>
      </c>
      <c r="L126" s="18">
        <v>11.4</v>
      </c>
    </row>
    <row r="127" spans="1:12" ht="15.75" x14ac:dyDescent="0.5">
      <c r="A127" s="29">
        <v>1</v>
      </c>
      <c r="B127" s="18">
        <v>18.3</v>
      </c>
      <c r="F127" s="14">
        <v>0</v>
      </c>
      <c r="G127" s="18">
        <v>18.3</v>
      </c>
      <c r="K127">
        <v>1</v>
      </c>
      <c r="L127" s="18">
        <v>18.3</v>
      </c>
    </row>
    <row r="128" spans="1:12" ht="15.75" x14ac:dyDescent="0.5">
      <c r="A128" s="29">
        <v>1</v>
      </c>
      <c r="B128" s="18">
        <v>8.6999999999999993</v>
      </c>
      <c r="F128" s="14">
        <v>1</v>
      </c>
      <c r="G128" s="18">
        <v>8.6999999999999993</v>
      </c>
      <c r="K128">
        <v>1</v>
      </c>
      <c r="L128" s="18">
        <v>8.6999999999999993</v>
      </c>
    </row>
    <row r="129" spans="1:12" ht="15.75" x14ac:dyDescent="0.5">
      <c r="A129" s="29">
        <v>0</v>
      </c>
      <c r="B129" s="18">
        <v>9.1</v>
      </c>
      <c r="F129" s="14">
        <v>1</v>
      </c>
      <c r="G129" s="18">
        <v>9.1</v>
      </c>
      <c r="K129">
        <v>0</v>
      </c>
      <c r="L129" s="18">
        <v>9.1</v>
      </c>
    </row>
    <row r="130" spans="1:12" ht="15.75" x14ac:dyDescent="0.5">
      <c r="A130" s="29">
        <v>0</v>
      </c>
      <c r="B130" s="18">
        <v>9.6999999999999993</v>
      </c>
      <c r="F130" s="14">
        <v>1</v>
      </c>
      <c r="G130" s="18">
        <v>9.6999999999999993</v>
      </c>
      <c r="K130">
        <v>0</v>
      </c>
      <c r="L130" s="18">
        <v>9.6999999999999993</v>
      </c>
    </row>
    <row r="131" spans="1:12" ht="15.75" x14ac:dyDescent="0.5">
      <c r="A131" s="29">
        <v>0</v>
      </c>
      <c r="B131" s="18">
        <v>6.6</v>
      </c>
      <c r="F131" s="14">
        <v>0</v>
      </c>
      <c r="G131" s="18">
        <v>6.6</v>
      </c>
      <c r="K131">
        <v>0</v>
      </c>
      <c r="L131" s="18">
        <v>6.6</v>
      </c>
    </row>
    <row r="132" spans="1:12" ht="15.75" x14ac:dyDescent="0.5">
      <c r="A132" s="29">
        <v>0</v>
      </c>
      <c r="B132" s="18">
        <v>9.1</v>
      </c>
      <c r="F132" s="14">
        <v>0</v>
      </c>
      <c r="G132" s="18">
        <v>9.1</v>
      </c>
      <c r="K132">
        <v>1</v>
      </c>
      <c r="L132" s="18">
        <v>9.1</v>
      </c>
    </row>
    <row r="133" spans="1:12" ht="15.75" x14ac:dyDescent="0.5">
      <c r="A133" s="29">
        <v>1</v>
      </c>
      <c r="B133" s="18">
        <v>9.6999999999999993</v>
      </c>
      <c r="F133" s="14">
        <v>1</v>
      </c>
      <c r="G133" s="18">
        <v>9.6999999999999993</v>
      </c>
      <c r="K133">
        <v>0</v>
      </c>
      <c r="L133" s="18">
        <v>9.6999999999999993</v>
      </c>
    </row>
    <row r="134" spans="1:12" ht="15.75" x14ac:dyDescent="0.5">
      <c r="A134" s="29">
        <v>0</v>
      </c>
      <c r="B134" s="18">
        <v>7.8</v>
      </c>
      <c r="F134" s="14">
        <v>0</v>
      </c>
      <c r="G134" s="18">
        <v>7.8</v>
      </c>
      <c r="K134">
        <v>0</v>
      </c>
      <c r="L134" s="18">
        <v>7.8</v>
      </c>
    </row>
    <row r="135" spans="1:12" ht="15.75" x14ac:dyDescent="0.5">
      <c r="A135" s="29">
        <v>1</v>
      </c>
      <c r="B135" s="18">
        <v>13.9</v>
      </c>
      <c r="F135" s="14">
        <v>1</v>
      </c>
      <c r="G135" s="18">
        <v>13.9</v>
      </c>
      <c r="K135">
        <v>0</v>
      </c>
      <c r="L135" s="18">
        <v>13.9</v>
      </c>
    </row>
    <row r="136" spans="1:12" ht="15.75" x14ac:dyDescent="0.5">
      <c r="A136" s="29">
        <v>0</v>
      </c>
      <c r="B136" s="18">
        <v>10.3</v>
      </c>
      <c r="F136" s="14">
        <v>1</v>
      </c>
      <c r="G136" s="18">
        <v>10.3</v>
      </c>
      <c r="K136">
        <v>0</v>
      </c>
      <c r="L136" s="18">
        <v>10.3</v>
      </c>
    </row>
    <row r="137" spans="1:12" ht="15.75" x14ac:dyDescent="0.5">
      <c r="A137" s="29">
        <v>1</v>
      </c>
      <c r="B137" s="18">
        <v>11.7</v>
      </c>
      <c r="F137" s="14">
        <v>1</v>
      </c>
      <c r="G137" s="18">
        <v>11.7</v>
      </c>
      <c r="K137">
        <v>1</v>
      </c>
      <c r="L137" s="18">
        <v>11.7</v>
      </c>
    </row>
    <row r="138" spans="1:12" ht="15.75" x14ac:dyDescent="0.5">
      <c r="A138" s="29">
        <v>0</v>
      </c>
      <c r="B138" s="18">
        <v>9.4</v>
      </c>
      <c r="F138" s="14">
        <v>1</v>
      </c>
      <c r="G138" s="18">
        <v>9.4</v>
      </c>
      <c r="K138">
        <v>1</v>
      </c>
      <c r="L138" s="18">
        <v>9.4</v>
      </c>
    </row>
    <row r="139" spans="1:12" ht="15.75" x14ac:dyDescent="0.5">
      <c r="A139" s="29">
        <v>0</v>
      </c>
      <c r="B139" s="18">
        <v>9.5</v>
      </c>
      <c r="F139" s="14">
        <v>1</v>
      </c>
      <c r="G139" s="18">
        <v>9.5</v>
      </c>
      <c r="K139">
        <v>0</v>
      </c>
      <c r="L139" s="18">
        <v>9.5</v>
      </c>
    </row>
    <row r="140" spans="1:12" ht="15.75" x14ac:dyDescent="0.5">
      <c r="A140" s="29">
        <v>1</v>
      </c>
      <c r="B140" s="18">
        <v>8.6999999999999993</v>
      </c>
      <c r="F140" s="14">
        <v>1</v>
      </c>
      <c r="G140" s="18">
        <v>8.6999999999999993</v>
      </c>
      <c r="K140">
        <v>1</v>
      </c>
      <c r="L140" s="18">
        <v>8.6999999999999993</v>
      </c>
    </row>
    <row r="141" spans="1:12" ht="15.75" x14ac:dyDescent="0.5">
      <c r="A141" s="29">
        <v>1</v>
      </c>
      <c r="B141" s="18">
        <v>12.8</v>
      </c>
      <c r="F141" s="14">
        <v>1</v>
      </c>
      <c r="G141" s="18">
        <v>12.8</v>
      </c>
      <c r="K141">
        <v>0</v>
      </c>
      <c r="L141" s="18">
        <v>12.8</v>
      </c>
    </row>
    <row r="142" spans="1:12" ht="15.75" x14ac:dyDescent="0.5">
      <c r="A142" s="29">
        <v>0</v>
      </c>
      <c r="B142" s="18">
        <v>6.6</v>
      </c>
      <c r="F142" s="14">
        <v>0</v>
      </c>
      <c r="G142" s="18">
        <v>6.6</v>
      </c>
      <c r="K142">
        <v>0</v>
      </c>
      <c r="L142" s="18">
        <v>6.6</v>
      </c>
    </row>
    <row r="143" spans="1:12" ht="15.75" x14ac:dyDescent="0.5">
      <c r="A143" s="29">
        <v>1</v>
      </c>
      <c r="B143" s="18">
        <v>17</v>
      </c>
      <c r="F143" s="14">
        <v>1</v>
      </c>
      <c r="G143" s="18">
        <v>17</v>
      </c>
      <c r="K143">
        <v>1</v>
      </c>
      <c r="L143" s="18">
        <v>17</v>
      </c>
    </row>
    <row r="144" spans="1:12" ht="15.75" x14ac:dyDescent="0.5">
      <c r="A144" s="29">
        <v>1</v>
      </c>
      <c r="B144" s="18">
        <v>16.7</v>
      </c>
      <c r="F144" s="14">
        <v>1</v>
      </c>
      <c r="G144" s="18">
        <v>16.7</v>
      </c>
      <c r="K144">
        <v>1</v>
      </c>
      <c r="L144" s="18">
        <v>16.7</v>
      </c>
    </row>
    <row r="145" spans="1:12" ht="15.75" x14ac:dyDescent="0.5">
      <c r="A145" s="29">
        <v>1</v>
      </c>
      <c r="B145" s="18">
        <v>15.9</v>
      </c>
      <c r="F145" s="14">
        <v>1</v>
      </c>
      <c r="G145" s="18">
        <v>15.9</v>
      </c>
      <c r="K145">
        <v>1</v>
      </c>
      <c r="L145" s="18">
        <v>15.9</v>
      </c>
    </row>
    <row r="146" spans="1:12" ht="15.75" x14ac:dyDescent="0.5">
      <c r="A146" s="29">
        <v>0</v>
      </c>
      <c r="B146" s="18">
        <v>7.9</v>
      </c>
      <c r="F146" s="14">
        <v>1</v>
      </c>
      <c r="G146" s="18">
        <v>7.9</v>
      </c>
      <c r="K146">
        <v>0</v>
      </c>
      <c r="L146" s="18">
        <v>7.9</v>
      </c>
    </row>
    <row r="147" spans="1:12" ht="15.75" x14ac:dyDescent="0.5">
      <c r="A147" s="29">
        <v>1</v>
      </c>
      <c r="B147" s="18">
        <v>14.1</v>
      </c>
      <c r="F147" s="14">
        <v>0</v>
      </c>
      <c r="G147" s="18">
        <v>14.1</v>
      </c>
      <c r="K147">
        <v>1</v>
      </c>
      <c r="L147" s="18">
        <v>14.1</v>
      </c>
    </row>
    <row r="148" spans="1:12" ht="15.75" x14ac:dyDescent="0.5">
      <c r="A148" s="29">
        <v>0</v>
      </c>
      <c r="B148" s="18">
        <v>8.1</v>
      </c>
      <c r="F148" s="14">
        <v>1</v>
      </c>
      <c r="G148" s="18">
        <v>8.1</v>
      </c>
      <c r="K148">
        <v>0</v>
      </c>
      <c r="L148" s="18">
        <v>8.1</v>
      </c>
    </row>
    <row r="149" spans="1:12" ht="15.75" x14ac:dyDescent="0.5">
      <c r="A149" s="29">
        <v>1</v>
      </c>
      <c r="B149" s="18">
        <v>13.6</v>
      </c>
      <c r="F149" s="14">
        <v>0</v>
      </c>
      <c r="G149" s="18">
        <v>13.6</v>
      </c>
      <c r="K149">
        <v>0</v>
      </c>
      <c r="L149" s="18">
        <v>13.6</v>
      </c>
    </row>
    <row r="150" spans="1:12" ht="15.75" x14ac:dyDescent="0.5">
      <c r="A150" s="29">
        <v>0</v>
      </c>
      <c r="B150" s="18">
        <v>10</v>
      </c>
      <c r="F150" s="14">
        <v>1</v>
      </c>
      <c r="G150" s="18">
        <v>10</v>
      </c>
      <c r="K150">
        <v>0</v>
      </c>
      <c r="L150" s="18">
        <v>10</v>
      </c>
    </row>
    <row r="151" spans="1:12" ht="15.75" x14ac:dyDescent="0.5">
      <c r="A151" s="29">
        <v>1</v>
      </c>
      <c r="B151" s="18">
        <v>11.6</v>
      </c>
      <c r="F151" s="14">
        <v>1</v>
      </c>
      <c r="G151" s="18">
        <v>11.6</v>
      </c>
      <c r="K151">
        <v>0</v>
      </c>
      <c r="L151" s="18">
        <v>11.6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B2EE2-9F3C-41C0-9DB3-EE1CB86B3C7F}">
  <dimension ref="A1:T25"/>
  <sheetViews>
    <sheetView workbookViewId="0">
      <selection activeCell="B25" sqref="B25"/>
    </sheetView>
  </sheetViews>
  <sheetFormatPr defaultRowHeight="14.25" x14ac:dyDescent="0.45"/>
  <sheetData>
    <row r="1" spans="1:20" x14ac:dyDescent="0.45">
      <c r="A1" s="36"/>
      <c r="B1" s="36" t="s">
        <v>41</v>
      </c>
      <c r="C1" s="48" t="s">
        <v>42</v>
      </c>
      <c r="D1" s="36" t="s">
        <v>43</v>
      </c>
      <c r="E1" s="36" t="s">
        <v>44</v>
      </c>
      <c r="F1" s="36" t="s">
        <v>45</v>
      </c>
      <c r="G1" s="36" t="s">
        <v>46</v>
      </c>
      <c r="H1" s="36" t="s">
        <v>47</v>
      </c>
      <c r="I1" s="36" t="s">
        <v>48</v>
      </c>
      <c r="J1" s="36" t="s">
        <v>49</v>
      </c>
      <c r="K1" s="36" t="s">
        <v>50</v>
      </c>
      <c r="L1" s="36" t="s">
        <v>51</v>
      </c>
      <c r="M1" s="36" t="s">
        <v>52</v>
      </c>
      <c r="N1" s="36" t="s">
        <v>53</v>
      </c>
      <c r="O1" s="36" t="s">
        <v>54</v>
      </c>
      <c r="P1" s="49" t="s">
        <v>55</v>
      </c>
      <c r="Q1" s="49" t="s">
        <v>35</v>
      </c>
      <c r="R1" s="48" t="s">
        <v>57</v>
      </c>
      <c r="S1" s="36" t="s">
        <v>56</v>
      </c>
      <c r="T1" s="36" t="s">
        <v>40</v>
      </c>
    </row>
    <row r="2" spans="1:20" x14ac:dyDescent="0.45">
      <c r="A2" s="35" t="s">
        <v>41</v>
      </c>
      <c r="B2" s="35">
        <v>1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</row>
    <row r="3" spans="1:20" x14ac:dyDescent="0.45">
      <c r="A3" s="35" t="s">
        <v>42</v>
      </c>
      <c r="B3" s="37">
        <v>0.92494601194435921</v>
      </c>
      <c r="C3" s="35">
        <v>1</v>
      </c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</row>
    <row r="4" spans="1:20" x14ac:dyDescent="0.45">
      <c r="A4" s="35" t="s">
        <v>43</v>
      </c>
      <c r="B4" s="35">
        <v>-6.4791925275506868E-2</v>
      </c>
      <c r="C4" s="35">
        <v>-3.289935078235505E-2</v>
      </c>
      <c r="D4" s="35">
        <v>1</v>
      </c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</row>
    <row r="5" spans="1:20" x14ac:dyDescent="0.45">
      <c r="A5" s="35" t="s">
        <v>44</v>
      </c>
      <c r="B5" s="35">
        <v>7.8593440422867353E-2</v>
      </c>
      <c r="C5" s="35">
        <v>1.2553150277961726E-3</v>
      </c>
      <c r="D5" s="35">
        <v>-8.0040621362480149E-2</v>
      </c>
      <c r="E5" s="35">
        <v>1</v>
      </c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</row>
    <row r="6" spans="1:20" x14ac:dyDescent="0.45">
      <c r="A6" s="35" t="s">
        <v>45</v>
      </c>
      <c r="B6" s="35">
        <v>0.7959063161094394</v>
      </c>
      <c r="C6" s="35">
        <v>0.73973541046407287</v>
      </c>
      <c r="D6" s="35">
        <v>-1.4286061807008329E-2</v>
      </c>
      <c r="E6" s="35">
        <v>3.9804302065437037E-2</v>
      </c>
      <c r="F6" s="35">
        <v>1</v>
      </c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</row>
    <row r="7" spans="1:20" x14ac:dyDescent="0.45">
      <c r="A7" s="35" t="s">
        <v>46</v>
      </c>
      <c r="B7" s="35">
        <v>-0.2300754807224637</v>
      </c>
      <c r="C7" s="35">
        <v>-0.21463664100421898</v>
      </c>
      <c r="D7" s="35">
        <v>3.4155996803929611E-2</v>
      </c>
      <c r="E7" s="35">
        <v>-0.27667767771321217</v>
      </c>
      <c r="F7" s="35">
        <v>-0.19783080256432672</v>
      </c>
      <c r="G7" s="35">
        <v>1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</row>
    <row r="8" spans="1:20" x14ac:dyDescent="0.45">
      <c r="A8" s="35" t="s">
        <v>47</v>
      </c>
      <c r="B8" s="35">
        <v>-0.11635833228313222</v>
      </c>
      <c r="C8" s="35">
        <v>-3.0379635440954667E-2</v>
      </c>
      <c r="D8" s="35">
        <v>-7.2515963717589241E-2</v>
      </c>
      <c r="E8" s="35">
        <v>-0.4552161026111014</v>
      </c>
      <c r="F8" s="35">
        <v>-8.7545424408770209E-2</v>
      </c>
      <c r="G8" s="35">
        <v>0.37366977099343679</v>
      </c>
      <c r="H8" s="35">
        <v>1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</row>
    <row r="9" spans="1:20" x14ac:dyDescent="0.45">
      <c r="A9" s="35" t="s">
        <v>48</v>
      </c>
      <c r="B9" s="35">
        <v>0.12122743553905438</v>
      </c>
      <c r="C9" s="35">
        <v>0.12178649007603669</v>
      </c>
      <c r="D9" s="35">
        <v>1.2085507112577273E-2</v>
      </c>
      <c r="E9" s="35">
        <v>8.7835796961221319E-2</v>
      </c>
      <c r="F9" s="35">
        <v>8.3775321862760835E-2</v>
      </c>
      <c r="G9" s="35">
        <v>0.11967272673544904</v>
      </c>
      <c r="H9" s="35">
        <v>-2.4541210685796858E-2</v>
      </c>
      <c r="I9" s="35">
        <v>1</v>
      </c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</row>
    <row r="10" spans="1:20" x14ac:dyDescent="0.45">
      <c r="A10" s="35" t="s">
        <v>49</v>
      </c>
      <c r="B10" s="35">
        <v>0.43649683333043288</v>
      </c>
      <c r="C10" s="35">
        <v>0.41908964366321272</v>
      </c>
      <c r="D10" s="35">
        <v>-0.16385307399089338</v>
      </c>
      <c r="E10" s="35">
        <v>0.11075439745492108</v>
      </c>
      <c r="F10" s="35">
        <v>0.46216671278453669</v>
      </c>
      <c r="G10" s="35">
        <v>-0.24494449828595602</v>
      </c>
      <c r="H10" s="35">
        <v>-0.14136994032565614</v>
      </c>
      <c r="I10" s="35">
        <v>-3.7781136250272067E-2</v>
      </c>
      <c r="J10" s="35">
        <v>1</v>
      </c>
      <c r="K10" s="35"/>
      <c r="L10" s="35"/>
      <c r="M10" s="35"/>
      <c r="N10" s="35"/>
      <c r="O10" s="35"/>
      <c r="P10" s="35"/>
      <c r="Q10" s="35"/>
      <c r="R10" s="35"/>
      <c r="S10" s="35"/>
      <c r="T10" s="35"/>
    </row>
    <row r="11" spans="1:20" x14ac:dyDescent="0.45">
      <c r="A11" s="35" t="s">
        <v>50</v>
      </c>
      <c r="B11" s="35">
        <v>-1.8917695250136226E-2</v>
      </c>
      <c r="C11" s="35">
        <v>5.2268881811103007E-2</v>
      </c>
      <c r="D11" s="35">
        <v>0.11137134778028962</v>
      </c>
      <c r="E11" s="35">
        <v>8.0527398341354028E-3</v>
      </c>
      <c r="F11" s="35">
        <v>2.0091899206972321E-2</v>
      </c>
      <c r="G11" s="35">
        <v>3.9987668158652213E-2</v>
      </c>
      <c r="H11" s="35">
        <v>0.11337949844302829</v>
      </c>
      <c r="I11" s="35">
        <v>-0.17485289061277304</v>
      </c>
      <c r="J11" s="35">
        <v>-0.13102036763344119</v>
      </c>
      <c r="K11" s="35">
        <v>1</v>
      </c>
      <c r="L11" s="35"/>
      <c r="M11" s="35"/>
      <c r="N11" s="35"/>
      <c r="O11" s="35"/>
      <c r="P11" s="35"/>
      <c r="Q11" s="35"/>
      <c r="R11" s="35"/>
      <c r="S11" s="35"/>
      <c r="T11" s="35"/>
    </row>
    <row r="12" spans="1:20" x14ac:dyDescent="0.45">
      <c r="A12" s="35" t="s">
        <v>51</v>
      </c>
      <c r="B12" s="35">
        <v>0.26098025219790127</v>
      </c>
      <c r="C12" s="35">
        <v>0.23436299324370363</v>
      </c>
      <c r="D12" s="35">
        <v>-9.2289951979313098E-2</v>
      </c>
      <c r="E12" s="35">
        <v>-8.8266221430490469E-2</v>
      </c>
      <c r="F12" s="35">
        <v>0.37374950969766724</v>
      </c>
      <c r="G12" s="35">
        <v>-6.3296312862953313E-2</v>
      </c>
      <c r="H12" s="35">
        <v>9.8394447851928982E-2</v>
      </c>
      <c r="I12" s="35">
        <v>4.6533378565231244E-2</v>
      </c>
      <c r="J12" s="35">
        <v>0.28366578072093696</v>
      </c>
      <c r="K12" s="35">
        <v>5.1210562723216016E-2</v>
      </c>
      <c r="L12" s="35">
        <v>1</v>
      </c>
      <c r="M12" s="35"/>
      <c r="N12" s="35"/>
      <c r="O12" s="35"/>
      <c r="P12" s="35"/>
      <c r="Q12" s="35"/>
      <c r="R12" s="35"/>
      <c r="S12" s="35"/>
      <c r="T12" s="35"/>
    </row>
    <row r="13" spans="1:20" x14ac:dyDescent="0.45">
      <c r="A13" s="35" t="s">
        <v>52</v>
      </c>
      <c r="B13" s="35">
        <v>-8.2404837836726474E-2</v>
      </c>
      <c r="C13" s="35">
        <v>-0.10915820770961249</v>
      </c>
      <c r="D13" s="35">
        <v>4.8657647498422135E-2</v>
      </c>
      <c r="E13" s="35">
        <v>-6.1127420473628034E-2</v>
      </c>
      <c r="F13" s="35">
        <v>-2.9464431600584953E-2</v>
      </c>
      <c r="G13" s="35">
        <v>0.13479643259832944</v>
      </c>
      <c r="H13" s="35">
        <v>6.6386339278294001E-2</v>
      </c>
      <c r="I13" s="35">
        <v>-0.1068960035787194</v>
      </c>
      <c r="J13" s="35">
        <v>-0.13774327138044903</v>
      </c>
      <c r="K13" s="35">
        <v>0.46518719734188729</v>
      </c>
      <c r="L13" s="35">
        <v>-0.21675729660106879</v>
      </c>
      <c r="M13" s="35">
        <v>1</v>
      </c>
      <c r="N13" s="35"/>
      <c r="O13" s="35"/>
      <c r="P13" s="35"/>
      <c r="Q13" s="35"/>
      <c r="R13" s="35"/>
      <c r="S13" s="35"/>
      <c r="T13" s="35"/>
    </row>
    <row r="14" spans="1:20" x14ac:dyDescent="0.45">
      <c r="A14" s="35" t="s">
        <v>53</v>
      </c>
      <c r="B14" s="35">
        <v>-3.9537752081770142E-2</v>
      </c>
      <c r="C14" s="35">
        <v>-0.11040005458725689</v>
      </c>
      <c r="D14" s="35">
        <v>0.61644654936365628</v>
      </c>
      <c r="E14" s="35">
        <v>0.24268783418080622</v>
      </c>
      <c r="F14" s="35">
        <v>-3.5361711748531803E-2</v>
      </c>
      <c r="G14" s="35">
        <v>-0.11729834470191974</v>
      </c>
      <c r="H14" s="35">
        <v>-0.23377747683887456</v>
      </c>
      <c r="I14" s="35">
        <v>-1.8936403138646214E-2</v>
      </c>
      <c r="J14" s="35">
        <v>-1.0992148987643235E-2</v>
      </c>
      <c r="K14" s="35">
        <v>-2.5149223920559054E-2</v>
      </c>
      <c r="L14" s="35">
        <v>-8.8360533142823341E-2</v>
      </c>
      <c r="M14" s="35">
        <v>-1.6706835561097453E-2</v>
      </c>
      <c r="N14" s="35">
        <v>1</v>
      </c>
      <c r="O14" s="35"/>
      <c r="P14" s="35"/>
      <c r="Q14" s="35"/>
      <c r="R14" s="35"/>
      <c r="S14" s="35"/>
      <c r="T14" s="35"/>
    </row>
    <row r="15" spans="1:20" x14ac:dyDescent="0.45">
      <c r="A15" s="35" t="s">
        <v>54</v>
      </c>
      <c r="B15" s="35">
        <v>0.70282073981647664</v>
      </c>
      <c r="C15" s="35">
        <v>0.76390626499893044</v>
      </c>
      <c r="D15" s="35">
        <v>-4.7334008300547487E-2</v>
      </c>
      <c r="E15" s="35">
        <v>2.0256062042127113E-2</v>
      </c>
      <c r="F15" s="35">
        <v>0.53709218303305062</v>
      </c>
      <c r="G15" s="35">
        <v>-0.17206318975439022</v>
      </c>
      <c r="H15" s="35">
        <v>-0.11578241223016765</v>
      </c>
      <c r="I15" s="35">
        <v>0.10631366060173973</v>
      </c>
      <c r="J15" s="35">
        <v>0.36896106964700742</v>
      </c>
      <c r="K15" s="35">
        <v>-1.9405545201118056E-2</v>
      </c>
      <c r="L15" s="35">
        <v>0.18000803787253306</v>
      </c>
      <c r="M15" s="35">
        <v>-0.12222726482587697</v>
      </c>
      <c r="N15" s="35">
        <v>-0.11571711914004978</v>
      </c>
      <c r="O15" s="35">
        <v>1</v>
      </c>
      <c r="P15" s="35"/>
      <c r="Q15" s="35"/>
      <c r="R15" s="35"/>
      <c r="S15" s="35"/>
      <c r="T15" s="35"/>
    </row>
    <row r="16" spans="1:20" x14ac:dyDescent="0.45">
      <c r="A16" s="35" t="s">
        <v>55</v>
      </c>
      <c r="B16" s="35">
        <v>0.24749688808941572</v>
      </c>
      <c r="C16" s="35">
        <v>0.24870853641206828</v>
      </c>
      <c r="D16" s="35">
        <v>-1.8702223703920825E-2</v>
      </c>
      <c r="E16" s="35">
        <v>-3.1916313542160742E-2</v>
      </c>
      <c r="F16" s="35">
        <v>0.31885294289788974</v>
      </c>
      <c r="G16" s="35">
        <v>-0.107687668904023</v>
      </c>
      <c r="H16" s="35">
        <v>5.1722506445331098E-3</v>
      </c>
      <c r="I16" s="35">
        <v>-0.10379331920582748</v>
      </c>
      <c r="J16" s="35">
        <v>0.33613972452122481</v>
      </c>
      <c r="K16" s="35">
        <v>-0.27267684138186138</v>
      </c>
      <c r="L16" s="35">
        <v>0.49580258393872734</v>
      </c>
      <c r="M16" s="35">
        <v>-0.38358711160772235</v>
      </c>
      <c r="N16" s="35">
        <v>3.6556690802929018E-2</v>
      </c>
      <c r="O16" s="35">
        <v>0.27668101401086642</v>
      </c>
      <c r="P16" s="35">
        <v>1</v>
      </c>
      <c r="Q16" s="35"/>
      <c r="R16" s="35"/>
      <c r="S16" s="35"/>
      <c r="T16" s="35"/>
    </row>
    <row r="17" spans="1:20" x14ac:dyDescent="0.45">
      <c r="A17" s="35" t="s">
        <v>35</v>
      </c>
      <c r="B17" s="35">
        <v>0.21133599046451579</v>
      </c>
      <c r="C17" s="35">
        <v>0.14005610926435025</v>
      </c>
      <c r="D17" s="35">
        <v>-0.2446959830662912</v>
      </c>
      <c r="E17" s="35">
        <v>0.11693420901824453</v>
      </c>
      <c r="F17" s="35">
        <v>-1.0558183848658288E-2</v>
      </c>
      <c r="G17" s="35">
        <v>-0.32976040845056248</v>
      </c>
      <c r="H17" s="35">
        <v>-0.247274516218985</v>
      </c>
      <c r="I17" s="35">
        <v>0.10392609430231284</v>
      </c>
      <c r="J17" s="35">
        <v>0.2854406321072569</v>
      </c>
      <c r="K17" s="35">
        <v>-0.31209419524051807</v>
      </c>
      <c r="L17" s="35">
        <v>0.27512502620422308</v>
      </c>
      <c r="M17" s="35">
        <v>-0.21601075375521683</v>
      </c>
      <c r="N17" s="35">
        <v>2.7765772971027843E-2</v>
      </c>
      <c r="O17" s="35">
        <v>0.16252142159913768</v>
      </c>
      <c r="P17" s="35">
        <v>0.14321371450294137</v>
      </c>
      <c r="Q17" s="35">
        <v>1</v>
      </c>
      <c r="R17" s="35"/>
      <c r="S17" s="35"/>
      <c r="T17" s="35"/>
    </row>
    <row r="18" spans="1:20" x14ac:dyDescent="0.45">
      <c r="A18" s="35" t="s">
        <v>57</v>
      </c>
      <c r="B18" s="35">
        <v>0.28037758777849309</v>
      </c>
      <c r="C18" s="35">
        <v>0.20934674831412806</v>
      </c>
      <c r="D18" s="35">
        <v>-0.24863906264083563</v>
      </c>
      <c r="E18" s="35">
        <v>0.10019395688429357</v>
      </c>
      <c r="F18" s="35">
        <v>6.5784419621901083E-2</v>
      </c>
      <c r="G18" s="35">
        <v>-0.33558160115609775</v>
      </c>
      <c r="H18" s="35">
        <v>-0.22438530481684532</v>
      </c>
      <c r="I18" s="35">
        <v>0.11294930107577293</v>
      </c>
      <c r="J18" s="35">
        <v>0.31390596614958655</v>
      </c>
      <c r="K18" s="35">
        <v>-0.30496197452094637</v>
      </c>
      <c r="L18" s="35">
        <v>0.32358264147342208</v>
      </c>
      <c r="M18" s="35">
        <v>-0.23763301333001852</v>
      </c>
      <c r="N18" s="35">
        <v>2.8296581747516633E-3</v>
      </c>
      <c r="O18" s="35">
        <v>0.21883317658914364</v>
      </c>
      <c r="P18" s="35">
        <v>0.19000138080073761</v>
      </c>
      <c r="Q18" s="37">
        <v>0.98413513997907787</v>
      </c>
      <c r="R18" s="35">
        <v>1</v>
      </c>
      <c r="S18" s="35"/>
      <c r="T18" s="35"/>
    </row>
    <row r="19" spans="1:20" x14ac:dyDescent="0.45">
      <c r="A19" s="35" t="s">
        <v>56</v>
      </c>
      <c r="B19" s="35">
        <v>0.45236834615289478</v>
      </c>
      <c r="C19" s="35">
        <v>0.42674656913658832</v>
      </c>
      <c r="D19" s="35">
        <v>-0.10320115443872446</v>
      </c>
      <c r="E19" s="35">
        <v>-5.3060868800515491E-2</v>
      </c>
      <c r="F19" s="35">
        <v>0.414870051997976</v>
      </c>
      <c r="G19" s="35">
        <v>-0.14584084368021216</v>
      </c>
      <c r="H19" s="35">
        <v>3.5386108079284086E-2</v>
      </c>
      <c r="I19" s="35">
        <v>8.6692766402573979E-2</v>
      </c>
      <c r="J19" s="35">
        <v>0.25884321309245439</v>
      </c>
      <c r="K19" s="35">
        <v>-7.1389159561105683E-2</v>
      </c>
      <c r="L19" s="35">
        <v>0.36886579276003967</v>
      </c>
      <c r="M19" s="35">
        <v>-0.18998199303415808</v>
      </c>
      <c r="N19" s="35">
        <v>-0.12363578654207789</v>
      </c>
      <c r="O19" s="35">
        <v>0.36429454528689215</v>
      </c>
      <c r="P19" s="35">
        <v>0.30354412877385284</v>
      </c>
      <c r="Q19" s="35">
        <v>0.26719386369326098</v>
      </c>
      <c r="R19" s="35">
        <v>0.43363848656171095</v>
      </c>
      <c r="S19" s="35">
        <v>1</v>
      </c>
      <c r="T19" s="35"/>
    </row>
    <row r="20" spans="1:20" s="39" customFormat="1" ht="14.65" thickBot="1" x14ac:dyDescent="0.5">
      <c r="A20" s="38" t="s">
        <v>40</v>
      </c>
      <c r="B20" s="38">
        <v>0.81250606586306673</v>
      </c>
      <c r="C20" s="38">
        <v>0.73682110933327571</v>
      </c>
      <c r="D20" s="40">
        <v>-0.118216985234326</v>
      </c>
      <c r="E20" s="38">
        <v>7.2016432359314708E-2</v>
      </c>
      <c r="F20" s="38">
        <v>0.84221888860671723</v>
      </c>
      <c r="G20" s="40">
        <v>-0.31032492168318238</v>
      </c>
      <c r="H20" s="40">
        <v>-9.1480084373456783E-2</v>
      </c>
      <c r="I20" s="38">
        <v>0.11084370763740548</v>
      </c>
      <c r="J20" s="38">
        <v>0.54704367199455262</v>
      </c>
      <c r="K20" s="40">
        <v>-0.14814932436897005</v>
      </c>
      <c r="L20" s="38">
        <v>0.50180591250724316</v>
      </c>
      <c r="M20" s="40">
        <v>-0.18042928324545329</v>
      </c>
      <c r="N20" s="40">
        <v>-3.1901479344252685E-2</v>
      </c>
      <c r="O20" s="38">
        <v>0.57139390802953627</v>
      </c>
      <c r="P20" s="38">
        <v>0.38731617615367542</v>
      </c>
      <c r="Q20" s="38">
        <v>0.45284983247019467</v>
      </c>
      <c r="R20" s="38">
        <v>0.52715113767555866</v>
      </c>
      <c r="S20" s="38">
        <v>0.56470681939161493</v>
      </c>
      <c r="T20" s="38">
        <v>1</v>
      </c>
    </row>
    <row r="22" spans="1:20" s="50" customFormat="1" x14ac:dyDescent="0.45">
      <c r="B22" s="50" t="s">
        <v>238</v>
      </c>
    </row>
    <row r="24" spans="1:20" x14ac:dyDescent="0.45">
      <c r="B24" t="s">
        <v>239</v>
      </c>
    </row>
    <row r="25" spans="1:20" x14ac:dyDescent="0.45">
      <c r="B25" t="s">
        <v>240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DC48A-072B-4B08-AB07-929573073039}">
  <dimension ref="A1:U151"/>
  <sheetViews>
    <sheetView zoomScale="70" zoomScaleNormal="70" zoomScaleSheetLayoutView="110" workbookViewId="0">
      <selection activeCell="I40" sqref="I40"/>
    </sheetView>
  </sheetViews>
  <sheetFormatPr defaultRowHeight="14.25" x14ac:dyDescent="0.45"/>
  <cols>
    <col min="21" max="21" width="9.06640625" style="145"/>
  </cols>
  <sheetData>
    <row r="1" spans="1:21" ht="15.75" x14ac:dyDescent="0.5">
      <c r="A1" s="26" t="s">
        <v>39</v>
      </c>
      <c r="B1" s="26" t="s">
        <v>40</v>
      </c>
      <c r="C1" s="26" t="s">
        <v>41</v>
      </c>
      <c r="D1" s="58" t="s">
        <v>42</v>
      </c>
      <c r="E1" s="26" t="s">
        <v>43</v>
      </c>
      <c r="F1" s="26" t="s">
        <v>44</v>
      </c>
      <c r="G1" s="26" t="s">
        <v>45</v>
      </c>
      <c r="H1" s="26" t="s">
        <v>46</v>
      </c>
      <c r="I1" s="26" t="s">
        <v>47</v>
      </c>
      <c r="J1" s="27" t="s">
        <v>48</v>
      </c>
      <c r="K1" s="27" t="s">
        <v>49</v>
      </c>
      <c r="L1" s="26" t="s">
        <v>50</v>
      </c>
      <c r="M1" s="26" t="s">
        <v>51</v>
      </c>
      <c r="N1" s="26" t="s">
        <v>52</v>
      </c>
      <c r="O1" s="59" t="s">
        <v>53</v>
      </c>
      <c r="P1" s="59" t="s">
        <v>54</v>
      </c>
      <c r="Q1" s="60" t="s">
        <v>55</v>
      </c>
      <c r="R1" s="59" t="s">
        <v>35</v>
      </c>
      <c r="S1" s="59" t="s">
        <v>57</v>
      </c>
      <c r="T1" s="59" t="s">
        <v>56</v>
      </c>
      <c r="U1" s="87" t="s">
        <v>40</v>
      </c>
    </row>
    <row r="2" spans="1:21" ht="15.75" x14ac:dyDescent="0.5">
      <c r="A2" s="26">
        <v>1</v>
      </c>
      <c r="B2" s="18">
        <v>12.5</v>
      </c>
      <c r="C2" s="18">
        <v>2.2999999999999998</v>
      </c>
      <c r="D2" s="14">
        <v>60</v>
      </c>
      <c r="E2" s="14">
        <v>10</v>
      </c>
      <c r="F2" s="20">
        <v>0.71199999999999997</v>
      </c>
      <c r="G2" s="14">
        <v>171</v>
      </c>
      <c r="H2" s="14">
        <v>3</v>
      </c>
      <c r="I2" s="14">
        <v>110</v>
      </c>
      <c r="J2" s="14">
        <v>1</v>
      </c>
      <c r="K2" s="29">
        <v>0</v>
      </c>
      <c r="L2" s="14">
        <v>33</v>
      </c>
      <c r="M2" s="14">
        <v>12</v>
      </c>
      <c r="N2" s="14">
        <v>2</v>
      </c>
      <c r="O2" s="61">
        <v>38</v>
      </c>
      <c r="P2" s="62">
        <v>46</v>
      </c>
      <c r="Q2">
        <v>1</v>
      </c>
      <c r="R2" s="30">
        <v>171</v>
      </c>
      <c r="S2" s="30">
        <v>178</v>
      </c>
      <c r="T2" s="31">
        <v>4.0935672514619881E-2</v>
      </c>
      <c r="U2" s="83">
        <v>12.5</v>
      </c>
    </row>
    <row r="3" spans="1:21" ht="15.75" x14ac:dyDescent="0.5">
      <c r="A3" s="26">
        <v>2</v>
      </c>
      <c r="B3" s="18">
        <v>14.5</v>
      </c>
      <c r="C3" s="18">
        <v>2.7</v>
      </c>
      <c r="D3" s="14">
        <v>69</v>
      </c>
      <c r="E3" s="14">
        <v>8</v>
      </c>
      <c r="F3" s="20">
        <v>9.0999999999999998E-2</v>
      </c>
      <c r="G3" s="14">
        <v>213</v>
      </c>
      <c r="H3" s="14">
        <v>3</v>
      </c>
      <c r="I3" s="14">
        <v>134</v>
      </c>
      <c r="J3" s="14">
        <v>1</v>
      </c>
      <c r="K3" s="29">
        <v>0</v>
      </c>
      <c r="L3" s="14">
        <v>33</v>
      </c>
      <c r="M3" s="14">
        <v>16</v>
      </c>
      <c r="N3" s="14">
        <v>1</v>
      </c>
      <c r="O3" s="61">
        <v>36</v>
      </c>
      <c r="P3" s="62">
        <v>73</v>
      </c>
      <c r="Q3">
        <v>1</v>
      </c>
      <c r="R3" s="30">
        <v>168</v>
      </c>
      <c r="S3" s="30">
        <v>178</v>
      </c>
      <c r="T3" s="31">
        <v>5.9523809523809521E-2</v>
      </c>
      <c r="U3" s="83">
        <v>14.5</v>
      </c>
    </row>
    <row r="4" spans="1:21" ht="15.75" x14ac:dyDescent="0.5">
      <c r="A4" s="26">
        <v>3</v>
      </c>
      <c r="B4" s="18">
        <v>19</v>
      </c>
      <c r="C4" s="18">
        <v>3.1</v>
      </c>
      <c r="D4" s="14">
        <v>79</v>
      </c>
      <c r="E4" s="14">
        <v>7</v>
      </c>
      <c r="F4" s="20">
        <v>1.72</v>
      </c>
      <c r="G4" s="14">
        <v>255</v>
      </c>
      <c r="H4" s="14">
        <v>1</v>
      </c>
      <c r="I4" s="14">
        <v>98</v>
      </c>
      <c r="J4" s="14">
        <v>1</v>
      </c>
      <c r="K4" s="29">
        <v>1</v>
      </c>
      <c r="L4" s="14">
        <v>40</v>
      </c>
      <c r="M4" s="14">
        <v>13</v>
      </c>
      <c r="N4" s="14">
        <v>2</v>
      </c>
      <c r="O4" s="61">
        <v>39</v>
      </c>
      <c r="P4" s="62">
        <v>64</v>
      </c>
      <c r="Q4">
        <v>1</v>
      </c>
      <c r="R4" s="30">
        <v>180</v>
      </c>
      <c r="S4" s="30">
        <v>188</v>
      </c>
      <c r="T4" s="31">
        <v>4.4444444444444446E-2</v>
      </c>
      <c r="U4" s="83">
        <v>19</v>
      </c>
    </row>
    <row r="5" spans="1:21" ht="15.75" x14ac:dyDescent="0.5">
      <c r="A5" s="26">
        <v>4</v>
      </c>
      <c r="B5" s="18">
        <v>18.2</v>
      </c>
      <c r="C5" s="18">
        <v>2.6</v>
      </c>
      <c r="D5" s="14">
        <v>66</v>
      </c>
      <c r="E5" s="14">
        <v>7</v>
      </c>
      <c r="F5" s="20">
        <v>1.3720000000000001</v>
      </c>
      <c r="G5" s="14">
        <v>287</v>
      </c>
      <c r="H5" s="14">
        <v>1</v>
      </c>
      <c r="I5" s="14">
        <v>85</v>
      </c>
      <c r="J5" s="14">
        <v>1</v>
      </c>
      <c r="K5" s="29">
        <v>1</v>
      </c>
      <c r="L5" s="14">
        <v>29</v>
      </c>
      <c r="M5" s="14">
        <v>10</v>
      </c>
      <c r="N5" s="14">
        <v>2</v>
      </c>
      <c r="O5" s="61">
        <v>38</v>
      </c>
      <c r="P5" s="62">
        <v>66</v>
      </c>
      <c r="Q5">
        <v>0</v>
      </c>
      <c r="R5" s="30">
        <v>173</v>
      </c>
      <c r="S5" s="30">
        <v>180</v>
      </c>
      <c r="T5" s="31">
        <v>4.046242774566474E-2</v>
      </c>
      <c r="U5" s="83">
        <v>18.2</v>
      </c>
    </row>
    <row r="6" spans="1:21" ht="15.75" x14ac:dyDescent="0.5">
      <c r="A6" s="26">
        <v>5</v>
      </c>
      <c r="B6" s="18">
        <v>7.6</v>
      </c>
      <c r="C6" s="18">
        <v>2</v>
      </c>
      <c r="D6" s="14">
        <v>51</v>
      </c>
      <c r="E6" s="14">
        <v>15</v>
      </c>
      <c r="F6" s="20">
        <v>0.93500000000000005</v>
      </c>
      <c r="G6" s="14">
        <v>112</v>
      </c>
      <c r="H6" s="14">
        <v>4</v>
      </c>
      <c r="I6" s="14">
        <v>72</v>
      </c>
      <c r="J6" s="14">
        <v>1</v>
      </c>
      <c r="K6" s="29">
        <v>0</v>
      </c>
      <c r="L6" s="14">
        <v>36</v>
      </c>
      <c r="M6" s="14">
        <v>4</v>
      </c>
      <c r="N6" s="14">
        <v>3</v>
      </c>
      <c r="O6" s="61">
        <v>40</v>
      </c>
      <c r="P6" s="62">
        <v>29</v>
      </c>
      <c r="Q6">
        <v>0</v>
      </c>
      <c r="R6" s="30">
        <v>166</v>
      </c>
      <c r="S6" s="30">
        <v>171</v>
      </c>
      <c r="T6" s="31">
        <v>3.0120481927710843E-2</v>
      </c>
      <c r="U6" s="83">
        <v>7.6</v>
      </c>
    </row>
    <row r="7" spans="1:21" ht="15.75" x14ac:dyDescent="0.5">
      <c r="A7" s="26">
        <v>6</v>
      </c>
      <c r="B7" s="18">
        <v>18.5</v>
      </c>
      <c r="C7" s="18">
        <v>2.7</v>
      </c>
      <c r="D7" s="14">
        <v>62</v>
      </c>
      <c r="E7" s="14">
        <v>6</v>
      </c>
      <c r="F7" s="20">
        <v>2.0190000000000001</v>
      </c>
      <c r="G7" s="14">
        <v>238</v>
      </c>
      <c r="H7" s="14">
        <v>0</v>
      </c>
      <c r="I7" s="14">
        <v>77</v>
      </c>
      <c r="J7" s="14">
        <v>1</v>
      </c>
      <c r="K7" s="29">
        <v>1</v>
      </c>
      <c r="L7" s="14">
        <v>32</v>
      </c>
      <c r="M7" s="14">
        <v>15</v>
      </c>
      <c r="N7" s="14">
        <v>4</v>
      </c>
      <c r="O7" s="61">
        <v>37</v>
      </c>
      <c r="P7" s="62">
        <v>40</v>
      </c>
      <c r="Q7">
        <v>1</v>
      </c>
      <c r="R7" s="30">
        <v>183</v>
      </c>
      <c r="S7" s="30">
        <v>192</v>
      </c>
      <c r="T7" s="31">
        <v>4.9180327868852458E-2</v>
      </c>
      <c r="U7" s="83">
        <v>18.5</v>
      </c>
    </row>
    <row r="8" spans="1:21" ht="15.75" x14ac:dyDescent="0.5">
      <c r="A8" s="26">
        <v>7</v>
      </c>
      <c r="B8" s="18">
        <v>13.1</v>
      </c>
      <c r="C8" s="18">
        <v>2.4</v>
      </c>
      <c r="D8" s="14">
        <v>61</v>
      </c>
      <c r="E8" s="14">
        <v>7</v>
      </c>
      <c r="F8" s="20">
        <v>0.66200000000000003</v>
      </c>
      <c r="G8" s="14">
        <v>124</v>
      </c>
      <c r="H8" s="14">
        <v>2</v>
      </c>
      <c r="I8" s="14">
        <v>100</v>
      </c>
      <c r="J8" s="14">
        <v>1</v>
      </c>
      <c r="K8" s="29">
        <v>1</v>
      </c>
      <c r="L8" s="14">
        <v>52</v>
      </c>
      <c r="M8" s="14">
        <v>15</v>
      </c>
      <c r="N8" s="14">
        <v>3</v>
      </c>
      <c r="O8" s="61">
        <v>37</v>
      </c>
      <c r="P8" s="62">
        <v>69</v>
      </c>
      <c r="Q8">
        <v>0</v>
      </c>
      <c r="R8" s="30">
        <v>182</v>
      </c>
      <c r="S8" s="30">
        <v>191</v>
      </c>
      <c r="T8" s="31">
        <v>4.9450549450549448E-2</v>
      </c>
      <c r="U8" s="83">
        <v>13.1</v>
      </c>
    </row>
    <row r="9" spans="1:21" ht="15.75" x14ac:dyDescent="0.5">
      <c r="A9" s="26">
        <v>8</v>
      </c>
      <c r="B9" s="18">
        <v>14.9</v>
      </c>
      <c r="C9" s="18">
        <v>2.5</v>
      </c>
      <c r="D9" s="14">
        <v>59</v>
      </c>
      <c r="E9" s="14">
        <v>6</v>
      </c>
      <c r="F9" s="20">
        <v>0.7</v>
      </c>
      <c r="G9" s="14">
        <v>214</v>
      </c>
      <c r="H9" s="14">
        <v>2</v>
      </c>
      <c r="I9" s="14">
        <v>95</v>
      </c>
      <c r="J9" s="14">
        <v>1</v>
      </c>
      <c r="K9" s="29">
        <v>0</v>
      </c>
      <c r="L9" s="14">
        <v>41</v>
      </c>
      <c r="M9" s="14">
        <v>4</v>
      </c>
      <c r="N9" s="14">
        <v>3</v>
      </c>
      <c r="O9" s="61">
        <v>36</v>
      </c>
      <c r="P9" s="62">
        <v>45</v>
      </c>
      <c r="Q9">
        <v>0</v>
      </c>
      <c r="R9" s="30">
        <v>173</v>
      </c>
      <c r="S9" s="30">
        <v>182</v>
      </c>
      <c r="T9" s="31">
        <v>5.2023121387283239E-2</v>
      </c>
      <c r="U9" s="83">
        <v>14.9</v>
      </c>
    </row>
    <row r="10" spans="1:21" ht="15.75" x14ac:dyDescent="0.5">
      <c r="A10" s="26">
        <v>9</v>
      </c>
      <c r="B10" s="18">
        <v>17.100000000000001</v>
      </c>
      <c r="C10" s="18">
        <v>2.7</v>
      </c>
      <c r="D10" s="14">
        <v>65</v>
      </c>
      <c r="E10" s="14">
        <v>8</v>
      </c>
      <c r="F10" s="20">
        <v>0.93700000000000006</v>
      </c>
      <c r="G10" s="14">
        <v>215</v>
      </c>
      <c r="H10" s="14">
        <v>4</v>
      </c>
      <c r="I10" s="14">
        <v>112</v>
      </c>
      <c r="J10" s="14">
        <v>0</v>
      </c>
      <c r="K10" s="29">
        <v>1</v>
      </c>
      <c r="L10" s="14">
        <v>31</v>
      </c>
      <c r="M10" s="14">
        <v>12</v>
      </c>
      <c r="N10" s="14">
        <v>5</v>
      </c>
      <c r="O10" s="61">
        <v>40</v>
      </c>
      <c r="P10" s="62">
        <v>42</v>
      </c>
      <c r="Q10">
        <v>1</v>
      </c>
      <c r="R10" s="30">
        <v>183</v>
      </c>
      <c r="S10" s="30">
        <v>192</v>
      </c>
      <c r="T10" s="31">
        <v>4.9180327868852458E-2</v>
      </c>
      <c r="U10" s="83">
        <v>17.100000000000001</v>
      </c>
    </row>
    <row r="11" spans="1:21" ht="15.75" x14ac:dyDescent="0.5">
      <c r="A11" s="26">
        <v>10</v>
      </c>
      <c r="B11" s="18">
        <v>9.1999999999999993</v>
      </c>
      <c r="C11" s="18">
        <v>2.1</v>
      </c>
      <c r="D11" s="14">
        <v>55</v>
      </c>
      <c r="E11" s="14">
        <v>16</v>
      </c>
      <c r="F11" s="20">
        <v>6.5000000000000002E-2</v>
      </c>
      <c r="G11" s="14">
        <v>154</v>
      </c>
      <c r="H11" s="14">
        <v>3</v>
      </c>
      <c r="I11" s="14">
        <v>75</v>
      </c>
      <c r="J11" s="14">
        <v>0</v>
      </c>
      <c r="K11" s="29">
        <v>0</v>
      </c>
      <c r="L11" s="14">
        <v>42</v>
      </c>
      <c r="M11" s="14">
        <v>13</v>
      </c>
      <c r="N11" s="14">
        <v>2</v>
      </c>
      <c r="O11" s="61">
        <v>34</v>
      </c>
      <c r="P11" s="62">
        <v>34</v>
      </c>
      <c r="Q11">
        <v>1</v>
      </c>
      <c r="R11" s="30">
        <v>158</v>
      </c>
      <c r="S11" s="30">
        <v>165</v>
      </c>
      <c r="T11" s="31">
        <v>4.4303797468354431E-2</v>
      </c>
      <c r="U11" s="83">
        <v>9.1999999999999993</v>
      </c>
    </row>
    <row r="12" spans="1:21" ht="15.75" x14ac:dyDescent="0.5">
      <c r="A12" s="26">
        <v>11</v>
      </c>
      <c r="B12" s="18">
        <v>10.3</v>
      </c>
      <c r="C12" s="18">
        <v>2.2000000000000002</v>
      </c>
      <c r="D12" s="14">
        <v>65</v>
      </c>
      <c r="E12" s="14">
        <v>10</v>
      </c>
      <c r="F12" s="20">
        <v>2.1440000000000001</v>
      </c>
      <c r="G12" s="14">
        <v>97</v>
      </c>
      <c r="H12" s="14">
        <v>2</v>
      </c>
      <c r="I12" s="14">
        <v>100</v>
      </c>
      <c r="J12" s="14">
        <v>1</v>
      </c>
      <c r="K12" s="29">
        <v>0</v>
      </c>
      <c r="L12" s="14">
        <v>32</v>
      </c>
      <c r="M12" s="14">
        <v>8</v>
      </c>
      <c r="N12" s="14">
        <v>2</v>
      </c>
      <c r="O12" s="61">
        <v>40</v>
      </c>
      <c r="P12" s="62">
        <v>51</v>
      </c>
      <c r="Q12">
        <v>1</v>
      </c>
      <c r="R12" s="30">
        <v>174</v>
      </c>
      <c r="S12" s="30">
        <v>180</v>
      </c>
      <c r="T12" s="31">
        <v>3.4482758620689655E-2</v>
      </c>
      <c r="U12" s="83">
        <v>10.3</v>
      </c>
    </row>
    <row r="13" spans="1:21" ht="15.75" x14ac:dyDescent="0.5">
      <c r="A13" s="26">
        <v>12</v>
      </c>
      <c r="B13" s="18">
        <v>19.3</v>
      </c>
      <c r="C13" s="18">
        <v>3.1</v>
      </c>
      <c r="D13" s="14">
        <v>74</v>
      </c>
      <c r="E13" s="14">
        <v>7</v>
      </c>
      <c r="F13" s="20">
        <v>0.248</v>
      </c>
      <c r="G13" s="14">
        <v>301</v>
      </c>
      <c r="H13" s="14">
        <v>1</v>
      </c>
      <c r="I13" s="14">
        <v>96</v>
      </c>
      <c r="J13" s="14">
        <v>1</v>
      </c>
      <c r="K13" s="29">
        <v>1</v>
      </c>
      <c r="L13" s="14">
        <v>39</v>
      </c>
      <c r="M13" s="14">
        <v>21</v>
      </c>
      <c r="N13" s="14">
        <v>5</v>
      </c>
      <c r="O13" s="61">
        <v>40</v>
      </c>
      <c r="P13" s="62">
        <v>86</v>
      </c>
      <c r="Q13">
        <v>1</v>
      </c>
      <c r="R13" s="30">
        <v>174</v>
      </c>
      <c r="S13" s="30">
        <v>187</v>
      </c>
      <c r="T13" s="31">
        <v>7.4712643678160925E-2</v>
      </c>
      <c r="U13" s="83">
        <v>19.3</v>
      </c>
    </row>
    <row r="14" spans="1:21" ht="15.75" x14ac:dyDescent="0.5">
      <c r="A14" s="26">
        <v>13</v>
      </c>
      <c r="B14" s="18">
        <v>8.1</v>
      </c>
      <c r="C14" s="18">
        <v>1.8</v>
      </c>
      <c r="D14" s="14">
        <v>43</v>
      </c>
      <c r="E14" s="14">
        <v>23</v>
      </c>
      <c r="F14" s="20">
        <v>1.607</v>
      </c>
      <c r="G14" s="14">
        <v>123</v>
      </c>
      <c r="H14" s="14">
        <v>1</v>
      </c>
      <c r="I14" s="14">
        <v>72</v>
      </c>
      <c r="J14" s="14">
        <v>0</v>
      </c>
      <c r="K14" s="29">
        <v>0</v>
      </c>
      <c r="L14" s="14">
        <v>45</v>
      </c>
      <c r="M14" s="14">
        <v>8</v>
      </c>
      <c r="N14" s="14">
        <v>3</v>
      </c>
      <c r="O14" s="61">
        <v>44</v>
      </c>
      <c r="P14" s="62">
        <v>19</v>
      </c>
      <c r="Q14">
        <v>0</v>
      </c>
      <c r="R14" s="30">
        <v>163</v>
      </c>
      <c r="S14" s="30">
        <v>170</v>
      </c>
      <c r="T14" s="31">
        <v>4.2944785276073622E-2</v>
      </c>
      <c r="U14" s="83">
        <v>8.1</v>
      </c>
    </row>
    <row r="15" spans="1:21" ht="15.75" x14ac:dyDescent="0.5">
      <c r="A15" s="26">
        <v>14</v>
      </c>
      <c r="B15" s="18">
        <v>9.1</v>
      </c>
      <c r="C15" s="18">
        <v>3.3</v>
      </c>
      <c r="D15" s="14">
        <v>78</v>
      </c>
      <c r="E15" s="14">
        <v>3</v>
      </c>
      <c r="F15" s="20">
        <v>1.6240000000000001</v>
      </c>
      <c r="G15" s="14">
        <v>148</v>
      </c>
      <c r="H15" s="14">
        <v>5</v>
      </c>
      <c r="I15" s="14">
        <v>73</v>
      </c>
      <c r="J15" s="14">
        <v>1</v>
      </c>
      <c r="K15" s="29">
        <v>0</v>
      </c>
      <c r="L15" s="14">
        <v>39</v>
      </c>
      <c r="M15" s="14">
        <v>11</v>
      </c>
      <c r="N15" s="14">
        <v>4</v>
      </c>
      <c r="O15" s="61">
        <v>36</v>
      </c>
      <c r="P15" s="62">
        <v>59</v>
      </c>
      <c r="Q15">
        <v>0</v>
      </c>
      <c r="R15" s="30">
        <v>168</v>
      </c>
      <c r="S15" s="30">
        <v>175</v>
      </c>
      <c r="T15" s="31">
        <v>4.1666666666666664E-2</v>
      </c>
      <c r="U15" s="83">
        <v>9.1</v>
      </c>
    </row>
    <row r="16" spans="1:21" ht="15.75" x14ac:dyDescent="0.5">
      <c r="A16" s="26">
        <v>15</v>
      </c>
      <c r="B16" s="18">
        <v>15.7</v>
      </c>
      <c r="C16" s="18">
        <v>2.8</v>
      </c>
      <c r="D16" s="14">
        <v>67</v>
      </c>
      <c r="E16" s="14">
        <v>9</v>
      </c>
      <c r="F16" s="20">
        <v>0.05</v>
      </c>
      <c r="G16" s="14">
        <v>228</v>
      </c>
      <c r="H16" s="14">
        <v>4</v>
      </c>
      <c r="I16" s="14">
        <v>86</v>
      </c>
      <c r="J16" s="14">
        <v>0</v>
      </c>
      <c r="K16" s="29">
        <v>1</v>
      </c>
      <c r="L16" s="14">
        <v>31</v>
      </c>
      <c r="M16" s="14">
        <v>13</v>
      </c>
      <c r="N16" s="14">
        <v>1</v>
      </c>
      <c r="O16" s="61">
        <v>38</v>
      </c>
      <c r="P16" s="62">
        <v>70</v>
      </c>
      <c r="Q16">
        <v>1</v>
      </c>
      <c r="R16" s="30">
        <v>173</v>
      </c>
      <c r="S16" s="30">
        <v>181</v>
      </c>
      <c r="T16" s="31">
        <v>4.6242774566473986E-2</v>
      </c>
      <c r="U16" s="83">
        <v>15.7</v>
      </c>
    </row>
    <row r="17" spans="1:21" ht="15.75" x14ac:dyDescent="0.5">
      <c r="A17" s="26">
        <v>16</v>
      </c>
      <c r="B17" s="18">
        <v>9.8000000000000007</v>
      </c>
      <c r="C17" s="18">
        <v>2.1</v>
      </c>
      <c r="D17" s="14">
        <v>62</v>
      </c>
      <c r="E17" s="14">
        <v>16</v>
      </c>
      <c r="F17" s="20">
        <v>0.58799999999999997</v>
      </c>
      <c r="G17" s="14">
        <v>136</v>
      </c>
      <c r="H17" s="14">
        <v>4</v>
      </c>
      <c r="I17" s="14">
        <v>121</v>
      </c>
      <c r="J17" s="14">
        <v>1</v>
      </c>
      <c r="K17" s="29">
        <v>1</v>
      </c>
      <c r="L17" s="14">
        <v>41</v>
      </c>
      <c r="M17" s="14">
        <v>10</v>
      </c>
      <c r="N17" s="14">
        <v>3</v>
      </c>
      <c r="O17" s="61">
        <v>41</v>
      </c>
      <c r="P17" s="62">
        <v>44</v>
      </c>
      <c r="Q17">
        <v>1</v>
      </c>
      <c r="R17" s="30">
        <v>159</v>
      </c>
      <c r="S17" s="30">
        <v>167</v>
      </c>
      <c r="T17" s="31">
        <v>5.0314465408805034E-2</v>
      </c>
      <c r="U17" s="83">
        <v>9.8000000000000007</v>
      </c>
    </row>
    <row r="18" spans="1:21" ht="15.75" x14ac:dyDescent="0.5">
      <c r="A18" s="26">
        <v>17</v>
      </c>
      <c r="B18" s="18">
        <v>19.5</v>
      </c>
      <c r="C18" s="18">
        <v>3.8</v>
      </c>
      <c r="D18" s="14">
        <v>99</v>
      </c>
      <c r="E18" s="14">
        <v>9</v>
      </c>
      <c r="F18" s="20">
        <v>1.76</v>
      </c>
      <c r="G18" s="14">
        <v>369</v>
      </c>
      <c r="H18" s="14">
        <v>4</v>
      </c>
      <c r="I18" s="14">
        <v>85</v>
      </c>
      <c r="J18" s="14">
        <v>0</v>
      </c>
      <c r="K18" s="29">
        <v>1</v>
      </c>
      <c r="L18" s="14">
        <v>38</v>
      </c>
      <c r="M18" s="14">
        <v>12</v>
      </c>
      <c r="N18" s="14">
        <v>2</v>
      </c>
      <c r="O18" s="61">
        <v>38</v>
      </c>
      <c r="P18" s="62">
        <v>68</v>
      </c>
      <c r="Q18">
        <v>1</v>
      </c>
      <c r="R18" s="30">
        <v>163</v>
      </c>
      <c r="S18" s="30">
        <v>170</v>
      </c>
      <c r="T18" s="31">
        <v>4.2944785276073622E-2</v>
      </c>
      <c r="U18" s="83">
        <v>19.5</v>
      </c>
    </row>
    <row r="19" spans="1:21" ht="15.75" x14ac:dyDescent="0.5">
      <c r="A19" s="26">
        <v>18</v>
      </c>
      <c r="B19" s="18">
        <v>16.2</v>
      </c>
      <c r="C19" s="18">
        <v>2.6</v>
      </c>
      <c r="D19" s="14">
        <v>67</v>
      </c>
      <c r="E19" s="14">
        <v>8</v>
      </c>
      <c r="F19" s="20">
        <v>4.4999999999999998E-2</v>
      </c>
      <c r="G19" s="14">
        <v>187</v>
      </c>
      <c r="H19" s="14">
        <v>0</v>
      </c>
      <c r="I19" s="14">
        <v>73</v>
      </c>
      <c r="J19" s="14">
        <v>1</v>
      </c>
      <c r="K19" s="29">
        <v>1</v>
      </c>
      <c r="L19" s="14">
        <v>29</v>
      </c>
      <c r="M19" s="14">
        <v>13</v>
      </c>
      <c r="N19" s="14">
        <v>1</v>
      </c>
      <c r="O19" s="61">
        <v>41</v>
      </c>
      <c r="P19" s="62">
        <v>45</v>
      </c>
      <c r="Q19">
        <v>1</v>
      </c>
      <c r="R19" s="30">
        <v>182</v>
      </c>
      <c r="S19" s="30">
        <v>192</v>
      </c>
      <c r="T19" s="31">
        <v>5.4945054945054944E-2</v>
      </c>
      <c r="U19" s="83">
        <v>16.2</v>
      </c>
    </row>
    <row r="20" spans="1:21" ht="15.75" x14ac:dyDescent="0.5">
      <c r="A20" s="26">
        <v>19</v>
      </c>
      <c r="B20" s="18">
        <v>8</v>
      </c>
      <c r="C20" s="18">
        <v>1.9</v>
      </c>
      <c r="D20" s="14">
        <v>51</v>
      </c>
      <c r="E20" s="14">
        <v>12</v>
      </c>
      <c r="F20" s="20">
        <v>1</v>
      </c>
      <c r="G20" s="14">
        <v>66</v>
      </c>
      <c r="H20" s="14">
        <v>3</v>
      </c>
      <c r="I20" s="14">
        <v>90</v>
      </c>
      <c r="J20" s="14">
        <v>1</v>
      </c>
      <c r="K20" s="29">
        <v>0</v>
      </c>
      <c r="L20" s="14">
        <v>34</v>
      </c>
      <c r="M20" s="14">
        <v>6</v>
      </c>
      <c r="N20" s="14">
        <v>2</v>
      </c>
      <c r="O20" s="61">
        <v>40</v>
      </c>
      <c r="P20" s="62">
        <v>25</v>
      </c>
      <c r="Q20">
        <v>0</v>
      </c>
      <c r="R20" s="30">
        <v>178</v>
      </c>
      <c r="S20" s="30">
        <v>184</v>
      </c>
      <c r="T20" s="31">
        <v>3.3707865168539325E-2</v>
      </c>
      <c r="U20" s="83">
        <v>8</v>
      </c>
    </row>
    <row r="21" spans="1:21" ht="15.75" x14ac:dyDescent="0.5">
      <c r="A21" s="26">
        <v>20</v>
      </c>
      <c r="B21" s="18">
        <v>12.2</v>
      </c>
      <c r="C21" s="18">
        <v>2.6</v>
      </c>
      <c r="D21" s="14">
        <v>71</v>
      </c>
      <c r="E21" s="14">
        <v>13</v>
      </c>
      <c r="F21" s="20">
        <v>0.121</v>
      </c>
      <c r="G21" s="14">
        <v>116</v>
      </c>
      <c r="H21" s="14">
        <v>0</v>
      </c>
      <c r="I21" s="14">
        <v>82</v>
      </c>
      <c r="J21" s="14">
        <v>0</v>
      </c>
      <c r="K21" s="29">
        <v>1</v>
      </c>
      <c r="L21" s="14">
        <v>34</v>
      </c>
      <c r="M21" s="14">
        <v>8</v>
      </c>
      <c r="N21" s="14">
        <v>2</v>
      </c>
      <c r="O21" s="61">
        <v>47</v>
      </c>
      <c r="P21" s="62">
        <v>51</v>
      </c>
      <c r="Q21">
        <v>1</v>
      </c>
      <c r="R21" s="30">
        <v>185</v>
      </c>
      <c r="S21" s="30">
        <v>193</v>
      </c>
      <c r="T21" s="31">
        <v>4.3243243243243246E-2</v>
      </c>
      <c r="U21" s="83">
        <v>12.2</v>
      </c>
    </row>
    <row r="22" spans="1:21" ht="15.75" x14ac:dyDescent="0.5">
      <c r="A22" s="26">
        <v>21</v>
      </c>
      <c r="B22" s="18">
        <v>11.1</v>
      </c>
      <c r="C22" s="18">
        <v>2.4</v>
      </c>
      <c r="D22" s="14">
        <v>65</v>
      </c>
      <c r="E22" s="14">
        <v>3</v>
      </c>
      <c r="F22" s="20">
        <v>0.159</v>
      </c>
      <c r="G22" s="14">
        <v>144</v>
      </c>
      <c r="H22" s="14">
        <v>2</v>
      </c>
      <c r="I22" s="14">
        <v>85</v>
      </c>
      <c r="J22" s="14">
        <v>0</v>
      </c>
      <c r="K22" s="29">
        <v>1</v>
      </c>
      <c r="L22" s="14">
        <v>47</v>
      </c>
      <c r="M22" s="14">
        <v>14</v>
      </c>
      <c r="N22" s="14">
        <v>3</v>
      </c>
      <c r="O22" s="61">
        <v>27</v>
      </c>
      <c r="P22" s="62">
        <v>59</v>
      </c>
      <c r="Q22">
        <v>1</v>
      </c>
      <c r="R22" s="30">
        <v>168</v>
      </c>
      <c r="S22" s="30">
        <v>174</v>
      </c>
      <c r="T22" s="31">
        <v>3.5714285714285712E-2</v>
      </c>
      <c r="U22" s="83">
        <v>11.1</v>
      </c>
    </row>
    <row r="23" spans="1:21" ht="15.75" x14ac:dyDescent="0.5">
      <c r="A23" s="26">
        <v>22</v>
      </c>
      <c r="B23" s="18">
        <v>16.8</v>
      </c>
      <c r="C23" s="18">
        <v>3</v>
      </c>
      <c r="D23" s="14">
        <v>86</v>
      </c>
      <c r="E23" s="14">
        <v>8</v>
      </c>
      <c r="F23" s="20">
        <v>2.2839999999999998</v>
      </c>
      <c r="G23" s="14">
        <v>201</v>
      </c>
      <c r="H23" s="14">
        <v>0</v>
      </c>
      <c r="I23" s="14">
        <v>80</v>
      </c>
      <c r="J23" s="14">
        <v>1</v>
      </c>
      <c r="K23" s="29">
        <v>1</v>
      </c>
      <c r="L23" s="14">
        <v>38</v>
      </c>
      <c r="M23" s="14">
        <v>10</v>
      </c>
      <c r="N23" s="14">
        <v>2</v>
      </c>
      <c r="O23" s="61">
        <v>32</v>
      </c>
      <c r="P23" s="62">
        <v>78</v>
      </c>
      <c r="Q23">
        <v>1</v>
      </c>
      <c r="R23" s="30">
        <v>183</v>
      </c>
      <c r="S23" s="30">
        <v>192</v>
      </c>
      <c r="T23" s="31">
        <v>4.9180327868852458E-2</v>
      </c>
      <c r="U23" s="83">
        <v>16.8</v>
      </c>
    </row>
    <row r="24" spans="1:21" ht="15.75" x14ac:dyDescent="0.5">
      <c r="A24" s="26">
        <v>23</v>
      </c>
      <c r="B24" s="18">
        <v>11.8</v>
      </c>
      <c r="C24" s="18">
        <v>2</v>
      </c>
      <c r="D24" s="14">
        <v>51</v>
      </c>
      <c r="E24" s="14">
        <v>8</v>
      </c>
      <c r="F24" s="20">
        <v>0.79900000000000004</v>
      </c>
      <c r="G24" s="14">
        <v>96</v>
      </c>
      <c r="H24" s="14">
        <v>6</v>
      </c>
      <c r="I24" s="14">
        <v>145</v>
      </c>
      <c r="J24" s="14">
        <v>1</v>
      </c>
      <c r="K24" s="29">
        <v>1</v>
      </c>
      <c r="L24" s="14">
        <v>34</v>
      </c>
      <c r="M24" s="14">
        <v>12</v>
      </c>
      <c r="N24" s="14">
        <v>2</v>
      </c>
      <c r="O24" s="61">
        <v>40</v>
      </c>
      <c r="P24" s="62">
        <v>22</v>
      </c>
      <c r="Q24">
        <v>0</v>
      </c>
      <c r="R24" s="30">
        <v>181</v>
      </c>
      <c r="S24" s="30">
        <v>189</v>
      </c>
      <c r="T24" s="31">
        <v>4.4198895027624308E-2</v>
      </c>
      <c r="U24" s="83">
        <v>11.8</v>
      </c>
    </row>
    <row r="25" spans="1:21" ht="15.75" x14ac:dyDescent="0.5">
      <c r="A25" s="26">
        <v>24</v>
      </c>
      <c r="B25" s="18">
        <v>14</v>
      </c>
      <c r="C25" s="18">
        <v>2.2999999999999998</v>
      </c>
      <c r="D25" s="14">
        <v>56</v>
      </c>
      <c r="E25" s="14">
        <v>7</v>
      </c>
      <c r="F25" s="20">
        <v>0.91100000000000003</v>
      </c>
      <c r="G25" s="14">
        <v>134</v>
      </c>
      <c r="H25" s="14">
        <v>2</v>
      </c>
      <c r="I25" s="14">
        <v>112</v>
      </c>
      <c r="J25" s="14">
        <v>1</v>
      </c>
      <c r="K25" s="29">
        <v>0</v>
      </c>
      <c r="L25" s="14">
        <v>30</v>
      </c>
      <c r="M25" s="14">
        <v>13</v>
      </c>
      <c r="N25" s="14">
        <v>1</v>
      </c>
      <c r="O25" s="61">
        <v>38</v>
      </c>
      <c r="P25" s="62">
        <v>34</v>
      </c>
      <c r="Q25">
        <v>1</v>
      </c>
      <c r="R25" s="30">
        <v>178</v>
      </c>
      <c r="S25" s="30">
        <v>185</v>
      </c>
      <c r="T25" s="31">
        <v>3.9325842696629212E-2</v>
      </c>
      <c r="U25" s="83">
        <v>14</v>
      </c>
    </row>
    <row r="26" spans="1:21" ht="15.75" x14ac:dyDescent="0.5">
      <c r="A26" s="26">
        <v>25</v>
      </c>
      <c r="B26" s="18">
        <v>10.5</v>
      </c>
      <c r="C26" s="18">
        <v>2.2999999999999998</v>
      </c>
      <c r="D26" s="14">
        <v>60</v>
      </c>
      <c r="E26" s="14">
        <v>3</v>
      </c>
      <c r="F26" s="20">
        <v>0.81299999999999994</v>
      </c>
      <c r="G26" s="14">
        <v>101</v>
      </c>
      <c r="H26" s="14">
        <v>3</v>
      </c>
      <c r="I26" s="14">
        <v>106</v>
      </c>
      <c r="J26" s="14">
        <v>1</v>
      </c>
      <c r="K26" s="29">
        <v>0</v>
      </c>
      <c r="L26" s="14">
        <v>44</v>
      </c>
      <c r="M26" s="14">
        <v>8</v>
      </c>
      <c r="N26" s="14">
        <v>3</v>
      </c>
      <c r="O26" s="61">
        <v>33</v>
      </c>
      <c r="P26" s="62">
        <v>45</v>
      </c>
      <c r="Q26">
        <v>0</v>
      </c>
      <c r="R26" s="30">
        <v>170</v>
      </c>
      <c r="S26" s="30">
        <v>177</v>
      </c>
      <c r="T26" s="31">
        <v>4.1176470588235294E-2</v>
      </c>
      <c r="U26" s="83">
        <v>10.5</v>
      </c>
    </row>
    <row r="27" spans="1:21" ht="15.75" x14ac:dyDescent="0.5">
      <c r="A27" s="26">
        <v>26</v>
      </c>
      <c r="B27" s="18">
        <v>6.2</v>
      </c>
      <c r="C27" s="18">
        <v>1.6</v>
      </c>
      <c r="D27" s="14">
        <v>40</v>
      </c>
      <c r="E27" s="14">
        <v>14</v>
      </c>
      <c r="F27" s="20">
        <v>0.97599999999999998</v>
      </c>
      <c r="G27" s="14">
        <v>82</v>
      </c>
      <c r="H27" s="14">
        <v>2</v>
      </c>
      <c r="I27" s="14">
        <v>101</v>
      </c>
      <c r="J27" s="14">
        <v>0</v>
      </c>
      <c r="K27" s="29">
        <v>0</v>
      </c>
      <c r="L27" s="14">
        <v>37</v>
      </c>
      <c r="M27" s="14">
        <v>5</v>
      </c>
      <c r="N27" s="14">
        <v>3</v>
      </c>
      <c r="O27" s="61">
        <v>40</v>
      </c>
      <c r="P27" s="62">
        <v>9</v>
      </c>
      <c r="Q27">
        <v>0</v>
      </c>
      <c r="R27" s="30">
        <v>163</v>
      </c>
      <c r="S27" s="30">
        <v>168</v>
      </c>
      <c r="T27" s="31">
        <v>3.0674846625766871E-2</v>
      </c>
      <c r="U27" s="83">
        <v>6.2</v>
      </c>
    </row>
    <row r="28" spans="1:21" ht="15.75" x14ac:dyDescent="0.5">
      <c r="A28" s="26">
        <v>27</v>
      </c>
      <c r="B28" s="18">
        <v>16.899999999999999</v>
      </c>
      <c r="C28" s="18">
        <v>3.4</v>
      </c>
      <c r="D28" s="14">
        <v>85</v>
      </c>
      <c r="E28" s="14">
        <v>12</v>
      </c>
      <c r="F28" s="20">
        <v>1.86</v>
      </c>
      <c r="G28" s="14">
        <v>311</v>
      </c>
      <c r="H28" s="14">
        <v>2</v>
      </c>
      <c r="I28" s="14">
        <v>124</v>
      </c>
      <c r="J28" s="14">
        <v>1</v>
      </c>
      <c r="K28" s="29">
        <v>1</v>
      </c>
      <c r="L28" s="14">
        <v>37</v>
      </c>
      <c r="M28" s="14">
        <v>13</v>
      </c>
      <c r="N28" s="14">
        <v>2</v>
      </c>
      <c r="O28" s="61">
        <v>42</v>
      </c>
      <c r="P28" s="62">
        <v>62</v>
      </c>
      <c r="Q28">
        <v>1</v>
      </c>
      <c r="R28" s="30">
        <v>164</v>
      </c>
      <c r="S28" s="30">
        <v>172</v>
      </c>
      <c r="T28" s="31">
        <v>4.878048780487805E-2</v>
      </c>
      <c r="U28" s="83">
        <v>16.899999999999999</v>
      </c>
    </row>
    <row r="29" spans="1:21" ht="15.75" x14ac:dyDescent="0.5">
      <c r="A29" s="26">
        <v>28</v>
      </c>
      <c r="B29" s="18">
        <v>7.9</v>
      </c>
      <c r="C29" s="18">
        <v>1.5</v>
      </c>
      <c r="D29" s="14">
        <v>35</v>
      </c>
      <c r="E29" s="14">
        <v>6</v>
      </c>
      <c r="F29" s="20">
        <v>4.7E-2</v>
      </c>
      <c r="G29" s="14">
        <v>65</v>
      </c>
      <c r="H29" s="14">
        <v>4</v>
      </c>
      <c r="I29" s="14">
        <v>88</v>
      </c>
      <c r="J29" s="14">
        <v>1</v>
      </c>
      <c r="K29" s="29">
        <v>0</v>
      </c>
      <c r="L29" s="14">
        <v>27</v>
      </c>
      <c r="M29" s="14">
        <v>5</v>
      </c>
      <c r="N29" s="14">
        <v>6</v>
      </c>
      <c r="O29" s="61">
        <v>37</v>
      </c>
      <c r="P29" s="62">
        <v>16</v>
      </c>
      <c r="Q29">
        <v>0</v>
      </c>
      <c r="R29" s="30">
        <v>180</v>
      </c>
      <c r="S29" s="30">
        <v>186</v>
      </c>
      <c r="T29" s="31">
        <v>3.3333333333333333E-2</v>
      </c>
      <c r="U29" s="83">
        <v>7.9</v>
      </c>
    </row>
    <row r="30" spans="1:21" ht="15.75" x14ac:dyDescent="0.5">
      <c r="A30" s="26">
        <v>29</v>
      </c>
      <c r="B30" s="18">
        <v>9.6</v>
      </c>
      <c r="C30" s="18">
        <v>1.9</v>
      </c>
      <c r="D30" s="14">
        <v>51</v>
      </c>
      <c r="E30" s="14">
        <v>6</v>
      </c>
      <c r="F30" s="20">
        <v>0.498</v>
      </c>
      <c r="G30" s="14">
        <v>31</v>
      </c>
      <c r="H30" s="14">
        <v>4</v>
      </c>
      <c r="I30" s="14">
        <v>117</v>
      </c>
      <c r="J30" s="14">
        <v>1</v>
      </c>
      <c r="K30" s="29">
        <v>0</v>
      </c>
      <c r="L30" s="14">
        <v>30</v>
      </c>
      <c r="M30" s="14">
        <v>5</v>
      </c>
      <c r="N30" s="14">
        <v>2</v>
      </c>
      <c r="O30" s="61">
        <v>36</v>
      </c>
      <c r="P30" s="62">
        <v>20</v>
      </c>
      <c r="Q30">
        <v>0</v>
      </c>
      <c r="R30" s="30">
        <v>179</v>
      </c>
      <c r="S30" s="30">
        <v>187</v>
      </c>
      <c r="T30" s="31">
        <v>4.4692737430167599E-2</v>
      </c>
      <c r="U30" s="83">
        <v>9.6</v>
      </c>
    </row>
    <row r="31" spans="1:21" ht="15.75" x14ac:dyDescent="0.5">
      <c r="A31" s="26">
        <v>30</v>
      </c>
      <c r="B31" s="18">
        <v>16.3</v>
      </c>
      <c r="C31" s="18">
        <v>3.7</v>
      </c>
      <c r="D31" s="14">
        <v>102</v>
      </c>
      <c r="E31" s="14">
        <v>12</v>
      </c>
      <c r="F31" s="20">
        <v>8.4000000000000005E-2</v>
      </c>
      <c r="G31" s="14">
        <v>249</v>
      </c>
      <c r="H31" s="14">
        <v>2</v>
      </c>
      <c r="I31" s="14">
        <v>86</v>
      </c>
      <c r="J31" s="14">
        <v>1</v>
      </c>
      <c r="K31" s="29">
        <v>1</v>
      </c>
      <c r="L31" s="14">
        <v>38</v>
      </c>
      <c r="M31" s="14">
        <v>11</v>
      </c>
      <c r="N31" s="14">
        <v>2</v>
      </c>
      <c r="O31" s="61">
        <v>32</v>
      </c>
      <c r="P31" s="62">
        <v>114</v>
      </c>
      <c r="Q31">
        <v>1</v>
      </c>
      <c r="R31" s="30">
        <v>170</v>
      </c>
      <c r="S31" s="30">
        <v>177</v>
      </c>
      <c r="T31" s="31">
        <v>4.1176470588235294E-2</v>
      </c>
      <c r="U31" s="83">
        <v>16.3</v>
      </c>
    </row>
    <row r="32" spans="1:21" ht="15.75" x14ac:dyDescent="0.5">
      <c r="A32" s="26">
        <v>31</v>
      </c>
      <c r="B32" s="18">
        <v>11.2</v>
      </c>
      <c r="C32" s="18">
        <v>2.6</v>
      </c>
      <c r="D32" s="14">
        <v>70</v>
      </c>
      <c r="E32" s="14">
        <v>14</v>
      </c>
      <c r="F32" s="20">
        <v>4.8000000000000001E-2</v>
      </c>
      <c r="G32" s="14">
        <v>197</v>
      </c>
      <c r="H32" s="14">
        <v>4</v>
      </c>
      <c r="I32" s="14">
        <v>72</v>
      </c>
      <c r="J32" s="14">
        <v>1</v>
      </c>
      <c r="K32" s="29">
        <v>1</v>
      </c>
      <c r="L32" s="14">
        <v>35</v>
      </c>
      <c r="M32" s="14">
        <v>11</v>
      </c>
      <c r="N32" s="14">
        <v>3</v>
      </c>
      <c r="O32" s="61">
        <v>42</v>
      </c>
      <c r="P32" s="62">
        <v>56</v>
      </c>
      <c r="Q32">
        <v>0</v>
      </c>
      <c r="R32" s="30">
        <v>166</v>
      </c>
      <c r="S32" s="30">
        <v>172</v>
      </c>
      <c r="T32" s="31">
        <v>3.614457831325301E-2</v>
      </c>
      <c r="U32" s="83">
        <v>11.2</v>
      </c>
    </row>
    <row r="33" spans="1:21" ht="15.75" x14ac:dyDescent="0.5">
      <c r="A33" s="26">
        <v>32</v>
      </c>
      <c r="B33" s="18">
        <v>13.1</v>
      </c>
      <c r="C33" s="18">
        <v>2.5</v>
      </c>
      <c r="D33" s="14">
        <v>61</v>
      </c>
      <c r="E33" s="14">
        <v>7</v>
      </c>
      <c r="F33" s="20">
        <v>0.96</v>
      </c>
      <c r="G33" s="14">
        <v>213</v>
      </c>
      <c r="H33" s="14">
        <v>2</v>
      </c>
      <c r="I33" s="14">
        <v>101</v>
      </c>
      <c r="J33" s="14">
        <v>1</v>
      </c>
      <c r="K33" s="29">
        <v>1</v>
      </c>
      <c r="L33" s="14">
        <v>30</v>
      </c>
      <c r="M33" s="14">
        <v>10</v>
      </c>
      <c r="N33" s="14">
        <v>5</v>
      </c>
      <c r="O33" s="61">
        <v>39</v>
      </c>
      <c r="P33" s="62">
        <v>43</v>
      </c>
      <c r="Q33">
        <v>1</v>
      </c>
      <c r="R33" s="30">
        <v>168</v>
      </c>
      <c r="S33" s="30">
        <v>173</v>
      </c>
      <c r="T33" s="31">
        <v>2.976190476190476E-2</v>
      </c>
      <c r="U33" s="83">
        <v>13.1</v>
      </c>
    </row>
    <row r="34" spans="1:21" ht="15.75" x14ac:dyDescent="0.5">
      <c r="A34" s="26">
        <v>33</v>
      </c>
      <c r="B34" s="18">
        <v>8</v>
      </c>
      <c r="C34" s="18">
        <v>1.8</v>
      </c>
      <c r="D34" s="14">
        <v>44</v>
      </c>
      <c r="E34" s="14">
        <v>3</v>
      </c>
      <c r="F34" s="20">
        <v>1.18</v>
      </c>
      <c r="G34" s="14">
        <v>69</v>
      </c>
      <c r="H34" s="14">
        <v>2</v>
      </c>
      <c r="I34" s="14">
        <v>72</v>
      </c>
      <c r="J34" s="14">
        <v>0</v>
      </c>
      <c r="K34" s="29">
        <v>0</v>
      </c>
      <c r="L34" s="14">
        <v>34</v>
      </c>
      <c r="M34" s="14">
        <v>6</v>
      </c>
      <c r="N34" s="14">
        <v>2</v>
      </c>
      <c r="O34" s="61">
        <v>47</v>
      </c>
      <c r="P34" s="62">
        <v>20</v>
      </c>
      <c r="Q34">
        <v>0</v>
      </c>
      <c r="R34" s="30">
        <v>178</v>
      </c>
      <c r="S34" s="30">
        <v>183</v>
      </c>
      <c r="T34" s="31">
        <v>2.8089887640449437E-2</v>
      </c>
      <c r="U34" s="83">
        <v>8</v>
      </c>
    </row>
    <row r="35" spans="1:21" ht="15.75" x14ac:dyDescent="0.5">
      <c r="A35" s="26">
        <v>34</v>
      </c>
      <c r="B35" s="18">
        <v>16.100000000000001</v>
      </c>
      <c r="C35" s="18">
        <v>3.9</v>
      </c>
      <c r="D35" s="14">
        <v>98</v>
      </c>
      <c r="E35" s="14">
        <v>3</v>
      </c>
      <c r="F35" s="20">
        <v>0.97399999999999998</v>
      </c>
      <c r="G35" s="14">
        <v>201</v>
      </c>
      <c r="H35" s="14">
        <v>1</v>
      </c>
      <c r="I35" s="14">
        <v>91</v>
      </c>
      <c r="J35" s="14">
        <v>1</v>
      </c>
      <c r="K35" s="29">
        <v>1</v>
      </c>
      <c r="L35" s="14">
        <v>37</v>
      </c>
      <c r="M35" s="14">
        <v>6</v>
      </c>
      <c r="N35" s="14">
        <v>3</v>
      </c>
      <c r="O35" s="61">
        <v>32</v>
      </c>
      <c r="P35" s="62">
        <v>106</v>
      </c>
      <c r="Q35">
        <v>0</v>
      </c>
      <c r="R35" s="30">
        <v>186</v>
      </c>
      <c r="S35" s="30">
        <v>194</v>
      </c>
      <c r="T35" s="31">
        <v>4.3010752688172046E-2</v>
      </c>
      <c r="U35" s="83">
        <v>16.100000000000001</v>
      </c>
    </row>
    <row r="36" spans="1:21" ht="15.75" x14ac:dyDescent="0.5">
      <c r="A36" s="26">
        <v>35</v>
      </c>
      <c r="B36" s="18">
        <v>10.4</v>
      </c>
      <c r="C36" s="18">
        <v>2</v>
      </c>
      <c r="D36" s="14">
        <v>53</v>
      </c>
      <c r="E36" s="14">
        <v>4</v>
      </c>
      <c r="F36" s="20">
        <v>1.3149999999999999</v>
      </c>
      <c r="G36" s="14">
        <v>69</v>
      </c>
      <c r="H36" s="14">
        <v>1</v>
      </c>
      <c r="I36" s="14">
        <v>78</v>
      </c>
      <c r="J36" s="14">
        <v>1</v>
      </c>
      <c r="K36" s="29">
        <v>1</v>
      </c>
      <c r="L36" s="14">
        <v>35</v>
      </c>
      <c r="M36" s="14">
        <v>9</v>
      </c>
      <c r="N36" s="14">
        <v>2</v>
      </c>
      <c r="O36" s="61">
        <v>47</v>
      </c>
      <c r="P36" s="62">
        <v>25</v>
      </c>
      <c r="Q36">
        <v>0</v>
      </c>
      <c r="R36" s="30">
        <v>181</v>
      </c>
      <c r="S36" s="30">
        <v>189</v>
      </c>
      <c r="T36" s="31">
        <v>4.4198895027624308E-2</v>
      </c>
      <c r="U36" s="83">
        <v>10.4</v>
      </c>
    </row>
    <row r="37" spans="1:21" ht="15.75" x14ac:dyDescent="0.5">
      <c r="A37" s="26">
        <v>36</v>
      </c>
      <c r="B37" s="18">
        <v>7.4</v>
      </c>
      <c r="C37" s="18">
        <v>1.8</v>
      </c>
      <c r="D37" s="14">
        <v>44</v>
      </c>
      <c r="E37" s="14">
        <v>12</v>
      </c>
      <c r="F37" s="20">
        <v>0.97399999999999998</v>
      </c>
      <c r="G37" s="14">
        <v>117</v>
      </c>
      <c r="H37" s="14">
        <v>3</v>
      </c>
      <c r="I37" s="14">
        <v>96</v>
      </c>
      <c r="J37" s="14">
        <v>0</v>
      </c>
      <c r="K37" s="29">
        <v>0</v>
      </c>
      <c r="L37" s="14">
        <v>33</v>
      </c>
      <c r="M37" s="14">
        <v>6</v>
      </c>
      <c r="N37" s="14">
        <v>2</v>
      </c>
      <c r="O37" s="61">
        <v>40</v>
      </c>
      <c r="P37" s="62">
        <v>22</v>
      </c>
      <c r="Q37">
        <v>1</v>
      </c>
      <c r="R37" s="30">
        <v>165</v>
      </c>
      <c r="S37" s="30">
        <v>170</v>
      </c>
      <c r="T37" s="31">
        <v>3.0303030303030304E-2</v>
      </c>
      <c r="U37" s="83">
        <v>7.4</v>
      </c>
    </row>
    <row r="38" spans="1:21" ht="15.75" x14ac:dyDescent="0.5">
      <c r="A38" s="26">
        <v>37</v>
      </c>
      <c r="B38" s="18">
        <v>10.5</v>
      </c>
      <c r="C38" s="18">
        <v>2.2999999999999998</v>
      </c>
      <c r="D38" s="14">
        <v>58</v>
      </c>
      <c r="E38" s="14">
        <v>15</v>
      </c>
      <c r="F38" s="20">
        <v>0.16700000000000001</v>
      </c>
      <c r="G38" s="14">
        <v>81</v>
      </c>
      <c r="H38" s="14">
        <v>1</v>
      </c>
      <c r="I38" s="14">
        <v>120</v>
      </c>
      <c r="J38" s="14">
        <v>0</v>
      </c>
      <c r="K38" s="29">
        <v>0</v>
      </c>
      <c r="L38" s="14">
        <v>39</v>
      </c>
      <c r="M38" s="14">
        <v>10</v>
      </c>
      <c r="N38" s="14">
        <v>2</v>
      </c>
      <c r="O38" s="61">
        <v>47</v>
      </c>
      <c r="P38" s="62">
        <v>35</v>
      </c>
      <c r="Q38">
        <v>0</v>
      </c>
      <c r="R38" s="30">
        <v>181</v>
      </c>
      <c r="S38" s="30">
        <v>188</v>
      </c>
      <c r="T38" s="31">
        <v>3.8674033149171269E-2</v>
      </c>
      <c r="U38" s="83">
        <v>10.5</v>
      </c>
    </row>
    <row r="39" spans="1:21" ht="15.75" x14ac:dyDescent="0.5">
      <c r="A39" s="26">
        <v>38</v>
      </c>
      <c r="B39" s="18">
        <v>12</v>
      </c>
      <c r="C39" s="18">
        <v>2.2999999999999998</v>
      </c>
      <c r="D39" s="14">
        <v>60</v>
      </c>
      <c r="E39" s="14">
        <v>5</v>
      </c>
      <c r="F39" s="20">
        <v>0.93700000000000006</v>
      </c>
      <c r="G39" s="14">
        <v>211</v>
      </c>
      <c r="H39" s="14">
        <v>3</v>
      </c>
      <c r="I39" s="14">
        <v>112</v>
      </c>
      <c r="J39" s="14">
        <v>1</v>
      </c>
      <c r="K39" s="29">
        <v>0</v>
      </c>
      <c r="L39" s="14">
        <v>59</v>
      </c>
      <c r="M39" s="14">
        <v>15</v>
      </c>
      <c r="N39" s="14">
        <v>4</v>
      </c>
      <c r="O39" s="61">
        <v>37</v>
      </c>
      <c r="P39" s="62">
        <v>39</v>
      </c>
      <c r="Q39">
        <v>0</v>
      </c>
      <c r="R39" s="30">
        <v>166</v>
      </c>
      <c r="S39" s="30">
        <v>171</v>
      </c>
      <c r="T39" s="31">
        <v>3.0120481927710843E-2</v>
      </c>
      <c r="U39" s="83">
        <v>12</v>
      </c>
    </row>
    <row r="40" spans="1:21" ht="15.75" x14ac:dyDescent="0.5">
      <c r="A40" s="26">
        <v>39</v>
      </c>
      <c r="B40" s="18">
        <v>14.5</v>
      </c>
      <c r="C40" s="18">
        <v>2.4</v>
      </c>
      <c r="D40" s="14">
        <v>54</v>
      </c>
      <c r="E40" s="14">
        <v>9</v>
      </c>
      <c r="F40" s="20">
        <v>4.5999999999999999E-2</v>
      </c>
      <c r="G40" s="14">
        <v>151</v>
      </c>
      <c r="H40" s="14">
        <v>0</v>
      </c>
      <c r="I40" s="14">
        <v>72</v>
      </c>
      <c r="J40" s="14">
        <v>1</v>
      </c>
      <c r="K40" s="29">
        <v>1</v>
      </c>
      <c r="L40" s="14">
        <v>30</v>
      </c>
      <c r="M40" s="14">
        <v>13</v>
      </c>
      <c r="N40" s="14">
        <v>5</v>
      </c>
      <c r="O40" s="61">
        <v>39</v>
      </c>
      <c r="P40" s="62">
        <v>26</v>
      </c>
      <c r="Q40">
        <v>0</v>
      </c>
      <c r="R40" s="30">
        <v>201</v>
      </c>
      <c r="S40" s="30">
        <v>204</v>
      </c>
      <c r="T40" s="31">
        <v>1.4925373134328358E-2</v>
      </c>
      <c r="U40" s="83">
        <v>14.5</v>
      </c>
    </row>
    <row r="41" spans="1:21" ht="15.75" x14ac:dyDescent="0.5">
      <c r="A41" s="26">
        <v>40</v>
      </c>
      <c r="B41" s="23">
        <v>5.9</v>
      </c>
      <c r="C41" s="23">
        <v>1.9</v>
      </c>
      <c r="D41" s="14">
        <v>48</v>
      </c>
      <c r="E41" s="12">
        <v>2</v>
      </c>
      <c r="F41" s="25">
        <v>1.7999999999999999E-2</v>
      </c>
      <c r="G41" s="12">
        <v>77</v>
      </c>
      <c r="H41" s="12">
        <v>2</v>
      </c>
      <c r="I41" s="12">
        <v>150</v>
      </c>
      <c r="J41" s="14">
        <v>0</v>
      </c>
      <c r="K41" s="29">
        <v>0</v>
      </c>
      <c r="L41" s="14">
        <v>28</v>
      </c>
      <c r="M41" s="14">
        <v>1</v>
      </c>
      <c r="N41" s="14">
        <v>6</v>
      </c>
      <c r="O41" s="61">
        <v>30</v>
      </c>
      <c r="P41" s="62">
        <v>24</v>
      </c>
      <c r="Q41">
        <v>0</v>
      </c>
      <c r="R41" s="30">
        <v>157</v>
      </c>
      <c r="S41" s="30">
        <v>160</v>
      </c>
      <c r="T41" s="31">
        <v>1.9108280254777069E-2</v>
      </c>
      <c r="U41" s="85">
        <v>5.9</v>
      </c>
    </row>
    <row r="42" spans="1:21" ht="15.75" x14ac:dyDescent="0.5">
      <c r="A42" s="26">
        <v>41</v>
      </c>
      <c r="B42" s="18">
        <v>9</v>
      </c>
      <c r="C42" s="18">
        <v>1.9</v>
      </c>
      <c r="D42" s="14">
        <v>53</v>
      </c>
      <c r="E42" s="14">
        <v>13</v>
      </c>
      <c r="F42" s="20">
        <v>0.84</v>
      </c>
      <c r="G42" s="14">
        <v>99</v>
      </c>
      <c r="H42" s="14">
        <v>3</v>
      </c>
      <c r="I42" s="14">
        <v>110</v>
      </c>
      <c r="J42" s="14">
        <v>1</v>
      </c>
      <c r="K42" s="29">
        <v>0</v>
      </c>
      <c r="L42" s="14">
        <v>36</v>
      </c>
      <c r="M42" s="14">
        <v>9</v>
      </c>
      <c r="N42" s="14">
        <v>2</v>
      </c>
      <c r="O42" s="61">
        <v>41</v>
      </c>
      <c r="P42" s="62">
        <v>30</v>
      </c>
      <c r="Q42">
        <v>1</v>
      </c>
      <c r="R42" s="30">
        <v>171</v>
      </c>
      <c r="S42" s="30">
        <v>176</v>
      </c>
      <c r="T42" s="31">
        <v>2.9239766081871343E-2</v>
      </c>
      <c r="U42" s="83">
        <v>9</v>
      </c>
    </row>
    <row r="43" spans="1:21" ht="15.75" x14ac:dyDescent="0.5">
      <c r="A43" s="26">
        <v>42</v>
      </c>
      <c r="B43" s="18">
        <v>15.8</v>
      </c>
      <c r="C43" s="18">
        <v>3.5</v>
      </c>
      <c r="D43" s="14">
        <v>88</v>
      </c>
      <c r="E43" s="14">
        <v>18</v>
      </c>
      <c r="F43" s="20">
        <v>1</v>
      </c>
      <c r="G43" s="14">
        <v>283</v>
      </c>
      <c r="H43" s="14">
        <v>2</v>
      </c>
      <c r="I43" s="14">
        <v>104</v>
      </c>
      <c r="J43" s="14">
        <v>1</v>
      </c>
      <c r="K43" s="29">
        <v>0</v>
      </c>
      <c r="L43" s="14">
        <v>40</v>
      </c>
      <c r="M43" s="14">
        <v>8</v>
      </c>
      <c r="N43" s="14">
        <v>3</v>
      </c>
      <c r="O43" s="61">
        <v>43</v>
      </c>
      <c r="P43" s="62">
        <v>64</v>
      </c>
      <c r="Q43">
        <v>0</v>
      </c>
      <c r="R43" s="30">
        <v>167</v>
      </c>
      <c r="S43" s="30">
        <v>177</v>
      </c>
      <c r="T43" s="31">
        <v>5.9880239520958084E-2</v>
      </c>
      <c r="U43" s="83">
        <v>15.8</v>
      </c>
    </row>
    <row r="44" spans="1:21" ht="15.75" x14ac:dyDescent="0.5">
      <c r="A44" s="26">
        <v>43</v>
      </c>
      <c r="B44" s="18">
        <v>14</v>
      </c>
      <c r="C44" s="18">
        <v>2.5</v>
      </c>
      <c r="D44" s="14">
        <v>59</v>
      </c>
      <c r="E44" s="14">
        <v>5</v>
      </c>
      <c r="F44" s="20">
        <v>1.159</v>
      </c>
      <c r="G44" s="14">
        <v>196</v>
      </c>
      <c r="H44" s="14">
        <v>1</v>
      </c>
      <c r="I44" s="14">
        <v>99</v>
      </c>
      <c r="J44" s="14">
        <v>1</v>
      </c>
      <c r="K44" s="29">
        <v>0</v>
      </c>
      <c r="L44" s="14">
        <v>43</v>
      </c>
      <c r="M44" s="14">
        <v>15</v>
      </c>
      <c r="N44" s="14">
        <v>5</v>
      </c>
      <c r="O44" s="61">
        <v>35</v>
      </c>
      <c r="P44" s="62">
        <v>45</v>
      </c>
      <c r="Q44">
        <v>0</v>
      </c>
      <c r="R44" s="30">
        <v>176</v>
      </c>
      <c r="S44" s="30">
        <v>184</v>
      </c>
      <c r="T44" s="31">
        <v>4.5454545454545456E-2</v>
      </c>
      <c r="U44" s="83">
        <v>14</v>
      </c>
    </row>
    <row r="45" spans="1:21" ht="15.75" x14ac:dyDescent="0.5">
      <c r="A45" s="26">
        <v>44</v>
      </c>
      <c r="B45" s="18">
        <v>15.3</v>
      </c>
      <c r="C45" s="18">
        <v>3.4</v>
      </c>
      <c r="D45" s="14">
        <v>117</v>
      </c>
      <c r="E45" s="14">
        <v>2</v>
      </c>
      <c r="F45" s="20">
        <v>0.104</v>
      </c>
      <c r="G45" s="14">
        <v>253</v>
      </c>
      <c r="H45" s="14">
        <v>2</v>
      </c>
      <c r="I45" s="14">
        <v>145</v>
      </c>
      <c r="J45" s="14">
        <v>1</v>
      </c>
      <c r="K45" s="29">
        <v>1</v>
      </c>
      <c r="L45" s="14">
        <v>52</v>
      </c>
      <c r="M45" s="14">
        <v>15</v>
      </c>
      <c r="N45" s="14">
        <v>3</v>
      </c>
      <c r="O45" s="61">
        <v>30</v>
      </c>
      <c r="P45" s="62">
        <v>59</v>
      </c>
      <c r="Q45">
        <v>0</v>
      </c>
      <c r="R45" s="30">
        <v>163</v>
      </c>
      <c r="S45" s="30">
        <v>169</v>
      </c>
      <c r="T45" s="31">
        <v>3.6809815950920248E-2</v>
      </c>
      <c r="U45" s="83">
        <v>15.3</v>
      </c>
    </row>
    <row r="46" spans="1:21" ht="15.75" x14ac:dyDescent="0.5">
      <c r="A46" s="26">
        <v>45</v>
      </c>
      <c r="B46" s="18">
        <v>14.4</v>
      </c>
      <c r="C46" s="18">
        <v>3.1</v>
      </c>
      <c r="D46" s="14">
        <v>83</v>
      </c>
      <c r="E46" s="14">
        <v>22</v>
      </c>
      <c r="F46" s="20">
        <v>0.93600000000000005</v>
      </c>
      <c r="G46" s="14">
        <v>203</v>
      </c>
      <c r="H46" s="14">
        <v>2</v>
      </c>
      <c r="I46" s="14">
        <v>111</v>
      </c>
      <c r="J46" s="14">
        <v>1</v>
      </c>
      <c r="K46" s="29">
        <v>0</v>
      </c>
      <c r="L46" s="14">
        <v>45</v>
      </c>
      <c r="M46" s="14">
        <v>9</v>
      </c>
      <c r="N46" s="14">
        <v>3</v>
      </c>
      <c r="O46" s="61">
        <v>50</v>
      </c>
      <c r="P46" s="62">
        <v>87</v>
      </c>
      <c r="Q46">
        <v>0</v>
      </c>
      <c r="R46" s="30">
        <v>173</v>
      </c>
      <c r="S46" s="30">
        <v>178</v>
      </c>
      <c r="T46" s="31">
        <v>2.8901734104046242E-2</v>
      </c>
      <c r="U46" s="83">
        <v>14.4</v>
      </c>
    </row>
    <row r="47" spans="1:21" ht="15.75" x14ac:dyDescent="0.5">
      <c r="A47" s="26">
        <v>46</v>
      </c>
      <c r="B47" s="18">
        <v>14.8</v>
      </c>
      <c r="C47" s="18">
        <v>3.6</v>
      </c>
      <c r="D47" s="14">
        <v>91</v>
      </c>
      <c r="E47" s="14">
        <v>2</v>
      </c>
      <c r="F47" s="20">
        <v>1.968</v>
      </c>
      <c r="G47" s="14">
        <v>164</v>
      </c>
      <c r="H47" s="14">
        <v>1</v>
      </c>
      <c r="I47" s="14">
        <v>86</v>
      </c>
      <c r="J47" s="14">
        <v>1</v>
      </c>
      <c r="K47" s="29">
        <v>0</v>
      </c>
      <c r="L47" s="14">
        <v>33</v>
      </c>
      <c r="M47" s="14">
        <v>5</v>
      </c>
      <c r="N47" s="14">
        <v>2</v>
      </c>
      <c r="O47" s="61">
        <v>37</v>
      </c>
      <c r="P47" s="62">
        <v>98</v>
      </c>
      <c r="Q47">
        <v>0</v>
      </c>
      <c r="R47" s="30">
        <v>183</v>
      </c>
      <c r="S47" s="30">
        <v>194</v>
      </c>
      <c r="T47" s="31">
        <v>6.0109289617486336E-2</v>
      </c>
      <c r="U47" s="83">
        <v>14.8</v>
      </c>
    </row>
    <row r="48" spans="1:21" ht="15.75" x14ac:dyDescent="0.5">
      <c r="A48" s="26">
        <v>47</v>
      </c>
      <c r="B48" s="18">
        <v>12.1</v>
      </c>
      <c r="C48" s="18">
        <v>2.5</v>
      </c>
      <c r="D48" s="14">
        <v>56</v>
      </c>
      <c r="E48" s="14">
        <v>4</v>
      </c>
      <c r="F48" s="20">
        <v>2.536</v>
      </c>
      <c r="G48" s="14">
        <v>146</v>
      </c>
      <c r="H48" s="14">
        <v>1</v>
      </c>
      <c r="I48" s="14">
        <v>84</v>
      </c>
      <c r="J48" s="14">
        <v>1</v>
      </c>
      <c r="K48" s="29">
        <v>1</v>
      </c>
      <c r="L48" s="14">
        <v>36</v>
      </c>
      <c r="M48" s="14">
        <v>8</v>
      </c>
      <c r="N48" s="14">
        <v>2</v>
      </c>
      <c r="O48" s="61">
        <v>50</v>
      </c>
      <c r="P48" s="62">
        <v>40</v>
      </c>
      <c r="Q48">
        <v>0</v>
      </c>
      <c r="R48" s="30">
        <v>173</v>
      </c>
      <c r="S48" s="30">
        <v>179</v>
      </c>
      <c r="T48" s="31">
        <v>3.4682080924855488E-2</v>
      </c>
      <c r="U48" s="83">
        <v>12.1</v>
      </c>
    </row>
    <row r="49" spans="1:21" ht="15.75" x14ac:dyDescent="0.5">
      <c r="A49" s="26">
        <v>48</v>
      </c>
      <c r="B49" s="18">
        <v>8</v>
      </c>
      <c r="C49" s="18">
        <v>1.9</v>
      </c>
      <c r="D49" s="14">
        <v>51</v>
      </c>
      <c r="E49" s="14">
        <v>2</v>
      </c>
      <c r="F49" s="20">
        <v>0.41699999999999998</v>
      </c>
      <c r="G49" s="14">
        <v>121</v>
      </c>
      <c r="H49" s="14">
        <v>3</v>
      </c>
      <c r="I49" s="14">
        <v>123</v>
      </c>
      <c r="J49" s="14">
        <v>0</v>
      </c>
      <c r="K49" s="29">
        <v>0</v>
      </c>
      <c r="L49" s="14">
        <v>36</v>
      </c>
      <c r="M49" s="14">
        <v>8</v>
      </c>
      <c r="N49" s="14">
        <v>2</v>
      </c>
      <c r="O49" s="61">
        <v>33</v>
      </c>
      <c r="P49" s="62">
        <v>32</v>
      </c>
      <c r="Q49">
        <v>1</v>
      </c>
      <c r="R49" s="30">
        <v>161</v>
      </c>
      <c r="S49" s="30">
        <v>167</v>
      </c>
      <c r="T49" s="31">
        <v>3.7267080745341616E-2</v>
      </c>
      <c r="U49" s="83">
        <v>8</v>
      </c>
    </row>
    <row r="50" spans="1:21" ht="15.75" x14ac:dyDescent="0.5">
      <c r="A50" s="26">
        <v>49</v>
      </c>
      <c r="B50" s="18">
        <v>8.4</v>
      </c>
      <c r="C50" s="18">
        <v>2</v>
      </c>
      <c r="D50" s="14">
        <v>56</v>
      </c>
      <c r="E50" s="14">
        <v>14</v>
      </c>
      <c r="F50" s="20">
        <v>3.9E-2</v>
      </c>
      <c r="G50" s="14">
        <v>128</v>
      </c>
      <c r="H50" s="14">
        <v>1</v>
      </c>
      <c r="I50" s="14">
        <v>97</v>
      </c>
      <c r="J50" s="14">
        <v>0</v>
      </c>
      <c r="K50" s="29">
        <v>1</v>
      </c>
      <c r="L50" s="14">
        <v>43</v>
      </c>
      <c r="M50" s="14">
        <v>6</v>
      </c>
      <c r="N50" s="14">
        <v>3</v>
      </c>
      <c r="O50" s="61">
        <v>41</v>
      </c>
      <c r="P50" s="62">
        <v>37</v>
      </c>
      <c r="Q50">
        <v>0</v>
      </c>
      <c r="R50" s="30">
        <v>165</v>
      </c>
      <c r="S50" s="30">
        <v>172</v>
      </c>
      <c r="T50" s="31">
        <v>4.2424242424242427E-2</v>
      </c>
      <c r="U50" s="83">
        <v>8.4</v>
      </c>
    </row>
    <row r="51" spans="1:21" ht="15.75" x14ac:dyDescent="0.5">
      <c r="A51" s="26">
        <v>50</v>
      </c>
      <c r="B51" s="18">
        <v>10.6</v>
      </c>
      <c r="C51" s="18">
        <v>2</v>
      </c>
      <c r="D51" s="14">
        <v>51</v>
      </c>
      <c r="E51" s="14">
        <v>3</v>
      </c>
      <c r="F51" s="20">
        <v>1.155</v>
      </c>
      <c r="G51" s="14">
        <v>132</v>
      </c>
      <c r="H51" s="14">
        <v>2</v>
      </c>
      <c r="I51" s="14">
        <v>98</v>
      </c>
      <c r="J51" s="14">
        <v>0</v>
      </c>
      <c r="K51" s="29">
        <v>1</v>
      </c>
      <c r="L51" s="14">
        <v>35</v>
      </c>
      <c r="M51" s="14">
        <v>1</v>
      </c>
      <c r="N51" s="14">
        <v>3</v>
      </c>
      <c r="O51" s="61">
        <v>35</v>
      </c>
      <c r="P51" s="62">
        <v>26</v>
      </c>
      <c r="Q51">
        <v>0</v>
      </c>
      <c r="R51" s="30">
        <v>173</v>
      </c>
      <c r="S51" s="30">
        <v>181</v>
      </c>
      <c r="T51" s="31">
        <v>4.6242774566473986E-2</v>
      </c>
      <c r="U51" s="83">
        <v>10.6</v>
      </c>
    </row>
    <row r="52" spans="1:21" ht="15.75" x14ac:dyDescent="0.5">
      <c r="A52" s="26">
        <v>51</v>
      </c>
      <c r="B52" s="18">
        <v>10.9</v>
      </c>
      <c r="C52" s="18">
        <v>2.2999999999999998</v>
      </c>
      <c r="D52" s="14">
        <v>56</v>
      </c>
      <c r="E52" s="14">
        <v>9</v>
      </c>
      <c r="F52" s="20">
        <v>1.9990000000000001</v>
      </c>
      <c r="G52" s="14">
        <v>75</v>
      </c>
      <c r="H52" s="14">
        <v>0</v>
      </c>
      <c r="I52" s="14">
        <v>72</v>
      </c>
      <c r="J52" s="14">
        <v>0</v>
      </c>
      <c r="K52" s="29">
        <v>1</v>
      </c>
      <c r="L52" s="14">
        <v>49</v>
      </c>
      <c r="M52" s="14">
        <v>7</v>
      </c>
      <c r="N52" s="14">
        <v>4</v>
      </c>
      <c r="O52" s="61">
        <v>41</v>
      </c>
      <c r="P52" s="62">
        <v>33</v>
      </c>
      <c r="Q52">
        <v>0</v>
      </c>
      <c r="R52" s="30">
        <v>182</v>
      </c>
      <c r="S52" s="30">
        <v>189</v>
      </c>
      <c r="T52" s="31">
        <v>3.8461538461538464E-2</v>
      </c>
      <c r="U52" s="83">
        <v>10.9</v>
      </c>
    </row>
    <row r="53" spans="1:21" ht="15.75" x14ac:dyDescent="0.5">
      <c r="A53" s="26">
        <v>52</v>
      </c>
      <c r="B53" s="18">
        <v>8.6999999999999993</v>
      </c>
      <c r="C53" s="18">
        <v>2.1</v>
      </c>
      <c r="D53" s="14">
        <v>53</v>
      </c>
      <c r="E53" s="14">
        <v>2</v>
      </c>
      <c r="F53" s="20">
        <v>2.8719999999999999</v>
      </c>
      <c r="G53" s="14">
        <v>144</v>
      </c>
      <c r="H53" s="14">
        <v>6</v>
      </c>
      <c r="I53" s="14">
        <v>73</v>
      </c>
      <c r="J53" s="14">
        <v>1</v>
      </c>
      <c r="K53" s="29">
        <v>1</v>
      </c>
      <c r="L53" s="14">
        <v>35</v>
      </c>
      <c r="M53" s="14">
        <v>4</v>
      </c>
      <c r="N53" s="14">
        <v>3</v>
      </c>
      <c r="O53" s="61">
        <v>50</v>
      </c>
      <c r="P53" s="62">
        <v>34</v>
      </c>
      <c r="Q53">
        <v>0</v>
      </c>
      <c r="R53" s="30">
        <v>165</v>
      </c>
      <c r="S53" s="30">
        <v>171</v>
      </c>
      <c r="T53" s="31">
        <v>3.6363636363636362E-2</v>
      </c>
      <c r="U53" s="83">
        <v>8.6999999999999993</v>
      </c>
    </row>
    <row r="54" spans="1:21" ht="15.75" x14ac:dyDescent="0.5">
      <c r="A54" s="26">
        <v>53</v>
      </c>
      <c r="B54" s="18">
        <v>9.5</v>
      </c>
      <c r="C54" s="18">
        <v>2.5</v>
      </c>
      <c r="D54" s="14">
        <v>62</v>
      </c>
      <c r="E54" s="14">
        <v>21</v>
      </c>
      <c r="F54" s="20">
        <v>0.73399999999999999</v>
      </c>
      <c r="G54" s="14">
        <v>152</v>
      </c>
      <c r="H54" s="14">
        <v>3</v>
      </c>
      <c r="I54" s="14">
        <v>111</v>
      </c>
      <c r="J54" s="14">
        <v>1</v>
      </c>
      <c r="K54" s="29">
        <v>0</v>
      </c>
      <c r="L54" s="14">
        <v>44</v>
      </c>
      <c r="M54" s="14">
        <v>5</v>
      </c>
      <c r="N54" s="14">
        <v>3</v>
      </c>
      <c r="O54" s="61">
        <v>47</v>
      </c>
      <c r="P54" s="62">
        <v>43</v>
      </c>
      <c r="Q54">
        <v>0</v>
      </c>
      <c r="R54" s="30">
        <v>164</v>
      </c>
      <c r="S54" s="30">
        <v>169</v>
      </c>
      <c r="T54" s="31">
        <v>3.048780487804878E-2</v>
      </c>
      <c r="U54" s="83">
        <v>9.5</v>
      </c>
    </row>
    <row r="55" spans="1:21" ht="15.75" x14ac:dyDescent="0.5">
      <c r="A55" s="26">
        <v>54</v>
      </c>
      <c r="B55" s="18">
        <v>6.8</v>
      </c>
      <c r="C55" s="18">
        <v>1.7</v>
      </c>
      <c r="D55" s="14">
        <v>44</v>
      </c>
      <c r="E55" s="14">
        <v>4</v>
      </c>
      <c r="F55" s="20">
        <v>4.5900000000000003E-2</v>
      </c>
      <c r="G55" s="14">
        <v>104</v>
      </c>
      <c r="H55" s="14">
        <v>6</v>
      </c>
      <c r="I55" s="14">
        <v>86</v>
      </c>
      <c r="J55" s="14">
        <v>1</v>
      </c>
      <c r="K55" s="29">
        <v>0</v>
      </c>
      <c r="L55" s="14">
        <v>29</v>
      </c>
      <c r="M55" s="14">
        <v>2</v>
      </c>
      <c r="N55" s="14">
        <v>2</v>
      </c>
      <c r="O55" s="61">
        <v>36</v>
      </c>
      <c r="P55" s="62">
        <v>21</v>
      </c>
      <c r="Q55">
        <v>0</v>
      </c>
      <c r="R55" s="30">
        <v>164</v>
      </c>
      <c r="S55" s="30">
        <v>168</v>
      </c>
      <c r="T55" s="31">
        <v>2.4390243902439025E-2</v>
      </c>
      <c r="U55" s="83">
        <v>6.8</v>
      </c>
    </row>
    <row r="56" spans="1:21" ht="15.75" x14ac:dyDescent="0.5">
      <c r="A56" s="26">
        <v>55</v>
      </c>
      <c r="B56" s="18">
        <v>7.2</v>
      </c>
      <c r="C56" s="18">
        <v>1.6</v>
      </c>
      <c r="D56" s="14">
        <v>41</v>
      </c>
      <c r="E56" s="14">
        <v>12</v>
      </c>
      <c r="F56" s="20">
        <v>0.879</v>
      </c>
      <c r="G56" s="14">
        <v>112</v>
      </c>
      <c r="H56" s="14">
        <v>2</v>
      </c>
      <c r="I56" s="14">
        <v>120</v>
      </c>
      <c r="J56" s="14">
        <v>0</v>
      </c>
      <c r="K56" s="29">
        <v>0</v>
      </c>
      <c r="L56" s="14">
        <v>39</v>
      </c>
      <c r="M56" s="14">
        <v>5</v>
      </c>
      <c r="N56" s="14">
        <v>3</v>
      </c>
      <c r="O56" s="61">
        <v>40</v>
      </c>
      <c r="P56" s="62">
        <v>14</v>
      </c>
      <c r="Q56">
        <v>0</v>
      </c>
      <c r="R56" s="30">
        <v>162</v>
      </c>
      <c r="S56" s="30">
        <v>167</v>
      </c>
      <c r="T56" s="31">
        <v>3.0864197530864196E-2</v>
      </c>
      <c r="U56" s="83">
        <v>7.2</v>
      </c>
    </row>
    <row r="57" spans="1:21" ht="15.75" x14ac:dyDescent="0.5">
      <c r="A57" s="26">
        <v>56</v>
      </c>
      <c r="B57" s="18">
        <v>11.3</v>
      </c>
      <c r="C57" s="18">
        <v>2.6</v>
      </c>
      <c r="D57" s="14">
        <v>72</v>
      </c>
      <c r="E57" s="14">
        <v>4</v>
      </c>
      <c r="F57" s="20">
        <v>1.496</v>
      </c>
      <c r="G57" s="14">
        <v>139</v>
      </c>
      <c r="H57" s="14">
        <v>2</v>
      </c>
      <c r="I57" s="14">
        <v>84</v>
      </c>
      <c r="J57" s="14">
        <v>1</v>
      </c>
      <c r="K57" s="29">
        <v>1</v>
      </c>
      <c r="L57" s="14">
        <v>36</v>
      </c>
      <c r="M57" s="14">
        <v>6</v>
      </c>
      <c r="N57" s="14">
        <v>3</v>
      </c>
      <c r="O57" s="61">
        <v>34</v>
      </c>
      <c r="P57" s="62">
        <v>77</v>
      </c>
      <c r="Q57">
        <v>0</v>
      </c>
      <c r="R57" s="30">
        <v>177</v>
      </c>
      <c r="S57" s="30">
        <v>184</v>
      </c>
      <c r="T57" s="31">
        <v>3.954802259887006E-2</v>
      </c>
      <c r="U57" s="83">
        <v>11.3</v>
      </c>
    </row>
    <row r="58" spans="1:21" ht="15.75" x14ac:dyDescent="0.5">
      <c r="A58" s="26">
        <v>57</v>
      </c>
      <c r="B58" s="18">
        <v>9.4</v>
      </c>
      <c r="C58" s="18">
        <v>2</v>
      </c>
      <c r="D58" s="14">
        <v>55</v>
      </c>
      <c r="E58" s="14">
        <v>14</v>
      </c>
      <c r="F58" s="20">
        <v>0.65500000000000003</v>
      </c>
      <c r="G58" s="14">
        <v>150</v>
      </c>
      <c r="H58" s="14">
        <v>3</v>
      </c>
      <c r="I58" s="14">
        <v>108</v>
      </c>
      <c r="J58" s="14">
        <v>1</v>
      </c>
      <c r="K58" s="29">
        <v>0</v>
      </c>
      <c r="L58" s="14">
        <v>37</v>
      </c>
      <c r="M58" s="14">
        <v>9</v>
      </c>
      <c r="N58" s="14">
        <v>2</v>
      </c>
      <c r="O58" s="61">
        <v>40</v>
      </c>
      <c r="P58" s="62">
        <v>35</v>
      </c>
      <c r="Q58">
        <v>0</v>
      </c>
      <c r="R58" s="30">
        <v>163</v>
      </c>
      <c r="S58" s="30">
        <v>168</v>
      </c>
      <c r="T58" s="31">
        <v>3.0674846625766871E-2</v>
      </c>
      <c r="U58" s="83">
        <v>9.4</v>
      </c>
    </row>
    <row r="59" spans="1:21" ht="15.75" x14ac:dyDescent="0.5">
      <c r="A59" s="26">
        <v>58</v>
      </c>
      <c r="B59" s="18">
        <v>8.6</v>
      </c>
      <c r="C59" s="18">
        <v>1.8</v>
      </c>
      <c r="D59" s="14">
        <v>48</v>
      </c>
      <c r="E59" s="14">
        <v>10</v>
      </c>
      <c r="F59" s="20">
        <v>1.6439999999999999</v>
      </c>
      <c r="G59" s="14">
        <v>60</v>
      </c>
      <c r="H59" s="14">
        <v>3</v>
      </c>
      <c r="I59" s="14">
        <v>118</v>
      </c>
      <c r="J59" s="14">
        <v>0</v>
      </c>
      <c r="K59" s="29">
        <v>1</v>
      </c>
      <c r="L59" s="14">
        <v>34</v>
      </c>
      <c r="M59" s="14">
        <v>19</v>
      </c>
      <c r="N59" s="14">
        <v>1</v>
      </c>
      <c r="O59" s="61">
        <v>39</v>
      </c>
      <c r="P59" s="62">
        <v>22</v>
      </c>
      <c r="Q59">
        <v>1</v>
      </c>
      <c r="R59" s="30">
        <v>172</v>
      </c>
      <c r="S59" s="30">
        <v>180</v>
      </c>
      <c r="T59" s="31">
        <v>4.6511627906976744E-2</v>
      </c>
      <c r="U59" s="83">
        <v>8.6</v>
      </c>
    </row>
    <row r="60" spans="1:21" ht="15.75" x14ac:dyDescent="0.5">
      <c r="A60" s="26">
        <v>59</v>
      </c>
      <c r="B60" s="18">
        <v>17.100000000000001</v>
      </c>
      <c r="C60" s="18">
        <v>2.9</v>
      </c>
      <c r="D60" s="14">
        <v>76</v>
      </c>
      <c r="E60" s="14">
        <v>5</v>
      </c>
      <c r="F60" s="20">
        <v>0.81899999999999995</v>
      </c>
      <c r="G60" s="14">
        <v>266</v>
      </c>
      <c r="H60" s="14">
        <v>4</v>
      </c>
      <c r="I60" s="14">
        <v>92</v>
      </c>
      <c r="J60" s="14">
        <v>0</v>
      </c>
      <c r="K60" s="29">
        <v>1</v>
      </c>
      <c r="L60" s="14">
        <v>52</v>
      </c>
      <c r="M60" s="14">
        <v>18</v>
      </c>
      <c r="N60" s="14">
        <v>5</v>
      </c>
      <c r="O60" s="61">
        <v>34</v>
      </c>
      <c r="P60" s="62">
        <v>87</v>
      </c>
      <c r="Q60">
        <v>1</v>
      </c>
      <c r="R60" s="30">
        <v>178</v>
      </c>
      <c r="S60" s="30">
        <v>186</v>
      </c>
      <c r="T60" s="31">
        <v>4.49438202247191E-2</v>
      </c>
      <c r="U60" s="83">
        <v>17.100000000000001</v>
      </c>
    </row>
    <row r="61" spans="1:21" ht="15.75" x14ac:dyDescent="0.5">
      <c r="A61" s="26">
        <v>60</v>
      </c>
      <c r="B61" s="18">
        <v>15.4</v>
      </c>
      <c r="C61" s="18">
        <v>2.4</v>
      </c>
      <c r="D61" s="14">
        <v>58</v>
      </c>
      <c r="E61" s="14">
        <v>6</v>
      </c>
      <c r="F61" s="20">
        <v>1.623</v>
      </c>
      <c r="G61" s="14">
        <v>209</v>
      </c>
      <c r="H61" s="14">
        <v>1</v>
      </c>
      <c r="I61" s="14">
        <v>88</v>
      </c>
      <c r="J61" s="14">
        <v>0</v>
      </c>
      <c r="K61" s="29">
        <v>1</v>
      </c>
      <c r="L61" s="14">
        <v>45</v>
      </c>
      <c r="M61" s="14">
        <v>10</v>
      </c>
      <c r="N61" s="14">
        <v>3</v>
      </c>
      <c r="O61" s="61">
        <v>38</v>
      </c>
      <c r="P61" s="62">
        <v>45</v>
      </c>
      <c r="Q61">
        <v>1</v>
      </c>
      <c r="R61" s="30">
        <v>179</v>
      </c>
      <c r="S61" s="30">
        <v>187</v>
      </c>
      <c r="T61" s="31">
        <v>4.4692737430167599E-2</v>
      </c>
      <c r="U61" s="83">
        <v>15.4</v>
      </c>
    </row>
    <row r="62" spans="1:21" ht="15.75" x14ac:dyDescent="0.5">
      <c r="A62" s="26">
        <v>61</v>
      </c>
      <c r="B62" s="18">
        <v>11</v>
      </c>
      <c r="C62" s="18">
        <v>2.2000000000000002</v>
      </c>
      <c r="D62" s="14">
        <v>51</v>
      </c>
      <c r="E62" s="14">
        <v>6</v>
      </c>
      <c r="F62" s="20">
        <v>1.0840000000000001</v>
      </c>
      <c r="G62" s="14">
        <v>181</v>
      </c>
      <c r="H62" s="14">
        <v>2</v>
      </c>
      <c r="I62" s="14">
        <v>101</v>
      </c>
      <c r="J62" s="14">
        <v>0</v>
      </c>
      <c r="K62" s="29">
        <v>1</v>
      </c>
      <c r="L62" s="14">
        <v>53</v>
      </c>
      <c r="M62" s="14">
        <v>9</v>
      </c>
      <c r="N62" s="14">
        <v>4</v>
      </c>
      <c r="O62" s="61">
        <v>37</v>
      </c>
      <c r="P62" s="62">
        <v>33</v>
      </c>
      <c r="Q62">
        <v>0</v>
      </c>
      <c r="R62" s="30">
        <v>164</v>
      </c>
      <c r="S62" s="30">
        <v>170</v>
      </c>
      <c r="T62" s="31">
        <v>3.6585365853658534E-2</v>
      </c>
      <c r="U62" s="83">
        <v>11</v>
      </c>
    </row>
    <row r="63" spans="1:21" ht="15.75" x14ac:dyDescent="0.5">
      <c r="A63" s="26">
        <v>62</v>
      </c>
      <c r="B63" s="18">
        <v>15.6</v>
      </c>
      <c r="C63" s="18">
        <v>3</v>
      </c>
      <c r="D63" s="14">
        <v>67</v>
      </c>
      <c r="E63" s="14">
        <v>13</v>
      </c>
      <c r="F63" s="20">
        <v>1.4610000000000001</v>
      </c>
      <c r="G63" s="14">
        <v>180</v>
      </c>
      <c r="H63" s="14">
        <v>4</v>
      </c>
      <c r="I63" s="14">
        <v>91</v>
      </c>
      <c r="J63" s="14">
        <v>0</v>
      </c>
      <c r="K63" s="29">
        <v>0</v>
      </c>
      <c r="L63" s="14">
        <v>44</v>
      </c>
      <c r="M63" s="14">
        <v>10</v>
      </c>
      <c r="N63" s="14">
        <v>3</v>
      </c>
      <c r="O63" s="61">
        <v>40</v>
      </c>
      <c r="P63" s="62">
        <v>44</v>
      </c>
      <c r="Q63">
        <v>0</v>
      </c>
      <c r="R63" s="30">
        <v>181</v>
      </c>
      <c r="S63" s="30">
        <v>187</v>
      </c>
      <c r="T63" s="31">
        <v>3.3149171270718231E-2</v>
      </c>
      <c r="U63" s="83">
        <v>15.6</v>
      </c>
    </row>
    <row r="64" spans="1:21" ht="15.75" x14ac:dyDescent="0.5">
      <c r="A64" s="26">
        <v>63</v>
      </c>
      <c r="B64" s="18">
        <v>7.6</v>
      </c>
      <c r="C64" s="18">
        <v>1.8</v>
      </c>
      <c r="D64" s="14">
        <v>50</v>
      </c>
      <c r="E64" s="14">
        <v>3</v>
      </c>
      <c r="F64" s="20">
        <v>0.53200000000000003</v>
      </c>
      <c r="G64" s="14">
        <v>111</v>
      </c>
      <c r="H64" s="14">
        <v>2</v>
      </c>
      <c r="I64" s="14">
        <v>120</v>
      </c>
      <c r="J64" s="14">
        <v>0</v>
      </c>
      <c r="K64" s="29">
        <v>0</v>
      </c>
      <c r="L64" s="14">
        <v>46</v>
      </c>
      <c r="M64" s="14">
        <v>3</v>
      </c>
      <c r="N64" s="14">
        <v>4</v>
      </c>
      <c r="O64" s="61">
        <v>32</v>
      </c>
      <c r="P64" s="62">
        <v>26</v>
      </c>
      <c r="Q64">
        <v>0</v>
      </c>
      <c r="R64" s="30">
        <v>164</v>
      </c>
      <c r="S64" s="30">
        <v>172</v>
      </c>
      <c r="T64" s="31">
        <v>4.878048780487805E-2</v>
      </c>
      <c r="U64" s="83">
        <v>7.6</v>
      </c>
    </row>
    <row r="65" spans="1:21" ht="15.75" x14ac:dyDescent="0.5">
      <c r="A65" s="26">
        <v>64</v>
      </c>
      <c r="B65" s="18">
        <v>11.4</v>
      </c>
      <c r="C65" s="18">
        <v>2.4</v>
      </c>
      <c r="D65" s="14">
        <v>58</v>
      </c>
      <c r="E65" s="14">
        <v>2</v>
      </c>
      <c r="F65" s="20">
        <v>1.3360000000000001</v>
      </c>
      <c r="G65" s="14">
        <v>150</v>
      </c>
      <c r="H65" s="14">
        <v>2</v>
      </c>
      <c r="I65" s="14">
        <v>98</v>
      </c>
      <c r="J65" s="14">
        <v>0</v>
      </c>
      <c r="K65" s="29">
        <v>1</v>
      </c>
      <c r="L65" s="14">
        <v>38</v>
      </c>
      <c r="M65" s="14">
        <v>9</v>
      </c>
      <c r="N65" s="14">
        <v>2</v>
      </c>
      <c r="O65" s="61">
        <v>47</v>
      </c>
      <c r="P65" s="62">
        <v>41</v>
      </c>
      <c r="Q65">
        <v>1</v>
      </c>
      <c r="R65" s="30">
        <v>177</v>
      </c>
      <c r="S65" s="30">
        <v>183</v>
      </c>
      <c r="T65" s="31">
        <v>3.3898305084745763E-2</v>
      </c>
      <c r="U65" s="83">
        <v>11.4</v>
      </c>
    </row>
    <row r="66" spans="1:21" ht="15.75" x14ac:dyDescent="0.5">
      <c r="A66" s="26">
        <v>65</v>
      </c>
      <c r="B66" s="18">
        <v>23.5</v>
      </c>
      <c r="C66" s="18">
        <v>3.6</v>
      </c>
      <c r="D66" s="14">
        <v>89</v>
      </c>
      <c r="E66" s="14">
        <v>8</v>
      </c>
      <c r="F66" s="20">
        <v>1.018</v>
      </c>
      <c r="G66" s="14">
        <v>348</v>
      </c>
      <c r="H66" s="14">
        <v>0</v>
      </c>
      <c r="I66" s="14">
        <v>98</v>
      </c>
      <c r="J66" s="14">
        <v>1</v>
      </c>
      <c r="K66" s="29">
        <v>1</v>
      </c>
      <c r="L66" s="14">
        <v>36</v>
      </c>
      <c r="M66" s="14">
        <v>12</v>
      </c>
      <c r="N66" s="14">
        <v>1</v>
      </c>
      <c r="O66" s="61">
        <v>40</v>
      </c>
      <c r="P66" s="62">
        <v>57</v>
      </c>
      <c r="Q66">
        <v>1</v>
      </c>
      <c r="R66" s="30">
        <v>184</v>
      </c>
      <c r="S66" s="30">
        <v>195</v>
      </c>
      <c r="T66" s="31">
        <v>5.9782608695652176E-2</v>
      </c>
      <c r="U66" s="83">
        <v>23.5</v>
      </c>
    </row>
    <row r="67" spans="1:21" ht="15.75" x14ac:dyDescent="0.5">
      <c r="A67" s="26">
        <v>66</v>
      </c>
      <c r="B67" s="18">
        <v>12.4</v>
      </c>
      <c r="C67" s="18">
        <v>3.2</v>
      </c>
      <c r="D67" s="14">
        <v>76</v>
      </c>
      <c r="E67" s="14">
        <v>19</v>
      </c>
      <c r="F67" s="20">
        <v>4.2999999999999997E-2</v>
      </c>
      <c r="G67" s="14">
        <v>214</v>
      </c>
      <c r="H67" s="14">
        <v>2</v>
      </c>
      <c r="I67" s="14">
        <v>98</v>
      </c>
      <c r="J67" s="14">
        <v>1</v>
      </c>
      <c r="K67" s="29">
        <v>1</v>
      </c>
      <c r="L67" s="14">
        <v>42</v>
      </c>
      <c r="M67" s="14">
        <v>3</v>
      </c>
      <c r="N67" s="14">
        <v>3</v>
      </c>
      <c r="O67" s="61">
        <v>43</v>
      </c>
      <c r="P67" s="62">
        <v>59</v>
      </c>
      <c r="Q67">
        <v>0</v>
      </c>
      <c r="R67" s="30">
        <v>160</v>
      </c>
      <c r="S67" s="30">
        <v>166</v>
      </c>
      <c r="T67" s="31">
        <v>3.7499999999999999E-2</v>
      </c>
      <c r="U67" s="83">
        <v>12.4</v>
      </c>
    </row>
    <row r="68" spans="1:21" ht="15.75" x14ac:dyDescent="0.5">
      <c r="A68" s="26">
        <v>67</v>
      </c>
      <c r="B68" s="18">
        <v>13.4</v>
      </c>
      <c r="C68" s="18">
        <v>2.7</v>
      </c>
      <c r="D68" s="14">
        <v>71</v>
      </c>
      <c r="E68" s="14">
        <v>5</v>
      </c>
      <c r="F68" s="20">
        <v>1.28</v>
      </c>
      <c r="G68" s="14">
        <v>141</v>
      </c>
      <c r="H68" s="14">
        <v>2</v>
      </c>
      <c r="I68" s="14">
        <v>96</v>
      </c>
      <c r="J68" s="14">
        <v>0</v>
      </c>
      <c r="K68" s="29">
        <v>1</v>
      </c>
      <c r="L68" s="14">
        <v>28</v>
      </c>
      <c r="M68" s="14">
        <v>9</v>
      </c>
      <c r="N68" s="14">
        <v>1</v>
      </c>
      <c r="O68" s="61">
        <v>37</v>
      </c>
      <c r="P68" s="62">
        <v>54</v>
      </c>
      <c r="Q68">
        <v>1</v>
      </c>
      <c r="R68" s="30">
        <v>180</v>
      </c>
      <c r="S68" s="30">
        <v>186</v>
      </c>
      <c r="T68" s="31">
        <v>3.3333333333333333E-2</v>
      </c>
      <c r="U68" s="83">
        <v>13.4</v>
      </c>
    </row>
    <row r="69" spans="1:21" ht="15.75" x14ac:dyDescent="0.5">
      <c r="A69" s="26">
        <v>68</v>
      </c>
      <c r="B69" s="18">
        <v>13.8</v>
      </c>
      <c r="C69" s="18">
        <v>2.5</v>
      </c>
      <c r="D69" s="14">
        <v>63</v>
      </c>
      <c r="E69" s="14">
        <v>12</v>
      </c>
      <c r="F69" s="20">
        <v>0.61199999999999999</v>
      </c>
      <c r="G69" s="14">
        <v>148</v>
      </c>
      <c r="H69" s="14">
        <v>3</v>
      </c>
      <c r="I69" s="14">
        <v>116</v>
      </c>
      <c r="J69" s="14">
        <v>1</v>
      </c>
      <c r="K69" s="29">
        <v>0</v>
      </c>
      <c r="L69" s="14">
        <v>35</v>
      </c>
      <c r="M69" s="14">
        <v>10</v>
      </c>
      <c r="N69" s="14">
        <v>2</v>
      </c>
      <c r="O69" s="61">
        <v>39</v>
      </c>
      <c r="P69" s="62">
        <v>42</v>
      </c>
      <c r="Q69">
        <v>0</v>
      </c>
      <c r="R69" s="30">
        <v>178</v>
      </c>
      <c r="S69" s="30">
        <v>185</v>
      </c>
      <c r="T69" s="31">
        <v>3.9325842696629212E-2</v>
      </c>
      <c r="U69" s="83">
        <v>13.8</v>
      </c>
    </row>
    <row r="70" spans="1:21" ht="15.75" x14ac:dyDescent="0.5">
      <c r="A70" s="26">
        <v>69</v>
      </c>
      <c r="B70" s="18">
        <v>11.6</v>
      </c>
      <c r="C70" s="18">
        <v>2.2999999999999998</v>
      </c>
      <c r="D70" s="14">
        <v>55</v>
      </c>
      <c r="E70" s="14">
        <v>3</v>
      </c>
      <c r="F70" s="20">
        <v>0.73899999999999999</v>
      </c>
      <c r="G70" s="14">
        <v>146</v>
      </c>
      <c r="H70" s="14">
        <v>3</v>
      </c>
      <c r="I70" s="14">
        <v>114</v>
      </c>
      <c r="J70" s="14">
        <v>1</v>
      </c>
      <c r="K70" s="29">
        <v>1</v>
      </c>
      <c r="L70" s="14">
        <v>43</v>
      </c>
      <c r="M70" s="14">
        <v>11</v>
      </c>
      <c r="N70" s="14">
        <v>3</v>
      </c>
      <c r="O70" s="61">
        <v>28</v>
      </c>
      <c r="P70" s="62">
        <v>35</v>
      </c>
      <c r="Q70">
        <v>0</v>
      </c>
      <c r="R70" s="30">
        <v>170</v>
      </c>
      <c r="S70" s="30">
        <v>175</v>
      </c>
      <c r="T70" s="31">
        <v>2.9411764705882353E-2</v>
      </c>
      <c r="U70" s="83">
        <v>11.6</v>
      </c>
    </row>
    <row r="71" spans="1:21" ht="15.75" x14ac:dyDescent="0.5">
      <c r="A71" s="26">
        <v>70</v>
      </c>
      <c r="B71" s="18">
        <v>11.8</v>
      </c>
      <c r="C71" s="18">
        <v>2.6</v>
      </c>
      <c r="D71" s="14">
        <v>56</v>
      </c>
      <c r="E71" s="14">
        <v>2</v>
      </c>
      <c r="F71" s="20">
        <v>1.1419999999999999</v>
      </c>
      <c r="G71" s="14">
        <v>199</v>
      </c>
      <c r="H71" s="14">
        <v>2</v>
      </c>
      <c r="I71" s="14">
        <v>98</v>
      </c>
      <c r="J71" s="14">
        <v>1</v>
      </c>
      <c r="K71" s="29">
        <v>1</v>
      </c>
      <c r="L71" s="14">
        <v>35</v>
      </c>
      <c r="M71" s="14">
        <v>8</v>
      </c>
      <c r="N71" s="14">
        <v>2</v>
      </c>
      <c r="O71" s="61">
        <v>30</v>
      </c>
      <c r="P71" s="62">
        <v>37</v>
      </c>
      <c r="Q71">
        <v>0</v>
      </c>
      <c r="R71" s="30">
        <v>164</v>
      </c>
      <c r="S71" s="30">
        <v>170</v>
      </c>
      <c r="T71" s="31">
        <v>3.6585365853658534E-2</v>
      </c>
      <c r="U71" s="83">
        <v>11.8</v>
      </c>
    </row>
    <row r="72" spans="1:21" ht="15.75" x14ac:dyDescent="0.5">
      <c r="A72" s="26">
        <v>71</v>
      </c>
      <c r="B72" s="18">
        <v>12.4</v>
      </c>
      <c r="C72" s="18">
        <v>2.6</v>
      </c>
      <c r="D72" s="14">
        <v>57</v>
      </c>
      <c r="E72" s="14">
        <v>7</v>
      </c>
      <c r="F72" s="20">
        <v>1.476</v>
      </c>
      <c r="G72" s="14">
        <v>171</v>
      </c>
      <c r="H72" s="14">
        <v>1</v>
      </c>
      <c r="I72" s="14">
        <v>91</v>
      </c>
      <c r="J72" s="14">
        <v>1</v>
      </c>
      <c r="K72" s="29">
        <v>0</v>
      </c>
      <c r="L72" s="14">
        <v>28</v>
      </c>
      <c r="M72" s="14">
        <v>8</v>
      </c>
      <c r="N72" s="14">
        <v>2</v>
      </c>
      <c r="O72" s="61">
        <v>47</v>
      </c>
      <c r="P72" s="62">
        <v>41</v>
      </c>
      <c r="Q72">
        <v>1</v>
      </c>
      <c r="R72" s="30">
        <v>174</v>
      </c>
      <c r="S72" s="30">
        <v>181</v>
      </c>
      <c r="T72" s="31">
        <v>4.0229885057471264E-2</v>
      </c>
      <c r="U72" s="83">
        <v>12.4</v>
      </c>
    </row>
    <row r="73" spans="1:21" ht="15.75" x14ac:dyDescent="0.5">
      <c r="A73" s="26">
        <v>72</v>
      </c>
      <c r="B73" s="18">
        <v>8.1</v>
      </c>
      <c r="C73" s="18">
        <v>3.3</v>
      </c>
      <c r="D73" s="14">
        <v>79</v>
      </c>
      <c r="E73" s="14">
        <v>2</v>
      </c>
      <c r="F73" s="20">
        <v>0.54600000000000004</v>
      </c>
      <c r="G73" s="14">
        <v>122</v>
      </c>
      <c r="H73" s="14">
        <v>4</v>
      </c>
      <c r="I73" s="14">
        <v>129</v>
      </c>
      <c r="J73" s="14">
        <v>1</v>
      </c>
      <c r="K73" s="29">
        <v>0</v>
      </c>
      <c r="L73" s="14">
        <v>56</v>
      </c>
      <c r="M73" s="14">
        <v>3</v>
      </c>
      <c r="N73" s="14">
        <v>5</v>
      </c>
      <c r="O73" s="61">
        <v>33</v>
      </c>
      <c r="P73" s="62">
        <v>74</v>
      </c>
      <c r="Q73">
        <v>0</v>
      </c>
      <c r="R73" s="30">
        <v>163</v>
      </c>
      <c r="S73" s="30">
        <v>170</v>
      </c>
      <c r="T73" s="31">
        <v>4.2944785276073622E-2</v>
      </c>
      <c r="U73" s="83">
        <v>8.1</v>
      </c>
    </row>
    <row r="74" spans="1:21" ht="15.75" x14ac:dyDescent="0.5">
      <c r="A74" s="26">
        <v>73</v>
      </c>
      <c r="B74" s="18">
        <v>9.5</v>
      </c>
      <c r="C74" s="18">
        <v>2</v>
      </c>
      <c r="D74" s="14">
        <v>53</v>
      </c>
      <c r="E74" s="14">
        <v>19</v>
      </c>
      <c r="F74" s="20">
        <v>1.2949999999999999</v>
      </c>
      <c r="G74" s="14">
        <v>110</v>
      </c>
      <c r="H74" s="14">
        <v>1</v>
      </c>
      <c r="I74" s="14">
        <v>88</v>
      </c>
      <c r="J74" s="14">
        <v>1</v>
      </c>
      <c r="K74" s="29">
        <v>0</v>
      </c>
      <c r="L74" s="14">
        <v>40</v>
      </c>
      <c r="M74" s="14">
        <v>8</v>
      </c>
      <c r="N74" s="14">
        <v>3</v>
      </c>
      <c r="O74" s="61">
        <v>49</v>
      </c>
      <c r="P74" s="62">
        <v>31</v>
      </c>
      <c r="Q74">
        <v>1</v>
      </c>
      <c r="R74" s="30">
        <v>175</v>
      </c>
      <c r="S74" s="30">
        <v>182</v>
      </c>
      <c r="T74" s="31">
        <v>0.04</v>
      </c>
      <c r="U74" s="83">
        <v>9.5</v>
      </c>
    </row>
    <row r="75" spans="1:21" ht="15.75" x14ac:dyDescent="0.5">
      <c r="A75" s="26">
        <v>74</v>
      </c>
      <c r="B75" s="18">
        <v>8.4</v>
      </c>
      <c r="C75" s="18">
        <v>1.8</v>
      </c>
      <c r="D75" s="14">
        <v>47</v>
      </c>
      <c r="E75" s="14">
        <v>10</v>
      </c>
      <c r="F75" s="20">
        <v>1.512</v>
      </c>
      <c r="G75" s="14">
        <v>73</v>
      </c>
      <c r="H75" s="14">
        <v>0</v>
      </c>
      <c r="I75" s="14">
        <v>82</v>
      </c>
      <c r="J75" s="14">
        <v>0</v>
      </c>
      <c r="K75" s="29">
        <v>1</v>
      </c>
      <c r="L75" s="14">
        <v>31</v>
      </c>
      <c r="M75" s="14">
        <v>7</v>
      </c>
      <c r="N75" s="14">
        <v>2</v>
      </c>
      <c r="O75" s="61">
        <v>41</v>
      </c>
      <c r="P75" s="62">
        <v>22</v>
      </c>
      <c r="Q75">
        <v>1</v>
      </c>
      <c r="R75" s="30">
        <v>174</v>
      </c>
      <c r="S75" s="30">
        <v>180</v>
      </c>
      <c r="T75" s="31">
        <v>3.4482758620689655E-2</v>
      </c>
      <c r="U75" s="83">
        <v>8.4</v>
      </c>
    </row>
    <row r="76" spans="1:21" ht="15.75" x14ac:dyDescent="0.5">
      <c r="A76" s="26">
        <v>75</v>
      </c>
      <c r="B76" s="18">
        <v>9</v>
      </c>
      <c r="C76" s="18">
        <v>1.8</v>
      </c>
      <c r="D76" s="14">
        <v>39</v>
      </c>
      <c r="E76" s="14">
        <v>9</v>
      </c>
      <c r="F76" s="20">
        <v>0.10299999999999999</v>
      </c>
      <c r="G76" s="14">
        <v>89</v>
      </c>
      <c r="H76" s="14">
        <v>5</v>
      </c>
      <c r="I76" s="14">
        <v>135</v>
      </c>
      <c r="J76" s="14">
        <v>1</v>
      </c>
      <c r="K76" s="29">
        <v>0</v>
      </c>
      <c r="L76" s="14">
        <v>40</v>
      </c>
      <c r="M76" s="14">
        <v>20</v>
      </c>
      <c r="N76" s="14">
        <v>2</v>
      </c>
      <c r="O76" s="61">
        <v>47</v>
      </c>
      <c r="P76" s="62">
        <v>16</v>
      </c>
      <c r="Q76">
        <v>1</v>
      </c>
      <c r="R76" s="30">
        <v>170</v>
      </c>
      <c r="S76" s="30">
        <v>176</v>
      </c>
      <c r="T76" s="31">
        <v>3.5294117647058823E-2</v>
      </c>
      <c r="U76" s="83">
        <v>9</v>
      </c>
    </row>
    <row r="77" spans="1:21" ht="15.75" x14ac:dyDescent="0.5">
      <c r="A77" s="26">
        <v>76</v>
      </c>
      <c r="B77" s="18">
        <v>15.5</v>
      </c>
      <c r="C77" s="18">
        <v>3.1</v>
      </c>
      <c r="D77" s="14">
        <v>75</v>
      </c>
      <c r="E77" s="14">
        <v>4</v>
      </c>
      <c r="F77" s="20">
        <v>0.185</v>
      </c>
      <c r="G77" s="14">
        <v>166</v>
      </c>
      <c r="H77" s="14">
        <v>5</v>
      </c>
      <c r="I77" s="14">
        <v>133</v>
      </c>
      <c r="J77" s="14">
        <v>0</v>
      </c>
      <c r="K77" s="29">
        <v>0</v>
      </c>
      <c r="L77" s="14">
        <v>29</v>
      </c>
      <c r="M77" s="14">
        <v>15</v>
      </c>
      <c r="N77" s="14">
        <v>1</v>
      </c>
      <c r="O77" s="61">
        <v>32</v>
      </c>
      <c r="P77" s="62">
        <v>97</v>
      </c>
      <c r="Q77">
        <v>1</v>
      </c>
      <c r="R77" s="30">
        <v>178</v>
      </c>
      <c r="S77" s="30">
        <v>187</v>
      </c>
      <c r="T77" s="31">
        <v>5.0561797752808987E-2</v>
      </c>
      <c r="U77" s="83">
        <v>15.5</v>
      </c>
    </row>
    <row r="78" spans="1:21" ht="15.75" x14ac:dyDescent="0.5">
      <c r="A78" s="26">
        <v>77</v>
      </c>
      <c r="B78" s="18">
        <v>10.4</v>
      </c>
      <c r="C78" s="18">
        <v>2.1</v>
      </c>
      <c r="D78" s="14">
        <v>51</v>
      </c>
      <c r="E78" s="14">
        <v>5</v>
      </c>
      <c r="F78" s="20">
        <v>0.63600000000000001</v>
      </c>
      <c r="G78" s="14">
        <v>118</v>
      </c>
      <c r="H78" s="14">
        <v>3</v>
      </c>
      <c r="I78" s="14">
        <v>112</v>
      </c>
      <c r="J78" s="14">
        <v>1</v>
      </c>
      <c r="K78" s="29">
        <v>0</v>
      </c>
      <c r="L78" s="14">
        <v>32</v>
      </c>
      <c r="M78" s="14">
        <v>10</v>
      </c>
      <c r="N78" s="14">
        <v>2</v>
      </c>
      <c r="O78" s="61">
        <v>35</v>
      </c>
      <c r="P78" s="62">
        <v>26</v>
      </c>
      <c r="Q78">
        <v>1</v>
      </c>
      <c r="R78" s="30">
        <v>173</v>
      </c>
      <c r="S78" s="30">
        <v>180</v>
      </c>
      <c r="T78" s="31">
        <v>4.046242774566474E-2</v>
      </c>
      <c r="U78" s="83">
        <v>10.4</v>
      </c>
    </row>
    <row r="79" spans="1:21" ht="15.75" x14ac:dyDescent="0.5">
      <c r="A79" s="26">
        <v>78</v>
      </c>
      <c r="B79" s="18">
        <v>12.7</v>
      </c>
      <c r="C79" s="18">
        <v>2.2000000000000002</v>
      </c>
      <c r="D79" s="14">
        <v>51</v>
      </c>
      <c r="E79" s="14">
        <v>7</v>
      </c>
      <c r="F79" s="20">
        <v>0.17199999999999999</v>
      </c>
      <c r="G79" s="14">
        <v>117</v>
      </c>
      <c r="H79" s="14">
        <v>5</v>
      </c>
      <c r="I79" s="14">
        <v>168</v>
      </c>
      <c r="J79" s="14">
        <v>1</v>
      </c>
      <c r="K79" s="29">
        <v>1</v>
      </c>
      <c r="L79" s="14">
        <v>33</v>
      </c>
      <c r="M79" s="14">
        <v>11</v>
      </c>
      <c r="N79" s="14">
        <v>5</v>
      </c>
      <c r="O79" s="61">
        <v>36</v>
      </c>
      <c r="P79" s="62">
        <v>23</v>
      </c>
      <c r="Q79">
        <v>0</v>
      </c>
      <c r="R79" s="30">
        <v>176</v>
      </c>
      <c r="S79" s="30">
        <v>184</v>
      </c>
      <c r="T79" s="31">
        <v>4.5454545454545456E-2</v>
      </c>
      <c r="U79" s="83">
        <v>12.7</v>
      </c>
    </row>
    <row r="80" spans="1:21" ht="15.75" x14ac:dyDescent="0.5">
      <c r="A80" s="26">
        <v>79</v>
      </c>
      <c r="B80" s="18">
        <v>14</v>
      </c>
      <c r="C80" s="18">
        <v>3</v>
      </c>
      <c r="D80" s="14">
        <v>74</v>
      </c>
      <c r="E80" s="14">
        <v>18</v>
      </c>
      <c r="F80" s="20">
        <v>4.3999999999999997E-2</v>
      </c>
      <c r="G80" s="14">
        <v>175</v>
      </c>
      <c r="H80" s="14">
        <v>3</v>
      </c>
      <c r="I80" s="14">
        <v>78</v>
      </c>
      <c r="J80" s="14">
        <v>1</v>
      </c>
      <c r="K80" s="29">
        <v>1</v>
      </c>
      <c r="L80" s="14">
        <v>39</v>
      </c>
      <c r="M80" s="14">
        <v>7</v>
      </c>
      <c r="N80" s="14">
        <v>3</v>
      </c>
      <c r="O80" s="61">
        <v>45</v>
      </c>
      <c r="P80" s="62">
        <v>84</v>
      </c>
      <c r="Q80">
        <v>0</v>
      </c>
      <c r="R80" s="30">
        <v>179</v>
      </c>
      <c r="S80" s="30">
        <v>187</v>
      </c>
      <c r="T80" s="31">
        <v>4.4692737430167599E-2</v>
      </c>
      <c r="U80" s="83">
        <v>14</v>
      </c>
    </row>
    <row r="81" spans="1:21" ht="15.75" x14ac:dyDescent="0.5">
      <c r="A81" s="26">
        <v>80</v>
      </c>
      <c r="B81" s="18">
        <v>9.4</v>
      </c>
      <c r="C81" s="18">
        <v>2</v>
      </c>
      <c r="D81" s="14">
        <v>50</v>
      </c>
      <c r="E81" s="14">
        <v>11</v>
      </c>
      <c r="F81" s="20">
        <v>1.5449999999999999</v>
      </c>
      <c r="G81" s="14">
        <v>102</v>
      </c>
      <c r="H81" s="14">
        <v>3</v>
      </c>
      <c r="I81" s="14">
        <v>110</v>
      </c>
      <c r="J81" s="14">
        <v>1</v>
      </c>
      <c r="K81" s="29">
        <v>0</v>
      </c>
      <c r="L81" s="14">
        <v>41</v>
      </c>
      <c r="M81" s="14">
        <v>10</v>
      </c>
      <c r="N81" s="14">
        <v>3</v>
      </c>
      <c r="O81" s="61">
        <v>41</v>
      </c>
      <c r="P81" s="62">
        <v>28</v>
      </c>
      <c r="Q81">
        <v>1</v>
      </c>
      <c r="R81" s="30">
        <v>162</v>
      </c>
      <c r="S81" s="30">
        <v>169</v>
      </c>
      <c r="T81" s="31">
        <v>4.3209876543209874E-2</v>
      </c>
      <c r="U81" s="83">
        <v>9.4</v>
      </c>
    </row>
    <row r="82" spans="1:21" ht="15.75" x14ac:dyDescent="0.5">
      <c r="A82" s="26">
        <v>81</v>
      </c>
      <c r="B82" s="18">
        <v>14</v>
      </c>
      <c r="C82" s="18">
        <v>2.5</v>
      </c>
      <c r="D82" s="14">
        <v>70</v>
      </c>
      <c r="E82" s="14">
        <v>5</v>
      </c>
      <c r="F82" s="20">
        <v>0.29099999999999998</v>
      </c>
      <c r="G82" s="14">
        <v>182</v>
      </c>
      <c r="H82" s="14">
        <v>3</v>
      </c>
      <c r="I82" s="14">
        <v>132</v>
      </c>
      <c r="J82" s="14">
        <v>1</v>
      </c>
      <c r="K82" s="29">
        <v>1</v>
      </c>
      <c r="L82" s="14">
        <v>31</v>
      </c>
      <c r="M82" s="14">
        <v>6</v>
      </c>
      <c r="N82" s="14">
        <v>2</v>
      </c>
      <c r="O82" s="61">
        <v>35</v>
      </c>
      <c r="P82" s="62">
        <v>74</v>
      </c>
      <c r="Q82">
        <v>1</v>
      </c>
      <c r="R82" s="30">
        <v>168</v>
      </c>
      <c r="S82" s="30">
        <v>173</v>
      </c>
      <c r="T82" s="31">
        <v>2.976190476190476E-2</v>
      </c>
      <c r="U82" s="83">
        <v>14</v>
      </c>
    </row>
    <row r="83" spans="1:21" ht="15.75" x14ac:dyDescent="0.5">
      <c r="A83" s="26">
        <v>82</v>
      </c>
      <c r="B83" s="18">
        <v>15.9</v>
      </c>
      <c r="C83" s="18">
        <v>2.5</v>
      </c>
      <c r="D83" s="14">
        <v>66</v>
      </c>
      <c r="E83" s="14">
        <v>9</v>
      </c>
      <c r="F83" s="20">
        <v>9.1999999999999998E-2</v>
      </c>
      <c r="G83" s="14">
        <v>230</v>
      </c>
      <c r="H83" s="14">
        <v>4</v>
      </c>
      <c r="I83" s="14">
        <v>137</v>
      </c>
      <c r="J83" s="14">
        <v>0</v>
      </c>
      <c r="K83" s="29">
        <v>0</v>
      </c>
      <c r="L83" s="14">
        <v>43</v>
      </c>
      <c r="M83" s="14">
        <v>12</v>
      </c>
      <c r="N83" s="14">
        <v>3</v>
      </c>
      <c r="O83" s="61">
        <v>36</v>
      </c>
      <c r="P83" s="62">
        <v>65</v>
      </c>
      <c r="Q83">
        <v>0</v>
      </c>
      <c r="R83" s="30">
        <v>165</v>
      </c>
      <c r="S83" s="30">
        <v>174</v>
      </c>
      <c r="T83" s="31">
        <v>5.4545454545454543E-2</v>
      </c>
      <c r="U83" s="83">
        <v>15.9</v>
      </c>
    </row>
    <row r="84" spans="1:21" ht="15.75" x14ac:dyDescent="0.5">
      <c r="A84" s="26">
        <v>83</v>
      </c>
      <c r="B84" s="18">
        <v>7.5</v>
      </c>
      <c r="C84" s="18">
        <v>1.6</v>
      </c>
      <c r="D84" s="14">
        <v>43</v>
      </c>
      <c r="E84" s="14">
        <v>5</v>
      </c>
      <c r="F84" s="20">
        <v>0.48</v>
      </c>
      <c r="G84" s="14">
        <v>59</v>
      </c>
      <c r="H84" s="14">
        <v>3</v>
      </c>
      <c r="I84" s="14">
        <v>127</v>
      </c>
      <c r="J84" s="14">
        <v>0</v>
      </c>
      <c r="K84" s="29">
        <v>0</v>
      </c>
      <c r="L84" s="14">
        <v>30</v>
      </c>
      <c r="M84" s="14">
        <v>4</v>
      </c>
      <c r="N84" s="14">
        <v>2</v>
      </c>
      <c r="O84" s="61">
        <v>35</v>
      </c>
      <c r="P84" s="62">
        <v>17</v>
      </c>
      <c r="Q84">
        <v>0</v>
      </c>
      <c r="R84" s="30">
        <v>170</v>
      </c>
      <c r="S84" s="30">
        <v>175</v>
      </c>
      <c r="T84" s="31">
        <v>2.9411764705882353E-2</v>
      </c>
      <c r="U84" s="83">
        <v>7.5</v>
      </c>
    </row>
    <row r="85" spans="1:21" ht="15.75" x14ac:dyDescent="0.5">
      <c r="A85" s="26">
        <v>84</v>
      </c>
      <c r="B85" s="18">
        <v>8.1</v>
      </c>
      <c r="C85" s="18">
        <v>1.9</v>
      </c>
      <c r="D85" s="14">
        <v>49</v>
      </c>
      <c r="E85" s="14">
        <v>16</v>
      </c>
      <c r="F85" s="20">
        <v>0.98299999999999998</v>
      </c>
      <c r="G85" s="14">
        <v>71</v>
      </c>
      <c r="H85" s="14">
        <v>4</v>
      </c>
      <c r="I85" s="14">
        <v>112</v>
      </c>
      <c r="J85" s="14">
        <v>1</v>
      </c>
      <c r="K85" s="29">
        <v>0</v>
      </c>
      <c r="L85" s="14">
        <v>39</v>
      </c>
      <c r="M85" s="14">
        <v>7</v>
      </c>
      <c r="N85" s="14">
        <v>3</v>
      </c>
      <c r="O85" s="61">
        <v>45</v>
      </c>
      <c r="P85" s="62">
        <v>23</v>
      </c>
      <c r="Q85">
        <v>0</v>
      </c>
      <c r="R85" s="30">
        <v>175</v>
      </c>
      <c r="S85" s="30">
        <v>180</v>
      </c>
      <c r="T85" s="31">
        <v>2.8571428571428571E-2</v>
      </c>
      <c r="U85" s="83">
        <v>8.1</v>
      </c>
    </row>
    <row r="86" spans="1:21" ht="15.75" x14ac:dyDescent="0.5">
      <c r="A86" s="26">
        <v>85</v>
      </c>
      <c r="B86" s="18">
        <v>10.3</v>
      </c>
      <c r="C86" s="18">
        <v>2.1</v>
      </c>
      <c r="D86" s="14">
        <v>49</v>
      </c>
      <c r="E86" s="14">
        <v>3</v>
      </c>
      <c r="F86" s="20">
        <v>1.881</v>
      </c>
      <c r="G86" s="14">
        <v>46</v>
      </c>
      <c r="H86" s="14">
        <v>1</v>
      </c>
      <c r="I86" s="14">
        <v>85</v>
      </c>
      <c r="J86" s="14">
        <v>0</v>
      </c>
      <c r="K86" s="29">
        <v>1</v>
      </c>
      <c r="L86" s="14">
        <v>46</v>
      </c>
      <c r="M86" s="14">
        <v>9</v>
      </c>
      <c r="N86" s="14">
        <v>3</v>
      </c>
      <c r="O86" s="61">
        <v>36</v>
      </c>
      <c r="P86" s="62">
        <v>17</v>
      </c>
      <c r="Q86">
        <v>0</v>
      </c>
      <c r="R86" s="30">
        <v>184</v>
      </c>
      <c r="S86" s="30">
        <v>194</v>
      </c>
      <c r="T86" s="31">
        <v>5.434782608695652E-2</v>
      </c>
      <c r="U86" s="83">
        <v>10.3</v>
      </c>
    </row>
    <row r="87" spans="1:21" ht="15.75" x14ac:dyDescent="0.5">
      <c r="A87" s="26">
        <v>86</v>
      </c>
      <c r="B87" s="18">
        <v>7.7</v>
      </c>
      <c r="C87" s="18">
        <v>1.9</v>
      </c>
      <c r="D87" s="14">
        <v>46</v>
      </c>
      <c r="E87" s="14">
        <v>3</v>
      </c>
      <c r="F87" s="20">
        <v>2.6259999999999999</v>
      </c>
      <c r="G87" s="14">
        <v>43</v>
      </c>
      <c r="H87" s="14">
        <v>2</v>
      </c>
      <c r="I87" s="14">
        <v>74</v>
      </c>
      <c r="J87" s="14">
        <v>0</v>
      </c>
      <c r="K87" s="29">
        <v>0</v>
      </c>
      <c r="L87" s="14">
        <v>50</v>
      </c>
      <c r="M87" s="14">
        <v>4</v>
      </c>
      <c r="N87" s="14">
        <v>4</v>
      </c>
      <c r="O87" s="61">
        <v>50</v>
      </c>
      <c r="P87" s="62">
        <v>21</v>
      </c>
      <c r="Q87">
        <v>0</v>
      </c>
      <c r="R87" s="30">
        <v>176</v>
      </c>
      <c r="S87" s="30">
        <v>180</v>
      </c>
      <c r="T87" s="31">
        <v>2.2727272727272728E-2</v>
      </c>
      <c r="U87" s="83">
        <v>7.7</v>
      </c>
    </row>
    <row r="88" spans="1:21" ht="15.75" x14ac:dyDescent="0.5">
      <c r="A88" s="26">
        <v>87</v>
      </c>
      <c r="B88" s="18">
        <v>8.5</v>
      </c>
      <c r="C88" s="18">
        <v>1.9</v>
      </c>
      <c r="D88" s="14">
        <v>53</v>
      </c>
      <c r="E88" s="14">
        <v>21</v>
      </c>
      <c r="F88" s="20">
        <v>0.56799999999999995</v>
      </c>
      <c r="G88" s="14">
        <v>125</v>
      </c>
      <c r="H88" s="14">
        <v>3</v>
      </c>
      <c r="I88" s="14">
        <v>109</v>
      </c>
      <c r="J88" s="14">
        <v>0</v>
      </c>
      <c r="K88" s="29">
        <v>0</v>
      </c>
      <c r="L88" s="14">
        <v>44</v>
      </c>
      <c r="M88" s="14">
        <v>8</v>
      </c>
      <c r="N88" s="14">
        <v>3</v>
      </c>
      <c r="O88" s="61">
        <v>45</v>
      </c>
      <c r="P88" s="62">
        <v>34</v>
      </c>
      <c r="Q88">
        <v>0</v>
      </c>
      <c r="R88" s="30">
        <v>160</v>
      </c>
      <c r="S88" s="30">
        <v>167</v>
      </c>
      <c r="T88" s="31">
        <v>4.3749999999999997E-2</v>
      </c>
      <c r="U88" s="83">
        <v>8.5</v>
      </c>
    </row>
    <row r="89" spans="1:21" ht="15.75" x14ac:dyDescent="0.5">
      <c r="A89" s="26">
        <v>88</v>
      </c>
      <c r="B89" s="18">
        <v>10.7</v>
      </c>
      <c r="C89" s="18">
        <v>2.2000000000000002</v>
      </c>
      <c r="D89" s="14">
        <v>62</v>
      </c>
      <c r="E89" s="14">
        <v>8</v>
      </c>
      <c r="F89" s="20">
        <v>0.879</v>
      </c>
      <c r="G89" s="14">
        <v>118</v>
      </c>
      <c r="H89" s="14">
        <v>3</v>
      </c>
      <c r="I89" s="14">
        <v>108</v>
      </c>
      <c r="J89" s="14">
        <v>0</v>
      </c>
      <c r="K89" s="29">
        <v>1</v>
      </c>
      <c r="L89" s="14">
        <v>31</v>
      </c>
      <c r="M89" s="14">
        <v>10</v>
      </c>
      <c r="N89" s="14">
        <v>2</v>
      </c>
      <c r="O89" s="61">
        <v>37</v>
      </c>
      <c r="P89" s="62">
        <v>50</v>
      </c>
      <c r="Q89">
        <v>1</v>
      </c>
      <c r="R89" s="30">
        <v>173</v>
      </c>
      <c r="S89" s="30">
        <v>180</v>
      </c>
      <c r="T89" s="31">
        <v>4.046242774566474E-2</v>
      </c>
      <c r="U89" s="83">
        <v>10.7</v>
      </c>
    </row>
    <row r="90" spans="1:21" ht="15.75" x14ac:dyDescent="0.5">
      <c r="A90" s="26">
        <v>89</v>
      </c>
      <c r="B90" s="18">
        <v>7.4</v>
      </c>
      <c r="C90" s="18">
        <v>1.8</v>
      </c>
      <c r="D90" s="14">
        <v>51</v>
      </c>
      <c r="E90" s="14">
        <v>4</v>
      </c>
      <c r="F90" s="20">
        <v>1.083</v>
      </c>
      <c r="G90" s="14">
        <v>101</v>
      </c>
      <c r="H90" s="14">
        <v>2</v>
      </c>
      <c r="I90" s="14">
        <v>100</v>
      </c>
      <c r="J90" s="14">
        <v>0</v>
      </c>
      <c r="K90" s="29">
        <v>0</v>
      </c>
      <c r="L90" s="14">
        <v>53</v>
      </c>
      <c r="M90" s="14">
        <v>7</v>
      </c>
      <c r="N90" s="14">
        <v>4</v>
      </c>
      <c r="O90" s="61">
        <v>34</v>
      </c>
      <c r="P90" s="62">
        <v>28</v>
      </c>
      <c r="Q90">
        <v>0</v>
      </c>
      <c r="R90" s="30">
        <v>163</v>
      </c>
      <c r="S90" s="30">
        <v>167</v>
      </c>
      <c r="T90" s="31">
        <v>2.4539877300613498E-2</v>
      </c>
      <c r="U90" s="83">
        <v>7.4</v>
      </c>
    </row>
    <row r="91" spans="1:21" ht="15.75" x14ac:dyDescent="0.5">
      <c r="A91" s="26">
        <v>90</v>
      </c>
      <c r="B91" s="18">
        <v>14.8</v>
      </c>
      <c r="C91" s="18">
        <v>2.6</v>
      </c>
      <c r="D91" s="14">
        <v>70</v>
      </c>
      <c r="E91" s="14">
        <v>6</v>
      </c>
      <c r="F91" s="20">
        <v>0.82799999999999996</v>
      </c>
      <c r="G91" s="14">
        <v>213</v>
      </c>
      <c r="H91" s="14">
        <v>3</v>
      </c>
      <c r="I91" s="14">
        <v>105</v>
      </c>
      <c r="J91" s="14">
        <v>1</v>
      </c>
      <c r="K91" s="29">
        <v>1</v>
      </c>
      <c r="L91" s="14">
        <v>37</v>
      </c>
      <c r="M91" s="14">
        <v>15</v>
      </c>
      <c r="N91" s="14">
        <v>2</v>
      </c>
      <c r="O91" s="61">
        <v>37</v>
      </c>
      <c r="P91" s="62">
        <v>75</v>
      </c>
      <c r="Q91">
        <v>1</v>
      </c>
      <c r="R91" s="30">
        <v>168</v>
      </c>
      <c r="S91" s="30">
        <v>176</v>
      </c>
      <c r="T91" s="31">
        <v>4.7619047619047616E-2</v>
      </c>
      <c r="U91" s="83">
        <v>14.8</v>
      </c>
    </row>
    <row r="92" spans="1:21" ht="15.75" x14ac:dyDescent="0.5">
      <c r="A92" s="26">
        <v>91</v>
      </c>
      <c r="B92" s="18">
        <v>7.3</v>
      </c>
      <c r="C92" s="18">
        <v>1.9</v>
      </c>
      <c r="D92" s="14">
        <v>56</v>
      </c>
      <c r="E92" s="14">
        <v>24</v>
      </c>
      <c r="F92" s="20">
        <v>1.56</v>
      </c>
      <c r="G92" s="14">
        <v>115</v>
      </c>
      <c r="H92" s="14">
        <v>5</v>
      </c>
      <c r="I92" s="14">
        <v>87</v>
      </c>
      <c r="J92" s="14">
        <v>1</v>
      </c>
      <c r="K92" s="29">
        <v>0</v>
      </c>
      <c r="L92" s="14">
        <v>46</v>
      </c>
      <c r="M92" s="14">
        <v>1</v>
      </c>
      <c r="N92" s="14">
        <v>4</v>
      </c>
      <c r="O92" s="61">
        <v>45</v>
      </c>
      <c r="P92" s="62">
        <v>37</v>
      </c>
      <c r="Q92">
        <v>0</v>
      </c>
      <c r="R92" s="30">
        <v>162</v>
      </c>
      <c r="S92" s="30">
        <v>166</v>
      </c>
      <c r="T92" s="31">
        <v>2.4691358024691357E-2</v>
      </c>
      <c r="U92" s="83">
        <v>7.3</v>
      </c>
    </row>
    <row r="93" spans="1:21" ht="15.75" x14ac:dyDescent="0.5">
      <c r="A93" s="26">
        <v>92</v>
      </c>
      <c r="B93" s="18">
        <v>7.6</v>
      </c>
      <c r="C93" s="18">
        <v>1.8</v>
      </c>
      <c r="D93" s="14">
        <v>42</v>
      </c>
      <c r="E93" s="14">
        <v>1</v>
      </c>
      <c r="F93" s="20">
        <v>1.4279999999999999</v>
      </c>
      <c r="G93" s="14">
        <v>121</v>
      </c>
      <c r="H93" s="14">
        <v>4</v>
      </c>
      <c r="I93" s="14">
        <v>84</v>
      </c>
      <c r="J93" s="14">
        <v>1</v>
      </c>
      <c r="K93" s="29">
        <v>0</v>
      </c>
      <c r="L93" s="14">
        <v>45</v>
      </c>
      <c r="M93" s="14">
        <v>5</v>
      </c>
      <c r="N93" s="14">
        <v>4</v>
      </c>
      <c r="O93" s="61">
        <v>24</v>
      </c>
      <c r="P93" s="62">
        <v>14</v>
      </c>
      <c r="Q93">
        <v>0</v>
      </c>
      <c r="R93" s="30">
        <v>160</v>
      </c>
      <c r="S93" s="30">
        <v>165</v>
      </c>
      <c r="T93" s="31">
        <v>3.125E-2</v>
      </c>
      <c r="U93" s="83">
        <v>7.6</v>
      </c>
    </row>
    <row r="94" spans="1:21" ht="15.75" x14ac:dyDescent="0.5">
      <c r="A94" s="26">
        <v>93</v>
      </c>
      <c r="B94" s="18">
        <v>9</v>
      </c>
      <c r="C94" s="18">
        <v>1.9</v>
      </c>
      <c r="D94" s="14">
        <v>56</v>
      </c>
      <c r="E94" s="14">
        <v>3</v>
      </c>
      <c r="F94" s="20">
        <v>1.4039999999999999</v>
      </c>
      <c r="G94" s="14">
        <v>69</v>
      </c>
      <c r="H94" s="14">
        <v>1</v>
      </c>
      <c r="I94" s="14">
        <v>87</v>
      </c>
      <c r="J94" s="14">
        <v>1</v>
      </c>
      <c r="K94" s="29">
        <v>0</v>
      </c>
      <c r="L94" s="14">
        <v>34</v>
      </c>
      <c r="M94" s="14">
        <v>8</v>
      </c>
      <c r="N94" s="14">
        <v>2</v>
      </c>
      <c r="O94" s="61">
        <v>32</v>
      </c>
      <c r="P94" s="62">
        <v>38</v>
      </c>
      <c r="Q94">
        <v>0</v>
      </c>
      <c r="R94" s="30">
        <v>174</v>
      </c>
      <c r="S94" s="30">
        <v>181</v>
      </c>
      <c r="T94" s="31">
        <v>4.0229885057471264E-2</v>
      </c>
      <c r="U94" s="83">
        <v>9</v>
      </c>
    </row>
    <row r="95" spans="1:21" ht="15.75" x14ac:dyDescent="0.5">
      <c r="A95" s="26">
        <v>94</v>
      </c>
      <c r="B95" s="18">
        <v>12.9</v>
      </c>
      <c r="C95" s="18">
        <v>2.1</v>
      </c>
      <c r="D95" s="14">
        <v>60</v>
      </c>
      <c r="E95" s="14">
        <v>5</v>
      </c>
      <c r="F95" s="20">
        <v>1.0720000000000001</v>
      </c>
      <c r="G95" s="14">
        <v>178</v>
      </c>
      <c r="H95" s="14">
        <v>2</v>
      </c>
      <c r="I95" s="14">
        <v>101</v>
      </c>
      <c r="J95" s="14">
        <v>1</v>
      </c>
      <c r="K95" s="29">
        <v>1</v>
      </c>
      <c r="L95" s="14">
        <v>38</v>
      </c>
      <c r="M95" s="14">
        <v>13</v>
      </c>
      <c r="N95" s="14">
        <v>2</v>
      </c>
      <c r="O95" s="61">
        <v>36</v>
      </c>
      <c r="P95" s="62">
        <v>49</v>
      </c>
      <c r="Q95">
        <v>1</v>
      </c>
      <c r="R95" s="30">
        <v>175</v>
      </c>
      <c r="S95" s="30">
        <v>183</v>
      </c>
      <c r="T95" s="31">
        <v>4.5714285714285714E-2</v>
      </c>
      <c r="U95" s="83">
        <v>12.9</v>
      </c>
    </row>
    <row r="96" spans="1:21" ht="15.75" x14ac:dyDescent="0.5">
      <c r="A96" s="26">
        <v>95</v>
      </c>
      <c r="B96" s="18">
        <v>9</v>
      </c>
      <c r="C96" s="18">
        <v>1.9</v>
      </c>
      <c r="D96" s="14">
        <v>48</v>
      </c>
      <c r="E96" s="14">
        <v>12</v>
      </c>
      <c r="F96" s="20">
        <v>0.183</v>
      </c>
      <c r="G96" s="14">
        <v>85</v>
      </c>
      <c r="H96" s="14">
        <v>4</v>
      </c>
      <c r="I96" s="14">
        <v>130</v>
      </c>
      <c r="J96" s="14">
        <v>1</v>
      </c>
      <c r="K96" s="29">
        <v>0</v>
      </c>
      <c r="L96" s="14">
        <v>37</v>
      </c>
      <c r="M96" s="14">
        <v>11</v>
      </c>
      <c r="N96" s="14">
        <v>2</v>
      </c>
      <c r="O96" s="61">
        <v>38</v>
      </c>
      <c r="P96" s="62">
        <v>22</v>
      </c>
      <c r="Q96">
        <v>0</v>
      </c>
      <c r="R96" s="30">
        <v>171</v>
      </c>
      <c r="S96" s="30">
        <v>178</v>
      </c>
      <c r="T96" s="31">
        <v>4.0935672514619881E-2</v>
      </c>
      <c r="U96" s="83">
        <v>9</v>
      </c>
    </row>
    <row r="97" spans="1:21" ht="15.75" x14ac:dyDescent="0.5">
      <c r="A97" s="26">
        <v>96</v>
      </c>
      <c r="B97" s="18">
        <v>18.2</v>
      </c>
      <c r="C97" s="18">
        <v>3.6</v>
      </c>
      <c r="D97" s="14">
        <v>88</v>
      </c>
      <c r="E97" s="14">
        <v>12</v>
      </c>
      <c r="F97" s="20">
        <v>1.6</v>
      </c>
      <c r="G97" s="14">
        <v>282</v>
      </c>
      <c r="H97" s="14">
        <v>0</v>
      </c>
      <c r="I97" s="14">
        <v>72</v>
      </c>
      <c r="J97" s="14">
        <v>1</v>
      </c>
      <c r="K97" s="29">
        <v>1</v>
      </c>
      <c r="L97" s="14">
        <v>39</v>
      </c>
      <c r="M97" s="14">
        <v>18</v>
      </c>
      <c r="N97" s="14">
        <v>1</v>
      </c>
      <c r="O97" s="61">
        <v>41</v>
      </c>
      <c r="P97" s="62">
        <v>29</v>
      </c>
      <c r="Q97">
        <v>1</v>
      </c>
      <c r="R97" s="30">
        <v>175</v>
      </c>
      <c r="S97" s="30">
        <v>185</v>
      </c>
      <c r="T97" s="31">
        <v>5.7142857142857141E-2</v>
      </c>
      <c r="U97" s="83">
        <v>18.2</v>
      </c>
    </row>
    <row r="98" spans="1:21" ht="15.75" x14ac:dyDescent="0.5">
      <c r="A98" s="26">
        <v>97</v>
      </c>
      <c r="B98" s="18">
        <v>14.4</v>
      </c>
      <c r="C98" s="18">
        <v>3</v>
      </c>
      <c r="D98" s="14">
        <v>75</v>
      </c>
      <c r="E98" s="14">
        <v>5</v>
      </c>
      <c r="F98" s="20">
        <v>0.61199999999999999</v>
      </c>
      <c r="G98" s="14">
        <v>156</v>
      </c>
      <c r="H98" s="14">
        <v>5</v>
      </c>
      <c r="I98" s="14">
        <v>129</v>
      </c>
      <c r="J98" s="14">
        <v>0</v>
      </c>
      <c r="K98" s="29">
        <v>1</v>
      </c>
      <c r="L98" s="14">
        <v>42</v>
      </c>
      <c r="M98" s="14">
        <v>15</v>
      </c>
      <c r="N98" s="14">
        <v>4</v>
      </c>
      <c r="O98" s="61">
        <v>36</v>
      </c>
      <c r="P98" s="62">
        <v>55</v>
      </c>
      <c r="Q98">
        <v>1</v>
      </c>
      <c r="R98" s="30">
        <v>186</v>
      </c>
      <c r="S98" s="30">
        <v>193</v>
      </c>
      <c r="T98" s="31">
        <v>3.7634408602150539E-2</v>
      </c>
      <c r="U98" s="83">
        <v>14.4</v>
      </c>
    </row>
    <row r="99" spans="1:21" ht="15.75" x14ac:dyDescent="0.5">
      <c r="A99" s="26">
        <v>98</v>
      </c>
      <c r="B99" s="18">
        <v>8.8000000000000007</v>
      </c>
      <c r="C99" s="18">
        <v>2</v>
      </c>
      <c r="D99" s="14">
        <v>56</v>
      </c>
      <c r="E99" s="14">
        <v>3</v>
      </c>
      <c r="F99" s="20">
        <v>0.496</v>
      </c>
      <c r="G99" s="14">
        <v>86</v>
      </c>
      <c r="H99" s="14">
        <v>3</v>
      </c>
      <c r="I99" s="14">
        <v>100</v>
      </c>
      <c r="J99" s="14">
        <v>0</v>
      </c>
      <c r="K99" s="29">
        <v>0</v>
      </c>
      <c r="L99" s="14">
        <v>54</v>
      </c>
      <c r="M99" s="14">
        <v>8</v>
      </c>
      <c r="N99" s="14">
        <v>4</v>
      </c>
      <c r="O99" s="61">
        <v>31</v>
      </c>
      <c r="P99" s="62">
        <v>37</v>
      </c>
      <c r="Q99">
        <v>0</v>
      </c>
      <c r="R99" s="30">
        <v>172</v>
      </c>
      <c r="S99" s="30">
        <v>179</v>
      </c>
      <c r="T99" s="31">
        <v>4.0697674418604654E-2</v>
      </c>
      <c r="U99" s="83">
        <v>8.8000000000000007</v>
      </c>
    </row>
    <row r="100" spans="1:21" ht="15.75" x14ac:dyDescent="0.5">
      <c r="A100" s="26">
        <v>99</v>
      </c>
      <c r="B100" s="18">
        <v>12.5</v>
      </c>
      <c r="C100" s="18">
        <v>2.5</v>
      </c>
      <c r="D100" s="14">
        <v>60</v>
      </c>
      <c r="E100" s="14">
        <v>17</v>
      </c>
      <c r="F100" s="20">
        <v>1.8</v>
      </c>
      <c r="G100" s="14">
        <v>212</v>
      </c>
      <c r="H100" s="14">
        <v>2</v>
      </c>
      <c r="I100" s="14">
        <v>86</v>
      </c>
      <c r="J100" s="14">
        <v>1</v>
      </c>
      <c r="K100" s="29">
        <v>1</v>
      </c>
      <c r="L100" s="14">
        <v>39</v>
      </c>
      <c r="M100" s="14">
        <v>9</v>
      </c>
      <c r="N100" s="14">
        <v>3</v>
      </c>
      <c r="O100" s="61">
        <v>44</v>
      </c>
      <c r="P100" s="62">
        <v>40</v>
      </c>
      <c r="Q100">
        <v>0</v>
      </c>
      <c r="R100" s="30">
        <v>165</v>
      </c>
      <c r="S100" s="30">
        <v>171</v>
      </c>
      <c r="T100" s="31">
        <v>3.6363636363636362E-2</v>
      </c>
      <c r="U100" s="83">
        <v>12.5</v>
      </c>
    </row>
    <row r="101" spans="1:21" ht="15.75" x14ac:dyDescent="0.5">
      <c r="A101" s="26">
        <v>100</v>
      </c>
      <c r="B101" s="18">
        <v>13.3</v>
      </c>
      <c r="C101" s="18">
        <v>2.2000000000000002</v>
      </c>
      <c r="D101" s="14">
        <v>58</v>
      </c>
      <c r="E101" s="14">
        <v>6</v>
      </c>
      <c r="F101" s="20">
        <v>0.40300000000000002</v>
      </c>
      <c r="G101" s="14">
        <v>157</v>
      </c>
      <c r="H101" s="14">
        <v>2</v>
      </c>
      <c r="I101" s="14">
        <v>98</v>
      </c>
      <c r="J101" s="14">
        <v>0</v>
      </c>
      <c r="K101" s="29">
        <v>1</v>
      </c>
      <c r="L101" s="14">
        <v>35</v>
      </c>
      <c r="M101" s="14">
        <v>16</v>
      </c>
      <c r="N101" s="14">
        <v>1</v>
      </c>
      <c r="O101" s="61">
        <v>36</v>
      </c>
      <c r="P101" s="62">
        <v>45</v>
      </c>
      <c r="Q101">
        <v>1</v>
      </c>
      <c r="R101" s="30">
        <v>174</v>
      </c>
      <c r="S101" s="30">
        <v>180</v>
      </c>
      <c r="T101" s="31">
        <v>3.4482758620689655E-2</v>
      </c>
      <c r="U101" s="83">
        <v>13.3</v>
      </c>
    </row>
    <row r="102" spans="1:21" ht="15.75" x14ac:dyDescent="0.5">
      <c r="A102" s="26">
        <v>101</v>
      </c>
      <c r="B102" s="18">
        <v>12.5</v>
      </c>
      <c r="C102" s="18">
        <v>2.4</v>
      </c>
      <c r="D102" s="14">
        <v>67</v>
      </c>
      <c r="E102" s="14">
        <v>10</v>
      </c>
      <c r="F102" s="20">
        <v>0.85599999999999998</v>
      </c>
      <c r="G102" s="14">
        <v>91</v>
      </c>
      <c r="H102" s="14">
        <v>3</v>
      </c>
      <c r="I102" s="14">
        <v>112</v>
      </c>
      <c r="J102" s="14">
        <v>1</v>
      </c>
      <c r="K102" s="29">
        <v>0</v>
      </c>
      <c r="L102" s="14">
        <v>33</v>
      </c>
      <c r="M102" s="14">
        <v>1</v>
      </c>
      <c r="N102" s="14">
        <v>3</v>
      </c>
      <c r="O102" s="61">
        <v>38</v>
      </c>
      <c r="P102" s="62">
        <v>43</v>
      </c>
      <c r="Q102">
        <v>0</v>
      </c>
      <c r="R102" s="30">
        <v>178</v>
      </c>
      <c r="S102" s="30">
        <v>188</v>
      </c>
      <c r="T102" s="31">
        <v>5.6179775280898875E-2</v>
      </c>
      <c r="U102" s="83">
        <v>12.5</v>
      </c>
    </row>
    <row r="103" spans="1:21" ht="15.75" x14ac:dyDescent="0.5">
      <c r="A103" s="26">
        <v>102</v>
      </c>
      <c r="B103" s="18">
        <v>13.2</v>
      </c>
      <c r="C103" s="18">
        <v>2.8</v>
      </c>
      <c r="D103" s="14">
        <v>73</v>
      </c>
      <c r="E103" s="14">
        <v>15</v>
      </c>
      <c r="F103" s="20">
        <v>1.8360000000000001</v>
      </c>
      <c r="G103" s="14">
        <v>169</v>
      </c>
      <c r="H103" s="14">
        <v>0</v>
      </c>
      <c r="I103" s="14">
        <v>85</v>
      </c>
      <c r="J103" s="14">
        <v>0</v>
      </c>
      <c r="K103" s="29">
        <v>1</v>
      </c>
      <c r="L103" s="14">
        <v>36</v>
      </c>
      <c r="M103" s="14">
        <v>7</v>
      </c>
      <c r="N103" s="14">
        <v>2</v>
      </c>
      <c r="O103" s="61">
        <v>42</v>
      </c>
      <c r="P103" s="62">
        <v>83</v>
      </c>
      <c r="Q103">
        <v>1</v>
      </c>
      <c r="R103" s="30">
        <v>179</v>
      </c>
      <c r="S103" s="30">
        <v>187</v>
      </c>
      <c r="T103" s="31">
        <v>4.4692737430167599E-2</v>
      </c>
      <c r="U103" s="83">
        <v>13.2</v>
      </c>
    </row>
    <row r="104" spans="1:21" ht="15.75" x14ac:dyDescent="0.5">
      <c r="A104" s="26">
        <v>103</v>
      </c>
      <c r="B104" s="18">
        <v>11.1</v>
      </c>
      <c r="C104" s="18">
        <v>2.5</v>
      </c>
      <c r="D104" s="14">
        <v>70</v>
      </c>
      <c r="E104" s="14">
        <v>20</v>
      </c>
      <c r="F104" s="20">
        <v>0.40799999999999997</v>
      </c>
      <c r="G104" s="14">
        <v>175</v>
      </c>
      <c r="H104" s="14">
        <v>2</v>
      </c>
      <c r="I104" s="14">
        <v>96</v>
      </c>
      <c r="J104" s="14">
        <v>0</v>
      </c>
      <c r="K104" s="29">
        <v>0</v>
      </c>
      <c r="L104" s="14">
        <v>42</v>
      </c>
      <c r="M104" s="14">
        <v>7</v>
      </c>
      <c r="N104" s="14">
        <v>6</v>
      </c>
      <c r="O104" s="61">
        <v>47</v>
      </c>
      <c r="P104" s="62">
        <v>49</v>
      </c>
      <c r="Q104">
        <v>0</v>
      </c>
      <c r="R104" s="30">
        <v>161</v>
      </c>
      <c r="S104" s="30">
        <v>168</v>
      </c>
      <c r="T104" s="31">
        <v>4.3478260869565216E-2</v>
      </c>
      <c r="U104" s="83">
        <v>11.1</v>
      </c>
    </row>
    <row r="105" spans="1:21" ht="15.75" x14ac:dyDescent="0.5">
      <c r="A105" s="26">
        <v>104</v>
      </c>
      <c r="B105" s="18">
        <v>8.3000000000000007</v>
      </c>
      <c r="C105" s="18">
        <v>1.9</v>
      </c>
      <c r="D105" s="14">
        <v>49</v>
      </c>
      <c r="E105" s="14">
        <v>4</v>
      </c>
      <c r="F105" s="20">
        <v>0.124</v>
      </c>
      <c r="G105" s="14">
        <v>77</v>
      </c>
      <c r="H105" s="14">
        <v>3</v>
      </c>
      <c r="I105" s="14">
        <v>150</v>
      </c>
      <c r="J105" s="14">
        <v>0</v>
      </c>
      <c r="K105" s="29">
        <v>0</v>
      </c>
      <c r="L105" s="14">
        <v>29</v>
      </c>
      <c r="M105" s="14">
        <v>10</v>
      </c>
      <c r="N105" s="14">
        <v>1</v>
      </c>
      <c r="O105" s="61">
        <v>32</v>
      </c>
      <c r="P105" s="62">
        <v>24</v>
      </c>
      <c r="Q105">
        <v>1</v>
      </c>
      <c r="R105" s="30">
        <v>168</v>
      </c>
      <c r="S105" s="30">
        <v>175</v>
      </c>
      <c r="T105" s="31">
        <v>4.1666666666666664E-2</v>
      </c>
      <c r="U105" s="83">
        <v>8.3000000000000007</v>
      </c>
    </row>
    <row r="106" spans="1:21" ht="15.75" x14ac:dyDescent="0.5">
      <c r="A106" s="26">
        <v>105</v>
      </c>
      <c r="B106" s="18">
        <v>9.3000000000000007</v>
      </c>
      <c r="C106" s="18">
        <v>1.9</v>
      </c>
      <c r="D106" s="14">
        <v>55</v>
      </c>
      <c r="E106" s="14">
        <v>11</v>
      </c>
      <c r="F106" s="20">
        <v>8.5000000000000006E-2</v>
      </c>
      <c r="G106" s="14">
        <v>125</v>
      </c>
      <c r="H106" s="14">
        <v>7</v>
      </c>
      <c r="I106" s="14">
        <v>107</v>
      </c>
      <c r="J106" s="14">
        <v>1</v>
      </c>
      <c r="K106" s="29">
        <v>0</v>
      </c>
      <c r="L106" s="14">
        <v>38</v>
      </c>
      <c r="M106" s="14">
        <v>4</v>
      </c>
      <c r="N106" s="14">
        <v>5</v>
      </c>
      <c r="O106" s="61">
        <v>32</v>
      </c>
      <c r="P106" s="62">
        <v>35</v>
      </c>
      <c r="Q106">
        <v>0</v>
      </c>
      <c r="R106" s="30">
        <v>162</v>
      </c>
      <c r="S106" s="30">
        <v>169</v>
      </c>
      <c r="T106" s="31">
        <v>4.3209876543209874E-2</v>
      </c>
      <c r="U106" s="83">
        <v>9.3000000000000007</v>
      </c>
    </row>
    <row r="107" spans="1:21" ht="15.75" x14ac:dyDescent="0.5">
      <c r="A107" s="26">
        <v>106</v>
      </c>
      <c r="B107" s="18">
        <v>8.1999999999999993</v>
      </c>
      <c r="C107" s="18">
        <v>1.7</v>
      </c>
      <c r="D107" s="14">
        <v>49</v>
      </c>
      <c r="E107" s="14">
        <v>13</v>
      </c>
      <c r="F107" s="20">
        <v>0.85199999999999998</v>
      </c>
      <c r="G107" s="14">
        <v>102</v>
      </c>
      <c r="H107" s="14">
        <v>3</v>
      </c>
      <c r="I107" s="14">
        <v>108</v>
      </c>
      <c r="J107" s="14">
        <v>1</v>
      </c>
      <c r="K107" s="29">
        <v>0</v>
      </c>
      <c r="L107" s="14">
        <v>37</v>
      </c>
      <c r="M107" s="14">
        <v>9</v>
      </c>
      <c r="N107" s="14">
        <v>4</v>
      </c>
      <c r="O107" s="61">
        <v>41</v>
      </c>
      <c r="P107" s="62">
        <v>25</v>
      </c>
      <c r="Q107">
        <v>0</v>
      </c>
      <c r="R107" s="30">
        <v>162</v>
      </c>
      <c r="S107" s="30">
        <v>168</v>
      </c>
      <c r="T107" s="31">
        <v>3.7037037037037035E-2</v>
      </c>
      <c r="U107" s="83">
        <v>8.1999999999999993</v>
      </c>
    </row>
    <row r="108" spans="1:21" ht="15.75" x14ac:dyDescent="0.5">
      <c r="A108" s="26">
        <v>107</v>
      </c>
      <c r="B108" s="18">
        <v>14.8</v>
      </c>
      <c r="C108" s="18">
        <v>3.3</v>
      </c>
      <c r="D108" s="14">
        <v>74</v>
      </c>
      <c r="E108" s="14">
        <v>6</v>
      </c>
      <c r="F108" s="20">
        <v>1.927</v>
      </c>
      <c r="G108" s="14">
        <v>249</v>
      </c>
      <c r="H108" s="14">
        <v>2</v>
      </c>
      <c r="I108" s="14">
        <v>78</v>
      </c>
      <c r="J108" s="14">
        <v>1</v>
      </c>
      <c r="K108" s="29">
        <v>1</v>
      </c>
      <c r="L108" s="14">
        <v>29</v>
      </c>
      <c r="M108" s="14">
        <v>7</v>
      </c>
      <c r="N108" s="14">
        <v>2</v>
      </c>
      <c r="O108" s="61">
        <v>38</v>
      </c>
      <c r="P108" s="62">
        <v>58</v>
      </c>
      <c r="Q108">
        <v>0</v>
      </c>
      <c r="R108" s="30">
        <v>164</v>
      </c>
      <c r="S108" s="30">
        <v>171</v>
      </c>
      <c r="T108" s="31">
        <v>4.2682926829268296E-2</v>
      </c>
      <c r="U108" s="83">
        <v>14.8</v>
      </c>
    </row>
    <row r="109" spans="1:21" ht="15.75" x14ac:dyDescent="0.5">
      <c r="A109" s="26">
        <v>108</v>
      </c>
      <c r="B109" s="18">
        <v>10.7</v>
      </c>
      <c r="C109" s="18">
        <v>2</v>
      </c>
      <c r="D109" s="14">
        <v>53</v>
      </c>
      <c r="E109" s="14">
        <v>4</v>
      </c>
      <c r="F109" s="20">
        <v>1.018</v>
      </c>
      <c r="G109" s="14">
        <v>134</v>
      </c>
      <c r="H109" s="14">
        <v>1</v>
      </c>
      <c r="I109" s="14">
        <v>86</v>
      </c>
      <c r="J109" s="14">
        <v>0</v>
      </c>
      <c r="K109" s="29">
        <v>1</v>
      </c>
      <c r="L109" s="14">
        <v>36</v>
      </c>
      <c r="M109" s="14">
        <v>10</v>
      </c>
      <c r="N109" s="14">
        <v>4</v>
      </c>
      <c r="O109" s="61">
        <v>35</v>
      </c>
      <c r="P109" s="62">
        <v>31</v>
      </c>
      <c r="Q109">
        <v>0</v>
      </c>
      <c r="R109" s="30">
        <v>176</v>
      </c>
      <c r="S109" s="30">
        <v>182</v>
      </c>
      <c r="T109" s="31">
        <v>3.4090909090909088E-2</v>
      </c>
      <c r="U109" s="83">
        <v>10.7</v>
      </c>
    </row>
    <row r="110" spans="1:21" ht="15.75" x14ac:dyDescent="0.5">
      <c r="A110" s="26">
        <v>109</v>
      </c>
      <c r="B110" s="18">
        <v>8.8000000000000007</v>
      </c>
      <c r="C110" s="18">
        <v>2.1</v>
      </c>
      <c r="D110" s="14">
        <v>58</v>
      </c>
      <c r="E110" s="14">
        <v>13</v>
      </c>
      <c r="F110" s="20">
        <v>0.86399999999999999</v>
      </c>
      <c r="G110" s="14">
        <v>129</v>
      </c>
      <c r="H110" s="14">
        <v>4</v>
      </c>
      <c r="I110" s="14">
        <v>133</v>
      </c>
      <c r="J110" s="14">
        <v>1</v>
      </c>
      <c r="K110" s="29">
        <v>0</v>
      </c>
      <c r="L110" s="14">
        <v>61</v>
      </c>
      <c r="M110" s="14">
        <v>8</v>
      </c>
      <c r="N110" s="14">
        <v>5</v>
      </c>
      <c r="O110" s="61">
        <v>44</v>
      </c>
      <c r="P110" s="62">
        <v>39</v>
      </c>
      <c r="Q110">
        <v>0</v>
      </c>
      <c r="R110" s="30">
        <v>162</v>
      </c>
      <c r="S110" s="30">
        <v>168</v>
      </c>
      <c r="T110" s="31">
        <v>3.7037037037037035E-2</v>
      </c>
      <c r="U110" s="83">
        <v>8.8000000000000007</v>
      </c>
    </row>
    <row r="111" spans="1:21" ht="15.75" x14ac:dyDescent="0.5">
      <c r="A111" s="26">
        <v>110</v>
      </c>
      <c r="B111" s="18">
        <v>9.6999999999999993</v>
      </c>
      <c r="C111" s="18">
        <v>2</v>
      </c>
      <c r="D111" s="14">
        <v>54</v>
      </c>
      <c r="E111" s="14">
        <v>2</v>
      </c>
      <c r="F111" s="20">
        <v>0.626</v>
      </c>
      <c r="G111" s="14">
        <v>51</v>
      </c>
      <c r="H111" s="14">
        <v>2</v>
      </c>
      <c r="I111" s="14">
        <v>107</v>
      </c>
      <c r="J111" s="14">
        <v>1</v>
      </c>
      <c r="K111" s="29">
        <v>0</v>
      </c>
      <c r="L111" s="14">
        <v>38</v>
      </c>
      <c r="M111" s="14">
        <v>8</v>
      </c>
      <c r="N111" s="14">
        <v>3</v>
      </c>
      <c r="O111" s="61">
        <v>28</v>
      </c>
      <c r="P111" s="62">
        <v>26</v>
      </c>
      <c r="Q111">
        <v>0</v>
      </c>
      <c r="R111" s="30">
        <v>185</v>
      </c>
      <c r="S111" s="30">
        <v>193</v>
      </c>
      <c r="T111" s="31">
        <v>4.3243243243243246E-2</v>
      </c>
      <c r="U111" s="83">
        <v>9.6999999999999993</v>
      </c>
    </row>
    <row r="112" spans="1:21" ht="15.75" x14ac:dyDescent="0.5">
      <c r="A112" s="26">
        <v>111</v>
      </c>
      <c r="B112" s="18">
        <v>9.6999999999999993</v>
      </c>
      <c r="C112" s="18">
        <v>1.9</v>
      </c>
      <c r="D112" s="14">
        <v>55</v>
      </c>
      <c r="E112" s="14">
        <v>4</v>
      </c>
      <c r="F112" s="20">
        <v>1.3839999999999999</v>
      </c>
      <c r="G112" s="14">
        <v>33</v>
      </c>
      <c r="H112" s="14">
        <v>2</v>
      </c>
      <c r="I112" s="14">
        <v>100</v>
      </c>
      <c r="J112" s="14">
        <v>1</v>
      </c>
      <c r="K112" s="29">
        <v>0</v>
      </c>
      <c r="L112" s="14">
        <v>27</v>
      </c>
      <c r="M112" s="14">
        <v>10</v>
      </c>
      <c r="N112" s="14">
        <v>1</v>
      </c>
      <c r="O112" s="61">
        <v>34</v>
      </c>
      <c r="P112" s="62">
        <v>94</v>
      </c>
      <c r="Q112">
        <v>1</v>
      </c>
      <c r="R112" s="30">
        <v>182</v>
      </c>
      <c r="S112" s="30">
        <v>192</v>
      </c>
      <c r="T112" s="31">
        <v>5.4945054945054944E-2</v>
      </c>
      <c r="U112" s="83">
        <v>9.6999999999999993</v>
      </c>
    </row>
    <row r="113" spans="1:21" ht="15.75" x14ac:dyDescent="0.5">
      <c r="A113" s="26">
        <v>112</v>
      </c>
      <c r="B113" s="18">
        <v>10.5</v>
      </c>
      <c r="C113" s="18">
        <v>2.2000000000000002</v>
      </c>
      <c r="D113" s="14">
        <v>65</v>
      </c>
      <c r="E113" s="14">
        <v>3</v>
      </c>
      <c r="F113" s="20">
        <v>0.59</v>
      </c>
      <c r="G113" s="14">
        <v>121</v>
      </c>
      <c r="H113" s="14">
        <v>3</v>
      </c>
      <c r="I113" s="14">
        <v>108</v>
      </c>
      <c r="J113" s="14">
        <v>1</v>
      </c>
      <c r="K113" s="29">
        <v>1</v>
      </c>
      <c r="L113" s="14">
        <v>32</v>
      </c>
      <c r="M113" s="14">
        <v>10</v>
      </c>
      <c r="N113" s="14">
        <v>2</v>
      </c>
      <c r="O113" s="61">
        <v>29</v>
      </c>
      <c r="P113" s="62">
        <v>54</v>
      </c>
      <c r="Q113">
        <v>0</v>
      </c>
      <c r="R113" s="30">
        <v>173</v>
      </c>
      <c r="S113" s="30">
        <v>181</v>
      </c>
      <c r="T113" s="31">
        <v>4.6242774566473986E-2</v>
      </c>
      <c r="U113" s="83">
        <v>10.5</v>
      </c>
    </row>
    <row r="114" spans="1:21" ht="15.75" x14ac:dyDescent="0.5">
      <c r="A114" s="26">
        <v>113</v>
      </c>
      <c r="B114" s="18">
        <v>8.9</v>
      </c>
      <c r="C114" s="18">
        <v>1.7</v>
      </c>
      <c r="D114" s="14">
        <v>39</v>
      </c>
      <c r="E114" s="14">
        <v>7</v>
      </c>
      <c r="F114" s="20">
        <v>7.1999999999999995E-2</v>
      </c>
      <c r="G114" s="14">
        <v>116</v>
      </c>
      <c r="H114" s="14">
        <v>7</v>
      </c>
      <c r="I114" s="14">
        <v>155</v>
      </c>
      <c r="J114" s="14">
        <v>1</v>
      </c>
      <c r="K114" s="29">
        <v>1</v>
      </c>
      <c r="L114" s="14">
        <v>44</v>
      </c>
      <c r="M114" s="14">
        <v>16</v>
      </c>
      <c r="N114" s="14">
        <v>2</v>
      </c>
      <c r="O114" s="61">
        <v>35</v>
      </c>
      <c r="P114" s="62">
        <v>8</v>
      </c>
      <c r="Q114">
        <v>1</v>
      </c>
      <c r="R114" s="30">
        <v>164</v>
      </c>
      <c r="S114" s="30">
        <v>170</v>
      </c>
      <c r="T114" s="31">
        <v>3.6585365853658534E-2</v>
      </c>
      <c r="U114" s="83">
        <v>8.9</v>
      </c>
    </row>
    <row r="115" spans="1:21" ht="15.75" x14ac:dyDescent="0.5">
      <c r="A115" s="26">
        <v>114</v>
      </c>
      <c r="B115" s="18">
        <v>7.9</v>
      </c>
      <c r="C115" s="18">
        <v>1.8</v>
      </c>
      <c r="D115" s="14">
        <v>42</v>
      </c>
      <c r="E115" s="14">
        <v>4</v>
      </c>
      <c r="F115" s="20">
        <v>1.2829999999999999</v>
      </c>
      <c r="G115" s="14">
        <v>68</v>
      </c>
      <c r="H115" s="14">
        <v>4</v>
      </c>
      <c r="I115" s="14">
        <v>90</v>
      </c>
      <c r="J115" s="14">
        <v>1</v>
      </c>
      <c r="K115" s="29">
        <v>0</v>
      </c>
      <c r="L115" s="14">
        <v>37</v>
      </c>
      <c r="M115" s="14">
        <v>6</v>
      </c>
      <c r="N115" s="14">
        <v>3</v>
      </c>
      <c r="O115" s="61">
        <v>36</v>
      </c>
      <c r="P115" s="62">
        <v>17</v>
      </c>
      <c r="Q115">
        <v>0</v>
      </c>
      <c r="R115" s="30">
        <v>170</v>
      </c>
      <c r="S115" s="30">
        <v>175</v>
      </c>
      <c r="T115" s="31">
        <v>2.9411764705882353E-2</v>
      </c>
      <c r="U115" s="83">
        <v>7.9</v>
      </c>
    </row>
    <row r="116" spans="1:21" ht="15.75" x14ac:dyDescent="0.5">
      <c r="A116" s="26">
        <v>115</v>
      </c>
      <c r="B116" s="18">
        <v>21</v>
      </c>
      <c r="C116" s="18">
        <v>3.3</v>
      </c>
      <c r="D116" s="14">
        <v>89</v>
      </c>
      <c r="E116" s="14">
        <v>6</v>
      </c>
      <c r="F116" s="20">
        <v>7.4999999999999997E-2</v>
      </c>
      <c r="G116" s="14">
        <v>296</v>
      </c>
      <c r="H116" s="14">
        <v>0</v>
      </c>
      <c r="I116" s="14">
        <v>137</v>
      </c>
      <c r="J116" s="14">
        <v>1</v>
      </c>
      <c r="K116" s="29">
        <v>1</v>
      </c>
      <c r="L116" s="14">
        <v>37</v>
      </c>
      <c r="M116" s="14">
        <v>13</v>
      </c>
      <c r="N116" s="14">
        <v>1</v>
      </c>
      <c r="O116" s="61">
        <v>36</v>
      </c>
      <c r="P116" s="62">
        <v>27</v>
      </c>
      <c r="Q116">
        <v>1</v>
      </c>
      <c r="R116" s="30">
        <v>184</v>
      </c>
      <c r="S116" s="30">
        <v>196</v>
      </c>
      <c r="T116" s="31">
        <v>6.5217391304347824E-2</v>
      </c>
      <c r="U116" s="83">
        <v>21</v>
      </c>
    </row>
    <row r="117" spans="1:21" ht="15.75" x14ac:dyDescent="0.5">
      <c r="A117" s="26">
        <v>116</v>
      </c>
      <c r="B117" s="18">
        <v>12.7</v>
      </c>
      <c r="C117" s="18">
        <v>2.2000000000000002</v>
      </c>
      <c r="D117" s="14">
        <v>65</v>
      </c>
      <c r="E117" s="14">
        <v>6</v>
      </c>
      <c r="F117" s="20">
        <v>0.89900000000000002</v>
      </c>
      <c r="G117" s="14">
        <v>165</v>
      </c>
      <c r="H117" s="14">
        <v>1</v>
      </c>
      <c r="I117" s="14">
        <v>140</v>
      </c>
      <c r="J117" s="14">
        <v>0</v>
      </c>
      <c r="K117" s="29">
        <v>1</v>
      </c>
      <c r="L117" s="14">
        <v>60</v>
      </c>
      <c r="M117" s="14">
        <v>9</v>
      </c>
      <c r="N117" s="14">
        <v>5</v>
      </c>
      <c r="O117" s="61">
        <v>35</v>
      </c>
      <c r="P117" s="62">
        <v>62</v>
      </c>
      <c r="Q117">
        <v>0</v>
      </c>
      <c r="R117" s="30">
        <v>169</v>
      </c>
      <c r="S117" s="30">
        <v>174</v>
      </c>
      <c r="T117" s="31">
        <v>2.9585798816568046E-2</v>
      </c>
      <c r="U117" s="83">
        <v>12.7</v>
      </c>
    </row>
    <row r="118" spans="1:21" ht="15.75" x14ac:dyDescent="0.5">
      <c r="A118" s="26">
        <v>117</v>
      </c>
      <c r="B118" s="18">
        <v>9.4</v>
      </c>
      <c r="C118" s="18">
        <v>1.9</v>
      </c>
      <c r="D118" s="14">
        <v>49</v>
      </c>
      <c r="E118" s="14">
        <v>10</v>
      </c>
      <c r="F118" s="20">
        <v>1.248</v>
      </c>
      <c r="G118" s="14">
        <v>92</v>
      </c>
      <c r="H118" s="14">
        <v>2</v>
      </c>
      <c r="I118" s="14">
        <v>98</v>
      </c>
      <c r="J118" s="14">
        <v>0</v>
      </c>
      <c r="K118" s="29">
        <v>0</v>
      </c>
      <c r="L118" s="14">
        <v>53</v>
      </c>
      <c r="M118" s="14">
        <v>12</v>
      </c>
      <c r="N118" s="14">
        <v>4</v>
      </c>
      <c r="O118" s="61">
        <v>42</v>
      </c>
      <c r="P118" s="62">
        <v>25</v>
      </c>
      <c r="Q118">
        <v>0</v>
      </c>
      <c r="R118" s="30">
        <v>175</v>
      </c>
      <c r="S118" s="30">
        <v>182</v>
      </c>
      <c r="T118" s="31">
        <v>0.04</v>
      </c>
      <c r="U118" s="83">
        <v>9.4</v>
      </c>
    </row>
    <row r="119" spans="1:21" ht="15.75" x14ac:dyDescent="0.5">
      <c r="A119" s="26">
        <v>118</v>
      </c>
      <c r="B119" s="18">
        <v>7.5</v>
      </c>
      <c r="C119" s="18">
        <v>1.8</v>
      </c>
      <c r="D119" s="14">
        <v>51</v>
      </c>
      <c r="E119" s="14">
        <v>18</v>
      </c>
      <c r="F119" s="20">
        <v>0.23100000000000001</v>
      </c>
      <c r="G119" s="14">
        <v>109</v>
      </c>
      <c r="H119" s="14">
        <v>5</v>
      </c>
      <c r="I119" s="14">
        <v>111</v>
      </c>
      <c r="J119" s="14">
        <v>1</v>
      </c>
      <c r="K119" s="29">
        <v>0</v>
      </c>
      <c r="L119" s="14">
        <v>41</v>
      </c>
      <c r="M119" s="14">
        <v>7</v>
      </c>
      <c r="N119" s="14">
        <v>3</v>
      </c>
      <c r="O119" s="61">
        <v>49</v>
      </c>
      <c r="P119" s="62">
        <v>29</v>
      </c>
      <c r="Q119">
        <v>1</v>
      </c>
      <c r="R119" s="30">
        <v>162</v>
      </c>
      <c r="S119" s="30">
        <v>165</v>
      </c>
      <c r="T119" s="31">
        <v>1.8518518518518517E-2</v>
      </c>
      <c r="U119" s="83">
        <v>7.5</v>
      </c>
    </row>
    <row r="120" spans="1:21" ht="15.75" x14ac:dyDescent="0.5">
      <c r="A120" s="26">
        <v>119</v>
      </c>
      <c r="B120" s="18">
        <v>11.8</v>
      </c>
      <c r="C120" s="18">
        <v>1.8</v>
      </c>
      <c r="D120" s="14">
        <v>53</v>
      </c>
      <c r="E120" s="14">
        <v>7</v>
      </c>
      <c r="F120" s="20">
        <v>1.512</v>
      </c>
      <c r="G120" s="14">
        <v>125</v>
      </c>
      <c r="H120" s="14">
        <v>2</v>
      </c>
      <c r="I120" s="14">
        <v>101</v>
      </c>
      <c r="J120" s="14">
        <v>1</v>
      </c>
      <c r="K120" s="29">
        <v>0</v>
      </c>
      <c r="L120" s="14">
        <v>39</v>
      </c>
      <c r="M120" s="14">
        <v>13</v>
      </c>
      <c r="N120" s="14">
        <v>2</v>
      </c>
      <c r="O120" s="61">
        <v>36</v>
      </c>
      <c r="P120" s="62">
        <v>32</v>
      </c>
      <c r="Q120">
        <v>0</v>
      </c>
      <c r="R120" s="30">
        <v>172</v>
      </c>
      <c r="S120" s="30">
        <v>179</v>
      </c>
      <c r="T120" s="31">
        <v>4.0697674418604654E-2</v>
      </c>
      <c r="U120" s="83">
        <v>11.8</v>
      </c>
    </row>
    <row r="121" spans="1:21" ht="15.75" x14ac:dyDescent="0.5">
      <c r="A121" s="26">
        <v>120</v>
      </c>
      <c r="B121" s="18">
        <v>11.4</v>
      </c>
      <c r="C121" s="18">
        <v>3.6</v>
      </c>
      <c r="D121" s="14">
        <v>96</v>
      </c>
      <c r="E121" s="14">
        <v>1</v>
      </c>
      <c r="F121" s="20">
        <v>0.83099999999999996</v>
      </c>
      <c r="G121" s="14">
        <v>199</v>
      </c>
      <c r="H121" s="14">
        <v>3</v>
      </c>
      <c r="I121" s="14">
        <v>109</v>
      </c>
      <c r="J121" s="14">
        <v>1</v>
      </c>
      <c r="K121" s="29">
        <v>0</v>
      </c>
      <c r="L121" s="14">
        <v>44</v>
      </c>
      <c r="M121" s="14">
        <v>10</v>
      </c>
      <c r="N121" s="14">
        <v>4</v>
      </c>
      <c r="O121" s="61">
        <v>24</v>
      </c>
      <c r="P121" s="62">
        <v>65</v>
      </c>
      <c r="Q121">
        <v>0</v>
      </c>
      <c r="R121" s="30">
        <v>162</v>
      </c>
      <c r="S121" s="30">
        <v>168</v>
      </c>
      <c r="T121" s="31">
        <v>3.7037037037037035E-2</v>
      </c>
      <c r="U121" s="83">
        <v>11.4</v>
      </c>
    </row>
    <row r="122" spans="1:21" ht="15.75" x14ac:dyDescent="0.5">
      <c r="A122" s="26">
        <v>121</v>
      </c>
      <c r="B122" s="18">
        <v>7.2</v>
      </c>
      <c r="C122" s="18">
        <v>1.9</v>
      </c>
      <c r="D122" s="14">
        <v>56</v>
      </c>
      <c r="E122" s="14">
        <v>4</v>
      </c>
      <c r="F122" s="20">
        <v>0.123</v>
      </c>
      <c r="G122" s="14">
        <v>113</v>
      </c>
      <c r="H122" s="14">
        <v>3</v>
      </c>
      <c r="I122" s="14">
        <v>132</v>
      </c>
      <c r="J122" s="14">
        <v>0</v>
      </c>
      <c r="K122" s="29">
        <v>0</v>
      </c>
      <c r="L122" s="14">
        <v>45</v>
      </c>
      <c r="M122" s="14">
        <v>6</v>
      </c>
      <c r="N122" s="14">
        <v>3</v>
      </c>
      <c r="O122" s="61">
        <v>31</v>
      </c>
      <c r="P122" s="62">
        <v>36</v>
      </c>
      <c r="Q122">
        <v>0</v>
      </c>
      <c r="R122" s="30">
        <v>161</v>
      </c>
      <c r="S122" s="30">
        <v>167</v>
      </c>
      <c r="T122" s="31">
        <v>3.7267080745341616E-2</v>
      </c>
      <c r="U122" s="83">
        <v>7.2</v>
      </c>
    </row>
    <row r="123" spans="1:21" ht="15.75" x14ac:dyDescent="0.5">
      <c r="A123" s="26">
        <v>122</v>
      </c>
      <c r="B123" s="18">
        <v>20.399999999999999</v>
      </c>
      <c r="C123" s="18">
        <v>3.3</v>
      </c>
      <c r="D123" s="14">
        <v>79</v>
      </c>
      <c r="E123" s="14">
        <v>7</v>
      </c>
      <c r="F123" s="20">
        <v>0.13100000000000001</v>
      </c>
      <c r="G123" s="14">
        <v>284</v>
      </c>
      <c r="H123" s="14">
        <v>4</v>
      </c>
      <c r="I123" s="14">
        <v>137</v>
      </c>
      <c r="J123" s="14">
        <v>0</v>
      </c>
      <c r="K123" s="29">
        <v>1</v>
      </c>
      <c r="L123" s="14">
        <v>38</v>
      </c>
      <c r="M123" s="14">
        <v>15</v>
      </c>
      <c r="N123" s="14">
        <v>5</v>
      </c>
      <c r="O123" s="61">
        <v>39</v>
      </c>
      <c r="P123" s="62">
        <v>39</v>
      </c>
      <c r="Q123">
        <v>1</v>
      </c>
      <c r="R123" s="30">
        <v>175</v>
      </c>
      <c r="S123" s="30">
        <v>185</v>
      </c>
      <c r="T123" s="31">
        <v>5.7142857142857141E-2</v>
      </c>
      <c r="U123" s="83">
        <v>20.399999999999999</v>
      </c>
    </row>
    <row r="124" spans="1:21" ht="15.75" x14ac:dyDescent="0.5">
      <c r="A124" s="26">
        <v>123</v>
      </c>
      <c r="B124" s="18">
        <v>9.8000000000000007</v>
      </c>
      <c r="C124" s="18">
        <v>1.9</v>
      </c>
      <c r="D124" s="14">
        <v>64</v>
      </c>
      <c r="E124" s="14">
        <v>5</v>
      </c>
      <c r="F124" s="20">
        <v>1.5389999999999999</v>
      </c>
      <c r="G124" s="14">
        <v>115</v>
      </c>
      <c r="H124" s="14">
        <v>4</v>
      </c>
      <c r="I124" s="14">
        <v>72</v>
      </c>
      <c r="J124" s="14">
        <v>1</v>
      </c>
      <c r="K124" s="29">
        <v>1</v>
      </c>
      <c r="L124" s="14">
        <v>36</v>
      </c>
      <c r="M124" s="14">
        <v>8</v>
      </c>
      <c r="N124" s="14">
        <v>2</v>
      </c>
      <c r="O124" s="61">
        <v>35</v>
      </c>
      <c r="P124" s="62">
        <v>50</v>
      </c>
      <c r="Q124">
        <v>1</v>
      </c>
      <c r="R124" s="30">
        <v>175</v>
      </c>
      <c r="S124" s="30">
        <v>183</v>
      </c>
      <c r="T124" s="31">
        <v>4.5714285714285714E-2</v>
      </c>
      <c r="U124" s="83">
        <v>9.8000000000000007</v>
      </c>
    </row>
    <row r="125" spans="1:21" ht="15.75" x14ac:dyDescent="0.5">
      <c r="A125" s="26">
        <v>124</v>
      </c>
      <c r="B125" s="18">
        <v>16.2</v>
      </c>
      <c r="C125" s="18">
        <v>2.9</v>
      </c>
      <c r="D125" s="14">
        <v>67</v>
      </c>
      <c r="E125" s="14">
        <v>9</v>
      </c>
      <c r="F125" s="20">
        <v>0.63700000000000001</v>
      </c>
      <c r="G125" s="14">
        <v>188</v>
      </c>
      <c r="H125" s="14">
        <v>4</v>
      </c>
      <c r="I125" s="14">
        <v>76</v>
      </c>
      <c r="J125" s="14">
        <v>0</v>
      </c>
      <c r="K125" s="29">
        <v>1</v>
      </c>
      <c r="L125" s="14">
        <v>30</v>
      </c>
      <c r="M125" s="14">
        <v>12</v>
      </c>
      <c r="N125" s="14">
        <v>1</v>
      </c>
      <c r="O125" s="61">
        <v>37</v>
      </c>
      <c r="P125" s="62">
        <v>49</v>
      </c>
      <c r="Q125">
        <v>1</v>
      </c>
      <c r="R125" s="30">
        <v>181</v>
      </c>
      <c r="S125" s="30">
        <v>190</v>
      </c>
      <c r="T125" s="31">
        <v>4.9723756906077346E-2</v>
      </c>
      <c r="U125" s="83">
        <v>16.2</v>
      </c>
    </row>
    <row r="126" spans="1:21" ht="15.75" x14ac:dyDescent="0.5">
      <c r="A126" s="26">
        <v>125</v>
      </c>
      <c r="B126" s="18">
        <v>11.4</v>
      </c>
      <c r="C126" s="18">
        <v>2.2999999999999998</v>
      </c>
      <c r="D126" s="14">
        <v>65</v>
      </c>
      <c r="E126" s="14">
        <v>9</v>
      </c>
      <c r="F126" s="20">
        <v>0.27500000000000002</v>
      </c>
      <c r="G126" s="14">
        <v>139</v>
      </c>
      <c r="H126" s="14">
        <v>1</v>
      </c>
      <c r="I126" s="14">
        <v>124</v>
      </c>
      <c r="J126" s="14">
        <v>0</v>
      </c>
      <c r="K126" s="29">
        <v>1</v>
      </c>
      <c r="L126" s="14">
        <v>34</v>
      </c>
      <c r="M126" s="14">
        <v>11</v>
      </c>
      <c r="N126" s="14">
        <v>2</v>
      </c>
      <c r="O126" s="61">
        <v>40</v>
      </c>
      <c r="P126" s="62">
        <v>59</v>
      </c>
      <c r="Q126">
        <v>1</v>
      </c>
      <c r="R126" s="30">
        <v>169</v>
      </c>
      <c r="S126" s="30">
        <v>174</v>
      </c>
      <c r="T126" s="31">
        <v>2.9585798816568046E-2</v>
      </c>
      <c r="U126" s="83">
        <v>11.4</v>
      </c>
    </row>
    <row r="127" spans="1:21" ht="15.75" x14ac:dyDescent="0.5">
      <c r="A127" s="26">
        <v>126</v>
      </c>
      <c r="B127" s="18">
        <v>18.3</v>
      </c>
      <c r="C127" s="18">
        <v>3.2</v>
      </c>
      <c r="D127" s="14">
        <v>89</v>
      </c>
      <c r="E127" s="14">
        <v>6</v>
      </c>
      <c r="F127" s="20">
        <v>0.71099999999999997</v>
      </c>
      <c r="G127" s="14">
        <v>232</v>
      </c>
      <c r="H127" s="14">
        <v>4</v>
      </c>
      <c r="I127" s="14">
        <v>99</v>
      </c>
      <c r="J127" s="14">
        <v>0</v>
      </c>
      <c r="K127" s="29">
        <v>1</v>
      </c>
      <c r="L127" s="14">
        <v>47</v>
      </c>
      <c r="M127" s="14">
        <v>13</v>
      </c>
      <c r="N127" s="14">
        <v>3</v>
      </c>
      <c r="O127" s="61">
        <v>37</v>
      </c>
      <c r="P127" s="62">
        <v>89</v>
      </c>
      <c r="Q127">
        <v>1</v>
      </c>
      <c r="R127" s="30">
        <v>183</v>
      </c>
      <c r="S127" s="30">
        <v>193</v>
      </c>
      <c r="T127" s="31">
        <v>5.4644808743169397E-2</v>
      </c>
      <c r="U127" s="83">
        <v>18.3</v>
      </c>
    </row>
    <row r="128" spans="1:21" ht="15.75" x14ac:dyDescent="0.5">
      <c r="A128" s="26">
        <v>127</v>
      </c>
      <c r="B128" s="18">
        <v>8.6999999999999993</v>
      </c>
      <c r="C128" s="18">
        <v>1.8</v>
      </c>
      <c r="D128" s="14">
        <v>53</v>
      </c>
      <c r="E128" s="14">
        <v>10</v>
      </c>
      <c r="F128" s="20">
        <v>1.2</v>
      </c>
      <c r="G128" s="14">
        <v>83</v>
      </c>
      <c r="H128" s="14">
        <v>2</v>
      </c>
      <c r="I128" s="14">
        <v>90</v>
      </c>
      <c r="J128" s="14">
        <v>1</v>
      </c>
      <c r="K128" s="29">
        <v>1</v>
      </c>
      <c r="L128" s="14">
        <v>33</v>
      </c>
      <c r="M128" s="14">
        <v>8</v>
      </c>
      <c r="N128" s="14">
        <v>2</v>
      </c>
      <c r="O128" s="61">
        <v>39</v>
      </c>
      <c r="P128" s="62">
        <v>109</v>
      </c>
      <c r="Q128">
        <v>1</v>
      </c>
      <c r="R128" s="30">
        <v>172</v>
      </c>
      <c r="S128" s="30">
        <v>179</v>
      </c>
      <c r="T128" s="31">
        <v>4.0697674418604654E-2</v>
      </c>
      <c r="U128" s="83">
        <v>8.6999999999999993</v>
      </c>
    </row>
    <row r="129" spans="1:21" ht="15.75" x14ac:dyDescent="0.5">
      <c r="A129" s="26">
        <v>128</v>
      </c>
      <c r="B129" s="18">
        <v>9.1</v>
      </c>
      <c r="C129" s="18">
        <v>1.8</v>
      </c>
      <c r="D129" s="14">
        <v>44</v>
      </c>
      <c r="E129" s="14">
        <v>14</v>
      </c>
      <c r="F129" s="20">
        <v>1.2270000000000001</v>
      </c>
      <c r="G129" s="14">
        <v>100</v>
      </c>
      <c r="H129" s="14">
        <v>5</v>
      </c>
      <c r="I129" s="14">
        <v>98</v>
      </c>
      <c r="J129" s="14">
        <v>1</v>
      </c>
      <c r="K129" s="29">
        <v>0</v>
      </c>
      <c r="L129" s="14">
        <v>37</v>
      </c>
      <c r="M129" s="14">
        <v>10</v>
      </c>
      <c r="N129" s="14">
        <v>4</v>
      </c>
      <c r="O129" s="61">
        <v>41</v>
      </c>
      <c r="P129" s="62">
        <v>20</v>
      </c>
      <c r="Q129">
        <v>0</v>
      </c>
      <c r="R129" s="30">
        <v>173</v>
      </c>
      <c r="S129" s="30">
        <v>180</v>
      </c>
      <c r="T129" s="31">
        <v>4.046242774566474E-2</v>
      </c>
      <c r="U129" s="83">
        <v>9.1</v>
      </c>
    </row>
    <row r="130" spans="1:21" ht="15.75" x14ac:dyDescent="0.5">
      <c r="A130" s="26">
        <v>129</v>
      </c>
      <c r="B130" s="18">
        <v>9.6999999999999993</v>
      </c>
      <c r="C130" s="18">
        <v>1.8</v>
      </c>
      <c r="D130" s="14">
        <v>46</v>
      </c>
      <c r="E130" s="14">
        <v>7</v>
      </c>
      <c r="F130" s="20">
        <v>1.9630000000000001</v>
      </c>
      <c r="G130" s="14">
        <v>113</v>
      </c>
      <c r="H130" s="14">
        <v>4</v>
      </c>
      <c r="I130" s="14">
        <v>85</v>
      </c>
      <c r="J130" s="14">
        <v>1</v>
      </c>
      <c r="K130" s="29">
        <v>0</v>
      </c>
      <c r="L130" s="14">
        <v>28</v>
      </c>
      <c r="M130" s="14">
        <v>10</v>
      </c>
      <c r="N130" s="14">
        <v>1</v>
      </c>
      <c r="O130" s="61">
        <v>39</v>
      </c>
      <c r="P130" s="62">
        <v>22</v>
      </c>
      <c r="Q130">
        <v>0</v>
      </c>
      <c r="R130" s="30">
        <v>176</v>
      </c>
      <c r="S130" s="30">
        <v>181</v>
      </c>
      <c r="T130" s="31">
        <v>2.8409090909090908E-2</v>
      </c>
      <c r="U130" s="83">
        <v>9.6999999999999993</v>
      </c>
    </row>
    <row r="131" spans="1:21" ht="15.75" x14ac:dyDescent="0.5">
      <c r="A131" s="26">
        <v>130</v>
      </c>
      <c r="B131" s="18">
        <v>6.6</v>
      </c>
      <c r="C131" s="18">
        <v>1.6</v>
      </c>
      <c r="D131" s="14">
        <v>58</v>
      </c>
      <c r="E131" s="14">
        <v>17</v>
      </c>
      <c r="F131" s="20">
        <v>0.496</v>
      </c>
      <c r="G131" s="14">
        <v>100</v>
      </c>
      <c r="H131" s="14">
        <v>2</v>
      </c>
      <c r="I131" s="14">
        <v>136</v>
      </c>
      <c r="J131" s="14">
        <v>0</v>
      </c>
      <c r="K131" s="29">
        <v>0</v>
      </c>
      <c r="L131" s="14">
        <v>42</v>
      </c>
      <c r="M131" s="14">
        <v>5</v>
      </c>
      <c r="N131" s="14">
        <v>3</v>
      </c>
      <c r="O131" s="61">
        <v>43</v>
      </c>
      <c r="P131" s="62">
        <v>39</v>
      </c>
      <c r="Q131">
        <v>0</v>
      </c>
      <c r="R131" s="30">
        <v>161</v>
      </c>
      <c r="S131" s="30">
        <v>165</v>
      </c>
      <c r="T131" s="31">
        <v>2.4844720496894408E-2</v>
      </c>
      <c r="U131" s="83">
        <v>6.6</v>
      </c>
    </row>
    <row r="132" spans="1:21" ht="15.75" x14ac:dyDescent="0.5">
      <c r="A132" s="26">
        <v>131</v>
      </c>
      <c r="B132" s="18">
        <v>9.1</v>
      </c>
      <c r="C132" s="18">
        <v>2.2000000000000002</v>
      </c>
      <c r="D132" s="14">
        <v>62</v>
      </c>
      <c r="E132" s="14">
        <v>23</v>
      </c>
      <c r="F132" s="20">
        <v>0.42399999999999999</v>
      </c>
      <c r="G132" s="14">
        <v>123</v>
      </c>
      <c r="H132" s="14">
        <v>2</v>
      </c>
      <c r="I132" s="14">
        <v>75</v>
      </c>
      <c r="J132" s="14">
        <v>0</v>
      </c>
      <c r="K132" s="29">
        <v>0</v>
      </c>
      <c r="L132" s="14">
        <v>49</v>
      </c>
      <c r="M132" s="14">
        <v>12</v>
      </c>
      <c r="N132" s="14">
        <v>3</v>
      </c>
      <c r="O132" s="61">
        <v>48</v>
      </c>
      <c r="P132" s="62">
        <v>43</v>
      </c>
      <c r="Q132">
        <v>1</v>
      </c>
      <c r="R132" s="30">
        <v>157</v>
      </c>
      <c r="S132" s="30">
        <v>162</v>
      </c>
      <c r="T132" s="31">
        <v>3.1847133757961783E-2</v>
      </c>
      <c r="U132" s="83">
        <v>9.1</v>
      </c>
    </row>
    <row r="133" spans="1:21" ht="15.75" x14ac:dyDescent="0.5">
      <c r="A133" s="26">
        <v>132</v>
      </c>
      <c r="B133" s="18">
        <v>9.6999999999999993</v>
      </c>
      <c r="C133" s="18">
        <v>2.1</v>
      </c>
      <c r="D133" s="14">
        <v>62</v>
      </c>
      <c r="E133" s="14">
        <v>11</v>
      </c>
      <c r="F133" s="20">
        <v>1.1519999999999999</v>
      </c>
      <c r="G133" s="14">
        <v>106</v>
      </c>
      <c r="H133" s="14">
        <v>2</v>
      </c>
      <c r="I133" s="14">
        <v>96</v>
      </c>
      <c r="J133" s="14">
        <v>1</v>
      </c>
      <c r="K133" s="29">
        <v>1</v>
      </c>
      <c r="L133" s="14">
        <v>42</v>
      </c>
      <c r="M133" s="14">
        <v>8</v>
      </c>
      <c r="N133" s="14">
        <v>3</v>
      </c>
      <c r="O133" s="61">
        <v>42</v>
      </c>
      <c r="P133" s="62">
        <v>49</v>
      </c>
      <c r="Q133">
        <v>0</v>
      </c>
      <c r="R133" s="30">
        <v>171</v>
      </c>
      <c r="S133" s="30">
        <v>178</v>
      </c>
      <c r="T133" s="31">
        <v>4.0935672514619881E-2</v>
      </c>
      <c r="U133" s="83">
        <v>9.6999999999999993</v>
      </c>
    </row>
    <row r="134" spans="1:21" ht="15.75" x14ac:dyDescent="0.5">
      <c r="A134" s="26">
        <v>133</v>
      </c>
      <c r="B134" s="18">
        <v>7.8</v>
      </c>
      <c r="C134" s="18">
        <v>2.1</v>
      </c>
      <c r="D134" s="14">
        <v>46</v>
      </c>
      <c r="E134" s="14">
        <v>17</v>
      </c>
      <c r="F134" s="20">
        <v>1.4810000000000001</v>
      </c>
      <c r="G134" s="14">
        <v>126</v>
      </c>
      <c r="H134" s="14">
        <v>3</v>
      </c>
      <c r="I134" s="14">
        <v>97</v>
      </c>
      <c r="J134" s="14">
        <v>0</v>
      </c>
      <c r="K134" s="29">
        <v>0</v>
      </c>
      <c r="L134" s="14">
        <v>40</v>
      </c>
      <c r="M134" s="14">
        <v>1</v>
      </c>
      <c r="N134" s="14">
        <v>6</v>
      </c>
      <c r="O134" s="61">
        <v>47</v>
      </c>
      <c r="P134" s="62">
        <v>24</v>
      </c>
      <c r="Q134">
        <v>0</v>
      </c>
      <c r="R134" s="30">
        <v>160</v>
      </c>
      <c r="S134" s="30">
        <v>165</v>
      </c>
      <c r="T134" s="31">
        <v>3.125E-2</v>
      </c>
      <c r="U134" s="83">
        <v>7.8</v>
      </c>
    </row>
    <row r="135" spans="1:21" ht="15.75" x14ac:dyDescent="0.5">
      <c r="A135" s="26">
        <v>134</v>
      </c>
      <c r="B135" s="18">
        <v>13.9</v>
      </c>
      <c r="C135" s="18">
        <v>2.4</v>
      </c>
      <c r="D135" s="14">
        <v>66</v>
      </c>
      <c r="E135" s="14">
        <v>7</v>
      </c>
      <c r="F135" s="20">
        <v>2.2850000000000001</v>
      </c>
      <c r="G135" s="14">
        <v>200</v>
      </c>
      <c r="H135" s="14">
        <v>3</v>
      </c>
      <c r="I135" s="14">
        <v>124</v>
      </c>
      <c r="J135" s="14">
        <v>1</v>
      </c>
      <c r="K135" s="29">
        <v>1</v>
      </c>
      <c r="L135" s="14">
        <v>32</v>
      </c>
      <c r="M135" s="14">
        <v>9</v>
      </c>
      <c r="N135" s="14">
        <v>2</v>
      </c>
      <c r="O135" s="61">
        <v>32</v>
      </c>
      <c r="P135" s="62">
        <v>62</v>
      </c>
      <c r="Q135">
        <v>0</v>
      </c>
      <c r="R135" s="30">
        <v>171</v>
      </c>
      <c r="S135" s="30">
        <v>177</v>
      </c>
      <c r="T135" s="31">
        <v>3.5087719298245612E-2</v>
      </c>
      <c r="U135" s="83">
        <v>13.9</v>
      </c>
    </row>
    <row r="136" spans="1:21" ht="15.75" x14ac:dyDescent="0.5">
      <c r="A136" s="26">
        <v>135</v>
      </c>
      <c r="B136" s="18">
        <v>10.3</v>
      </c>
      <c r="C136" s="18">
        <v>2.2000000000000002</v>
      </c>
      <c r="D136" s="14">
        <v>56</v>
      </c>
      <c r="E136" s="14">
        <v>11</v>
      </c>
      <c r="F136" s="20">
        <v>0.29199999999999998</v>
      </c>
      <c r="G136" s="14">
        <v>47</v>
      </c>
      <c r="H136" s="14">
        <v>3</v>
      </c>
      <c r="I136" s="14">
        <v>111</v>
      </c>
      <c r="J136" s="14">
        <v>1</v>
      </c>
      <c r="K136" s="29">
        <v>0</v>
      </c>
      <c r="L136" s="14">
        <v>34</v>
      </c>
      <c r="M136" s="14">
        <v>9</v>
      </c>
      <c r="N136" s="14">
        <v>2</v>
      </c>
      <c r="O136" s="61">
        <v>38</v>
      </c>
      <c r="P136" s="62">
        <v>30</v>
      </c>
      <c r="Q136">
        <v>0</v>
      </c>
      <c r="R136" s="30">
        <v>179</v>
      </c>
      <c r="S136" s="30">
        <v>186</v>
      </c>
      <c r="T136" s="31">
        <v>3.9106145251396648E-2</v>
      </c>
      <c r="U136" s="83">
        <v>10.3</v>
      </c>
    </row>
    <row r="137" spans="1:21" ht="15.75" x14ac:dyDescent="0.5">
      <c r="A137" s="26">
        <v>136</v>
      </c>
      <c r="B137" s="18">
        <v>11.7</v>
      </c>
      <c r="C137" s="18">
        <v>3</v>
      </c>
      <c r="D137" s="14">
        <v>82</v>
      </c>
      <c r="E137" s="14">
        <v>15</v>
      </c>
      <c r="F137" s="20">
        <v>0.88800000000000001</v>
      </c>
      <c r="G137" s="14">
        <v>202</v>
      </c>
      <c r="H137" s="14">
        <v>5</v>
      </c>
      <c r="I137" s="14">
        <v>147</v>
      </c>
      <c r="J137" s="14">
        <v>1</v>
      </c>
      <c r="K137" s="29">
        <v>1</v>
      </c>
      <c r="L137" s="14">
        <v>40</v>
      </c>
      <c r="M137" s="14">
        <v>7</v>
      </c>
      <c r="N137" s="14">
        <v>3</v>
      </c>
      <c r="O137" s="61">
        <v>42</v>
      </c>
      <c r="P137" s="62">
        <v>61</v>
      </c>
      <c r="Q137">
        <v>1</v>
      </c>
      <c r="R137" s="30">
        <v>156</v>
      </c>
      <c r="S137" s="30">
        <v>163</v>
      </c>
      <c r="T137" s="31">
        <v>4.4871794871794872E-2</v>
      </c>
      <c r="U137" s="83">
        <v>11.7</v>
      </c>
    </row>
    <row r="138" spans="1:21" ht="15.75" x14ac:dyDescent="0.5">
      <c r="A138" s="26">
        <v>137</v>
      </c>
      <c r="B138" s="18">
        <v>9.4</v>
      </c>
      <c r="C138" s="18">
        <v>1.8</v>
      </c>
      <c r="D138" s="14">
        <v>44</v>
      </c>
      <c r="E138" s="14">
        <v>12</v>
      </c>
      <c r="F138" s="20">
        <v>2.3239999999999998</v>
      </c>
      <c r="G138" s="14">
        <v>97</v>
      </c>
      <c r="H138" s="14">
        <v>2</v>
      </c>
      <c r="I138" s="14">
        <v>101</v>
      </c>
      <c r="J138" s="14">
        <v>1</v>
      </c>
      <c r="K138" s="29">
        <v>0</v>
      </c>
      <c r="L138" s="14">
        <v>49</v>
      </c>
      <c r="M138" s="14">
        <v>19</v>
      </c>
      <c r="N138" s="14">
        <v>3</v>
      </c>
      <c r="O138" s="61">
        <v>32</v>
      </c>
      <c r="P138" s="62">
        <v>21</v>
      </c>
      <c r="Q138">
        <v>1</v>
      </c>
      <c r="R138" s="30">
        <v>172</v>
      </c>
      <c r="S138" s="30">
        <v>179</v>
      </c>
      <c r="T138" s="31">
        <v>4.0697674418604654E-2</v>
      </c>
      <c r="U138" s="83">
        <v>9.4</v>
      </c>
    </row>
    <row r="139" spans="1:21" ht="15.75" x14ac:dyDescent="0.5">
      <c r="A139" s="26">
        <v>138</v>
      </c>
      <c r="B139" s="18">
        <v>9.5</v>
      </c>
      <c r="C139" s="18">
        <v>1.9</v>
      </c>
      <c r="D139" s="14">
        <v>44</v>
      </c>
      <c r="E139" s="14">
        <v>10</v>
      </c>
      <c r="F139" s="20">
        <v>0.19600000000000001</v>
      </c>
      <c r="G139" s="14">
        <v>49</v>
      </c>
      <c r="H139" s="14">
        <v>3</v>
      </c>
      <c r="I139" s="14">
        <v>111</v>
      </c>
      <c r="J139" s="14">
        <v>1</v>
      </c>
      <c r="K139" s="29">
        <v>0</v>
      </c>
      <c r="L139" s="14">
        <v>33</v>
      </c>
      <c r="M139" s="14">
        <v>12</v>
      </c>
      <c r="N139" s="14">
        <v>2</v>
      </c>
      <c r="O139" s="61">
        <v>40</v>
      </c>
      <c r="P139" s="62">
        <v>15</v>
      </c>
      <c r="Q139">
        <v>0</v>
      </c>
      <c r="R139" s="30">
        <v>181</v>
      </c>
      <c r="S139" s="30">
        <v>189</v>
      </c>
      <c r="T139" s="31">
        <v>4.4198895027624308E-2</v>
      </c>
      <c r="U139" s="83">
        <v>9.5</v>
      </c>
    </row>
    <row r="140" spans="1:21" ht="15.75" x14ac:dyDescent="0.5">
      <c r="A140" s="26">
        <v>139</v>
      </c>
      <c r="B140" s="18">
        <v>8.6999999999999993</v>
      </c>
      <c r="C140" s="18">
        <v>2.1</v>
      </c>
      <c r="D140" s="14">
        <v>51</v>
      </c>
      <c r="E140" s="14">
        <v>15</v>
      </c>
      <c r="F140" s="20">
        <v>0.18</v>
      </c>
      <c r="G140" s="14">
        <v>84</v>
      </c>
      <c r="H140" s="14">
        <v>4</v>
      </c>
      <c r="I140" s="14">
        <v>122</v>
      </c>
      <c r="J140" s="14">
        <v>1</v>
      </c>
      <c r="K140" s="29">
        <v>1</v>
      </c>
      <c r="L140" s="14">
        <v>40</v>
      </c>
      <c r="M140" s="14">
        <v>8</v>
      </c>
      <c r="N140" s="14">
        <v>3</v>
      </c>
      <c r="O140" s="61">
        <v>43</v>
      </c>
      <c r="P140" s="62">
        <v>26</v>
      </c>
      <c r="Q140">
        <v>1</v>
      </c>
      <c r="R140" s="30">
        <v>171</v>
      </c>
      <c r="S140" s="30">
        <v>180</v>
      </c>
      <c r="T140" s="31">
        <v>5.2631578947368418E-2</v>
      </c>
      <c r="U140" s="83">
        <v>8.6999999999999993</v>
      </c>
    </row>
    <row r="141" spans="1:21" ht="15.75" x14ac:dyDescent="0.5">
      <c r="A141" s="26">
        <v>140</v>
      </c>
      <c r="B141" s="18">
        <v>12.8</v>
      </c>
      <c r="C141" s="18">
        <v>2.9</v>
      </c>
      <c r="D141" s="14">
        <v>70</v>
      </c>
      <c r="E141" s="14">
        <v>13</v>
      </c>
      <c r="F141" s="20">
        <v>1.4159999999999999</v>
      </c>
      <c r="G141" s="14">
        <v>209</v>
      </c>
      <c r="H141" s="14">
        <v>2</v>
      </c>
      <c r="I141" s="14">
        <v>85</v>
      </c>
      <c r="J141" s="14">
        <v>1</v>
      </c>
      <c r="K141" s="29">
        <v>1</v>
      </c>
      <c r="L141" s="14">
        <v>45</v>
      </c>
      <c r="M141" s="14">
        <v>6</v>
      </c>
      <c r="N141" s="14">
        <v>3</v>
      </c>
      <c r="O141" s="61">
        <v>40</v>
      </c>
      <c r="P141" s="62">
        <v>57</v>
      </c>
      <c r="Q141">
        <v>0</v>
      </c>
      <c r="R141" s="30">
        <v>169</v>
      </c>
      <c r="S141" s="30">
        <v>175</v>
      </c>
      <c r="T141" s="31">
        <v>3.5502958579881658E-2</v>
      </c>
      <c r="U141" s="83">
        <v>12.8</v>
      </c>
    </row>
    <row r="142" spans="1:21" ht="15.75" x14ac:dyDescent="0.5">
      <c r="A142" s="26">
        <v>141</v>
      </c>
      <c r="B142" s="18">
        <v>6.6</v>
      </c>
      <c r="C142" s="18">
        <v>1.7</v>
      </c>
      <c r="D142" s="14">
        <v>44</v>
      </c>
      <c r="E142" s="14">
        <v>2</v>
      </c>
      <c r="F142" s="20">
        <v>0.115</v>
      </c>
      <c r="G142" s="14">
        <v>70</v>
      </c>
      <c r="H142" s="14">
        <v>3</v>
      </c>
      <c r="I142" s="14">
        <v>137</v>
      </c>
      <c r="J142" s="14">
        <v>0</v>
      </c>
      <c r="K142" s="29">
        <v>0</v>
      </c>
      <c r="L142" s="14">
        <v>46</v>
      </c>
      <c r="M142" s="14">
        <v>6</v>
      </c>
      <c r="N142" s="14">
        <v>3</v>
      </c>
      <c r="O142" s="61">
        <v>29</v>
      </c>
      <c r="P142" s="62">
        <v>19</v>
      </c>
      <c r="Q142">
        <v>0</v>
      </c>
      <c r="R142" s="30">
        <v>161</v>
      </c>
      <c r="S142" s="30">
        <v>167</v>
      </c>
      <c r="T142" s="31">
        <v>3.7267080745341616E-2</v>
      </c>
      <c r="U142" s="83">
        <v>6.6</v>
      </c>
    </row>
    <row r="143" spans="1:21" ht="15.75" x14ac:dyDescent="0.5">
      <c r="A143" s="26">
        <v>142</v>
      </c>
      <c r="B143" s="18">
        <v>17</v>
      </c>
      <c r="C143" s="18">
        <v>3</v>
      </c>
      <c r="D143" s="14">
        <v>75</v>
      </c>
      <c r="E143" s="14">
        <v>7</v>
      </c>
      <c r="F143" s="20">
        <v>0.995</v>
      </c>
      <c r="G143" s="14">
        <v>185</v>
      </c>
      <c r="H143" s="14">
        <v>2</v>
      </c>
      <c r="I143" s="14">
        <v>99</v>
      </c>
      <c r="J143" s="14">
        <v>1</v>
      </c>
      <c r="K143" s="29">
        <v>1</v>
      </c>
      <c r="L143" s="14">
        <v>30</v>
      </c>
      <c r="M143" s="14">
        <v>10</v>
      </c>
      <c r="N143" s="14">
        <v>2</v>
      </c>
      <c r="O143" s="61">
        <v>39</v>
      </c>
      <c r="P143" s="62">
        <v>58</v>
      </c>
      <c r="Q143">
        <v>1</v>
      </c>
      <c r="R143" s="30">
        <v>180</v>
      </c>
      <c r="S143" s="30">
        <v>189</v>
      </c>
      <c r="T143" s="31">
        <v>0.05</v>
      </c>
      <c r="U143" s="83">
        <v>17</v>
      </c>
    </row>
    <row r="144" spans="1:21" ht="15.75" x14ac:dyDescent="0.5">
      <c r="A144" s="26">
        <v>143</v>
      </c>
      <c r="B144" s="18">
        <v>16.7</v>
      </c>
      <c r="C144" s="18">
        <v>3</v>
      </c>
      <c r="D144" s="14">
        <v>68</v>
      </c>
      <c r="E144" s="14">
        <v>4</v>
      </c>
      <c r="F144" s="20">
        <v>2.3519999999999999</v>
      </c>
      <c r="G144" s="14">
        <v>209</v>
      </c>
      <c r="H144" s="14">
        <v>0</v>
      </c>
      <c r="I144" s="14">
        <v>85</v>
      </c>
      <c r="J144" s="14">
        <v>1</v>
      </c>
      <c r="K144" s="29">
        <v>1</v>
      </c>
      <c r="L144" s="14">
        <v>30</v>
      </c>
      <c r="M144" s="14">
        <v>12</v>
      </c>
      <c r="N144" s="14">
        <v>2</v>
      </c>
      <c r="O144" s="61">
        <v>50</v>
      </c>
      <c r="P144" s="62">
        <v>51</v>
      </c>
      <c r="Q144">
        <v>1</v>
      </c>
      <c r="R144" s="30">
        <v>182</v>
      </c>
      <c r="S144" s="30">
        <v>189</v>
      </c>
      <c r="T144" s="31">
        <v>3.8461538461538464E-2</v>
      </c>
      <c r="U144" s="83">
        <v>16.7</v>
      </c>
    </row>
    <row r="145" spans="1:21" ht="15.75" x14ac:dyDescent="0.5">
      <c r="A145" s="26">
        <v>144</v>
      </c>
      <c r="B145" s="18">
        <v>15.9</v>
      </c>
      <c r="C145" s="18">
        <v>3.4</v>
      </c>
      <c r="D145" s="14">
        <v>84</v>
      </c>
      <c r="E145" s="14">
        <v>9</v>
      </c>
      <c r="F145" s="20">
        <v>1.2589999999999999</v>
      </c>
      <c r="G145" s="14">
        <v>175</v>
      </c>
      <c r="H145" s="14">
        <v>1</v>
      </c>
      <c r="I145" s="14">
        <v>84</v>
      </c>
      <c r="J145" s="14">
        <v>1</v>
      </c>
      <c r="K145" s="29">
        <v>1</v>
      </c>
      <c r="L145" s="14">
        <v>31</v>
      </c>
      <c r="M145" s="14">
        <v>8</v>
      </c>
      <c r="N145" s="14">
        <v>2</v>
      </c>
      <c r="O145" s="61">
        <v>37</v>
      </c>
      <c r="P145" s="62">
        <v>76</v>
      </c>
      <c r="Q145">
        <v>1</v>
      </c>
      <c r="R145" s="30">
        <v>183</v>
      </c>
      <c r="S145" s="30">
        <v>190</v>
      </c>
      <c r="T145" s="31">
        <v>3.825136612021858E-2</v>
      </c>
      <c r="U145" s="83">
        <v>15.9</v>
      </c>
    </row>
    <row r="146" spans="1:21" ht="15.75" x14ac:dyDescent="0.5">
      <c r="A146" s="26">
        <v>145</v>
      </c>
      <c r="B146" s="18">
        <v>7.9</v>
      </c>
      <c r="C146" s="18">
        <v>2</v>
      </c>
      <c r="D146" s="14">
        <v>51</v>
      </c>
      <c r="E146" s="14">
        <v>3</v>
      </c>
      <c r="F146" s="20">
        <v>1.464</v>
      </c>
      <c r="G146" s="14">
        <v>118</v>
      </c>
      <c r="H146" s="14">
        <v>4</v>
      </c>
      <c r="I146" s="14">
        <v>115</v>
      </c>
      <c r="J146" s="14">
        <v>1</v>
      </c>
      <c r="K146" s="29">
        <v>0</v>
      </c>
      <c r="L146" s="14">
        <v>46</v>
      </c>
      <c r="M146" s="14">
        <v>6</v>
      </c>
      <c r="N146" s="14">
        <v>4</v>
      </c>
      <c r="O146" s="61">
        <v>33</v>
      </c>
      <c r="P146" s="62">
        <v>31</v>
      </c>
      <c r="Q146">
        <v>0</v>
      </c>
      <c r="R146" s="30">
        <v>162</v>
      </c>
      <c r="S146" s="30">
        <v>167</v>
      </c>
      <c r="T146" s="31">
        <v>3.0864197530864196E-2</v>
      </c>
      <c r="U146" s="83">
        <v>7.9</v>
      </c>
    </row>
    <row r="147" spans="1:21" ht="15.75" x14ac:dyDescent="0.5">
      <c r="A147" s="26">
        <v>146</v>
      </c>
      <c r="B147" s="18">
        <v>14.1</v>
      </c>
      <c r="C147" s="18">
        <v>3.3</v>
      </c>
      <c r="D147" s="14">
        <v>88</v>
      </c>
      <c r="E147" s="14">
        <v>5</v>
      </c>
      <c r="F147" s="20">
        <v>0.504</v>
      </c>
      <c r="G147" s="14">
        <v>253</v>
      </c>
      <c r="H147" s="14">
        <v>3</v>
      </c>
      <c r="I147" s="14">
        <v>124</v>
      </c>
      <c r="J147" s="14">
        <v>0</v>
      </c>
      <c r="K147" s="29">
        <v>1</v>
      </c>
      <c r="L147" s="14">
        <v>42</v>
      </c>
      <c r="M147" s="14">
        <v>9</v>
      </c>
      <c r="N147" s="14">
        <v>3</v>
      </c>
      <c r="O147" s="61">
        <v>35</v>
      </c>
      <c r="P147" s="62">
        <v>63</v>
      </c>
      <c r="Q147">
        <v>1</v>
      </c>
      <c r="R147" s="30">
        <v>163</v>
      </c>
      <c r="S147" s="30">
        <v>172</v>
      </c>
      <c r="T147" s="31">
        <v>5.5214723926380369E-2</v>
      </c>
      <c r="U147" s="83">
        <v>14.1</v>
      </c>
    </row>
    <row r="148" spans="1:21" ht="15.75" x14ac:dyDescent="0.5">
      <c r="A148" s="26">
        <v>147</v>
      </c>
      <c r="B148" s="18">
        <v>8.1</v>
      </c>
      <c r="C148" s="18">
        <v>1.7</v>
      </c>
      <c r="D148" s="14">
        <v>58</v>
      </c>
      <c r="E148" s="14">
        <v>19</v>
      </c>
      <c r="F148" s="20">
        <v>0.44700000000000001</v>
      </c>
      <c r="G148" s="14">
        <v>20</v>
      </c>
      <c r="H148" s="14">
        <v>4</v>
      </c>
      <c r="I148" s="14">
        <v>129</v>
      </c>
      <c r="J148" s="14">
        <v>1</v>
      </c>
      <c r="K148" s="29">
        <v>0</v>
      </c>
      <c r="L148" s="14">
        <v>43</v>
      </c>
      <c r="M148" s="14">
        <v>10</v>
      </c>
      <c r="N148" s="14">
        <v>3</v>
      </c>
      <c r="O148" s="61">
        <v>42</v>
      </c>
      <c r="P148" s="62">
        <v>35</v>
      </c>
      <c r="Q148">
        <v>0</v>
      </c>
      <c r="R148" s="30">
        <v>178</v>
      </c>
      <c r="S148" s="30">
        <v>184</v>
      </c>
      <c r="T148" s="31">
        <v>3.3707865168539325E-2</v>
      </c>
      <c r="U148" s="83">
        <v>8.1</v>
      </c>
    </row>
    <row r="149" spans="1:21" ht="15.75" x14ac:dyDescent="0.5">
      <c r="A149" s="26">
        <v>148</v>
      </c>
      <c r="B149" s="18">
        <v>13.6</v>
      </c>
      <c r="C149" s="18">
        <v>2.9</v>
      </c>
      <c r="D149" s="14">
        <v>66</v>
      </c>
      <c r="E149" s="14">
        <v>17</v>
      </c>
      <c r="F149" s="20">
        <v>2.62</v>
      </c>
      <c r="G149" s="14">
        <v>103</v>
      </c>
      <c r="H149" s="14">
        <v>2</v>
      </c>
      <c r="I149" s="14">
        <v>102</v>
      </c>
      <c r="J149" s="14">
        <v>0</v>
      </c>
      <c r="K149" s="29">
        <v>1</v>
      </c>
      <c r="L149" s="14">
        <v>39</v>
      </c>
      <c r="M149" s="14">
        <v>8</v>
      </c>
      <c r="N149" s="14">
        <v>3</v>
      </c>
      <c r="O149" s="61">
        <v>50</v>
      </c>
      <c r="P149" s="62">
        <v>48</v>
      </c>
      <c r="Q149">
        <v>0</v>
      </c>
      <c r="R149" s="30">
        <v>166</v>
      </c>
      <c r="S149" s="30">
        <v>172</v>
      </c>
      <c r="T149" s="31">
        <v>3.614457831325301E-2</v>
      </c>
      <c r="U149" s="83">
        <v>13.6</v>
      </c>
    </row>
    <row r="150" spans="1:21" ht="15.75" x14ac:dyDescent="0.5">
      <c r="A150" s="26">
        <v>149</v>
      </c>
      <c r="B150" s="18">
        <v>10</v>
      </c>
      <c r="C150" s="18">
        <v>2</v>
      </c>
      <c r="D150" s="14">
        <v>55</v>
      </c>
      <c r="E150" s="14">
        <v>8</v>
      </c>
      <c r="F150" s="20">
        <v>1.1679999999999999</v>
      </c>
      <c r="G150" s="14">
        <v>120</v>
      </c>
      <c r="H150" s="14">
        <v>3</v>
      </c>
      <c r="I150" s="14">
        <v>114</v>
      </c>
      <c r="J150" s="14">
        <v>1</v>
      </c>
      <c r="K150" s="29">
        <v>0</v>
      </c>
      <c r="L150" s="14">
        <v>52</v>
      </c>
      <c r="M150" s="14">
        <v>10</v>
      </c>
      <c r="N150" s="14">
        <v>3</v>
      </c>
      <c r="O150" s="61">
        <v>40</v>
      </c>
      <c r="P150" s="62">
        <v>34</v>
      </c>
      <c r="Q150">
        <v>0</v>
      </c>
      <c r="R150" s="30">
        <v>174</v>
      </c>
      <c r="S150" s="30">
        <v>182</v>
      </c>
      <c r="T150" s="31">
        <v>4.5977011494252873E-2</v>
      </c>
      <c r="U150" s="83">
        <v>10</v>
      </c>
    </row>
    <row r="151" spans="1:21" ht="15.75" x14ac:dyDescent="0.5">
      <c r="A151" s="26">
        <v>150</v>
      </c>
      <c r="B151" s="18">
        <v>11.6</v>
      </c>
      <c r="C151" s="18">
        <v>2.2000000000000002</v>
      </c>
      <c r="D151" s="14">
        <v>60</v>
      </c>
      <c r="E151" s="14">
        <v>9</v>
      </c>
      <c r="F151" s="20">
        <v>3.2000000000000001E-2</v>
      </c>
      <c r="G151" s="14">
        <v>102</v>
      </c>
      <c r="H151" s="14">
        <v>5</v>
      </c>
      <c r="I151" s="14">
        <v>135</v>
      </c>
      <c r="J151" s="14">
        <v>1</v>
      </c>
      <c r="K151" s="29">
        <v>1</v>
      </c>
      <c r="L151" s="14">
        <v>35</v>
      </c>
      <c r="M151" s="14">
        <v>8</v>
      </c>
      <c r="N151" s="14">
        <v>2</v>
      </c>
      <c r="O151" s="61">
        <v>32</v>
      </c>
      <c r="P151" s="62">
        <v>37</v>
      </c>
      <c r="Q151">
        <v>0</v>
      </c>
      <c r="R151" s="30">
        <v>178</v>
      </c>
      <c r="S151" s="30">
        <v>185</v>
      </c>
      <c r="T151" s="31">
        <v>3.9325842696629212E-2</v>
      </c>
      <c r="U151" s="83">
        <v>11.6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1A86A-657D-43C7-8C43-FE6F39529C06}">
  <dimension ref="A1:Q188"/>
  <sheetViews>
    <sheetView topLeftCell="A155" zoomScale="90" zoomScaleNormal="90" workbookViewId="0">
      <selection activeCell="D161" sqref="D161"/>
    </sheetView>
  </sheetViews>
  <sheetFormatPr defaultRowHeight="14.25" x14ac:dyDescent="0.45"/>
  <cols>
    <col min="1" max="17" width="9.06640625" style="145"/>
  </cols>
  <sheetData>
    <row r="1" spans="1:17" ht="15.75" x14ac:dyDescent="0.5">
      <c r="A1" s="87" t="s">
        <v>41</v>
      </c>
      <c r="B1" s="87" t="s">
        <v>43</v>
      </c>
      <c r="C1" s="87" t="s">
        <v>44</v>
      </c>
      <c r="D1" s="87" t="s">
        <v>45</v>
      </c>
      <c r="E1" s="87" t="s">
        <v>46</v>
      </c>
      <c r="F1" s="87" t="s">
        <v>47</v>
      </c>
      <c r="G1" s="88" t="s">
        <v>48</v>
      </c>
      <c r="H1" s="88" t="s">
        <v>49</v>
      </c>
      <c r="I1" s="87" t="s">
        <v>50</v>
      </c>
      <c r="J1" s="87" t="s">
        <v>51</v>
      </c>
      <c r="K1" s="87" t="s">
        <v>52</v>
      </c>
      <c r="L1" s="59" t="s">
        <v>53</v>
      </c>
      <c r="M1" s="59" t="s">
        <v>54</v>
      </c>
      <c r="N1" s="60" t="s">
        <v>55</v>
      </c>
      <c r="O1" s="59" t="s">
        <v>35</v>
      </c>
      <c r="P1" s="59" t="s">
        <v>56</v>
      </c>
      <c r="Q1" s="87" t="s">
        <v>40</v>
      </c>
    </row>
    <row r="2" spans="1:17" ht="15.75" x14ac:dyDescent="0.5">
      <c r="A2" s="83">
        <v>2.2999999999999998</v>
      </c>
      <c r="B2" s="82">
        <v>10</v>
      </c>
      <c r="C2" s="84">
        <v>0.71199999999999997</v>
      </c>
      <c r="D2" s="82">
        <v>171</v>
      </c>
      <c r="E2" s="82">
        <v>3</v>
      </c>
      <c r="F2" s="82">
        <v>110</v>
      </c>
      <c r="G2" s="82">
        <v>1</v>
      </c>
      <c r="H2" s="29">
        <v>0</v>
      </c>
      <c r="I2" s="82">
        <v>33</v>
      </c>
      <c r="J2" s="82">
        <v>12</v>
      </c>
      <c r="K2" s="82">
        <v>2</v>
      </c>
      <c r="L2" s="61">
        <v>38</v>
      </c>
      <c r="M2" s="62">
        <v>46</v>
      </c>
      <c r="N2" s="145">
        <v>1</v>
      </c>
      <c r="O2" s="30">
        <v>171</v>
      </c>
      <c r="P2" s="31">
        <v>4.0935672514619881E-2</v>
      </c>
      <c r="Q2" s="83">
        <v>12.5</v>
      </c>
    </row>
    <row r="3" spans="1:17" ht="15.75" x14ac:dyDescent="0.5">
      <c r="A3" s="83">
        <v>2.7</v>
      </c>
      <c r="B3" s="82">
        <v>8</v>
      </c>
      <c r="C3" s="84">
        <v>9.0999999999999998E-2</v>
      </c>
      <c r="D3" s="82">
        <v>213</v>
      </c>
      <c r="E3" s="82">
        <v>3</v>
      </c>
      <c r="F3" s="82">
        <v>134</v>
      </c>
      <c r="G3" s="82">
        <v>1</v>
      </c>
      <c r="H3" s="29">
        <v>0</v>
      </c>
      <c r="I3" s="82">
        <v>33</v>
      </c>
      <c r="J3" s="82">
        <v>16</v>
      </c>
      <c r="K3" s="82">
        <v>1</v>
      </c>
      <c r="L3" s="61">
        <v>36</v>
      </c>
      <c r="M3" s="62">
        <v>73</v>
      </c>
      <c r="N3" s="145">
        <v>1</v>
      </c>
      <c r="O3" s="30">
        <v>168</v>
      </c>
      <c r="P3" s="31">
        <v>5.9523809523809521E-2</v>
      </c>
      <c r="Q3" s="83">
        <v>14.5</v>
      </c>
    </row>
    <row r="4" spans="1:17" ht="15.75" x14ac:dyDescent="0.5">
      <c r="A4" s="83">
        <v>3.1</v>
      </c>
      <c r="B4" s="82">
        <v>7</v>
      </c>
      <c r="C4" s="84">
        <v>1.72</v>
      </c>
      <c r="D4" s="82">
        <v>255</v>
      </c>
      <c r="E4" s="82">
        <v>1</v>
      </c>
      <c r="F4" s="82">
        <v>98</v>
      </c>
      <c r="G4" s="82">
        <v>1</v>
      </c>
      <c r="H4" s="29">
        <v>1</v>
      </c>
      <c r="I4" s="82">
        <v>40</v>
      </c>
      <c r="J4" s="82">
        <v>13</v>
      </c>
      <c r="K4" s="82">
        <v>2</v>
      </c>
      <c r="L4" s="61">
        <v>39</v>
      </c>
      <c r="M4" s="62">
        <v>64</v>
      </c>
      <c r="N4" s="145">
        <v>1</v>
      </c>
      <c r="O4" s="30">
        <v>180</v>
      </c>
      <c r="P4" s="31">
        <v>4.4444444444444446E-2</v>
      </c>
      <c r="Q4" s="83">
        <v>19</v>
      </c>
    </row>
    <row r="5" spans="1:17" ht="15.75" x14ac:dyDescent="0.5">
      <c r="A5" s="83">
        <v>2.6</v>
      </c>
      <c r="B5" s="82">
        <v>7</v>
      </c>
      <c r="C5" s="84">
        <v>1.3720000000000001</v>
      </c>
      <c r="D5" s="82">
        <v>287</v>
      </c>
      <c r="E5" s="82">
        <v>1</v>
      </c>
      <c r="F5" s="82">
        <v>85</v>
      </c>
      <c r="G5" s="82">
        <v>1</v>
      </c>
      <c r="H5" s="29">
        <v>1</v>
      </c>
      <c r="I5" s="82">
        <v>29</v>
      </c>
      <c r="J5" s="82">
        <v>10</v>
      </c>
      <c r="K5" s="82">
        <v>2</v>
      </c>
      <c r="L5" s="61">
        <v>38</v>
      </c>
      <c r="M5" s="62">
        <v>66</v>
      </c>
      <c r="N5" s="145">
        <v>0</v>
      </c>
      <c r="O5" s="30">
        <v>173</v>
      </c>
      <c r="P5" s="31">
        <v>4.046242774566474E-2</v>
      </c>
      <c r="Q5" s="83">
        <v>18.2</v>
      </c>
    </row>
    <row r="6" spans="1:17" ht="15.75" x14ac:dyDescent="0.5">
      <c r="A6" s="83">
        <v>2</v>
      </c>
      <c r="B6" s="82">
        <v>15</v>
      </c>
      <c r="C6" s="84">
        <v>0.93500000000000005</v>
      </c>
      <c r="D6" s="82">
        <v>112</v>
      </c>
      <c r="E6" s="82">
        <v>4</v>
      </c>
      <c r="F6" s="82">
        <v>72</v>
      </c>
      <c r="G6" s="82">
        <v>1</v>
      </c>
      <c r="H6" s="29">
        <v>0</v>
      </c>
      <c r="I6" s="82">
        <v>36</v>
      </c>
      <c r="J6" s="82">
        <v>4</v>
      </c>
      <c r="K6" s="82">
        <v>3</v>
      </c>
      <c r="L6" s="61">
        <v>40</v>
      </c>
      <c r="M6" s="62">
        <v>29</v>
      </c>
      <c r="N6" s="145">
        <v>0</v>
      </c>
      <c r="O6" s="30">
        <v>166</v>
      </c>
      <c r="P6" s="31">
        <v>3.0120481927710843E-2</v>
      </c>
      <c r="Q6" s="83">
        <v>7.6</v>
      </c>
    </row>
    <row r="7" spans="1:17" ht="15.75" x14ac:dyDescent="0.5">
      <c r="A7" s="83">
        <v>2.7</v>
      </c>
      <c r="B7" s="82">
        <v>6</v>
      </c>
      <c r="C7" s="84">
        <v>2.0190000000000001</v>
      </c>
      <c r="D7" s="82">
        <v>238</v>
      </c>
      <c r="E7" s="82">
        <v>0</v>
      </c>
      <c r="F7" s="82">
        <v>77</v>
      </c>
      <c r="G7" s="82">
        <v>1</v>
      </c>
      <c r="H7" s="29">
        <v>1</v>
      </c>
      <c r="I7" s="82">
        <v>32</v>
      </c>
      <c r="J7" s="82">
        <v>15</v>
      </c>
      <c r="K7" s="82">
        <v>4</v>
      </c>
      <c r="L7" s="61">
        <v>37</v>
      </c>
      <c r="M7" s="62">
        <v>40</v>
      </c>
      <c r="N7" s="145">
        <v>1</v>
      </c>
      <c r="O7" s="30">
        <v>183</v>
      </c>
      <c r="P7" s="31">
        <v>4.9180327868852458E-2</v>
      </c>
      <c r="Q7" s="83">
        <v>18.5</v>
      </c>
    </row>
    <row r="8" spans="1:17" ht="15.75" x14ac:dyDescent="0.5">
      <c r="A8" s="83">
        <v>2.4</v>
      </c>
      <c r="B8" s="82">
        <v>7</v>
      </c>
      <c r="C8" s="84">
        <v>0.66200000000000003</v>
      </c>
      <c r="D8" s="82">
        <v>124</v>
      </c>
      <c r="E8" s="82">
        <v>2</v>
      </c>
      <c r="F8" s="82">
        <v>100</v>
      </c>
      <c r="G8" s="82">
        <v>1</v>
      </c>
      <c r="H8" s="29">
        <v>1</v>
      </c>
      <c r="I8" s="82">
        <v>52</v>
      </c>
      <c r="J8" s="82">
        <v>15</v>
      </c>
      <c r="K8" s="82">
        <v>3</v>
      </c>
      <c r="L8" s="61">
        <v>37</v>
      </c>
      <c r="M8" s="62">
        <v>69</v>
      </c>
      <c r="N8" s="145">
        <v>0</v>
      </c>
      <c r="O8" s="30">
        <v>182</v>
      </c>
      <c r="P8" s="31">
        <v>4.9450549450549448E-2</v>
      </c>
      <c r="Q8" s="83">
        <v>13.1</v>
      </c>
    </row>
    <row r="9" spans="1:17" ht="15.75" x14ac:dyDescent="0.5">
      <c r="A9" s="83">
        <v>2.5</v>
      </c>
      <c r="B9" s="82">
        <v>6</v>
      </c>
      <c r="C9" s="84">
        <v>0.7</v>
      </c>
      <c r="D9" s="82">
        <v>214</v>
      </c>
      <c r="E9" s="82">
        <v>2</v>
      </c>
      <c r="F9" s="82">
        <v>95</v>
      </c>
      <c r="G9" s="82">
        <v>1</v>
      </c>
      <c r="H9" s="29">
        <v>0</v>
      </c>
      <c r="I9" s="82">
        <v>41</v>
      </c>
      <c r="J9" s="82">
        <v>4</v>
      </c>
      <c r="K9" s="82">
        <v>3</v>
      </c>
      <c r="L9" s="61">
        <v>36</v>
      </c>
      <c r="M9" s="62">
        <v>45</v>
      </c>
      <c r="N9" s="145">
        <v>0</v>
      </c>
      <c r="O9" s="30">
        <v>173</v>
      </c>
      <c r="P9" s="31">
        <v>5.2023121387283239E-2</v>
      </c>
      <c r="Q9" s="83">
        <v>14.9</v>
      </c>
    </row>
    <row r="10" spans="1:17" ht="15.75" x14ac:dyDescent="0.5">
      <c r="A10" s="83">
        <v>2.7</v>
      </c>
      <c r="B10" s="82">
        <v>8</v>
      </c>
      <c r="C10" s="84">
        <v>0.93700000000000006</v>
      </c>
      <c r="D10" s="82">
        <v>215</v>
      </c>
      <c r="E10" s="82">
        <v>4</v>
      </c>
      <c r="F10" s="82">
        <v>112</v>
      </c>
      <c r="G10" s="82">
        <v>0</v>
      </c>
      <c r="H10" s="29">
        <v>1</v>
      </c>
      <c r="I10" s="82">
        <v>31</v>
      </c>
      <c r="J10" s="82">
        <v>12</v>
      </c>
      <c r="K10" s="82">
        <v>5</v>
      </c>
      <c r="L10" s="61">
        <v>40</v>
      </c>
      <c r="M10" s="62">
        <v>42</v>
      </c>
      <c r="N10" s="145">
        <v>1</v>
      </c>
      <c r="O10" s="30">
        <v>183</v>
      </c>
      <c r="P10" s="31">
        <v>4.9180327868852458E-2</v>
      </c>
      <c r="Q10" s="83">
        <v>17.100000000000001</v>
      </c>
    </row>
    <row r="11" spans="1:17" ht="15.75" x14ac:dyDescent="0.5">
      <c r="A11" s="83">
        <v>2.1</v>
      </c>
      <c r="B11" s="82">
        <v>16</v>
      </c>
      <c r="C11" s="84">
        <v>6.5000000000000002E-2</v>
      </c>
      <c r="D11" s="82">
        <v>154</v>
      </c>
      <c r="E11" s="82">
        <v>3</v>
      </c>
      <c r="F11" s="82">
        <v>75</v>
      </c>
      <c r="G11" s="82">
        <v>0</v>
      </c>
      <c r="H11" s="29">
        <v>0</v>
      </c>
      <c r="I11" s="82">
        <v>42</v>
      </c>
      <c r="J11" s="82">
        <v>13</v>
      </c>
      <c r="K11" s="82">
        <v>2</v>
      </c>
      <c r="L11" s="61">
        <v>34</v>
      </c>
      <c r="M11" s="62">
        <v>34</v>
      </c>
      <c r="N11" s="145">
        <v>1</v>
      </c>
      <c r="O11" s="30">
        <v>158</v>
      </c>
      <c r="P11" s="31">
        <v>4.4303797468354431E-2</v>
      </c>
      <c r="Q11" s="83">
        <v>9.1999999999999993</v>
      </c>
    </row>
    <row r="12" spans="1:17" ht="15.75" x14ac:dyDescent="0.5">
      <c r="A12" s="83">
        <v>2.2000000000000002</v>
      </c>
      <c r="B12" s="82">
        <v>10</v>
      </c>
      <c r="C12" s="84">
        <v>2.1440000000000001</v>
      </c>
      <c r="D12" s="82">
        <v>97</v>
      </c>
      <c r="E12" s="82">
        <v>2</v>
      </c>
      <c r="F12" s="82">
        <v>100</v>
      </c>
      <c r="G12" s="82">
        <v>1</v>
      </c>
      <c r="H12" s="29">
        <v>0</v>
      </c>
      <c r="I12" s="82">
        <v>32</v>
      </c>
      <c r="J12" s="82">
        <v>8</v>
      </c>
      <c r="K12" s="82">
        <v>2</v>
      </c>
      <c r="L12" s="61">
        <v>40</v>
      </c>
      <c r="M12" s="62">
        <v>51</v>
      </c>
      <c r="N12" s="145">
        <v>1</v>
      </c>
      <c r="O12" s="30">
        <v>174</v>
      </c>
      <c r="P12" s="31">
        <v>3.4482758620689655E-2</v>
      </c>
      <c r="Q12" s="83">
        <v>10.3</v>
      </c>
    </row>
    <row r="13" spans="1:17" ht="15.75" x14ac:dyDescent="0.5">
      <c r="A13" s="83">
        <v>3.1</v>
      </c>
      <c r="B13" s="82">
        <v>7</v>
      </c>
      <c r="C13" s="84">
        <v>0.248</v>
      </c>
      <c r="D13" s="82">
        <v>301</v>
      </c>
      <c r="E13" s="82">
        <v>1</v>
      </c>
      <c r="F13" s="82">
        <v>96</v>
      </c>
      <c r="G13" s="82">
        <v>1</v>
      </c>
      <c r="H13" s="29">
        <v>1</v>
      </c>
      <c r="I13" s="82">
        <v>39</v>
      </c>
      <c r="J13" s="82">
        <v>21</v>
      </c>
      <c r="K13" s="82">
        <v>5</v>
      </c>
      <c r="L13" s="61">
        <v>40</v>
      </c>
      <c r="M13" s="62">
        <v>86</v>
      </c>
      <c r="N13" s="145">
        <v>1</v>
      </c>
      <c r="O13" s="30">
        <v>174</v>
      </c>
      <c r="P13" s="31">
        <v>7.4712643678160925E-2</v>
      </c>
      <c r="Q13" s="83">
        <v>19.3</v>
      </c>
    </row>
    <row r="14" spans="1:17" ht="15.75" x14ac:dyDescent="0.5">
      <c r="A14" s="83">
        <v>1.8</v>
      </c>
      <c r="B14" s="82">
        <v>23</v>
      </c>
      <c r="C14" s="84">
        <v>1.607</v>
      </c>
      <c r="D14" s="82">
        <v>123</v>
      </c>
      <c r="E14" s="82">
        <v>1</v>
      </c>
      <c r="F14" s="82">
        <v>72</v>
      </c>
      <c r="G14" s="82">
        <v>0</v>
      </c>
      <c r="H14" s="29">
        <v>0</v>
      </c>
      <c r="I14" s="82">
        <v>45</v>
      </c>
      <c r="J14" s="82">
        <v>8</v>
      </c>
      <c r="K14" s="82">
        <v>3</v>
      </c>
      <c r="L14" s="61">
        <v>44</v>
      </c>
      <c r="M14" s="62">
        <v>19</v>
      </c>
      <c r="N14" s="145">
        <v>0</v>
      </c>
      <c r="O14" s="30">
        <v>163</v>
      </c>
      <c r="P14" s="31">
        <v>4.2944785276073622E-2</v>
      </c>
      <c r="Q14" s="83">
        <v>8.1</v>
      </c>
    </row>
    <row r="15" spans="1:17" ht="15.75" x14ac:dyDescent="0.5">
      <c r="A15" s="83">
        <v>3.3</v>
      </c>
      <c r="B15" s="82">
        <v>3</v>
      </c>
      <c r="C15" s="84">
        <v>1.6240000000000001</v>
      </c>
      <c r="D15" s="82">
        <v>148</v>
      </c>
      <c r="E15" s="82">
        <v>5</v>
      </c>
      <c r="F15" s="82">
        <v>73</v>
      </c>
      <c r="G15" s="82">
        <v>1</v>
      </c>
      <c r="H15" s="29">
        <v>0</v>
      </c>
      <c r="I15" s="82">
        <v>39</v>
      </c>
      <c r="J15" s="82">
        <v>11</v>
      </c>
      <c r="K15" s="82">
        <v>4</v>
      </c>
      <c r="L15" s="61">
        <v>36</v>
      </c>
      <c r="M15" s="62">
        <v>59</v>
      </c>
      <c r="N15" s="145">
        <v>0</v>
      </c>
      <c r="O15" s="30">
        <v>168</v>
      </c>
      <c r="P15" s="31">
        <v>4.1666666666666664E-2</v>
      </c>
      <c r="Q15" s="83">
        <v>9.1</v>
      </c>
    </row>
    <row r="16" spans="1:17" ht="15.75" x14ac:dyDescent="0.5">
      <c r="A16" s="83">
        <v>2.8</v>
      </c>
      <c r="B16" s="82">
        <v>9</v>
      </c>
      <c r="C16" s="84">
        <v>0.05</v>
      </c>
      <c r="D16" s="82">
        <v>228</v>
      </c>
      <c r="E16" s="82">
        <v>4</v>
      </c>
      <c r="F16" s="82">
        <v>86</v>
      </c>
      <c r="G16" s="82">
        <v>0</v>
      </c>
      <c r="H16" s="29">
        <v>1</v>
      </c>
      <c r="I16" s="82">
        <v>31</v>
      </c>
      <c r="J16" s="82">
        <v>13</v>
      </c>
      <c r="K16" s="82">
        <v>1</v>
      </c>
      <c r="L16" s="61">
        <v>38</v>
      </c>
      <c r="M16" s="62">
        <v>70</v>
      </c>
      <c r="N16" s="145">
        <v>1</v>
      </c>
      <c r="O16" s="30">
        <v>173</v>
      </c>
      <c r="P16" s="31">
        <v>4.6242774566473986E-2</v>
      </c>
      <c r="Q16" s="83">
        <v>15.7</v>
      </c>
    </row>
    <row r="17" spans="1:17" ht="15.75" x14ac:dyDescent="0.5">
      <c r="A17" s="83">
        <v>2.1</v>
      </c>
      <c r="B17" s="82">
        <v>16</v>
      </c>
      <c r="C17" s="84">
        <v>0.58799999999999997</v>
      </c>
      <c r="D17" s="82">
        <v>136</v>
      </c>
      <c r="E17" s="82">
        <v>4</v>
      </c>
      <c r="F17" s="82">
        <v>121</v>
      </c>
      <c r="G17" s="82">
        <v>1</v>
      </c>
      <c r="H17" s="29">
        <v>1</v>
      </c>
      <c r="I17" s="82">
        <v>41</v>
      </c>
      <c r="J17" s="82">
        <v>10</v>
      </c>
      <c r="K17" s="82">
        <v>3</v>
      </c>
      <c r="L17" s="61">
        <v>41</v>
      </c>
      <c r="M17" s="62">
        <v>44</v>
      </c>
      <c r="N17" s="145">
        <v>1</v>
      </c>
      <c r="O17" s="30">
        <v>159</v>
      </c>
      <c r="P17" s="31">
        <v>5.0314465408805034E-2</v>
      </c>
      <c r="Q17" s="83">
        <v>9.8000000000000007</v>
      </c>
    </row>
    <row r="18" spans="1:17" ht="15.75" x14ac:dyDescent="0.5">
      <c r="A18" s="83">
        <v>3.8</v>
      </c>
      <c r="B18" s="82">
        <v>9</v>
      </c>
      <c r="C18" s="84">
        <v>1.76</v>
      </c>
      <c r="D18" s="82">
        <v>369</v>
      </c>
      <c r="E18" s="82">
        <v>4</v>
      </c>
      <c r="F18" s="82">
        <v>85</v>
      </c>
      <c r="G18" s="82">
        <v>0</v>
      </c>
      <c r="H18" s="29">
        <v>1</v>
      </c>
      <c r="I18" s="82">
        <v>38</v>
      </c>
      <c r="J18" s="82">
        <v>12</v>
      </c>
      <c r="K18" s="82">
        <v>2</v>
      </c>
      <c r="L18" s="61">
        <v>38</v>
      </c>
      <c r="M18" s="62">
        <v>68</v>
      </c>
      <c r="N18" s="145">
        <v>1</v>
      </c>
      <c r="O18" s="30">
        <v>163</v>
      </c>
      <c r="P18" s="31">
        <v>4.2944785276073622E-2</v>
      </c>
      <c r="Q18" s="83">
        <v>19.5</v>
      </c>
    </row>
    <row r="19" spans="1:17" ht="15.75" x14ac:dyDescent="0.5">
      <c r="A19" s="83">
        <v>2.6</v>
      </c>
      <c r="B19" s="82">
        <v>8</v>
      </c>
      <c r="C19" s="84">
        <v>4.4999999999999998E-2</v>
      </c>
      <c r="D19" s="82">
        <v>187</v>
      </c>
      <c r="E19" s="82">
        <v>0</v>
      </c>
      <c r="F19" s="82">
        <v>73</v>
      </c>
      <c r="G19" s="82">
        <v>1</v>
      </c>
      <c r="H19" s="29">
        <v>1</v>
      </c>
      <c r="I19" s="82">
        <v>29</v>
      </c>
      <c r="J19" s="82">
        <v>13</v>
      </c>
      <c r="K19" s="82">
        <v>1</v>
      </c>
      <c r="L19" s="61">
        <v>41</v>
      </c>
      <c r="M19" s="62">
        <v>45</v>
      </c>
      <c r="N19" s="145">
        <v>1</v>
      </c>
      <c r="O19" s="30">
        <v>182</v>
      </c>
      <c r="P19" s="31">
        <v>5.4945054945054944E-2</v>
      </c>
      <c r="Q19" s="83">
        <v>16.2</v>
      </c>
    </row>
    <row r="20" spans="1:17" ht="15.75" x14ac:dyDescent="0.5">
      <c r="A20" s="83">
        <v>1.9</v>
      </c>
      <c r="B20" s="82">
        <v>12</v>
      </c>
      <c r="C20" s="84">
        <v>1</v>
      </c>
      <c r="D20" s="82">
        <v>66</v>
      </c>
      <c r="E20" s="82">
        <v>3</v>
      </c>
      <c r="F20" s="82">
        <v>90</v>
      </c>
      <c r="G20" s="82">
        <v>1</v>
      </c>
      <c r="H20" s="29">
        <v>0</v>
      </c>
      <c r="I20" s="82">
        <v>34</v>
      </c>
      <c r="J20" s="82">
        <v>6</v>
      </c>
      <c r="K20" s="82">
        <v>2</v>
      </c>
      <c r="L20" s="61">
        <v>40</v>
      </c>
      <c r="M20" s="62">
        <v>25</v>
      </c>
      <c r="N20" s="145">
        <v>0</v>
      </c>
      <c r="O20" s="30">
        <v>178</v>
      </c>
      <c r="P20" s="31">
        <v>3.3707865168539325E-2</v>
      </c>
      <c r="Q20" s="83">
        <v>8</v>
      </c>
    </row>
    <row r="21" spans="1:17" ht="15.75" x14ac:dyDescent="0.5">
      <c r="A21" s="83">
        <v>2.6</v>
      </c>
      <c r="B21" s="82">
        <v>13</v>
      </c>
      <c r="C21" s="84">
        <v>0.121</v>
      </c>
      <c r="D21" s="82">
        <v>116</v>
      </c>
      <c r="E21" s="82">
        <v>0</v>
      </c>
      <c r="F21" s="82">
        <v>82</v>
      </c>
      <c r="G21" s="82">
        <v>0</v>
      </c>
      <c r="H21" s="29">
        <v>1</v>
      </c>
      <c r="I21" s="82">
        <v>34</v>
      </c>
      <c r="J21" s="82">
        <v>8</v>
      </c>
      <c r="K21" s="82">
        <v>2</v>
      </c>
      <c r="L21" s="61">
        <v>47</v>
      </c>
      <c r="M21" s="62">
        <v>51</v>
      </c>
      <c r="N21" s="145">
        <v>1</v>
      </c>
      <c r="O21" s="30">
        <v>185</v>
      </c>
      <c r="P21" s="31">
        <v>4.3243243243243246E-2</v>
      </c>
      <c r="Q21" s="83">
        <v>12.2</v>
      </c>
    </row>
    <row r="22" spans="1:17" ht="15.75" x14ac:dyDescent="0.5">
      <c r="A22" s="83">
        <v>2.4</v>
      </c>
      <c r="B22" s="82">
        <v>3</v>
      </c>
      <c r="C22" s="84">
        <v>0.159</v>
      </c>
      <c r="D22" s="82">
        <v>144</v>
      </c>
      <c r="E22" s="82">
        <v>2</v>
      </c>
      <c r="F22" s="82">
        <v>85</v>
      </c>
      <c r="G22" s="82">
        <v>0</v>
      </c>
      <c r="H22" s="29">
        <v>1</v>
      </c>
      <c r="I22" s="82">
        <v>47</v>
      </c>
      <c r="J22" s="82">
        <v>14</v>
      </c>
      <c r="K22" s="82">
        <v>3</v>
      </c>
      <c r="L22" s="61">
        <v>27</v>
      </c>
      <c r="M22" s="62">
        <v>59</v>
      </c>
      <c r="N22" s="145">
        <v>1</v>
      </c>
      <c r="O22" s="30">
        <v>168</v>
      </c>
      <c r="P22" s="31">
        <v>3.5714285714285712E-2</v>
      </c>
      <c r="Q22" s="83">
        <v>11.1</v>
      </c>
    </row>
    <row r="23" spans="1:17" ht="15.75" x14ac:dyDescent="0.5">
      <c r="A23" s="83">
        <v>3</v>
      </c>
      <c r="B23" s="82">
        <v>8</v>
      </c>
      <c r="C23" s="84">
        <v>2.2839999999999998</v>
      </c>
      <c r="D23" s="82">
        <v>201</v>
      </c>
      <c r="E23" s="82">
        <v>0</v>
      </c>
      <c r="F23" s="82">
        <v>80</v>
      </c>
      <c r="G23" s="82">
        <v>1</v>
      </c>
      <c r="H23" s="29">
        <v>1</v>
      </c>
      <c r="I23" s="82">
        <v>38</v>
      </c>
      <c r="J23" s="82">
        <v>10</v>
      </c>
      <c r="K23" s="82">
        <v>2</v>
      </c>
      <c r="L23" s="61">
        <v>32</v>
      </c>
      <c r="M23" s="62">
        <v>78</v>
      </c>
      <c r="N23" s="145">
        <v>1</v>
      </c>
      <c r="O23" s="30">
        <v>183</v>
      </c>
      <c r="P23" s="31">
        <v>4.9180327868852458E-2</v>
      </c>
      <c r="Q23" s="83">
        <v>16.8</v>
      </c>
    </row>
    <row r="24" spans="1:17" ht="15.75" x14ac:dyDescent="0.5">
      <c r="A24" s="83">
        <v>2</v>
      </c>
      <c r="B24" s="82">
        <v>8</v>
      </c>
      <c r="C24" s="84">
        <v>0.79900000000000004</v>
      </c>
      <c r="D24" s="82">
        <v>96</v>
      </c>
      <c r="E24" s="82">
        <v>6</v>
      </c>
      <c r="F24" s="82">
        <v>145</v>
      </c>
      <c r="G24" s="82">
        <v>1</v>
      </c>
      <c r="H24" s="29">
        <v>1</v>
      </c>
      <c r="I24" s="82">
        <v>34</v>
      </c>
      <c r="J24" s="82">
        <v>12</v>
      </c>
      <c r="K24" s="82">
        <v>2</v>
      </c>
      <c r="L24" s="61">
        <v>40</v>
      </c>
      <c r="M24" s="62">
        <v>22</v>
      </c>
      <c r="N24" s="145">
        <v>0</v>
      </c>
      <c r="O24" s="30">
        <v>181</v>
      </c>
      <c r="P24" s="31">
        <v>4.4198895027624308E-2</v>
      </c>
      <c r="Q24" s="83">
        <v>11.8</v>
      </c>
    </row>
    <row r="25" spans="1:17" ht="15.75" x14ac:dyDescent="0.5">
      <c r="A25" s="83">
        <v>2.2999999999999998</v>
      </c>
      <c r="B25" s="82">
        <v>7</v>
      </c>
      <c r="C25" s="84">
        <v>0.91100000000000003</v>
      </c>
      <c r="D25" s="82">
        <v>134</v>
      </c>
      <c r="E25" s="82">
        <v>2</v>
      </c>
      <c r="F25" s="82">
        <v>112</v>
      </c>
      <c r="G25" s="82">
        <v>1</v>
      </c>
      <c r="H25" s="29">
        <v>0</v>
      </c>
      <c r="I25" s="82">
        <v>30</v>
      </c>
      <c r="J25" s="82">
        <v>13</v>
      </c>
      <c r="K25" s="82">
        <v>1</v>
      </c>
      <c r="L25" s="61">
        <v>38</v>
      </c>
      <c r="M25" s="62">
        <v>34</v>
      </c>
      <c r="N25" s="145">
        <v>1</v>
      </c>
      <c r="O25" s="30">
        <v>178</v>
      </c>
      <c r="P25" s="31">
        <v>3.9325842696629212E-2</v>
      </c>
      <c r="Q25" s="83">
        <v>14</v>
      </c>
    </row>
    <row r="26" spans="1:17" ht="15.75" x14ac:dyDescent="0.5">
      <c r="A26" s="83">
        <v>2.2999999999999998</v>
      </c>
      <c r="B26" s="82">
        <v>3</v>
      </c>
      <c r="C26" s="84">
        <v>0.81299999999999994</v>
      </c>
      <c r="D26" s="82">
        <v>101</v>
      </c>
      <c r="E26" s="82">
        <v>3</v>
      </c>
      <c r="F26" s="82">
        <v>106</v>
      </c>
      <c r="G26" s="82">
        <v>1</v>
      </c>
      <c r="H26" s="29">
        <v>0</v>
      </c>
      <c r="I26" s="82">
        <v>44</v>
      </c>
      <c r="J26" s="82">
        <v>8</v>
      </c>
      <c r="K26" s="82">
        <v>3</v>
      </c>
      <c r="L26" s="61">
        <v>33</v>
      </c>
      <c r="M26" s="62">
        <v>45</v>
      </c>
      <c r="N26" s="145">
        <v>0</v>
      </c>
      <c r="O26" s="30">
        <v>170</v>
      </c>
      <c r="P26" s="31">
        <v>4.1176470588235294E-2</v>
      </c>
      <c r="Q26" s="83">
        <v>10.5</v>
      </c>
    </row>
    <row r="27" spans="1:17" ht="15.75" x14ac:dyDescent="0.5">
      <c r="A27" s="83">
        <v>1.6</v>
      </c>
      <c r="B27" s="82">
        <v>14</v>
      </c>
      <c r="C27" s="84">
        <v>0.97599999999999998</v>
      </c>
      <c r="D27" s="82">
        <v>82</v>
      </c>
      <c r="E27" s="82">
        <v>2</v>
      </c>
      <c r="F27" s="82">
        <v>101</v>
      </c>
      <c r="G27" s="82">
        <v>0</v>
      </c>
      <c r="H27" s="29">
        <v>0</v>
      </c>
      <c r="I27" s="82">
        <v>37</v>
      </c>
      <c r="J27" s="82">
        <v>5</v>
      </c>
      <c r="K27" s="82">
        <v>3</v>
      </c>
      <c r="L27" s="61">
        <v>40</v>
      </c>
      <c r="M27" s="62">
        <v>9</v>
      </c>
      <c r="N27" s="145">
        <v>0</v>
      </c>
      <c r="O27" s="30">
        <v>163</v>
      </c>
      <c r="P27" s="31">
        <v>3.0674846625766871E-2</v>
      </c>
      <c r="Q27" s="83">
        <v>6.2</v>
      </c>
    </row>
    <row r="28" spans="1:17" ht="15.75" x14ac:dyDescent="0.5">
      <c r="A28" s="83">
        <v>3.4</v>
      </c>
      <c r="B28" s="82">
        <v>12</v>
      </c>
      <c r="C28" s="84">
        <v>1.86</v>
      </c>
      <c r="D28" s="82">
        <v>311</v>
      </c>
      <c r="E28" s="82">
        <v>2</v>
      </c>
      <c r="F28" s="82">
        <v>124</v>
      </c>
      <c r="G28" s="82">
        <v>1</v>
      </c>
      <c r="H28" s="29">
        <v>1</v>
      </c>
      <c r="I28" s="82">
        <v>37</v>
      </c>
      <c r="J28" s="82">
        <v>13</v>
      </c>
      <c r="K28" s="82">
        <v>2</v>
      </c>
      <c r="L28" s="61">
        <v>42</v>
      </c>
      <c r="M28" s="62">
        <v>62</v>
      </c>
      <c r="N28" s="145">
        <v>1</v>
      </c>
      <c r="O28" s="30">
        <v>164</v>
      </c>
      <c r="P28" s="31">
        <v>4.878048780487805E-2</v>
      </c>
      <c r="Q28" s="83">
        <v>16.899999999999999</v>
      </c>
    </row>
    <row r="29" spans="1:17" ht="15.75" x14ac:dyDescent="0.5">
      <c r="A29" s="83">
        <v>1.5</v>
      </c>
      <c r="B29" s="82">
        <v>6</v>
      </c>
      <c r="C29" s="84">
        <v>4.7E-2</v>
      </c>
      <c r="D29" s="82">
        <v>65</v>
      </c>
      <c r="E29" s="82">
        <v>4</v>
      </c>
      <c r="F29" s="82">
        <v>88</v>
      </c>
      <c r="G29" s="82">
        <v>1</v>
      </c>
      <c r="H29" s="29">
        <v>0</v>
      </c>
      <c r="I29" s="82">
        <v>27</v>
      </c>
      <c r="J29" s="82">
        <v>5</v>
      </c>
      <c r="K29" s="82">
        <v>6</v>
      </c>
      <c r="L29" s="61">
        <v>37</v>
      </c>
      <c r="M29" s="62">
        <v>16</v>
      </c>
      <c r="N29" s="145">
        <v>0</v>
      </c>
      <c r="O29" s="30">
        <v>180</v>
      </c>
      <c r="P29" s="31">
        <v>3.3333333333333333E-2</v>
      </c>
      <c r="Q29" s="83">
        <v>7.9</v>
      </c>
    </row>
    <row r="30" spans="1:17" ht="15.75" x14ac:dyDescent="0.5">
      <c r="A30" s="83">
        <v>1.9</v>
      </c>
      <c r="B30" s="82">
        <v>6</v>
      </c>
      <c r="C30" s="84">
        <v>0.498</v>
      </c>
      <c r="D30" s="82">
        <v>31</v>
      </c>
      <c r="E30" s="82">
        <v>4</v>
      </c>
      <c r="F30" s="82">
        <v>117</v>
      </c>
      <c r="G30" s="82">
        <v>1</v>
      </c>
      <c r="H30" s="29">
        <v>0</v>
      </c>
      <c r="I30" s="82">
        <v>30</v>
      </c>
      <c r="J30" s="82">
        <v>5</v>
      </c>
      <c r="K30" s="82">
        <v>2</v>
      </c>
      <c r="L30" s="61">
        <v>36</v>
      </c>
      <c r="M30" s="62">
        <v>20</v>
      </c>
      <c r="N30" s="145">
        <v>0</v>
      </c>
      <c r="O30" s="30">
        <v>179</v>
      </c>
      <c r="P30" s="31">
        <v>4.4692737430167599E-2</v>
      </c>
      <c r="Q30" s="83">
        <v>9.6</v>
      </c>
    </row>
    <row r="31" spans="1:17" ht="15.75" x14ac:dyDescent="0.5">
      <c r="A31" s="83">
        <v>3.7</v>
      </c>
      <c r="B31" s="82">
        <v>12</v>
      </c>
      <c r="C31" s="84">
        <v>8.4000000000000005E-2</v>
      </c>
      <c r="D31" s="82">
        <v>249</v>
      </c>
      <c r="E31" s="82">
        <v>2</v>
      </c>
      <c r="F31" s="82">
        <v>86</v>
      </c>
      <c r="G31" s="82">
        <v>1</v>
      </c>
      <c r="H31" s="29">
        <v>1</v>
      </c>
      <c r="I31" s="82">
        <v>38</v>
      </c>
      <c r="J31" s="82">
        <v>11</v>
      </c>
      <c r="K31" s="82">
        <v>2</v>
      </c>
      <c r="L31" s="61">
        <v>32</v>
      </c>
      <c r="M31" s="62">
        <v>114</v>
      </c>
      <c r="N31" s="145">
        <v>1</v>
      </c>
      <c r="O31" s="30">
        <v>170</v>
      </c>
      <c r="P31" s="31">
        <v>4.1176470588235294E-2</v>
      </c>
      <c r="Q31" s="83">
        <v>16.3</v>
      </c>
    </row>
    <row r="32" spans="1:17" ht="15.75" x14ac:dyDescent="0.5">
      <c r="A32" s="83">
        <v>2.6</v>
      </c>
      <c r="B32" s="82">
        <v>14</v>
      </c>
      <c r="C32" s="84">
        <v>4.8000000000000001E-2</v>
      </c>
      <c r="D32" s="82">
        <v>197</v>
      </c>
      <c r="E32" s="82">
        <v>4</v>
      </c>
      <c r="F32" s="82">
        <v>72</v>
      </c>
      <c r="G32" s="82">
        <v>1</v>
      </c>
      <c r="H32" s="29">
        <v>1</v>
      </c>
      <c r="I32" s="82">
        <v>35</v>
      </c>
      <c r="J32" s="82">
        <v>11</v>
      </c>
      <c r="K32" s="82">
        <v>3</v>
      </c>
      <c r="L32" s="61">
        <v>42</v>
      </c>
      <c r="M32" s="62">
        <v>56</v>
      </c>
      <c r="N32" s="145">
        <v>0</v>
      </c>
      <c r="O32" s="30">
        <v>166</v>
      </c>
      <c r="P32" s="31">
        <v>3.614457831325301E-2</v>
      </c>
      <c r="Q32" s="83">
        <v>11.2</v>
      </c>
    </row>
    <row r="33" spans="1:17" ht="15.75" x14ac:dyDescent="0.5">
      <c r="A33" s="83">
        <v>2.5</v>
      </c>
      <c r="B33" s="82">
        <v>7</v>
      </c>
      <c r="C33" s="84">
        <v>0.96</v>
      </c>
      <c r="D33" s="82">
        <v>213</v>
      </c>
      <c r="E33" s="82">
        <v>2</v>
      </c>
      <c r="F33" s="82">
        <v>101</v>
      </c>
      <c r="G33" s="82">
        <v>1</v>
      </c>
      <c r="H33" s="29">
        <v>1</v>
      </c>
      <c r="I33" s="82">
        <v>30</v>
      </c>
      <c r="J33" s="82">
        <v>10</v>
      </c>
      <c r="K33" s="82">
        <v>5</v>
      </c>
      <c r="L33" s="61">
        <v>39</v>
      </c>
      <c r="M33" s="62">
        <v>43</v>
      </c>
      <c r="N33" s="145">
        <v>1</v>
      </c>
      <c r="O33" s="30">
        <v>168</v>
      </c>
      <c r="P33" s="31">
        <v>2.976190476190476E-2</v>
      </c>
      <c r="Q33" s="83">
        <v>13.1</v>
      </c>
    </row>
    <row r="34" spans="1:17" ht="15.75" x14ac:dyDescent="0.5">
      <c r="A34" s="83">
        <v>1.8</v>
      </c>
      <c r="B34" s="82">
        <v>3</v>
      </c>
      <c r="C34" s="84">
        <v>1.18</v>
      </c>
      <c r="D34" s="82">
        <v>69</v>
      </c>
      <c r="E34" s="82">
        <v>2</v>
      </c>
      <c r="F34" s="82">
        <v>72</v>
      </c>
      <c r="G34" s="82">
        <v>0</v>
      </c>
      <c r="H34" s="29">
        <v>0</v>
      </c>
      <c r="I34" s="82">
        <v>34</v>
      </c>
      <c r="J34" s="82">
        <v>6</v>
      </c>
      <c r="K34" s="82">
        <v>2</v>
      </c>
      <c r="L34" s="61">
        <v>47</v>
      </c>
      <c r="M34" s="62">
        <v>20</v>
      </c>
      <c r="N34" s="145">
        <v>0</v>
      </c>
      <c r="O34" s="30">
        <v>178</v>
      </c>
      <c r="P34" s="31">
        <v>2.8089887640449437E-2</v>
      </c>
      <c r="Q34" s="83">
        <v>8</v>
      </c>
    </row>
    <row r="35" spans="1:17" ht="15.75" x14ac:dyDescent="0.5">
      <c r="A35" s="83">
        <v>3.9</v>
      </c>
      <c r="B35" s="82">
        <v>3</v>
      </c>
      <c r="C35" s="84">
        <v>0.97399999999999998</v>
      </c>
      <c r="D35" s="82">
        <v>201</v>
      </c>
      <c r="E35" s="82">
        <v>1</v>
      </c>
      <c r="F35" s="82">
        <v>91</v>
      </c>
      <c r="G35" s="82">
        <v>1</v>
      </c>
      <c r="H35" s="29">
        <v>1</v>
      </c>
      <c r="I35" s="82">
        <v>37</v>
      </c>
      <c r="J35" s="82">
        <v>6</v>
      </c>
      <c r="K35" s="82">
        <v>3</v>
      </c>
      <c r="L35" s="61">
        <v>32</v>
      </c>
      <c r="M35" s="62">
        <v>106</v>
      </c>
      <c r="N35" s="145">
        <v>0</v>
      </c>
      <c r="O35" s="30">
        <v>186</v>
      </c>
      <c r="P35" s="31">
        <v>4.3010752688172046E-2</v>
      </c>
      <c r="Q35" s="83">
        <v>16.100000000000001</v>
      </c>
    </row>
    <row r="36" spans="1:17" ht="15.75" x14ac:dyDescent="0.5">
      <c r="A36" s="83">
        <v>2</v>
      </c>
      <c r="B36" s="82">
        <v>4</v>
      </c>
      <c r="C36" s="84">
        <v>1.3149999999999999</v>
      </c>
      <c r="D36" s="82">
        <v>69</v>
      </c>
      <c r="E36" s="82">
        <v>1</v>
      </c>
      <c r="F36" s="82">
        <v>78</v>
      </c>
      <c r="G36" s="82">
        <v>1</v>
      </c>
      <c r="H36" s="29">
        <v>1</v>
      </c>
      <c r="I36" s="82">
        <v>35</v>
      </c>
      <c r="J36" s="82">
        <v>9</v>
      </c>
      <c r="K36" s="82">
        <v>2</v>
      </c>
      <c r="L36" s="61">
        <v>47</v>
      </c>
      <c r="M36" s="62">
        <v>25</v>
      </c>
      <c r="N36" s="145">
        <v>0</v>
      </c>
      <c r="O36" s="30">
        <v>181</v>
      </c>
      <c r="P36" s="31">
        <v>4.4198895027624308E-2</v>
      </c>
      <c r="Q36" s="83">
        <v>10.4</v>
      </c>
    </row>
    <row r="37" spans="1:17" ht="15.75" x14ac:dyDescent="0.5">
      <c r="A37" s="83">
        <v>1.8</v>
      </c>
      <c r="B37" s="82">
        <v>12</v>
      </c>
      <c r="C37" s="84">
        <v>0.97399999999999998</v>
      </c>
      <c r="D37" s="82">
        <v>117</v>
      </c>
      <c r="E37" s="82">
        <v>3</v>
      </c>
      <c r="F37" s="82">
        <v>96</v>
      </c>
      <c r="G37" s="82">
        <v>0</v>
      </c>
      <c r="H37" s="29">
        <v>0</v>
      </c>
      <c r="I37" s="82">
        <v>33</v>
      </c>
      <c r="J37" s="82">
        <v>6</v>
      </c>
      <c r="K37" s="82">
        <v>2</v>
      </c>
      <c r="L37" s="61">
        <v>40</v>
      </c>
      <c r="M37" s="62">
        <v>22</v>
      </c>
      <c r="N37" s="145">
        <v>1</v>
      </c>
      <c r="O37" s="30">
        <v>165</v>
      </c>
      <c r="P37" s="31">
        <v>3.0303030303030304E-2</v>
      </c>
      <c r="Q37" s="83">
        <v>7.4</v>
      </c>
    </row>
    <row r="38" spans="1:17" ht="15.75" x14ac:dyDescent="0.5">
      <c r="A38" s="83">
        <v>2.2999999999999998</v>
      </c>
      <c r="B38" s="82">
        <v>15</v>
      </c>
      <c r="C38" s="84">
        <v>0.16700000000000001</v>
      </c>
      <c r="D38" s="82">
        <v>81</v>
      </c>
      <c r="E38" s="82">
        <v>1</v>
      </c>
      <c r="F38" s="82">
        <v>120</v>
      </c>
      <c r="G38" s="82">
        <v>0</v>
      </c>
      <c r="H38" s="29">
        <v>0</v>
      </c>
      <c r="I38" s="82">
        <v>39</v>
      </c>
      <c r="J38" s="82">
        <v>10</v>
      </c>
      <c r="K38" s="82">
        <v>2</v>
      </c>
      <c r="L38" s="61">
        <v>47</v>
      </c>
      <c r="M38" s="62">
        <v>35</v>
      </c>
      <c r="N38" s="145">
        <v>0</v>
      </c>
      <c r="O38" s="30">
        <v>181</v>
      </c>
      <c r="P38" s="31">
        <v>3.8674033149171269E-2</v>
      </c>
      <c r="Q38" s="83">
        <v>10.5</v>
      </c>
    </row>
    <row r="39" spans="1:17" ht="15.75" x14ac:dyDescent="0.5">
      <c r="A39" s="83">
        <v>2.2999999999999998</v>
      </c>
      <c r="B39" s="82">
        <v>5</v>
      </c>
      <c r="C39" s="84">
        <v>0.93700000000000006</v>
      </c>
      <c r="D39" s="82">
        <v>211</v>
      </c>
      <c r="E39" s="82">
        <v>3</v>
      </c>
      <c r="F39" s="82">
        <v>112</v>
      </c>
      <c r="G39" s="82">
        <v>1</v>
      </c>
      <c r="H39" s="29">
        <v>0</v>
      </c>
      <c r="I39" s="82">
        <v>59</v>
      </c>
      <c r="J39" s="82">
        <v>15</v>
      </c>
      <c r="K39" s="82">
        <v>4</v>
      </c>
      <c r="L39" s="61">
        <v>37</v>
      </c>
      <c r="M39" s="62">
        <v>39</v>
      </c>
      <c r="N39" s="145">
        <v>0</v>
      </c>
      <c r="O39" s="30">
        <v>166</v>
      </c>
      <c r="P39" s="31">
        <v>3.0120481927710843E-2</v>
      </c>
      <c r="Q39" s="83">
        <v>12</v>
      </c>
    </row>
    <row r="40" spans="1:17" ht="15.75" x14ac:dyDescent="0.5">
      <c r="A40" s="83">
        <v>2.4</v>
      </c>
      <c r="B40" s="82">
        <v>9</v>
      </c>
      <c r="C40" s="84">
        <v>4.5999999999999999E-2</v>
      </c>
      <c r="D40" s="82">
        <v>151</v>
      </c>
      <c r="E40" s="82">
        <v>0</v>
      </c>
      <c r="F40" s="82">
        <v>72</v>
      </c>
      <c r="G40" s="82">
        <v>1</v>
      </c>
      <c r="H40" s="29">
        <v>1</v>
      </c>
      <c r="I40" s="82">
        <v>30</v>
      </c>
      <c r="J40" s="82">
        <v>13</v>
      </c>
      <c r="K40" s="82">
        <v>5</v>
      </c>
      <c r="L40" s="61">
        <v>39</v>
      </c>
      <c r="M40" s="62">
        <v>26</v>
      </c>
      <c r="N40" s="145">
        <v>0</v>
      </c>
      <c r="O40" s="30">
        <v>201</v>
      </c>
      <c r="P40" s="31">
        <v>1.4925373134328358E-2</v>
      </c>
      <c r="Q40" s="83">
        <v>14.5</v>
      </c>
    </row>
    <row r="41" spans="1:17" ht="15.75" x14ac:dyDescent="0.5">
      <c r="A41" s="85">
        <v>1.9</v>
      </c>
      <c r="B41" s="81">
        <v>2</v>
      </c>
      <c r="C41" s="86">
        <v>1.7999999999999999E-2</v>
      </c>
      <c r="D41" s="81">
        <v>77</v>
      </c>
      <c r="E41" s="81">
        <v>2</v>
      </c>
      <c r="F41" s="81">
        <v>150</v>
      </c>
      <c r="G41" s="82">
        <v>0</v>
      </c>
      <c r="H41" s="29">
        <v>0</v>
      </c>
      <c r="I41" s="82">
        <v>28</v>
      </c>
      <c r="J41" s="82">
        <v>1</v>
      </c>
      <c r="K41" s="82">
        <v>6</v>
      </c>
      <c r="L41" s="61">
        <v>30</v>
      </c>
      <c r="M41" s="62">
        <v>24</v>
      </c>
      <c r="N41" s="145">
        <v>0</v>
      </c>
      <c r="O41" s="30">
        <v>157</v>
      </c>
      <c r="P41" s="31">
        <v>1.9108280254777069E-2</v>
      </c>
      <c r="Q41" s="85">
        <v>5.9</v>
      </c>
    </row>
    <row r="42" spans="1:17" ht="15.75" x14ac:dyDescent="0.5">
      <c r="A42" s="83">
        <v>1.9</v>
      </c>
      <c r="B42" s="82">
        <v>13</v>
      </c>
      <c r="C42" s="84">
        <v>0.84</v>
      </c>
      <c r="D42" s="82">
        <v>99</v>
      </c>
      <c r="E42" s="82">
        <v>3</v>
      </c>
      <c r="F42" s="82">
        <v>110</v>
      </c>
      <c r="G42" s="82">
        <v>1</v>
      </c>
      <c r="H42" s="29">
        <v>0</v>
      </c>
      <c r="I42" s="82">
        <v>36</v>
      </c>
      <c r="J42" s="82">
        <v>9</v>
      </c>
      <c r="K42" s="82">
        <v>2</v>
      </c>
      <c r="L42" s="61">
        <v>41</v>
      </c>
      <c r="M42" s="62">
        <v>30</v>
      </c>
      <c r="N42" s="145">
        <v>1</v>
      </c>
      <c r="O42" s="30">
        <v>171</v>
      </c>
      <c r="P42" s="31">
        <v>2.9239766081871343E-2</v>
      </c>
      <c r="Q42" s="83">
        <v>9</v>
      </c>
    </row>
    <row r="43" spans="1:17" ht="15.75" x14ac:dyDescent="0.5">
      <c r="A43" s="83">
        <v>3.5</v>
      </c>
      <c r="B43" s="82">
        <v>18</v>
      </c>
      <c r="C43" s="84">
        <v>1</v>
      </c>
      <c r="D43" s="82">
        <v>283</v>
      </c>
      <c r="E43" s="82">
        <v>2</v>
      </c>
      <c r="F43" s="82">
        <v>104</v>
      </c>
      <c r="G43" s="82">
        <v>1</v>
      </c>
      <c r="H43" s="29">
        <v>0</v>
      </c>
      <c r="I43" s="82">
        <v>40</v>
      </c>
      <c r="J43" s="82">
        <v>8</v>
      </c>
      <c r="K43" s="82">
        <v>3</v>
      </c>
      <c r="L43" s="61">
        <v>43</v>
      </c>
      <c r="M43" s="62">
        <v>64</v>
      </c>
      <c r="N43" s="145">
        <v>0</v>
      </c>
      <c r="O43" s="30">
        <v>167</v>
      </c>
      <c r="P43" s="31">
        <v>5.9880239520958084E-2</v>
      </c>
      <c r="Q43" s="83">
        <v>15.8</v>
      </c>
    </row>
    <row r="44" spans="1:17" ht="15.75" x14ac:dyDescent="0.5">
      <c r="A44" s="83">
        <v>2.5</v>
      </c>
      <c r="B44" s="82">
        <v>5</v>
      </c>
      <c r="C44" s="84">
        <v>1.159</v>
      </c>
      <c r="D44" s="82">
        <v>196</v>
      </c>
      <c r="E44" s="82">
        <v>1</v>
      </c>
      <c r="F44" s="82">
        <v>99</v>
      </c>
      <c r="G44" s="82">
        <v>1</v>
      </c>
      <c r="H44" s="29">
        <v>0</v>
      </c>
      <c r="I44" s="82">
        <v>43</v>
      </c>
      <c r="J44" s="82">
        <v>15</v>
      </c>
      <c r="K44" s="82">
        <v>5</v>
      </c>
      <c r="L44" s="61">
        <v>35</v>
      </c>
      <c r="M44" s="62">
        <v>45</v>
      </c>
      <c r="N44" s="145">
        <v>0</v>
      </c>
      <c r="O44" s="30">
        <v>176</v>
      </c>
      <c r="P44" s="31">
        <v>4.5454545454545456E-2</v>
      </c>
      <c r="Q44" s="83">
        <v>14</v>
      </c>
    </row>
    <row r="45" spans="1:17" ht="15.75" x14ac:dyDescent="0.5">
      <c r="A45" s="83">
        <v>3.4</v>
      </c>
      <c r="B45" s="82">
        <v>2</v>
      </c>
      <c r="C45" s="84">
        <v>0.104</v>
      </c>
      <c r="D45" s="82">
        <v>253</v>
      </c>
      <c r="E45" s="82">
        <v>2</v>
      </c>
      <c r="F45" s="82">
        <v>145</v>
      </c>
      <c r="G45" s="82">
        <v>1</v>
      </c>
      <c r="H45" s="29">
        <v>1</v>
      </c>
      <c r="I45" s="82">
        <v>52</v>
      </c>
      <c r="J45" s="82">
        <v>15</v>
      </c>
      <c r="K45" s="82">
        <v>3</v>
      </c>
      <c r="L45" s="61">
        <v>30</v>
      </c>
      <c r="M45" s="62">
        <v>59</v>
      </c>
      <c r="N45" s="145">
        <v>0</v>
      </c>
      <c r="O45" s="30">
        <v>163</v>
      </c>
      <c r="P45" s="31">
        <v>3.6809815950920248E-2</v>
      </c>
      <c r="Q45" s="83">
        <v>15.3</v>
      </c>
    </row>
    <row r="46" spans="1:17" ht="15.75" x14ac:dyDescent="0.5">
      <c r="A46" s="83">
        <v>3.1</v>
      </c>
      <c r="B46" s="82">
        <v>22</v>
      </c>
      <c r="C46" s="84">
        <v>0.93600000000000005</v>
      </c>
      <c r="D46" s="82">
        <v>203</v>
      </c>
      <c r="E46" s="82">
        <v>2</v>
      </c>
      <c r="F46" s="82">
        <v>111</v>
      </c>
      <c r="G46" s="82">
        <v>1</v>
      </c>
      <c r="H46" s="29">
        <v>0</v>
      </c>
      <c r="I46" s="82">
        <v>45</v>
      </c>
      <c r="J46" s="82">
        <v>9</v>
      </c>
      <c r="K46" s="82">
        <v>3</v>
      </c>
      <c r="L46" s="61">
        <v>50</v>
      </c>
      <c r="M46" s="62">
        <v>87</v>
      </c>
      <c r="N46" s="145">
        <v>0</v>
      </c>
      <c r="O46" s="30">
        <v>173</v>
      </c>
      <c r="P46" s="31">
        <v>2.8901734104046242E-2</v>
      </c>
      <c r="Q46" s="83">
        <v>14.4</v>
      </c>
    </row>
    <row r="47" spans="1:17" ht="15.75" x14ac:dyDescent="0.5">
      <c r="A47" s="83">
        <v>3.6</v>
      </c>
      <c r="B47" s="82">
        <v>2</v>
      </c>
      <c r="C47" s="84">
        <v>1.968</v>
      </c>
      <c r="D47" s="82">
        <v>164</v>
      </c>
      <c r="E47" s="82">
        <v>1</v>
      </c>
      <c r="F47" s="82">
        <v>86</v>
      </c>
      <c r="G47" s="82">
        <v>1</v>
      </c>
      <c r="H47" s="29">
        <v>0</v>
      </c>
      <c r="I47" s="82">
        <v>33</v>
      </c>
      <c r="J47" s="82">
        <v>5</v>
      </c>
      <c r="K47" s="82">
        <v>2</v>
      </c>
      <c r="L47" s="61">
        <v>37</v>
      </c>
      <c r="M47" s="62">
        <v>98</v>
      </c>
      <c r="N47" s="145">
        <v>0</v>
      </c>
      <c r="O47" s="30">
        <v>183</v>
      </c>
      <c r="P47" s="31">
        <v>6.0109289617486336E-2</v>
      </c>
      <c r="Q47" s="83">
        <v>14.8</v>
      </c>
    </row>
    <row r="48" spans="1:17" ht="15.75" x14ac:dyDescent="0.5">
      <c r="A48" s="83">
        <v>2.5</v>
      </c>
      <c r="B48" s="82">
        <v>4</v>
      </c>
      <c r="C48" s="84">
        <v>2.536</v>
      </c>
      <c r="D48" s="82">
        <v>146</v>
      </c>
      <c r="E48" s="82">
        <v>1</v>
      </c>
      <c r="F48" s="82">
        <v>84</v>
      </c>
      <c r="G48" s="82">
        <v>1</v>
      </c>
      <c r="H48" s="29">
        <v>1</v>
      </c>
      <c r="I48" s="82">
        <v>36</v>
      </c>
      <c r="J48" s="82">
        <v>8</v>
      </c>
      <c r="K48" s="82">
        <v>2</v>
      </c>
      <c r="L48" s="61">
        <v>50</v>
      </c>
      <c r="M48" s="62">
        <v>40</v>
      </c>
      <c r="N48" s="145">
        <v>0</v>
      </c>
      <c r="O48" s="30">
        <v>173</v>
      </c>
      <c r="P48" s="31">
        <v>3.4682080924855488E-2</v>
      </c>
      <c r="Q48" s="83">
        <v>12.1</v>
      </c>
    </row>
    <row r="49" spans="1:17" ht="15.75" x14ac:dyDescent="0.5">
      <c r="A49" s="83">
        <v>1.9</v>
      </c>
      <c r="B49" s="82">
        <v>2</v>
      </c>
      <c r="C49" s="84">
        <v>0.41699999999999998</v>
      </c>
      <c r="D49" s="82">
        <v>121</v>
      </c>
      <c r="E49" s="82">
        <v>3</v>
      </c>
      <c r="F49" s="82">
        <v>123</v>
      </c>
      <c r="G49" s="82">
        <v>0</v>
      </c>
      <c r="H49" s="29">
        <v>0</v>
      </c>
      <c r="I49" s="82">
        <v>36</v>
      </c>
      <c r="J49" s="82">
        <v>8</v>
      </c>
      <c r="K49" s="82">
        <v>2</v>
      </c>
      <c r="L49" s="61">
        <v>33</v>
      </c>
      <c r="M49" s="62">
        <v>32</v>
      </c>
      <c r="N49" s="145">
        <v>1</v>
      </c>
      <c r="O49" s="30">
        <v>161</v>
      </c>
      <c r="P49" s="31">
        <v>3.7267080745341616E-2</v>
      </c>
      <c r="Q49" s="83">
        <v>8</v>
      </c>
    </row>
    <row r="50" spans="1:17" ht="15.75" x14ac:dyDescent="0.5">
      <c r="A50" s="83">
        <v>2</v>
      </c>
      <c r="B50" s="82">
        <v>14</v>
      </c>
      <c r="C50" s="84">
        <v>3.9E-2</v>
      </c>
      <c r="D50" s="82">
        <v>128</v>
      </c>
      <c r="E50" s="82">
        <v>1</v>
      </c>
      <c r="F50" s="82">
        <v>97</v>
      </c>
      <c r="G50" s="82">
        <v>0</v>
      </c>
      <c r="H50" s="29">
        <v>1</v>
      </c>
      <c r="I50" s="82">
        <v>43</v>
      </c>
      <c r="J50" s="82">
        <v>6</v>
      </c>
      <c r="K50" s="82">
        <v>3</v>
      </c>
      <c r="L50" s="61">
        <v>41</v>
      </c>
      <c r="M50" s="62">
        <v>37</v>
      </c>
      <c r="N50" s="145">
        <v>0</v>
      </c>
      <c r="O50" s="30">
        <v>165</v>
      </c>
      <c r="P50" s="31">
        <v>4.2424242424242427E-2</v>
      </c>
      <c r="Q50" s="83">
        <v>8.4</v>
      </c>
    </row>
    <row r="51" spans="1:17" ht="15.75" x14ac:dyDescent="0.5">
      <c r="A51" s="83">
        <v>2</v>
      </c>
      <c r="B51" s="82">
        <v>3</v>
      </c>
      <c r="C51" s="84">
        <v>1.155</v>
      </c>
      <c r="D51" s="82">
        <v>132</v>
      </c>
      <c r="E51" s="82">
        <v>2</v>
      </c>
      <c r="F51" s="82">
        <v>98</v>
      </c>
      <c r="G51" s="82">
        <v>0</v>
      </c>
      <c r="H51" s="29">
        <v>1</v>
      </c>
      <c r="I51" s="82">
        <v>35</v>
      </c>
      <c r="J51" s="82">
        <v>1</v>
      </c>
      <c r="K51" s="82">
        <v>3</v>
      </c>
      <c r="L51" s="61">
        <v>35</v>
      </c>
      <c r="M51" s="62">
        <v>26</v>
      </c>
      <c r="N51" s="145">
        <v>0</v>
      </c>
      <c r="O51" s="30">
        <v>173</v>
      </c>
      <c r="P51" s="31">
        <v>4.6242774566473986E-2</v>
      </c>
      <c r="Q51" s="83">
        <v>10.6</v>
      </c>
    </row>
    <row r="52" spans="1:17" ht="15.75" x14ac:dyDescent="0.5">
      <c r="A52" s="83">
        <v>2.2999999999999998</v>
      </c>
      <c r="B52" s="82">
        <v>9</v>
      </c>
      <c r="C52" s="84">
        <v>1.9990000000000001</v>
      </c>
      <c r="D52" s="82">
        <v>75</v>
      </c>
      <c r="E52" s="82">
        <v>0</v>
      </c>
      <c r="F52" s="82">
        <v>72</v>
      </c>
      <c r="G52" s="82">
        <v>0</v>
      </c>
      <c r="H52" s="29">
        <v>1</v>
      </c>
      <c r="I52" s="82">
        <v>49</v>
      </c>
      <c r="J52" s="82">
        <v>7</v>
      </c>
      <c r="K52" s="82">
        <v>4</v>
      </c>
      <c r="L52" s="61">
        <v>41</v>
      </c>
      <c r="M52" s="62">
        <v>33</v>
      </c>
      <c r="N52" s="145">
        <v>0</v>
      </c>
      <c r="O52" s="30">
        <v>182</v>
      </c>
      <c r="P52" s="31">
        <v>3.8461538461538464E-2</v>
      </c>
      <c r="Q52" s="83">
        <v>10.9</v>
      </c>
    </row>
    <row r="53" spans="1:17" ht="15.75" x14ac:dyDescent="0.5">
      <c r="A53" s="83">
        <v>2.1</v>
      </c>
      <c r="B53" s="82">
        <v>2</v>
      </c>
      <c r="C53" s="84">
        <v>2.8719999999999999</v>
      </c>
      <c r="D53" s="82">
        <v>144</v>
      </c>
      <c r="E53" s="82">
        <v>6</v>
      </c>
      <c r="F53" s="82">
        <v>73</v>
      </c>
      <c r="G53" s="82">
        <v>1</v>
      </c>
      <c r="H53" s="29">
        <v>1</v>
      </c>
      <c r="I53" s="82">
        <v>35</v>
      </c>
      <c r="J53" s="82">
        <v>4</v>
      </c>
      <c r="K53" s="82">
        <v>3</v>
      </c>
      <c r="L53" s="61">
        <v>50</v>
      </c>
      <c r="M53" s="62">
        <v>34</v>
      </c>
      <c r="N53" s="145">
        <v>0</v>
      </c>
      <c r="O53" s="30">
        <v>165</v>
      </c>
      <c r="P53" s="31">
        <v>3.6363636363636362E-2</v>
      </c>
      <c r="Q53" s="83">
        <v>8.6999999999999993</v>
      </c>
    </row>
    <row r="54" spans="1:17" ht="15.75" x14ac:dyDescent="0.5">
      <c r="A54" s="83">
        <v>2.5</v>
      </c>
      <c r="B54" s="82">
        <v>21</v>
      </c>
      <c r="C54" s="84">
        <v>0.73399999999999999</v>
      </c>
      <c r="D54" s="82">
        <v>152</v>
      </c>
      <c r="E54" s="82">
        <v>3</v>
      </c>
      <c r="F54" s="82">
        <v>111</v>
      </c>
      <c r="G54" s="82">
        <v>1</v>
      </c>
      <c r="H54" s="29">
        <v>0</v>
      </c>
      <c r="I54" s="82">
        <v>44</v>
      </c>
      <c r="J54" s="82">
        <v>5</v>
      </c>
      <c r="K54" s="82">
        <v>3</v>
      </c>
      <c r="L54" s="61">
        <v>47</v>
      </c>
      <c r="M54" s="62">
        <v>43</v>
      </c>
      <c r="N54" s="145">
        <v>0</v>
      </c>
      <c r="O54" s="30">
        <v>164</v>
      </c>
      <c r="P54" s="31">
        <v>3.048780487804878E-2</v>
      </c>
      <c r="Q54" s="83">
        <v>9.5</v>
      </c>
    </row>
    <row r="55" spans="1:17" ht="15.75" x14ac:dyDescent="0.5">
      <c r="A55" s="83">
        <v>1.7</v>
      </c>
      <c r="B55" s="82">
        <v>4</v>
      </c>
      <c r="C55" s="84">
        <v>4.5900000000000003E-2</v>
      </c>
      <c r="D55" s="82">
        <v>104</v>
      </c>
      <c r="E55" s="82">
        <v>6</v>
      </c>
      <c r="F55" s="82">
        <v>86</v>
      </c>
      <c r="G55" s="82">
        <v>1</v>
      </c>
      <c r="H55" s="29">
        <v>0</v>
      </c>
      <c r="I55" s="82">
        <v>29</v>
      </c>
      <c r="J55" s="82">
        <v>2</v>
      </c>
      <c r="K55" s="82">
        <v>2</v>
      </c>
      <c r="L55" s="61">
        <v>36</v>
      </c>
      <c r="M55" s="62">
        <v>21</v>
      </c>
      <c r="N55" s="145">
        <v>0</v>
      </c>
      <c r="O55" s="30">
        <v>164</v>
      </c>
      <c r="P55" s="31">
        <v>2.4390243902439025E-2</v>
      </c>
      <c r="Q55" s="83">
        <v>6.8</v>
      </c>
    </row>
    <row r="56" spans="1:17" ht="15.75" x14ac:dyDescent="0.5">
      <c r="A56" s="83">
        <v>1.6</v>
      </c>
      <c r="B56" s="82">
        <v>12</v>
      </c>
      <c r="C56" s="84">
        <v>0.879</v>
      </c>
      <c r="D56" s="82">
        <v>112</v>
      </c>
      <c r="E56" s="82">
        <v>2</v>
      </c>
      <c r="F56" s="82">
        <v>120</v>
      </c>
      <c r="G56" s="82">
        <v>0</v>
      </c>
      <c r="H56" s="29">
        <v>0</v>
      </c>
      <c r="I56" s="82">
        <v>39</v>
      </c>
      <c r="J56" s="82">
        <v>5</v>
      </c>
      <c r="K56" s="82">
        <v>3</v>
      </c>
      <c r="L56" s="61">
        <v>40</v>
      </c>
      <c r="M56" s="62">
        <v>14</v>
      </c>
      <c r="N56" s="145">
        <v>0</v>
      </c>
      <c r="O56" s="30">
        <v>162</v>
      </c>
      <c r="P56" s="31">
        <v>3.0864197530864196E-2</v>
      </c>
      <c r="Q56" s="83">
        <v>7.2</v>
      </c>
    </row>
    <row r="57" spans="1:17" ht="15.75" x14ac:dyDescent="0.5">
      <c r="A57" s="83">
        <v>2.6</v>
      </c>
      <c r="B57" s="82">
        <v>4</v>
      </c>
      <c r="C57" s="84">
        <v>1.496</v>
      </c>
      <c r="D57" s="82">
        <v>139</v>
      </c>
      <c r="E57" s="82">
        <v>2</v>
      </c>
      <c r="F57" s="82">
        <v>84</v>
      </c>
      <c r="G57" s="82">
        <v>1</v>
      </c>
      <c r="H57" s="29">
        <v>1</v>
      </c>
      <c r="I57" s="82">
        <v>36</v>
      </c>
      <c r="J57" s="82">
        <v>6</v>
      </c>
      <c r="K57" s="82">
        <v>3</v>
      </c>
      <c r="L57" s="61">
        <v>34</v>
      </c>
      <c r="M57" s="62">
        <v>77</v>
      </c>
      <c r="N57" s="145">
        <v>0</v>
      </c>
      <c r="O57" s="30">
        <v>177</v>
      </c>
      <c r="P57" s="31">
        <v>3.954802259887006E-2</v>
      </c>
      <c r="Q57" s="83">
        <v>11.3</v>
      </c>
    </row>
    <row r="58" spans="1:17" ht="15.75" x14ac:dyDescent="0.5">
      <c r="A58" s="83">
        <v>2</v>
      </c>
      <c r="B58" s="82">
        <v>14</v>
      </c>
      <c r="C58" s="84">
        <v>0.65500000000000003</v>
      </c>
      <c r="D58" s="82">
        <v>150</v>
      </c>
      <c r="E58" s="82">
        <v>3</v>
      </c>
      <c r="F58" s="82">
        <v>108</v>
      </c>
      <c r="G58" s="82">
        <v>1</v>
      </c>
      <c r="H58" s="29">
        <v>0</v>
      </c>
      <c r="I58" s="82">
        <v>37</v>
      </c>
      <c r="J58" s="82">
        <v>9</v>
      </c>
      <c r="K58" s="82">
        <v>2</v>
      </c>
      <c r="L58" s="61">
        <v>40</v>
      </c>
      <c r="M58" s="62">
        <v>35</v>
      </c>
      <c r="N58" s="145">
        <v>0</v>
      </c>
      <c r="O58" s="30">
        <v>163</v>
      </c>
      <c r="P58" s="31">
        <v>3.0674846625766871E-2</v>
      </c>
      <c r="Q58" s="83">
        <v>9.4</v>
      </c>
    </row>
    <row r="59" spans="1:17" ht="15.75" x14ac:dyDescent="0.5">
      <c r="A59" s="83">
        <v>1.8</v>
      </c>
      <c r="B59" s="82">
        <v>10</v>
      </c>
      <c r="C59" s="84">
        <v>1.6439999999999999</v>
      </c>
      <c r="D59" s="82">
        <v>60</v>
      </c>
      <c r="E59" s="82">
        <v>3</v>
      </c>
      <c r="F59" s="82">
        <v>118</v>
      </c>
      <c r="G59" s="82">
        <v>0</v>
      </c>
      <c r="H59" s="29">
        <v>1</v>
      </c>
      <c r="I59" s="82">
        <v>34</v>
      </c>
      <c r="J59" s="82">
        <v>19</v>
      </c>
      <c r="K59" s="82">
        <v>1</v>
      </c>
      <c r="L59" s="61">
        <v>39</v>
      </c>
      <c r="M59" s="62">
        <v>22</v>
      </c>
      <c r="N59" s="145">
        <v>1</v>
      </c>
      <c r="O59" s="30">
        <v>172</v>
      </c>
      <c r="P59" s="31">
        <v>4.6511627906976744E-2</v>
      </c>
      <c r="Q59" s="83">
        <v>8.6</v>
      </c>
    </row>
    <row r="60" spans="1:17" ht="15.75" x14ac:dyDescent="0.5">
      <c r="A60" s="83">
        <v>2.9</v>
      </c>
      <c r="B60" s="82">
        <v>5</v>
      </c>
      <c r="C60" s="84">
        <v>0.81899999999999995</v>
      </c>
      <c r="D60" s="82">
        <v>266</v>
      </c>
      <c r="E60" s="82">
        <v>4</v>
      </c>
      <c r="F60" s="82">
        <v>92</v>
      </c>
      <c r="G60" s="82">
        <v>0</v>
      </c>
      <c r="H60" s="29">
        <v>1</v>
      </c>
      <c r="I60" s="82">
        <v>52</v>
      </c>
      <c r="J60" s="82">
        <v>18</v>
      </c>
      <c r="K60" s="82">
        <v>5</v>
      </c>
      <c r="L60" s="61">
        <v>34</v>
      </c>
      <c r="M60" s="62">
        <v>87</v>
      </c>
      <c r="N60" s="145">
        <v>1</v>
      </c>
      <c r="O60" s="30">
        <v>178</v>
      </c>
      <c r="P60" s="31">
        <v>4.49438202247191E-2</v>
      </c>
      <c r="Q60" s="83">
        <v>17.100000000000001</v>
      </c>
    </row>
    <row r="61" spans="1:17" ht="15.75" x14ac:dyDescent="0.5">
      <c r="A61" s="83">
        <v>2.4</v>
      </c>
      <c r="B61" s="82">
        <v>6</v>
      </c>
      <c r="C61" s="84">
        <v>1.623</v>
      </c>
      <c r="D61" s="82">
        <v>209</v>
      </c>
      <c r="E61" s="82">
        <v>1</v>
      </c>
      <c r="F61" s="82">
        <v>88</v>
      </c>
      <c r="G61" s="82">
        <v>0</v>
      </c>
      <c r="H61" s="29">
        <v>1</v>
      </c>
      <c r="I61" s="82">
        <v>45</v>
      </c>
      <c r="J61" s="82">
        <v>10</v>
      </c>
      <c r="K61" s="82">
        <v>3</v>
      </c>
      <c r="L61" s="61">
        <v>38</v>
      </c>
      <c r="M61" s="62">
        <v>45</v>
      </c>
      <c r="N61" s="145">
        <v>1</v>
      </c>
      <c r="O61" s="30">
        <v>179</v>
      </c>
      <c r="P61" s="31">
        <v>4.4692737430167599E-2</v>
      </c>
      <c r="Q61" s="83">
        <v>15.4</v>
      </c>
    </row>
    <row r="62" spans="1:17" ht="15.75" x14ac:dyDescent="0.5">
      <c r="A62" s="83">
        <v>2.2000000000000002</v>
      </c>
      <c r="B62" s="82">
        <v>6</v>
      </c>
      <c r="C62" s="84">
        <v>1.0840000000000001</v>
      </c>
      <c r="D62" s="82">
        <v>181</v>
      </c>
      <c r="E62" s="82">
        <v>2</v>
      </c>
      <c r="F62" s="82">
        <v>101</v>
      </c>
      <c r="G62" s="82">
        <v>0</v>
      </c>
      <c r="H62" s="29">
        <v>1</v>
      </c>
      <c r="I62" s="82">
        <v>53</v>
      </c>
      <c r="J62" s="82">
        <v>9</v>
      </c>
      <c r="K62" s="82">
        <v>4</v>
      </c>
      <c r="L62" s="61">
        <v>37</v>
      </c>
      <c r="M62" s="62">
        <v>33</v>
      </c>
      <c r="N62" s="145">
        <v>0</v>
      </c>
      <c r="O62" s="30">
        <v>164</v>
      </c>
      <c r="P62" s="31">
        <v>3.6585365853658534E-2</v>
      </c>
      <c r="Q62" s="83">
        <v>11</v>
      </c>
    </row>
    <row r="63" spans="1:17" ht="15.75" x14ac:dyDescent="0.5">
      <c r="A63" s="83">
        <v>3</v>
      </c>
      <c r="B63" s="82">
        <v>13</v>
      </c>
      <c r="C63" s="84">
        <v>1.4610000000000001</v>
      </c>
      <c r="D63" s="82">
        <v>180</v>
      </c>
      <c r="E63" s="82">
        <v>4</v>
      </c>
      <c r="F63" s="82">
        <v>91</v>
      </c>
      <c r="G63" s="82">
        <v>0</v>
      </c>
      <c r="H63" s="29">
        <v>0</v>
      </c>
      <c r="I63" s="82">
        <v>44</v>
      </c>
      <c r="J63" s="82">
        <v>10</v>
      </c>
      <c r="K63" s="82">
        <v>3</v>
      </c>
      <c r="L63" s="61">
        <v>40</v>
      </c>
      <c r="M63" s="62">
        <v>44</v>
      </c>
      <c r="N63" s="145">
        <v>0</v>
      </c>
      <c r="O63" s="30">
        <v>181</v>
      </c>
      <c r="P63" s="31">
        <v>3.3149171270718231E-2</v>
      </c>
      <c r="Q63" s="83">
        <v>15.6</v>
      </c>
    </row>
    <row r="64" spans="1:17" ht="15.75" x14ac:dyDescent="0.5">
      <c r="A64" s="83">
        <v>1.8</v>
      </c>
      <c r="B64" s="82">
        <v>3</v>
      </c>
      <c r="C64" s="84">
        <v>0.53200000000000003</v>
      </c>
      <c r="D64" s="82">
        <v>111</v>
      </c>
      <c r="E64" s="82">
        <v>2</v>
      </c>
      <c r="F64" s="82">
        <v>120</v>
      </c>
      <c r="G64" s="82">
        <v>0</v>
      </c>
      <c r="H64" s="29">
        <v>0</v>
      </c>
      <c r="I64" s="82">
        <v>46</v>
      </c>
      <c r="J64" s="82">
        <v>3</v>
      </c>
      <c r="K64" s="82">
        <v>4</v>
      </c>
      <c r="L64" s="61">
        <v>32</v>
      </c>
      <c r="M64" s="62">
        <v>26</v>
      </c>
      <c r="N64" s="145">
        <v>0</v>
      </c>
      <c r="O64" s="30">
        <v>164</v>
      </c>
      <c r="P64" s="31">
        <v>4.878048780487805E-2</v>
      </c>
      <c r="Q64" s="83">
        <v>7.6</v>
      </c>
    </row>
    <row r="65" spans="1:17" ht="15.75" x14ac:dyDescent="0.5">
      <c r="A65" s="83">
        <v>2.4</v>
      </c>
      <c r="B65" s="82">
        <v>2</v>
      </c>
      <c r="C65" s="84">
        <v>1.3360000000000001</v>
      </c>
      <c r="D65" s="82">
        <v>150</v>
      </c>
      <c r="E65" s="82">
        <v>2</v>
      </c>
      <c r="F65" s="82">
        <v>98</v>
      </c>
      <c r="G65" s="82">
        <v>0</v>
      </c>
      <c r="H65" s="29">
        <v>1</v>
      </c>
      <c r="I65" s="82">
        <v>38</v>
      </c>
      <c r="J65" s="82">
        <v>9</v>
      </c>
      <c r="K65" s="82">
        <v>2</v>
      </c>
      <c r="L65" s="61">
        <v>47</v>
      </c>
      <c r="M65" s="62">
        <v>41</v>
      </c>
      <c r="N65" s="145">
        <v>1</v>
      </c>
      <c r="O65" s="30">
        <v>177</v>
      </c>
      <c r="P65" s="31">
        <v>3.3898305084745763E-2</v>
      </c>
      <c r="Q65" s="83">
        <v>11.4</v>
      </c>
    </row>
    <row r="66" spans="1:17" ht="15.75" x14ac:dyDescent="0.5">
      <c r="A66" s="83">
        <v>3.6</v>
      </c>
      <c r="B66" s="82">
        <v>8</v>
      </c>
      <c r="C66" s="84">
        <v>1.018</v>
      </c>
      <c r="D66" s="82">
        <v>348</v>
      </c>
      <c r="E66" s="82">
        <v>0</v>
      </c>
      <c r="F66" s="82">
        <v>98</v>
      </c>
      <c r="G66" s="82">
        <v>1</v>
      </c>
      <c r="H66" s="29">
        <v>1</v>
      </c>
      <c r="I66" s="82">
        <v>36</v>
      </c>
      <c r="J66" s="82">
        <v>12</v>
      </c>
      <c r="K66" s="82">
        <v>1</v>
      </c>
      <c r="L66" s="61">
        <v>40</v>
      </c>
      <c r="M66" s="62">
        <v>57</v>
      </c>
      <c r="N66" s="145">
        <v>1</v>
      </c>
      <c r="O66" s="30">
        <v>184</v>
      </c>
      <c r="P66" s="31">
        <v>5.9782608695652176E-2</v>
      </c>
      <c r="Q66" s="83">
        <v>23.5</v>
      </c>
    </row>
    <row r="67" spans="1:17" ht="15.75" x14ac:dyDescent="0.5">
      <c r="A67" s="83">
        <v>3.2</v>
      </c>
      <c r="B67" s="82">
        <v>19</v>
      </c>
      <c r="C67" s="84">
        <v>4.2999999999999997E-2</v>
      </c>
      <c r="D67" s="82">
        <v>214</v>
      </c>
      <c r="E67" s="82">
        <v>2</v>
      </c>
      <c r="F67" s="82">
        <v>98</v>
      </c>
      <c r="G67" s="82">
        <v>1</v>
      </c>
      <c r="H67" s="29">
        <v>1</v>
      </c>
      <c r="I67" s="82">
        <v>42</v>
      </c>
      <c r="J67" s="82">
        <v>3</v>
      </c>
      <c r="K67" s="82">
        <v>3</v>
      </c>
      <c r="L67" s="61">
        <v>43</v>
      </c>
      <c r="M67" s="62">
        <v>59</v>
      </c>
      <c r="N67" s="145">
        <v>0</v>
      </c>
      <c r="O67" s="30">
        <v>160</v>
      </c>
      <c r="P67" s="31">
        <v>3.7499999999999999E-2</v>
      </c>
      <c r="Q67" s="83">
        <v>12.4</v>
      </c>
    </row>
    <row r="68" spans="1:17" ht="15.75" x14ac:dyDescent="0.5">
      <c r="A68" s="83">
        <v>2.7</v>
      </c>
      <c r="B68" s="82">
        <v>5</v>
      </c>
      <c r="C68" s="84">
        <v>1.28</v>
      </c>
      <c r="D68" s="82">
        <v>141</v>
      </c>
      <c r="E68" s="82">
        <v>2</v>
      </c>
      <c r="F68" s="82">
        <v>96</v>
      </c>
      <c r="G68" s="82">
        <v>0</v>
      </c>
      <c r="H68" s="29">
        <v>1</v>
      </c>
      <c r="I68" s="82">
        <v>28</v>
      </c>
      <c r="J68" s="82">
        <v>9</v>
      </c>
      <c r="K68" s="82">
        <v>1</v>
      </c>
      <c r="L68" s="61">
        <v>37</v>
      </c>
      <c r="M68" s="62">
        <v>54</v>
      </c>
      <c r="N68" s="145">
        <v>1</v>
      </c>
      <c r="O68" s="30">
        <v>180</v>
      </c>
      <c r="P68" s="31">
        <v>3.3333333333333333E-2</v>
      </c>
      <c r="Q68" s="83">
        <v>13.4</v>
      </c>
    </row>
    <row r="69" spans="1:17" ht="15.75" x14ac:dyDescent="0.5">
      <c r="A69" s="83">
        <v>2.5</v>
      </c>
      <c r="B69" s="82">
        <v>12</v>
      </c>
      <c r="C69" s="84">
        <v>0.61199999999999999</v>
      </c>
      <c r="D69" s="82">
        <v>148</v>
      </c>
      <c r="E69" s="82">
        <v>3</v>
      </c>
      <c r="F69" s="82">
        <v>116</v>
      </c>
      <c r="G69" s="82">
        <v>1</v>
      </c>
      <c r="H69" s="29">
        <v>0</v>
      </c>
      <c r="I69" s="82">
        <v>35</v>
      </c>
      <c r="J69" s="82">
        <v>10</v>
      </c>
      <c r="K69" s="82">
        <v>2</v>
      </c>
      <c r="L69" s="61">
        <v>39</v>
      </c>
      <c r="M69" s="62">
        <v>42</v>
      </c>
      <c r="N69" s="145">
        <v>0</v>
      </c>
      <c r="O69" s="30">
        <v>178</v>
      </c>
      <c r="P69" s="31">
        <v>3.9325842696629212E-2</v>
      </c>
      <c r="Q69" s="83">
        <v>13.8</v>
      </c>
    </row>
    <row r="70" spans="1:17" ht="15.75" x14ac:dyDescent="0.5">
      <c r="A70" s="83">
        <v>2.2999999999999998</v>
      </c>
      <c r="B70" s="82">
        <v>3</v>
      </c>
      <c r="C70" s="84">
        <v>0.73899999999999999</v>
      </c>
      <c r="D70" s="82">
        <v>146</v>
      </c>
      <c r="E70" s="82">
        <v>3</v>
      </c>
      <c r="F70" s="82">
        <v>114</v>
      </c>
      <c r="G70" s="82">
        <v>1</v>
      </c>
      <c r="H70" s="29">
        <v>1</v>
      </c>
      <c r="I70" s="82">
        <v>43</v>
      </c>
      <c r="J70" s="82">
        <v>11</v>
      </c>
      <c r="K70" s="82">
        <v>3</v>
      </c>
      <c r="L70" s="61">
        <v>28</v>
      </c>
      <c r="M70" s="62">
        <v>35</v>
      </c>
      <c r="N70" s="145">
        <v>0</v>
      </c>
      <c r="O70" s="30">
        <v>170</v>
      </c>
      <c r="P70" s="31">
        <v>2.9411764705882353E-2</v>
      </c>
      <c r="Q70" s="83">
        <v>11.6</v>
      </c>
    </row>
    <row r="71" spans="1:17" ht="15.75" x14ac:dyDescent="0.5">
      <c r="A71" s="83">
        <v>2.6</v>
      </c>
      <c r="B71" s="82">
        <v>2</v>
      </c>
      <c r="C71" s="84">
        <v>1.1419999999999999</v>
      </c>
      <c r="D71" s="82">
        <v>199</v>
      </c>
      <c r="E71" s="82">
        <v>2</v>
      </c>
      <c r="F71" s="82">
        <v>98</v>
      </c>
      <c r="G71" s="82">
        <v>1</v>
      </c>
      <c r="H71" s="29">
        <v>1</v>
      </c>
      <c r="I71" s="82">
        <v>35</v>
      </c>
      <c r="J71" s="82">
        <v>8</v>
      </c>
      <c r="K71" s="82">
        <v>2</v>
      </c>
      <c r="L71" s="61">
        <v>30</v>
      </c>
      <c r="M71" s="62">
        <v>37</v>
      </c>
      <c r="N71" s="145">
        <v>0</v>
      </c>
      <c r="O71" s="30">
        <v>164</v>
      </c>
      <c r="P71" s="31">
        <v>3.6585365853658534E-2</v>
      </c>
      <c r="Q71" s="83">
        <v>11.8</v>
      </c>
    </row>
    <row r="72" spans="1:17" ht="15.75" x14ac:dyDescent="0.5">
      <c r="A72" s="83">
        <v>2.6</v>
      </c>
      <c r="B72" s="82">
        <v>7</v>
      </c>
      <c r="C72" s="84">
        <v>1.476</v>
      </c>
      <c r="D72" s="82">
        <v>171</v>
      </c>
      <c r="E72" s="82">
        <v>1</v>
      </c>
      <c r="F72" s="82">
        <v>91</v>
      </c>
      <c r="G72" s="82">
        <v>1</v>
      </c>
      <c r="H72" s="29">
        <v>0</v>
      </c>
      <c r="I72" s="82">
        <v>28</v>
      </c>
      <c r="J72" s="82">
        <v>8</v>
      </c>
      <c r="K72" s="82">
        <v>2</v>
      </c>
      <c r="L72" s="61">
        <v>47</v>
      </c>
      <c r="M72" s="62">
        <v>41</v>
      </c>
      <c r="N72" s="145">
        <v>1</v>
      </c>
      <c r="O72" s="30">
        <v>174</v>
      </c>
      <c r="P72" s="31">
        <v>4.0229885057471264E-2</v>
      </c>
      <c r="Q72" s="83">
        <v>12.4</v>
      </c>
    </row>
    <row r="73" spans="1:17" ht="15.75" x14ac:dyDescent="0.5">
      <c r="A73" s="83">
        <v>3.3</v>
      </c>
      <c r="B73" s="82">
        <v>2</v>
      </c>
      <c r="C73" s="84">
        <v>0.54600000000000004</v>
      </c>
      <c r="D73" s="82">
        <v>122</v>
      </c>
      <c r="E73" s="82">
        <v>4</v>
      </c>
      <c r="F73" s="82">
        <v>129</v>
      </c>
      <c r="G73" s="82">
        <v>1</v>
      </c>
      <c r="H73" s="29">
        <v>0</v>
      </c>
      <c r="I73" s="82">
        <v>56</v>
      </c>
      <c r="J73" s="82">
        <v>3</v>
      </c>
      <c r="K73" s="82">
        <v>5</v>
      </c>
      <c r="L73" s="61">
        <v>33</v>
      </c>
      <c r="M73" s="62">
        <v>74</v>
      </c>
      <c r="N73" s="145">
        <v>0</v>
      </c>
      <c r="O73" s="30">
        <v>163</v>
      </c>
      <c r="P73" s="31">
        <v>4.2944785276073622E-2</v>
      </c>
      <c r="Q73" s="83">
        <v>8.1</v>
      </c>
    </row>
    <row r="74" spans="1:17" ht="15.75" x14ac:dyDescent="0.5">
      <c r="A74" s="83">
        <v>2</v>
      </c>
      <c r="B74" s="82">
        <v>19</v>
      </c>
      <c r="C74" s="84">
        <v>1.2949999999999999</v>
      </c>
      <c r="D74" s="82">
        <v>110</v>
      </c>
      <c r="E74" s="82">
        <v>1</v>
      </c>
      <c r="F74" s="82">
        <v>88</v>
      </c>
      <c r="G74" s="82">
        <v>1</v>
      </c>
      <c r="H74" s="29">
        <v>0</v>
      </c>
      <c r="I74" s="82">
        <v>40</v>
      </c>
      <c r="J74" s="82">
        <v>8</v>
      </c>
      <c r="K74" s="82">
        <v>3</v>
      </c>
      <c r="L74" s="61">
        <v>49</v>
      </c>
      <c r="M74" s="62">
        <v>31</v>
      </c>
      <c r="N74" s="145">
        <v>1</v>
      </c>
      <c r="O74" s="30">
        <v>175</v>
      </c>
      <c r="P74" s="31">
        <v>0.04</v>
      </c>
      <c r="Q74" s="83">
        <v>9.5</v>
      </c>
    </row>
    <row r="75" spans="1:17" ht="15.75" x14ac:dyDescent="0.5">
      <c r="A75" s="83">
        <v>1.8</v>
      </c>
      <c r="B75" s="82">
        <v>10</v>
      </c>
      <c r="C75" s="84">
        <v>1.512</v>
      </c>
      <c r="D75" s="82">
        <v>73</v>
      </c>
      <c r="E75" s="82">
        <v>0</v>
      </c>
      <c r="F75" s="82">
        <v>82</v>
      </c>
      <c r="G75" s="82">
        <v>0</v>
      </c>
      <c r="H75" s="29">
        <v>1</v>
      </c>
      <c r="I75" s="82">
        <v>31</v>
      </c>
      <c r="J75" s="82">
        <v>7</v>
      </c>
      <c r="K75" s="82">
        <v>2</v>
      </c>
      <c r="L75" s="61">
        <v>41</v>
      </c>
      <c r="M75" s="62">
        <v>22</v>
      </c>
      <c r="N75" s="145">
        <v>1</v>
      </c>
      <c r="O75" s="30">
        <v>174</v>
      </c>
      <c r="P75" s="31">
        <v>3.4482758620689655E-2</v>
      </c>
      <c r="Q75" s="83">
        <v>8.4</v>
      </c>
    </row>
    <row r="76" spans="1:17" ht="15.75" x14ac:dyDescent="0.5">
      <c r="A76" s="83">
        <v>1.8</v>
      </c>
      <c r="B76" s="82">
        <v>9</v>
      </c>
      <c r="C76" s="84">
        <v>0.10299999999999999</v>
      </c>
      <c r="D76" s="82">
        <v>89</v>
      </c>
      <c r="E76" s="82">
        <v>5</v>
      </c>
      <c r="F76" s="82">
        <v>135</v>
      </c>
      <c r="G76" s="82">
        <v>1</v>
      </c>
      <c r="H76" s="29">
        <v>0</v>
      </c>
      <c r="I76" s="82">
        <v>40</v>
      </c>
      <c r="J76" s="82">
        <v>20</v>
      </c>
      <c r="K76" s="82">
        <v>2</v>
      </c>
      <c r="L76" s="61">
        <v>47</v>
      </c>
      <c r="M76" s="62">
        <v>16</v>
      </c>
      <c r="N76" s="145">
        <v>1</v>
      </c>
      <c r="O76" s="30">
        <v>170</v>
      </c>
      <c r="P76" s="31">
        <v>3.5294117647058823E-2</v>
      </c>
      <c r="Q76" s="83">
        <v>9</v>
      </c>
    </row>
    <row r="77" spans="1:17" ht="15.75" x14ac:dyDescent="0.5">
      <c r="A77" s="83">
        <v>3.1</v>
      </c>
      <c r="B77" s="82">
        <v>4</v>
      </c>
      <c r="C77" s="84">
        <v>0.185</v>
      </c>
      <c r="D77" s="82">
        <v>166</v>
      </c>
      <c r="E77" s="82">
        <v>5</v>
      </c>
      <c r="F77" s="82">
        <v>133</v>
      </c>
      <c r="G77" s="82">
        <v>0</v>
      </c>
      <c r="H77" s="29">
        <v>0</v>
      </c>
      <c r="I77" s="82">
        <v>29</v>
      </c>
      <c r="J77" s="82">
        <v>15</v>
      </c>
      <c r="K77" s="82">
        <v>1</v>
      </c>
      <c r="L77" s="61">
        <v>32</v>
      </c>
      <c r="M77" s="62">
        <v>97</v>
      </c>
      <c r="N77" s="145">
        <v>1</v>
      </c>
      <c r="O77" s="30">
        <v>178</v>
      </c>
      <c r="P77" s="31">
        <v>5.0561797752808987E-2</v>
      </c>
      <c r="Q77" s="83">
        <v>15.5</v>
      </c>
    </row>
    <row r="78" spans="1:17" ht="15.75" x14ac:dyDescent="0.5">
      <c r="A78" s="83">
        <v>2.1</v>
      </c>
      <c r="B78" s="82">
        <v>5</v>
      </c>
      <c r="C78" s="84">
        <v>0.63600000000000001</v>
      </c>
      <c r="D78" s="82">
        <v>118</v>
      </c>
      <c r="E78" s="82">
        <v>3</v>
      </c>
      <c r="F78" s="82">
        <v>112</v>
      </c>
      <c r="G78" s="82">
        <v>1</v>
      </c>
      <c r="H78" s="29">
        <v>0</v>
      </c>
      <c r="I78" s="82">
        <v>32</v>
      </c>
      <c r="J78" s="82">
        <v>10</v>
      </c>
      <c r="K78" s="82">
        <v>2</v>
      </c>
      <c r="L78" s="61">
        <v>35</v>
      </c>
      <c r="M78" s="62">
        <v>26</v>
      </c>
      <c r="N78" s="145">
        <v>1</v>
      </c>
      <c r="O78" s="30">
        <v>173</v>
      </c>
      <c r="P78" s="31">
        <v>4.046242774566474E-2</v>
      </c>
      <c r="Q78" s="83">
        <v>10.4</v>
      </c>
    </row>
    <row r="79" spans="1:17" ht="15.75" x14ac:dyDescent="0.5">
      <c r="A79" s="83">
        <v>2.2000000000000002</v>
      </c>
      <c r="B79" s="82">
        <v>7</v>
      </c>
      <c r="C79" s="84">
        <v>0.17199999999999999</v>
      </c>
      <c r="D79" s="82">
        <v>117</v>
      </c>
      <c r="E79" s="82">
        <v>5</v>
      </c>
      <c r="F79" s="82">
        <v>168</v>
      </c>
      <c r="G79" s="82">
        <v>1</v>
      </c>
      <c r="H79" s="29">
        <v>1</v>
      </c>
      <c r="I79" s="82">
        <v>33</v>
      </c>
      <c r="J79" s="82">
        <v>11</v>
      </c>
      <c r="K79" s="82">
        <v>5</v>
      </c>
      <c r="L79" s="61">
        <v>36</v>
      </c>
      <c r="M79" s="62">
        <v>23</v>
      </c>
      <c r="N79" s="145">
        <v>0</v>
      </c>
      <c r="O79" s="30">
        <v>176</v>
      </c>
      <c r="P79" s="31">
        <v>4.5454545454545456E-2</v>
      </c>
      <c r="Q79" s="83">
        <v>12.7</v>
      </c>
    </row>
    <row r="80" spans="1:17" ht="15.75" x14ac:dyDescent="0.5">
      <c r="A80" s="83">
        <v>3</v>
      </c>
      <c r="B80" s="82">
        <v>18</v>
      </c>
      <c r="C80" s="84">
        <v>4.3999999999999997E-2</v>
      </c>
      <c r="D80" s="82">
        <v>175</v>
      </c>
      <c r="E80" s="82">
        <v>3</v>
      </c>
      <c r="F80" s="82">
        <v>78</v>
      </c>
      <c r="G80" s="82">
        <v>1</v>
      </c>
      <c r="H80" s="29">
        <v>1</v>
      </c>
      <c r="I80" s="82">
        <v>39</v>
      </c>
      <c r="J80" s="82">
        <v>7</v>
      </c>
      <c r="K80" s="82">
        <v>3</v>
      </c>
      <c r="L80" s="61">
        <v>45</v>
      </c>
      <c r="M80" s="62">
        <v>84</v>
      </c>
      <c r="N80" s="145">
        <v>0</v>
      </c>
      <c r="O80" s="30">
        <v>179</v>
      </c>
      <c r="P80" s="31">
        <v>4.4692737430167599E-2</v>
      </c>
      <c r="Q80" s="83">
        <v>14</v>
      </c>
    </row>
    <row r="81" spans="1:17" ht="15.75" x14ac:dyDescent="0.5">
      <c r="A81" s="83">
        <v>2</v>
      </c>
      <c r="B81" s="82">
        <v>11</v>
      </c>
      <c r="C81" s="84">
        <v>1.5449999999999999</v>
      </c>
      <c r="D81" s="82">
        <v>102</v>
      </c>
      <c r="E81" s="82">
        <v>3</v>
      </c>
      <c r="F81" s="82">
        <v>110</v>
      </c>
      <c r="G81" s="82">
        <v>1</v>
      </c>
      <c r="H81" s="29">
        <v>0</v>
      </c>
      <c r="I81" s="82">
        <v>41</v>
      </c>
      <c r="J81" s="82">
        <v>10</v>
      </c>
      <c r="K81" s="82">
        <v>3</v>
      </c>
      <c r="L81" s="61">
        <v>41</v>
      </c>
      <c r="M81" s="62">
        <v>28</v>
      </c>
      <c r="N81" s="145">
        <v>1</v>
      </c>
      <c r="O81" s="30">
        <v>162</v>
      </c>
      <c r="P81" s="31">
        <v>4.3209876543209874E-2</v>
      </c>
      <c r="Q81" s="83">
        <v>9.4</v>
      </c>
    </row>
    <row r="82" spans="1:17" ht="15.75" x14ac:dyDescent="0.5">
      <c r="A82" s="83">
        <v>2.5</v>
      </c>
      <c r="B82" s="82">
        <v>5</v>
      </c>
      <c r="C82" s="84">
        <v>0.29099999999999998</v>
      </c>
      <c r="D82" s="82">
        <v>182</v>
      </c>
      <c r="E82" s="82">
        <v>3</v>
      </c>
      <c r="F82" s="82">
        <v>132</v>
      </c>
      <c r="G82" s="82">
        <v>1</v>
      </c>
      <c r="H82" s="29">
        <v>1</v>
      </c>
      <c r="I82" s="82">
        <v>31</v>
      </c>
      <c r="J82" s="82">
        <v>6</v>
      </c>
      <c r="K82" s="82">
        <v>2</v>
      </c>
      <c r="L82" s="61">
        <v>35</v>
      </c>
      <c r="M82" s="62">
        <v>74</v>
      </c>
      <c r="N82" s="145">
        <v>1</v>
      </c>
      <c r="O82" s="30">
        <v>168</v>
      </c>
      <c r="P82" s="31">
        <v>2.976190476190476E-2</v>
      </c>
      <c r="Q82" s="83">
        <v>14</v>
      </c>
    </row>
    <row r="83" spans="1:17" ht="15.75" x14ac:dyDescent="0.5">
      <c r="A83" s="83">
        <v>2.5</v>
      </c>
      <c r="B83" s="82">
        <v>9</v>
      </c>
      <c r="C83" s="84">
        <v>9.1999999999999998E-2</v>
      </c>
      <c r="D83" s="82">
        <v>230</v>
      </c>
      <c r="E83" s="82">
        <v>4</v>
      </c>
      <c r="F83" s="82">
        <v>137</v>
      </c>
      <c r="G83" s="82">
        <v>0</v>
      </c>
      <c r="H83" s="29">
        <v>0</v>
      </c>
      <c r="I83" s="82">
        <v>43</v>
      </c>
      <c r="J83" s="82">
        <v>12</v>
      </c>
      <c r="K83" s="82">
        <v>3</v>
      </c>
      <c r="L83" s="61">
        <v>36</v>
      </c>
      <c r="M83" s="62">
        <v>65</v>
      </c>
      <c r="N83" s="145">
        <v>0</v>
      </c>
      <c r="O83" s="30">
        <v>165</v>
      </c>
      <c r="P83" s="31">
        <v>5.4545454545454543E-2</v>
      </c>
      <c r="Q83" s="83">
        <v>15.9</v>
      </c>
    </row>
    <row r="84" spans="1:17" ht="15.75" x14ac:dyDescent="0.5">
      <c r="A84" s="83">
        <v>1.6</v>
      </c>
      <c r="B84" s="82">
        <v>5</v>
      </c>
      <c r="C84" s="84">
        <v>0.48</v>
      </c>
      <c r="D84" s="82">
        <v>59</v>
      </c>
      <c r="E84" s="82">
        <v>3</v>
      </c>
      <c r="F84" s="82">
        <v>127</v>
      </c>
      <c r="G84" s="82">
        <v>0</v>
      </c>
      <c r="H84" s="29">
        <v>0</v>
      </c>
      <c r="I84" s="82">
        <v>30</v>
      </c>
      <c r="J84" s="82">
        <v>4</v>
      </c>
      <c r="K84" s="82">
        <v>2</v>
      </c>
      <c r="L84" s="61">
        <v>35</v>
      </c>
      <c r="M84" s="62">
        <v>17</v>
      </c>
      <c r="N84" s="145">
        <v>0</v>
      </c>
      <c r="O84" s="30">
        <v>170</v>
      </c>
      <c r="P84" s="31">
        <v>2.9411764705882353E-2</v>
      </c>
      <c r="Q84" s="83">
        <v>7.5</v>
      </c>
    </row>
    <row r="85" spans="1:17" ht="15.75" x14ac:dyDescent="0.5">
      <c r="A85" s="83">
        <v>1.9</v>
      </c>
      <c r="B85" s="82">
        <v>16</v>
      </c>
      <c r="C85" s="84">
        <v>0.98299999999999998</v>
      </c>
      <c r="D85" s="82">
        <v>71</v>
      </c>
      <c r="E85" s="82">
        <v>4</v>
      </c>
      <c r="F85" s="82">
        <v>112</v>
      </c>
      <c r="G85" s="82">
        <v>1</v>
      </c>
      <c r="H85" s="29">
        <v>0</v>
      </c>
      <c r="I85" s="82">
        <v>39</v>
      </c>
      <c r="J85" s="82">
        <v>7</v>
      </c>
      <c r="K85" s="82">
        <v>3</v>
      </c>
      <c r="L85" s="61">
        <v>45</v>
      </c>
      <c r="M85" s="62">
        <v>23</v>
      </c>
      <c r="N85" s="145">
        <v>0</v>
      </c>
      <c r="O85" s="30">
        <v>175</v>
      </c>
      <c r="P85" s="31">
        <v>2.8571428571428571E-2</v>
      </c>
      <c r="Q85" s="83">
        <v>8.1</v>
      </c>
    </row>
    <row r="86" spans="1:17" ht="15.75" x14ac:dyDescent="0.5">
      <c r="A86" s="83">
        <v>2.1</v>
      </c>
      <c r="B86" s="82">
        <v>3</v>
      </c>
      <c r="C86" s="84">
        <v>1.881</v>
      </c>
      <c r="D86" s="82">
        <v>46</v>
      </c>
      <c r="E86" s="82">
        <v>1</v>
      </c>
      <c r="F86" s="82">
        <v>85</v>
      </c>
      <c r="G86" s="82">
        <v>0</v>
      </c>
      <c r="H86" s="29">
        <v>1</v>
      </c>
      <c r="I86" s="82">
        <v>46</v>
      </c>
      <c r="J86" s="82">
        <v>9</v>
      </c>
      <c r="K86" s="82">
        <v>3</v>
      </c>
      <c r="L86" s="61">
        <v>36</v>
      </c>
      <c r="M86" s="62">
        <v>17</v>
      </c>
      <c r="N86" s="145">
        <v>0</v>
      </c>
      <c r="O86" s="30">
        <v>184</v>
      </c>
      <c r="P86" s="31">
        <v>5.434782608695652E-2</v>
      </c>
      <c r="Q86" s="83">
        <v>10.3</v>
      </c>
    </row>
    <row r="87" spans="1:17" ht="15.75" x14ac:dyDescent="0.5">
      <c r="A87" s="83">
        <v>1.9</v>
      </c>
      <c r="B87" s="82">
        <v>3</v>
      </c>
      <c r="C87" s="84">
        <v>2.6259999999999999</v>
      </c>
      <c r="D87" s="82">
        <v>43</v>
      </c>
      <c r="E87" s="82">
        <v>2</v>
      </c>
      <c r="F87" s="82">
        <v>74</v>
      </c>
      <c r="G87" s="82">
        <v>0</v>
      </c>
      <c r="H87" s="29">
        <v>0</v>
      </c>
      <c r="I87" s="82">
        <v>50</v>
      </c>
      <c r="J87" s="82">
        <v>4</v>
      </c>
      <c r="K87" s="82">
        <v>4</v>
      </c>
      <c r="L87" s="61">
        <v>50</v>
      </c>
      <c r="M87" s="62">
        <v>21</v>
      </c>
      <c r="N87" s="145">
        <v>0</v>
      </c>
      <c r="O87" s="30">
        <v>176</v>
      </c>
      <c r="P87" s="31">
        <v>2.2727272727272728E-2</v>
      </c>
      <c r="Q87" s="83">
        <v>7.7</v>
      </c>
    </row>
    <row r="88" spans="1:17" ht="15.75" x14ac:dyDescent="0.5">
      <c r="A88" s="83">
        <v>1.9</v>
      </c>
      <c r="B88" s="82">
        <v>21</v>
      </c>
      <c r="C88" s="84">
        <v>0.56799999999999995</v>
      </c>
      <c r="D88" s="82">
        <v>125</v>
      </c>
      <c r="E88" s="82">
        <v>3</v>
      </c>
      <c r="F88" s="82">
        <v>109</v>
      </c>
      <c r="G88" s="82">
        <v>0</v>
      </c>
      <c r="H88" s="29">
        <v>0</v>
      </c>
      <c r="I88" s="82">
        <v>44</v>
      </c>
      <c r="J88" s="82">
        <v>8</v>
      </c>
      <c r="K88" s="82">
        <v>3</v>
      </c>
      <c r="L88" s="61">
        <v>45</v>
      </c>
      <c r="M88" s="62">
        <v>34</v>
      </c>
      <c r="N88" s="145">
        <v>0</v>
      </c>
      <c r="O88" s="30">
        <v>160</v>
      </c>
      <c r="P88" s="31">
        <v>4.3749999999999997E-2</v>
      </c>
      <c r="Q88" s="83">
        <v>8.5</v>
      </c>
    </row>
    <row r="89" spans="1:17" ht="15.75" x14ac:dyDescent="0.5">
      <c r="A89" s="83">
        <v>2.2000000000000002</v>
      </c>
      <c r="B89" s="82">
        <v>8</v>
      </c>
      <c r="C89" s="84">
        <v>0.879</v>
      </c>
      <c r="D89" s="82">
        <v>118</v>
      </c>
      <c r="E89" s="82">
        <v>3</v>
      </c>
      <c r="F89" s="82">
        <v>108</v>
      </c>
      <c r="G89" s="82">
        <v>0</v>
      </c>
      <c r="H89" s="29">
        <v>1</v>
      </c>
      <c r="I89" s="82">
        <v>31</v>
      </c>
      <c r="J89" s="82">
        <v>10</v>
      </c>
      <c r="K89" s="82">
        <v>2</v>
      </c>
      <c r="L89" s="61">
        <v>37</v>
      </c>
      <c r="M89" s="62">
        <v>50</v>
      </c>
      <c r="N89" s="145">
        <v>1</v>
      </c>
      <c r="O89" s="30">
        <v>173</v>
      </c>
      <c r="P89" s="31">
        <v>4.046242774566474E-2</v>
      </c>
      <c r="Q89" s="83">
        <v>10.7</v>
      </c>
    </row>
    <row r="90" spans="1:17" ht="15.75" x14ac:dyDescent="0.5">
      <c r="A90" s="83">
        <v>1.8</v>
      </c>
      <c r="B90" s="82">
        <v>4</v>
      </c>
      <c r="C90" s="84">
        <v>1.083</v>
      </c>
      <c r="D90" s="82">
        <v>101</v>
      </c>
      <c r="E90" s="82">
        <v>2</v>
      </c>
      <c r="F90" s="82">
        <v>100</v>
      </c>
      <c r="G90" s="82">
        <v>0</v>
      </c>
      <c r="H90" s="29">
        <v>0</v>
      </c>
      <c r="I90" s="82">
        <v>53</v>
      </c>
      <c r="J90" s="82">
        <v>7</v>
      </c>
      <c r="K90" s="82">
        <v>4</v>
      </c>
      <c r="L90" s="61">
        <v>34</v>
      </c>
      <c r="M90" s="62">
        <v>28</v>
      </c>
      <c r="N90" s="145">
        <v>0</v>
      </c>
      <c r="O90" s="30">
        <v>163</v>
      </c>
      <c r="P90" s="31">
        <v>2.4539877300613498E-2</v>
      </c>
      <c r="Q90" s="83">
        <v>7.4</v>
      </c>
    </row>
    <row r="91" spans="1:17" ht="15.75" x14ac:dyDescent="0.5">
      <c r="A91" s="83">
        <v>2.6</v>
      </c>
      <c r="B91" s="82">
        <v>6</v>
      </c>
      <c r="C91" s="84">
        <v>0.82799999999999996</v>
      </c>
      <c r="D91" s="82">
        <v>213</v>
      </c>
      <c r="E91" s="82">
        <v>3</v>
      </c>
      <c r="F91" s="82">
        <v>105</v>
      </c>
      <c r="G91" s="82">
        <v>1</v>
      </c>
      <c r="H91" s="29">
        <v>1</v>
      </c>
      <c r="I91" s="82">
        <v>37</v>
      </c>
      <c r="J91" s="82">
        <v>15</v>
      </c>
      <c r="K91" s="82">
        <v>2</v>
      </c>
      <c r="L91" s="61">
        <v>37</v>
      </c>
      <c r="M91" s="62">
        <v>75</v>
      </c>
      <c r="N91" s="145">
        <v>1</v>
      </c>
      <c r="O91" s="30">
        <v>168</v>
      </c>
      <c r="P91" s="31">
        <v>4.7619047619047616E-2</v>
      </c>
      <c r="Q91" s="83">
        <v>14.8</v>
      </c>
    </row>
    <row r="92" spans="1:17" ht="15.75" x14ac:dyDescent="0.5">
      <c r="A92" s="83">
        <v>1.9</v>
      </c>
      <c r="B92" s="82">
        <v>24</v>
      </c>
      <c r="C92" s="84">
        <v>1.56</v>
      </c>
      <c r="D92" s="82">
        <v>115</v>
      </c>
      <c r="E92" s="82">
        <v>5</v>
      </c>
      <c r="F92" s="82">
        <v>87</v>
      </c>
      <c r="G92" s="82">
        <v>1</v>
      </c>
      <c r="H92" s="29">
        <v>0</v>
      </c>
      <c r="I92" s="82">
        <v>46</v>
      </c>
      <c r="J92" s="82">
        <v>1</v>
      </c>
      <c r="K92" s="82">
        <v>4</v>
      </c>
      <c r="L92" s="61">
        <v>45</v>
      </c>
      <c r="M92" s="62">
        <v>37</v>
      </c>
      <c r="N92" s="145">
        <v>0</v>
      </c>
      <c r="O92" s="30">
        <v>162</v>
      </c>
      <c r="P92" s="31">
        <v>2.4691358024691357E-2</v>
      </c>
      <c r="Q92" s="83">
        <v>7.3</v>
      </c>
    </row>
    <row r="93" spans="1:17" ht="15.75" x14ac:dyDescent="0.5">
      <c r="A93" s="83">
        <v>1.8</v>
      </c>
      <c r="B93" s="82">
        <v>1</v>
      </c>
      <c r="C93" s="84">
        <v>1.4279999999999999</v>
      </c>
      <c r="D93" s="82">
        <v>121</v>
      </c>
      <c r="E93" s="82">
        <v>4</v>
      </c>
      <c r="F93" s="82">
        <v>84</v>
      </c>
      <c r="G93" s="82">
        <v>1</v>
      </c>
      <c r="H93" s="29">
        <v>0</v>
      </c>
      <c r="I93" s="82">
        <v>45</v>
      </c>
      <c r="J93" s="82">
        <v>5</v>
      </c>
      <c r="K93" s="82">
        <v>4</v>
      </c>
      <c r="L93" s="61">
        <v>24</v>
      </c>
      <c r="M93" s="62">
        <v>14</v>
      </c>
      <c r="N93" s="145">
        <v>0</v>
      </c>
      <c r="O93" s="30">
        <v>160</v>
      </c>
      <c r="P93" s="31">
        <v>3.125E-2</v>
      </c>
      <c r="Q93" s="83">
        <v>7.6</v>
      </c>
    </row>
    <row r="94" spans="1:17" ht="15.75" x14ac:dyDescent="0.5">
      <c r="A94" s="83">
        <v>1.9</v>
      </c>
      <c r="B94" s="82">
        <v>3</v>
      </c>
      <c r="C94" s="84">
        <v>1.4039999999999999</v>
      </c>
      <c r="D94" s="82">
        <v>69</v>
      </c>
      <c r="E94" s="82">
        <v>1</v>
      </c>
      <c r="F94" s="82">
        <v>87</v>
      </c>
      <c r="G94" s="82">
        <v>1</v>
      </c>
      <c r="H94" s="29">
        <v>0</v>
      </c>
      <c r="I94" s="82">
        <v>34</v>
      </c>
      <c r="J94" s="82">
        <v>8</v>
      </c>
      <c r="K94" s="82">
        <v>2</v>
      </c>
      <c r="L94" s="61">
        <v>32</v>
      </c>
      <c r="M94" s="62">
        <v>38</v>
      </c>
      <c r="N94" s="145">
        <v>0</v>
      </c>
      <c r="O94" s="30">
        <v>174</v>
      </c>
      <c r="P94" s="31">
        <v>4.0229885057471264E-2</v>
      </c>
      <c r="Q94" s="83">
        <v>9</v>
      </c>
    </row>
    <row r="95" spans="1:17" ht="15.75" x14ac:dyDescent="0.5">
      <c r="A95" s="83">
        <v>2.1</v>
      </c>
      <c r="B95" s="82">
        <v>5</v>
      </c>
      <c r="C95" s="84">
        <v>1.0720000000000001</v>
      </c>
      <c r="D95" s="82">
        <v>178</v>
      </c>
      <c r="E95" s="82">
        <v>2</v>
      </c>
      <c r="F95" s="82">
        <v>101</v>
      </c>
      <c r="G95" s="82">
        <v>1</v>
      </c>
      <c r="H95" s="29">
        <v>1</v>
      </c>
      <c r="I95" s="82">
        <v>38</v>
      </c>
      <c r="J95" s="82">
        <v>13</v>
      </c>
      <c r="K95" s="82">
        <v>2</v>
      </c>
      <c r="L95" s="61">
        <v>36</v>
      </c>
      <c r="M95" s="62">
        <v>49</v>
      </c>
      <c r="N95" s="145">
        <v>1</v>
      </c>
      <c r="O95" s="30">
        <v>175</v>
      </c>
      <c r="P95" s="31">
        <v>4.5714285714285714E-2</v>
      </c>
      <c r="Q95" s="83">
        <v>12.9</v>
      </c>
    </row>
    <row r="96" spans="1:17" ht="15.75" x14ac:dyDescent="0.5">
      <c r="A96" s="83">
        <v>1.9</v>
      </c>
      <c r="B96" s="82">
        <v>12</v>
      </c>
      <c r="C96" s="84">
        <v>0.183</v>
      </c>
      <c r="D96" s="82">
        <v>85</v>
      </c>
      <c r="E96" s="82">
        <v>4</v>
      </c>
      <c r="F96" s="82">
        <v>130</v>
      </c>
      <c r="G96" s="82">
        <v>1</v>
      </c>
      <c r="H96" s="29">
        <v>0</v>
      </c>
      <c r="I96" s="82">
        <v>37</v>
      </c>
      <c r="J96" s="82">
        <v>11</v>
      </c>
      <c r="K96" s="82">
        <v>2</v>
      </c>
      <c r="L96" s="61">
        <v>38</v>
      </c>
      <c r="M96" s="62">
        <v>22</v>
      </c>
      <c r="N96" s="145">
        <v>0</v>
      </c>
      <c r="O96" s="30">
        <v>171</v>
      </c>
      <c r="P96" s="31">
        <v>4.0935672514619881E-2</v>
      </c>
      <c r="Q96" s="83">
        <v>9</v>
      </c>
    </row>
    <row r="97" spans="1:17" ht="15.75" x14ac:dyDescent="0.5">
      <c r="A97" s="83">
        <v>3.6</v>
      </c>
      <c r="B97" s="82">
        <v>12</v>
      </c>
      <c r="C97" s="84">
        <v>1.6</v>
      </c>
      <c r="D97" s="82">
        <v>282</v>
      </c>
      <c r="E97" s="82">
        <v>0</v>
      </c>
      <c r="F97" s="82">
        <v>72</v>
      </c>
      <c r="G97" s="82">
        <v>1</v>
      </c>
      <c r="H97" s="29">
        <v>1</v>
      </c>
      <c r="I97" s="82">
        <v>39</v>
      </c>
      <c r="J97" s="82">
        <v>18</v>
      </c>
      <c r="K97" s="82">
        <v>1</v>
      </c>
      <c r="L97" s="61">
        <v>41</v>
      </c>
      <c r="M97" s="62">
        <v>29</v>
      </c>
      <c r="N97" s="145">
        <v>1</v>
      </c>
      <c r="O97" s="30">
        <v>175</v>
      </c>
      <c r="P97" s="31">
        <v>5.7142857142857141E-2</v>
      </c>
      <c r="Q97" s="83">
        <v>18.2</v>
      </c>
    </row>
    <row r="98" spans="1:17" ht="15.75" x14ac:dyDescent="0.5">
      <c r="A98" s="83">
        <v>3</v>
      </c>
      <c r="B98" s="82">
        <v>5</v>
      </c>
      <c r="C98" s="84">
        <v>0.61199999999999999</v>
      </c>
      <c r="D98" s="82">
        <v>156</v>
      </c>
      <c r="E98" s="82">
        <v>5</v>
      </c>
      <c r="F98" s="82">
        <v>129</v>
      </c>
      <c r="G98" s="82">
        <v>0</v>
      </c>
      <c r="H98" s="29">
        <v>1</v>
      </c>
      <c r="I98" s="82">
        <v>42</v>
      </c>
      <c r="J98" s="82">
        <v>15</v>
      </c>
      <c r="K98" s="82">
        <v>4</v>
      </c>
      <c r="L98" s="61">
        <v>36</v>
      </c>
      <c r="M98" s="62">
        <v>55</v>
      </c>
      <c r="N98" s="145">
        <v>1</v>
      </c>
      <c r="O98" s="30">
        <v>186</v>
      </c>
      <c r="P98" s="31">
        <v>3.7634408602150539E-2</v>
      </c>
      <c r="Q98" s="83">
        <v>14.4</v>
      </c>
    </row>
    <row r="99" spans="1:17" ht="15.75" x14ac:dyDescent="0.5">
      <c r="A99" s="83">
        <v>2</v>
      </c>
      <c r="B99" s="82">
        <v>3</v>
      </c>
      <c r="C99" s="84">
        <v>0.496</v>
      </c>
      <c r="D99" s="82">
        <v>86</v>
      </c>
      <c r="E99" s="82">
        <v>3</v>
      </c>
      <c r="F99" s="82">
        <v>100</v>
      </c>
      <c r="G99" s="82">
        <v>0</v>
      </c>
      <c r="H99" s="29">
        <v>0</v>
      </c>
      <c r="I99" s="82">
        <v>54</v>
      </c>
      <c r="J99" s="82">
        <v>8</v>
      </c>
      <c r="K99" s="82">
        <v>4</v>
      </c>
      <c r="L99" s="61">
        <v>31</v>
      </c>
      <c r="M99" s="62">
        <v>37</v>
      </c>
      <c r="N99" s="145">
        <v>0</v>
      </c>
      <c r="O99" s="30">
        <v>172</v>
      </c>
      <c r="P99" s="31">
        <v>4.0697674418604654E-2</v>
      </c>
      <c r="Q99" s="83">
        <v>8.8000000000000007</v>
      </c>
    </row>
    <row r="100" spans="1:17" ht="15.75" x14ac:dyDescent="0.5">
      <c r="A100" s="83">
        <v>2.5</v>
      </c>
      <c r="B100" s="82">
        <v>17</v>
      </c>
      <c r="C100" s="84">
        <v>1.8</v>
      </c>
      <c r="D100" s="82">
        <v>212</v>
      </c>
      <c r="E100" s="82">
        <v>2</v>
      </c>
      <c r="F100" s="82">
        <v>86</v>
      </c>
      <c r="G100" s="82">
        <v>1</v>
      </c>
      <c r="H100" s="29">
        <v>1</v>
      </c>
      <c r="I100" s="82">
        <v>39</v>
      </c>
      <c r="J100" s="82">
        <v>9</v>
      </c>
      <c r="K100" s="82">
        <v>3</v>
      </c>
      <c r="L100" s="61">
        <v>44</v>
      </c>
      <c r="M100" s="62">
        <v>40</v>
      </c>
      <c r="N100" s="145">
        <v>0</v>
      </c>
      <c r="O100" s="30">
        <v>165</v>
      </c>
      <c r="P100" s="31">
        <v>3.6363636363636362E-2</v>
      </c>
      <c r="Q100" s="83">
        <v>12.5</v>
      </c>
    </row>
    <row r="101" spans="1:17" ht="15.75" x14ac:dyDescent="0.5">
      <c r="A101" s="83">
        <v>2.2000000000000002</v>
      </c>
      <c r="B101" s="82">
        <v>6</v>
      </c>
      <c r="C101" s="84">
        <v>0.40300000000000002</v>
      </c>
      <c r="D101" s="82">
        <v>157</v>
      </c>
      <c r="E101" s="82">
        <v>2</v>
      </c>
      <c r="F101" s="82">
        <v>98</v>
      </c>
      <c r="G101" s="82">
        <v>0</v>
      </c>
      <c r="H101" s="29">
        <v>1</v>
      </c>
      <c r="I101" s="82">
        <v>35</v>
      </c>
      <c r="J101" s="82">
        <v>16</v>
      </c>
      <c r="K101" s="82">
        <v>1</v>
      </c>
      <c r="L101" s="61">
        <v>36</v>
      </c>
      <c r="M101" s="62">
        <v>45</v>
      </c>
      <c r="N101" s="145">
        <v>1</v>
      </c>
      <c r="O101" s="30">
        <v>174</v>
      </c>
      <c r="P101" s="31">
        <v>3.4482758620689655E-2</v>
      </c>
      <c r="Q101" s="83">
        <v>13.3</v>
      </c>
    </row>
    <row r="102" spans="1:17" ht="15.75" x14ac:dyDescent="0.5">
      <c r="A102" s="83">
        <v>2.4</v>
      </c>
      <c r="B102" s="82">
        <v>10</v>
      </c>
      <c r="C102" s="84">
        <v>0.85599999999999998</v>
      </c>
      <c r="D102" s="82">
        <v>91</v>
      </c>
      <c r="E102" s="82">
        <v>3</v>
      </c>
      <c r="F102" s="82">
        <v>112</v>
      </c>
      <c r="G102" s="82">
        <v>1</v>
      </c>
      <c r="H102" s="29">
        <v>0</v>
      </c>
      <c r="I102" s="82">
        <v>33</v>
      </c>
      <c r="J102" s="82">
        <v>1</v>
      </c>
      <c r="K102" s="82">
        <v>3</v>
      </c>
      <c r="L102" s="61">
        <v>38</v>
      </c>
      <c r="M102" s="62">
        <v>43</v>
      </c>
      <c r="N102" s="145">
        <v>0</v>
      </c>
      <c r="O102" s="30">
        <v>178</v>
      </c>
      <c r="P102" s="31">
        <v>5.6179775280898875E-2</v>
      </c>
      <c r="Q102" s="83">
        <v>12.5</v>
      </c>
    </row>
    <row r="103" spans="1:17" ht="15.75" x14ac:dyDescent="0.5">
      <c r="A103" s="83">
        <v>2.8</v>
      </c>
      <c r="B103" s="82">
        <v>15</v>
      </c>
      <c r="C103" s="84">
        <v>1.8360000000000001</v>
      </c>
      <c r="D103" s="82">
        <v>169</v>
      </c>
      <c r="E103" s="82">
        <v>0</v>
      </c>
      <c r="F103" s="82">
        <v>85</v>
      </c>
      <c r="G103" s="82">
        <v>0</v>
      </c>
      <c r="H103" s="29">
        <v>1</v>
      </c>
      <c r="I103" s="82">
        <v>36</v>
      </c>
      <c r="J103" s="82">
        <v>7</v>
      </c>
      <c r="K103" s="82">
        <v>2</v>
      </c>
      <c r="L103" s="61">
        <v>42</v>
      </c>
      <c r="M103" s="62">
        <v>83</v>
      </c>
      <c r="N103" s="145">
        <v>1</v>
      </c>
      <c r="O103" s="30">
        <v>179</v>
      </c>
      <c r="P103" s="31">
        <v>4.4692737430167599E-2</v>
      </c>
      <c r="Q103" s="83">
        <v>13.2</v>
      </c>
    </row>
    <row r="104" spans="1:17" ht="15.75" x14ac:dyDescent="0.5">
      <c r="A104" s="83">
        <v>2.5</v>
      </c>
      <c r="B104" s="82">
        <v>20</v>
      </c>
      <c r="C104" s="84">
        <v>0.40799999999999997</v>
      </c>
      <c r="D104" s="82">
        <v>175</v>
      </c>
      <c r="E104" s="82">
        <v>2</v>
      </c>
      <c r="F104" s="82">
        <v>96</v>
      </c>
      <c r="G104" s="82">
        <v>0</v>
      </c>
      <c r="H104" s="29">
        <v>0</v>
      </c>
      <c r="I104" s="82">
        <v>42</v>
      </c>
      <c r="J104" s="82">
        <v>7</v>
      </c>
      <c r="K104" s="82">
        <v>6</v>
      </c>
      <c r="L104" s="61">
        <v>47</v>
      </c>
      <c r="M104" s="62">
        <v>49</v>
      </c>
      <c r="N104" s="145">
        <v>0</v>
      </c>
      <c r="O104" s="30">
        <v>161</v>
      </c>
      <c r="P104" s="31">
        <v>4.3478260869565216E-2</v>
      </c>
      <c r="Q104" s="83">
        <v>11.1</v>
      </c>
    </row>
    <row r="105" spans="1:17" ht="15.75" x14ac:dyDescent="0.5">
      <c r="A105" s="83">
        <v>1.9</v>
      </c>
      <c r="B105" s="82">
        <v>4</v>
      </c>
      <c r="C105" s="84">
        <v>0.124</v>
      </c>
      <c r="D105" s="82">
        <v>77</v>
      </c>
      <c r="E105" s="82">
        <v>3</v>
      </c>
      <c r="F105" s="82">
        <v>150</v>
      </c>
      <c r="G105" s="82">
        <v>0</v>
      </c>
      <c r="H105" s="29">
        <v>0</v>
      </c>
      <c r="I105" s="82">
        <v>29</v>
      </c>
      <c r="J105" s="82">
        <v>10</v>
      </c>
      <c r="K105" s="82">
        <v>1</v>
      </c>
      <c r="L105" s="61">
        <v>32</v>
      </c>
      <c r="M105" s="62">
        <v>24</v>
      </c>
      <c r="N105" s="145">
        <v>1</v>
      </c>
      <c r="O105" s="30">
        <v>168</v>
      </c>
      <c r="P105" s="31">
        <v>4.1666666666666664E-2</v>
      </c>
      <c r="Q105" s="83">
        <v>8.3000000000000007</v>
      </c>
    </row>
    <row r="106" spans="1:17" ht="15.75" x14ac:dyDescent="0.5">
      <c r="A106" s="83">
        <v>1.9</v>
      </c>
      <c r="B106" s="82">
        <v>11</v>
      </c>
      <c r="C106" s="84">
        <v>8.5000000000000006E-2</v>
      </c>
      <c r="D106" s="82">
        <v>125</v>
      </c>
      <c r="E106" s="82">
        <v>7</v>
      </c>
      <c r="F106" s="82">
        <v>107</v>
      </c>
      <c r="G106" s="82">
        <v>1</v>
      </c>
      <c r="H106" s="29">
        <v>0</v>
      </c>
      <c r="I106" s="82">
        <v>38</v>
      </c>
      <c r="J106" s="82">
        <v>4</v>
      </c>
      <c r="K106" s="82">
        <v>5</v>
      </c>
      <c r="L106" s="61">
        <v>32</v>
      </c>
      <c r="M106" s="62">
        <v>35</v>
      </c>
      <c r="N106" s="145">
        <v>0</v>
      </c>
      <c r="O106" s="30">
        <v>162</v>
      </c>
      <c r="P106" s="31">
        <v>4.3209876543209874E-2</v>
      </c>
      <c r="Q106" s="83">
        <v>9.3000000000000007</v>
      </c>
    </row>
    <row r="107" spans="1:17" ht="15.75" x14ac:dyDescent="0.5">
      <c r="A107" s="83">
        <v>1.7</v>
      </c>
      <c r="B107" s="82">
        <v>13</v>
      </c>
      <c r="C107" s="84">
        <v>0.85199999999999998</v>
      </c>
      <c r="D107" s="82">
        <v>102</v>
      </c>
      <c r="E107" s="82">
        <v>3</v>
      </c>
      <c r="F107" s="82">
        <v>108</v>
      </c>
      <c r="G107" s="82">
        <v>1</v>
      </c>
      <c r="H107" s="29">
        <v>0</v>
      </c>
      <c r="I107" s="82">
        <v>37</v>
      </c>
      <c r="J107" s="82">
        <v>9</v>
      </c>
      <c r="K107" s="82">
        <v>4</v>
      </c>
      <c r="L107" s="61">
        <v>41</v>
      </c>
      <c r="M107" s="62">
        <v>25</v>
      </c>
      <c r="N107" s="145">
        <v>0</v>
      </c>
      <c r="O107" s="30">
        <v>162</v>
      </c>
      <c r="P107" s="31">
        <v>3.7037037037037035E-2</v>
      </c>
      <c r="Q107" s="83">
        <v>8.1999999999999993</v>
      </c>
    </row>
    <row r="108" spans="1:17" ht="15.75" x14ac:dyDescent="0.5">
      <c r="A108" s="83">
        <v>3.3</v>
      </c>
      <c r="B108" s="82">
        <v>6</v>
      </c>
      <c r="C108" s="84">
        <v>1.927</v>
      </c>
      <c r="D108" s="82">
        <v>249</v>
      </c>
      <c r="E108" s="82">
        <v>2</v>
      </c>
      <c r="F108" s="82">
        <v>78</v>
      </c>
      <c r="G108" s="82">
        <v>1</v>
      </c>
      <c r="H108" s="29">
        <v>1</v>
      </c>
      <c r="I108" s="82">
        <v>29</v>
      </c>
      <c r="J108" s="82">
        <v>7</v>
      </c>
      <c r="K108" s="82">
        <v>2</v>
      </c>
      <c r="L108" s="61">
        <v>38</v>
      </c>
      <c r="M108" s="62">
        <v>58</v>
      </c>
      <c r="N108" s="145">
        <v>0</v>
      </c>
      <c r="O108" s="30">
        <v>164</v>
      </c>
      <c r="P108" s="31">
        <v>4.2682926829268296E-2</v>
      </c>
      <c r="Q108" s="83">
        <v>14.8</v>
      </c>
    </row>
    <row r="109" spans="1:17" ht="15.75" x14ac:dyDescent="0.5">
      <c r="A109" s="83">
        <v>2</v>
      </c>
      <c r="B109" s="82">
        <v>4</v>
      </c>
      <c r="C109" s="84">
        <v>1.018</v>
      </c>
      <c r="D109" s="82">
        <v>134</v>
      </c>
      <c r="E109" s="82">
        <v>1</v>
      </c>
      <c r="F109" s="82">
        <v>86</v>
      </c>
      <c r="G109" s="82">
        <v>0</v>
      </c>
      <c r="H109" s="29">
        <v>1</v>
      </c>
      <c r="I109" s="82">
        <v>36</v>
      </c>
      <c r="J109" s="82">
        <v>10</v>
      </c>
      <c r="K109" s="82">
        <v>4</v>
      </c>
      <c r="L109" s="61">
        <v>35</v>
      </c>
      <c r="M109" s="62">
        <v>31</v>
      </c>
      <c r="N109" s="145">
        <v>0</v>
      </c>
      <c r="O109" s="30">
        <v>176</v>
      </c>
      <c r="P109" s="31">
        <v>3.4090909090909088E-2</v>
      </c>
      <c r="Q109" s="83">
        <v>10.7</v>
      </c>
    </row>
    <row r="110" spans="1:17" ht="15.75" x14ac:dyDescent="0.5">
      <c r="A110" s="83">
        <v>2.1</v>
      </c>
      <c r="B110" s="82">
        <v>13</v>
      </c>
      <c r="C110" s="84">
        <v>0.86399999999999999</v>
      </c>
      <c r="D110" s="82">
        <v>129</v>
      </c>
      <c r="E110" s="82">
        <v>4</v>
      </c>
      <c r="F110" s="82">
        <v>133</v>
      </c>
      <c r="G110" s="82">
        <v>1</v>
      </c>
      <c r="H110" s="29">
        <v>0</v>
      </c>
      <c r="I110" s="82">
        <v>61</v>
      </c>
      <c r="J110" s="82">
        <v>8</v>
      </c>
      <c r="K110" s="82">
        <v>5</v>
      </c>
      <c r="L110" s="61">
        <v>44</v>
      </c>
      <c r="M110" s="62">
        <v>39</v>
      </c>
      <c r="N110" s="145">
        <v>0</v>
      </c>
      <c r="O110" s="30">
        <v>162</v>
      </c>
      <c r="P110" s="31">
        <v>3.7037037037037035E-2</v>
      </c>
      <c r="Q110" s="83">
        <v>8.8000000000000007</v>
      </c>
    </row>
    <row r="111" spans="1:17" ht="15.75" x14ac:dyDescent="0.5">
      <c r="A111" s="83">
        <v>2</v>
      </c>
      <c r="B111" s="82">
        <v>2</v>
      </c>
      <c r="C111" s="84">
        <v>0.626</v>
      </c>
      <c r="D111" s="82">
        <v>51</v>
      </c>
      <c r="E111" s="82">
        <v>2</v>
      </c>
      <c r="F111" s="82">
        <v>107</v>
      </c>
      <c r="G111" s="82">
        <v>1</v>
      </c>
      <c r="H111" s="29">
        <v>0</v>
      </c>
      <c r="I111" s="82">
        <v>38</v>
      </c>
      <c r="J111" s="82">
        <v>8</v>
      </c>
      <c r="K111" s="82">
        <v>3</v>
      </c>
      <c r="L111" s="61">
        <v>28</v>
      </c>
      <c r="M111" s="62">
        <v>26</v>
      </c>
      <c r="N111" s="145">
        <v>0</v>
      </c>
      <c r="O111" s="30">
        <v>185</v>
      </c>
      <c r="P111" s="31">
        <v>4.3243243243243246E-2</v>
      </c>
      <c r="Q111" s="83">
        <v>9.6999999999999993</v>
      </c>
    </row>
    <row r="112" spans="1:17" ht="15.75" x14ac:dyDescent="0.5">
      <c r="A112" s="83">
        <v>1.9</v>
      </c>
      <c r="B112" s="82">
        <v>4</v>
      </c>
      <c r="C112" s="84">
        <v>1.3839999999999999</v>
      </c>
      <c r="D112" s="82">
        <v>33</v>
      </c>
      <c r="E112" s="82">
        <v>2</v>
      </c>
      <c r="F112" s="82">
        <v>100</v>
      </c>
      <c r="G112" s="82">
        <v>1</v>
      </c>
      <c r="H112" s="29">
        <v>0</v>
      </c>
      <c r="I112" s="82">
        <v>27</v>
      </c>
      <c r="J112" s="82">
        <v>10</v>
      </c>
      <c r="K112" s="82">
        <v>1</v>
      </c>
      <c r="L112" s="61">
        <v>34</v>
      </c>
      <c r="M112" s="62">
        <v>94</v>
      </c>
      <c r="N112" s="145">
        <v>1</v>
      </c>
      <c r="O112" s="30">
        <v>182</v>
      </c>
      <c r="P112" s="31">
        <v>5.4945054945054944E-2</v>
      </c>
      <c r="Q112" s="83">
        <v>9.6999999999999993</v>
      </c>
    </row>
    <row r="113" spans="1:17" ht="15.75" x14ac:dyDescent="0.5">
      <c r="A113" s="83">
        <v>2.2000000000000002</v>
      </c>
      <c r="B113" s="82">
        <v>3</v>
      </c>
      <c r="C113" s="84">
        <v>0.59</v>
      </c>
      <c r="D113" s="82">
        <v>121</v>
      </c>
      <c r="E113" s="82">
        <v>3</v>
      </c>
      <c r="F113" s="82">
        <v>108</v>
      </c>
      <c r="G113" s="82">
        <v>1</v>
      </c>
      <c r="H113" s="29">
        <v>1</v>
      </c>
      <c r="I113" s="82">
        <v>32</v>
      </c>
      <c r="J113" s="82">
        <v>10</v>
      </c>
      <c r="K113" s="82">
        <v>2</v>
      </c>
      <c r="L113" s="61">
        <v>29</v>
      </c>
      <c r="M113" s="62">
        <v>54</v>
      </c>
      <c r="N113" s="145">
        <v>0</v>
      </c>
      <c r="O113" s="30">
        <v>173</v>
      </c>
      <c r="P113" s="31">
        <v>4.6242774566473986E-2</v>
      </c>
      <c r="Q113" s="83">
        <v>10.5</v>
      </c>
    </row>
    <row r="114" spans="1:17" ht="15.75" x14ac:dyDescent="0.5">
      <c r="A114" s="83">
        <v>1.7</v>
      </c>
      <c r="B114" s="82">
        <v>7</v>
      </c>
      <c r="C114" s="84">
        <v>7.1999999999999995E-2</v>
      </c>
      <c r="D114" s="82">
        <v>116</v>
      </c>
      <c r="E114" s="82">
        <v>7</v>
      </c>
      <c r="F114" s="82">
        <v>155</v>
      </c>
      <c r="G114" s="82">
        <v>1</v>
      </c>
      <c r="H114" s="29">
        <v>1</v>
      </c>
      <c r="I114" s="82">
        <v>44</v>
      </c>
      <c r="J114" s="82">
        <v>16</v>
      </c>
      <c r="K114" s="82">
        <v>2</v>
      </c>
      <c r="L114" s="61">
        <v>35</v>
      </c>
      <c r="M114" s="62">
        <v>8</v>
      </c>
      <c r="N114" s="145">
        <v>1</v>
      </c>
      <c r="O114" s="30">
        <v>164</v>
      </c>
      <c r="P114" s="31">
        <v>3.6585365853658534E-2</v>
      </c>
      <c r="Q114" s="83">
        <v>8.9</v>
      </c>
    </row>
    <row r="115" spans="1:17" ht="15.75" x14ac:dyDescent="0.5">
      <c r="A115" s="83">
        <v>1.8</v>
      </c>
      <c r="B115" s="82">
        <v>4</v>
      </c>
      <c r="C115" s="84">
        <v>1.2829999999999999</v>
      </c>
      <c r="D115" s="82">
        <v>68</v>
      </c>
      <c r="E115" s="82">
        <v>4</v>
      </c>
      <c r="F115" s="82">
        <v>90</v>
      </c>
      <c r="G115" s="82">
        <v>1</v>
      </c>
      <c r="H115" s="29">
        <v>0</v>
      </c>
      <c r="I115" s="82">
        <v>37</v>
      </c>
      <c r="J115" s="82">
        <v>6</v>
      </c>
      <c r="K115" s="82">
        <v>3</v>
      </c>
      <c r="L115" s="61">
        <v>36</v>
      </c>
      <c r="M115" s="62">
        <v>17</v>
      </c>
      <c r="N115" s="145">
        <v>0</v>
      </c>
      <c r="O115" s="30">
        <v>170</v>
      </c>
      <c r="P115" s="31">
        <v>2.9411764705882353E-2</v>
      </c>
      <c r="Q115" s="83">
        <v>7.9</v>
      </c>
    </row>
    <row r="116" spans="1:17" ht="15.75" x14ac:dyDescent="0.5">
      <c r="A116" s="83">
        <v>3.3</v>
      </c>
      <c r="B116" s="82">
        <v>6</v>
      </c>
      <c r="C116" s="84">
        <v>7.4999999999999997E-2</v>
      </c>
      <c r="D116" s="82">
        <v>296</v>
      </c>
      <c r="E116" s="82">
        <v>0</v>
      </c>
      <c r="F116" s="82">
        <v>137</v>
      </c>
      <c r="G116" s="82">
        <v>1</v>
      </c>
      <c r="H116" s="29">
        <v>1</v>
      </c>
      <c r="I116" s="82">
        <v>37</v>
      </c>
      <c r="J116" s="82">
        <v>13</v>
      </c>
      <c r="K116" s="82">
        <v>1</v>
      </c>
      <c r="L116" s="61">
        <v>36</v>
      </c>
      <c r="M116" s="62">
        <v>27</v>
      </c>
      <c r="N116" s="145">
        <v>1</v>
      </c>
      <c r="O116" s="30">
        <v>184</v>
      </c>
      <c r="P116" s="31">
        <v>6.5217391304347824E-2</v>
      </c>
      <c r="Q116" s="83">
        <v>21</v>
      </c>
    </row>
    <row r="117" spans="1:17" ht="15.75" x14ac:dyDescent="0.5">
      <c r="A117" s="83">
        <v>2.2000000000000002</v>
      </c>
      <c r="B117" s="82">
        <v>6</v>
      </c>
      <c r="C117" s="84">
        <v>0.89900000000000002</v>
      </c>
      <c r="D117" s="82">
        <v>165</v>
      </c>
      <c r="E117" s="82">
        <v>1</v>
      </c>
      <c r="F117" s="82">
        <v>140</v>
      </c>
      <c r="G117" s="82">
        <v>0</v>
      </c>
      <c r="H117" s="29">
        <v>1</v>
      </c>
      <c r="I117" s="82">
        <v>60</v>
      </c>
      <c r="J117" s="82">
        <v>9</v>
      </c>
      <c r="K117" s="82">
        <v>5</v>
      </c>
      <c r="L117" s="61">
        <v>35</v>
      </c>
      <c r="M117" s="62">
        <v>62</v>
      </c>
      <c r="N117" s="145">
        <v>0</v>
      </c>
      <c r="O117" s="30">
        <v>169</v>
      </c>
      <c r="P117" s="31">
        <v>2.9585798816568046E-2</v>
      </c>
      <c r="Q117" s="83">
        <v>12.7</v>
      </c>
    </row>
    <row r="118" spans="1:17" ht="15.75" x14ac:dyDescent="0.5">
      <c r="A118" s="83">
        <v>1.9</v>
      </c>
      <c r="B118" s="82">
        <v>10</v>
      </c>
      <c r="C118" s="84">
        <v>1.248</v>
      </c>
      <c r="D118" s="82">
        <v>92</v>
      </c>
      <c r="E118" s="82">
        <v>2</v>
      </c>
      <c r="F118" s="82">
        <v>98</v>
      </c>
      <c r="G118" s="82">
        <v>0</v>
      </c>
      <c r="H118" s="29">
        <v>0</v>
      </c>
      <c r="I118" s="82">
        <v>53</v>
      </c>
      <c r="J118" s="82">
        <v>12</v>
      </c>
      <c r="K118" s="82">
        <v>4</v>
      </c>
      <c r="L118" s="61">
        <v>42</v>
      </c>
      <c r="M118" s="62">
        <v>25</v>
      </c>
      <c r="N118" s="145">
        <v>0</v>
      </c>
      <c r="O118" s="30">
        <v>175</v>
      </c>
      <c r="P118" s="31">
        <v>0.04</v>
      </c>
      <c r="Q118" s="83">
        <v>9.4</v>
      </c>
    </row>
    <row r="119" spans="1:17" ht="15.75" x14ac:dyDescent="0.5">
      <c r="A119" s="83">
        <v>1.8</v>
      </c>
      <c r="B119" s="82">
        <v>18</v>
      </c>
      <c r="C119" s="84">
        <v>0.23100000000000001</v>
      </c>
      <c r="D119" s="82">
        <v>109</v>
      </c>
      <c r="E119" s="82">
        <v>5</v>
      </c>
      <c r="F119" s="82">
        <v>111</v>
      </c>
      <c r="G119" s="82">
        <v>1</v>
      </c>
      <c r="H119" s="29">
        <v>0</v>
      </c>
      <c r="I119" s="82">
        <v>41</v>
      </c>
      <c r="J119" s="82">
        <v>7</v>
      </c>
      <c r="K119" s="82">
        <v>3</v>
      </c>
      <c r="L119" s="61">
        <v>49</v>
      </c>
      <c r="M119" s="62">
        <v>29</v>
      </c>
      <c r="N119" s="145">
        <v>1</v>
      </c>
      <c r="O119" s="30">
        <v>162</v>
      </c>
      <c r="P119" s="31">
        <v>1.8518518518518517E-2</v>
      </c>
      <c r="Q119" s="83">
        <v>7.5</v>
      </c>
    </row>
    <row r="120" spans="1:17" ht="15.75" x14ac:dyDescent="0.5">
      <c r="A120" s="83">
        <v>1.8</v>
      </c>
      <c r="B120" s="82">
        <v>7</v>
      </c>
      <c r="C120" s="84">
        <v>1.512</v>
      </c>
      <c r="D120" s="82">
        <v>125</v>
      </c>
      <c r="E120" s="82">
        <v>2</v>
      </c>
      <c r="F120" s="82">
        <v>101</v>
      </c>
      <c r="G120" s="82">
        <v>1</v>
      </c>
      <c r="H120" s="29">
        <v>0</v>
      </c>
      <c r="I120" s="82">
        <v>39</v>
      </c>
      <c r="J120" s="82">
        <v>13</v>
      </c>
      <c r="K120" s="82">
        <v>2</v>
      </c>
      <c r="L120" s="61">
        <v>36</v>
      </c>
      <c r="M120" s="62">
        <v>32</v>
      </c>
      <c r="N120" s="145">
        <v>0</v>
      </c>
      <c r="O120" s="30">
        <v>172</v>
      </c>
      <c r="P120" s="31">
        <v>4.0697674418604654E-2</v>
      </c>
      <c r="Q120" s="83">
        <v>11.8</v>
      </c>
    </row>
    <row r="121" spans="1:17" ht="15.75" x14ac:dyDescent="0.5">
      <c r="A121" s="83">
        <v>3.6</v>
      </c>
      <c r="B121" s="82">
        <v>1</v>
      </c>
      <c r="C121" s="84">
        <v>0.83099999999999996</v>
      </c>
      <c r="D121" s="82">
        <v>199</v>
      </c>
      <c r="E121" s="82">
        <v>3</v>
      </c>
      <c r="F121" s="82">
        <v>109</v>
      </c>
      <c r="G121" s="82">
        <v>1</v>
      </c>
      <c r="H121" s="29">
        <v>0</v>
      </c>
      <c r="I121" s="82">
        <v>44</v>
      </c>
      <c r="J121" s="82">
        <v>10</v>
      </c>
      <c r="K121" s="82">
        <v>4</v>
      </c>
      <c r="L121" s="61">
        <v>24</v>
      </c>
      <c r="M121" s="62">
        <v>65</v>
      </c>
      <c r="N121" s="145">
        <v>0</v>
      </c>
      <c r="O121" s="30">
        <v>162</v>
      </c>
      <c r="P121" s="31">
        <v>3.7037037037037035E-2</v>
      </c>
      <c r="Q121" s="83">
        <v>11.4</v>
      </c>
    </row>
    <row r="122" spans="1:17" ht="15.75" x14ac:dyDescent="0.5">
      <c r="A122" s="83">
        <v>1.9</v>
      </c>
      <c r="B122" s="82">
        <v>4</v>
      </c>
      <c r="C122" s="84">
        <v>0.123</v>
      </c>
      <c r="D122" s="82">
        <v>113</v>
      </c>
      <c r="E122" s="82">
        <v>3</v>
      </c>
      <c r="F122" s="82">
        <v>132</v>
      </c>
      <c r="G122" s="82">
        <v>0</v>
      </c>
      <c r="H122" s="29">
        <v>0</v>
      </c>
      <c r="I122" s="82">
        <v>45</v>
      </c>
      <c r="J122" s="82">
        <v>6</v>
      </c>
      <c r="K122" s="82">
        <v>3</v>
      </c>
      <c r="L122" s="61">
        <v>31</v>
      </c>
      <c r="M122" s="62">
        <v>36</v>
      </c>
      <c r="N122" s="145">
        <v>0</v>
      </c>
      <c r="O122" s="30">
        <v>161</v>
      </c>
      <c r="P122" s="31">
        <v>3.7267080745341616E-2</v>
      </c>
      <c r="Q122" s="83">
        <v>7.2</v>
      </c>
    </row>
    <row r="123" spans="1:17" ht="15.75" x14ac:dyDescent="0.5">
      <c r="A123" s="83">
        <v>3.3</v>
      </c>
      <c r="B123" s="82">
        <v>7</v>
      </c>
      <c r="C123" s="84">
        <v>0.13100000000000001</v>
      </c>
      <c r="D123" s="82">
        <v>284</v>
      </c>
      <c r="E123" s="82">
        <v>4</v>
      </c>
      <c r="F123" s="82">
        <v>137</v>
      </c>
      <c r="G123" s="82">
        <v>0</v>
      </c>
      <c r="H123" s="29">
        <v>1</v>
      </c>
      <c r="I123" s="82">
        <v>38</v>
      </c>
      <c r="J123" s="82">
        <v>15</v>
      </c>
      <c r="K123" s="82">
        <v>5</v>
      </c>
      <c r="L123" s="61">
        <v>39</v>
      </c>
      <c r="M123" s="62">
        <v>39</v>
      </c>
      <c r="N123" s="145">
        <v>1</v>
      </c>
      <c r="O123" s="30">
        <v>175</v>
      </c>
      <c r="P123" s="31">
        <v>5.7142857142857141E-2</v>
      </c>
      <c r="Q123" s="83">
        <v>20.399999999999999</v>
      </c>
    </row>
    <row r="124" spans="1:17" ht="15.75" x14ac:dyDescent="0.5">
      <c r="A124" s="83">
        <v>1.9</v>
      </c>
      <c r="B124" s="82">
        <v>5</v>
      </c>
      <c r="C124" s="84">
        <v>1.5389999999999999</v>
      </c>
      <c r="D124" s="82">
        <v>115</v>
      </c>
      <c r="E124" s="82">
        <v>4</v>
      </c>
      <c r="F124" s="82">
        <v>72</v>
      </c>
      <c r="G124" s="82">
        <v>1</v>
      </c>
      <c r="H124" s="29">
        <v>1</v>
      </c>
      <c r="I124" s="82">
        <v>36</v>
      </c>
      <c r="J124" s="82">
        <v>8</v>
      </c>
      <c r="K124" s="82">
        <v>2</v>
      </c>
      <c r="L124" s="61">
        <v>35</v>
      </c>
      <c r="M124" s="62">
        <v>50</v>
      </c>
      <c r="N124" s="145">
        <v>1</v>
      </c>
      <c r="O124" s="30">
        <v>175</v>
      </c>
      <c r="P124" s="31">
        <v>4.5714285714285714E-2</v>
      </c>
      <c r="Q124" s="83">
        <v>9.8000000000000007</v>
      </c>
    </row>
    <row r="125" spans="1:17" ht="15.75" x14ac:dyDescent="0.5">
      <c r="A125" s="83">
        <v>2.9</v>
      </c>
      <c r="B125" s="82">
        <v>9</v>
      </c>
      <c r="C125" s="84">
        <v>0.63700000000000001</v>
      </c>
      <c r="D125" s="82">
        <v>188</v>
      </c>
      <c r="E125" s="82">
        <v>4</v>
      </c>
      <c r="F125" s="82">
        <v>76</v>
      </c>
      <c r="G125" s="82">
        <v>0</v>
      </c>
      <c r="H125" s="29">
        <v>1</v>
      </c>
      <c r="I125" s="82">
        <v>30</v>
      </c>
      <c r="J125" s="82">
        <v>12</v>
      </c>
      <c r="K125" s="82">
        <v>1</v>
      </c>
      <c r="L125" s="61">
        <v>37</v>
      </c>
      <c r="M125" s="62">
        <v>49</v>
      </c>
      <c r="N125" s="145">
        <v>1</v>
      </c>
      <c r="O125" s="30">
        <v>181</v>
      </c>
      <c r="P125" s="31">
        <v>4.9723756906077346E-2</v>
      </c>
      <c r="Q125" s="83">
        <v>16.2</v>
      </c>
    </row>
    <row r="126" spans="1:17" ht="15.75" x14ac:dyDescent="0.5">
      <c r="A126" s="83">
        <v>2.2999999999999998</v>
      </c>
      <c r="B126" s="82">
        <v>9</v>
      </c>
      <c r="C126" s="84">
        <v>0.27500000000000002</v>
      </c>
      <c r="D126" s="82">
        <v>139</v>
      </c>
      <c r="E126" s="82">
        <v>1</v>
      </c>
      <c r="F126" s="82">
        <v>124</v>
      </c>
      <c r="G126" s="82">
        <v>0</v>
      </c>
      <c r="H126" s="29">
        <v>1</v>
      </c>
      <c r="I126" s="82">
        <v>34</v>
      </c>
      <c r="J126" s="82">
        <v>11</v>
      </c>
      <c r="K126" s="82">
        <v>2</v>
      </c>
      <c r="L126" s="61">
        <v>40</v>
      </c>
      <c r="M126" s="62">
        <v>59</v>
      </c>
      <c r="N126" s="145">
        <v>1</v>
      </c>
      <c r="O126" s="30">
        <v>169</v>
      </c>
      <c r="P126" s="31">
        <v>2.9585798816568046E-2</v>
      </c>
      <c r="Q126" s="83">
        <v>11.4</v>
      </c>
    </row>
    <row r="127" spans="1:17" ht="15.75" x14ac:dyDescent="0.5">
      <c r="A127" s="83">
        <v>3.2</v>
      </c>
      <c r="B127" s="82">
        <v>6</v>
      </c>
      <c r="C127" s="84">
        <v>0.71099999999999997</v>
      </c>
      <c r="D127" s="82">
        <v>232</v>
      </c>
      <c r="E127" s="82">
        <v>4</v>
      </c>
      <c r="F127" s="82">
        <v>99</v>
      </c>
      <c r="G127" s="82">
        <v>0</v>
      </c>
      <c r="H127" s="29">
        <v>1</v>
      </c>
      <c r="I127" s="82">
        <v>47</v>
      </c>
      <c r="J127" s="82">
        <v>13</v>
      </c>
      <c r="K127" s="82">
        <v>3</v>
      </c>
      <c r="L127" s="61">
        <v>37</v>
      </c>
      <c r="M127" s="62">
        <v>89</v>
      </c>
      <c r="N127" s="145">
        <v>1</v>
      </c>
      <c r="O127" s="30">
        <v>183</v>
      </c>
      <c r="P127" s="31">
        <v>5.4644808743169397E-2</v>
      </c>
      <c r="Q127" s="83">
        <v>18.3</v>
      </c>
    </row>
    <row r="128" spans="1:17" ht="15.75" x14ac:dyDescent="0.5">
      <c r="A128" s="83">
        <v>1.8</v>
      </c>
      <c r="B128" s="82">
        <v>10</v>
      </c>
      <c r="C128" s="84">
        <v>1.2</v>
      </c>
      <c r="D128" s="82">
        <v>83</v>
      </c>
      <c r="E128" s="82">
        <v>2</v>
      </c>
      <c r="F128" s="82">
        <v>90</v>
      </c>
      <c r="G128" s="82">
        <v>1</v>
      </c>
      <c r="H128" s="29">
        <v>1</v>
      </c>
      <c r="I128" s="82">
        <v>33</v>
      </c>
      <c r="J128" s="82">
        <v>8</v>
      </c>
      <c r="K128" s="82">
        <v>2</v>
      </c>
      <c r="L128" s="61">
        <v>39</v>
      </c>
      <c r="M128" s="62">
        <v>109</v>
      </c>
      <c r="N128" s="145">
        <v>1</v>
      </c>
      <c r="O128" s="30">
        <v>172</v>
      </c>
      <c r="P128" s="31">
        <v>4.0697674418604654E-2</v>
      </c>
      <c r="Q128" s="83">
        <v>8.6999999999999993</v>
      </c>
    </row>
    <row r="129" spans="1:17" ht="15.75" x14ac:dyDescent="0.5">
      <c r="A129" s="83">
        <v>1.8</v>
      </c>
      <c r="B129" s="82">
        <v>14</v>
      </c>
      <c r="C129" s="84">
        <v>1.2270000000000001</v>
      </c>
      <c r="D129" s="82">
        <v>100</v>
      </c>
      <c r="E129" s="82">
        <v>5</v>
      </c>
      <c r="F129" s="82">
        <v>98</v>
      </c>
      <c r="G129" s="82">
        <v>1</v>
      </c>
      <c r="H129" s="29">
        <v>0</v>
      </c>
      <c r="I129" s="82">
        <v>37</v>
      </c>
      <c r="J129" s="82">
        <v>10</v>
      </c>
      <c r="K129" s="82">
        <v>4</v>
      </c>
      <c r="L129" s="61">
        <v>41</v>
      </c>
      <c r="M129" s="62">
        <v>20</v>
      </c>
      <c r="N129" s="145">
        <v>0</v>
      </c>
      <c r="O129" s="30">
        <v>173</v>
      </c>
      <c r="P129" s="31">
        <v>4.046242774566474E-2</v>
      </c>
      <c r="Q129" s="83">
        <v>9.1</v>
      </c>
    </row>
    <row r="130" spans="1:17" ht="15.75" x14ac:dyDescent="0.5">
      <c r="A130" s="83">
        <v>1.8</v>
      </c>
      <c r="B130" s="82">
        <v>7</v>
      </c>
      <c r="C130" s="84">
        <v>1.9630000000000001</v>
      </c>
      <c r="D130" s="82">
        <v>113</v>
      </c>
      <c r="E130" s="82">
        <v>4</v>
      </c>
      <c r="F130" s="82">
        <v>85</v>
      </c>
      <c r="G130" s="82">
        <v>1</v>
      </c>
      <c r="H130" s="29">
        <v>0</v>
      </c>
      <c r="I130" s="82">
        <v>28</v>
      </c>
      <c r="J130" s="82">
        <v>10</v>
      </c>
      <c r="K130" s="82">
        <v>1</v>
      </c>
      <c r="L130" s="61">
        <v>39</v>
      </c>
      <c r="M130" s="62">
        <v>22</v>
      </c>
      <c r="N130" s="145">
        <v>0</v>
      </c>
      <c r="O130" s="30">
        <v>176</v>
      </c>
      <c r="P130" s="31">
        <v>2.8409090909090908E-2</v>
      </c>
      <c r="Q130" s="83">
        <v>9.6999999999999993</v>
      </c>
    </row>
    <row r="131" spans="1:17" ht="15.75" x14ac:dyDescent="0.5">
      <c r="A131" s="83">
        <v>1.6</v>
      </c>
      <c r="B131" s="82">
        <v>17</v>
      </c>
      <c r="C131" s="84">
        <v>0.496</v>
      </c>
      <c r="D131" s="82">
        <v>100</v>
      </c>
      <c r="E131" s="82">
        <v>2</v>
      </c>
      <c r="F131" s="82">
        <v>136</v>
      </c>
      <c r="G131" s="82">
        <v>0</v>
      </c>
      <c r="H131" s="29">
        <v>0</v>
      </c>
      <c r="I131" s="82">
        <v>42</v>
      </c>
      <c r="J131" s="82">
        <v>5</v>
      </c>
      <c r="K131" s="82">
        <v>3</v>
      </c>
      <c r="L131" s="61">
        <v>43</v>
      </c>
      <c r="M131" s="62">
        <v>39</v>
      </c>
      <c r="N131" s="145">
        <v>0</v>
      </c>
      <c r="O131" s="30">
        <v>161</v>
      </c>
      <c r="P131" s="31">
        <v>2.4844720496894408E-2</v>
      </c>
      <c r="Q131" s="83">
        <v>6.6</v>
      </c>
    </row>
    <row r="132" spans="1:17" ht="15.75" x14ac:dyDescent="0.5">
      <c r="A132" s="83">
        <v>2.2000000000000002</v>
      </c>
      <c r="B132" s="82">
        <v>23</v>
      </c>
      <c r="C132" s="84">
        <v>0.42399999999999999</v>
      </c>
      <c r="D132" s="82">
        <v>123</v>
      </c>
      <c r="E132" s="82">
        <v>2</v>
      </c>
      <c r="F132" s="82">
        <v>75</v>
      </c>
      <c r="G132" s="82">
        <v>0</v>
      </c>
      <c r="H132" s="29">
        <v>0</v>
      </c>
      <c r="I132" s="82">
        <v>49</v>
      </c>
      <c r="J132" s="82">
        <v>12</v>
      </c>
      <c r="K132" s="82">
        <v>3</v>
      </c>
      <c r="L132" s="61">
        <v>48</v>
      </c>
      <c r="M132" s="62">
        <v>43</v>
      </c>
      <c r="N132" s="145">
        <v>1</v>
      </c>
      <c r="O132" s="30">
        <v>157</v>
      </c>
      <c r="P132" s="31">
        <v>3.1847133757961783E-2</v>
      </c>
      <c r="Q132" s="83">
        <v>9.1</v>
      </c>
    </row>
    <row r="133" spans="1:17" ht="15.75" x14ac:dyDescent="0.5">
      <c r="A133" s="83">
        <v>2.1</v>
      </c>
      <c r="B133" s="82">
        <v>11</v>
      </c>
      <c r="C133" s="84">
        <v>1.1519999999999999</v>
      </c>
      <c r="D133" s="82">
        <v>106</v>
      </c>
      <c r="E133" s="82">
        <v>2</v>
      </c>
      <c r="F133" s="82">
        <v>96</v>
      </c>
      <c r="G133" s="82">
        <v>1</v>
      </c>
      <c r="H133" s="29">
        <v>1</v>
      </c>
      <c r="I133" s="82">
        <v>42</v>
      </c>
      <c r="J133" s="82">
        <v>8</v>
      </c>
      <c r="K133" s="82">
        <v>3</v>
      </c>
      <c r="L133" s="61">
        <v>42</v>
      </c>
      <c r="M133" s="62">
        <v>49</v>
      </c>
      <c r="N133" s="145">
        <v>0</v>
      </c>
      <c r="O133" s="30">
        <v>171</v>
      </c>
      <c r="P133" s="31">
        <v>4.0935672514619881E-2</v>
      </c>
      <c r="Q133" s="83">
        <v>9.6999999999999993</v>
      </c>
    </row>
    <row r="134" spans="1:17" ht="15.75" x14ac:dyDescent="0.5">
      <c r="A134" s="83">
        <v>2.1</v>
      </c>
      <c r="B134" s="82">
        <v>17</v>
      </c>
      <c r="C134" s="84">
        <v>1.4810000000000001</v>
      </c>
      <c r="D134" s="82">
        <v>126</v>
      </c>
      <c r="E134" s="82">
        <v>3</v>
      </c>
      <c r="F134" s="82">
        <v>97</v>
      </c>
      <c r="G134" s="82">
        <v>0</v>
      </c>
      <c r="H134" s="29">
        <v>0</v>
      </c>
      <c r="I134" s="82">
        <v>40</v>
      </c>
      <c r="J134" s="82">
        <v>1</v>
      </c>
      <c r="K134" s="82">
        <v>6</v>
      </c>
      <c r="L134" s="61">
        <v>47</v>
      </c>
      <c r="M134" s="62">
        <v>24</v>
      </c>
      <c r="N134" s="145">
        <v>0</v>
      </c>
      <c r="O134" s="30">
        <v>160</v>
      </c>
      <c r="P134" s="31">
        <v>3.125E-2</v>
      </c>
      <c r="Q134" s="83">
        <v>7.8</v>
      </c>
    </row>
    <row r="135" spans="1:17" ht="15.75" x14ac:dyDescent="0.5">
      <c r="A135" s="83">
        <v>2.4</v>
      </c>
      <c r="B135" s="82">
        <v>7</v>
      </c>
      <c r="C135" s="84">
        <v>2.2850000000000001</v>
      </c>
      <c r="D135" s="82">
        <v>200</v>
      </c>
      <c r="E135" s="82">
        <v>3</v>
      </c>
      <c r="F135" s="82">
        <v>124</v>
      </c>
      <c r="G135" s="82">
        <v>1</v>
      </c>
      <c r="H135" s="29">
        <v>1</v>
      </c>
      <c r="I135" s="82">
        <v>32</v>
      </c>
      <c r="J135" s="82">
        <v>9</v>
      </c>
      <c r="K135" s="82">
        <v>2</v>
      </c>
      <c r="L135" s="61">
        <v>32</v>
      </c>
      <c r="M135" s="62">
        <v>62</v>
      </c>
      <c r="N135" s="145">
        <v>0</v>
      </c>
      <c r="O135" s="30">
        <v>171</v>
      </c>
      <c r="P135" s="31">
        <v>3.5087719298245612E-2</v>
      </c>
      <c r="Q135" s="83">
        <v>13.9</v>
      </c>
    </row>
    <row r="136" spans="1:17" ht="15.75" x14ac:dyDescent="0.5">
      <c r="A136" s="83">
        <v>2.2000000000000002</v>
      </c>
      <c r="B136" s="82">
        <v>11</v>
      </c>
      <c r="C136" s="84">
        <v>0.29199999999999998</v>
      </c>
      <c r="D136" s="82">
        <v>47</v>
      </c>
      <c r="E136" s="82">
        <v>3</v>
      </c>
      <c r="F136" s="82">
        <v>111</v>
      </c>
      <c r="G136" s="82">
        <v>1</v>
      </c>
      <c r="H136" s="29">
        <v>0</v>
      </c>
      <c r="I136" s="82">
        <v>34</v>
      </c>
      <c r="J136" s="82">
        <v>9</v>
      </c>
      <c r="K136" s="82">
        <v>2</v>
      </c>
      <c r="L136" s="61">
        <v>38</v>
      </c>
      <c r="M136" s="62">
        <v>30</v>
      </c>
      <c r="N136" s="145">
        <v>0</v>
      </c>
      <c r="O136" s="30">
        <v>179</v>
      </c>
      <c r="P136" s="31">
        <v>3.9106145251396648E-2</v>
      </c>
      <c r="Q136" s="83">
        <v>10.3</v>
      </c>
    </row>
    <row r="137" spans="1:17" ht="15.75" x14ac:dyDescent="0.5">
      <c r="A137" s="83">
        <v>3</v>
      </c>
      <c r="B137" s="82">
        <v>15</v>
      </c>
      <c r="C137" s="84">
        <v>0.88800000000000001</v>
      </c>
      <c r="D137" s="82">
        <v>202</v>
      </c>
      <c r="E137" s="82">
        <v>5</v>
      </c>
      <c r="F137" s="82">
        <v>147</v>
      </c>
      <c r="G137" s="82">
        <v>1</v>
      </c>
      <c r="H137" s="29">
        <v>1</v>
      </c>
      <c r="I137" s="82">
        <v>40</v>
      </c>
      <c r="J137" s="82">
        <v>7</v>
      </c>
      <c r="K137" s="82">
        <v>3</v>
      </c>
      <c r="L137" s="61">
        <v>42</v>
      </c>
      <c r="M137" s="62">
        <v>61</v>
      </c>
      <c r="N137" s="145">
        <v>1</v>
      </c>
      <c r="O137" s="30">
        <v>156</v>
      </c>
      <c r="P137" s="31">
        <v>4.4871794871794872E-2</v>
      </c>
      <c r="Q137" s="83">
        <v>11.7</v>
      </c>
    </row>
    <row r="138" spans="1:17" ht="15.75" x14ac:dyDescent="0.5">
      <c r="A138" s="83">
        <v>1.8</v>
      </c>
      <c r="B138" s="82">
        <v>12</v>
      </c>
      <c r="C138" s="84">
        <v>2.3239999999999998</v>
      </c>
      <c r="D138" s="82">
        <v>97</v>
      </c>
      <c r="E138" s="82">
        <v>2</v>
      </c>
      <c r="F138" s="82">
        <v>101</v>
      </c>
      <c r="G138" s="82">
        <v>1</v>
      </c>
      <c r="H138" s="29">
        <v>0</v>
      </c>
      <c r="I138" s="82">
        <v>49</v>
      </c>
      <c r="J138" s="82">
        <v>19</v>
      </c>
      <c r="K138" s="82">
        <v>3</v>
      </c>
      <c r="L138" s="61">
        <v>32</v>
      </c>
      <c r="M138" s="62">
        <v>21</v>
      </c>
      <c r="N138" s="145">
        <v>1</v>
      </c>
      <c r="O138" s="30">
        <v>172</v>
      </c>
      <c r="P138" s="31">
        <v>4.0697674418604654E-2</v>
      </c>
      <c r="Q138" s="83">
        <v>9.4</v>
      </c>
    </row>
    <row r="139" spans="1:17" ht="15.75" x14ac:dyDescent="0.5">
      <c r="A139" s="83">
        <v>1.9</v>
      </c>
      <c r="B139" s="82">
        <v>10</v>
      </c>
      <c r="C139" s="84">
        <v>0.19600000000000001</v>
      </c>
      <c r="D139" s="82">
        <v>49</v>
      </c>
      <c r="E139" s="82">
        <v>3</v>
      </c>
      <c r="F139" s="82">
        <v>111</v>
      </c>
      <c r="G139" s="82">
        <v>1</v>
      </c>
      <c r="H139" s="29">
        <v>0</v>
      </c>
      <c r="I139" s="82">
        <v>33</v>
      </c>
      <c r="J139" s="82">
        <v>12</v>
      </c>
      <c r="K139" s="82">
        <v>2</v>
      </c>
      <c r="L139" s="61">
        <v>40</v>
      </c>
      <c r="M139" s="62">
        <v>15</v>
      </c>
      <c r="N139" s="145">
        <v>0</v>
      </c>
      <c r="O139" s="30">
        <v>181</v>
      </c>
      <c r="P139" s="31">
        <v>4.4198895027624308E-2</v>
      </c>
      <c r="Q139" s="83">
        <v>9.5</v>
      </c>
    </row>
    <row r="140" spans="1:17" ht="15.75" x14ac:dyDescent="0.5">
      <c r="A140" s="83">
        <v>2.1</v>
      </c>
      <c r="B140" s="82">
        <v>15</v>
      </c>
      <c r="C140" s="84">
        <v>0.18</v>
      </c>
      <c r="D140" s="82">
        <v>84</v>
      </c>
      <c r="E140" s="82">
        <v>4</v>
      </c>
      <c r="F140" s="82">
        <v>122</v>
      </c>
      <c r="G140" s="82">
        <v>1</v>
      </c>
      <c r="H140" s="29">
        <v>1</v>
      </c>
      <c r="I140" s="82">
        <v>40</v>
      </c>
      <c r="J140" s="82">
        <v>8</v>
      </c>
      <c r="K140" s="82">
        <v>3</v>
      </c>
      <c r="L140" s="61">
        <v>43</v>
      </c>
      <c r="M140" s="62">
        <v>26</v>
      </c>
      <c r="N140" s="145">
        <v>1</v>
      </c>
      <c r="O140" s="30">
        <v>171</v>
      </c>
      <c r="P140" s="31">
        <v>5.2631578947368418E-2</v>
      </c>
      <c r="Q140" s="83">
        <v>8.6999999999999993</v>
      </c>
    </row>
    <row r="141" spans="1:17" ht="15.75" x14ac:dyDescent="0.5">
      <c r="A141" s="83">
        <v>2.9</v>
      </c>
      <c r="B141" s="82">
        <v>13</v>
      </c>
      <c r="C141" s="84">
        <v>1.4159999999999999</v>
      </c>
      <c r="D141" s="82">
        <v>209</v>
      </c>
      <c r="E141" s="82">
        <v>2</v>
      </c>
      <c r="F141" s="82">
        <v>85</v>
      </c>
      <c r="G141" s="82">
        <v>1</v>
      </c>
      <c r="H141" s="29">
        <v>1</v>
      </c>
      <c r="I141" s="82">
        <v>45</v>
      </c>
      <c r="J141" s="82">
        <v>6</v>
      </c>
      <c r="K141" s="82">
        <v>3</v>
      </c>
      <c r="L141" s="61">
        <v>40</v>
      </c>
      <c r="M141" s="62">
        <v>57</v>
      </c>
      <c r="N141" s="145">
        <v>0</v>
      </c>
      <c r="O141" s="30">
        <v>169</v>
      </c>
      <c r="P141" s="31">
        <v>3.5502958579881658E-2</v>
      </c>
      <c r="Q141" s="83">
        <v>12.8</v>
      </c>
    </row>
    <row r="142" spans="1:17" ht="15.75" x14ac:dyDescent="0.5">
      <c r="A142" s="83">
        <v>1.7</v>
      </c>
      <c r="B142" s="82">
        <v>2</v>
      </c>
      <c r="C142" s="84">
        <v>0.115</v>
      </c>
      <c r="D142" s="82">
        <v>70</v>
      </c>
      <c r="E142" s="82">
        <v>3</v>
      </c>
      <c r="F142" s="82">
        <v>137</v>
      </c>
      <c r="G142" s="82">
        <v>0</v>
      </c>
      <c r="H142" s="29">
        <v>0</v>
      </c>
      <c r="I142" s="82">
        <v>46</v>
      </c>
      <c r="J142" s="82">
        <v>6</v>
      </c>
      <c r="K142" s="82">
        <v>3</v>
      </c>
      <c r="L142" s="61">
        <v>29</v>
      </c>
      <c r="M142" s="62">
        <v>19</v>
      </c>
      <c r="N142" s="145">
        <v>0</v>
      </c>
      <c r="O142" s="30">
        <v>161</v>
      </c>
      <c r="P142" s="31">
        <v>3.7267080745341616E-2</v>
      </c>
      <c r="Q142" s="83">
        <v>6.6</v>
      </c>
    </row>
    <row r="143" spans="1:17" ht="15.75" x14ac:dyDescent="0.5">
      <c r="A143" s="83">
        <v>3</v>
      </c>
      <c r="B143" s="82">
        <v>7</v>
      </c>
      <c r="C143" s="84">
        <v>0.995</v>
      </c>
      <c r="D143" s="82">
        <v>185</v>
      </c>
      <c r="E143" s="82">
        <v>2</v>
      </c>
      <c r="F143" s="82">
        <v>99</v>
      </c>
      <c r="G143" s="82">
        <v>1</v>
      </c>
      <c r="H143" s="29">
        <v>1</v>
      </c>
      <c r="I143" s="82">
        <v>30</v>
      </c>
      <c r="J143" s="82">
        <v>10</v>
      </c>
      <c r="K143" s="82">
        <v>2</v>
      </c>
      <c r="L143" s="61">
        <v>39</v>
      </c>
      <c r="M143" s="62">
        <v>58</v>
      </c>
      <c r="N143" s="145">
        <v>1</v>
      </c>
      <c r="O143" s="30">
        <v>180</v>
      </c>
      <c r="P143" s="31">
        <v>0.05</v>
      </c>
      <c r="Q143" s="83">
        <v>17</v>
      </c>
    </row>
    <row r="144" spans="1:17" ht="15.75" x14ac:dyDescent="0.5">
      <c r="A144" s="83">
        <v>3</v>
      </c>
      <c r="B144" s="82">
        <v>4</v>
      </c>
      <c r="C144" s="84">
        <v>2.3519999999999999</v>
      </c>
      <c r="D144" s="82">
        <v>209</v>
      </c>
      <c r="E144" s="82">
        <v>0</v>
      </c>
      <c r="F144" s="82">
        <v>85</v>
      </c>
      <c r="G144" s="82">
        <v>1</v>
      </c>
      <c r="H144" s="29">
        <v>1</v>
      </c>
      <c r="I144" s="82">
        <v>30</v>
      </c>
      <c r="J144" s="82">
        <v>12</v>
      </c>
      <c r="K144" s="82">
        <v>2</v>
      </c>
      <c r="L144" s="61">
        <v>50</v>
      </c>
      <c r="M144" s="62">
        <v>51</v>
      </c>
      <c r="N144" s="145">
        <v>1</v>
      </c>
      <c r="O144" s="30">
        <v>182</v>
      </c>
      <c r="P144" s="31">
        <v>3.8461538461538464E-2</v>
      </c>
      <c r="Q144" s="83">
        <v>16.7</v>
      </c>
    </row>
    <row r="145" spans="1:17" ht="15.75" x14ac:dyDescent="0.5">
      <c r="A145" s="83">
        <v>3.4</v>
      </c>
      <c r="B145" s="82">
        <v>9</v>
      </c>
      <c r="C145" s="84">
        <v>1.2589999999999999</v>
      </c>
      <c r="D145" s="82">
        <v>175</v>
      </c>
      <c r="E145" s="82">
        <v>1</v>
      </c>
      <c r="F145" s="82">
        <v>84</v>
      </c>
      <c r="G145" s="82">
        <v>1</v>
      </c>
      <c r="H145" s="29">
        <v>1</v>
      </c>
      <c r="I145" s="82">
        <v>31</v>
      </c>
      <c r="J145" s="82">
        <v>8</v>
      </c>
      <c r="K145" s="82">
        <v>2</v>
      </c>
      <c r="L145" s="61">
        <v>37</v>
      </c>
      <c r="M145" s="62">
        <v>76</v>
      </c>
      <c r="N145" s="145">
        <v>1</v>
      </c>
      <c r="O145" s="30">
        <v>183</v>
      </c>
      <c r="P145" s="31">
        <v>3.825136612021858E-2</v>
      </c>
      <c r="Q145" s="83">
        <v>15.9</v>
      </c>
    </row>
    <row r="146" spans="1:17" ht="15.75" x14ac:dyDescent="0.5">
      <c r="A146" s="83">
        <v>2</v>
      </c>
      <c r="B146" s="82">
        <v>3</v>
      </c>
      <c r="C146" s="84">
        <v>1.464</v>
      </c>
      <c r="D146" s="82">
        <v>118</v>
      </c>
      <c r="E146" s="82">
        <v>4</v>
      </c>
      <c r="F146" s="82">
        <v>115</v>
      </c>
      <c r="G146" s="82">
        <v>1</v>
      </c>
      <c r="H146" s="29">
        <v>0</v>
      </c>
      <c r="I146" s="82">
        <v>46</v>
      </c>
      <c r="J146" s="82">
        <v>6</v>
      </c>
      <c r="K146" s="82">
        <v>4</v>
      </c>
      <c r="L146" s="61">
        <v>33</v>
      </c>
      <c r="M146" s="62">
        <v>31</v>
      </c>
      <c r="N146" s="145">
        <v>0</v>
      </c>
      <c r="O146" s="30">
        <v>162</v>
      </c>
      <c r="P146" s="31">
        <v>3.0864197530864196E-2</v>
      </c>
      <c r="Q146" s="83">
        <v>7.9</v>
      </c>
    </row>
    <row r="147" spans="1:17" ht="15.75" x14ac:dyDescent="0.5">
      <c r="A147" s="83">
        <v>3.3</v>
      </c>
      <c r="B147" s="82">
        <v>5</v>
      </c>
      <c r="C147" s="84">
        <v>0.504</v>
      </c>
      <c r="D147" s="82">
        <v>253</v>
      </c>
      <c r="E147" s="82">
        <v>3</v>
      </c>
      <c r="F147" s="82">
        <v>124</v>
      </c>
      <c r="G147" s="82">
        <v>0</v>
      </c>
      <c r="H147" s="29">
        <v>1</v>
      </c>
      <c r="I147" s="82">
        <v>42</v>
      </c>
      <c r="J147" s="82">
        <v>9</v>
      </c>
      <c r="K147" s="82">
        <v>3</v>
      </c>
      <c r="L147" s="61">
        <v>35</v>
      </c>
      <c r="M147" s="62">
        <v>63</v>
      </c>
      <c r="N147" s="145">
        <v>1</v>
      </c>
      <c r="O147" s="30">
        <v>163</v>
      </c>
      <c r="P147" s="31">
        <v>5.5214723926380369E-2</v>
      </c>
      <c r="Q147" s="83">
        <v>14.1</v>
      </c>
    </row>
    <row r="148" spans="1:17" ht="15.75" x14ac:dyDescent="0.5">
      <c r="A148" s="83">
        <v>1.7</v>
      </c>
      <c r="B148" s="82">
        <v>19</v>
      </c>
      <c r="C148" s="84">
        <v>0.44700000000000001</v>
      </c>
      <c r="D148" s="82">
        <v>20</v>
      </c>
      <c r="E148" s="82">
        <v>4</v>
      </c>
      <c r="F148" s="82">
        <v>129</v>
      </c>
      <c r="G148" s="82">
        <v>1</v>
      </c>
      <c r="H148" s="29">
        <v>0</v>
      </c>
      <c r="I148" s="82">
        <v>43</v>
      </c>
      <c r="J148" s="82">
        <v>10</v>
      </c>
      <c r="K148" s="82">
        <v>3</v>
      </c>
      <c r="L148" s="61">
        <v>42</v>
      </c>
      <c r="M148" s="62">
        <v>35</v>
      </c>
      <c r="N148" s="145">
        <v>0</v>
      </c>
      <c r="O148" s="30">
        <v>178</v>
      </c>
      <c r="P148" s="31">
        <v>3.3707865168539325E-2</v>
      </c>
      <c r="Q148" s="83">
        <v>8.1</v>
      </c>
    </row>
    <row r="149" spans="1:17" ht="15.75" x14ac:dyDescent="0.5">
      <c r="A149" s="83">
        <v>2.9</v>
      </c>
      <c r="B149" s="82">
        <v>17</v>
      </c>
      <c r="C149" s="84">
        <v>2.62</v>
      </c>
      <c r="D149" s="82">
        <v>103</v>
      </c>
      <c r="E149" s="82">
        <v>2</v>
      </c>
      <c r="F149" s="82">
        <v>102</v>
      </c>
      <c r="G149" s="82">
        <v>0</v>
      </c>
      <c r="H149" s="29">
        <v>1</v>
      </c>
      <c r="I149" s="82">
        <v>39</v>
      </c>
      <c r="J149" s="82">
        <v>8</v>
      </c>
      <c r="K149" s="82">
        <v>3</v>
      </c>
      <c r="L149" s="61">
        <v>50</v>
      </c>
      <c r="M149" s="62">
        <v>48</v>
      </c>
      <c r="N149" s="145">
        <v>0</v>
      </c>
      <c r="O149" s="30">
        <v>166</v>
      </c>
      <c r="P149" s="31">
        <v>3.614457831325301E-2</v>
      </c>
      <c r="Q149" s="83">
        <v>13.6</v>
      </c>
    </row>
    <row r="150" spans="1:17" ht="15.75" x14ac:dyDescent="0.5">
      <c r="A150" s="83">
        <v>2</v>
      </c>
      <c r="B150" s="82">
        <v>8</v>
      </c>
      <c r="C150" s="84">
        <v>1.1679999999999999</v>
      </c>
      <c r="D150" s="82">
        <v>120</v>
      </c>
      <c r="E150" s="82">
        <v>3</v>
      </c>
      <c r="F150" s="82">
        <v>114</v>
      </c>
      <c r="G150" s="82">
        <v>1</v>
      </c>
      <c r="H150" s="29">
        <v>0</v>
      </c>
      <c r="I150" s="82">
        <v>52</v>
      </c>
      <c r="J150" s="82">
        <v>10</v>
      </c>
      <c r="K150" s="82">
        <v>3</v>
      </c>
      <c r="L150" s="61">
        <v>40</v>
      </c>
      <c r="M150" s="62">
        <v>34</v>
      </c>
      <c r="N150" s="145">
        <v>0</v>
      </c>
      <c r="O150" s="30">
        <v>174</v>
      </c>
      <c r="P150" s="31">
        <v>4.5977011494252873E-2</v>
      </c>
      <c r="Q150" s="83">
        <v>10</v>
      </c>
    </row>
    <row r="151" spans="1:17" ht="15.75" x14ac:dyDescent="0.5">
      <c r="A151" s="83">
        <v>2.2000000000000002</v>
      </c>
      <c r="B151" s="82">
        <v>9</v>
      </c>
      <c r="C151" s="84">
        <v>3.2000000000000001E-2</v>
      </c>
      <c r="D151" s="82">
        <v>102</v>
      </c>
      <c r="E151" s="82">
        <v>5</v>
      </c>
      <c r="F151" s="82">
        <v>135</v>
      </c>
      <c r="G151" s="82">
        <v>1</v>
      </c>
      <c r="H151" s="29">
        <v>1</v>
      </c>
      <c r="I151" s="82">
        <v>35</v>
      </c>
      <c r="J151" s="82">
        <v>8</v>
      </c>
      <c r="K151" s="82">
        <v>2</v>
      </c>
      <c r="L151" s="61">
        <v>32</v>
      </c>
      <c r="M151" s="62">
        <v>37</v>
      </c>
      <c r="N151" s="145">
        <v>0</v>
      </c>
      <c r="O151" s="30">
        <v>178</v>
      </c>
      <c r="P151" s="31">
        <v>3.9325842696629212E-2</v>
      </c>
      <c r="Q151" s="83">
        <v>11.6</v>
      </c>
    </row>
    <row r="153" spans="1:17" x14ac:dyDescent="0.45">
      <c r="A153" s="56" t="s">
        <v>89</v>
      </c>
      <c r="B153" s="56"/>
      <c r="C153" s="56" t="s">
        <v>249</v>
      </c>
      <c r="D153" s="56"/>
      <c r="E153" s="99"/>
      <c r="F153" s="99"/>
      <c r="G153" s="99"/>
      <c r="H153" s="99"/>
      <c r="I153" s="99"/>
    </row>
    <row r="154" spans="1:17" ht="14.65" thickBot="1" x14ac:dyDescent="0.5">
      <c r="A154" s="99"/>
      <c r="B154" s="99"/>
      <c r="C154" s="99"/>
      <c r="D154" s="99"/>
      <c r="E154" s="99"/>
      <c r="F154" s="99"/>
      <c r="G154" s="99"/>
      <c r="H154" s="99"/>
      <c r="I154" s="99"/>
    </row>
    <row r="155" spans="1:17" x14ac:dyDescent="0.45">
      <c r="A155" s="198" t="s">
        <v>90</v>
      </c>
      <c r="B155" s="198"/>
      <c r="C155" s="183" t="s">
        <v>249</v>
      </c>
      <c r="D155" s="99"/>
      <c r="E155" s="99"/>
      <c r="F155" s="99"/>
      <c r="G155" s="99"/>
      <c r="H155" s="99"/>
      <c r="I155" s="99"/>
    </row>
    <row r="156" spans="1:17" x14ac:dyDescent="0.45">
      <c r="A156" s="52" t="s">
        <v>91</v>
      </c>
      <c r="B156" s="52">
        <v>0.97562471021843733</v>
      </c>
      <c r="C156" s="99"/>
      <c r="D156" s="99"/>
      <c r="E156" s="99"/>
      <c r="F156" s="99"/>
      <c r="G156" s="99"/>
      <c r="H156" s="99"/>
      <c r="I156" s="99"/>
    </row>
    <row r="157" spans="1:17" x14ac:dyDescent="0.45">
      <c r="A157" s="52" t="s">
        <v>92</v>
      </c>
      <c r="B157" s="184">
        <v>0.9518435751888098</v>
      </c>
      <c r="C157" s="99"/>
      <c r="D157" s="99"/>
      <c r="E157" s="99"/>
      <c r="F157" s="99"/>
      <c r="G157" s="99"/>
      <c r="H157" s="99"/>
      <c r="I157" s="99"/>
    </row>
    <row r="158" spans="1:17" x14ac:dyDescent="0.45">
      <c r="A158" s="52" t="s">
        <v>93</v>
      </c>
      <c r="B158" s="184">
        <v>0.94605032107618536</v>
      </c>
      <c r="C158" s="99"/>
      <c r="D158" s="99"/>
      <c r="E158" s="99"/>
      <c r="F158" s="99"/>
      <c r="G158" s="99"/>
      <c r="H158" s="99"/>
      <c r="I158" s="99"/>
    </row>
    <row r="159" spans="1:17" x14ac:dyDescent="0.45">
      <c r="A159" s="52" t="s">
        <v>94</v>
      </c>
      <c r="B159" s="52">
        <v>0.82943601864618433</v>
      </c>
      <c r="C159" s="99"/>
      <c r="D159" s="99"/>
      <c r="E159" s="99"/>
      <c r="F159" s="99"/>
      <c r="G159" s="99"/>
      <c r="H159" s="99"/>
      <c r="I159" s="99"/>
    </row>
    <row r="160" spans="1:17" ht="14.65" thickBot="1" x14ac:dyDescent="0.5">
      <c r="A160" s="53" t="s">
        <v>95</v>
      </c>
      <c r="B160" s="53">
        <v>150</v>
      </c>
      <c r="C160" s="99"/>
      <c r="D160" s="99"/>
      <c r="E160" s="99"/>
      <c r="F160" s="99"/>
      <c r="G160" s="99"/>
      <c r="H160" s="99"/>
      <c r="I160" s="99"/>
    </row>
    <row r="161" spans="1:9" x14ac:dyDescent="0.45">
      <c r="A161" s="99"/>
      <c r="B161" s="99"/>
      <c r="C161" s="99"/>
      <c r="D161" s="99"/>
      <c r="E161" s="99"/>
      <c r="F161" s="99"/>
      <c r="G161" s="99"/>
      <c r="H161" s="99"/>
      <c r="I161" s="99"/>
    </row>
    <row r="162" spans="1:9" ht="14.65" thickBot="1" x14ac:dyDescent="0.5">
      <c r="A162" s="99" t="s">
        <v>96</v>
      </c>
      <c r="B162" s="99"/>
      <c r="C162" s="99"/>
      <c r="D162" s="99"/>
      <c r="E162" s="99"/>
      <c r="F162" s="99"/>
      <c r="G162" s="99"/>
      <c r="H162" s="99"/>
      <c r="I162" s="99"/>
    </row>
    <row r="163" spans="1:9" x14ac:dyDescent="0.45">
      <c r="A163" s="54"/>
      <c r="B163" s="54" t="s">
        <v>101</v>
      </c>
      <c r="C163" s="54" t="s">
        <v>102</v>
      </c>
      <c r="D163" s="54" t="s">
        <v>103</v>
      </c>
      <c r="E163" s="54" t="s">
        <v>104</v>
      </c>
      <c r="F163" s="54" t="s">
        <v>105</v>
      </c>
      <c r="G163" s="99"/>
      <c r="H163" s="99"/>
      <c r="I163" s="99"/>
    </row>
    <row r="164" spans="1:9" x14ac:dyDescent="0.45">
      <c r="A164" s="52" t="s">
        <v>97</v>
      </c>
      <c r="B164" s="52">
        <v>16</v>
      </c>
      <c r="C164" s="52">
        <v>1808.5427068326571</v>
      </c>
      <c r="D164" s="52">
        <v>113.03391917704107</v>
      </c>
      <c r="E164" s="52">
        <v>164.30205833964638</v>
      </c>
      <c r="F164" s="181">
        <v>3.0368103585091019E-79</v>
      </c>
      <c r="G164" s="99"/>
      <c r="H164" s="99"/>
      <c r="I164" s="99"/>
    </row>
    <row r="165" spans="1:9" x14ac:dyDescent="0.45">
      <c r="A165" s="52" t="s">
        <v>98</v>
      </c>
      <c r="B165" s="52">
        <v>133</v>
      </c>
      <c r="C165" s="52">
        <v>91.499226500675235</v>
      </c>
      <c r="D165" s="52">
        <v>0.68796410902763339</v>
      </c>
      <c r="E165" s="52"/>
      <c r="F165" s="52"/>
      <c r="G165" s="99"/>
      <c r="H165" s="99"/>
      <c r="I165" s="99"/>
    </row>
    <row r="166" spans="1:9" ht="14.65" thickBot="1" x14ac:dyDescent="0.5">
      <c r="A166" s="53" t="s">
        <v>99</v>
      </c>
      <c r="B166" s="53">
        <v>149</v>
      </c>
      <c r="C166" s="53">
        <v>1900.0419333333323</v>
      </c>
      <c r="D166" s="53"/>
      <c r="E166" s="53"/>
      <c r="F166" s="53"/>
      <c r="G166" s="99"/>
      <c r="H166" s="99"/>
      <c r="I166" s="99"/>
    </row>
    <row r="167" spans="1:9" ht="14.65" thickBot="1" x14ac:dyDescent="0.5">
      <c r="A167" s="99"/>
      <c r="B167" s="99"/>
      <c r="C167" s="99"/>
      <c r="D167" s="99"/>
      <c r="E167" s="99"/>
      <c r="F167" s="99"/>
      <c r="G167" s="99"/>
      <c r="H167" s="99"/>
      <c r="I167" s="99"/>
    </row>
    <row r="168" spans="1:9" x14ac:dyDescent="0.45">
      <c r="A168" s="54"/>
      <c r="B168" s="54" t="s">
        <v>106</v>
      </c>
      <c r="C168" s="54" t="s">
        <v>94</v>
      </c>
      <c r="D168" s="54" t="s">
        <v>107</v>
      </c>
      <c r="E168" s="54" t="s">
        <v>108</v>
      </c>
      <c r="F168" s="54" t="s">
        <v>109</v>
      </c>
      <c r="G168" s="54" t="s">
        <v>110</v>
      </c>
      <c r="H168" s="54" t="s">
        <v>111</v>
      </c>
      <c r="I168" s="54" t="s">
        <v>112</v>
      </c>
    </row>
    <row r="169" spans="1:9" x14ac:dyDescent="0.45">
      <c r="A169" s="52" t="s">
        <v>100</v>
      </c>
      <c r="B169" s="52">
        <v>-28.663062673298956</v>
      </c>
      <c r="C169" s="52">
        <v>2.2679799460236429</v>
      </c>
      <c r="D169" s="52">
        <v>-12.638146436679362</v>
      </c>
      <c r="E169" s="52">
        <v>1.5306726362182117E-24</v>
      </c>
      <c r="F169" s="52">
        <v>-33.149039154442924</v>
      </c>
      <c r="G169" s="52">
        <v>-24.177086192154984</v>
      </c>
      <c r="H169" s="52">
        <v>-33.149039154442924</v>
      </c>
      <c r="I169" s="52">
        <v>-24.177086192154984</v>
      </c>
    </row>
    <row r="170" spans="1:9" x14ac:dyDescent="0.45">
      <c r="A170" s="52" t="s">
        <v>41</v>
      </c>
      <c r="B170" s="52">
        <v>0.73031306497572546</v>
      </c>
      <c r="C170" s="52">
        <v>0.25565687349631583</v>
      </c>
      <c r="D170" s="52">
        <v>2.8566142384051711</v>
      </c>
      <c r="E170" s="52">
        <v>4.9705315483864121E-3</v>
      </c>
      <c r="F170" s="52">
        <v>0.22463367228178477</v>
      </c>
      <c r="G170" s="52">
        <v>1.2359924576696661</v>
      </c>
      <c r="H170" s="52">
        <v>0.22463367228178477</v>
      </c>
      <c r="I170" s="52">
        <v>1.2359924576696661</v>
      </c>
    </row>
    <row r="171" spans="1:9" x14ac:dyDescent="0.45">
      <c r="A171" s="52" t="s">
        <v>43</v>
      </c>
      <c r="B171" s="52">
        <v>2.7115983370097005E-2</v>
      </c>
      <c r="C171" s="52">
        <v>1.808121529451277E-2</v>
      </c>
      <c r="D171" s="52">
        <v>1.4996770365499756</v>
      </c>
      <c r="E171" s="57">
        <v>0.13606811350935794</v>
      </c>
      <c r="F171" s="52">
        <v>-8.647960091526255E-3</v>
      </c>
      <c r="G171" s="52">
        <v>6.2879926831720265E-2</v>
      </c>
      <c r="H171" s="52">
        <v>-8.647960091526255E-3</v>
      </c>
      <c r="I171" s="52">
        <v>6.2879926831720265E-2</v>
      </c>
    </row>
    <row r="172" spans="1:9" x14ac:dyDescent="0.45">
      <c r="A172" s="52" t="s">
        <v>44</v>
      </c>
      <c r="B172" s="52">
        <v>0.2590310311828814</v>
      </c>
      <c r="C172" s="52">
        <v>0.12395939488361735</v>
      </c>
      <c r="D172" s="52">
        <v>2.0896442050727959</v>
      </c>
      <c r="E172" s="52">
        <v>3.8554627131856201E-2</v>
      </c>
      <c r="F172" s="52">
        <v>1.3844149773415554E-2</v>
      </c>
      <c r="G172" s="52">
        <v>0.50421791259234727</v>
      </c>
      <c r="H172" s="52">
        <v>1.3844149773415554E-2</v>
      </c>
      <c r="I172" s="52">
        <v>0.50421791259234727</v>
      </c>
    </row>
    <row r="173" spans="1:9" x14ac:dyDescent="0.45">
      <c r="A173" s="52" t="s">
        <v>45</v>
      </c>
      <c r="B173" s="52">
        <v>3.5910340480902921E-2</v>
      </c>
      <c r="C173" s="52">
        <v>2.0307304039177318E-3</v>
      </c>
      <c r="D173" s="52">
        <v>17.683460301586003</v>
      </c>
      <c r="E173" s="52">
        <v>9.7563293990795254E-37</v>
      </c>
      <c r="F173" s="52">
        <v>3.1893634403985974E-2</v>
      </c>
      <c r="G173" s="52">
        <v>3.9927046557819867E-2</v>
      </c>
      <c r="H173" s="52">
        <v>3.1893634403985974E-2</v>
      </c>
      <c r="I173" s="52">
        <v>3.9927046557819867E-2</v>
      </c>
    </row>
    <row r="174" spans="1:9" x14ac:dyDescent="0.45">
      <c r="A174" s="52" t="s">
        <v>46</v>
      </c>
      <c r="B174" s="52">
        <v>-3.7428682317764E-2</v>
      </c>
      <c r="C174" s="52">
        <v>5.4177410751517677E-2</v>
      </c>
      <c r="D174" s="52">
        <v>-0.69085402566447873</v>
      </c>
      <c r="E174" s="57">
        <v>0.49086126687397924</v>
      </c>
      <c r="F174" s="52">
        <v>-0.14458950217716993</v>
      </c>
      <c r="G174" s="52">
        <v>6.9732137541641939E-2</v>
      </c>
      <c r="H174" s="52">
        <v>-0.14458950217716993</v>
      </c>
      <c r="I174" s="52">
        <v>6.9732137541641939E-2</v>
      </c>
    </row>
    <row r="175" spans="1:9" x14ac:dyDescent="0.45">
      <c r="A175" s="52" t="s">
        <v>47</v>
      </c>
      <c r="B175" s="52">
        <v>1.8952033823423659E-2</v>
      </c>
      <c r="C175" s="52">
        <v>4.0055742397493025E-3</v>
      </c>
      <c r="D175" s="52">
        <v>4.7314149455409451</v>
      </c>
      <c r="E175" s="52">
        <v>5.6197666345190532E-6</v>
      </c>
      <c r="F175" s="52">
        <v>1.1029163136451459E-2</v>
      </c>
      <c r="G175" s="52">
        <v>2.6874904510395859E-2</v>
      </c>
      <c r="H175" s="52">
        <v>1.1029163136451459E-2</v>
      </c>
      <c r="I175" s="52">
        <v>2.6874904510395859E-2</v>
      </c>
    </row>
    <row r="176" spans="1:9" x14ac:dyDescent="0.45">
      <c r="A176" s="52" t="s">
        <v>48</v>
      </c>
      <c r="B176" s="52">
        <v>-0.17658114826454965</v>
      </c>
      <c r="C176" s="52">
        <v>0.15501339066521175</v>
      </c>
      <c r="D176" s="52">
        <v>-1.1391348031727053</v>
      </c>
      <c r="E176" s="57">
        <v>0.256694479741788</v>
      </c>
      <c r="F176" s="52">
        <v>-0.48319163042763713</v>
      </c>
      <c r="G176" s="52">
        <v>0.1300293338985378</v>
      </c>
      <c r="H176" s="52">
        <v>-0.48319163042763713</v>
      </c>
      <c r="I176" s="52">
        <v>0.1300293338985378</v>
      </c>
    </row>
    <row r="177" spans="1:9" x14ac:dyDescent="0.45">
      <c r="A177" s="52" t="s">
        <v>49</v>
      </c>
      <c r="B177" s="52">
        <v>0.19543775041561839</v>
      </c>
      <c r="C177" s="52">
        <v>0.16862633929318432</v>
      </c>
      <c r="D177" s="52">
        <v>1.1589989513786341</v>
      </c>
      <c r="E177" s="57">
        <v>0.24853329119375073</v>
      </c>
      <c r="F177" s="52">
        <v>-0.13809861682470398</v>
      </c>
      <c r="G177" s="52">
        <v>0.52897411765594082</v>
      </c>
      <c r="H177" s="52">
        <v>-0.13809861682470398</v>
      </c>
      <c r="I177" s="52">
        <v>0.52897411765594082</v>
      </c>
    </row>
    <row r="178" spans="1:9" x14ac:dyDescent="0.45">
      <c r="A178" s="52" t="s">
        <v>50</v>
      </c>
      <c r="B178" s="52">
        <v>-2.1513119916101504E-2</v>
      </c>
      <c r="C178" s="52">
        <v>1.2337768596809682E-2</v>
      </c>
      <c r="D178" s="52">
        <v>-1.7436799650841561</v>
      </c>
      <c r="E178" s="57">
        <v>8.3525561849162572E-2</v>
      </c>
      <c r="F178" s="52">
        <v>-4.5916748286856025E-2</v>
      </c>
      <c r="G178" s="52">
        <v>2.8905084546530166E-3</v>
      </c>
      <c r="H178" s="52">
        <v>-4.5916748286856025E-2</v>
      </c>
      <c r="I178" s="52">
        <v>2.8905084546530166E-3</v>
      </c>
    </row>
    <row r="179" spans="1:9" x14ac:dyDescent="0.45">
      <c r="A179" s="52" t="s">
        <v>51</v>
      </c>
      <c r="B179" s="52">
        <v>5.7121432198485957E-2</v>
      </c>
      <c r="C179" s="52">
        <v>2.4232866961602099E-2</v>
      </c>
      <c r="D179" s="52">
        <v>2.3571883710250647</v>
      </c>
      <c r="E179" s="52">
        <v>1.987258721524807E-2</v>
      </c>
      <c r="F179" s="52">
        <v>9.1897600287072015E-3</v>
      </c>
      <c r="G179" s="52">
        <v>0.1050531043682647</v>
      </c>
      <c r="H179" s="52">
        <v>9.1897600287072015E-3</v>
      </c>
      <c r="I179" s="52">
        <v>0.1050531043682647</v>
      </c>
    </row>
    <row r="180" spans="1:9" x14ac:dyDescent="0.45">
      <c r="A180" s="52" t="s">
        <v>52</v>
      </c>
      <c r="B180" s="52">
        <v>-5.8209686277891075E-2</v>
      </c>
      <c r="C180" s="52">
        <v>7.0969473402600652E-2</v>
      </c>
      <c r="D180" s="52">
        <v>-0.82020738617680089</v>
      </c>
      <c r="E180" s="57">
        <v>0.41356544402027906</v>
      </c>
      <c r="F180" s="52">
        <v>-0.19858455560661673</v>
      </c>
      <c r="G180" s="52">
        <v>8.2165183050834562E-2</v>
      </c>
      <c r="H180" s="52">
        <v>-0.19858455560661673</v>
      </c>
      <c r="I180" s="52">
        <v>8.2165183050834562E-2</v>
      </c>
    </row>
    <row r="181" spans="1:9" x14ac:dyDescent="0.45">
      <c r="A181" s="52" t="s">
        <v>53</v>
      </c>
      <c r="B181" s="52">
        <v>-6.9317915997214891E-3</v>
      </c>
      <c r="C181" s="52">
        <v>1.7804046336525842E-2</v>
      </c>
      <c r="D181" s="52">
        <v>-0.38933798916825951</v>
      </c>
      <c r="E181" s="57">
        <v>0.69764882398909944</v>
      </c>
      <c r="F181" s="52">
        <v>-4.2147505598816873E-2</v>
      </c>
      <c r="G181" s="52">
        <v>2.8283922399373898E-2</v>
      </c>
      <c r="H181" s="52">
        <v>-4.2147505598816873E-2</v>
      </c>
      <c r="I181" s="52">
        <v>2.8283922399373898E-2</v>
      </c>
    </row>
    <row r="182" spans="1:9" x14ac:dyDescent="0.45">
      <c r="A182" s="52" t="s">
        <v>54</v>
      </c>
      <c r="B182" s="52">
        <v>2.8820880338276231E-3</v>
      </c>
      <c r="C182" s="52">
        <v>4.5387855494637532E-3</v>
      </c>
      <c r="D182" s="52">
        <v>0.63499101299644678</v>
      </c>
      <c r="E182" s="57">
        <v>0.52652516992159692</v>
      </c>
      <c r="F182" s="52">
        <v>-6.0954539693758997E-3</v>
      </c>
      <c r="G182" s="52">
        <v>1.1859630037031145E-2</v>
      </c>
      <c r="H182" s="52">
        <v>-6.0954539693758997E-3</v>
      </c>
      <c r="I182" s="52">
        <v>1.1859630037031145E-2</v>
      </c>
    </row>
    <row r="183" spans="1:9" x14ac:dyDescent="0.45">
      <c r="A183" s="55" t="s">
        <v>55</v>
      </c>
      <c r="B183" s="55">
        <v>-6.0979455193225979E-2</v>
      </c>
      <c r="C183" s="55">
        <v>0.18854341994431853</v>
      </c>
      <c r="D183" s="55">
        <v>-0.3234239371028419</v>
      </c>
      <c r="E183" s="55">
        <v>0.74688218278056473</v>
      </c>
      <c r="F183" s="55">
        <v>-0.4339110364567963</v>
      </c>
      <c r="G183" s="55">
        <v>0.31195212607034428</v>
      </c>
      <c r="H183" s="55">
        <v>-0.4339110364567963</v>
      </c>
      <c r="I183" s="55">
        <v>0.31195212607034428</v>
      </c>
    </row>
    <row r="184" spans="1:9" x14ac:dyDescent="0.45">
      <c r="A184" s="52" t="s">
        <v>35</v>
      </c>
      <c r="B184" s="52">
        <v>0.17668299230272469</v>
      </c>
      <c r="C184" s="52">
        <v>1.2187678191922147E-2</v>
      </c>
      <c r="D184" s="52">
        <v>14.496854078394369</v>
      </c>
      <c r="E184" s="52">
        <v>3.7099482936979932E-29</v>
      </c>
      <c r="F184" s="52">
        <v>0.15257623693896097</v>
      </c>
      <c r="G184" s="52">
        <v>0.20078974766648841</v>
      </c>
      <c r="H184" s="52">
        <v>0.15257623693896097</v>
      </c>
      <c r="I184" s="52">
        <v>0.20078974766648841</v>
      </c>
    </row>
    <row r="185" spans="1:9" ht="14.65" thickBot="1" x14ac:dyDescent="0.5">
      <c r="A185" s="53" t="s">
        <v>56</v>
      </c>
      <c r="B185" s="53">
        <v>31.046662906296003</v>
      </c>
      <c r="C185" s="53">
        <v>8.7705190165701907</v>
      </c>
      <c r="D185" s="53">
        <v>3.5398888991220896</v>
      </c>
      <c r="E185" s="53">
        <v>5.5220811643088912E-4</v>
      </c>
      <c r="F185" s="53">
        <v>13.698916024873768</v>
      </c>
      <c r="G185" s="53">
        <v>48.394409787718239</v>
      </c>
      <c r="H185" s="53">
        <v>13.698916024873768</v>
      </c>
      <c r="I185" s="53">
        <v>48.394409787718239</v>
      </c>
    </row>
    <row r="186" spans="1:9" x14ac:dyDescent="0.45">
      <c r="A186" s="99"/>
      <c r="B186" s="99"/>
      <c r="C186" s="99"/>
      <c r="D186" s="99"/>
      <c r="E186" s="99"/>
      <c r="F186" s="99"/>
      <c r="G186" s="99"/>
      <c r="H186" s="99"/>
      <c r="I186" s="99"/>
    </row>
    <row r="187" spans="1:9" x14ac:dyDescent="0.45">
      <c r="A187" s="99"/>
      <c r="B187" s="99"/>
      <c r="C187" s="99"/>
      <c r="D187" s="99"/>
      <c r="E187" s="99"/>
      <c r="F187" s="99"/>
      <c r="G187" s="99"/>
      <c r="H187" s="99"/>
      <c r="I187" s="99"/>
    </row>
    <row r="188" spans="1:9" x14ac:dyDescent="0.45">
      <c r="A188" s="144" t="s">
        <v>241</v>
      </c>
      <c r="B188" s="144"/>
      <c r="C188" s="144"/>
      <c r="D188" s="99"/>
      <c r="E188" s="99"/>
      <c r="F188" s="99"/>
      <c r="G188" s="99"/>
      <c r="H188" s="99"/>
      <c r="I188" s="9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6C5EF-A6BA-4770-A8A1-1F76E45496C5}">
  <dimension ref="A1:P187"/>
  <sheetViews>
    <sheetView topLeftCell="A158" workbookViewId="0">
      <selection activeCell="H187" sqref="H187"/>
    </sheetView>
  </sheetViews>
  <sheetFormatPr defaultRowHeight="14.25" x14ac:dyDescent="0.45"/>
  <cols>
    <col min="1" max="16" width="9.06640625" style="145"/>
  </cols>
  <sheetData>
    <row r="1" spans="1:16" ht="15.75" x14ac:dyDescent="0.5">
      <c r="A1" s="87" t="s">
        <v>41</v>
      </c>
      <c r="B1" s="87" t="s">
        <v>43</v>
      </c>
      <c r="C1" s="87" t="s">
        <v>44</v>
      </c>
      <c r="D1" s="87" t="s">
        <v>45</v>
      </c>
      <c r="E1" s="87" t="s">
        <v>46</v>
      </c>
      <c r="F1" s="87" t="s">
        <v>47</v>
      </c>
      <c r="G1" s="88" t="s">
        <v>48</v>
      </c>
      <c r="H1" s="88" t="s">
        <v>49</v>
      </c>
      <c r="I1" s="87" t="s">
        <v>50</v>
      </c>
      <c r="J1" s="87" t="s">
        <v>51</v>
      </c>
      <c r="K1" s="87" t="s">
        <v>52</v>
      </c>
      <c r="L1" s="59" t="s">
        <v>53</v>
      </c>
      <c r="M1" s="59" t="s">
        <v>54</v>
      </c>
      <c r="N1" s="59" t="s">
        <v>35</v>
      </c>
      <c r="O1" s="59" t="s">
        <v>56</v>
      </c>
      <c r="P1" s="87" t="s">
        <v>40</v>
      </c>
    </row>
    <row r="2" spans="1:16" ht="15.75" x14ac:dyDescent="0.5">
      <c r="A2" s="83">
        <v>2.2999999999999998</v>
      </c>
      <c r="B2" s="82">
        <v>10</v>
      </c>
      <c r="C2" s="84">
        <v>0.71199999999999997</v>
      </c>
      <c r="D2" s="82">
        <v>171</v>
      </c>
      <c r="E2" s="82">
        <v>3</v>
      </c>
      <c r="F2" s="82">
        <v>110</v>
      </c>
      <c r="G2" s="82">
        <v>1</v>
      </c>
      <c r="H2" s="29">
        <v>0</v>
      </c>
      <c r="I2" s="82">
        <v>33</v>
      </c>
      <c r="J2" s="82">
        <v>12</v>
      </c>
      <c r="K2" s="82">
        <v>2</v>
      </c>
      <c r="L2" s="61">
        <v>38</v>
      </c>
      <c r="M2" s="62">
        <v>46</v>
      </c>
      <c r="N2" s="30">
        <v>171</v>
      </c>
      <c r="O2" s="31">
        <v>4.0935672514619881E-2</v>
      </c>
      <c r="P2" s="83">
        <v>12.5</v>
      </c>
    </row>
    <row r="3" spans="1:16" ht="15.75" x14ac:dyDescent="0.5">
      <c r="A3" s="83">
        <v>2.7</v>
      </c>
      <c r="B3" s="82">
        <v>8</v>
      </c>
      <c r="C3" s="84">
        <v>9.0999999999999998E-2</v>
      </c>
      <c r="D3" s="82">
        <v>213</v>
      </c>
      <c r="E3" s="82">
        <v>3</v>
      </c>
      <c r="F3" s="82">
        <v>134</v>
      </c>
      <c r="G3" s="82">
        <v>1</v>
      </c>
      <c r="H3" s="29">
        <v>0</v>
      </c>
      <c r="I3" s="82">
        <v>33</v>
      </c>
      <c r="J3" s="82">
        <v>16</v>
      </c>
      <c r="K3" s="82">
        <v>1</v>
      </c>
      <c r="L3" s="61">
        <v>36</v>
      </c>
      <c r="M3" s="62">
        <v>73</v>
      </c>
      <c r="N3" s="30">
        <v>168</v>
      </c>
      <c r="O3" s="31">
        <v>5.9523809523809521E-2</v>
      </c>
      <c r="P3" s="83">
        <v>14.5</v>
      </c>
    </row>
    <row r="4" spans="1:16" ht="15.75" x14ac:dyDescent="0.5">
      <c r="A4" s="83">
        <v>3.1</v>
      </c>
      <c r="B4" s="82">
        <v>7</v>
      </c>
      <c r="C4" s="84">
        <v>1.72</v>
      </c>
      <c r="D4" s="82">
        <v>255</v>
      </c>
      <c r="E4" s="82">
        <v>1</v>
      </c>
      <c r="F4" s="82">
        <v>98</v>
      </c>
      <c r="G4" s="82">
        <v>1</v>
      </c>
      <c r="H4" s="29">
        <v>1</v>
      </c>
      <c r="I4" s="82">
        <v>40</v>
      </c>
      <c r="J4" s="82">
        <v>13</v>
      </c>
      <c r="K4" s="82">
        <v>2</v>
      </c>
      <c r="L4" s="61">
        <v>39</v>
      </c>
      <c r="M4" s="62">
        <v>64</v>
      </c>
      <c r="N4" s="30">
        <v>180</v>
      </c>
      <c r="O4" s="31">
        <v>4.4444444444444446E-2</v>
      </c>
      <c r="P4" s="83">
        <v>19</v>
      </c>
    </row>
    <row r="5" spans="1:16" ht="15.75" x14ac:dyDescent="0.5">
      <c r="A5" s="83">
        <v>2.6</v>
      </c>
      <c r="B5" s="82">
        <v>7</v>
      </c>
      <c r="C5" s="84">
        <v>1.3720000000000001</v>
      </c>
      <c r="D5" s="82">
        <v>287</v>
      </c>
      <c r="E5" s="82">
        <v>1</v>
      </c>
      <c r="F5" s="82">
        <v>85</v>
      </c>
      <c r="G5" s="82">
        <v>1</v>
      </c>
      <c r="H5" s="29">
        <v>1</v>
      </c>
      <c r="I5" s="82">
        <v>29</v>
      </c>
      <c r="J5" s="82">
        <v>10</v>
      </c>
      <c r="K5" s="82">
        <v>2</v>
      </c>
      <c r="L5" s="61">
        <v>38</v>
      </c>
      <c r="M5" s="62">
        <v>66</v>
      </c>
      <c r="N5" s="30">
        <v>173</v>
      </c>
      <c r="O5" s="31">
        <v>4.046242774566474E-2</v>
      </c>
      <c r="P5" s="83">
        <v>18.2</v>
      </c>
    </row>
    <row r="6" spans="1:16" ht="15.75" x14ac:dyDescent="0.5">
      <c r="A6" s="83">
        <v>2</v>
      </c>
      <c r="B6" s="82">
        <v>15</v>
      </c>
      <c r="C6" s="84">
        <v>0.93500000000000005</v>
      </c>
      <c r="D6" s="82">
        <v>112</v>
      </c>
      <c r="E6" s="82">
        <v>4</v>
      </c>
      <c r="F6" s="82">
        <v>72</v>
      </c>
      <c r="G6" s="82">
        <v>1</v>
      </c>
      <c r="H6" s="29">
        <v>0</v>
      </c>
      <c r="I6" s="82">
        <v>36</v>
      </c>
      <c r="J6" s="82">
        <v>4</v>
      </c>
      <c r="K6" s="82">
        <v>3</v>
      </c>
      <c r="L6" s="61">
        <v>40</v>
      </c>
      <c r="M6" s="62">
        <v>29</v>
      </c>
      <c r="N6" s="30">
        <v>166</v>
      </c>
      <c r="O6" s="31">
        <v>3.0120481927710843E-2</v>
      </c>
      <c r="P6" s="83">
        <v>7.6</v>
      </c>
    </row>
    <row r="7" spans="1:16" ht="15.75" x14ac:dyDescent="0.5">
      <c r="A7" s="83">
        <v>2.7</v>
      </c>
      <c r="B7" s="82">
        <v>6</v>
      </c>
      <c r="C7" s="84">
        <v>2.0190000000000001</v>
      </c>
      <c r="D7" s="82">
        <v>238</v>
      </c>
      <c r="E7" s="82">
        <v>0</v>
      </c>
      <c r="F7" s="82">
        <v>77</v>
      </c>
      <c r="G7" s="82">
        <v>1</v>
      </c>
      <c r="H7" s="29">
        <v>1</v>
      </c>
      <c r="I7" s="82">
        <v>32</v>
      </c>
      <c r="J7" s="82">
        <v>15</v>
      </c>
      <c r="K7" s="82">
        <v>4</v>
      </c>
      <c r="L7" s="61">
        <v>37</v>
      </c>
      <c r="M7" s="62">
        <v>40</v>
      </c>
      <c r="N7" s="30">
        <v>183</v>
      </c>
      <c r="O7" s="31">
        <v>4.9180327868852458E-2</v>
      </c>
      <c r="P7" s="83">
        <v>18.5</v>
      </c>
    </row>
    <row r="8" spans="1:16" ht="15.75" x14ac:dyDescent="0.5">
      <c r="A8" s="83">
        <v>2.4</v>
      </c>
      <c r="B8" s="82">
        <v>7</v>
      </c>
      <c r="C8" s="84">
        <v>0.66200000000000003</v>
      </c>
      <c r="D8" s="82">
        <v>124</v>
      </c>
      <c r="E8" s="82">
        <v>2</v>
      </c>
      <c r="F8" s="82">
        <v>100</v>
      </c>
      <c r="G8" s="82">
        <v>1</v>
      </c>
      <c r="H8" s="29">
        <v>1</v>
      </c>
      <c r="I8" s="82">
        <v>52</v>
      </c>
      <c r="J8" s="82">
        <v>15</v>
      </c>
      <c r="K8" s="82">
        <v>3</v>
      </c>
      <c r="L8" s="61">
        <v>37</v>
      </c>
      <c r="M8" s="62">
        <v>69</v>
      </c>
      <c r="N8" s="30">
        <v>182</v>
      </c>
      <c r="O8" s="31">
        <v>4.9450549450549448E-2</v>
      </c>
      <c r="P8" s="83">
        <v>13.1</v>
      </c>
    </row>
    <row r="9" spans="1:16" ht="15.75" x14ac:dyDescent="0.5">
      <c r="A9" s="83">
        <v>2.5</v>
      </c>
      <c r="B9" s="82">
        <v>6</v>
      </c>
      <c r="C9" s="84">
        <v>0.7</v>
      </c>
      <c r="D9" s="82">
        <v>214</v>
      </c>
      <c r="E9" s="82">
        <v>2</v>
      </c>
      <c r="F9" s="82">
        <v>95</v>
      </c>
      <c r="G9" s="82">
        <v>1</v>
      </c>
      <c r="H9" s="29">
        <v>0</v>
      </c>
      <c r="I9" s="82">
        <v>41</v>
      </c>
      <c r="J9" s="82">
        <v>4</v>
      </c>
      <c r="K9" s="82">
        <v>3</v>
      </c>
      <c r="L9" s="61">
        <v>36</v>
      </c>
      <c r="M9" s="62">
        <v>45</v>
      </c>
      <c r="N9" s="30">
        <v>173</v>
      </c>
      <c r="O9" s="31">
        <v>5.2023121387283239E-2</v>
      </c>
      <c r="P9" s="83">
        <v>14.9</v>
      </c>
    </row>
    <row r="10" spans="1:16" ht="15.75" x14ac:dyDescent="0.5">
      <c r="A10" s="83">
        <v>2.7</v>
      </c>
      <c r="B10" s="82">
        <v>8</v>
      </c>
      <c r="C10" s="84">
        <v>0.93700000000000006</v>
      </c>
      <c r="D10" s="82">
        <v>215</v>
      </c>
      <c r="E10" s="82">
        <v>4</v>
      </c>
      <c r="F10" s="82">
        <v>112</v>
      </c>
      <c r="G10" s="82">
        <v>0</v>
      </c>
      <c r="H10" s="29">
        <v>1</v>
      </c>
      <c r="I10" s="82">
        <v>31</v>
      </c>
      <c r="J10" s="82">
        <v>12</v>
      </c>
      <c r="K10" s="82">
        <v>5</v>
      </c>
      <c r="L10" s="61">
        <v>40</v>
      </c>
      <c r="M10" s="62">
        <v>42</v>
      </c>
      <c r="N10" s="30">
        <v>183</v>
      </c>
      <c r="O10" s="31">
        <v>4.9180327868852458E-2</v>
      </c>
      <c r="P10" s="83">
        <v>17.100000000000001</v>
      </c>
    </row>
    <row r="11" spans="1:16" ht="15.75" x14ac:dyDescent="0.5">
      <c r="A11" s="83">
        <v>2.1</v>
      </c>
      <c r="B11" s="82">
        <v>16</v>
      </c>
      <c r="C11" s="84">
        <v>6.5000000000000002E-2</v>
      </c>
      <c r="D11" s="82">
        <v>154</v>
      </c>
      <c r="E11" s="82">
        <v>3</v>
      </c>
      <c r="F11" s="82">
        <v>75</v>
      </c>
      <c r="G11" s="82">
        <v>0</v>
      </c>
      <c r="H11" s="29">
        <v>0</v>
      </c>
      <c r="I11" s="82">
        <v>42</v>
      </c>
      <c r="J11" s="82">
        <v>13</v>
      </c>
      <c r="K11" s="82">
        <v>2</v>
      </c>
      <c r="L11" s="61">
        <v>34</v>
      </c>
      <c r="M11" s="62">
        <v>34</v>
      </c>
      <c r="N11" s="30">
        <v>158</v>
      </c>
      <c r="O11" s="31">
        <v>4.4303797468354431E-2</v>
      </c>
      <c r="P11" s="83">
        <v>9.1999999999999993</v>
      </c>
    </row>
    <row r="12" spans="1:16" ht="15.75" x14ac:dyDescent="0.5">
      <c r="A12" s="83">
        <v>2.2000000000000002</v>
      </c>
      <c r="B12" s="82">
        <v>10</v>
      </c>
      <c r="C12" s="84">
        <v>2.1440000000000001</v>
      </c>
      <c r="D12" s="82">
        <v>97</v>
      </c>
      <c r="E12" s="82">
        <v>2</v>
      </c>
      <c r="F12" s="82">
        <v>100</v>
      </c>
      <c r="G12" s="82">
        <v>1</v>
      </c>
      <c r="H12" s="29">
        <v>0</v>
      </c>
      <c r="I12" s="82">
        <v>32</v>
      </c>
      <c r="J12" s="82">
        <v>8</v>
      </c>
      <c r="K12" s="82">
        <v>2</v>
      </c>
      <c r="L12" s="61">
        <v>40</v>
      </c>
      <c r="M12" s="62">
        <v>51</v>
      </c>
      <c r="N12" s="30">
        <v>174</v>
      </c>
      <c r="O12" s="31">
        <v>3.4482758620689655E-2</v>
      </c>
      <c r="P12" s="83">
        <v>10.3</v>
      </c>
    </row>
    <row r="13" spans="1:16" ht="15.75" x14ac:dyDescent="0.5">
      <c r="A13" s="83">
        <v>3.1</v>
      </c>
      <c r="B13" s="82">
        <v>7</v>
      </c>
      <c r="C13" s="84">
        <v>0.248</v>
      </c>
      <c r="D13" s="82">
        <v>301</v>
      </c>
      <c r="E13" s="82">
        <v>1</v>
      </c>
      <c r="F13" s="82">
        <v>96</v>
      </c>
      <c r="G13" s="82">
        <v>1</v>
      </c>
      <c r="H13" s="29">
        <v>1</v>
      </c>
      <c r="I13" s="82">
        <v>39</v>
      </c>
      <c r="J13" s="82">
        <v>21</v>
      </c>
      <c r="K13" s="82">
        <v>5</v>
      </c>
      <c r="L13" s="61">
        <v>40</v>
      </c>
      <c r="M13" s="62">
        <v>86</v>
      </c>
      <c r="N13" s="30">
        <v>174</v>
      </c>
      <c r="O13" s="31">
        <v>7.4712643678160925E-2</v>
      </c>
      <c r="P13" s="83">
        <v>19.3</v>
      </c>
    </row>
    <row r="14" spans="1:16" ht="15.75" x14ac:dyDescent="0.5">
      <c r="A14" s="83">
        <v>1.8</v>
      </c>
      <c r="B14" s="82">
        <v>23</v>
      </c>
      <c r="C14" s="84">
        <v>1.607</v>
      </c>
      <c r="D14" s="82">
        <v>123</v>
      </c>
      <c r="E14" s="82">
        <v>1</v>
      </c>
      <c r="F14" s="82">
        <v>72</v>
      </c>
      <c r="G14" s="82">
        <v>0</v>
      </c>
      <c r="H14" s="29">
        <v>0</v>
      </c>
      <c r="I14" s="82">
        <v>45</v>
      </c>
      <c r="J14" s="82">
        <v>8</v>
      </c>
      <c r="K14" s="82">
        <v>3</v>
      </c>
      <c r="L14" s="61">
        <v>44</v>
      </c>
      <c r="M14" s="62">
        <v>19</v>
      </c>
      <c r="N14" s="30">
        <v>163</v>
      </c>
      <c r="O14" s="31">
        <v>4.2944785276073622E-2</v>
      </c>
      <c r="P14" s="83">
        <v>8.1</v>
      </c>
    </row>
    <row r="15" spans="1:16" ht="15.75" x14ac:dyDescent="0.5">
      <c r="A15" s="83">
        <v>3.3</v>
      </c>
      <c r="B15" s="82">
        <v>3</v>
      </c>
      <c r="C15" s="84">
        <v>1.6240000000000001</v>
      </c>
      <c r="D15" s="82">
        <v>148</v>
      </c>
      <c r="E15" s="82">
        <v>5</v>
      </c>
      <c r="F15" s="82">
        <v>73</v>
      </c>
      <c r="G15" s="82">
        <v>1</v>
      </c>
      <c r="H15" s="29">
        <v>0</v>
      </c>
      <c r="I15" s="82">
        <v>39</v>
      </c>
      <c r="J15" s="82">
        <v>11</v>
      </c>
      <c r="K15" s="82">
        <v>4</v>
      </c>
      <c r="L15" s="61">
        <v>36</v>
      </c>
      <c r="M15" s="62">
        <v>59</v>
      </c>
      <c r="N15" s="30">
        <v>168</v>
      </c>
      <c r="O15" s="31">
        <v>4.1666666666666664E-2</v>
      </c>
      <c r="P15" s="83">
        <v>9.1</v>
      </c>
    </row>
    <row r="16" spans="1:16" ht="15.75" x14ac:dyDescent="0.5">
      <c r="A16" s="83">
        <v>2.8</v>
      </c>
      <c r="B16" s="82">
        <v>9</v>
      </c>
      <c r="C16" s="84">
        <v>0.05</v>
      </c>
      <c r="D16" s="82">
        <v>228</v>
      </c>
      <c r="E16" s="82">
        <v>4</v>
      </c>
      <c r="F16" s="82">
        <v>86</v>
      </c>
      <c r="G16" s="82">
        <v>0</v>
      </c>
      <c r="H16" s="29">
        <v>1</v>
      </c>
      <c r="I16" s="82">
        <v>31</v>
      </c>
      <c r="J16" s="82">
        <v>13</v>
      </c>
      <c r="K16" s="82">
        <v>1</v>
      </c>
      <c r="L16" s="61">
        <v>38</v>
      </c>
      <c r="M16" s="62">
        <v>70</v>
      </c>
      <c r="N16" s="30">
        <v>173</v>
      </c>
      <c r="O16" s="31">
        <v>4.6242774566473986E-2</v>
      </c>
      <c r="P16" s="83">
        <v>15.7</v>
      </c>
    </row>
    <row r="17" spans="1:16" ht="15.75" x14ac:dyDescent="0.5">
      <c r="A17" s="83">
        <v>2.1</v>
      </c>
      <c r="B17" s="82">
        <v>16</v>
      </c>
      <c r="C17" s="84">
        <v>0.58799999999999997</v>
      </c>
      <c r="D17" s="82">
        <v>136</v>
      </c>
      <c r="E17" s="82">
        <v>4</v>
      </c>
      <c r="F17" s="82">
        <v>121</v>
      </c>
      <c r="G17" s="82">
        <v>1</v>
      </c>
      <c r="H17" s="29">
        <v>1</v>
      </c>
      <c r="I17" s="82">
        <v>41</v>
      </c>
      <c r="J17" s="82">
        <v>10</v>
      </c>
      <c r="K17" s="82">
        <v>3</v>
      </c>
      <c r="L17" s="61">
        <v>41</v>
      </c>
      <c r="M17" s="62">
        <v>44</v>
      </c>
      <c r="N17" s="30">
        <v>159</v>
      </c>
      <c r="O17" s="31">
        <v>5.0314465408805034E-2</v>
      </c>
      <c r="P17" s="83">
        <v>9.8000000000000007</v>
      </c>
    </row>
    <row r="18" spans="1:16" ht="15.75" x14ac:dyDescent="0.5">
      <c r="A18" s="83">
        <v>3.8</v>
      </c>
      <c r="B18" s="82">
        <v>9</v>
      </c>
      <c r="C18" s="84">
        <v>1.76</v>
      </c>
      <c r="D18" s="82">
        <v>369</v>
      </c>
      <c r="E18" s="82">
        <v>4</v>
      </c>
      <c r="F18" s="82">
        <v>85</v>
      </c>
      <c r="G18" s="82">
        <v>0</v>
      </c>
      <c r="H18" s="29">
        <v>1</v>
      </c>
      <c r="I18" s="82">
        <v>38</v>
      </c>
      <c r="J18" s="82">
        <v>12</v>
      </c>
      <c r="K18" s="82">
        <v>2</v>
      </c>
      <c r="L18" s="61">
        <v>38</v>
      </c>
      <c r="M18" s="62">
        <v>68</v>
      </c>
      <c r="N18" s="30">
        <v>163</v>
      </c>
      <c r="O18" s="31">
        <v>4.2944785276073622E-2</v>
      </c>
      <c r="P18" s="83">
        <v>19.5</v>
      </c>
    </row>
    <row r="19" spans="1:16" ht="15.75" x14ac:dyDescent="0.5">
      <c r="A19" s="83">
        <v>2.6</v>
      </c>
      <c r="B19" s="82">
        <v>8</v>
      </c>
      <c r="C19" s="84">
        <v>4.4999999999999998E-2</v>
      </c>
      <c r="D19" s="82">
        <v>187</v>
      </c>
      <c r="E19" s="82">
        <v>0</v>
      </c>
      <c r="F19" s="82">
        <v>73</v>
      </c>
      <c r="G19" s="82">
        <v>1</v>
      </c>
      <c r="H19" s="29">
        <v>1</v>
      </c>
      <c r="I19" s="82">
        <v>29</v>
      </c>
      <c r="J19" s="82">
        <v>13</v>
      </c>
      <c r="K19" s="82">
        <v>1</v>
      </c>
      <c r="L19" s="61">
        <v>41</v>
      </c>
      <c r="M19" s="62">
        <v>45</v>
      </c>
      <c r="N19" s="30">
        <v>182</v>
      </c>
      <c r="O19" s="31">
        <v>5.4945054945054944E-2</v>
      </c>
      <c r="P19" s="83">
        <v>16.2</v>
      </c>
    </row>
    <row r="20" spans="1:16" ht="15.75" x14ac:dyDescent="0.5">
      <c r="A20" s="83">
        <v>1.9</v>
      </c>
      <c r="B20" s="82">
        <v>12</v>
      </c>
      <c r="C20" s="84">
        <v>1</v>
      </c>
      <c r="D20" s="82">
        <v>66</v>
      </c>
      <c r="E20" s="82">
        <v>3</v>
      </c>
      <c r="F20" s="82">
        <v>90</v>
      </c>
      <c r="G20" s="82">
        <v>1</v>
      </c>
      <c r="H20" s="29">
        <v>0</v>
      </c>
      <c r="I20" s="82">
        <v>34</v>
      </c>
      <c r="J20" s="82">
        <v>6</v>
      </c>
      <c r="K20" s="82">
        <v>2</v>
      </c>
      <c r="L20" s="61">
        <v>40</v>
      </c>
      <c r="M20" s="62">
        <v>25</v>
      </c>
      <c r="N20" s="30">
        <v>178</v>
      </c>
      <c r="O20" s="31">
        <v>3.3707865168539325E-2</v>
      </c>
      <c r="P20" s="83">
        <v>8</v>
      </c>
    </row>
    <row r="21" spans="1:16" ht="15.75" x14ac:dyDescent="0.5">
      <c r="A21" s="83">
        <v>2.6</v>
      </c>
      <c r="B21" s="82">
        <v>13</v>
      </c>
      <c r="C21" s="84">
        <v>0.121</v>
      </c>
      <c r="D21" s="82">
        <v>116</v>
      </c>
      <c r="E21" s="82">
        <v>0</v>
      </c>
      <c r="F21" s="82">
        <v>82</v>
      </c>
      <c r="G21" s="82">
        <v>0</v>
      </c>
      <c r="H21" s="29">
        <v>1</v>
      </c>
      <c r="I21" s="82">
        <v>34</v>
      </c>
      <c r="J21" s="82">
        <v>8</v>
      </c>
      <c r="K21" s="82">
        <v>2</v>
      </c>
      <c r="L21" s="61">
        <v>47</v>
      </c>
      <c r="M21" s="62">
        <v>51</v>
      </c>
      <c r="N21" s="30">
        <v>185</v>
      </c>
      <c r="O21" s="31">
        <v>4.3243243243243246E-2</v>
      </c>
      <c r="P21" s="83">
        <v>12.2</v>
      </c>
    </row>
    <row r="22" spans="1:16" ht="15.75" x14ac:dyDescent="0.5">
      <c r="A22" s="83">
        <v>2.4</v>
      </c>
      <c r="B22" s="82">
        <v>3</v>
      </c>
      <c r="C22" s="84">
        <v>0.159</v>
      </c>
      <c r="D22" s="82">
        <v>144</v>
      </c>
      <c r="E22" s="82">
        <v>2</v>
      </c>
      <c r="F22" s="82">
        <v>85</v>
      </c>
      <c r="G22" s="82">
        <v>0</v>
      </c>
      <c r="H22" s="29">
        <v>1</v>
      </c>
      <c r="I22" s="82">
        <v>47</v>
      </c>
      <c r="J22" s="82">
        <v>14</v>
      </c>
      <c r="K22" s="82">
        <v>3</v>
      </c>
      <c r="L22" s="61">
        <v>27</v>
      </c>
      <c r="M22" s="62">
        <v>59</v>
      </c>
      <c r="N22" s="30">
        <v>168</v>
      </c>
      <c r="O22" s="31">
        <v>3.5714285714285712E-2</v>
      </c>
      <c r="P22" s="83">
        <v>11.1</v>
      </c>
    </row>
    <row r="23" spans="1:16" ht="15.75" x14ac:dyDescent="0.5">
      <c r="A23" s="83">
        <v>3</v>
      </c>
      <c r="B23" s="82">
        <v>8</v>
      </c>
      <c r="C23" s="84">
        <v>2.2839999999999998</v>
      </c>
      <c r="D23" s="82">
        <v>201</v>
      </c>
      <c r="E23" s="82">
        <v>0</v>
      </c>
      <c r="F23" s="82">
        <v>80</v>
      </c>
      <c r="G23" s="82">
        <v>1</v>
      </c>
      <c r="H23" s="29">
        <v>1</v>
      </c>
      <c r="I23" s="82">
        <v>38</v>
      </c>
      <c r="J23" s="82">
        <v>10</v>
      </c>
      <c r="K23" s="82">
        <v>2</v>
      </c>
      <c r="L23" s="61">
        <v>32</v>
      </c>
      <c r="M23" s="62">
        <v>78</v>
      </c>
      <c r="N23" s="30">
        <v>183</v>
      </c>
      <c r="O23" s="31">
        <v>4.9180327868852458E-2</v>
      </c>
      <c r="P23" s="83">
        <v>16.8</v>
      </c>
    </row>
    <row r="24" spans="1:16" ht="15.75" x14ac:dyDescent="0.5">
      <c r="A24" s="83">
        <v>2</v>
      </c>
      <c r="B24" s="82">
        <v>8</v>
      </c>
      <c r="C24" s="84">
        <v>0.79900000000000004</v>
      </c>
      <c r="D24" s="82">
        <v>96</v>
      </c>
      <c r="E24" s="82">
        <v>6</v>
      </c>
      <c r="F24" s="82">
        <v>145</v>
      </c>
      <c r="G24" s="82">
        <v>1</v>
      </c>
      <c r="H24" s="29">
        <v>1</v>
      </c>
      <c r="I24" s="82">
        <v>34</v>
      </c>
      <c r="J24" s="82">
        <v>12</v>
      </c>
      <c r="K24" s="82">
        <v>2</v>
      </c>
      <c r="L24" s="61">
        <v>40</v>
      </c>
      <c r="M24" s="62">
        <v>22</v>
      </c>
      <c r="N24" s="30">
        <v>181</v>
      </c>
      <c r="O24" s="31">
        <v>4.4198895027624308E-2</v>
      </c>
      <c r="P24" s="83">
        <v>11.8</v>
      </c>
    </row>
    <row r="25" spans="1:16" ht="15.75" x14ac:dyDescent="0.5">
      <c r="A25" s="83">
        <v>2.2999999999999998</v>
      </c>
      <c r="B25" s="82">
        <v>7</v>
      </c>
      <c r="C25" s="84">
        <v>0.91100000000000003</v>
      </c>
      <c r="D25" s="82">
        <v>134</v>
      </c>
      <c r="E25" s="82">
        <v>2</v>
      </c>
      <c r="F25" s="82">
        <v>112</v>
      </c>
      <c r="G25" s="82">
        <v>1</v>
      </c>
      <c r="H25" s="29">
        <v>0</v>
      </c>
      <c r="I25" s="82">
        <v>30</v>
      </c>
      <c r="J25" s="82">
        <v>13</v>
      </c>
      <c r="K25" s="82">
        <v>1</v>
      </c>
      <c r="L25" s="61">
        <v>38</v>
      </c>
      <c r="M25" s="62">
        <v>34</v>
      </c>
      <c r="N25" s="30">
        <v>178</v>
      </c>
      <c r="O25" s="31">
        <v>3.9325842696629212E-2</v>
      </c>
      <c r="P25" s="83">
        <v>14</v>
      </c>
    </row>
    <row r="26" spans="1:16" ht="15.75" x14ac:dyDescent="0.5">
      <c r="A26" s="83">
        <v>2.2999999999999998</v>
      </c>
      <c r="B26" s="82">
        <v>3</v>
      </c>
      <c r="C26" s="84">
        <v>0.81299999999999994</v>
      </c>
      <c r="D26" s="82">
        <v>101</v>
      </c>
      <c r="E26" s="82">
        <v>3</v>
      </c>
      <c r="F26" s="82">
        <v>106</v>
      </c>
      <c r="G26" s="82">
        <v>1</v>
      </c>
      <c r="H26" s="29">
        <v>0</v>
      </c>
      <c r="I26" s="82">
        <v>44</v>
      </c>
      <c r="J26" s="82">
        <v>8</v>
      </c>
      <c r="K26" s="82">
        <v>3</v>
      </c>
      <c r="L26" s="61">
        <v>33</v>
      </c>
      <c r="M26" s="62">
        <v>45</v>
      </c>
      <c r="N26" s="30">
        <v>170</v>
      </c>
      <c r="O26" s="31">
        <v>4.1176470588235294E-2</v>
      </c>
      <c r="P26" s="83">
        <v>10.5</v>
      </c>
    </row>
    <row r="27" spans="1:16" ht="15.75" x14ac:dyDescent="0.5">
      <c r="A27" s="83">
        <v>1.6</v>
      </c>
      <c r="B27" s="82">
        <v>14</v>
      </c>
      <c r="C27" s="84">
        <v>0.97599999999999998</v>
      </c>
      <c r="D27" s="82">
        <v>82</v>
      </c>
      <c r="E27" s="82">
        <v>2</v>
      </c>
      <c r="F27" s="82">
        <v>101</v>
      </c>
      <c r="G27" s="82">
        <v>0</v>
      </c>
      <c r="H27" s="29">
        <v>0</v>
      </c>
      <c r="I27" s="82">
        <v>37</v>
      </c>
      <c r="J27" s="82">
        <v>5</v>
      </c>
      <c r="K27" s="82">
        <v>3</v>
      </c>
      <c r="L27" s="61">
        <v>40</v>
      </c>
      <c r="M27" s="62">
        <v>9</v>
      </c>
      <c r="N27" s="30">
        <v>163</v>
      </c>
      <c r="O27" s="31">
        <v>3.0674846625766871E-2</v>
      </c>
      <c r="P27" s="83">
        <v>6.2</v>
      </c>
    </row>
    <row r="28" spans="1:16" ht="15.75" x14ac:dyDescent="0.5">
      <c r="A28" s="83">
        <v>3.4</v>
      </c>
      <c r="B28" s="82">
        <v>12</v>
      </c>
      <c r="C28" s="84">
        <v>1.86</v>
      </c>
      <c r="D28" s="82">
        <v>311</v>
      </c>
      <c r="E28" s="82">
        <v>2</v>
      </c>
      <c r="F28" s="82">
        <v>124</v>
      </c>
      <c r="G28" s="82">
        <v>1</v>
      </c>
      <c r="H28" s="29">
        <v>1</v>
      </c>
      <c r="I28" s="82">
        <v>37</v>
      </c>
      <c r="J28" s="82">
        <v>13</v>
      </c>
      <c r="K28" s="82">
        <v>2</v>
      </c>
      <c r="L28" s="61">
        <v>42</v>
      </c>
      <c r="M28" s="62">
        <v>62</v>
      </c>
      <c r="N28" s="30">
        <v>164</v>
      </c>
      <c r="O28" s="31">
        <v>4.878048780487805E-2</v>
      </c>
      <c r="P28" s="83">
        <v>16.899999999999999</v>
      </c>
    </row>
    <row r="29" spans="1:16" ht="15.75" x14ac:dyDescent="0.5">
      <c r="A29" s="83">
        <v>1.5</v>
      </c>
      <c r="B29" s="82">
        <v>6</v>
      </c>
      <c r="C29" s="84">
        <v>4.7E-2</v>
      </c>
      <c r="D29" s="82">
        <v>65</v>
      </c>
      <c r="E29" s="82">
        <v>4</v>
      </c>
      <c r="F29" s="82">
        <v>88</v>
      </c>
      <c r="G29" s="82">
        <v>1</v>
      </c>
      <c r="H29" s="29">
        <v>0</v>
      </c>
      <c r="I29" s="82">
        <v>27</v>
      </c>
      <c r="J29" s="82">
        <v>5</v>
      </c>
      <c r="K29" s="82">
        <v>6</v>
      </c>
      <c r="L29" s="61">
        <v>37</v>
      </c>
      <c r="M29" s="62">
        <v>16</v>
      </c>
      <c r="N29" s="30">
        <v>180</v>
      </c>
      <c r="O29" s="31">
        <v>3.3333333333333333E-2</v>
      </c>
      <c r="P29" s="83">
        <v>7.9</v>
      </c>
    </row>
    <row r="30" spans="1:16" ht="15.75" x14ac:dyDescent="0.5">
      <c r="A30" s="83">
        <v>1.9</v>
      </c>
      <c r="B30" s="82">
        <v>6</v>
      </c>
      <c r="C30" s="84">
        <v>0.498</v>
      </c>
      <c r="D30" s="82">
        <v>31</v>
      </c>
      <c r="E30" s="82">
        <v>4</v>
      </c>
      <c r="F30" s="82">
        <v>117</v>
      </c>
      <c r="G30" s="82">
        <v>1</v>
      </c>
      <c r="H30" s="29">
        <v>0</v>
      </c>
      <c r="I30" s="82">
        <v>30</v>
      </c>
      <c r="J30" s="82">
        <v>5</v>
      </c>
      <c r="K30" s="82">
        <v>2</v>
      </c>
      <c r="L30" s="61">
        <v>36</v>
      </c>
      <c r="M30" s="62">
        <v>20</v>
      </c>
      <c r="N30" s="30">
        <v>179</v>
      </c>
      <c r="O30" s="31">
        <v>4.4692737430167599E-2</v>
      </c>
      <c r="P30" s="83">
        <v>9.6</v>
      </c>
    </row>
    <row r="31" spans="1:16" ht="15.75" x14ac:dyDescent="0.5">
      <c r="A31" s="83">
        <v>3.7</v>
      </c>
      <c r="B31" s="82">
        <v>12</v>
      </c>
      <c r="C31" s="84">
        <v>8.4000000000000005E-2</v>
      </c>
      <c r="D31" s="82">
        <v>249</v>
      </c>
      <c r="E31" s="82">
        <v>2</v>
      </c>
      <c r="F31" s="82">
        <v>86</v>
      </c>
      <c r="G31" s="82">
        <v>1</v>
      </c>
      <c r="H31" s="29">
        <v>1</v>
      </c>
      <c r="I31" s="82">
        <v>38</v>
      </c>
      <c r="J31" s="82">
        <v>11</v>
      </c>
      <c r="K31" s="82">
        <v>2</v>
      </c>
      <c r="L31" s="61">
        <v>32</v>
      </c>
      <c r="M31" s="62">
        <v>114</v>
      </c>
      <c r="N31" s="30">
        <v>170</v>
      </c>
      <c r="O31" s="31">
        <v>4.1176470588235294E-2</v>
      </c>
      <c r="P31" s="83">
        <v>16.3</v>
      </c>
    </row>
    <row r="32" spans="1:16" ht="15.75" x14ac:dyDescent="0.5">
      <c r="A32" s="83">
        <v>2.6</v>
      </c>
      <c r="B32" s="82">
        <v>14</v>
      </c>
      <c r="C32" s="84">
        <v>4.8000000000000001E-2</v>
      </c>
      <c r="D32" s="82">
        <v>197</v>
      </c>
      <c r="E32" s="82">
        <v>4</v>
      </c>
      <c r="F32" s="82">
        <v>72</v>
      </c>
      <c r="G32" s="82">
        <v>1</v>
      </c>
      <c r="H32" s="29">
        <v>1</v>
      </c>
      <c r="I32" s="82">
        <v>35</v>
      </c>
      <c r="J32" s="82">
        <v>11</v>
      </c>
      <c r="K32" s="82">
        <v>3</v>
      </c>
      <c r="L32" s="61">
        <v>42</v>
      </c>
      <c r="M32" s="62">
        <v>56</v>
      </c>
      <c r="N32" s="30">
        <v>166</v>
      </c>
      <c r="O32" s="31">
        <v>3.614457831325301E-2</v>
      </c>
      <c r="P32" s="83">
        <v>11.2</v>
      </c>
    </row>
    <row r="33" spans="1:16" ht="15.75" x14ac:dyDescent="0.5">
      <c r="A33" s="83">
        <v>2.5</v>
      </c>
      <c r="B33" s="82">
        <v>7</v>
      </c>
      <c r="C33" s="84">
        <v>0.96</v>
      </c>
      <c r="D33" s="82">
        <v>213</v>
      </c>
      <c r="E33" s="82">
        <v>2</v>
      </c>
      <c r="F33" s="82">
        <v>101</v>
      </c>
      <c r="G33" s="82">
        <v>1</v>
      </c>
      <c r="H33" s="29">
        <v>1</v>
      </c>
      <c r="I33" s="82">
        <v>30</v>
      </c>
      <c r="J33" s="82">
        <v>10</v>
      </c>
      <c r="K33" s="82">
        <v>5</v>
      </c>
      <c r="L33" s="61">
        <v>39</v>
      </c>
      <c r="M33" s="62">
        <v>43</v>
      </c>
      <c r="N33" s="30">
        <v>168</v>
      </c>
      <c r="O33" s="31">
        <v>2.976190476190476E-2</v>
      </c>
      <c r="P33" s="83">
        <v>13.1</v>
      </c>
    </row>
    <row r="34" spans="1:16" ht="15.75" x14ac:dyDescent="0.5">
      <c r="A34" s="83">
        <v>1.8</v>
      </c>
      <c r="B34" s="82">
        <v>3</v>
      </c>
      <c r="C34" s="84">
        <v>1.18</v>
      </c>
      <c r="D34" s="82">
        <v>69</v>
      </c>
      <c r="E34" s="82">
        <v>2</v>
      </c>
      <c r="F34" s="82">
        <v>72</v>
      </c>
      <c r="G34" s="82">
        <v>0</v>
      </c>
      <c r="H34" s="29">
        <v>0</v>
      </c>
      <c r="I34" s="82">
        <v>34</v>
      </c>
      <c r="J34" s="82">
        <v>6</v>
      </c>
      <c r="K34" s="82">
        <v>2</v>
      </c>
      <c r="L34" s="61">
        <v>47</v>
      </c>
      <c r="M34" s="62">
        <v>20</v>
      </c>
      <c r="N34" s="30">
        <v>178</v>
      </c>
      <c r="O34" s="31">
        <v>2.8089887640449437E-2</v>
      </c>
      <c r="P34" s="83">
        <v>8</v>
      </c>
    </row>
    <row r="35" spans="1:16" ht="15.75" x14ac:dyDescent="0.5">
      <c r="A35" s="83">
        <v>3.9</v>
      </c>
      <c r="B35" s="82">
        <v>3</v>
      </c>
      <c r="C35" s="84">
        <v>0.97399999999999998</v>
      </c>
      <c r="D35" s="82">
        <v>201</v>
      </c>
      <c r="E35" s="82">
        <v>1</v>
      </c>
      <c r="F35" s="82">
        <v>91</v>
      </c>
      <c r="G35" s="82">
        <v>1</v>
      </c>
      <c r="H35" s="29">
        <v>1</v>
      </c>
      <c r="I35" s="82">
        <v>37</v>
      </c>
      <c r="J35" s="82">
        <v>6</v>
      </c>
      <c r="K35" s="82">
        <v>3</v>
      </c>
      <c r="L35" s="61">
        <v>32</v>
      </c>
      <c r="M35" s="62">
        <v>106</v>
      </c>
      <c r="N35" s="30">
        <v>186</v>
      </c>
      <c r="O35" s="31">
        <v>4.3010752688172046E-2</v>
      </c>
      <c r="P35" s="83">
        <v>16.100000000000001</v>
      </c>
    </row>
    <row r="36" spans="1:16" ht="15.75" x14ac:dyDescent="0.5">
      <c r="A36" s="83">
        <v>2</v>
      </c>
      <c r="B36" s="82">
        <v>4</v>
      </c>
      <c r="C36" s="84">
        <v>1.3149999999999999</v>
      </c>
      <c r="D36" s="82">
        <v>69</v>
      </c>
      <c r="E36" s="82">
        <v>1</v>
      </c>
      <c r="F36" s="82">
        <v>78</v>
      </c>
      <c r="G36" s="82">
        <v>1</v>
      </c>
      <c r="H36" s="29">
        <v>1</v>
      </c>
      <c r="I36" s="82">
        <v>35</v>
      </c>
      <c r="J36" s="82">
        <v>9</v>
      </c>
      <c r="K36" s="82">
        <v>2</v>
      </c>
      <c r="L36" s="61">
        <v>47</v>
      </c>
      <c r="M36" s="62">
        <v>25</v>
      </c>
      <c r="N36" s="30">
        <v>181</v>
      </c>
      <c r="O36" s="31">
        <v>4.4198895027624308E-2</v>
      </c>
      <c r="P36" s="83">
        <v>10.4</v>
      </c>
    </row>
    <row r="37" spans="1:16" ht="15.75" x14ac:dyDescent="0.5">
      <c r="A37" s="83">
        <v>1.8</v>
      </c>
      <c r="B37" s="82">
        <v>12</v>
      </c>
      <c r="C37" s="84">
        <v>0.97399999999999998</v>
      </c>
      <c r="D37" s="82">
        <v>117</v>
      </c>
      <c r="E37" s="82">
        <v>3</v>
      </c>
      <c r="F37" s="82">
        <v>96</v>
      </c>
      <c r="G37" s="82">
        <v>0</v>
      </c>
      <c r="H37" s="29">
        <v>0</v>
      </c>
      <c r="I37" s="82">
        <v>33</v>
      </c>
      <c r="J37" s="82">
        <v>6</v>
      </c>
      <c r="K37" s="82">
        <v>2</v>
      </c>
      <c r="L37" s="61">
        <v>40</v>
      </c>
      <c r="M37" s="62">
        <v>22</v>
      </c>
      <c r="N37" s="30">
        <v>165</v>
      </c>
      <c r="O37" s="31">
        <v>3.0303030303030304E-2</v>
      </c>
      <c r="P37" s="83">
        <v>7.4</v>
      </c>
    </row>
    <row r="38" spans="1:16" ht="15.75" x14ac:dyDescent="0.5">
      <c r="A38" s="83">
        <v>2.2999999999999998</v>
      </c>
      <c r="B38" s="82">
        <v>15</v>
      </c>
      <c r="C38" s="84">
        <v>0.16700000000000001</v>
      </c>
      <c r="D38" s="82">
        <v>81</v>
      </c>
      <c r="E38" s="82">
        <v>1</v>
      </c>
      <c r="F38" s="82">
        <v>120</v>
      </c>
      <c r="G38" s="82">
        <v>0</v>
      </c>
      <c r="H38" s="29">
        <v>0</v>
      </c>
      <c r="I38" s="82">
        <v>39</v>
      </c>
      <c r="J38" s="82">
        <v>10</v>
      </c>
      <c r="K38" s="82">
        <v>2</v>
      </c>
      <c r="L38" s="61">
        <v>47</v>
      </c>
      <c r="M38" s="62">
        <v>35</v>
      </c>
      <c r="N38" s="30">
        <v>181</v>
      </c>
      <c r="O38" s="31">
        <v>3.8674033149171269E-2</v>
      </c>
      <c r="P38" s="83">
        <v>10.5</v>
      </c>
    </row>
    <row r="39" spans="1:16" ht="15.75" x14ac:dyDescent="0.5">
      <c r="A39" s="83">
        <v>2.2999999999999998</v>
      </c>
      <c r="B39" s="82">
        <v>5</v>
      </c>
      <c r="C39" s="84">
        <v>0.93700000000000006</v>
      </c>
      <c r="D39" s="82">
        <v>211</v>
      </c>
      <c r="E39" s="82">
        <v>3</v>
      </c>
      <c r="F39" s="82">
        <v>112</v>
      </c>
      <c r="G39" s="82">
        <v>1</v>
      </c>
      <c r="H39" s="29">
        <v>0</v>
      </c>
      <c r="I39" s="82">
        <v>59</v>
      </c>
      <c r="J39" s="82">
        <v>15</v>
      </c>
      <c r="K39" s="82">
        <v>4</v>
      </c>
      <c r="L39" s="61">
        <v>37</v>
      </c>
      <c r="M39" s="62">
        <v>39</v>
      </c>
      <c r="N39" s="30">
        <v>166</v>
      </c>
      <c r="O39" s="31">
        <v>3.0120481927710843E-2</v>
      </c>
      <c r="P39" s="83">
        <v>12</v>
      </c>
    </row>
    <row r="40" spans="1:16" ht="15.75" x14ac:dyDescent="0.5">
      <c r="A40" s="83">
        <v>2.4</v>
      </c>
      <c r="B40" s="82">
        <v>9</v>
      </c>
      <c r="C40" s="84">
        <v>4.5999999999999999E-2</v>
      </c>
      <c r="D40" s="82">
        <v>151</v>
      </c>
      <c r="E40" s="82">
        <v>0</v>
      </c>
      <c r="F40" s="82">
        <v>72</v>
      </c>
      <c r="G40" s="82">
        <v>1</v>
      </c>
      <c r="H40" s="29">
        <v>1</v>
      </c>
      <c r="I40" s="82">
        <v>30</v>
      </c>
      <c r="J40" s="82">
        <v>13</v>
      </c>
      <c r="K40" s="82">
        <v>5</v>
      </c>
      <c r="L40" s="61">
        <v>39</v>
      </c>
      <c r="M40" s="62">
        <v>26</v>
      </c>
      <c r="N40" s="30">
        <v>201</v>
      </c>
      <c r="O40" s="31">
        <v>1.4925373134328358E-2</v>
      </c>
      <c r="P40" s="83">
        <v>14.5</v>
      </c>
    </row>
    <row r="41" spans="1:16" ht="15.75" x14ac:dyDescent="0.5">
      <c r="A41" s="85">
        <v>1.9</v>
      </c>
      <c r="B41" s="81">
        <v>2</v>
      </c>
      <c r="C41" s="86">
        <v>1.7999999999999999E-2</v>
      </c>
      <c r="D41" s="81">
        <v>77</v>
      </c>
      <c r="E41" s="81">
        <v>2</v>
      </c>
      <c r="F41" s="81">
        <v>150</v>
      </c>
      <c r="G41" s="82">
        <v>0</v>
      </c>
      <c r="H41" s="29">
        <v>0</v>
      </c>
      <c r="I41" s="82">
        <v>28</v>
      </c>
      <c r="J41" s="82">
        <v>1</v>
      </c>
      <c r="K41" s="82">
        <v>6</v>
      </c>
      <c r="L41" s="61">
        <v>30</v>
      </c>
      <c r="M41" s="62">
        <v>24</v>
      </c>
      <c r="N41" s="30">
        <v>157</v>
      </c>
      <c r="O41" s="31">
        <v>1.9108280254777069E-2</v>
      </c>
      <c r="P41" s="85">
        <v>5.9</v>
      </c>
    </row>
    <row r="42" spans="1:16" ht="15.75" x14ac:dyDescent="0.5">
      <c r="A42" s="83">
        <v>1.9</v>
      </c>
      <c r="B42" s="82">
        <v>13</v>
      </c>
      <c r="C42" s="84">
        <v>0.84</v>
      </c>
      <c r="D42" s="82">
        <v>99</v>
      </c>
      <c r="E42" s="82">
        <v>3</v>
      </c>
      <c r="F42" s="82">
        <v>110</v>
      </c>
      <c r="G42" s="82">
        <v>1</v>
      </c>
      <c r="H42" s="29">
        <v>0</v>
      </c>
      <c r="I42" s="82">
        <v>36</v>
      </c>
      <c r="J42" s="82">
        <v>9</v>
      </c>
      <c r="K42" s="82">
        <v>2</v>
      </c>
      <c r="L42" s="61">
        <v>41</v>
      </c>
      <c r="M42" s="62">
        <v>30</v>
      </c>
      <c r="N42" s="30">
        <v>171</v>
      </c>
      <c r="O42" s="31">
        <v>2.9239766081871343E-2</v>
      </c>
      <c r="P42" s="83">
        <v>9</v>
      </c>
    </row>
    <row r="43" spans="1:16" ht="15.75" x14ac:dyDescent="0.5">
      <c r="A43" s="83">
        <v>3.5</v>
      </c>
      <c r="B43" s="82">
        <v>18</v>
      </c>
      <c r="C43" s="84">
        <v>1</v>
      </c>
      <c r="D43" s="82">
        <v>283</v>
      </c>
      <c r="E43" s="82">
        <v>2</v>
      </c>
      <c r="F43" s="82">
        <v>104</v>
      </c>
      <c r="G43" s="82">
        <v>1</v>
      </c>
      <c r="H43" s="29">
        <v>0</v>
      </c>
      <c r="I43" s="82">
        <v>40</v>
      </c>
      <c r="J43" s="82">
        <v>8</v>
      </c>
      <c r="K43" s="82">
        <v>3</v>
      </c>
      <c r="L43" s="61">
        <v>43</v>
      </c>
      <c r="M43" s="62">
        <v>64</v>
      </c>
      <c r="N43" s="30">
        <v>167</v>
      </c>
      <c r="O43" s="31">
        <v>5.9880239520958084E-2</v>
      </c>
      <c r="P43" s="83">
        <v>15.8</v>
      </c>
    </row>
    <row r="44" spans="1:16" ht="15.75" x14ac:dyDescent="0.5">
      <c r="A44" s="83">
        <v>2.5</v>
      </c>
      <c r="B44" s="82">
        <v>5</v>
      </c>
      <c r="C44" s="84">
        <v>1.159</v>
      </c>
      <c r="D44" s="82">
        <v>196</v>
      </c>
      <c r="E44" s="82">
        <v>1</v>
      </c>
      <c r="F44" s="82">
        <v>99</v>
      </c>
      <c r="G44" s="82">
        <v>1</v>
      </c>
      <c r="H44" s="29">
        <v>0</v>
      </c>
      <c r="I44" s="82">
        <v>43</v>
      </c>
      <c r="J44" s="82">
        <v>15</v>
      </c>
      <c r="K44" s="82">
        <v>5</v>
      </c>
      <c r="L44" s="61">
        <v>35</v>
      </c>
      <c r="M44" s="62">
        <v>45</v>
      </c>
      <c r="N44" s="30">
        <v>176</v>
      </c>
      <c r="O44" s="31">
        <v>4.5454545454545456E-2</v>
      </c>
      <c r="P44" s="83">
        <v>14</v>
      </c>
    </row>
    <row r="45" spans="1:16" ht="15.75" x14ac:dyDescent="0.5">
      <c r="A45" s="83">
        <v>3.4</v>
      </c>
      <c r="B45" s="82">
        <v>2</v>
      </c>
      <c r="C45" s="84">
        <v>0.104</v>
      </c>
      <c r="D45" s="82">
        <v>253</v>
      </c>
      <c r="E45" s="82">
        <v>2</v>
      </c>
      <c r="F45" s="82">
        <v>145</v>
      </c>
      <c r="G45" s="82">
        <v>1</v>
      </c>
      <c r="H45" s="29">
        <v>1</v>
      </c>
      <c r="I45" s="82">
        <v>52</v>
      </c>
      <c r="J45" s="82">
        <v>15</v>
      </c>
      <c r="K45" s="82">
        <v>3</v>
      </c>
      <c r="L45" s="61">
        <v>30</v>
      </c>
      <c r="M45" s="62">
        <v>59</v>
      </c>
      <c r="N45" s="30">
        <v>163</v>
      </c>
      <c r="O45" s="31">
        <v>3.6809815950920248E-2</v>
      </c>
      <c r="P45" s="83">
        <v>15.3</v>
      </c>
    </row>
    <row r="46" spans="1:16" ht="15.75" x14ac:dyDescent="0.5">
      <c r="A46" s="83">
        <v>3.1</v>
      </c>
      <c r="B46" s="82">
        <v>22</v>
      </c>
      <c r="C46" s="84">
        <v>0.93600000000000005</v>
      </c>
      <c r="D46" s="82">
        <v>203</v>
      </c>
      <c r="E46" s="82">
        <v>2</v>
      </c>
      <c r="F46" s="82">
        <v>111</v>
      </c>
      <c r="G46" s="82">
        <v>1</v>
      </c>
      <c r="H46" s="29">
        <v>0</v>
      </c>
      <c r="I46" s="82">
        <v>45</v>
      </c>
      <c r="J46" s="82">
        <v>9</v>
      </c>
      <c r="K46" s="82">
        <v>3</v>
      </c>
      <c r="L46" s="61">
        <v>50</v>
      </c>
      <c r="M46" s="62">
        <v>87</v>
      </c>
      <c r="N46" s="30">
        <v>173</v>
      </c>
      <c r="O46" s="31">
        <v>2.8901734104046242E-2</v>
      </c>
      <c r="P46" s="83">
        <v>14.4</v>
      </c>
    </row>
    <row r="47" spans="1:16" ht="15.75" x14ac:dyDescent="0.5">
      <c r="A47" s="83">
        <v>3.6</v>
      </c>
      <c r="B47" s="82">
        <v>2</v>
      </c>
      <c r="C47" s="84">
        <v>1.968</v>
      </c>
      <c r="D47" s="82">
        <v>164</v>
      </c>
      <c r="E47" s="82">
        <v>1</v>
      </c>
      <c r="F47" s="82">
        <v>86</v>
      </c>
      <c r="G47" s="82">
        <v>1</v>
      </c>
      <c r="H47" s="29">
        <v>0</v>
      </c>
      <c r="I47" s="82">
        <v>33</v>
      </c>
      <c r="J47" s="82">
        <v>5</v>
      </c>
      <c r="K47" s="82">
        <v>2</v>
      </c>
      <c r="L47" s="61">
        <v>37</v>
      </c>
      <c r="M47" s="62">
        <v>98</v>
      </c>
      <c r="N47" s="30">
        <v>183</v>
      </c>
      <c r="O47" s="31">
        <v>6.0109289617486336E-2</v>
      </c>
      <c r="P47" s="83">
        <v>14.8</v>
      </c>
    </row>
    <row r="48" spans="1:16" ht="15.75" x14ac:dyDescent="0.5">
      <c r="A48" s="83">
        <v>2.5</v>
      </c>
      <c r="B48" s="82">
        <v>4</v>
      </c>
      <c r="C48" s="84">
        <v>2.536</v>
      </c>
      <c r="D48" s="82">
        <v>146</v>
      </c>
      <c r="E48" s="82">
        <v>1</v>
      </c>
      <c r="F48" s="82">
        <v>84</v>
      </c>
      <c r="G48" s="82">
        <v>1</v>
      </c>
      <c r="H48" s="29">
        <v>1</v>
      </c>
      <c r="I48" s="82">
        <v>36</v>
      </c>
      <c r="J48" s="82">
        <v>8</v>
      </c>
      <c r="K48" s="82">
        <v>2</v>
      </c>
      <c r="L48" s="61">
        <v>50</v>
      </c>
      <c r="M48" s="62">
        <v>40</v>
      </c>
      <c r="N48" s="30">
        <v>173</v>
      </c>
      <c r="O48" s="31">
        <v>3.4682080924855488E-2</v>
      </c>
      <c r="P48" s="83">
        <v>12.1</v>
      </c>
    </row>
    <row r="49" spans="1:16" ht="15.75" x14ac:dyDescent="0.5">
      <c r="A49" s="83">
        <v>1.9</v>
      </c>
      <c r="B49" s="82">
        <v>2</v>
      </c>
      <c r="C49" s="84">
        <v>0.41699999999999998</v>
      </c>
      <c r="D49" s="82">
        <v>121</v>
      </c>
      <c r="E49" s="82">
        <v>3</v>
      </c>
      <c r="F49" s="82">
        <v>123</v>
      </c>
      <c r="G49" s="82">
        <v>0</v>
      </c>
      <c r="H49" s="29">
        <v>0</v>
      </c>
      <c r="I49" s="82">
        <v>36</v>
      </c>
      <c r="J49" s="82">
        <v>8</v>
      </c>
      <c r="K49" s="82">
        <v>2</v>
      </c>
      <c r="L49" s="61">
        <v>33</v>
      </c>
      <c r="M49" s="62">
        <v>32</v>
      </c>
      <c r="N49" s="30">
        <v>161</v>
      </c>
      <c r="O49" s="31">
        <v>3.7267080745341616E-2</v>
      </c>
      <c r="P49" s="83">
        <v>8</v>
      </c>
    </row>
    <row r="50" spans="1:16" ht="15.75" x14ac:dyDescent="0.5">
      <c r="A50" s="83">
        <v>2</v>
      </c>
      <c r="B50" s="82">
        <v>14</v>
      </c>
      <c r="C50" s="84">
        <v>3.9E-2</v>
      </c>
      <c r="D50" s="82">
        <v>128</v>
      </c>
      <c r="E50" s="82">
        <v>1</v>
      </c>
      <c r="F50" s="82">
        <v>97</v>
      </c>
      <c r="G50" s="82">
        <v>0</v>
      </c>
      <c r="H50" s="29">
        <v>1</v>
      </c>
      <c r="I50" s="82">
        <v>43</v>
      </c>
      <c r="J50" s="82">
        <v>6</v>
      </c>
      <c r="K50" s="82">
        <v>3</v>
      </c>
      <c r="L50" s="61">
        <v>41</v>
      </c>
      <c r="M50" s="62">
        <v>37</v>
      </c>
      <c r="N50" s="30">
        <v>165</v>
      </c>
      <c r="O50" s="31">
        <v>4.2424242424242427E-2</v>
      </c>
      <c r="P50" s="83">
        <v>8.4</v>
      </c>
    </row>
    <row r="51" spans="1:16" ht="15.75" x14ac:dyDescent="0.5">
      <c r="A51" s="83">
        <v>2</v>
      </c>
      <c r="B51" s="82">
        <v>3</v>
      </c>
      <c r="C51" s="84">
        <v>1.155</v>
      </c>
      <c r="D51" s="82">
        <v>132</v>
      </c>
      <c r="E51" s="82">
        <v>2</v>
      </c>
      <c r="F51" s="82">
        <v>98</v>
      </c>
      <c r="G51" s="82">
        <v>0</v>
      </c>
      <c r="H51" s="29">
        <v>1</v>
      </c>
      <c r="I51" s="82">
        <v>35</v>
      </c>
      <c r="J51" s="82">
        <v>1</v>
      </c>
      <c r="K51" s="82">
        <v>3</v>
      </c>
      <c r="L51" s="61">
        <v>35</v>
      </c>
      <c r="M51" s="62">
        <v>26</v>
      </c>
      <c r="N51" s="30">
        <v>173</v>
      </c>
      <c r="O51" s="31">
        <v>4.6242774566473986E-2</v>
      </c>
      <c r="P51" s="83">
        <v>10.6</v>
      </c>
    </row>
    <row r="52" spans="1:16" ht="15.75" x14ac:dyDescent="0.5">
      <c r="A52" s="83">
        <v>2.2999999999999998</v>
      </c>
      <c r="B52" s="82">
        <v>9</v>
      </c>
      <c r="C52" s="84">
        <v>1.9990000000000001</v>
      </c>
      <c r="D52" s="82">
        <v>75</v>
      </c>
      <c r="E52" s="82">
        <v>0</v>
      </c>
      <c r="F52" s="82">
        <v>72</v>
      </c>
      <c r="G52" s="82">
        <v>0</v>
      </c>
      <c r="H52" s="29">
        <v>1</v>
      </c>
      <c r="I52" s="82">
        <v>49</v>
      </c>
      <c r="J52" s="82">
        <v>7</v>
      </c>
      <c r="K52" s="82">
        <v>4</v>
      </c>
      <c r="L52" s="61">
        <v>41</v>
      </c>
      <c r="M52" s="62">
        <v>33</v>
      </c>
      <c r="N52" s="30">
        <v>182</v>
      </c>
      <c r="O52" s="31">
        <v>3.8461538461538464E-2</v>
      </c>
      <c r="P52" s="83">
        <v>10.9</v>
      </c>
    </row>
    <row r="53" spans="1:16" ht="15.75" x14ac:dyDescent="0.5">
      <c r="A53" s="83">
        <v>2.1</v>
      </c>
      <c r="B53" s="82">
        <v>2</v>
      </c>
      <c r="C53" s="84">
        <v>2.8719999999999999</v>
      </c>
      <c r="D53" s="82">
        <v>144</v>
      </c>
      <c r="E53" s="82">
        <v>6</v>
      </c>
      <c r="F53" s="82">
        <v>73</v>
      </c>
      <c r="G53" s="82">
        <v>1</v>
      </c>
      <c r="H53" s="29">
        <v>1</v>
      </c>
      <c r="I53" s="82">
        <v>35</v>
      </c>
      <c r="J53" s="82">
        <v>4</v>
      </c>
      <c r="K53" s="82">
        <v>3</v>
      </c>
      <c r="L53" s="61">
        <v>50</v>
      </c>
      <c r="M53" s="62">
        <v>34</v>
      </c>
      <c r="N53" s="30">
        <v>165</v>
      </c>
      <c r="O53" s="31">
        <v>3.6363636363636362E-2</v>
      </c>
      <c r="P53" s="83">
        <v>8.6999999999999993</v>
      </c>
    </row>
    <row r="54" spans="1:16" ht="15.75" x14ac:dyDescent="0.5">
      <c r="A54" s="83">
        <v>2.5</v>
      </c>
      <c r="B54" s="82">
        <v>21</v>
      </c>
      <c r="C54" s="84">
        <v>0.73399999999999999</v>
      </c>
      <c r="D54" s="82">
        <v>152</v>
      </c>
      <c r="E54" s="82">
        <v>3</v>
      </c>
      <c r="F54" s="82">
        <v>111</v>
      </c>
      <c r="G54" s="82">
        <v>1</v>
      </c>
      <c r="H54" s="29">
        <v>0</v>
      </c>
      <c r="I54" s="82">
        <v>44</v>
      </c>
      <c r="J54" s="82">
        <v>5</v>
      </c>
      <c r="K54" s="82">
        <v>3</v>
      </c>
      <c r="L54" s="61">
        <v>47</v>
      </c>
      <c r="M54" s="62">
        <v>43</v>
      </c>
      <c r="N54" s="30">
        <v>164</v>
      </c>
      <c r="O54" s="31">
        <v>3.048780487804878E-2</v>
      </c>
      <c r="P54" s="83">
        <v>9.5</v>
      </c>
    </row>
    <row r="55" spans="1:16" ht="15.75" x14ac:dyDescent="0.5">
      <c r="A55" s="83">
        <v>1.7</v>
      </c>
      <c r="B55" s="82">
        <v>4</v>
      </c>
      <c r="C55" s="84">
        <v>4.5900000000000003E-2</v>
      </c>
      <c r="D55" s="82">
        <v>104</v>
      </c>
      <c r="E55" s="82">
        <v>6</v>
      </c>
      <c r="F55" s="82">
        <v>86</v>
      </c>
      <c r="G55" s="82">
        <v>1</v>
      </c>
      <c r="H55" s="29">
        <v>0</v>
      </c>
      <c r="I55" s="82">
        <v>29</v>
      </c>
      <c r="J55" s="82">
        <v>2</v>
      </c>
      <c r="K55" s="82">
        <v>2</v>
      </c>
      <c r="L55" s="61">
        <v>36</v>
      </c>
      <c r="M55" s="62">
        <v>21</v>
      </c>
      <c r="N55" s="30">
        <v>164</v>
      </c>
      <c r="O55" s="31">
        <v>2.4390243902439025E-2</v>
      </c>
      <c r="P55" s="83">
        <v>6.8</v>
      </c>
    </row>
    <row r="56" spans="1:16" ht="15.75" x14ac:dyDescent="0.5">
      <c r="A56" s="83">
        <v>1.6</v>
      </c>
      <c r="B56" s="82">
        <v>12</v>
      </c>
      <c r="C56" s="84">
        <v>0.879</v>
      </c>
      <c r="D56" s="82">
        <v>112</v>
      </c>
      <c r="E56" s="82">
        <v>2</v>
      </c>
      <c r="F56" s="82">
        <v>120</v>
      </c>
      <c r="G56" s="82">
        <v>0</v>
      </c>
      <c r="H56" s="29">
        <v>0</v>
      </c>
      <c r="I56" s="82">
        <v>39</v>
      </c>
      <c r="J56" s="82">
        <v>5</v>
      </c>
      <c r="K56" s="82">
        <v>3</v>
      </c>
      <c r="L56" s="61">
        <v>40</v>
      </c>
      <c r="M56" s="62">
        <v>14</v>
      </c>
      <c r="N56" s="30">
        <v>162</v>
      </c>
      <c r="O56" s="31">
        <v>3.0864197530864196E-2</v>
      </c>
      <c r="P56" s="83">
        <v>7.2</v>
      </c>
    </row>
    <row r="57" spans="1:16" ht="15.75" x14ac:dyDescent="0.5">
      <c r="A57" s="83">
        <v>2.6</v>
      </c>
      <c r="B57" s="82">
        <v>4</v>
      </c>
      <c r="C57" s="84">
        <v>1.496</v>
      </c>
      <c r="D57" s="82">
        <v>139</v>
      </c>
      <c r="E57" s="82">
        <v>2</v>
      </c>
      <c r="F57" s="82">
        <v>84</v>
      </c>
      <c r="G57" s="82">
        <v>1</v>
      </c>
      <c r="H57" s="29">
        <v>1</v>
      </c>
      <c r="I57" s="82">
        <v>36</v>
      </c>
      <c r="J57" s="82">
        <v>6</v>
      </c>
      <c r="K57" s="82">
        <v>3</v>
      </c>
      <c r="L57" s="61">
        <v>34</v>
      </c>
      <c r="M57" s="62">
        <v>77</v>
      </c>
      <c r="N57" s="30">
        <v>177</v>
      </c>
      <c r="O57" s="31">
        <v>3.954802259887006E-2</v>
      </c>
      <c r="P57" s="83">
        <v>11.3</v>
      </c>
    </row>
    <row r="58" spans="1:16" ht="15.75" x14ac:dyDescent="0.5">
      <c r="A58" s="83">
        <v>2</v>
      </c>
      <c r="B58" s="82">
        <v>14</v>
      </c>
      <c r="C58" s="84">
        <v>0.65500000000000003</v>
      </c>
      <c r="D58" s="82">
        <v>150</v>
      </c>
      <c r="E58" s="82">
        <v>3</v>
      </c>
      <c r="F58" s="82">
        <v>108</v>
      </c>
      <c r="G58" s="82">
        <v>1</v>
      </c>
      <c r="H58" s="29">
        <v>0</v>
      </c>
      <c r="I58" s="82">
        <v>37</v>
      </c>
      <c r="J58" s="82">
        <v>9</v>
      </c>
      <c r="K58" s="82">
        <v>2</v>
      </c>
      <c r="L58" s="61">
        <v>40</v>
      </c>
      <c r="M58" s="62">
        <v>35</v>
      </c>
      <c r="N58" s="30">
        <v>163</v>
      </c>
      <c r="O58" s="31">
        <v>3.0674846625766871E-2</v>
      </c>
      <c r="P58" s="83">
        <v>9.4</v>
      </c>
    </row>
    <row r="59" spans="1:16" ht="15.75" x14ac:dyDescent="0.5">
      <c r="A59" s="83">
        <v>1.8</v>
      </c>
      <c r="B59" s="82">
        <v>10</v>
      </c>
      <c r="C59" s="84">
        <v>1.6439999999999999</v>
      </c>
      <c r="D59" s="82">
        <v>60</v>
      </c>
      <c r="E59" s="82">
        <v>3</v>
      </c>
      <c r="F59" s="82">
        <v>118</v>
      </c>
      <c r="G59" s="82">
        <v>0</v>
      </c>
      <c r="H59" s="29">
        <v>1</v>
      </c>
      <c r="I59" s="82">
        <v>34</v>
      </c>
      <c r="J59" s="82">
        <v>19</v>
      </c>
      <c r="K59" s="82">
        <v>1</v>
      </c>
      <c r="L59" s="61">
        <v>39</v>
      </c>
      <c r="M59" s="62">
        <v>22</v>
      </c>
      <c r="N59" s="30">
        <v>172</v>
      </c>
      <c r="O59" s="31">
        <v>4.6511627906976744E-2</v>
      </c>
      <c r="P59" s="83">
        <v>8.6</v>
      </c>
    </row>
    <row r="60" spans="1:16" ht="15.75" x14ac:dyDescent="0.5">
      <c r="A60" s="83">
        <v>2.9</v>
      </c>
      <c r="B60" s="82">
        <v>5</v>
      </c>
      <c r="C60" s="84">
        <v>0.81899999999999995</v>
      </c>
      <c r="D60" s="82">
        <v>266</v>
      </c>
      <c r="E60" s="82">
        <v>4</v>
      </c>
      <c r="F60" s="82">
        <v>92</v>
      </c>
      <c r="G60" s="82">
        <v>0</v>
      </c>
      <c r="H60" s="29">
        <v>1</v>
      </c>
      <c r="I60" s="82">
        <v>52</v>
      </c>
      <c r="J60" s="82">
        <v>18</v>
      </c>
      <c r="K60" s="82">
        <v>5</v>
      </c>
      <c r="L60" s="61">
        <v>34</v>
      </c>
      <c r="M60" s="62">
        <v>87</v>
      </c>
      <c r="N60" s="30">
        <v>178</v>
      </c>
      <c r="O60" s="31">
        <v>4.49438202247191E-2</v>
      </c>
      <c r="P60" s="83">
        <v>17.100000000000001</v>
      </c>
    </row>
    <row r="61" spans="1:16" ht="15.75" x14ac:dyDescent="0.5">
      <c r="A61" s="83">
        <v>2.4</v>
      </c>
      <c r="B61" s="82">
        <v>6</v>
      </c>
      <c r="C61" s="84">
        <v>1.623</v>
      </c>
      <c r="D61" s="82">
        <v>209</v>
      </c>
      <c r="E61" s="82">
        <v>1</v>
      </c>
      <c r="F61" s="82">
        <v>88</v>
      </c>
      <c r="G61" s="82">
        <v>0</v>
      </c>
      <c r="H61" s="29">
        <v>1</v>
      </c>
      <c r="I61" s="82">
        <v>45</v>
      </c>
      <c r="J61" s="82">
        <v>10</v>
      </c>
      <c r="K61" s="82">
        <v>3</v>
      </c>
      <c r="L61" s="61">
        <v>38</v>
      </c>
      <c r="M61" s="62">
        <v>45</v>
      </c>
      <c r="N61" s="30">
        <v>179</v>
      </c>
      <c r="O61" s="31">
        <v>4.4692737430167599E-2</v>
      </c>
      <c r="P61" s="83">
        <v>15.4</v>
      </c>
    </row>
    <row r="62" spans="1:16" ht="15.75" x14ac:dyDescent="0.5">
      <c r="A62" s="83">
        <v>2.2000000000000002</v>
      </c>
      <c r="B62" s="82">
        <v>6</v>
      </c>
      <c r="C62" s="84">
        <v>1.0840000000000001</v>
      </c>
      <c r="D62" s="82">
        <v>181</v>
      </c>
      <c r="E62" s="82">
        <v>2</v>
      </c>
      <c r="F62" s="82">
        <v>101</v>
      </c>
      <c r="G62" s="82">
        <v>0</v>
      </c>
      <c r="H62" s="29">
        <v>1</v>
      </c>
      <c r="I62" s="82">
        <v>53</v>
      </c>
      <c r="J62" s="82">
        <v>9</v>
      </c>
      <c r="K62" s="82">
        <v>4</v>
      </c>
      <c r="L62" s="61">
        <v>37</v>
      </c>
      <c r="M62" s="62">
        <v>33</v>
      </c>
      <c r="N62" s="30">
        <v>164</v>
      </c>
      <c r="O62" s="31">
        <v>3.6585365853658534E-2</v>
      </c>
      <c r="P62" s="83">
        <v>11</v>
      </c>
    </row>
    <row r="63" spans="1:16" ht="15.75" x14ac:dyDescent="0.5">
      <c r="A63" s="83">
        <v>3</v>
      </c>
      <c r="B63" s="82">
        <v>13</v>
      </c>
      <c r="C63" s="84">
        <v>1.4610000000000001</v>
      </c>
      <c r="D63" s="82">
        <v>180</v>
      </c>
      <c r="E63" s="82">
        <v>4</v>
      </c>
      <c r="F63" s="82">
        <v>91</v>
      </c>
      <c r="G63" s="82">
        <v>0</v>
      </c>
      <c r="H63" s="29">
        <v>0</v>
      </c>
      <c r="I63" s="82">
        <v>44</v>
      </c>
      <c r="J63" s="82">
        <v>10</v>
      </c>
      <c r="K63" s="82">
        <v>3</v>
      </c>
      <c r="L63" s="61">
        <v>40</v>
      </c>
      <c r="M63" s="62">
        <v>44</v>
      </c>
      <c r="N63" s="30">
        <v>181</v>
      </c>
      <c r="O63" s="31">
        <v>3.3149171270718231E-2</v>
      </c>
      <c r="P63" s="83">
        <v>15.6</v>
      </c>
    </row>
    <row r="64" spans="1:16" ht="15.75" x14ac:dyDescent="0.5">
      <c r="A64" s="83">
        <v>1.8</v>
      </c>
      <c r="B64" s="82">
        <v>3</v>
      </c>
      <c r="C64" s="84">
        <v>0.53200000000000003</v>
      </c>
      <c r="D64" s="82">
        <v>111</v>
      </c>
      <c r="E64" s="82">
        <v>2</v>
      </c>
      <c r="F64" s="82">
        <v>120</v>
      </c>
      <c r="G64" s="82">
        <v>0</v>
      </c>
      <c r="H64" s="29">
        <v>0</v>
      </c>
      <c r="I64" s="82">
        <v>46</v>
      </c>
      <c r="J64" s="82">
        <v>3</v>
      </c>
      <c r="K64" s="82">
        <v>4</v>
      </c>
      <c r="L64" s="61">
        <v>32</v>
      </c>
      <c r="M64" s="62">
        <v>26</v>
      </c>
      <c r="N64" s="30">
        <v>164</v>
      </c>
      <c r="O64" s="31">
        <v>4.878048780487805E-2</v>
      </c>
      <c r="P64" s="83">
        <v>7.6</v>
      </c>
    </row>
    <row r="65" spans="1:16" ht="15.75" x14ac:dyDescent="0.5">
      <c r="A65" s="83">
        <v>2.4</v>
      </c>
      <c r="B65" s="82">
        <v>2</v>
      </c>
      <c r="C65" s="84">
        <v>1.3360000000000001</v>
      </c>
      <c r="D65" s="82">
        <v>150</v>
      </c>
      <c r="E65" s="82">
        <v>2</v>
      </c>
      <c r="F65" s="82">
        <v>98</v>
      </c>
      <c r="G65" s="82">
        <v>0</v>
      </c>
      <c r="H65" s="29">
        <v>1</v>
      </c>
      <c r="I65" s="82">
        <v>38</v>
      </c>
      <c r="J65" s="82">
        <v>9</v>
      </c>
      <c r="K65" s="82">
        <v>2</v>
      </c>
      <c r="L65" s="61">
        <v>47</v>
      </c>
      <c r="M65" s="62">
        <v>41</v>
      </c>
      <c r="N65" s="30">
        <v>177</v>
      </c>
      <c r="O65" s="31">
        <v>3.3898305084745763E-2</v>
      </c>
      <c r="P65" s="83">
        <v>11.4</v>
      </c>
    </row>
    <row r="66" spans="1:16" ht="15.75" x14ac:dyDescent="0.5">
      <c r="A66" s="83">
        <v>3.6</v>
      </c>
      <c r="B66" s="82">
        <v>8</v>
      </c>
      <c r="C66" s="84">
        <v>1.018</v>
      </c>
      <c r="D66" s="82">
        <v>348</v>
      </c>
      <c r="E66" s="82">
        <v>0</v>
      </c>
      <c r="F66" s="82">
        <v>98</v>
      </c>
      <c r="G66" s="82">
        <v>1</v>
      </c>
      <c r="H66" s="29">
        <v>1</v>
      </c>
      <c r="I66" s="82">
        <v>36</v>
      </c>
      <c r="J66" s="82">
        <v>12</v>
      </c>
      <c r="K66" s="82">
        <v>1</v>
      </c>
      <c r="L66" s="61">
        <v>40</v>
      </c>
      <c r="M66" s="62">
        <v>57</v>
      </c>
      <c r="N66" s="30">
        <v>184</v>
      </c>
      <c r="O66" s="31">
        <v>5.9782608695652176E-2</v>
      </c>
      <c r="P66" s="83">
        <v>23.5</v>
      </c>
    </row>
    <row r="67" spans="1:16" ht="15.75" x14ac:dyDescent="0.5">
      <c r="A67" s="83">
        <v>3.2</v>
      </c>
      <c r="B67" s="82">
        <v>19</v>
      </c>
      <c r="C67" s="84">
        <v>4.2999999999999997E-2</v>
      </c>
      <c r="D67" s="82">
        <v>214</v>
      </c>
      <c r="E67" s="82">
        <v>2</v>
      </c>
      <c r="F67" s="82">
        <v>98</v>
      </c>
      <c r="G67" s="82">
        <v>1</v>
      </c>
      <c r="H67" s="29">
        <v>1</v>
      </c>
      <c r="I67" s="82">
        <v>42</v>
      </c>
      <c r="J67" s="82">
        <v>3</v>
      </c>
      <c r="K67" s="82">
        <v>3</v>
      </c>
      <c r="L67" s="61">
        <v>43</v>
      </c>
      <c r="M67" s="62">
        <v>59</v>
      </c>
      <c r="N67" s="30">
        <v>160</v>
      </c>
      <c r="O67" s="31">
        <v>3.7499999999999999E-2</v>
      </c>
      <c r="P67" s="83">
        <v>12.4</v>
      </c>
    </row>
    <row r="68" spans="1:16" ht="15.75" x14ac:dyDescent="0.5">
      <c r="A68" s="83">
        <v>2.7</v>
      </c>
      <c r="B68" s="82">
        <v>5</v>
      </c>
      <c r="C68" s="84">
        <v>1.28</v>
      </c>
      <c r="D68" s="82">
        <v>141</v>
      </c>
      <c r="E68" s="82">
        <v>2</v>
      </c>
      <c r="F68" s="82">
        <v>96</v>
      </c>
      <c r="G68" s="82">
        <v>0</v>
      </c>
      <c r="H68" s="29">
        <v>1</v>
      </c>
      <c r="I68" s="82">
        <v>28</v>
      </c>
      <c r="J68" s="82">
        <v>9</v>
      </c>
      <c r="K68" s="82">
        <v>1</v>
      </c>
      <c r="L68" s="61">
        <v>37</v>
      </c>
      <c r="M68" s="62">
        <v>54</v>
      </c>
      <c r="N68" s="30">
        <v>180</v>
      </c>
      <c r="O68" s="31">
        <v>3.3333333333333333E-2</v>
      </c>
      <c r="P68" s="83">
        <v>13.4</v>
      </c>
    </row>
    <row r="69" spans="1:16" ht="15.75" x14ac:dyDescent="0.5">
      <c r="A69" s="83">
        <v>2.5</v>
      </c>
      <c r="B69" s="82">
        <v>12</v>
      </c>
      <c r="C69" s="84">
        <v>0.61199999999999999</v>
      </c>
      <c r="D69" s="82">
        <v>148</v>
      </c>
      <c r="E69" s="82">
        <v>3</v>
      </c>
      <c r="F69" s="82">
        <v>116</v>
      </c>
      <c r="G69" s="82">
        <v>1</v>
      </c>
      <c r="H69" s="29">
        <v>0</v>
      </c>
      <c r="I69" s="82">
        <v>35</v>
      </c>
      <c r="J69" s="82">
        <v>10</v>
      </c>
      <c r="K69" s="82">
        <v>2</v>
      </c>
      <c r="L69" s="61">
        <v>39</v>
      </c>
      <c r="M69" s="62">
        <v>42</v>
      </c>
      <c r="N69" s="30">
        <v>178</v>
      </c>
      <c r="O69" s="31">
        <v>3.9325842696629212E-2</v>
      </c>
      <c r="P69" s="83">
        <v>13.8</v>
      </c>
    </row>
    <row r="70" spans="1:16" ht="15.75" x14ac:dyDescent="0.5">
      <c r="A70" s="83">
        <v>2.2999999999999998</v>
      </c>
      <c r="B70" s="82">
        <v>3</v>
      </c>
      <c r="C70" s="84">
        <v>0.73899999999999999</v>
      </c>
      <c r="D70" s="82">
        <v>146</v>
      </c>
      <c r="E70" s="82">
        <v>3</v>
      </c>
      <c r="F70" s="82">
        <v>114</v>
      </c>
      <c r="G70" s="82">
        <v>1</v>
      </c>
      <c r="H70" s="29">
        <v>1</v>
      </c>
      <c r="I70" s="82">
        <v>43</v>
      </c>
      <c r="J70" s="82">
        <v>11</v>
      </c>
      <c r="K70" s="82">
        <v>3</v>
      </c>
      <c r="L70" s="61">
        <v>28</v>
      </c>
      <c r="M70" s="62">
        <v>35</v>
      </c>
      <c r="N70" s="30">
        <v>170</v>
      </c>
      <c r="O70" s="31">
        <v>2.9411764705882353E-2</v>
      </c>
      <c r="P70" s="83">
        <v>11.6</v>
      </c>
    </row>
    <row r="71" spans="1:16" ht="15.75" x14ac:dyDescent="0.5">
      <c r="A71" s="83">
        <v>2.6</v>
      </c>
      <c r="B71" s="82">
        <v>2</v>
      </c>
      <c r="C71" s="84">
        <v>1.1419999999999999</v>
      </c>
      <c r="D71" s="82">
        <v>199</v>
      </c>
      <c r="E71" s="82">
        <v>2</v>
      </c>
      <c r="F71" s="82">
        <v>98</v>
      </c>
      <c r="G71" s="82">
        <v>1</v>
      </c>
      <c r="H71" s="29">
        <v>1</v>
      </c>
      <c r="I71" s="82">
        <v>35</v>
      </c>
      <c r="J71" s="82">
        <v>8</v>
      </c>
      <c r="K71" s="82">
        <v>2</v>
      </c>
      <c r="L71" s="61">
        <v>30</v>
      </c>
      <c r="M71" s="62">
        <v>37</v>
      </c>
      <c r="N71" s="30">
        <v>164</v>
      </c>
      <c r="O71" s="31">
        <v>3.6585365853658534E-2</v>
      </c>
      <c r="P71" s="83">
        <v>11.8</v>
      </c>
    </row>
    <row r="72" spans="1:16" ht="15.75" x14ac:dyDescent="0.5">
      <c r="A72" s="83">
        <v>2.6</v>
      </c>
      <c r="B72" s="82">
        <v>7</v>
      </c>
      <c r="C72" s="84">
        <v>1.476</v>
      </c>
      <c r="D72" s="82">
        <v>171</v>
      </c>
      <c r="E72" s="82">
        <v>1</v>
      </c>
      <c r="F72" s="82">
        <v>91</v>
      </c>
      <c r="G72" s="82">
        <v>1</v>
      </c>
      <c r="H72" s="29">
        <v>0</v>
      </c>
      <c r="I72" s="82">
        <v>28</v>
      </c>
      <c r="J72" s="82">
        <v>8</v>
      </c>
      <c r="K72" s="82">
        <v>2</v>
      </c>
      <c r="L72" s="61">
        <v>47</v>
      </c>
      <c r="M72" s="62">
        <v>41</v>
      </c>
      <c r="N72" s="30">
        <v>174</v>
      </c>
      <c r="O72" s="31">
        <v>4.0229885057471264E-2</v>
      </c>
      <c r="P72" s="83">
        <v>12.4</v>
      </c>
    </row>
    <row r="73" spans="1:16" ht="15.75" x14ac:dyDescent="0.5">
      <c r="A73" s="83">
        <v>3.3</v>
      </c>
      <c r="B73" s="82">
        <v>2</v>
      </c>
      <c r="C73" s="84">
        <v>0.54600000000000004</v>
      </c>
      <c r="D73" s="82">
        <v>122</v>
      </c>
      <c r="E73" s="82">
        <v>4</v>
      </c>
      <c r="F73" s="82">
        <v>129</v>
      </c>
      <c r="G73" s="82">
        <v>1</v>
      </c>
      <c r="H73" s="29">
        <v>0</v>
      </c>
      <c r="I73" s="82">
        <v>56</v>
      </c>
      <c r="J73" s="82">
        <v>3</v>
      </c>
      <c r="K73" s="82">
        <v>5</v>
      </c>
      <c r="L73" s="61">
        <v>33</v>
      </c>
      <c r="M73" s="62">
        <v>74</v>
      </c>
      <c r="N73" s="30">
        <v>163</v>
      </c>
      <c r="O73" s="31">
        <v>4.2944785276073622E-2</v>
      </c>
      <c r="P73" s="83">
        <v>8.1</v>
      </c>
    </row>
    <row r="74" spans="1:16" ht="15.75" x14ac:dyDescent="0.5">
      <c r="A74" s="83">
        <v>2</v>
      </c>
      <c r="B74" s="82">
        <v>19</v>
      </c>
      <c r="C74" s="84">
        <v>1.2949999999999999</v>
      </c>
      <c r="D74" s="82">
        <v>110</v>
      </c>
      <c r="E74" s="82">
        <v>1</v>
      </c>
      <c r="F74" s="82">
        <v>88</v>
      </c>
      <c r="G74" s="82">
        <v>1</v>
      </c>
      <c r="H74" s="29">
        <v>0</v>
      </c>
      <c r="I74" s="82">
        <v>40</v>
      </c>
      <c r="J74" s="82">
        <v>8</v>
      </c>
      <c r="K74" s="82">
        <v>3</v>
      </c>
      <c r="L74" s="61">
        <v>49</v>
      </c>
      <c r="M74" s="62">
        <v>31</v>
      </c>
      <c r="N74" s="30">
        <v>175</v>
      </c>
      <c r="O74" s="31">
        <v>0.04</v>
      </c>
      <c r="P74" s="83">
        <v>9.5</v>
      </c>
    </row>
    <row r="75" spans="1:16" ht="15.75" x14ac:dyDescent="0.5">
      <c r="A75" s="83">
        <v>1.8</v>
      </c>
      <c r="B75" s="82">
        <v>10</v>
      </c>
      <c r="C75" s="84">
        <v>1.512</v>
      </c>
      <c r="D75" s="82">
        <v>73</v>
      </c>
      <c r="E75" s="82">
        <v>0</v>
      </c>
      <c r="F75" s="82">
        <v>82</v>
      </c>
      <c r="G75" s="82">
        <v>0</v>
      </c>
      <c r="H75" s="29">
        <v>1</v>
      </c>
      <c r="I75" s="82">
        <v>31</v>
      </c>
      <c r="J75" s="82">
        <v>7</v>
      </c>
      <c r="K75" s="82">
        <v>2</v>
      </c>
      <c r="L75" s="61">
        <v>41</v>
      </c>
      <c r="M75" s="62">
        <v>22</v>
      </c>
      <c r="N75" s="30">
        <v>174</v>
      </c>
      <c r="O75" s="31">
        <v>3.4482758620689655E-2</v>
      </c>
      <c r="P75" s="83">
        <v>8.4</v>
      </c>
    </row>
    <row r="76" spans="1:16" ht="15.75" x14ac:dyDescent="0.5">
      <c r="A76" s="83">
        <v>1.8</v>
      </c>
      <c r="B76" s="82">
        <v>9</v>
      </c>
      <c r="C76" s="84">
        <v>0.10299999999999999</v>
      </c>
      <c r="D76" s="82">
        <v>89</v>
      </c>
      <c r="E76" s="82">
        <v>5</v>
      </c>
      <c r="F76" s="82">
        <v>135</v>
      </c>
      <c r="G76" s="82">
        <v>1</v>
      </c>
      <c r="H76" s="29">
        <v>0</v>
      </c>
      <c r="I76" s="82">
        <v>40</v>
      </c>
      <c r="J76" s="82">
        <v>20</v>
      </c>
      <c r="K76" s="82">
        <v>2</v>
      </c>
      <c r="L76" s="61">
        <v>47</v>
      </c>
      <c r="M76" s="62">
        <v>16</v>
      </c>
      <c r="N76" s="30">
        <v>170</v>
      </c>
      <c r="O76" s="31">
        <v>3.5294117647058823E-2</v>
      </c>
      <c r="P76" s="83">
        <v>9</v>
      </c>
    </row>
    <row r="77" spans="1:16" ht="15.75" x14ac:dyDescent="0.5">
      <c r="A77" s="83">
        <v>3.1</v>
      </c>
      <c r="B77" s="82">
        <v>4</v>
      </c>
      <c r="C77" s="84">
        <v>0.185</v>
      </c>
      <c r="D77" s="82">
        <v>166</v>
      </c>
      <c r="E77" s="82">
        <v>5</v>
      </c>
      <c r="F77" s="82">
        <v>133</v>
      </c>
      <c r="G77" s="82">
        <v>0</v>
      </c>
      <c r="H77" s="29">
        <v>0</v>
      </c>
      <c r="I77" s="82">
        <v>29</v>
      </c>
      <c r="J77" s="82">
        <v>15</v>
      </c>
      <c r="K77" s="82">
        <v>1</v>
      </c>
      <c r="L77" s="61">
        <v>32</v>
      </c>
      <c r="M77" s="62">
        <v>97</v>
      </c>
      <c r="N77" s="30">
        <v>178</v>
      </c>
      <c r="O77" s="31">
        <v>5.0561797752808987E-2</v>
      </c>
      <c r="P77" s="83">
        <v>15.5</v>
      </c>
    </row>
    <row r="78" spans="1:16" ht="15.75" x14ac:dyDescent="0.5">
      <c r="A78" s="83">
        <v>2.1</v>
      </c>
      <c r="B78" s="82">
        <v>5</v>
      </c>
      <c r="C78" s="84">
        <v>0.63600000000000001</v>
      </c>
      <c r="D78" s="82">
        <v>118</v>
      </c>
      <c r="E78" s="82">
        <v>3</v>
      </c>
      <c r="F78" s="82">
        <v>112</v>
      </c>
      <c r="G78" s="82">
        <v>1</v>
      </c>
      <c r="H78" s="29">
        <v>0</v>
      </c>
      <c r="I78" s="82">
        <v>32</v>
      </c>
      <c r="J78" s="82">
        <v>10</v>
      </c>
      <c r="K78" s="82">
        <v>2</v>
      </c>
      <c r="L78" s="61">
        <v>35</v>
      </c>
      <c r="M78" s="62">
        <v>26</v>
      </c>
      <c r="N78" s="30">
        <v>173</v>
      </c>
      <c r="O78" s="31">
        <v>4.046242774566474E-2</v>
      </c>
      <c r="P78" s="83">
        <v>10.4</v>
      </c>
    </row>
    <row r="79" spans="1:16" ht="15.75" x14ac:dyDescent="0.5">
      <c r="A79" s="83">
        <v>2.2000000000000002</v>
      </c>
      <c r="B79" s="82">
        <v>7</v>
      </c>
      <c r="C79" s="84">
        <v>0.17199999999999999</v>
      </c>
      <c r="D79" s="82">
        <v>117</v>
      </c>
      <c r="E79" s="82">
        <v>5</v>
      </c>
      <c r="F79" s="82">
        <v>168</v>
      </c>
      <c r="G79" s="82">
        <v>1</v>
      </c>
      <c r="H79" s="29">
        <v>1</v>
      </c>
      <c r="I79" s="82">
        <v>33</v>
      </c>
      <c r="J79" s="82">
        <v>11</v>
      </c>
      <c r="K79" s="82">
        <v>5</v>
      </c>
      <c r="L79" s="61">
        <v>36</v>
      </c>
      <c r="M79" s="62">
        <v>23</v>
      </c>
      <c r="N79" s="30">
        <v>176</v>
      </c>
      <c r="O79" s="31">
        <v>4.5454545454545456E-2</v>
      </c>
      <c r="P79" s="83">
        <v>12.7</v>
      </c>
    </row>
    <row r="80" spans="1:16" ht="15.75" x14ac:dyDescent="0.5">
      <c r="A80" s="83">
        <v>3</v>
      </c>
      <c r="B80" s="82">
        <v>18</v>
      </c>
      <c r="C80" s="84">
        <v>4.3999999999999997E-2</v>
      </c>
      <c r="D80" s="82">
        <v>175</v>
      </c>
      <c r="E80" s="82">
        <v>3</v>
      </c>
      <c r="F80" s="82">
        <v>78</v>
      </c>
      <c r="G80" s="82">
        <v>1</v>
      </c>
      <c r="H80" s="29">
        <v>1</v>
      </c>
      <c r="I80" s="82">
        <v>39</v>
      </c>
      <c r="J80" s="82">
        <v>7</v>
      </c>
      <c r="K80" s="82">
        <v>3</v>
      </c>
      <c r="L80" s="61">
        <v>45</v>
      </c>
      <c r="M80" s="62">
        <v>84</v>
      </c>
      <c r="N80" s="30">
        <v>179</v>
      </c>
      <c r="O80" s="31">
        <v>4.4692737430167599E-2</v>
      </c>
      <c r="P80" s="83">
        <v>14</v>
      </c>
    </row>
    <row r="81" spans="1:16" ht="15.75" x14ac:dyDescent="0.5">
      <c r="A81" s="83">
        <v>2</v>
      </c>
      <c r="B81" s="82">
        <v>11</v>
      </c>
      <c r="C81" s="84">
        <v>1.5449999999999999</v>
      </c>
      <c r="D81" s="82">
        <v>102</v>
      </c>
      <c r="E81" s="82">
        <v>3</v>
      </c>
      <c r="F81" s="82">
        <v>110</v>
      </c>
      <c r="G81" s="82">
        <v>1</v>
      </c>
      <c r="H81" s="29">
        <v>0</v>
      </c>
      <c r="I81" s="82">
        <v>41</v>
      </c>
      <c r="J81" s="82">
        <v>10</v>
      </c>
      <c r="K81" s="82">
        <v>3</v>
      </c>
      <c r="L81" s="61">
        <v>41</v>
      </c>
      <c r="M81" s="62">
        <v>28</v>
      </c>
      <c r="N81" s="30">
        <v>162</v>
      </c>
      <c r="O81" s="31">
        <v>4.3209876543209874E-2</v>
      </c>
      <c r="P81" s="83">
        <v>9.4</v>
      </c>
    </row>
    <row r="82" spans="1:16" ht="15.75" x14ac:dyDescent="0.5">
      <c r="A82" s="83">
        <v>2.5</v>
      </c>
      <c r="B82" s="82">
        <v>5</v>
      </c>
      <c r="C82" s="84">
        <v>0.29099999999999998</v>
      </c>
      <c r="D82" s="82">
        <v>182</v>
      </c>
      <c r="E82" s="82">
        <v>3</v>
      </c>
      <c r="F82" s="82">
        <v>132</v>
      </c>
      <c r="G82" s="82">
        <v>1</v>
      </c>
      <c r="H82" s="29">
        <v>1</v>
      </c>
      <c r="I82" s="82">
        <v>31</v>
      </c>
      <c r="J82" s="82">
        <v>6</v>
      </c>
      <c r="K82" s="82">
        <v>2</v>
      </c>
      <c r="L82" s="61">
        <v>35</v>
      </c>
      <c r="M82" s="62">
        <v>74</v>
      </c>
      <c r="N82" s="30">
        <v>168</v>
      </c>
      <c r="O82" s="31">
        <v>2.976190476190476E-2</v>
      </c>
      <c r="P82" s="83">
        <v>14</v>
      </c>
    </row>
    <row r="83" spans="1:16" ht="15.75" x14ac:dyDescent="0.5">
      <c r="A83" s="83">
        <v>2.5</v>
      </c>
      <c r="B83" s="82">
        <v>9</v>
      </c>
      <c r="C83" s="84">
        <v>9.1999999999999998E-2</v>
      </c>
      <c r="D83" s="82">
        <v>230</v>
      </c>
      <c r="E83" s="82">
        <v>4</v>
      </c>
      <c r="F83" s="82">
        <v>137</v>
      </c>
      <c r="G83" s="82">
        <v>0</v>
      </c>
      <c r="H83" s="29">
        <v>0</v>
      </c>
      <c r="I83" s="82">
        <v>43</v>
      </c>
      <c r="J83" s="82">
        <v>12</v>
      </c>
      <c r="K83" s="82">
        <v>3</v>
      </c>
      <c r="L83" s="61">
        <v>36</v>
      </c>
      <c r="M83" s="62">
        <v>65</v>
      </c>
      <c r="N83" s="30">
        <v>165</v>
      </c>
      <c r="O83" s="31">
        <v>5.4545454545454543E-2</v>
      </c>
      <c r="P83" s="83">
        <v>15.9</v>
      </c>
    </row>
    <row r="84" spans="1:16" ht="15.75" x14ac:dyDescent="0.5">
      <c r="A84" s="83">
        <v>1.6</v>
      </c>
      <c r="B84" s="82">
        <v>5</v>
      </c>
      <c r="C84" s="84">
        <v>0.48</v>
      </c>
      <c r="D84" s="82">
        <v>59</v>
      </c>
      <c r="E84" s="82">
        <v>3</v>
      </c>
      <c r="F84" s="82">
        <v>127</v>
      </c>
      <c r="G84" s="82">
        <v>0</v>
      </c>
      <c r="H84" s="29">
        <v>0</v>
      </c>
      <c r="I84" s="82">
        <v>30</v>
      </c>
      <c r="J84" s="82">
        <v>4</v>
      </c>
      <c r="K84" s="82">
        <v>2</v>
      </c>
      <c r="L84" s="61">
        <v>35</v>
      </c>
      <c r="M84" s="62">
        <v>17</v>
      </c>
      <c r="N84" s="30">
        <v>170</v>
      </c>
      <c r="O84" s="31">
        <v>2.9411764705882353E-2</v>
      </c>
      <c r="P84" s="83">
        <v>7.5</v>
      </c>
    </row>
    <row r="85" spans="1:16" ht="15.75" x14ac:dyDescent="0.5">
      <c r="A85" s="83">
        <v>1.9</v>
      </c>
      <c r="B85" s="82">
        <v>16</v>
      </c>
      <c r="C85" s="84">
        <v>0.98299999999999998</v>
      </c>
      <c r="D85" s="82">
        <v>71</v>
      </c>
      <c r="E85" s="82">
        <v>4</v>
      </c>
      <c r="F85" s="82">
        <v>112</v>
      </c>
      <c r="G85" s="82">
        <v>1</v>
      </c>
      <c r="H85" s="29">
        <v>0</v>
      </c>
      <c r="I85" s="82">
        <v>39</v>
      </c>
      <c r="J85" s="82">
        <v>7</v>
      </c>
      <c r="K85" s="82">
        <v>3</v>
      </c>
      <c r="L85" s="61">
        <v>45</v>
      </c>
      <c r="M85" s="62">
        <v>23</v>
      </c>
      <c r="N85" s="30">
        <v>175</v>
      </c>
      <c r="O85" s="31">
        <v>2.8571428571428571E-2</v>
      </c>
      <c r="P85" s="83">
        <v>8.1</v>
      </c>
    </row>
    <row r="86" spans="1:16" ht="15.75" x14ac:dyDescent="0.5">
      <c r="A86" s="83">
        <v>2.1</v>
      </c>
      <c r="B86" s="82">
        <v>3</v>
      </c>
      <c r="C86" s="84">
        <v>1.881</v>
      </c>
      <c r="D86" s="82">
        <v>46</v>
      </c>
      <c r="E86" s="82">
        <v>1</v>
      </c>
      <c r="F86" s="82">
        <v>85</v>
      </c>
      <c r="G86" s="82">
        <v>0</v>
      </c>
      <c r="H86" s="29">
        <v>1</v>
      </c>
      <c r="I86" s="82">
        <v>46</v>
      </c>
      <c r="J86" s="82">
        <v>9</v>
      </c>
      <c r="K86" s="82">
        <v>3</v>
      </c>
      <c r="L86" s="61">
        <v>36</v>
      </c>
      <c r="M86" s="62">
        <v>17</v>
      </c>
      <c r="N86" s="30">
        <v>184</v>
      </c>
      <c r="O86" s="31">
        <v>5.434782608695652E-2</v>
      </c>
      <c r="P86" s="83">
        <v>10.3</v>
      </c>
    </row>
    <row r="87" spans="1:16" ht="15.75" x14ac:dyDescent="0.5">
      <c r="A87" s="83">
        <v>1.9</v>
      </c>
      <c r="B87" s="82">
        <v>3</v>
      </c>
      <c r="C87" s="84">
        <v>2.6259999999999999</v>
      </c>
      <c r="D87" s="82">
        <v>43</v>
      </c>
      <c r="E87" s="82">
        <v>2</v>
      </c>
      <c r="F87" s="82">
        <v>74</v>
      </c>
      <c r="G87" s="82">
        <v>0</v>
      </c>
      <c r="H87" s="29">
        <v>0</v>
      </c>
      <c r="I87" s="82">
        <v>50</v>
      </c>
      <c r="J87" s="82">
        <v>4</v>
      </c>
      <c r="K87" s="82">
        <v>4</v>
      </c>
      <c r="L87" s="61">
        <v>50</v>
      </c>
      <c r="M87" s="62">
        <v>21</v>
      </c>
      <c r="N87" s="30">
        <v>176</v>
      </c>
      <c r="O87" s="31">
        <v>2.2727272727272728E-2</v>
      </c>
      <c r="P87" s="83">
        <v>7.7</v>
      </c>
    </row>
    <row r="88" spans="1:16" ht="15.75" x14ac:dyDescent="0.5">
      <c r="A88" s="83">
        <v>1.9</v>
      </c>
      <c r="B88" s="82">
        <v>21</v>
      </c>
      <c r="C88" s="84">
        <v>0.56799999999999995</v>
      </c>
      <c r="D88" s="82">
        <v>125</v>
      </c>
      <c r="E88" s="82">
        <v>3</v>
      </c>
      <c r="F88" s="82">
        <v>109</v>
      </c>
      <c r="G88" s="82">
        <v>0</v>
      </c>
      <c r="H88" s="29">
        <v>0</v>
      </c>
      <c r="I88" s="82">
        <v>44</v>
      </c>
      <c r="J88" s="82">
        <v>8</v>
      </c>
      <c r="K88" s="82">
        <v>3</v>
      </c>
      <c r="L88" s="61">
        <v>45</v>
      </c>
      <c r="M88" s="62">
        <v>34</v>
      </c>
      <c r="N88" s="30">
        <v>160</v>
      </c>
      <c r="O88" s="31">
        <v>4.3749999999999997E-2</v>
      </c>
      <c r="P88" s="83">
        <v>8.5</v>
      </c>
    </row>
    <row r="89" spans="1:16" ht="15.75" x14ac:dyDescent="0.5">
      <c r="A89" s="83">
        <v>2.2000000000000002</v>
      </c>
      <c r="B89" s="82">
        <v>8</v>
      </c>
      <c r="C89" s="84">
        <v>0.879</v>
      </c>
      <c r="D89" s="82">
        <v>118</v>
      </c>
      <c r="E89" s="82">
        <v>3</v>
      </c>
      <c r="F89" s="82">
        <v>108</v>
      </c>
      <c r="G89" s="82">
        <v>0</v>
      </c>
      <c r="H89" s="29">
        <v>1</v>
      </c>
      <c r="I89" s="82">
        <v>31</v>
      </c>
      <c r="J89" s="82">
        <v>10</v>
      </c>
      <c r="K89" s="82">
        <v>2</v>
      </c>
      <c r="L89" s="61">
        <v>37</v>
      </c>
      <c r="M89" s="62">
        <v>50</v>
      </c>
      <c r="N89" s="30">
        <v>173</v>
      </c>
      <c r="O89" s="31">
        <v>4.046242774566474E-2</v>
      </c>
      <c r="P89" s="83">
        <v>10.7</v>
      </c>
    </row>
    <row r="90" spans="1:16" ht="15.75" x14ac:dyDescent="0.5">
      <c r="A90" s="83">
        <v>1.8</v>
      </c>
      <c r="B90" s="82">
        <v>4</v>
      </c>
      <c r="C90" s="84">
        <v>1.083</v>
      </c>
      <c r="D90" s="82">
        <v>101</v>
      </c>
      <c r="E90" s="82">
        <v>2</v>
      </c>
      <c r="F90" s="82">
        <v>100</v>
      </c>
      <c r="G90" s="82">
        <v>0</v>
      </c>
      <c r="H90" s="29">
        <v>0</v>
      </c>
      <c r="I90" s="82">
        <v>53</v>
      </c>
      <c r="J90" s="82">
        <v>7</v>
      </c>
      <c r="K90" s="82">
        <v>4</v>
      </c>
      <c r="L90" s="61">
        <v>34</v>
      </c>
      <c r="M90" s="62">
        <v>28</v>
      </c>
      <c r="N90" s="30">
        <v>163</v>
      </c>
      <c r="O90" s="31">
        <v>2.4539877300613498E-2</v>
      </c>
      <c r="P90" s="83">
        <v>7.4</v>
      </c>
    </row>
    <row r="91" spans="1:16" ht="15.75" x14ac:dyDescent="0.5">
      <c r="A91" s="83">
        <v>2.6</v>
      </c>
      <c r="B91" s="82">
        <v>6</v>
      </c>
      <c r="C91" s="84">
        <v>0.82799999999999996</v>
      </c>
      <c r="D91" s="82">
        <v>213</v>
      </c>
      <c r="E91" s="82">
        <v>3</v>
      </c>
      <c r="F91" s="82">
        <v>105</v>
      </c>
      <c r="G91" s="82">
        <v>1</v>
      </c>
      <c r="H91" s="29">
        <v>1</v>
      </c>
      <c r="I91" s="82">
        <v>37</v>
      </c>
      <c r="J91" s="82">
        <v>15</v>
      </c>
      <c r="K91" s="82">
        <v>2</v>
      </c>
      <c r="L91" s="61">
        <v>37</v>
      </c>
      <c r="M91" s="62">
        <v>75</v>
      </c>
      <c r="N91" s="30">
        <v>168</v>
      </c>
      <c r="O91" s="31">
        <v>4.7619047619047616E-2</v>
      </c>
      <c r="P91" s="83">
        <v>14.8</v>
      </c>
    </row>
    <row r="92" spans="1:16" ht="15.75" x14ac:dyDescent="0.5">
      <c r="A92" s="83">
        <v>1.9</v>
      </c>
      <c r="B92" s="82">
        <v>24</v>
      </c>
      <c r="C92" s="84">
        <v>1.56</v>
      </c>
      <c r="D92" s="82">
        <v>115</v>
      </c>
      <c r="E92" s="82">
        <v>5</v>
      </c>
      <c r="F92" s="82">
        <v>87</v>
      </c>
      <c r="G92" s="82">
        <v>1</v>
      </c>
      <c r="H92" s="29">
        <v>0</v>
      </c>
      <c r="I92" s="82">
        <v>46</v>
      </c>
      <c r="J92" s="82">
        <v>1</v>
      </c>
      <c r="K92" s="82">
        <v>4</v>
      </c>
      <c r="L92" s="61">
        <v>45</v>
      </c>
      <c r="M92" s="62">
        <v>37</v>
      </c>
      <c r="N92" s="30">
        <v>162</v>
      </c>
      <c r="O92" s="31">
        <v>2.4691358024691357E-2</v>
      </c>
      <c r="P92" s="83">
        <v>7.3</v>
      </c>
    </row>
    <row r="93" spans="1:16" ht="15.75" x14ac:dyDescent="0.5">
      <c r="A93" s="83">
        <v>1.8</v>
      </c>
      <c r="B93" s="82">
        <v>1</v>
      </c>
      <c r="C93" s="84">
        <v>1.4279999999999999</v>
      </c>
      <c r="D93" s="82">
        <v>121</v>
      </c>
      <c r="E93" s="82">
        <v>4</v>
      </c>
      <c r="F93" s="82">
        <v>84</v>
      </c>
      <c r="G93" s="82">
        <v>1</v>
      </c>
      <c r="H93" s="29">
        <v>0</v>
      </c>
      <c r="I93" s="82">
        <v>45</v>
      </c>
      <c r="J93" s="82">
        <v>5</v>
      </c>
      <c r="K93" s="82">
        <v>4</v>
      </c>
      <c r="L93" s="61">
        <v>24</v>
      </c>
      <c r="M93" s="62">
        <v>14</v>
      </c>
      <c r="N93" s="30">
        <v>160</v>
      </c>
      <c r="O93" s="31">
        <v>3.125E-2</v>
      </c>
      <c r="P93" s="83">
        <v>7.6</v>
      </c>
    </row>
    <row r="94" spans="1:16" ht="15.75" x14ac:dyDescent="0.5">
      <c r="A94" s="83">
        <v>1.9</v>
      </c>
      <c r="B94" s="82">
        <v>3</v>
      </c>
      <c r="C94" s="84">
        <v>1.4039999999999999</v>
      </c>
      <c r="D94" s="82">
        <v>69</v>
      </c>
      <c r="E94" s="82">
        <v>1</v>
      </c>
      <c r="F94" s="82">
        <v>87</v>
      </c>
      <c r="G94" s="82">
        <v>1</v>
      </c>
      <c r="H94" s="29">
        <v>0</v>
      </c>
      <c r="I94" s="82">
        <v>34</v>
      </c>
      <c r="J94" s="82">
        <v>8</v>
      </c>
      <c r="K94" s="82">
        <v>2</v>
      </c>
      <c r="L94" s="61">
        <v>32</v>
      </c>
      <c r="M94" s="62">
        <v>38</v>
      </c>
      <c r="N94" s="30">
        <v>174</v>
      </c>
      <c r="O94" s="31">
        <v>4.0229885057471264E-2</v>
      </c>
      <c r="P94" s="83">
        <v>9</v>
      </c>
    </row>
    <row r="95" spans="1:16" ht="15.75" x14ac:dyDescent="0.5">
      <c r="A95" s="83">
        <v>2.1</v>
      </c>
      <c r="B95" s="82">
        <v>5</v>
      </c>
      <c r="C95" s="84">
        <v>1.0720000000000001</v>
      </c>
      <c r="D95" s="82">
        <v>178</v>
      </c>
      <c r="E95" s="82">
        <v>2</v>
      </c>
      <c r="F95" s="82">
        <v>101</v>
      </c>
      <c r="G95" s="82">
        <v>1</v>
      </c>
      <c r="H95" s="29">
        <v>1</v>
      </c>
      <c r="I95" s="82">
        <v>38</v>
      </c>
      <c r="J95" s="82">
        <v>13</v>
      </c>
      <c r="K95" s="82">
        <v>2</v>
      </c>
      <c r="L95" s="61">
        <v>36</v>
      </c>
      <c r="M95" s="62">
        <v>49</v>
      </c>
      <c r="N95" s="30">
        <v>175</v>
      </c>
      <c r="O95" s="31">
        <v>4.5714285714285714E-2</v>
      </c>
      <c r="P95" s="83">
        <v>12.9</v>
      </c>
    </row>
    <row r="96" spans="1:16" ht="15.75" x14ac:dyDescent="0.5">
      <c r="A96" s="83">
        <v>1.9</v>
      </c>
      <c r="B96" s="82">
        <v>12</v>
      </c>
      <c r="C96" s="84">
        <v>0.183</v>
      </c>
      <c r="D96" s="82">
        <v>85</v>
      </c>
      <c r="E96" s="82">
        <v>4</v>
      </c>
      <c r="F96" s="82">
        <v>130</v>
      </c>
      <c r="G96" s="82">
        <v>1</v>
      </c>
      <c r="H96" s="29">
        <v>0</v>
      </c>
      <c r="I96" s="82">
        <v>37</v>
      </c>
      <c r="J96" s="82">
        <v>11</v>
      </c>
      <c r="K96" s="82">
        <v>2</v>
      </c>
      <c r="L96" s="61">
        <v>38</v>
      </c>
      <c r="M96" s="62">
        <v>22</v>
      </c>
      <c r="N96" s="30">
        <v>171</v>
      </c>
      <c r="O96" s="31">
        <v>4.0935672514619881E-2</v>
      </c>
      <c r="P96" s="83">
        <v>9</v>
      </c>
    </row>
    <row r="97" spans="1:16" ht="15.75" x14ac:dyDescent="0.5">
      <c r="A97" s="83">
        <v>3.6</v>
      </c>
      <c r="B97" s="82">
        <v>12</v>
      </c>
      <c r="C97" s="84">
        <v>1.6</v>
      </c>
      <c r="D97" s="82">
        <v>282</v>
      </c>
      <c r="E97" s="82">
        <v>0</v>
      </c>
      <c r="F97" s="82">
        <v>72</v>
      </c>
      <c r="G97" s="82">
        <v>1</v>
      </c>
      <c r="H97" s="29">
        <v>1</v>
      </c>
      <c r="I97" s="82">
        <v>39</v>
      </c>
      <c r="J97" s="82">
        <v>18</v>
      </c>
      <c r="K97" s="82">
        <v>1</v>
      </c>
      <c r="L97" s="61">
        <v>41</v>
      </c>
      <c r="M97" s="62">
        <v>29</v>
      </c>
      <c r="N97" s="30">
        <v>175</v>
      </c>
      <c r="O97" s="31">
        <v>5.7142857142857141E-2</v>
      </c>
      <c r="P97" s="83">
        <v>18.2</v>
      </c>
    </row>
    <row r="98" spans="1:16" ht="15.75" x14ac:dyDescent="0.5">
      <c r="A98" s="83">
        <v>3</v>
      </c>
      <c r="B98" s="82">
        <v>5</v>
      </c>
      <c r="C98" s="84">
        <v>0.61199999999999999</v>
      </c>
      <c r="D98" s="82">
        <v>156</v>
      </c>
      <c r="E98" s="82">
        <v>5</v>
      </c>
      <c r="F98" s="82">
        <v>129</v>
      </c>
      <c r="G98" s="82">
        <v>0</v>
      </c>
      <c r="H98" s="29">
        <v>1</v>
      </c>
      <c r="I98" s="82">
        <v>42</v>
      </c>
      <c r="J98" s="82">
        <v>15</v>
      </c>
      <c r="K98" s="82">
        <v>4</v>
      </c>
      <c r="L98" s="61">
        <v>36</v>
      </c>
      <c r="M98" s="62">
        <v>55</v>
      </c>
      <c r="N98" s="30">
        <v>186</v>
      </c>
      <c r="O98" s="31">
        <v>3.7634408602150539E-2</v>
      </c>
      <c r="P98" s="83">
        <v>14.4</v>
      </c>
    </row>
    <row r="99" spans="1:16" ht="15.75" x14ac:dyDescent="0.5">
      <c r="A99" s="83">
        <v>2</v>
      </c>
      <c r="B99" s="82">
        <v>3</v>
      </c>
      <c r="C99" s="84">
        <v>0.496</v>
      </c>
      <c r="D99" s="82">
        <v>86</v>
      </c>
      <c r="E99" s="82">
        <v>3</v>
      </c>
      <c r="F99" s="82">
        <v>100</v>
      </c>
      <c r="G99" s="82">
        <v>0</v>
      </c>
      <c r="H99" s="29">
        <v>0</v>
      </c>
      <c r="I99" s="82">
        <v>54</v>
      </c>
      <c r="J99" s="82">
        <v>8</v>
      </c>
      <c r="K99" s="82">
        <v>4</v>
      </c>
      <c r="L99" s="61">
        <v>31</v>
      </c>
      <c r="M99" s="62">
        <v>37</v>
      </c>
      <c r="N99" s="30">
        <v>172</v>
      </c>
      <c r="O99" s="31">
        <v>4.0697674418604654E-2</v>
      </c>
      <c r="P99" s="83">
        <v>8.8000000000000007</v>
      </c>
    </row>
    <row r="100" spans="1:16" ht="15.75" x14ac:dyDescent="0.5">
      <c r="A100" s="83">
        <v>2.5</v>
      </c>
      <c r="B100" s="82">
        <v>17</v>
      </c>
      <c r="C100" s="84">
        <v>1.8</v>
      </c>
      <c r="D100" s="82">
        <v>212</v>
      </c>
      <c r="E100" s="82">
        <v>2</v>
      </c>
      <c r="F100" s="82">
        <v>86</v>
      </c>
      <c r="G100" s="82">
        <v>1</v>
      </c>
      <c r="H100" s="29">
        <v>1</v>
      </c>
      <c r="I100" s="82">
        <v>39</v>
      </c>
      <c r="J100" s="82">
        <v>9</v>
      </c>
      <c r="K100" s="82">
        <v>3</v>
      </c>
      <c r="L100" s="61">
        <v>44</v>
      </c>
      <c r="M100" s="62">
        <v>40</v>
      </c>
      <c r="N100" s="30">
        <v>165</v>
      </c>
      <c r="O100" s="31">
        <v>3.6363636363636362E-2</v>
      </c>
      <c r="P100" s="83">
        <v>12.5</v>
      </c>
    </row>
    <row r="101" spans="1:16" ht="15.75" x14ac:dyDescent="0.5">
      <c r="A101" s="83">
        <v>2.2000000000000002</v>
      </c>
      <c r="B101" s="82">
        <v>6</v>
      </c>
      <c r="C101" s="84">
        <v>0.40300000000000002</v>
      </c>
      <c r="D101" s="82">
        <v>157</v>
      </c>
      <c r="E101" s="82">
        <v>2</v>
      </c>
      <c r="F101" s="82">
        <v>98</v>
      </c>
      <c r="G101" s="82">
        <v>0</v>
      </c>
      <c r="H101" s="29">
        <v>1</v>
      </c>
      <c r="I101" s="82">
        <v>35</v>
      </c>
      <c r="J101" s="82">
        <v>16</v>
      </c>
      <c r="K101" s="82">
        <v>1</v>
      </c>
      <c r="L101" s="61">
        <v>36</v>
      </c>
      <c r="M101" s="62">
        <v>45</v>
      </c>
      <c r="N101" s="30">
        <v>174</v>
      </c>
      <c r="O101" s="31">
        <v>3.4482758620689655E-2</v>
      </c>
      <c r="P101" s="83">
        <v>13.3</v>
      </c>
    </row>
    <row r="102" spans="1:16" ht="15.75" x14ac:dyDescent="0.5">
      <c r="A102" s="83">
        <v>2.4</v>
      </c>
      <c r="B102" s="82">
        <v>10</v>
      </c>
      <c r="C102" s="84">
        <v>0.85599999999999998</v>
      </c>
      <c r="D102" s="82">
        <v>91</v>
      </c>
      <c r="E102" s="82">
        <v>3</v>
      </c>
      <c r="F102" s="82">
        <v>112</v>
      </c>
      <c r="G102" s="82">
        <v>1</v>
      </c>
      <c r="H102" s="29">
        <v>0</v>
      </c>
      <c r="I102" s="82">
        <v>33</v>
      </c>
      <c r="J102" s="82">
        <v>1</v>
      </c>
      <c r="K102" s="82">
        <v>3</v>
      </c>
      <c r="L102" s="61">
        <v>38</v>
      </c>
      <c r="M102" s="62">
        <v>43</v>
      </c>
      <c r="N102" s="30">
        <v>178</v>
      </c>
      <c r="O102" s="31">
        <v>5.6179775280898875E-2</v>
      </c>
      <c r="P102" s="83">
        <v>12.5</v>
      </c>
    </row>
    <row r="103" spans="1:16" ht="15.75" x14ac:dyDescent="0.5">
      <c r="A103" s="83">
        <v>2.8</v>
      </c>
      <c r="B103" s="82">
        <v>15</v>
      </c>
      <c r="C103" s="84">
        <v>1.8360000000000001</v>
      </c>
      <c r="D103" s="82">
        <v>169</v>
      </c>
      <c r="E103" s="82">
        <v>0</v>
      </c>
      <c r="F103" s="82">
        <v>85</v>
      </c>
      <c r="G103" s="82">
        <v>0</v>
      </c>
      <c r="H103" s="29">
        <v>1</v>
      </c>
      <c r="I103" s="82">
        <v>36</v>
      </c>
      <c r="J103" s="82">
        <v>7</v>
      </c>
      <c r="K103" s="82">
        <v>2</v>
      </c>
      <c r="L103" s="61">
        <v>42</v>
      </c>
      <c r="M103" s="62">
        <v>83</v>
      </c>
      <c r="N103" s="30">
        <v>179</v>
      </c>
      <c r="O103" s="31">
        <v>4.4692737430167599E-2</v>
      </c>
      <c r="P103" s="83">
        <v>13.2</v>
      </c>
    </row>
    <row r="104" spans="1:16" ht="15.75" x14ac:dyDescent="0.5">
      <c r="A104" s="83">
        <v>2.5</v>
      </c>
      <c r="B104" s="82">
        <v>20</v>
      </c>
      <c r="C104" s="84">
        <v>0.40799999999999997</v>
      </c>
      <c r="D104" s="82">
        <v>175</v>
      </c>
      <c r="E104" s="82">
        <v>2</v>
      </c>
      <c r="F104" s="82">
        <v>96</v>
      </c>
      <c r="G104" s="82">
        <v>0</v>
      </c>
      <c r="H104" s="29">
        <v>0</v>
      </c>
      <c r="I104" s="82">
        <v>42</v>
      </c>
      <c r="J104" s="82">
        <v>7</v>
      </c>
      <c r="K104" s="82">
        <v>6</v>
      </c>
      <c r="L104" s="61">
        <v>47</v>
      </c>
      <c r="M104" s="62">
        <v>49</v>
      </c>
      <c r="N104" s="30">
        <v>161</v>
      </c>
      <c r="O104" s="31">
        <v>4.3478260869565216E-2</v>
      </c>
      <c r="P104" s="83">
        <v>11.1</v>
      </c>
    </row>
    <row r="105" spans="1:16" ht="15.75" x14ac:dyDescent="0.5">
      <c r="A105" s="83">
        <v>1.9</v>
      </c>
      <c r="B105" s="82">
        <v>4</v>
      </c>
      <c r="C105" s="84">
        <v>0.124</v>
      </c>
      <c r="D105" s="82">
        <v>77</v>
      </c>
      <c r="E105" s="82">
        <v>3</v>
      </c>
      <c r="F105" s="82">
        <v>150</v>
      </c>
      <c r="G105" s="82">
        <v>0</v>
      </c>
      <c r="H105" s="29">
        <v>0</v>
      </c>
      <c r="I105" s="82">
        <v>29</v>
      </c>
      <c r="J105" s="82">
        <v>10</v>
      </c>
      <c r="K105" s="82">
        <v>1</v>
      </c>
      <c r="L105" s="61">
        <v>32</v>
      </c>
      <c r="M105" s="62">
        <v>24</v>
      </c>
      <c r="N105" s="30">
        <v>168</v>
      </c>
      <c r="O105" s="31">
        <v>4.1666666666666664E-2</v>
      </c>
      <c r="P105" s="83">
        <v>8.3000000000000007</v>
      </c>
    </row>
    <row r="106" spans="1:16" ht="15.75" x14ac:dyDescent="0.5">
      <c r="A106" s="83">
        <v>1.9</v>
      </c>
      <c r="B106" s="82">
        <v>11</v>
      </c>
      <c r="C106" s="84">
        <v>8.5000000000000006E-2</v>
      </c>
      <c r="D106" s="82">
        <v>125</v>
      </c>
      <c r="E106" s="82">
        <v>7</v>
      </c>
      <c r="F106" s="82">
        <v>107</v>
      </c>
      <c r="G106" s="82">
        <v>1</v>
      </c>
      <c r="H106" s="29">
        <v>0</v>
      </c>
      <c r="I106" s="82">
        <v>38</v>
      </c>
      <c r="J106" s="82">
        <v>4</v>
      </c>
      <c r="K106" s="82">
        <v>5</v>
      </c>
      <c r="L106" s="61">
        <v>32</v>
      </c>
      <c r="M106" s="62">
        <v>35</v>
      </c>
      <c r="N106" s="30">
        <v>162</v>
      </c>
      <c r="O106" s="31">
        <v>4.3209876543209874E-2</v>
      </c>
      <c r="P106" s="83">
        <v>9.3000000000000007</v>
      </c>
    </row>
    <row r="107" spans="1:16" ht="15.75" x14ac:dyDescent="0.5">
      <c r="A107" s="83">
        <v>1.7</v>
      </c>
      <c r="B107" s="82">
        <v>13</v>
      </c>
      <c r="C107" s="84">
        <v>0.85199999999999998</v>
      </c>
      <c r="D107" s="82">
        <v>102</v>
      </c>
      <c r="E107" s="82">
        <v>3</v>
      </c>
      <c r="F107" s="82">
        <v>108</v>
      </c>
      <c r="G107" s="82">
        <v>1</v>
      </c>
      <c r="H107" s="29">
        <v>0</v>
      </c>
      <c r="I107" s="82">
        <v>37</v>
      </c>
      <c r="J107" s="82">
        <v>9</v>
      </c>
      <c r="K107" s="82">
        <v>4</v>
      </c>
      <c r="L107" s="61">
        <v>41</v>
      </c>
      <c r="M107" s="62">
        <v>25</v>
      </c>
      <c r="N107" s="30">
        <v>162</v>
      </c>
      <c r="O107" s="31">
        <v>3.7037037037037035E-2</v>
      </c>
      <c r="P107" s="83">
        <v>8.1999999999999993</v>
      </c>
    </row>
    <row r="108" spans="1:16" ht="15.75" x14ac:dyDescent="0.5">
      <c r="A108" s="83">
        <v>3.3</v>
      </c>
      <c r="B108" s="82">
        <v>6</v>
      </c>
      <c r="C108" s="84">
        <v>1.927</v>
      </c>
      <c r="D108" s="82">
        <v>249</v>
      </c>
      <c r="E108" s="82">
        <v>2</v>
      </c>
      <c r="F108" s="82">
        <v>78</v>
      </c>
      <c r="G108" s="82">
        <v>1</v>
      </c>
      <c r="H108" s="29">
        <v>1</v>
      </c>
      <c r="I108" s="82">
        <v>29</v>
      </c>
      <c r="J108" s="82">
        <v>7</v>
      </c>
      <c r="K108" s="82">
        <v>2</v>
      </c>
      <c r="L108" s="61">
        <v>38</v>
      </c>
      <c r="M108" s="62">
        <v>58</v>
      </c>
      <c r="N108" s="30">
        <v>164</v>
      </c>
      <c r="O108" s="31">
        <v>4.2682926829268296E-2</v>
      </c>
      <c r="P108" s="83">
        <v>14.8</v>
      </c>
    </row>
    <row r="109" spans="1:16" ht="15.75" x14ac:dyDescent="0.5">
      <c r="A109" s="83">
        <v>2</v>
      </c>
      <c r="B109" s="82">
        <v>4</v>
      </c>
      <c r="C109" s="84">
        <v>1.018</v>
      </c>
      <c r="D109" s="82">
        <v>134</v>
      </c>
      <c r="E109" s="82">
        <v>1</v>
      </c>
      <c r="F109" s="82">
        <v>86</v>
      </c>
      <c r="G109" s="82">
        <v>0</v>
      </c>
      <c r="H109" s="29">
        <v>1</v>
      </c>
      <c r="I109" s="82">
        <v>36</v>
      </c>
      <c r="J109" s="82">
        <v>10</v>
      </c>
      <c r="K109" s="82">
        <v>4</v>
      </c>
      <c r="L109" s="61">
        <v>35</v>
      </c>
      <c r="M109" s="62">
        <v>31</v>
      </c>
      <c r="N109" s="30">
        <v>176</v>
      </c>
      <c r="O109" s="31">
        <v>3.4090909090909088E-2</v>
      </c>
      <c r="P109" s="83">
        <v>10.7</v>
      </c>
    </row>
    <row r="110" spans="1:16" ht="15.75" x14ac:dyDescent="0.5">
      <c r="A110" s="83">
        <v>2.1</v>
      </c>
      <c r="B110" s="82">
        <v>13</v>
      </c>
      <c r="C110" s="84">
        <v>0.86399999999999999</v>
      </c>
      <c r="D110" s="82">
        <v>129</v>
      </c>
      <c r="E110" s="82">
        <v>4</v>
      </c>
      <c r="F110" s="82">
        <v>133</v>
      </c>
      <c r="G110" s="82">
        <v>1</v>
      </c>
      <c r="H110" s="29">
        <v>0</v>
      </c>
      <c r="I110" s="82">
        <v>61</v>
      </c>
      <c r="J110" s="82">
        <v>8</v>
      </c>
      <c r="K110" s="82">
        <v>5</v>
      </c>
      <c r="L110" s="61">
        <v>44</v>
      </c>
      <c r="M110" s="62">
        <v>39</v>
      </c>
      <c r="N110" s="30">
        <v>162</v>
      </c>
      <c r="O110" s="31">
        <v>3.7037037037037035E-2</v>
      </c>
      <c r="P110" s="83">
        <v>8.8000000000000007</v>
      </c>
    </row>
    <row r="111" spans="1:16" ht="15.75" x14ac:dyDescent="0.5">
      <c r="A111" s="83">
        <v>2</v>
      </c>
      <c r="B111" s="82">
        <v>2</v>
      </c>
      <c r="C111" s="84">
        <v>0.626</v>
      </c>
      <c r="D111" s="82">
        <v>51</v>
      </c>
      <c r="E111" s="82">
        <v>2</v>
      </c>
      <c r="F111" s="82">
        <v>107</v>
      </c>
      <c r="G111" s="82">
        <v>1</v>
      </c>
      <c r="H111" s="29">
        <v>0</v>
      </c>
      <c r="I111" s="82">
        <v>38</v>
      </c>
      <c r="J111" s="82">
        <v>8</v>
      </c>
      <c r="K111" s="82">
        <v>3</v>
      </c>
      <c r="L111" s="61">
        <v>28</v>
      </c>
      <c r="M111" s="62">
        <v>26</v>
      </c>
      <c r="N111" s="30">
        <v>185</v>
      </c>
      <c r="O111" s="31">
        <v>4.3243243243243246E-2</v>
      </c>
      <c r="P111" s="83">
        <v>9.6999999999999993</v>
      </c>
    </row>
    <row r="112" spans="1:16" ht="15.75" x14ac:dyDescent="0.5">
      <c r="A112" s="83">
        <v>1.9</v>
      </c>
      <c r="B112" s="82">
        <v>4</v>
      </c>
      <c r="C112" s="84">
        <v>1.3839999999999999</v>
      </c>
      <c r="D112" s="82">
        <v>33</v>
      </c>
      <c r="E112" s="82">
        <v>2</v>
      </c>
      <c r="F112" s="82">
        <v>100</v>
      </c>
      <c r="G112" s="82">
        <v>1</v>
      </c>
      <c r="H112" s="29">
        <v>0</v>
      </c>
      <c r="I112" s="82">
        <v>27</v>
      </c>
      <c r="J112" s="82">
        <v>10</v>
      </c>
      <c r="K112" s="82">
        <v>1</v>
      </c>
      <c r="L112" s="61">
        <v>34</v>
      </c>
      <c r="M112" s="62">
        <v>94</v>
      </c>
      <c r="N112" s="30">
        <v>182</v>
      </c>
      <c r="O112" s="31">
        <v>5.4945054945054944E-2</v>
      </c>
      <c r="P112" s="83">
        <v>9.6999999999999993</v>
      </c>
    </row>
    <row r="113" spans="1:16" ht="15.75" x14ac:dyDescent="0.5">
      <c r="A113" s="83">
        <v>2.2000000000000002</v>
      </c>
      <c r="B113" s="82">
        <v>3</v>
      </c>
      <c r="C113" s="84">
        <v>0.59</v>
      </c>
      <c r="D113" s="82">
        <v>121</v>
      </c>
      <c r="E113" s="82">
        <v>3</v>
      </c>
      <c r="F113" s="82">
        <v>108</v>
      </c>
      <c r="G113" s="82">
        <v>1</v>
      </c>
      <c r="H113" s="29">
        <v>1</v>
      </c>
      <c r="I113" s="82">
        <v>32</v>
      </c>
      <c r="J113" s="82">
        <v>10</v>
      </c>
      <c r="K113" s="82">
        <v>2</v>
      </c>
      <c r="L113" s="61">
        <v>29</v>
      </c>
      <c r="M113" s="62">
        <v>54</v>
      </c>
      <c r="N113" s="30">
        <v>173</v>
      </c>
      <c r="O113" s="31">
        <v>4.6242774566473986E-2</v>
      </c>
      <c r="P113" s="83">
        <v>10.5</v>
      </c>
    </row>
    <row r="114" spans="1:16" ht="15.75" x14ac:dyDescent="0.5">
      <c r="A114" s="83">
        <v>1.7</v>
      </c>
      <c r="B114" s="82">
        <v>7</v>
      </c>
      <c r="C114" s="84">
        <v>7.1999999999999995E-2</v>
      </c>
      <c r="D114" s="82">
        <v>116</v>
      </c>
      <c r="E114" s="82">
        <v>7</v>
      </c>
      <c r="F114" s="82">
        <v>155</v>
      </c>
      <c r="G114" s="82">
        <v>1</v>
      </c>
      <c r="H114" s="29">
        <v>1</v>
      </c>
      <c r="I114" s="82">
        <v>44</v>
      </c>
      <c r="J114" s="82">
        <v>16</v>
      </c>
      <c r="K114" s="82">
        <v>2</v>
      </c>
      <c r="L114" s="61">
        <v>35</v>
      </c>
      <c r="M114" s="62">
        <v>8</v>
      </c>
      <c r="N114" s="30">
        <v>164</v>
      </c>
      <c r="O114" s="31">
        <v>3.6585365853658534E-2</v>
      </c>
      <c r="P114" s="83">
        <v>8.9</v>
      </c>
    </row>
    <row r="115" spans="1:16" ht="15.75" x14ac:dyDescent="0.5">
      <c r="A115" s="83">
        <v>1.8</v>
      </c>
      <c r="B115" s="82">
        <v>4</v>
      </c>
      <c r="C115" s="84">
        <v>1.2829999999999999</v>
      </c>
      <c r="D115" s="82">
        <v>68</v>
      </c>
      <c r="E115" s="82">
        <v>4</v>
      </c>
      <c r="F115" s="82">
        <v>90</v>
      </c>
      <c r="G115" s="82">
        <v>1</v>
      </c>
      <c r="H115" s="29">
        <v>0</v>
      </c>
      <c r="I115" s="82">
        <v>37</v>
      </c>
      <c r="J115" s="82">
        <v>6</v>
      </c>
      <c r="K115" s="82">
        <v>3</v>
      </c>
      <c r="L115" s="61">
        <v>36</v>
      </c>
      <c r="M115" s="62">
        <v>17</v>
      </c>
      <c r="N115" s="30">
        <v>170</v>
      </c>
      <c r="O115" s="31">
        <v>2.9411764705882353E-2</v>
      </c>
      <c r="P115" s="83">
        <v>7.9</v>
      </c>
    </row>
    <row r="116" spans="1:16" ht="15.75" x14ac:dyDescent="0.5">
      <c r="A116" s="83">
        <v>3.3</v>
      </c>
      <c r="B116" s="82">
        <v>6</v>
      </c>
      <c r="C116" s="84">
        <v>7.4999999999999997E-2</v>
      </c>
      <c r="D116" s="82">
        <v>296</v>
      </c>
      <c r="E116" s="82">
        <v>0</v>
      </c>
      <c r="F116" s="82">
        <v>137</v>
      </c>
      <c r="G116" s="82">
        <v>1</v>
      </c>
      <c r="H116" s="29">
        <v>1</v>
      </c>
      <c r="I116" s="82">
        <v>37</v>
      </c>
      <c r="J116" s="82">
        <v>13</v>
      </c>
      <c r="K116" s="82">
        <v>1</v>
      </c>
      <c r="L116" s="61">
        <v>36</v>
      </c>
      <c r="M116" s="62">
        <v>27</v>
      </c>
      <c r="N116" s="30">
        <v>184</v>
      </c>
      <c r="O116" s="31">
        <v>6.5217391304347824E-2</v>
      </c>
      <c r="P116" s="83">
        <v>21</v>
      </c>
    </row>
    <row r="117" spans="1:16" ht="15.75" x14ac:dyDescent="0.5">
      <c r="A117" s="83">
        <v>2.2000000000000002</v>
      </c>
      <c r="B117" s="82">
        <v>6</v>
      </c>
      <c r="C117" s="84">
        <v>0.89900000000000002</v>
      </c>
      <c r="D117" s="82">
        <v>165</v>
      </c>
      <c r="E117" s="82">
        <v>1</v>
      </c>
      <c r="F117" s="82">
        <v>140</v>
      </c>
      <c r="G117" s="82">
        <v>0</v>
      </c>
      <c r="H117" s="29">
        <v>1</v>
      </c>
      <c r="I117" s="82">
        <v>60</v>
      </c>
      <c r="J117" s="82">
        <v>9</v>
      </c>
      <c r="K117" s="82">
        <v>5</v>
      </c>
      <c r="L117" s="61">
        <v>35</v>
      </c>
      <c r="M117" s="62">
        <v>62</v>
      </c>
      <c r="N117" s="30">
        <v>169</v>
      </c>
      <c r="O117" s="31">
        <v>2.9585798816568046E-2</v>
      </c>
      <c r="P117" s="83">
        <v>12.7</v>
      </c>
    </row>
    <row r="118" spans="1:16" ht="15.75" x14ac:dyDescent="0.5">
      <c r="A118" s="83">
        <v>1.9</v>
      </c>
      <c r="B118" s="82">
        <v>10</v>
      </c>
      <c r="C118" s="84">
        <v>1.248</v>
      </c>
      <c r="D118" s="82">
        <v>92</v>
      </c>
      <c r="E118" s="82">
        <v>2</v>
      </c>
      <c r="F118" s="82">
        <v>98</v>
      </c>
      <c r="G118" s="82">
        <v>0</v>
      </c>
      <c r="H118" s="29">
        <v>0</v>
      </c>
      <c r="I118" s="82">
        <v>53</v>
      </c>
      <c r="J118" s="82">
        <v>12</v>
      </c>
      <c r="K118" s="82">
        <v>4</v>
      </c>
      <c r="L118" s="61">
        <v>42</v>
      </c>
      <c r="M118" s="62">
        <v>25</v>
      </c>
      <c r="N118" s="30">
        <v>175</v>
      </c>
      <c r="O118" s="31">
        <v>0.04</v>
      </c>
      <c r="P118" s="83">
        <v>9.4</v>
      </c>
    </row>
    <row r="119" spans="1:16" ht="15.75" x14ac:dyDescent="0.5">
      <c r="A119" s="83">
        <v>1.8</v>
      </c>
      <c r="B119" s="82">
        <v>18</v>
      </c>
      <c r="C119" s="84">
        <v>0.23100000000000001</v>
      </c>
      <c r="D119" s="82">
        <v>109</v>
      </c>
      <c r="E119" s="82">
        <v>5</v>
      </c>
      <c r="F119" s="82">
        <v>111</v>
      </c>
      <c r="G119" s="82">
        <v>1</v>
      </c>
      <c r="H119" s="29">
        <v>0</v>
      </c>
      <c r="I119" s="82">
        <v>41</v>
      </c>
      <c r="J119" s="82">
        <v>7</v>
      </c>
      <c r="K119" s="82">
        <v>3</v>
      </c>
      <c r="L119" s="61">
        <v>49</v>
      </c>
      <c r="M119" s="62">
        <v>29</v>
      </c>
      <c r="N119" s="30">
        <v>162</v>
      </c>
      <c r="O119" s="31">
        <v>1.8518518518518517E-2</v>
      </c>
      <c r="P119" s="83">
        <v>7.5</v>
      </c>
    </row>
    <row r="120" spans="1:16" ht="15.75" x14ac:dyDescent="0.5">
      <c r="A120" s="83">
        <v>1.8</v>
      </c>
      <c r="B120" s="82">
        <v>7</v>
      </c>
      <c r="C120" s="84">
        <v>1.512</v>
      </c>
      <c r="D120" s="82">
        <v>125</v>
      </c>
      <c r="E120" s="82">
        <v>2</v>
      </c>
      <c r="F120" s="82">
        <v>101</v>
      </c>
      <c r="G120" s="82">
        <v>1</v>
      </c>
      <c r="H120" s="29">
        <v>0</v>
      </c>
      <c r="I120" s="82">
        <v>39</v>
      </c>
      <c r="J120" s="82">
        <v>13</v>
      </c>
      <c r="K120" s="82">
        <v>2</v>
      </c>
      <c r="L120" s="61">
        <v>36</v>
      </c>
      <c r="M120" s="62">
        <v>32</v>
      </c>
      <c r="N120" s="30">
        <v>172</v>
      </c>
      <c r="O120" s="31">
        <v>4.0697674418604654E-2</v>
      </c>
      <c r="P120" s="83">
        <v>11.8</v>
      </c>
    </row>
    <row r="121" spans="1:16" ht="15.75" x14ac:dyDescent="0.5">
      <c r="A121" s="83">
        <v>3.6</v>
      </c>
      <c r="B121" s="82">
        <v>1</v>
      </c>
      <c r="C121" s="84">
        <v>0.83099999999999996</v>
      </c>
      <c r="D121" s="82">
        <v>199</v>
      </c>
      <c r="E121" s="82">
        <v>3</v>
      </c>
      <c r="F121" s="82">
        <v>109</v>
      </c>
      <c r="G121" s="82">
        <v>1</v>
      </c>
      <c r="H121" s="29">
        <v>0</v>
      </c>
      <c r="I121" s="82">
        <v>44</v>
      </c>
      <c r="J121" s="82">
        <v>10</v>
      </c>
      <c r="K121" s="82">
        <v>4</v>
      </c>
      <c r="L121" s="61">
        <v>24</v>
      </c>
      <c r="M121" s="62">
        <v>65</v>
      </c>
      <c r="N121" s="30">
        <v>162</v>
      </c>
      <c r="O121" s="31">
        <v>3.7037037037037035E-2</v>
      </c>
      <c r="P121" s="83">
        <v>11.4</v>
      </c>
    </row>
    <row r="122" spans="1:16" ht="15.75" x14ac:dyDescent="0.5">
      <c r="A122" s="83">
        <v>1.9</v>
      </c>
      <c r="B122" s="82">
        <v>4</v>
      </c>
      <c r="C122" s="84">
        <v>0.123</v>
      </c>
      <c r="D122" s="82">
        <v>113</v>
      </c>
      <c r="E122" s="82">
        <v>3</v>
      </c>
      <c r="F122" s="82">
        <v>132</v>
      </c>
      <c r="G122" s="82">
        <v>0</v>
      </c>
      <c r="H122" s="29">
        <v>0</v>
      </c>
      <c r="I122" s="82">
        <v>45</v>
      </c>
      <c r="J122" s="82">
        <v>6</v>
      </c>
      <c r="K122" s="82">
        <v>3</v>
      </c>
      <c r="L122" s="61">
        <v>31</v>
      </c>
      <c r="M122" s="62">
        <v>36</v>
      </c>
      <c r="N122" s="30">
        <v>161</v>
      </c>
      <c r="O122" s="31">
        <v>3.7267080745341616E-2</v>
      </c>
      <c r="P122" s="83">
        <v>7.2</v>
      </c>
    </row>
    <row r="123" spans="1:16" ht="15.75" x14ac:dyDescent="0.5">
      <c r="A123" s="83">
        <v>3.3</v>
      </c>
      <c r="B123" s="82">
        <v>7</v>
      </c>
      <c r="C123" s="84">
        <v>0.13100000000000001</v>
      </c>
      <c r="D123" s="82">
        <v>284</v>
      </c>
      <c r="E123" s="82">
        <v>4</v>
      </c>
      <c r="F123" s="82">
        <v>137</v>
      </c>
      <c r="G123" s="82">
        <v>0</v>
      </c>
      <c r="H123" s="29">
        <v>1</v>
      </c>
      <c r="I123" s="82">
        <v>38</v>
      </c>
      <c r="J123" s="82">
        <v>15</v>
      </c>
      <c r="K123" s="82">
        <v>5</v>
      </c>
      <c r="L123" s="61">
        <v>39</v>
      </c>
      <c r="M123" s="62">
        <v>39</v>
      </c>
      <c r="N123" s="30">
        <v>175</v>
      </c>
      <c r="O123" s="31">
        <v>5.7142857142857141E-2</v>
      </c>
      <c r="P123" s="83">
        <v>20.399999999999999</v>
      </c>
    </row>
    <row r="124" spans="1:16" ht="15.75" x14ac:dyDescent="0.5">
      <c r="A124" s="83">
        <v>1.9</v>
      </c>
      <c r="B124" s="82">
        <v>5</v>
      </c>
      <c r="C124" s="84">
        <v>1.5389999999999999</v>
      </c>
      <c r="D124" s="82">
        <v>115</v>
      </c>
      <c r="E124" s="82">
        <v>4</v>
      </c>
      <c r="F124" s="82">
        <v>72</v>
      </c>
      <c r="G124" s="82">
        <v>1</v>
      </c>
      <c r="H124" s="29">
        <v>1</v>
      </c>
      <c r="I124" s="82">
        <v>36</v>
      </c>
      <c r="J124" s="82">
        <v>8</v>
      </c>
      <c r="K124" s="82">
        <v>2</v>
      </c>
      <c r="L124" s="61">
        <v>35</v>
      </c>
      <c r="M124" s="62">
        <v>50</v>
      </c>
      <c r="N124" s="30">
        <v>175</v>
      </c>
      <c r="O124" s="31">
        <v>4.5714285714285714E-2</v>
      </c>
      <c r="P124" s="83">
        <v>9.8000000000000007</v>
      </c>
    </row>
    <row r="125" spans="1:16" ht="15.75" x14ac:dyDescent="0.5">
      <c r="A125" s="83">
        <v>2.9</v>
      </c>
      <c r="B125" s="82">
        <v>9</v>
      </c>
      <c r="C125" s="84">
        <v>0.63700000000000001</v>
      </c>
      <c r="D125" s="82">
        <v>188</v>
      </c>
      <c r="E125" s="82">
        <v>4</v>
      </c>
      <c r="F125" s="82">
        <v>76</v>
      </c>
      <c r="G125" s="82">
        <v>0</v>
      </c>
      <c r="H125" s="29">
        <v>1</v>
      </c>
      <c r="I125" s="82">
        <v>30</v>
      </c>
      <c r="J125" s="82">
        <v>12</v>
      </c>
      <c r="K125" s="82">
        <v>1</v>
      </c>
      <c r="L125" s="61">
        <v>37</v>
      </c>
      <c r="M125" s="62">
        <v>49</v>
      </c>
      <c r="N125" s="30">
        <v>181</v>
      </c>
      <c r="O125" s="31">
        <v>4.9723756906077346E-2</v>
      </c>
      <c r="P125" s="83">
        <v>16.2</v>
      </c>
    </row>
    <row r="126" spans="1:16" ht="15.75" x14ac:dyDescent="0.5">
      <c r="A126" s="83">
        <v>2.2999999999999998</v>
      </c>
      <c r="B126" s="82">
        <v>9</v>
      </c>
      <c r="C126" s="84">
        <v>0.27500000000000002</v>
      </c>
      <c r="D126" s="82">
        <v>139</v>
      </c>
      <c r="E126" s="82">
        <v>1</v>
      </c>
      <c r="F126" s="82">
        <v>124</v>
      </c>
      <c r="G126" s="82">
        <v>0</v>
      </c>
      <c r="H126" s="29">
        <v>1</v>
      </c>
      <c r="I126" s="82">
        <v>34</v>
      </c>
      <c r="J126" s="82">
        <v>11</v>
      </c>
      <c r="K126" s="82">
        <v>2</v>
      </c>
      <c r="L126" s="61">
        <v>40</v>
      </c>
      <c r="M126" s="62">
        <v>59</v>
      </c>
      <c r="N126" s="30">
        <v>169</v>
      </c>
      <c r="O126" s="31">
        <v>2.9585798816568046E-2</v>
      </c>
      <c r="P126" s="83">
        <v>11.4</v>
      </c>
    </row>
    <row r="127" spans="1:16" ht="15.75" x14ac:dyDescent="0.5">
      <c r="A127" s="83">
        <v>3.2</v>
      </c>
      <c r="B127" s="82">
        <v>6</v>
      </c>
      <c r="C127" s="84">
        <v>0.71099999999999997</v>
      </c>
      <c r="D127" s="82">
        <v>232</v>
      </c>
      <c r="E127" s="82">
        <v>4</v>
      </c>
      <c r="F127" s="82">
        <v>99</v>
      </c>
      <c r="G127" s="82">
        <v>0</v>
      </c>
      <c r="H127" s="29">
        <v>1</v>
      </c>
      <c r="I127" s="82">
        <v>47</v>
      </c>
      <c r="J127" s="82">
        <v>13</v>
      </c>
      <c r="K127" s="82">
        <v>3</v>
      </c>
      <c r="L127" s="61">
        <v>37</v>
      </c>
      <c r="M127" s="62">
        <v>89</v>
      </c>
      <c r="N127" s="30">
        <v>183</v>
      </c>
      <c r="O127" s="31">
        <v>5.4644808743169397E-2</v>
      </c>
      <c r="P127" s="83">
        <v>18.3</v>
      </c>
    </row>
    <row r="128" spans="1:16" ht="15.75" x14ac:dyDescent="0.5">
      <c r="A128" s="83">
        <v>1.8</v>
      </c>
      <c r="B128" s="82">
        <v>10</v>
      </c>
      <c r="C128" s="84">
        <v>1.2</v>
      </c>
      <c r="D128" s="82">
        <v>83</v>
      </c>
      <c r="E128" s="82">
        <v>2</v>
      </c>
      <c r="F128" s="82">
        <v>90</v>
      </c>
      <c r="G128" s="82">
        <v>1</v>
      </c>
      <c r="H128" s="29">
        <v>1</v>
      </c>
      <c r="I128" s="82">
        <v>33</v>
      </c>
      <c r="J128" s="82">
        <v>8</v>
      </c>
      <c r="K128" s="82">
        <v>2</v>
      </c>
      <c r="L128" s="61">
        <v>39</v>
      </c>
      <c r="M128" s="62">
        <v>109</v>
      </c>
      <c r="N128" s="30">
        <v>172</v>
      </c>
      <c r="O128" s="31">
        <v>4.0697674418604654E-2</v>
      </c>
      <c r="P128" s="83">
        <v>8.6999999999999993</v>
      </c>
    </row>
    <row r="129" spans="1:16" ht="15.75" x14ac:dyDescent="0.5">
      <c r="A129" s="83">
        <v>1.8</v>
      </c>
      <c r="B129" s="82">
        <v>14</v>
      </c>
      <c r="C129" s="84">
        <v>1.2270000000000001</v>
      </c>
      <c r="D129" s="82">
        <v>100</v>
      </c>
      <c r="E129" s="82">
        <v>5</v>
      </c>
      <c r="F129" s="82">
        <v>98</v>
      </c>
      <c r="G129" s="82">
        <v>1</v>
      </c>
      <c r="H129" s="29">
        <v>0</v>
      </c>
      <c r="I129" s="82">
        <v>37</v>
      </c>
      <c r="J129" s="82">
        <v>10</v>
      </c>
      <c r="K129" s="82">
        <v>4</v>
      </c>
      <c r="L129" s="61">
        <v>41</v>
      </c>
      <c r="M129" s="62">
        <v>20</v>
      </c>
      <c r="N129" s="30">
        <v>173</v>
      </c>
      <c r="O129" s="31">
        <v>4.046242774566474E-2</v>
      </c>
      <c r="P129" s="83">
        <v>9.1</v>
      </c>
    </row>
    <row r="130" spans="1:16" ht="15.75" x14ac:dyDescent="0.5">
      <c r="A130" s="83">
        <v>1.8</v>
      </c>
      <c r="B130" s="82">
        <v>7</v>
      </c>
      <c r="C130" s="84">
        <v>1.9630000000000001</v>
      </c>
      <c r="D130" s="82">
        <v>113</v>
      </c>
      <c r="E130" s="82">
        <v>4</v>
      </c>
      <c r="F130" s="82">
        <v>85</v>
      </c>
      <c r="G130" s="82">
        <v>1</v>
      </c>
      <c r="H130" s="29">
        <v>0</v>
      </c>
      <c r="I130" s="82">
        <v>28</v>
      </c>
      <c r="J130" s="82">
        <v>10</v>
      </c>
      <c r="K130" s="82">
        <v>1</v>
      </c>
      <c r="L130" s="61">
        <v>39</v>
      </c>
      <c r="M130" s="62">
        <v>22</v>
      </c>
      <c r="N130" s="30">
        <v>176</v>
      </c>
      <c r="O130" s="31">
        <v>2.8409090909090908E-2</v>
      </c>
      <c r="P130" s="83">
        <v>9.6999999999999993</v>
      </c>
    </row>
    <row r="131" spans="1:16" ht="15.75" x14ac:dyDescent="0.5">
      <c r="A131" s="83">
        <v>1.6</v>
      </c>
      <c r="B131" s="82">
        <v>17</v>
      </c>
      <c r="C131" s="84">
        <v>0.496</v>
      </c>
      <c r="D131" s="82">
        <v>100</v>
      </c>
      <c r="E131" s="82">
        <v>2</v>
      </c>
      <c r="F131" s="82">
        <v>136</v>
      </c>
      <c r="G131" s="82">
        <v>0</v>
      </c>
      <c r="H131" s="29">
        <v>0</v>
      </c>
      <c r="I131" s="82">
        <v>42</v>
      </c>
      <c r="J131" s="82">
        <v>5</v>
      </c>
      <c r="K131" s="82">
        <v>3</v>
      </c>
      <c r="L131" s="61">
        <v>43</v>
      </c>
      <c r="M131" s="62">
        <v>39</v>
      </c>
      <c r="N131" s="30">
        <v>161</v>
      </c>
      <c r="O131" s="31">
        <v>2.4844720496894408E-2</v>
      </c>
      <c r="P131" s="83">
        <v>6.6</v>
      </c>
    </row>
    <row r="132" spans="1:16" ht="15.75" x14ac:dyDescent="0.5">
      <c r="A132" s="83">
        <v>2.2000000000000002</v>
      </c>
      <c r="B132" s="82">
        <v>23</v>
      </c>
      <c r="C132" s="84">
        <v>0.42399999999999999</v>
      </c>
      <c r="D132" s="82">
        <v>123</v>
      </c>
      <c r="E132" s="82">
        <v>2</v>
      </c>
      <c r="F132" s="82">
        <v>75</v>
      </c>
      <c r="G132" s="82">
        <v>0</v>
      </c>
      <c r="H132" s="29">
        <v>0</v>
      </c>
      <c r="I132" s="82">
        <v>49</v>
      </c>
      <c r="J132" s="82">
        <v>12</v>
      </c>
      <c r="K132" s="82">
        <v>3</v>
      </c>
      <c r="L132" s="61">
        <v>48</v>
      </c>
      <c r="M132" s="62">
        <v>43</v>
      </c>
      <c r="N132" s="30">
        <v>157</v>
      </c>
      <c r="O132" s="31">
        <v>3.1847133757961783E-2</v>
      </c>
      <c r="P132" s="83">
        <v>9.1</v>
      </c>
    </row>
    <row r="133" spans="1:16" ht="15.75" x14ac:dyDescent="0.5">
      <c r="A133" s="83">
        <v>2.1</v>
      </c>
      <c r="B133" s="82">
        <v>11</v>
      </c>
      <c r="C133" s="84">
        <v>1.1519999999999999</v>
      </c>
      <c r="D133" s="82">
        <v>106</v>
      </c>
      <c r="E133" s="82">
        <v>2</v>
      </c>
      <c r="F133" s="82">
        <v>96</v>
      </c>
      <c r="G133" s="82">
        <v>1</v>
      </c>
      <c r="H133" s="29">
        <v>1</v>
      </c>
      <c r="I133" s="82">
        <v>42</v>
      </c>
      <c r="J133" s="82">
        <v>8</v>
      </c>
      <c r="K133" s="82">
        <v>3</v>
      </c>
      <c r="L133" s="61">
        <v>42</v>
      </c>
      <c r="M133" s="62">
        <v>49</v>
      </c>
      <c r="N133" s="30">
        <v>171</v>
      </c>
      <c r="O133" s="31">
        <v>4.0935672514619881E-2</v>
      </c>
      <c r="P133" s="83">
        <v>9.6999999999999993</v>
      </c>
    </row>
    <row r="134" spans="1:16" ht="15.75" x14ac:dyDescent="0.5">
      <c r="A134" s="83">
        <v>2.1</v>
      </c>
      <c r="B134" s="82">
        <v>17</v>
      </c>
      <c r="C134" s="84">
        <v>1.4810000000000001</v>
      </c>
      <c r="D134" s="82">
        <v>126</v>
      </c>
      <c r="E134" s="82">
        <v>3</v>
      </c>
      <c r="F134" s="82">
        <v>97</v>
      </c>
      <c r="G134" s="82">
        <v>0</v>
      </c>
      <c r="H134" s="29">
        <v>0</v>
      </c>
      <c r="I134" s="82">
        <v>40</v>
      </c>
      <c r="J134" s="82">
        <v>1</v>
      </c>
      <c r="K134" s="82">
        <v>6</v>
      </c>
      <c r="L134" s="61">
        <v>47</v>
      </c>
      <c r="M134" s="62">
        <v>24</v>
      </c>
      <c r="N134" s="30">
        <v>160</v>
      </c>
      <c r="O134" s="31">
        <v>3.125E-2</v>
      </c>
      <c r="P134" s="83">
        <v>7.8</v>
      </c>
    </row>
    <row r="135" spans="1:16" ht="15.75" x14ac:dyDescent="0.5">
      <c r="A135" s="83">
        <v>2.4</v>
      </c>
      <c r="B135" s="82">
        <v>7</v>
      </c>
      <c r="C135" s="84">
        <v>2.2850000000000001</v>
      </c>
      <c r="D135" s="82">
        <v>200</v>
      </c>
      <c r="E135" s="82">
        <v>3</v>
      </c>
      <c r="F135" s="82">
        <v>124</v>
      </c>
      <c r="G135" s="82">
        <v>1</v>
      </c>
      <c r="H135" s="29">
        <v>1</v>
      </c>
      <c r="I135" s="82">
        <v>32</v>
      </c>
      <c r="J135" s="82">
        <v>9</v>
      </c>
      <c r="K135" s="82">
        <v>2</v>
      </c>
      <c r="L135" s="61">
        <v>32</v>
      </c>
      <c r="M135" s="62">
        <v>62</v>
      </c>
      <c r="N135" s="30">
        <v>171</v>
      </c>
      <c r="O135" s="31">
        <v>3.5087719298245612E-2</v>
      </c>
      <c r="P135" s="83">
        <v>13.9</v>
      </c>
    </row>
    <row r="136" spans="1:16" ht="15.75" x14ac:dyDescent="0.5">
      <c r="A136" s="83">
        <v>2.2000000000000002</v>
      </c>
      <c r="B136" s="82">
        <v>11</v>
      </c>
      <c r="C136" s="84">
        <v>0.29199999999999998</v>
      </c>
      <c r="D136" s="82">
        <v>47</v>
      </c>
      <c r="E136" s="82">
        <v>3</v>
      </c>
      <c r="F136" s="82">
        <v>111</v>
      </c>
      <c r="G136" s="82">
        <v>1</v>
      </c>
      <c r="H136" s="29">
        <v>0</v>
      </c>
      <c r="I136" s="82">
        <v>34</v>
      </c>
      <c r="J136" s="82">
        <v>9</v>
      </c>
      <c r="K136" s="82">
        <v>2</v>
      </c>
      <c r="L136" s="61">
        <v>38</v>
      </c>
      <c r="M136" s="62">
        <v>30</v>
      </c>
      <c r="N136" s="30">
        <v>179</v>
      </c>
      <c r="O136" s="31">
        <v>3.9106145251396648E-2</v>
      </c>
      <c r="P136" s="83">
        <v>10.3</v>
      </c>
    </row>
    <row r="137" spans="1:16" ht="15.75" x14ac:dyDescent="0.5">
      <c r="A137" s="83">
        <v>3</v>
      </c>
      <c r="B137" s="82">
        <v>15</v>
      </c>
      <c r="C137" s="84">
        <v>0.88800000000000001</v>
      </c>
      <c r="D137" s="82">
        <v>202</v>
      </c>
      <c r="E137" s="82">
        <v>5</v>
      </c>
      <c r="F137" s="82">
        <v>147</v>
      </c>
      <c r="G137" s="82">
        <v>1</v>
      </c>
      <c r="H137" s="29">
        <v>1</v>
      </c>
      <c r="I137" s="82">
        <v>40</v>
      </c>
      <c r="J137" s="82">
        <v>7</v>
      </c>
      <c r="K137" s="82">
        <v>3</v>
      </c>
      <c r="L137" s="61">
        <v>42</v>
      </c>
      <c r="M137" s="62">
        <v>61</v>
      </c>
      <c r="N137" s="30">
        <v>156</v>
      </c>
      <c r="O137" s="31">
        <v>4.4871794871794872E-2</v>
      </c>
      <c r="P137" s="83">
        <v>11.7</v>
      </c>
    </row>
    <row r="138" spans="1:16" ht="15.75" x14ac:dyDescent="0.5">
      <c r="A138" s="83">
        <v>1.8</v>
      </c>
      <c r="B138" s="82">
        <v>12</v>
      </c>
      <c r="C138" s="84">
        <v>2.3239999999999998</v>
      </c>
      <c r="D138" s="82">
        <v>97</v>
      </c>
      <c r="E138" s="82">
        <v>2</v>
      </c>
      <c r="F138" s="82">
        <v>101</v>
      </c>
      <c r="G138" s="82">
        <v>1</v>
      </c>
      <c r="H138" s="29">
        <v>0</v>
      </c>
      <c r="I138" s="82">
        <v>49</v>
      </c>
      <c r="J138" s="82">
        <v>19</v>
      </c>
      <c r="K138" s="82">
        <v>3</v>
      </c>
      <c r="L138" s="61">
        <v>32</v>
      </c>
      <c r="M138" s="62">
        <v>21</v>
      </c>
      <c r="N138" s="30">
        <v>172</v>
      </c>
      <c r="O138" s="31">
        <v>4.0697674418604654E-2</v>
      </c>
      <c r="P138" s="83">
        <v>9.4</v>
      </c>
    </row>
    <row r="139" spans="1:16" ht="15.75" x14ac:dyDescent="0.5">
      <c r="A139" s="83">
        <v>1.9</v>
      </c>
      <c r="B139" s="82">
        <v>10</v>
      </c>
      <c r="C139" s="84">
        <v>0.19600000000000001</v>
      </c>
      <c r="D139" s="82">
        <v>49</v>
      </c>
      <c r="E139" s="82">
        <v>3</v>
      </c>
      <c r="F139" s="82">
        <v>111</v>
      </c>
      <c r="G139" s="82">
        <v>1</v>
      </c>
      <c r="H139" s="29">
        <v>0</v>
      </c>
      <c r="I139" s="82">
        <v>33</v>
      </c>
      <c r="J139" s="82">
        <v>12</v>
      </c>
      <c r="K139" s="82">
        <v>2</v>
      </c>
      <c r="L139" s="61">
        <v>40</v>
      </c>
      <c r="M139" s="62">
        <v>15</v>
      </c>
      <c r="N139" s="30">
        <v>181</v>
      </c>
      <c r="O139" s="31">
        <v>4.4198895027624308E-2</v>
      </c>
      <c r="P139" s="83">
        <v>9.5</v>
      </c>
    </row>
    <row r="140" spans="1:16" ht="15.75" x14ac:dyDescent="0.5">
      <c r="A140" s="83">
        <v>2.1</v>
      </c>
      <c r="B140" s="82">
        <v>15</v>
      </c>
      <c r="C140" s="84">
        <v>0.18</v>
      </c>
      <c r="D140" s="82">
        <v>84</v>
      </c>
      <c r="E140" s="82">
        <v>4</v>
      </c>
      <c r="F140" s="82">
        <v>122</v>
      </c>
      <c r="G140" s="82">
        <v>1</v>
      </c>
      <c r="H140" s="29">
        <v>1</v>
      </c>
      <c r="I140" s="82">
        <v>40</v>
      </c>
      <c r="J140" s="82">
        <v>8</v>
      </c>
      <c r="K140" s="82">
        <v>3</v>
      </c>
      <c r="L140" s="61">
        <v>43</v>
      </c>
      <c r="M140" s="62">
        <v>26</v>
      </c>
      <c r="N140" s="30">
        <v>171</v>
      </c>
      <c r="O140" s="31">
        <v>5.2631578947368418E-2</v>
      </c>
      <c r="P140" s="83">
        <v>8.6999999999999993</v>
      </c>
    </row>
    <row r="141" spans="1:16" ht="15.75" x14ac:dyDescent="0.5">
      <c r="A141" s="83">
        <v>2.9</v>
      </c>
      <c r="B141" s="82">
        <v>13</v>
      </c>
      <c r="C141" s="84">
        <v>1.4159999999999999</v>
      </c>
      <c r="D141" s="82">
        <v>209</v>
      </c>
      <c r="E141" s="82">
        <v>2</v>
      </c>
      <c r="F141" s="82">
        <v>85</v>
      </c>
      <c r="G141" s="82">
        <v>1</v>
      </c>
      <c r="H141" s="29">
        <v>1</v>
      </c>
      <c r="I141" s="82">
        <v>45</v>
      </c>
      <c r="J141" s="82">
        <v>6</v>
      </c>
      <c r="K141" s="82">
        <v>3</v>
      </c>
      <c r="L141" s="61">
        <v>40</v>
      </c>
      <c r="M141" s="62">
        <v>57</v>
      </c>
      <c r="N141" s="30">
        <v>169</v>
      </c>
      <c r="O141" s="31">
        <v>3.5502958579881658E-2</v>
      </c>
      <c r="P141" s="83">
        <v>12.8</v>
      </c>
    </row>
    <row r="142" spans="1:16" ht="15.75" x14ac:dyDescent="0.5">
      <c r="A142" s="83">
        <v>1.7</v>
      </c>
      <c r="B142" s="82">
        <v>2</v>
      </c>
      <c r="C142" s="84">
        <v>0.115</v>
      </c>
      <c r="D142" s="82">
        <v>70</v>
      </c>
      <c r="E142" s="82">
        <v>3</v>
      </c>
      <c r="F142" s="82">
        <v>137</v>
      </c>
      <c r="G142" s="82">
        <v>0</v>
      </c>
      <c r="H142" s="29">
        <v>0</v>
      </c>
      <c r="I142" s="82">
        <v>46</v>
      </c>
      <c r="J142" s="82">
        <v>6</v>
      </c>
      <c r="K142" s="82">
        <v>3</v>
      </c>
      <c r="L142" s="61">
        <v>29</v>
      </c>
      <c r="M142" s="62">
        <v>19</v>
      </c>
      <c r="N142" s="30">
        <v>161</v>
      </c>
      <c r="O142" s="31">
        <v>3.7267080745341616E-2</v>
      </c>
      <c r="P142" s="83">
        <v>6.6</v>
      </c>
    </row>
    <row r="143" spans="1:16" ht="15.75" x14ac:dyDescent="0.5">
      <c r="A143" s="83">
        <v>3</v>
      </c>
      <c r="B143" s="82">
        <v>7</v>
      </c>
      <c r="C143" s="84">
        <v>0.995</v>
      </c>
      <c r="D143" s="82">
        <v>185</v>
      </c>
      <c r="E143" s="82">
        <v>2</v>
      </c>
      <c r="F143" s="82">
        <v>99</v>
      </c>
      <c r="G143" s="82">
        <v>1</v>
      </c>
      <c r="H143" s="29">
        <v>1</v>
      </c>
      <c r="I143" s="82">
        <v>30</v>
      </c>
      <c r="J143" s="82">
        <v>10</v>
      </c>
      <c r="K143" s="82">
        <v>2</v>
      </c>
      <c r="L143" s="61">
        <v>39</v>
      </c>
      <c r="M143" s="62">
        <v>58</v>
      </c>
      <c r="N143" s="30">
        <v>180</v>
      </c>
      <c r="O143" s="31">
        <v>0.05</v>
      </c>
      <c r="P143" s="83">
        <v>17</v>
      </c>
    </row>
    <row r="144" spans="1:16" ht="15.75" x14ac:dyDescent="0.5">
      <c r="A144" s="83">
        <v>3</v>
      </c>
      <c r="B144" s="82">
        <v>4</v>
      </c>
      <c r="C144" s="84">
        <v>2.3519999999999999</v>
      </c>
      <c r="D144" s="82">
        <v>209</v>
      </c>
      <c r="E144" s="82">
        <v>0</v>
      </c>
      <c r="F144" s="82">
        <v>85</v>
      </c>
      <c r="G144" s="82">
        <v>1</v>
      </c>
      <c r="H144" s="29">
        <v>1</v>
      </c>
      <c r="I144" s="82">
        <v>30</v>
      </c>
      <c r="J144" s="82">
        <v>12</v>
      </c>
      <c r="K144" s="82">
        <v>2</v>
      </c>
      <c r="L144" s="61">
        <v>50</v>
      </c>
      <c r="M144" s="62">
        <v>51</v>
      </c>
      <c r="N144" s="30">
        <v>182</v>
      </c>
      <c r="O144" s="31">
        <v>3.8461538461538464E-2</v>
      </c>
      <c r="P144" s="83">
        <v>16.7</v>
      </c>
    </row>
    <row r="145" spans="1:16" ht="15.75" x14ac:dyDescent="0.5">
      <c r="A145" s="83">
        <v>3.4</v>
      </c>
      <c r="B145" s="82">
        <v>9</v>
      </c>
      <c r="C145" s="84">
        <v>1.2589999999999999</v>
      </c>
      <c r="D145" s="82">
        <v>175</v>
      </c>
      <c r="E145" s="82">
        <v>1</v>
      </c>
      <c r="F145" s="82">
        <v>84</v>
      </c>
      <c r="G145" s="82">
        <v>1</v>
      </c>
      <c r="H145" s="29">
        <v>1</v>
      </c>
      <c r="I145" s="82">
        <v>31</v>
      </c>
      <c r="J145" s="82">
        <v>8</v>
      </c>
      <c r="K145" s="82">
        <v>2</v>
      </c>
      <c r="L145" s="61">
        <v>37</v>
      </c>
      <c r="M145" s="62">
        <v>76</v>
      </c>
      <c r="N145" s="30">
        <v>183</v>
      </c>
      <c r="O145" s="31">
        <v>3.825136612021858E-2</v>
      </c>
      <c r="P145" s="83">
        <v>15.9</v>
      </c>
    </row>
    <row r="146" spans="1:16" ht="15.75" x14ac:dyDescent="0.5">
      <c r="A146" s="83">
        <v>2</v>
      </c>
      <c r="B146" s="82">
        <v>3</v>
      </c>
      <c r="C146" s="84">
        <v>1.464</v>
      </c>
      <c r="D146" s="82">
        <v>118</v>
      </c>
      <c r="E146" s="82">
        <v>4</v>
      </c>
      <c r="F146" s="82">
        <v>115</v>
      </c>
      <c r="G146" s="82">
        <v>1</v>
      </c>
      <c r="H146" s="29">
        <v>0</v>
      </c>
      <c r="I146" s="82">
        <v>46</v>
      </c>
      <c r="J146" s="82">
        <v>6</v>
      </c>
      <c r="K146" s="82">
        <v>4</v>
      </c>
      <c r="L146" s="61">
        <v>33</v>
      </c>
      <c r="M146" s="62">
        <v>31</v>
      </c>
      <c r="N146" s="30">
        <v>162</v>
      </c>
      <c r="O146" s="31">
        <v>3.0864197530864196E-2</v>
      </c>
      <c r="P146" s="83">
        <v>7.9</v>
      </c>
    </row>
    <row r="147" spans="1:16" ht="15.75" x14ac:dyDescent="0.5">
      <c r="A147" s="83">
        <v>3.3</v>
      </c>
      <c r="B147" s="82">
        <v>5</v>
      </c>
      <c r="C147" s="84">
        <v>0.504</v>
      </c>
      <c r="D147" s="82">
        <v>253</v>
      </c>
      <c r="E147" s="82">
        <v>3</v>
      </c>
      <c r="F147" s="82">
        <v>124</v>
      </c>
      <c r="G147" s="82">
        <v>0</v>
      </c>
      <c r="H147" s="29">
        <v>1</v>
      </c>
      <c r="I147" s="82">
        <v>42</v>
      </c>
      <c r="J147" s="82">
        <v>9</v>
      </c>
      <c r="K147" s="82">
        <v>3</v>
      </c>
      <c r="L147" s="61">
        <v>35</v>
      </c>
      <c r="M147" s="62">
        <v>63</v>
      </c>
      <c r="N147" s="30">
        <v>163</v>
      </c>
      <c r="O147" s="31">
        <v>5.5214723926380369E-2</v>
      </c>
      <c r="P147" s="83">
        <v>14.1</v>
      </c>
    </row>
    <row r="148" spans="1:16" ht="15.75" x14ac:dyDescent="0.5">
      <c r="A148" s="83">
        <v>1.7</v>
      </c>
      <c r="B148" s="82">
        <v>19</v>
      </c>
      <c r="C148" s="84">
        <v>0.44700000000000001</v>
      </c>
      <c r="D148" s="82">
        <v>20</v>
      </c>
      <c r="E148" s="82">
        <v>4</v>
      </c>
      <c r="F148" s="82">
        <v>129</v>
      </c>
      <c r="G148" s="82">
        <v>1</v>
      </c>
      <c r="H148" s="29">
        <v>0</v>
      </c>
      <c r="I148" s="82">
        <v>43</v>
      </c>
      <c r="J148" s="82">
        <v>10</v>
      </c>
      <c r="K148" s="82">
        <v>3</v>
      </c>
      <c r="L148" s="61">
        <v>42</v>
      </c>
      <c r="M148" s="62">
        <v>35</v>
      </c>
      <c r="N148" s="30">
        <v>178</v>
      </c>
      <c r="O148" s="31">
        <v>3.3707865168539325E-2</v>
      </c>
      <c r="P148" s="83">
        <v>8.1</v>
      </c>
    </row>
    <row r="149" spans="1:16" ht="15.75" x14ac:dyDescent="0.5">
      <c r="A149" s="83">
        <v>2.9</v>
      </c>
      <c r="B149" s="82">
        <v>17</v>
      </c>
      <c r="C149" s="84">
        <v>2.62</v>
      </c>
      <c r="D149" s="82">
        <v>103</v>
      </c>
      <c r="E149" s="82">
        <v>2</v>
      </c>
      <c r="F149" s="82">
        <v>102</v>
      </c>
      <c r="G149" s="82">
        <v>0</v>
      </c>
      <c r="H149" s="29">
        <v>1</v>
      </c>
      <c r="I149" s="82">
        <v>39</v>
      </c>
      <c r="J149" s="82">
        <v>8</v>
      </c>
      <c r="K149" s="82">
        <v>3</v>
      </c>
      <c r="L149" s="61">
        <v>50</v>
      </c>
      <c r="M149" s="62">
        <v>48</v>
      </c>
      <c r="N149" s="30">
        <v>166</v>
      </c>
      <c r="O149" s="31">
        <v>3.614457831325301E-2</v>
      </c>
      <c r="P149" s="83">
        <v>13.6</v>
      </c>
    </row>
    <row r="150" spans="1:16" ht="15.75" x14ac:dyDescent="0.5">
      <c r="A150" s="83">
        <v>2</v>
      </c>
      <c r="B150" s="82">
        <v>8</v>
      </c>
      <c r="C150" s="84">
        <v>1.1679999999999999</v>
      </c>
      <c r="D150" s="82">
        <v>120</v>
      </c>
      <c r="E150" s="82">
        <v>3</v>
      </c>
      <c r="F150" s="82">
        <v>114</v>
      </c>
      <c r="G150" s="82">
        <v>1</v>
      </c>
      <c r="H150" s="29">
        <v>0</v>
      </c>
      <c r="I150" s="82">
        <v>52</v>
      </c>
      <c r="J150" s="82">
        <v>10</v>
      </c>
      <c r="K150" s="82">
        <v>3</v>
      </c>
      <c r="L150" s="61">
        <v>40</v>
      </c>
      <c r="M150" s="62">
        <v>34</v>
      </c>
      <c r="N150" s="30">
        <v>174</v>
      </c>
      <c r="O150" s="31">
        <v>4.5977011494252873E-2</v>
      </c>
      <c r="P150" s="83">
        <v>10</v>
      </c>
    </row>
    <row r="151" spans="1:16" ht="15.75" x14ac:dyDescent="0.5">
      <c r="A151" s="83">
        <v>2.2000000000000002</v>
      </c>
      <c r="B151" s="82">
        <v>9</v>
      </c>
      <c r="C151" s="84">
        <v>3.2000000000000001E-2</v>
      </c>
      <c r="D151" s="82">
        <v>102</v>
      </c>
      <c r="E151" s="82">
        <v>5</v>
      </c>
      <c r="F151" s="82">
        <v>135</v>
      </c>
      <c r="G151" s="82">
        <v>1</v>
      </c>
      <c r="H151" s="29">
        <v>1</v>
      </c>
      <c r="I151" s="82">
        <v>35</v>
      </c>
      <c r="J151" s="82">
        <v>8</v>
      </c>
      <c r="K151" s="82">
        <v>2</v>
      </c>
      <c r="L151" s="61">
        <v>32</v>
      </c>
      <c r="M151" s="62">
        <v>37</v>
      </c>
      <c r="N151" s="30">
        <v>178</v>
      </c>
      <c r="O151" s="31">
        <v>3.9325842696629212E-2</v>
      </c>
      <c r="P151" s="83">
        <v>11.6</v>
      </c>
    </row>
    <row r="153" spans="1:16" x14ac:dyDescent="0.45">
      <c r="A153" s="99" t="s">
        <v>89</v>
      </c>
      <c r="B153" s="99"/>
      <c r="C153" s="99"/>
      <c r="D153" s="99"/>
      <c r="E153" s="99"/>
      <c r="F153" s="99"/>
      <c r="G153" s="99"/>
      <c r="H153" s="99"/>
      <c r="I153" s="99"/>
    </row>
    <row r="154" spans="1:16" ht="14.65" thickBot="1" x14ac:dyDescent="0.5">
      <c r="A154" s="99"/>
      <c r="B154" s="99"/>
      <c r="C154" s="99"/>
      <c r="D154" s="99"/>
      <c r="E154" s="99"/>
      <c r="F154" s="99"/>
      <c r="G154" s="99"/>
      <c r="H154" s="99"/>
      <c r="I154" s="99"/>
    </row>
    <row r="155" spans="1:16" x14ac:dyDescent="0.45">
      <c r="A155" s="51" t="s">
        <v>90</v>
      </c>
      <c r="B155" s="51"/>
      <c r="C155" s="99"/>
      <c r="D155" s="99"/>
      <c r="E155" s="99"/>
      <c r="F155" s="99"/>
      <c r="G155" s="99"/>
      <c r="H155" s="99"/>
      <c r="I155" s="99"/>
    </row>
    <row r="156" spans="1:16" x14ac:dyDescent="0.45">
      <c r="A156" s="52" t="s">
        <v>91</v>
      </c>
      <c r="B156" s="52">
        <v>0.97560529964131038</v>
      </c>
      <c r="C156" s="99"/>
      <c r="D156" s="99"/>
      <c r="E156" s="99"/>
      <c r="F156" s="99"/>
      <c r="G156" s="99"/>
      <c r="H156" s="99"/>
      <c r="I156" s="99"/>
    </row>
    <row r="157" spans="1:16" x14ac:dyDescent="0.45">
      <c r="A157" s="52" t="s">
        <v>92</v>
      </c>
      <c r="B157" s="52">
        <v>0.95180570068821102</v>
      </c>
      <c r="C157" s="99"/>
      <c r="D157" s="99"/>
      <c r="E157" s="99"/>
      <c r="F157" s="99"/>
      <c r="G157" s="99"/>
      <c r="H157" s="99"/>
      <c r="I157" s="99"/>
    </row>
    <row r="158" spans="1:16" x14ac:dyDescent="0.45">
      <c r="A158" s="52" t="s">
        <v>93</v>
      </c>
      <c r="B158" s="52">
        <v>0.9464108164368914</v>
      </c>
      <c r="C158" s="99"/>
      <c r="D158" s="99"/>
      <c r="E158" s="99"/>
      <c r="F158" s="99"/>
      <c r="G158" s="99"/>
      <c r="H158" s="99"/>
      <c r="I158" s="99"/>
    </row>
    <row r="159" spans="1:16" x14ac:dyDescent="0.45">
      <c r="A159" s="52" t="s">
        <v>94</v>
      </c>
      <c r="B159" s="52">
        <v>0.82666020036396937</v>
      </c>
      <c r="C159" s="99"/>
      <c r="D159" s="99"/>
      <c r="E159" s="99"/>
      <c r="F159" s="99"/>
      <c r="G159" s="99"/>
      <c r="H159" s="99"/>
      <c r="I159" s="99"/>
    </row>
    <row r="160" spans="1:16" ht="14.65" thickBot="1" x14ac:dyDescent="0.5">
      <c r="A160" s="53" t="s">
        <v>95</v>
      </c>
      <c r="B160" s="53">
        <v>150</v>
      </c>
      <c r="C160" s="99"/>
      <c r="D160" s="99"/>
      <c r="E160" s="99"/>
      <c r="F160" s="99"/>
      <c r="G160" s="99"/>
      <c r="H160" s="99"/>
      <c r="I160" s="99"/>
    </row>
    <row r="161" spans="1:9" x14ac:dyDescent="0.45">
      <c r="A161" s="99"/>
      <c r="B161" s="99"/>
      <c r="C161" s="99"/>
      <c r="D161" s="99"/>
      <c r="E161" s="99"/>
      <c r="F161" s="99"/>
      <c r="G161" s="99"/>
      <c r="H161" s="99"/>
      <c r="I161" s="99"/>
    </row>
    <row r="162" spans="1:9" ht="14.65" thickBot="1" x14ac:dyDescent="0.5">
      <c r="A162" s="99" t="s">
        <v>96</v>
      </c>
      <c r="B162" s="99"/>
      <c r="C162" s="99"/>
      <c r="D162" s="99"/>
      <c r="E162" s="99"/>
      <c r="F162" s="99"/>
      <c r="G162" s="99"/>
      <c r="H162" s="99"/>
      <c r="I162" s="99"/>
    </row>
    <row r="163" spans="1:9" x14ac:dyDescent="0.45">
      <c r="A163" s="54"/>
      <c r="B163" s="54" t="s">
        <v>101</v>
      </c>
      <c r="C163" s="54" t="s">
        <v>102</v>
      </c>
      <c r="D163" s="54" t="s">
        <v>103</v>
      </c>
      <c r="E163" s="54" t="s">
        <v>104</v>
      </c>
      <c r="F163" s="54" t="s">
        <v>105</v>
      </c>
      <c r="G163" s="99"/>
      <c r="H163" s="99"/>
      <c r="I163" s="99"/>
    </row>
    <row r="164" spans="1:9" x14ac:dyDescent="0.45">
      <c r="A164" s="52" t="s">
        <v>97</v>
      </c>
      <c r="B164" s="52">
        <v>15</v>
      </c>
      <c r="C164" s="52">
        <v>1808.4707436933154</v>
      </c>
      <c r="D164" s="52">
        <v>120.56471624622102</v>
      </c>
      <c r="E164" s="52">
        <v>176.42745540933251</v>
      </c>
      <c r="F164" s="52">
        <v>2.363189225948397E-80</v>
      </c>
      <c r="G164" s="99"/>
      <c r="H164" s="99"/>
      <c r="I164" s="99"/>
    </row>
    <row r="165" spans="1:9" x14ac:dyDescent="0.45">
      <c r="A165" s="52" t="s">
        <v>98</v>
      </c>
      <c r="B165" s="52">
        <v>134</v>
      </c>
      <c r="C165" s="52">
        <v>91.571189640016925</v>
      </c>
      <c r="D165" s="52">
        <v>0.68336708686579795</v>
      </c>
      <c r="E165" s="52"/>
      <c r="F165" s="52"/>
      <c r="G165" s="99"/>
      <c r="H165" s="99"/>
      <c r="I165" s="99"/>
    </row>
    <row r="166" spans="1:9" ht="14.65" thickBot="1" x14ac:dyDescent="0.5">
      <c r="A166" s="53" t="s">
        <v>99</v>
      </c>
      <c r="B166" s="53">
        <v>149</v>
      </c>
      <c r="C166" s="53">
        <v>1900.0419333333323</v>
      </c>
      <c r="D166" s="53"/>
      <c r="E166" s="53"/>
      <c r="F166" s="53"/>
      <c r="G166" s="99"/>
      <c r="H166" s="99"/>
      <c r="I166" s="99"/>
    </row>
    <row r="167" spans="1:9" ht="14.65" thickBot="1" x14ac:dyDescent="0.5">
      <c r="A167" s="99"/>
      <c r="B167" s="99"/>
      <c r="C167" s="99"/>
      <c r="D167" s="99"/>
      <c r="E167" s="99"/>
      <c r="F167" s="99"/>
      <c r="G167" s="99"/>
      <c r="H167" s="99"/>
      <c r="I167" s="99"/>
    </row>
    <row r="168" spans="1:9" x14ac:dyDescent="0.45">
      <c r="A168" s="54"/>
      <c r="B168" s="54" t="s">
        <v>106</v>
      </c>
      <c r="C168" s="54" t="s">
        <v>94</v>
      </c>
      <c r="D168" s="54" t="s">
        <v>107</v>
      </c>
      <c r="E168" s="54" t="s">
        <v>108</v>
      </c>
      <c r="F168" s="54" t="s">
        <v>109</v>
      </c>
      <c r="G168" s="54" t="s">
        <v>110</v>
      </c>
      <c r="H168" s="54" t="s">
        <v>111</v>
      </c>
      <c r="I168" s="54" t="s">
        <v>112</v>
      </c>
    </row>
    <row r="169" spans="1:9" x14ac:dyDescent="0.45">
      <c r="A169" s="52" t="s">
        <v>100</v>
      </c>
      <c r="B169" s="52">
        <v>-28.767722850632339</v>
      </c>
      <c r="C169" s="52">
        <v>2.237262759065838</v>
      </c>
      <c r="D169" s="52">
        <v>-12.858446212479848</v>
      </c>
      <c r="E169" s="52">
        <v>3.7751818830764051E-25</v>
      </c>
      <c r="F169" s="52">
        <v>-33.19263876312182</v>
      </c>
      <c r="G169" s="52">
        <v>-24.342806938142857</v>
      </c>
      <c r="H169" s="52">
        <v>-33.19263876312182</v>
      </c>
      <c r="I169" s="52">
        <v>-24.342806938142857</v>
      </c>
    </row>
    <row r="170" spans="1:9" x14ac:dyDescent="0.45">
      <c r="A170" s="52" t="s">
        <v>41</v>
      </c>
      <c r="B170" s="52">
        <v>0.73587150950853331</v>
      </c>
      <c r="C170" s="52">
        <v>0.25422490169669654</v>
      </c>
      <c r="D170" s="52">
        <v>2.8945689607797198</v>
      </c>
      <c r="E170" s="52">
        <v>4.4340873409420938E-3</v>
      </c>
      <c r="F170" s="52">
        <v>0.23305895058563975</v>
      </c>
      <c r="G170" s="52">
        <v>1.2386840684314269</v>
      </c>
      <c r="H170" s="52">
        <v>0.23305895058563975</v>
      </c>
      <c r="I170" s="52">
        <v>1.2386840684314269</v>
      </c>
    </row>
    <row r="171" spans="1:9" x14ac:dyDescent="0.45">
      <c r="A171" s="52" t="s">
        <v>43</v>
      </c>
      <c r="B171" s="52">
        <v>2.7125415582647167E-2</v>
      </c>
      <c r="C171" s="52">
        <v>1.8020680654866495E-2</v>
      </c>
      <c r="D171" s="52">
        <v>1.50523812624813</v>
      </c>
      <c r="E171" s="57">
        <v>0.13461641001193345</v>
      </c>
      <c r="F171" s="52">
        <v>-8.5163507948101402E-3</v>
      </c>
      <c r="G171" s="52">
        <v>6.2767181960104473E-2</v>
      </c>
      <c r="H171" s="52">
        <v>-8.5163507948101402E-3</v>
      </c>
      <c r="I171" s="52">
        <v>6.2767181960104473E-2</v>
      </c>
    </row>
    <row r="172" spans="1:9" x14ac:dyDescent="0.45">
      <c r="A172" s="52" t="s">
        <v>44</v>
      </c>
      <c r="B172" s="52">
        <v>0.25855968155908526</v>
      </c>
      <c r="C172" s="52">
        <v>0.12353600953341683</v>
      </c>
      <c r="D172" s="52">
        <v>2.0929903963681471</v>
      </c>
      <c r="E172" s="52">
        <v>3.8235438711803418E-2</v>
      </c>
      <c r="F172" s="52">
        <v>1.4226979852596883E-2</v>
      </c>
      <c r="G172" s="52">
        <v>0.50289238326557362</v>
      </c>
      <c r="H172" s="52">
        <v>1.4226979852596883E-2</v>
      </c>
      <c r="I172" s="52">
        <v>0.50289238326557362</v>
      </c>
    </row>
    <row r="173" spans="1:9" x14ac:dyDescent="0.45">
      <c r="A173" s="52" t="s">
        <v>45</v>
      </c>
      <c r="B173" s="52">
        <v>3.5877912298773434E-2</v>
      </c>
      <c r="C173" s="52">
        <v>2.0214658247026895E-3</v>
      </c>
      <c r="D173" s="52">
        <v>17.748463446840731</v>
      </c>
      <c r="E173" s="52">
        <v>5.3480652144641225E-37</v>
      </c>
      <c r="F173" s="52">
        <v>3.1879805121583622E-2</v>
      </c>
      <c r="G173" s="52">
        <v>3.9876019475963247E-2</v>
      </c>
      <c r="H173" s="52">
        <v>3.1879805121583622E-2</v>
      </c>
      <c r="I173" s="52">
        <v>3.9876019475963247E-2</v>
      </c>
    </row>
    <row r="174" spans="1:9" x14ac:dyDescent="0.45">
      <c r="A174" s="52" t="s">
        <v>46</v>
      </c>
      <c r="B174" s="52">
        <v>-3.7385148014440844E-2</v>
      </c>
      <c r="C174" s="52">
        <v>5.3995932165346774E-2</v>
      </c>
      <c r="D174" s="52">
        <v>-0.69236971222127897</v>
      </c>
      <c r="E174" s="57">
        <v>0.48990325790633527</v>
      </c>
      <c r="F174" s="52">
        <v>-0.14417969348298879</v>
      </c>
      <c r="G174" s="52">
        <v>6.9409397454107097E-2</v>
      </c>
      <c r="H174" s="52">
        <v>-0.14417969348298879</v>
      </c>
      <c r="I174" s="52">
        <v>6.9409397454107097E-2</v>
      </c>
    </row>
    <row r="175" spans="1:9" x14ac:dyDescent="0.45">
      <c r="A175" s="52" t="s">
        <v>47</v>
      </c>
      <c r="B175" s="52">
        <v>1.8916353670893466E-2</v>
      </c>
      <c r="C175" s="52">
        <v>3.9906546504407834E-3</v>
      </c>
      <c r="D175" s="52">
        <v>4.7401630378624926</v>
      </c>
      <c r="E175" s="52">
        <v>5.3823054107057191E-6</v>
      </c>
      <c r="F175" s="52">
        <v>1.1023534111621514E-2</v>
      </c>
      <c r="G175" s="52">
        <v>2.680917323016542E-2</v>
      </c>
      <c r="H175" s="52">
        <v>1.1023534111621514E-2</v>
      </c>
      <c r="I175" s="52">
        <v>2.680917323016542E-2</v>
      </c>
    </row>
    <row r="176" spans="1:9" x14ac:dyDescent="0.45">
      <c r="A176" s="52" t="s">
        <v>48</v>
      </c>
      <c r="B176" s="52">
        <v>-0.16468724598790235</v>
      </c>
      <c r="C176" s="52">
        <v>0.15008406323040502</v>
      </c>
      <c r="D176" s="52">
        <v>-1.0973000226884777</v>
      </c>
      <c r="E176" s="57">
        <v>0.27447819479482577</v>
      </c>
      <c r="F176" s="52">
        <v>-0.46152737212337408</v>
      </c>
      <c r="G176" s="52">
        <v>0.13215288014756937</v>
      </c>
      <c r="H176" s="52">
        <v>-0.46152737212337408</v>
      </c>
      <c r="I176" s="52">
        <v>0.13215288014756937</v>
      </c>
    </row>
    <row r="177" spans="1:9" x14ac:dyDescent="0.45">
      <c r="A177" s="52" t="s">
        <v>49</v>
      </c>
      <c r="B177" s="52">
        <v>0.18888911724993573</v>
      </c>
      <c r="C177" s="52">
        <v>0.16684604763404132</v>
      </c>
      <c r="D177" s="52">
        <v>1.1321162228801698</v>
      </c>
      <c r="E177" s="57">
        <v>0.2596073952954534</v>
      </c>
      <c r="F177" s="52">
        <v>-0.14110329339570254</v>
      </c>
      <c r="G177" s="52">
        <v>0.51888152789557407</v>
      </c>
      <c r="H177" s="52">
        <v>-0.14110329339570254</v>
      </c>
      <c r="I177" s="52">
        <v>0.51888152789557407</v>
      </c>
    </row>
    <row r="178" spans="1:9" x14ac:dyDescent="0.45">
      <c r="A178" s="52" t="s">
        <v>50</v>
      </c>
      <c r="B178" s="52">
        <v>-2.0369190004472817E-2</v>
      </c>
      <c r="C178" s="52">
        <v>1.1780367517152883E-2</v>
      </c>
      <c r="D178" s="52">
        <v>-1.7290793326111533</v>
      </c>
      <c r="E178" s="57">
        <v>8.6097914734979089E-2</v>
      </c>
      <c r="F178" s="52">
        <v>-4.3668704319630658E-2</v>
      </c>
      <c r="G178" s="52">
        <v>2.9303243106850209E-3</v>
      </c>
      <c r="H178" s="52">
        <v>-4.3668704319630658E-2</v>
      </c>
      <c r="I178" s="52">
        <v>2.9303243106850209E-3</v>
      </c>
    </row>
    <row r="179" spans="1:9" x14ac:dyDescent="0.45">
      <c r="A179" s="52" t="s">
        <v>51</v>
      </c>
      <c r="B179" s="52">
        <v>5.3832532614758337E-2</v>
      </c>
      <c r="C179" s="52">
        <v>2.1922368548587954E-2</v>
      </c>
      <c r="D179" s="52">
        <v>2.4555983764001521</v>
      </c>
      <c r="E179" s="52">
        <v>1.5345678015863952E-2</v>
      </c>
      <c r="F179" s="52">
        <v>1.0473907421082028E-2</v>
      </c>
      <c r="G179" s="52">
        <v>9.7191157808434653E-2</v>
      </c>
      <c r="H179" s="52">
        <v>1.0473907421082028E-2</v>
      </c>
      <c r="I179" s="52">
        <v>9.7191157808434653E-2</v>
      </c>
    </row>
    <row r="180" spans="1:9" x14ac:dyDescent="0.45">
      <c r="A180" s="52" t="s">
        <v>52</v>
      </c>
      <c r="B180" s="52">
        <v>-5.4042217186046695E-2</v>
      </c>
      <c r="C180" s="52">
        <v>6.95563438134396E-2</v>
      </c>
      <c r="D180" s="52">
        <v>-0.77695597875293609</v>
      </c>
      <c r="E180" s="57">
        <v>0.43855414909258761</v>
      </c>
      <c r="F180" s="52">
        <v>-0.19161254561863156</v>
      </c>
      <c r="G180" s="52">
        <v>8.3528111246538153E-2</v>
      </c>
      <c r="H180" s="52">
        <v>-0.19161254561863156</v>
      </c>
      <c r="I180" s="52">
        <v>8.3528111246538153E-2</v>
      </c>
    </row>
    <row r="181" spans="1:9" x14ac:dyDescent="0.45">
      <c r="A181" s="55" t="s">
        <v>53</v>
      </c>
      <c r="B181" s="55">
        <v>-7.4823058891882177E-3</v>
      </c>
      <c r="C181" s="55">
        <v>1.7663182644091759E-2</v>
      </c>
      <c r="D181" s="55">
        <v>-0.4236102881317943</v>
      </c>
      <c r="E181" s="55">
        <v>0.67252922339883503</v>
      </c>
      <c r="F181" s="55">
        <v>-4.2417003492470344E-2</v>
      </c>
      <c r="G181" s="55">
        <v>2.7452391714093909E-2</v>
      </c>
      <c r="H181" s="55">
        <v>-4.2417003492470344E-2</v>
      </c>
      <c r="I181" s="55">
        <v>2.7452391714093909E-2</v>
      </c>
    </row>
    <row r="182" spans="1:9" x14ac:dyDescent="0.45">
      <c r="A182" s="52" t="s">
        <v>54</v>
      </c>
      <c r="B182" s="52">
        <v>2.6150383504055861E-3</v>
      </c>
      <c r="C182" s="52">
        <v>4.4481122372121316E-3</v>
      </c>
      <c r="D182" s="52">
        <v>0.58789846365130605</v>
      </c>
      <c r="E182" s="57">
        <v>0.55758991397071145</v>
      </c>
      <c r="F182" s="52">
        <v>-6.1825526072151141E-3</v>
      </c>
      <c r="G182" s="52">
        <v>1.1412629308026287E-2</v>
      </c>
      <c r="H182" s="52">
        <v>-6.1825526072151141E-3</v>
      </c>
      <c r="I182" s="52">
        <v>1.1412629308026287E-2</v>
      </c>
    </row>
    <row r="183" spans="1:9" x14ac:dyDescent="0.45">
      <c r="A183" s="52" t="s">
        <v>35</v>
      </c>
      <c r="B183" s="52">
        <v>0.17719450255077623</v>
      </c>
      <c r="C183" s="52">
        <v>1.2044184108679119E-2</v>
      </c>
      <c r="D183" s="52">
        <v>14.712038686214427</v>
      </c>
      <c r="E183" s="52">
        <v>9.2645665757578956E-30</v>
      </c>
      <c r="F183" s="52">
        <v>0.15337320498548707</v>
      </c>
      <c r="G183" s="52">
        <v>0.2010158001160654</v>
      </c>
      <c r="H183" s="52">
        <v>0.15337320498548707</v>
      </c>
      <c r="I183" s="52">
        <v>0.2010158001160654</v>
      </c>
    </row>
    <row r="184" spans="1:9" ht="14.65" thickBot="1" x14ac:dyDescent="0.5">
      <c r="A184" s="53" t="s">
        <v>56</v>
      </c>
      <c r="B184" s="53">
        <v>30.808658812899278</v>
      </c>
      <c r="C184" s="53">
        <v>8.7103439596439109</v>
      </c>
      <c r="D184" s="53">
        <v>3.5370197727712664</v>
      </c>
      <c r="E184" s="53">
        <v>5.5645701981590153E-4</v>
      </c>
      <c r="F184" s="53">
        <v>13.581116167716953</v>
      </c>
      <c r="G184" s="53">
        <v>48.036201458081607</v>
      </c>
      <c r="H184" s="53">
        <v>13.581116167716953</v>
      </c>
      <c r="I184" s="53">
        <v>48.036201458081607</v>
      </c>
    </row>
    <row r="185" spans="1:9" x14ac:dyDescent="0.45">
      <c r="A185"/>
      <c r="B185"/>
      <c r="C185"/>
      <c r="D185"/>
      <c r="E185"/>
      <c r="F185"/>
      <c r="G185"/>
      <c r="H185"/>
      <c r="I185"/>
    </row>
    <row r="186" spans="1:9" x14ac:dyDescent="0.45">
      <c r="A186" s="181" t="s">
        <v>242</v>
      </c>
      <c r="B186" s="182"/>
      <c r="C186" s="182"/>
      <c r="D186" s="182"/>
      <c r="E186" s="182"/>
      <c r="F186" s="182"/>
      <c r="G186"/>
      <c r="H186"/>
      <c r="I186"/>
    </row>
    <row r="187" spans="1:9" x14ac:dyDescent="0.45">
      <c r="A187"/>
      <c r="B187"/>
      <c r="C187"/>
      <c r="D187"/>
      <c r="E187"/>
      <c r="F187"/>
      <c r="G187"/>
      <c r="H187"/>
      <c r="I18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C1025-C143-4785-93B8-B45E8EE06076}">
  <dimension ref="A1:O186"/>
  <sheetViews>
    <sheetView topLeftCell="A158" workbookViewId="0">
      <selection activeCell="A187" sqref="A187"/>
    </sheetView>
  </sheetViews>
  <sheetFormatPr defaultRowHeight="14.25" x14ac:dyDescent="0.45"/>
  <cols>
    <col min="1" max="15" width="9.06640625" style="145"/>
  </cols>
  <sheetData>
    <row r="1" spans="1:15" ht="15.75" x14ac:dyDescent="0.5">
      <c r="A1" s="87" t="s">
        <v>41</v>
      </c>
      <c r="B1" s="87" t="s">
        <v>43</v>
      </c>
      <c r="C1" s="87" t="s">
        <v>44</v>
      </c>
      <c r="D1" s="87" t="s">
        <v>45</v>
      </c>
      <c r="E1" s="87" t="s">
        <v>46</v>
      </c>
      <c r="F1" s="87" t="s">
        <v>47</v>
      </c>
      <c r="G1" s="88" t="s">
        <v>48</v>
      </c>
      <c r="H1" s="88" t="s">
        <v>49</v>
      </c>
      <c r="I1" s="87" t="s">
        <v>50</v>
      </c>
      <c r="J1" s="87" t="s">
        <v>51</v>
      </c>
      <c r="K1" s="87" t="s">
        <v>52</v>
      </c>
      <c r="L1" s="59" t="s">
        <v>54</v>
      </c>
      <c r="M1" s="59" t="s">
        <v>35</v>
      </c>
      <c r="N1" s="59" t="s">
        <v>56</v>
      </c>
      <c r="O1" s="87" t="s">
        <v>40</v>
      </c>
    </row>
    <row r="2" spans="1:15" ht="15.75" x14ac:dyDescent="0.5">
      <c r="A2" s="83">
        <v>2.2999999999999998</v>
      </c>
      <c r="B2" s="82">
        <v>10</v>
      </c>
      <c r="C2" s="84">
        <v>0.71199999999999997</v>
      </c>
      <c r="D2" s="82">
        <v>171</v>
      </c>
      <c r="E2" s="82">
        <v>3</v>
      </c>
      <c r="F2" s="82">
        <v>110</v>
      </c>
      <c r="G2" s="82">
        <v>1</v>
      </c>
      <c r="H2" s="29">
        <v>0</v>
      </c>
      <c r="I2" s="82">
        <v>33</v>
      </c>
      <c r="J2" s="82">
        <v>12</v>
      </c>
      <c r="K2" s="82">
        <v>2</v>
      </c>
      <c r="L2" s="62">
        <v>46</v>
      </c>
      <c r="M2" s="30">
        <v>171</v>
      </c>
      <c r="N2" s="31">
        <v>4.0935672514619881E-2</v>
      </c>
      <c r="O2" s="83">
        <v>12.5</v>
      </c>
    </row>
    <row r="3" spans="1:15" ht="15.75" x14ac:dyDescent="0.5">
      <c r="A3" s="83">
        <v>2.7</v>
      </c>
      <c r="B3" s="82">
        <v>8</v>
      </c>
      <c r="C3" s="84">
        <v>9.0999999999999998E-2</v>
      </c>
      <c r="D3" s="82">
        <v>213</v>
      </c>
      <c r="E3" s="82">
        <v>3</v>
      </c>
      <c r="F3" s="82">
        <v>134</v>
      </c>
      <c r="G3" s="82">
        <v>1</v>
      </c>
      <c r="H3" s="29">
        <v>0</v>
      </c>
      <c r="I3" s="82">
        <v>33</v>
      </c>
      <c r="J3" s="82">
        <v>16</v>
      </c>
      <c r="K3" s="82">
        <v>1</v>
      </c>
      <c r="L3" s="62">
        <v>73</v>
      </c>
      <c r="M3" s="30">
        <v>168</v>
      </c>
      <c r="N3" s="31">
        <v>5.9523809523809521E-2</v>
      </c>
      <c r="O3" s="83">
        <v>14.5</v>
      </c>
    </row>
    <row r="4" spans="1:15" ht="15.75" x14ac:dyDescent="0.5">
      <c r="A4" s="83">
        <v>3.1</v>
      </c>
      <c r="B4" s="82">
        <v>7</v>
      </c>
      <c r="C4" s="84">
        <v>1.72</v>
      </c>
      <c r="D4" s="82">
        <v>255</v>
      </c>
      <c r="E4" s="82">
        <v>1</v>
      </c>
      <c r="F4" s="82">
        <v>98</v>
      </c>
      <c r="G4" s="82">
        <v>1</v>
      </c>
      <c r="H4" s="29">
        <v>1</v>
      </c>
      <c r="I4" s="82">
        <v>40</v>
      </c>
      <c r="J4" s="82">
        <v>13</v>
      </c>
      <c r="K4" s="82">
        <v>2</v>
      </c>
      <c r="L4" s="62">
        <v>64</v>
      </c>
      <c r="M4" s="30">
        <v>180</v>
      </c>
      <c r="N4" s="31">
        <v>4.4444444444444446E-2</v>
      </c>
      <c r="O4" s="83">
        <v>19</v>
      </c>
    </row>
    <row r="5" spans="1:15" ht="15.75" x14ac:dyDescent="0.5">
      <c r="A5" s="83">
        <v>2.6</v>
      </c>
      <c r="B5" s="82">
        <v>7</v>
      </c>
      <c r="C5" s="84">
        <v>1.3720000000000001</v>
      </c>
      <c r="D5" s="82">
        <v>287</v>
      </c>
      <c r="E5" s="82">
        <v>1</v>
      </c>
      <c r="F5" s="82">
        <v>85</v>
      </c>
      <c r="G5" s="82">
        <v>1</v>
      </c>
      <c r="H5" s="29">
        <v>1</v>
      </c>
      <c r="I5" s="82">
        <v>29</v>
      </c>
      <c r="J5" s="82">
        <v>10</v>
      </c>
      <c r="K5" s="82">
        <v>2</v>
      </c>
      <c r="L5" s="62">
        <v>66</v>
      </c>
      <c r="M5" s="30">
        <v>173</v>
      </c>
      <c r="N5" s="31">
        <v>4.046242774566474E-2</v>
      </c>
      <c r="O5" s="83">
        <v>18.2</v>
      </c>
    </row>
    <row r="6" spans="1:15" ht="15.75" x14ac:dyDescent="0.5">
      <c r="A6" s="83">
        <v>2</v>
      </c>
      <c r="B6" s="82">
        <v>15</v>
      </c>
      <c r="C6" s="84">
        <v>0.93500000000000005</v>
      </c>
      <c r="D6" s="82">
        <v>112</v>
      </c>
      <c r="E6" s="82">
        <v>4</v>
      </c>
      <c r="F6" s="82">
        <v>72</v>
      </c>
      <c r="G6" s="82">
        <v>1</v>
      </c>
      <c r="H6" s="29">
        <v>0</v>
      </c>
      <c r="I6" s="82">
        <v>36</v>
      </c>
      <c r="J6" s="82">
        <v>4</v>
      </c>
      <c r="K6" s="82">
        <v>3</v>
      </c>
      <c r="L6" s="62">
        <v>29</v>
      </c>
      <c r="M6" s="30">
        <v>166</v>
      </c>
      <c r="N6" s="31">
        <v>3.0120481927710843E-2</v>
      </c>
      <c r="O6" s="83">
        <v>7.6</v>
      </c>
    </row>
    <row r="7" spans="1:15" ht="15.75" x14ac:dyDescent="0.5">
      <c r="A7" s="83">
        <v>2.7</v>
      </c>
      <c r="B7" s="82">
        <v>6</v>
      </c>
      <c r="C7" s="84">
        <v>2.0190000000000001</v>
      </c>
      <c r="D7" s="82">
        <v>238</v>
      </c>
      <c r="E7" s="82">
        <v>0</v>
      </c>
      <c r="F7" s="82">
        <v>77</v>
      </c>
      <c r="G7" s="82">
        <v>1</v>
      </c>
      <c r="H7" s="29">
        <v>1</v>
      </c>
      <c r="I7" s="82">
        <v>32</v>
      </c>
      <c r="J7" s="82">
        <v>15</v>
      </c>
      <c r="K7" s="82">
        <v>4</v>
      </c>
      <c r="L7" s="62">
        <v>40</v>
      </c>
      <c r="M7" s="30">
        <v>183</v>
      </c>
      <c r="N7" s="31">
        <v>4.9180327868852458E-2</v>
      </c>
      <c r="O7" s="83">
        <v>18.5</v>
      </c>
    </row>
    <row r="8" spans="1:15" ht="15.75" x14ac:dyDescent="0.5">
      <c r="A8" s="83">
        <v>2.4</v>
      </c>
      <c r="B8" s="82">
        <v>7</v>
      </c>
      <c r="C8" s="84">
        <v>0.66200000000000003</v>
      </c>
      <c r="D8" s="82">
        <v>124</v>
      </c>
      <c r="E8" s="82">
        <v>2</v>
      </c>
      <c r="F8" s="82">
        <v>100</v>
      </c>
      <c r="G8" s="82">
        <v>1</v>
      </c>
      <c r="H8" s="29">
        <v>1</v>
      </c>
      <c r="I8" s="82">
        <v>52</v>
      </c>
      <c r="J8" s="82">
        <v>15</v>
      </c>
      <c r="K8" s="82">
        <v>3</v>
      </c>
      <c r="L8" s="62">
        <v>69</v>
      </c>
      <c r="M8" s="30">
        <v>182</v>
      </c>
      <c r="N8" s="31">
        <v>4.9450549450549448E-2</v>
      </c>
      <c r="O8" s="83">
        <v>13.1</v>
      </c>
    </row>
    <row r="9" spans="1:15" ht="15.75" x14ac:dyDescent="0.5">
      <c r="A9" s="83">
        <v>2.5</v>
      </c>
      <c r="B9" s="82">
        <v>6</v>
      </c>
      <c r="C9" s="84">
        <v>0.7</v>
      </c>
      <c r="D9" s="82">
        <v>214</v>
      </c>
      <c r="E9" s="82">
        <v>2</v>
      </c>
      <c r="F9" s="82">
        <v>95</v>
      </c>
      <c r="G9" s="82">
        <v>1</v>
      </c>
      <c r="H9" s="29">
        <v>0</v>
      </c>
      <c r="I9" s="82">
        <v>41</v>
      </c>
      <c r="J9" s="82">
        <v>4</v>
      </c>
      <c r="K9" s="82">
        <v>3</v>
      </c>
      <c r="L9" s="62">
        <v>45</v>
      </c>
      <c r="M9" s="30">
        <v>173</v>
      </c>
      <c r="N9" s="31">
        <v>5.2023121387283239E-2</v>
      </c>
      <c r="O9" s="83">
        <v>14.9</v>
      </c>
    </row>
    <row r="10" spans="1:15" ht="15.75" x14ac:dyDescent="0.5">
      <c r="A10" s="83">
        <v>2.7</v>
      </c>
      <c r="B10" s="82">
        <v>8</v>
      </c>
      <c r="C10" s="84">
        <v>0.93700000000000006</v>
      </c>
      <c r="D10" s="82">
        <v>215</v>
      </c>
      <c r="E10" s="82">
        <v>4</v>
      </c>
      <c r="F10" s="82">
        <v>112</v>
      </c>
      <c r="G10" s="82">
        <v>0</v>
      </c>
      <c r="H10" s="29">
        <v>1</v>
      </c>
      <c r="I10" s="82">
        <v>31</v>
      </c>
      <c r="J10" s="82">
        <v>12</v>
      </c>
      <c r="K10" s="82">
        <v>5</v>
      </c>
      <c r="L10" s="62">
        <v>42</v>
      </c>
      <c r="M10" s="30">
        <v>183</v>
      </c>
      <c r="N10" s="31">
        <v>4.9180327868852458E-2</v>
      </c>
      <c r="O10" s="83">
        <v>17.100000000000001</v>
      </c>
    </row>
    <row r="11" spans="1:15" ht="15.75" x14ac:dyDescent="0.5">
      <c r="A11" s="83">
        <v>2.1</v>
      </c>
      <c r="B11" s="82">
        <v>16</v>
      </c>
      <c r="C11" s="84">
        <v>6.5000000000000002E-2</v>
      </c>
      <c r="D11" s="82">
        <v>154</v>
      </c>
      <c r="E11" s="82">
        <v>3</v>
      </c>
      <c r="F11" s="82">
        <v>75</v>
      </c>
      <c r="G11" s="82">
        <v>0</v>
      </c>
      <c r="H11" s="29">
        <v>0</v>
      </c>
      <c r="I11" s="82">
        <v>42</v>
      </c>
      <c r="J11" s="82">
        <v>13</v>
      </c>
      <c r="K11" s="82">
        <v>2</v>
      </c>
      <c r="L11" s="62">
        <v>34</v>
      </c>
      <c r="M11" s="30">
        <v>158</v>
      </c>
      <c r="N11" s="31">
        <v>4.4303797468354431E-2</v>
      </c>
      <c r="O11" s="83">
        <v>9.1999999999999993</v>
      </c>
    </row>
    <row r="12" spans="1:15" ht="15.75" x14ac:dyDescent="0.5">
      <c r="A12" s="83">
        <v>2.2000000000000002</v>
      </c>
      <c r="B12" s="82">
        <v>10</v>
      </c>
      <c r="C12" s="84">
        <v>2.1440000000000001</v>
      </c>
      <c r="D12" s="82">
        <v>97</v>
      </c>
      <c r="E12" s="82">
        <v>2</v>
      </c>
      <c r="F12" s="82">
        <v>100</v>
      </c>
      <c r="G12" s="82">
        <v>1</v>
      </c>
      <c r="H12" s="29">
        <v>0</v>
      </c>
      <c r="I12" s="82">
        <v>32</v>
      </c>
      <c r="J12" s="82">
        <v>8</v>
      </c>
      <c r="K12" s="82">
        <v>2</v>
      </c>
      <c r="L12" s="62">
        <v>51</v>
      </c>
      <c r="M12" s="30">
        <v>174</v>
      </c>
      <c r="N12" s="31">
        <v>3.4482758620689655E-2</v>
      </c>
      <c r="O12" s="83">
        <v>10.3</v>
      </c>
    </row>
    <row r="13" spans="1:15" ht="15.75" x14ac:dyDescent="0.5">
      <c r="A13" s="83">
        <v>3.1</v>
      </c>
      <c r="B13" s="82">
        <v>7</v>
      </c>
      <c r="C13" s="84">
        <v>0.248</v>
      </c>
      <c r="D13" s="82">
        <v>301</v>
      </c>
      <c r="E13" s="82">
        <v>1</v>
      </c>
      <c r="F13" s="82">
        <v>96</v>
      </c>
      <c r="G13" s="82">
        <v>1</v>
      </c>
      <c r="H13" s="29">
        <v>1</v>
      </c>
      <c r="I13" s="82">
        <v>39</v>
      </c>
      <c r="J13" s="82">
        <v>21</v>
      </c>
      <c r="K13" s="82">
        <v>5</v>
      </c>
      <c r="L13" s="62">
        <v>86</v>
      </c>
      <c r="M13" s="30">
        <v>174</v>
      </c>
      <c r="N13" s="31">
        <v>7.4712643678160925E-2</v>
      </c>
      <c r="O13" s="83">
        <v>19.3</v>
      </c>
    </row>
    <row r="14" spans="1:15" ht="15.75" x14ac:dyDescent="0.5">
      <c r="A14" s="83">
        <v>1.8</v>
      </c>
      <c r="B14" s="82">
        <v>23</v>
      </c>
      <c r="C14" s="84">
        <v>1.607</v>
      </c>
      <c r="D14" s="82">
        <v>123</v>
      </c>
      <c r="E14" s="82">
        <v>1</v>
      </c>
      <c r="F14" s="82">
        <v>72</v>
      </c>
      <c r="G14" s="82">
        <v>0</v>
      </c>
      <c r="H14" s="29">
        <v>0</v>
      </c>
      <c r="I14" s="82">
        <v>45</v>
      </c>
      <c r="J14" s="82">
        <v>8</v>
      </c>
      <c r="K14" s="82">
        <v>3</v>
      </c>
      <c r="L14" s="62">
        <v>19</v>
      </c>
      <c r="M14" s="30">
        <v>163</v>
      </c>
      <c r="N14" s="31">
        <v>4.2944785276073622E-2</v>
      </c>
      <c r="O14" s="83">
        <v>8.1</v>
      </c>
    </row>
    <row r="15" spans="1:15" ht="15.75" x14ac:dyDescent="0.5">
      <c r="A15" s="83">
        <v>3.3</v>
      </c>
      <c r="B15" s="82">
        <v>3</v>
      </c>
      <c r="C15" s="84">
        <v>1.6240000000000001</v>
      </c>
      <c r="D15" s="82">
        <v>148</v>
      </c>
      <c r="E15" s="82">
        <v>5</v>
      </c>
      <c r="F15" s="82">
        <v>73</v>
      </c>
      <c r="G15" s="82">
        <v>1</v>
      </c>
      <c r="H15" s="29">
        <v>0</v>
      </c>
      <c r="I15" s="82">
        <v>39</v>
      </c>
      <c r="J15" s="82">
        <v>11</v>
      </c>
      <c r="K15" s="82">
        <v>4</v>
      </c>
      <c r="L15" s="62">
        <v>59</v>
      </c>
      <c r="M15" s="30">
        <v>168</v>
      </c>
      <c r="N15" s="31">
        <v>4.1666666666666664E-2</v>
      </c>
      <c r="O15" s="83">
        <v>9.1</v>
      </c>
    </row>
    <row r="16" spans="1:15" ht="15.75" x14ac:dyDescent="0.5">
      <c r="A16" s="83">
        <v>2.8</v>
      </c>
      <c r="B16" s="82">
        <v>9</v>
      </c>
      <c r="C16" s="84">
        <v>0.05</v>
      </c>
      <c r="D16" s="82">
        <v>228</v>
      </c>
      <c r="E16" s="82">
        <v>4</v>
      </c>
      <c r="F16" s="82">
        <v>86</v>
      </c>
      <c r="G16" s="82">
        <v>0</v>
      </c>
      <c r="H16" s="29">
        <v>1</v>
      </c>
      <c r="I16" s="82">
        <v>31</v>
      </c>
      <c r="J16" s="82">
        <v>13</v>
      </c>
      <c r="K16" s="82">
        <v>1</v>
      </c>
      <c r="L16" s="62">
        <v>70</v>
      </c>
      <c r="M16" s="30">
        <v>173</v>
      </c>
      <c r="N16" s="31">
        <v>4.6242774566473986E-2</v>
      </c>
      <c r="O16" s="83">
        <v>15.7</v>
      </c>
    </row>
    <row r="17" spans="1:15" ht="15.75" x14ac:dyDescent="0.5">
      <c r="A17" s="83">
        <v>2.1</v>
      </c>
      <c r="B17" s="82">
        <v>16</v>
      </c>
      <c r="C17" s="84">
        <v>0.58799999999999997</v>
      </c>
      <c r="D17" s="82">
        <v>136</v>
      </c>
      <c r="E17" s="82">
        <v>4</v>
      </c>
      <c r="F17" s="82">
        <v>121</v>
      </c>
      <c r="G17" s="82">
        <v>1</v>
      </c>
      <c r="H17" s="29">
        <v>1</v>
      </c>
      <c r="I17" s="82">
        <v>41</v>
      </c>
      <c r="J17" s="82">
        <v>10</v>
      </c>
      <c r="K17" s="82">
        <v>3</v>
      </c>
      <c r="L17" s="62">
        <v>44</v>
      </c>
      <c r="M17" s="30">
        <v>159</v>
      </c>
      <c r="N17" s="31">
        <v>5.0314465408805034E-2</v>
      </c>
      <c r="O17" s="83">
        <v>9.8000000000000007</v>
      </c>
    </row>
    <row r="18" spans="1:15" ht="15.75" x14ac:dyDescent="0.5">
      <c r="A18" s="83">
        <v>3.8</v>
      </c>
      <c r="B18" s="82">
        <v>9</v>
      </c>
      <c r="C18" s="84">
        <v>1.76</v>
      </c>
      <c r="D18" s="82">
        <v>369</v>
      </c>
      <c r="E18" s="82">
        <v>4</v>
      </c>
      <c r="F18" s="82">
        <v>85</v>
      </c>
      <c r="G18" s="82">
        <v>0</v>
      </c>
      <c r="H18" s="29">
        <v>1</v>
      </c>
      <c r="I18" s="82">
        <v>38</v>
      </c>
      <c r="J18" s="82">
        <v>12</v>
      </c>
      <c r="K18" s="82">
        <v>2</v>
      </c>
      <c r="L18" s="62">
        <v>68</v>
      </c>
      <c r="M18" s="30">
        <v>163</v>
      </c>
      <c r="N18" s="31">
        <v>4.2944785276073622E-2</v>
      </c>
      <c r="O18" s="83">
        <v>19.5</v>
      </c>
    </row>
    <row r="19" spans="1:15" ht="15.75" x14ac:dyDescent="0.5">
      <c r="A19" s="83">
        <v>2.6</v>
      </c>
      <c r="B19" s="82">
        <v>8</v>
      </c>
      <c r="C19" s="84">
        <v>4.4999999999999998E-2</v>
      </c>
      <c r="D19" s="82">
        <v>187</v>
      </c>
      <c r="E19" s="82">
        <v>0</v>
      </c>
      <c r="F19" s="82">
        <v>73</v>
      </c>
      <c r="G19" s="82">
        <v>1</v>
      </c>
      <c r="H19" s="29">
        <v>1</v>
      </c>
      <c r="I19" s="82">
        <v>29</v>
      </c>
      <c r="J19" s="82">
        <v>13</v>
      </c>
      <c r="K19" s="82">
        <v>1</v>
      </c>
      <c r="L19" s="62">
        <v>45</v>
      </c>
      <c r="M19" s="30">
        <v>182</v>
      </c>
      <c r="N19" s="31">
        <v>5.4945054945054944E-2</v>
      </c>
      <c r="O19" s="83">
        <v>16.2</v>
      </c>
    </row>
    <row r="20" spans="1:15" ht="15.75" x14ac:dyDescent="0.5">
      <c r="A20" s="83">
        <v>1.9</v>
      </c>
      <c r="B20" s="82">
        <v>12</v>
      </c>
      <c r="C20" s="84">
        <v>1</v>
      </c>
      <c r="D20" s="82">
        <v>66</v>
      </c>
      <c r="E20" s="82">
        <v>3</v>
      </c>
      <c r="F20" s="82">
        <v>90</v>
      </c>
      <c r="G20" s="82">
        <v>1</v>
      </c>
      <c r="H20" s="29">
        <v>0</v>
      </c>
      <c r="I20" s="82">
        <v>34</v>
      </c>
      <c r="J20" s="82">
        <v>6</v>
      </c>
      <c r="K20" s="82">
        <v>2</v>
      </c>
      <c r="L20" s="62">
        <v>25</v>
      </c>
      <c r="M20" s="30">
        <v>178</v>
      </c>
      <c r="N20" s="31">
        <v>3.3707865168539325E-2</v>
      </c>
      <c r="O20" s="83">
        <v>8</v>
      </c>
    </row>
    <row r="21" spans="1:15" ht="15.75" x14ac:dyDescent="0.5">
      <c r="A21" s="83">
        <v>2.6</v>
      </c>
      <c r="B21" s="82">
        <v>13</v>
      </c>
      <c r="C21" s="84">
        <v>0.121</v>
      </c>
      <c r="D21" s="82">
        <v>116</v>
      </c>
      <c r="E21" s="82">
        <v>0</v>
      </c>
      <c r="F21" s="82">
        <v>82</v>
      </c>
      <c r="G21" s="82">
        <v>0</v>
      </c>
      <c r="H21" s="29">
        <v>1</v>
      </c>
      <c r="I21" s="82">
        <v>34</v>
      </c>
      <c r="J21" s="82">
        <v>8</v>
      </c>
      <c r="K21" s="82">
        <v>2</v>
      </c>
      <c r="L21" s="62">
        <v>51</v>
      </c>
      <c r="M21" s="30">
        <v>185</v>
      </c>
      <c r="N21" s="31">
        <v>4.3243243243243246E-2</v>
      </c>
      <c r="O21" s="83">
        <v>12.2</v>
      </c>
    </row>
    <row r="22" spans="1:15" ht="15.75" x14ac:dyDescent="0.5">
      <c r="A22" s="83">
        <v>2.4</v>
      </c>
      <c r="B22" s="82">
        <v>3</v>
      </c>
      <c r="C22" s="84">
        <v>0.159</v>
      </c>
      <c r="D22" s="82">
        <v>144</v>
      </c>
      <c r="E22" s="82">
        <v>2</v>
      </c>
      <c r="F22" s="82">
        <v>85</v>
      </c>
      <c r="G22" s="82">
        <v>0</v>
      </c>
      <c r="H22" s="29">
        <v>1</v>
      </c>
      <c r="I22" s="82">
        <v>47</v>
      </c>
      <c r="J22" s="82">
        <v>14</v>
      </c>
      <c r="K22" s="82">
        <v>3</v>
      </c>
      <c r="L22" s="62">
        <v>59</v>
      </c>
      <c r="M22" s="30">
        <v>168</v>
      </c>
      <c r="N22" s="31">
        <v>3.5714285714285712E-2</v>
      </c>
      <c r="O22" s="83">
        <v>11.1</v>
      </c>
    </row>
    <row r="23" spans="1:15" ht="15.75" x14ac:dyDescent="0.5">
      <c r="A23" s="83">
        <v>3</v>
      </c>
      <c r="B23" s="82">
        <v>8</v>
      </c>
      <c r="C23" s="84">
        <v>2.2839999999999998</v>
      </c>
      <c r="D23" s="82">
        <v>201</v>
      </c>
      <c r="E23" s="82">
        <v>0</v>
      </c>
      <c r="F23" s="82">
        <v>80</v>
      </c>
      <c r="G23" s="82">
        <v>1</v>
      </c>
      <c r="H23" s="29">
        <v>1</v>
      </c>
      <c r="I23" s="82">
        <v>38</v>
      </c>
      <c r="J23" s="82">
        <v>10</v>
      </c>
      <c r="K23" s="82">
        <v>2</v>
      </c>
      <c r="L23" s="62">
        <v>78</v>
      </c>
      <c r="M23" s="30">
        <v>183</v>
      </c>
      <c r="N23" s="31">
        <v>4.9180327868852458E-2</v>
      </c>
      <c r="O23" s="83">
        <v>16.8</v>
      </c>
    </row>
    <row r="24" spans="1:15" ht="15.75" x14ac:dyDescent="0.5">
      <c r="A24" s="83">
        <v>2</v>
      </c>
      <c r="B24" s="82">
        <v>8</v>
      </c>
      <c r="C24" s="84">
        <v>0.79900000000000004</v>
      </c>
      <c r="D24" s="82">
        <v>96</v>
      </c>
      <c r="E24" s="82">
        <v>6</v>
      </c>
      <c r="F24" s="82">
        <v>145</v>
      </c>
      <c r="G24" s="82">
        <v>1</v>
      </c>
      <c r="H24" s="29">
        <v>1</v>
      </c>
      <c r="I24" s="82">
        <v>34</v>
      </c>
      <c r="J24" s="82">
        <v>12</v>
      </c>
      <c r="K24" s="82">
        <v>2</v>
      </c>
      <c r="L24" s="62">
        <v>22</v>
      </c>
      <c r="M24" s="30">
        <v>181</v>
      </c>
      <c r="N24" s="31">
        <v>4.4198895027624308E-2</v>
      </c>
      <c r="O24" s="83">
        <v>11.8</v>
      </c>
    </row>
    <row r="25" spans="1:15" ht="15.75" x14ac:dyDescent="0.5">
      <c r="A25" s="83">
        <v>2.2999999999999998</v>
      </c>
      <c r="B25" s="82">
        <v>7</v>
      </c>
      <c r="C25" s="84">
        <v>0.91100000000000003</v>
      </c>
      <c r="D25" s="82">
        <v>134</v>
      </c>
      <c r="E25" s="82">
        <v>2</v>
      </c>
      <c r="F25" s="82">
        <v>112</v>
      </c>
      <c r="G25" s="82">
        <v>1</v>
      </c>
      <c r="H25" s="29">
        <v>0</v>
      </c>
      <c r="I25" s="82">
        <v>30</v>
      </c>
      <c r="J25" s="82">
        <v>13</v>
      </c>
      <c r="K25" s="82">
        <v>1</v>
      </c>
      <c r="L25" s="62">
        <v>34</v>
      </c>
      <c r="M25" s="30">
        <v>178</v>
      </c>
      <c r="N25" s="31">
        <v>3.9325842696629212E-2</v>
      </c>
      <c r="O25" s="83">
        <v>14</v>
      </c>
    </row>
    <row r="26" spans="1:15" ht="15.75" x14ac:dyDescent="0.5">
      <c r="A26" s="83">
        <v>2.2999999999999998</v>
      </c>
      <c r="B26" s="82">
        <v>3</v>
      </c>
      <c r="C26" s="84">
        <v>0.81299999999999994</v>
      </c>
      <c r="D26" s="82">
        <v>101</v>
      </c>
      <c r="E26" s="82">
        <v>3</v>
      </c>
      <c r="F26" s="82">
        <v>106</v>
      </c>
      <c r="G26" s="82">
        <v>1</v>
      </c>
      <c r="H26" s="29">
        <v>0</v>
      </c>
      <c r="I26" s="82">
        <v>44</v>
      </c>
      <c r="J26" s="82">
        <v>8</v>
      </c>
      <c r="K26" s="82">
        <v>3</v>
      </c>
      <c r="L26" s="62">
        <v>45</v>
      </c>
      <c r="M26" s="30">
        <v>170</v>
      </c>
      <c r="N26" s="31">
        <v>4.1176470588235294E-2</v>
      </c>
      <c r="O26" s="83">
        <v>10.5</v>
      </c>
    </row>
    <row r="27" spans="1:15" ht="15.75" x14ac:dyDescent="0.5">
      <c r="A27" s="83">
        <v>1.6</v>
      </c>
      <c r="B27" s="82">
        <v>14</v>
      </c>
      <c r="C27" s="84">
        <v>0.97599999999999998</v>
      </c>
      <c r="D27" s="82">
        <v>82</v>
      </c>
      <c r="E27" s="82">
        <v>2</v>
      </c>
      <c r="F27" s="82">
        <v>101</v>
      </c>
      <c r="G27" s="82">
        <v>0</v>
      </c>
      <c r="H27" s="29">
        <v>0</v>
      </c>
      <c r="I27" s="82">
        <v>37</v>
      </c>
      <c r="J27" s="82">
        <v>5</v>
      </c>
      <c r="K27" s="82">
        <v>3</v>
      </c>
      <c r="L27" s="62">
        <v>9</v>
      </c>
      <c r="M27" s="30">
        <v>163</v>
      </c>
      <c r="N27" s="31">
        <v>3.0674846625766871E-2</v>
      </c>
      <c r="O27" s="83">
        <v>6.2</v>
      </c>
    </row>
    <row r="28" spans="1:15" ht="15.75" x14ac:dyDescent="0.5">
      <c r="A28" s="83">
        <v>3.4</v>
      </c>
      <c r="B28" s="82">
        <v>12</v>
      </c>
      <c r="C28" s="84">
        <v>1.86</v>
      </c>
      <c r="D28" s="82">
        <v>311</v>
      </c>
      <c r="E28" s="82">
        <v>2</v>
      </c>
      <c r="F28" s="82">
        <v>124</v>
      </c>
      <c r="G28" s="82">
        <v>1</v>
      </c>
      <c r="H28" s="29">
        <v>1</v>
      </c>
      <c r="I28" s="82">
        <v>37</v>
      </c>
      <c r="J28" s="82">
        <v>13</v>
      </c>
      <c r="K28" s="82">
        <v>2</v>
      </c>
      <c r="L28" s="62">
        <v>62</v>
      </c>
      <c r="M28" s="30">
        <v>164</v>
      </c>
      <c r="N28" s="31">
        <v>4.878048780487805E-2</v>
      </c>
      <c r="O28" s="83">
        <v>16.899999999999999</v>
      </c>
    </row>
    <row r="29" spans="1:15" ht="15.75" x14ac:dyDescent="0.5">
      <c r="A29" s="83">
        <v>1.5</v>
      </c>
      <c r="B29" s="82">
        <v>6</v>
      </c>
      <c r="C29" s="84">
        <v>4.7E-2</v>
      </c>
      <c r="D29" s="82">
        <v>65</v>
      </c>
      <c r="E29" s="82">
        <v>4</v>
      </c>
      <c r="F29" s="82">
        <v>88</v>
      </c>
      <c r="G29" s="82">
        <v>1</v>
      </c>
      <c r="H29" s="29">
        <v>0</v>
      </c>
      <c r="I29" s="82">
        <v>27</v>
      </c>
      <c r="J29" s="82">
        <v>5</v>
      </c>
      <c r="K29" s="82">
        <v>6</v>
      </c>
      <c r="L29" s="62">
        <v>16</v>
      </c>
      <c r="M29" s="30">
        <v>180</v>
      </c>
      <c r="N29" s="31">
        <v>3.3333333333333333E-2</v>
      </c>
      <c r="O29" s="83">
        <v>7.9</v>
      </c>
    </row>
    <row r="30" spans="1:15" ht="15.75" x14ac:dyDescent="0.5">
      <c r="A30" s="83">
        <v>1.9</v>
      </c>
      <c r="B30" s="82">
        <v>6</v>
      </c>
      <c r="C30" s="84">
        <v>0.498</v>
      </c>
      <c r="D30" s="82">
        <v>31</v>
      </c>
      <c r="E30" s="82">
        <v>4</v>
      </c>
      <c r="F30" s="82">
        <v>117</v>
      </c>
      <c r="G30" s="82">
        <v>1</v>
      </c>
      <c r="H30" s="29">
        <v>0</v>
      </c>
      <c r="I30" s="82">
        <v>30</v>
      </c>
      <c r="J30" s="82">
        <v>5</v>
      </c>
      <c r="K30" s="82">
        <v>2</v>
      </c>
      <c r="L30" s="62">
        <v>20</v>
      </c>
      <c r="M30" s="30">
        <v>179</v>
      </c>
      <c r="N30" s="31">
        <v>4.4692737430167599E-2</v>
      </c>
      <c r="O30" s="83">
        <v>9.6</v>
      </c>
    </row>
    <row r="31" spans="1:15" ht="15.75" x14ac:dyDescent="0.5">
      <c r="A31" s="83">
        <v>3.7</v>
      </c>
      <c r="B31" s="82">
        <v>12</v>
      </c>
      <c r="C31" s="84">
        <v>8.4000000000000005E-2</v>
      </c>
      <c r="D31" s="82">
        <v>249</v>
      </c>
      <c r="E31" s="82">
        <v>2</v>
      </c>
      <c r="F31" s="82">
        <v>86</v>
      </c>
      <c r="G31" s="82">
        <v>1</v>
      </c>
      <c r="H31" s="29">
        <v>1</v>
      </c>
      <c r="I31" s="82">
        <v>38</v>
      </c>
      <c r="J31" s="82">
        <v>11</v>
      </c>
      <c r="K31" s="82">
        <v>2</v>
      </c>
      <c r="L31" s="62">
        <v>114</v>
      </c>
      <c r="M31" s="30">
        <v>170</v>
      </c>
      <c r="N31" s="31">
        <v>4.1176470588235294E-2</v>
      </c>
      <c r="O31" s="83">
        <v>16.3</v>
      </c>
    </row>
    <row r="32" spans="1:15" ht="15.75" x14ac:dyDescent="0.5">
      <c r="A32" s="83">
        <v>2.6</v>
      </c>
      <c r="B32" s="82">
        <v>14</v>
      </c>
      <c r="C32" s="84">
        <v>4.8000000000000001E-2</v>
      </c>
      <c r="D32" s="82">
        <v>197</v>
      </c>
      <c r="E32" s="82">
        <v>4</v>
      </c>
      <c r="F32" s="82">
        <v>72</v>
      </c>
      <c r="G32" s="82">
        <v>1</v>
      </c>
      <c r="H32" s="29">
        <v>1</v>
      </c>
      <c r="I32" s="82">
        <v>35</v>
      </c>
      <c r="J32" s="82">
        <v>11</v>
      </c>
      <c r="K32" s="82">
        <v>3</v>
      </c>
      <c r="L32" s="62">
        <v>56</v>
      </c>
      <c r="M32" s="30">
        <v>166</v>
      </c>
      <c r="N32" s="31">
        <v>3.614457831325301E-2</v>
      </c>
      <c r="O32" s="83">
        <v>11.2</v>
      </c>
    </row>
    <row r="33" spans="1:15" ht="15.75" x14ac:dyDescent="0.5">
      <c r="A33" s="83">
        <v>2.5</v>
      </c>
      <c r="B33" s="82">
        <v>7</v>
      </c>
      <c r="C33" s="84">
        <v>0.96</v>
      </c>
      <c r="D33" s="82">
        <v>213</v>
      </c>
      <c r="E33" s="82">
        <v>2</v>
      </c>
      <c r="F33" s="82">
        <v>101</v>
      </c>
      <c r="G33" s="82">
        <v>1</v>
      </c>
      <c r="H33" s="29">
        <v>1</v>
      </c>
      <c r="I33" s="82">
        <v>30</v>
      </c>
      <c r="J33" s="82">
        <v>10</v>
      </c>
      <c r="K33" s="82">
        <v>5</v>
      </c>
      <c r="L33" s="62">
        <v>43</v>
      </c>
      <c r="M33" s="30">
        <v>168</v>
      </c>
      <c r="N33" s="31">
        <v>2.976190476190476E-2</v>
      </c>
      <c r="O33" s="83">
        <v>13.1</v>
      </c>
    </row>
    <row r="34" spans="1:15" ht="15.75" x14ac:dyDescent="0.5">
      <c r="A34" s="83">
        <v>1.8</v>
      </c>
      <c r="B34" s="82">
        <v>3</v>
      </c>
      <c r="C34" s="84">
        <v>1.18</v>
      </c>
      <c r="D34" s="82">
        <v>69</v>
      </c>
      <c r="E34" s="82">
        <v>2</v>
      </c>
      <c r="F34" s="82">
        <v>72</v>
      </c>
      <c r="G34" s="82">
        <v>0</v>
      </c>
      <c r="H34" s="29">
        <v>0</v>
      </c>
      <c r="I34" s="82">
        <v>34</v>
      </c>
      <c r="J34" s="82">
        <v>6</v>
      </c>
      <c r="K34" s="82">
        <v>2</v>
      </c>
      <c r="L34" s="62">
        <v>20</v>
      </c>
      <c r="M34" s="30">
        <v>178</v>
      </c>
      <c r="N34" s="31">
        <v>2.8089887640449437E-2</v>
      </c>
      <c r="O34" s="83">
        <v>8</v>
      </c>
    </row>
    <row r="35" spans="1:15" ht="15.75" x14ac:dyDescent="0.5">
      <c r="A35" s="83">
        <v>3.9</v>
      </c>
      <c r="B35" s="82">
        <v>3</v>
      </c>
      <c r="C35" s="84">
        <v>0.97399999999999998</v>
      </c>
      <c r="D35" s="82">
        <v>201</v>
      </c>
      <c r="E35" s="82">
        <v>1</v>
      </c>
      <c r="F35" s="82">
        <v>91</v>
      </c>
      <c r="G35" s="82">
        <v>1</v>
      </c>
      <c r="H35" s="29">
        <v>1</v>
      </c>
      <c r="I35" s="82">
        <v>37</v>
      </c>
      <c r="J35" s="82">
        <v>6</v>
      </c>
      <c r="K35" s="82">
        <v>3</v>
      </c>
      <c r="L35" s="62">
        <v>106</v>
      </c>
      <c r="M35" s="30">
        <v>186</v>
      </c>
      <c r="N35" s="31">
        <v>4.3010752688172046E-2</v>
      </c>
      <c r="O35" s="83">
        <v>16.100000000000001</v>
      </c>
    </row>
    <row r="36" spans="1:15" ht="15.75" x14ac:dyDescent="0.5">
      <c r="A36" s="83">
        <v>2</v>
      </c>
      <c r="B36" s="82">
        <v>4</v>
      </c>
      <c r="C36" s="84">
        <v>1.3149999999999999</v>
      </c>
      <c r="D36" s="82">
        <v>69</v>
      </c>
      <c r="E36" s="82">
        <v>1</v>
      </c>
      <c r="F36" s="82">
        <v>78</v>
      </c>
      <c r="G36" s="82">
        <v>1</v>
      </c>
      <c r="H36" s="29">
        <v>1</v>
      </c>
      <c r="I36" s="82">
        <v>35</v>
      </c>
      <c r="J36" s="82">
        <v>9</v>
      </c>
      <c r="K36" s="82">
        <v>2</v>
      </c>
      <c r="L36" s="62">
        <v>25</v>
      </c>
      <c r="M36" s="30">
        <v>181</v>
      </c>
      <c r="N36" s="31">
        <v>4.4198895027624308E-2</v>
      </c>
      <c r="O36" s="83">
        <v>10.4</v>
      </c>
    </row>
    <row r="37" spans="1:15" ht="15.75" x14ac:dyDescent="0.5">
      <c r="A37" s="83">
        <v>1.8</v>
      </c>
      <c r="B37" s="82">
        <v>12</v>
      </c>
      <c r="C37" s="84">
        <v>0.97399999999999998</v>
      </c>
      <c r="D37" s="82">
        <v>117</v>
      </c>
      <c r="E37" s="82">
        <v>3</v>
      </c>
      <c r="F37" s="82">
        <v>96</v>
      </c>
      <c r="G37" s="82">
        <v>0</v>
      </c>
      <c r="H37" s="29">
        <v>0</v>
      </c>
      <c r="I37" s="82">
        <v>33</v>
      </c>
      <c r="J37" s="82">
        <v>6</v>
      </c>
      <c r="K37" s="82">
        <v>2</v>
      </c>
      <c r="L37" s="62">
        <v>22</v>
      </c>
      <c r="M37" s="30">
        <v>165</v>
      </c>
      <c r="N37" s="31">
        <v>3.0303030303030304E-2</v>
      </c>
      <c r="O37" s="83">
        <v>7.4</v>
      </c>
    </row>
    <row r="38" spans="1:15" ht="15.75" x14ac:dyDescent="0.5">
      <c r="A38" s="83">
        <v>2.2999999999999998</v>
      </c>
      <c r="B38" s="82">
        <v>15</v>
      </c>
      <c r="C38" s="84">
        <v>0.16700000000000001</v>
      </c>
      <c r="D38" s="82">
        <v>81</v>
      </c>
      <c r="E38" s="82">
        <v>1</v>
      </c>
      <c r="F38" s="82">
        <v>120</v>
      </c>
      <c r="G38" s="82">
        <v>0</v>
      </c>
      <c r="H38" s="29">
        <v>0</v>
      </c>
      <c r="I38" s="82">
        <v>39</v>
      </c>
      <c r="J38" s="82">
        <v>10</v>
      </c>
      <c r="K38" s="82">
        <v>2</v>
      </c>
      <c r="L38" s="62">
        <v>35</v>
      </c>
      <c r="M38" s="30">
        <v>181</v>
      </c>
      <c r="N38" s="31">
        <v>3.8674033149171269E-2</v>
      </c>
      <c r="O38" s="83">
        <v>10.5</v>
      </c>
    </row>
    <row r="39" spans="1:15" ht="15.75" x14ac:dyDescent="0.5">
      <c r="A39" s="83">
        <v>2.2999999999999998</v>
      </c>
      <c r="B39" s="82">
        <v>5</v>
      </c>
      <c r="C39" s="84">
        <v>0.93700000000000006</v>
      </c>
      <c r="D39" s="82">
        <v>211</v>
      </c>
      <c r="E39" s="82">
        <v>3</v>
      </c>
      <c r="F39" s="82">
        <v>112</v>
      </c>
      <c r="G39" s="82">
        <v>1</v>
      </c>
      <c r="H39" s="29">
        <v>0</v>
      </c>
      <c r="I39" s="82">
        <v>59</v>
      </c>
      <c r="J39" s="82">
        <v>15</v>
      </c>
      <c r="K39" s="82">
        <v>4</v>
      </c>
      <c r="L39" s="62">
        <v>39</v>
      </c>
      <c r="M39" s="30">
        <v>166</v>
      </c>
      <c r="N39" s="31">
        <v>3.0120481927710843E-2</v>
      </c>
      <c r="O39" s="83">
        <v>12</v>
      </c>
    </row>
    <row r="40" spans="1:15" ht="15.75" x14ac:dyDescent="0.5">
      <c r="A40" s="83">
        <v>2.4</v>
      </c>
      <c r="B40" s="82">
        <v>9</v>
      </c>
      <c r="C40" s="84">
        <v>4.5999999999999999E-2</v>
      </c>
      <c r="D40" s="82">
        <v>151</v>
      </c>
      <c r="E40" s="82">
        <v>0</v>
      </c>
      <c r="F40" s="82">
        <v>72</v>
      </c>
      <c r="G40" s="82">
        <v>1</v>
      </c>
      <c r="H40" s="29">
        <v>1</v>
      </c>
      <c r="I40" s="82">
        <v>30</v>
      </c>
      <c r="J40" s="82">
        <v>13</v>
      </c>
      <c r="K40" s="82">
        <v>5</v>
      </c>
      <c r="L40" s="62">
        <v>26</v>
      </c>
      <c r="M40" s="30">
        <v>201</v>
      </c>
      <c r="N40" s="31">
        <v>1.4925373134328358E-2</v>
      </c>
      <c r="O40" s="83">
        <v>14.5</v>
      </c>
    </row>
    <row r="41" spans="1:15" ht="15.75" x14ac:dyDescent="0.5">
      <c r="A41" s="85">
        <v>1.9</v>
      </c>
      <c r="B41" s="81">
        <v>2</v>
      </c>
      <c r="C41" s="86">
        <v>1.7999999999999999E-2</v>
      </c>
      <c r="D41" s="81">
        <v>77</v>
      </c>
      <c r="E41" s="81">
        <v>2</v>
      </c>
      <c r="F41" s="81">
        <v>150</v>
      </c>
      <c r="G41" s="82">
        <v>0</v>
      </c>
      <c r="H41" s="29">
        <v>0</v>
      </c>
      <c r="I41" s="82">
        <v>28</v>
      </c>
      <c r="J41" s="82">
        <v>1</v>
      </c>
      <c r="K41" s="82">
        <v>6</v>
      </c>
      <c r="L41" s="62">
        <v>24</v>
      </c>
      <c r="M41" s="30">
        <v>157</v>
      </c>
      <c r="N41" s="31">
        <v>1.9108280254777069E-2</v>
      </c>
      <c r="O41" s="85">
        <v>5.9</v>
      </c>
    </row>
    <row r="42" spans="1:15" ht="15.75" x14ac:dyDescent="0.5">
      <c r="A42" s="83">
        <v>1.9</v>
      </c>
      <c r="B42" s="82">
        <v>13</v>
      </c>
      <c r="C42" s="84">
        <v>0.84</v>
      </c>
      <c r="D42" s="82">
        <v>99</v>
      </c>
      <c r="E42" s="82">
        <v>3</v>
      </c>
      <c r="F42" s="82">
        <v>110</v>
      </c>
      <c r="G42" s="82">
        <v>1</v>
      </c>
      <c r="H42" s="29">
        <v>0</v>
      </c>
      <c r="I42" s="82">
        <v>36</v>
      </c>
      <c r="J42" s="82">
        <v>9</v>
      </c>
      <c r="K42" s="82">
        <v>2</v>
      </c>
      <c r="L42" s="62">
        <v>30</v>
      </c>
      <c r="M42" s="30">
        <v>171</v>
      </c>
      <c r="N42" s="31">
        <v>2.9239766081871343E-2</v>
      </c>
      <c r="O42" s="83">
        <v>9</v>
      </c>
    </row>
    <row r="43" spans="1:15" ht="15.75" x14ac:dyDescent="0.5">
      <c r="A43" s="83">
        <v>3.5</v>
      </c>
      <c r="B43" s="82">
        <v>18</v>
      </c>
      <c r="C43" s="84">
        <v>1</v>
      </c>
      <c r="D43" s="82">
        <v>283</v>
      </c>
      <c r="E43" s="82">
        <v>2</v>
      </c>
      <c r="F43" s="82">
        <v>104</v>
      </c>
      <c r="G43" s="82">
        <v>1</v>
      </c>
      <c r="H43" s="29">
        <v>0</v>
      </c>
      <c r="I43" s="82">
        <v>40</v>
      </c>
      <c r="J43" s="82">
        <v>8</v>
      </c>
      <c r="K43" s="82">
        <v>3</v>
      </c>
      <c r="L43" s="62">
        <v>64</v>
      </c>
      <c r="M43" s="30">
        <v>167</v>
      </c>
      <c r="N43" s="31">
        <v>5.9880239520958084E-2</v>
      </c>
      <c r="O43" s="83">
        <v>15.8</v>
      </c>
    </row>
    <row r="44" spans="1:15" ht="15.75" x14ac:dyDescent="0.5">
      <c r="A44" s="83">
        <v>2.5</v>
      </c>
      <c r="B44" s="82">
        <v>5</v>
      </c>
      <c r="C44" s="84">
        <v>1.159</v>
      </c>
      <c r="D44" s="82">
        <v>196</v>
      </c>
      <c r="E44" s="82">
        <v>1</v>
      </c>
      <c r="F44" s="82">
        <v>99</v>
      </c>
      <c r="G44" s="82">
        <v>1</v>
      </c>
      <c r="H44" s="29">
        <v>0</v>
      </c>
      <c r="I44" s="82">
        <v>43</v>
      </c>
      <c r="J44" s="82">
        <v>15</v>
      </c>
      <c r="K44" s="82">
        <v>5</v>
      </c>
      <c r="L44" s="62">
        <v>45</v>
      </c>
      <c r="M44" s="30">
        <v>176</v>
      </c>
      <c r="N44" s="31">
        <v>4.5454545454545456E-2</v>
      </c>
      <c r="O44" s="83">
        <v>14</v>
      </c>
    </row>
    <row r="45" spans="1:15" ht="15.75" x14ac:dyDescent="0.5">
      <c r="A45" s="83">
        <v>3.4</v>
      </c>
      <c r="B45" s="82">
        <v>2</v>
      </c>
      <c r="C45" s="84">
        <v>0.104</v>
      </c>
      <c r="D45" s="82">
        <v>253</v>
      </c>
      <c r="E45" s="82">
        <v>2</v>
      </c>
      <c r="F45" s="82">
        <v>145</v>
      </c>
      <c r="G45" s="82">
        <v>1</v>
      </c>
      <c r="H45" s="29">
        <v>1</v>
      </c>
      <c r="I45" s="82">
        <v>52</v>
      </c>
      <c r="J45" s="82">
        <v>15</v>
      </c>
      <c r="K45" s="82">
        <v>3</v>
      </c>
      <c r="L45" s="62">
        <v>59</v>
      </c>
      <c r="M45" s="30">
        <v>163</v>
      </c>
      <c r="N45" s="31">
        <v>3.6809815950920248E-2</v>
      </c>
      <c r="O45" s="83">
        <v>15.3</v>
      </c>
    </row>
    <row r="46" spans="1:15" ht="15.75" x14ac:dyDescent="0.5">
      <c r="A46" s="83">
        <v>3.1</v>
      </c>
      <c r="B46" s="82">
        <v>22</v>
      </c>
      <c r="C46" s="84">
        <v>0.93600000000000005</v>
      </c>
      <c r="D46" s="82">
        <v>203</v>
      </c>
      <c r="E46" s="82">
        <v>2</v>
      </c>
      <c r="F46" s="82">
        <v>111</v>
      </c>
      <c r="G46" s="82">
        <v>1</v>
      </c>
      <c r="H46" s="29">
        <v>0</v>
      </c>
      <c r="I46" s="82">
        <v>45</v>
      </c>
      <c r="J46" s="82">
        <v>9</v>
      </c>
      <c r="K46" s="82">
        <v>3</v>
      </c>
      <c r="L46" s="62">
        <v>87</v>
      </c>
      <c r="M46" s="30">
        <v>173</v>
      </c>
      <c r="N46" s="31">
        <v>2.8901734104046242E-2</v>
      </c>
      <c r="O46" s="83">
        <v>14.4</v>
      </c>
    </row>
    <row r="47" spans="1:15" ht="15.75" x14ac:dyDescent="0.5">
      <c r="A47" s="83">
        <v>3.6</v>
      </c>
      <c r="B47" s="82">
        <v>2</v>
      </c>
      <c r="C47" s="84">
        <v>1.968</v>
      </c>
      <c r="D47" s="82">
        <v>164</v>
      </c>
      <c r="E47" s="82">
        <v>1</v>
      </c>
      <c r="F47" s="82">
        <v>86</v>
      </c>
      <c r="G47" s="82">
        <v>1</v>
      </c>
      <c r="H47" s="29">
        <v>0</v>
      </c>
      <c r="I47" s="82">
        <v>33</v>
      </c>
      <c r="J47" s="82">
        <v>5</v>
      </c>
      <c r="K47" s="82">
        <v>2</v>
      </c>
      <c r="L47" s="62">
        <v>98</v>
      </c>
      <c r="M47" s="30">
        <v>183</v>
      </c>
      <c r="N47" s="31">
        <v>6.0109289617486336E-2</v>
      </c>
      <c r="O47" s="83">
        <v>14.8</v>
      </c>
    </row>
    <row r="48" spans="1:15" ht="15.75" x14ac:dyDescent="0.5">
      <c r="A48" s="83">
        <v>2.5</v>
      </c>
      <c r="B48" s="82">
        <v>4</v>
      </c>
      <c r="C48" s="84">
        <v>2.536</v>
      </c>
      <c r="D48" s="82">
        <v>146</v>
      </c>
      <c r="E48" s="82">
        <v>1</v>
      </c>
      <c r="F48" s="82">
        <v>84</v>
      </c>
      <c r="G48" s="82">
        <v>1</v>
      </c>
      <c r="H48" s="29">
        <v>1</v>
      </c>
      <c r="I48" s="82">
        <v>36</v>
      </c>
      <c r="J48" s="82">
        <v>8</v>
      </c>
      <c r="K48" s="82">
        <v>2</v>
      </c>
      <c r="L48" s="62">
        <v>40</v>
      </c>
      <c r="M48" s="30">
        <v>173</v>
      </c>
      <c r="N48" s="31">
        <v>3.4682080924855488E-2</v>
      </c>
      <c r="O48" s="83">
        <v>12.1</v>
      </c>
    </row>
    <row r="49" spans="1:15" ht="15.75" x14ac:dyDescent="0.5">
      <c r="A49" s="83">
        <v>1.9</v>
      </c>
      <c r="B49" s="82">
        <v>2</v>
      </c>
      <c r="C49" s="84">
        <v>0.41699999999999998</v>
      </c>
      <c r="D49" s="82">
        <v>121</v>
      </c>
      <c r="E49" s="82">
        <v>3</v>
      </c>
      <c r="F49" s="82">
        <v>123</v>
      </c>
      <c r="G49" s="82">
        <v>0</v>
      </c>
      <c r="H49" s="29">
        <v>0</v>
      </c>
      <c r="I49" s="82">
        <v>36</v>
      </c>
      <c r="J49" s="82">
        <v>8</v>
      </c>
      <c r="K49" s="82">
        <v>2</v>
      </c>
      <c r="L49" s="62">
        <v>32</v>
      </c>
      <c r="M49" s="30">
        <v>161</v>
      </c>
      <c r="N49" s="31">
        <v>3.7267080745341616E-2</v>
      </c>
      <c r="O49" s="83">
        <v>8</v>
      </c>
    </row>
    <row r="50" spans="1:15" ht="15.75" x14ac:dyDescent="0.5">
      <c r="A50" s="83">
        <v>2</v>
      </c>
      <c r="B50" s="82">
        <v>14</v>
      </c>
      <c r="C50" s="84">
        <v>3.9E-2</v>
      </c>
      <c r="D50" s="82">
        <v>128</v>
      </c>
      <c r="E50" s="82">
        <v>1</v>
      </c>
      <c r="F50" s="82">
        <v>97</v>
      </c>
      <c r="G50" s="82">
        <v>0</v>
      </c>
      <c r="H50" s="29">
        <v>1</v>
      </c>
      <c r="I50" s="82">
        <v>43</v>
      </c>
      <c r="J50" s="82">
        <v>6</v>
      </c>
      <c r="K50" s="82">
        <v>3</v>
      </c>
      <c r="L50" s="62">
        <v>37</v>
      </c>
      <c r="M50" s="30">
        <v>165</v>
      </c>
      <c r="N50" s="31">
        <v>4.2424242424242427E-2</v>
      </c>
      <c r="O50" s="83">
        <v>8.4</v>
      </c>
    </row>
    <row r="51" spans="1:15" ht="15.75" x14ac:dyDescent="0.5">
      <c r="A51" s="83">
        <v>2</v>
      </c>
      <c r="B51" s="82">
        <v>3</v>
      </c>
      <c r="C51" s="84">
        <v>1.155</v>
      </c>
      <c r="D51" s="82">
        <v>132</v>
      </c>
      <c r="E51" s="82">
        <v>2</v>
      </c>
      <c r="F51" s="82">
        <v>98</v>
      </c>
      <c r="G51" s="82">
        <v>0</v>
      </c>
      <c r="H51" s="29">
        <v>1</v>
      </c>
      <c r="I51" s="82">
        <v>35</v>
      </c>
      <c r="J51" s="82">
        <v>1</v>
      </c>
      <c r="K51" s="82">
        <v>3</v>
      </c>
      <c r="L51" s="62">
        <v>26</v>
      </c>
      <c r="M51" s="30">
        <v>173</v>
      </c>
      <c r="N51" s="31">
        <v>4.6242774566473986E-2</v>
      </c>
      <c r="O51" s="83">
        <v>10.6</v>
      </c>
    </row>
    <row r="52" spans="1:15" ht="15.75" x14ac:dyDescent="0.5">
      <c r="A52" s="83">
        <v>2.2999999999999998</v>
      </c>
      <c r="B52" s="82">
        <v>9</v>
      </c>
      <c r="C52" s="84">
        <v>1.9990000000000001</v>
      </c>
      <c r="D52" s="82">
        <v>75</v>
      </c>
      <c r="E52" s="82">
        <v>0</v>
      </c>
      <c r="F52" s="82">
        <v>72</v>
      </c>
      <c r="G52" s="82">
        <v>0</v>
      </c>
      <c r="H52" s="29">
        <v>1</v>
      </c>
      <c r="I52" s="82">
        <v>49</v>
      </c>
      <c r="J52" s="82">
        <v>7</v>
      </c>
      <c r="K52" s="82">
        <v>4</v>
      </c>
      <c r="L52" s="62">
        <v>33</v>
      </c>
      <c r="M52" s="30">
        <v>182</v>
      </c>
      <c r="N52" s="31">
        <v>3.8461538461538464E-2</v>
      </c>
      <c r="O52" s="83">
        <v>10.9</v>
      </c>
    </row>
    <row r="53" spans="1:15" ht="15.75" x14ac:dyDescent="0.5">
      <c r="A53" s="83">
        <v>2.1</v>
      </c>
      <c r="B53" s="82">
        <v>2</v>
      </c>
      <c r="C53" s="84">
        <v>2.8719999999999999</v>
      </c>
      <c r="D53" s="82">
        <v>144</v>
      </c>
      <c r="E53" s="82">
        <v>6</v>
      </c>
      <c r="F53" s="82">
        <v>73</v>
      </c>
      <c r="G53" s="82">
        <v>1</v>
      </c>
      <c r="H53" s="29">
        <v>1</v>
      </c>
      <c r="I53" s="82">
        <v>35</v>
      </c>
      <c r="J53" s="82">
        <v>4</v>
      </c>
      <c r="K53" s="82">
        <v>3</v>
      </c>
      <c r="L53" s="62">
        <v>34</v>
      </c>
      <c r="M53" s="30">
        <v>165</v>
      </c>
      <c r="N53" s="31">
        <v>3.6363636363636362E-2</v>
      </c>
      <c r="O53" s="83">
        <v>8.6999999999999993</v>
      </c>
    </row>
    <row r="54" spans="1:15" ht="15.75" x14ac:dyDescent="0.5">
      <c r="A54" s="83">
        <v>2.5</v>
      </c>
      <c r="B54" s="82">
        <v>21</v>
      </c>
      <c r="C54" s="84">
        <v>0.73399999999999999</v>
      </c>
      <c r="D54" s="82">
        <v>152</v>
      </c>
      <c r="E54" s="82">
        <v>3</v>
      </c>
      <c r="F54" s="82">
        <v>111</v>
      </c>
      <c r="G54" s="82">
        <v>1</v>
      </c>
      <c r="H54" s="29">
        <v>0</v>
      </c>
      <c r="I54" s="82">
        <v>44</v>
      </c>
      <c r="J54" s="82">
        <v>5</v>
      </c>
      <c r="K54" s="82">
        <v>3</v>
      </c>
      <c r="L54" s="62">
        <v>43</v>
      </c>
      <c r="M54" s="30">
        <v>164</v>
      </c>
      <c r="N54" s="31">
        <v>3.048780487804878E-2</v>
      </c>
      <c r="O54" s="83">
        <v>9.5</v>
      </c>
    </row>
    <row r="55" spans="1:15" ht="15.75" x14ac:dyDescent="0.5">
      <c r="A55" s="83">
        <v>1.7</v>
      </c>
      <c r="B55" s="82">
        <v>4</v>
      </c>
      <c r="C55" s="84">
        <v>4.5900000000000003E-2</v>
      </c>
      <c r="D55" s="82">
        <v>104</v>
      </c>
      <c r="E55" s="82">
        <v>6</v>
      </c>
      <c r="F55" s="82">
        <v>86</v>
      </c>
      <c r="G55" s="82">
        <v>1</v>
      </c>
      <c r="H55" s="29">
        <v>0</v>
      </c>
      <c r="I55" s="82">
        <v>29</v>
      </c>
      <c r="J55" s="82">
        <v>2</v>
      </c>
      <c r="K55" s="82">
        <v>2</v>
      </c>
      <c r="L55" s="62">
        <v>21</v>
      </c>
      <c r="M55" s="30">
        <v>164</v>
      </c>
      <c r="N55" s="31">
        <v>2.4390243902439025E-2</v>
      </c>
      <c r="O55" s="83">
        <v>6.8</v>
      </c>
    </row>
    <row r="56" spans="1:15" ht="15.75" x14ac:dyDescent="0.5">
      <c r="A56" s="83">
        <v>1.6</v>
      </c>
      <c r="B56" s="82">
        <v>12</v>
      </c>
      <c r="C56" s="84">
        <v>0.879</v>
      </c>
      <c r="D56" s="82">
        <v>112</v>
      </c>
      <c r="E56" s="82">
        <v>2</v>
      </c>
      <c r="F56" s="82">
        <v>120</v>
      </c>
      <c r="G56" s="82">
        <v>0</v>
      </c>
      <c r="H56" s="29">
        <v>0</v>
      </c>
      <c r="I56" s="82">
        <v>39</v>
      </c>
      <c r="J56" s="82">
        <v>5</v>
      </c>
      <c r="K56" s="82">
        <v>3</v>
      </c>
      <c r="L56" s="62">
        <v>14</v>
      </c>
      <c r="M56" s="30">
        <v>162</v>
      </c>
      <c r="N56" s="31">
        <v>3.0864197530864196E-2</v>
      </c>
      <c r="O56" s="83">
        <v>7.2</v>
      </c>
    </row>
    <row r="57" spans="1:15" ht="15.75" x14ac:dyDescent="0.5">
      <c r="A57" s="83">
        <v>2.6</v>
      </c>
      <c r="B57" s="82">
        <v>4</v>
      </c>
      <c r="C57" s="84">
        <v>1.496</v>
      </c>
      <c r="D57" s="82">
        <v>139</v>
      </c>
      <c r="E57" s="82">
        <v>2</v>
      </c>
      <c r="F57" s="82">
        <v>84</v>
      </c>
      <c r="G57" s="82">
        <v>1</v>
      </c>
      <c r="H57" s="29">
        <v>1</v>
      </c>
      <c r="I57" s="82">
        <v>36</v>
      </c>
      <c r="J57" s="82">
        <v>6</v>
      </c>
      <c r="K57" s="82">
        <v>3</v>
      </c>
      <c r="L57" s="62">
        <v>77</v>
      </c>
      <c r="M57" s="30">
        <v>177</v>
      </c>
      <c r="N57" s="31">
        <v>3.954802259887006E-2</v>
      </c>
      <c r="O57" s="83">
        <v>11.3</v>
      </c>
    </row>
    <row r="58" spans="1:15" ht="15.75" x14ac:dyDescent="0.5">
      <c r="A58" s="83">
        <v>2</v>
      </c>
      <c r="B58" s="82">
        <v>14</v>
      </c>
      <c r="C58" s="84">
        <v>0.65500000000000003</v>
      </c>
      <c r="D58" s="82">
        <v>150</v>
      </c>
      <c r="E58" s="82">
        <v>3</v>
      </c>
      <c r="F58" s="82">
        <v>108</v>
      </c>
      <c r="G58" s="82">
        <v>1</v>
      </c>
      <c r="H58" s="29">
        <v>0</v>
      </c>
      <c r="I58" s="82">
        <v>37</v>
      </c>
      <c r="J58" s="82">
        <v>9</v>
      </c>
      <c r="K58" s="82">
        <v>2</v>
      </c>
      <c r="L58" s="62">
        <v>35</v>
      </c>
      <c r="M58" s="30">
        <v>163</v>
      </c>
      <c r="N58" s="31">
        <v>3.0674846625766871E-2</v>
      </c>
      <c r="O58" s="83">
        <v>9.4</v>
      </c>
    </row>
    <row r="59" spans="1:15" ht="15.75" x14ac:dyDescent="0.5">
      <c r="A59" s="83">
        <v>1.8</v>
      </c>
      <c r="B59" s="82">
        <v>10</v>
      </c>
      <c r="C59" s="84">
        <v>1.6439999999999999</v>
      </c>
      <c r="D59" s="82">
        <v>60</v>
      </c>
      <c r="E59" s="82">
        <v>3</v>
      </c>
      <c r="F59" s="82">
        <v>118</v>
      </c>
      <c r="G59" s="82">
        <v>0</v>
      </c>
      <c r="H59" s="29">
        <v>1</v>
      </c>
      <c r="I59" s="82">
        <v>34</v>
      </c>
      <c r="J59" s="82">
        <v>19</v>
      </c>
      <c r="K59" s="82">
        <v>1</v>
      </c>
      <c r="L59" s="62">
        <v>22</v>
      </c>
      <c r="M59" s="30">
        <v>172</v>
      </c>
      <c r="N59" s="31">
        <v>4.6511627906976744E-2</v>
      </c>
      <c r="O59" s="83">
        <v>8.6</v>
      </c>
    </row>
    <row r="60" spans="1:15" ht="15.75" x14ac:dyDescent="0.5">
      <c r="A60" s="83">
        <v>2.9</v>
      </c>
      <c r="B60" s="82">
        <v>5</v>
      </c>
      <c r="C60" s="84">
        <v>0.81899999999999995</v>
      </c>
      <c r="D60" s="82">
        <v>266</v>
      </c>
      <c r="E60" s="82">
        <v>4</v>
      </c>
      <c r="F60" s="82">
        <v>92</v>
      </c>
      <c r="G60" s="82">
        <v>0</v>
      </c>
      <c r="H60" s="29">
        <v>1</v>
      </c>
      <c r="I60" s="82">
        <v>52</v>
      </c>
      <c r="J60" s="82">
        <v>18</v>
      </c>
      <c r="K60" s="82">
        <v>5</v>
      </c>
      <c r="L60" s="62">
        <v>87</v>
      </c>
      <c r="M60" s="30">
        <v>178</v>
      </c>
      <c r="N60" s="31">
        <v>4.49438202247191E-2</v>
      </c>
      <c r="O60" s="83">
        <v>17.100000000000001</v>
      </c>
    </row>
    <row r="61" spans="1:15" ht="15.75" x14ac:dyDescent="0.5">
      <c r="A61" s="83">
        <v>2.4</v>
      </c>
      <c r="B61" s="82">
        <v>6</v>
      </c>
      <c r="C61" s="84">
        <v>1.623</v>
      </c>
      <c r="D61" s="82">
        <v>209</v>
      </c>
      <c r="E61" s="82">
        <v>1</v>
      </c>
      <c r="F61" s="82">
        <v>88</v>
      </c>
      <c r="G61" s="82">
        <v>0</v>
      </c>
      <c r="H61" s="29">
        <v>1</v>
      </c>
      <c r="I61" s="82">
        <v>45</v>
      </c>
      <c r="J61" s="82">
        <v>10</v>
      </c>
      <c r="K61" s="82">
        <v>3</v>
      </c>
      <c r="L61" s="62">
        <v>45</v>
      </c>
      <c r="M61" s="30">
        <v>179</v>
      </c>
      <c r="N61" s="31">
        <v>4.4692737430167599E-2</v>
      </c>
      <c r="O61" s="83">
        <v>15.4</v>
      </c>
    </row>
    <row r="62" spans="1:15" ht="15.75" x14ac:dyDescent="0.5">
      <c r="A62" s="83">
        <v>2.2000000000000002</v>
      </c>
      <c r="B62" s="82">
        <v>6</v>
      </c>
      <c r="C62" s="84">
        <v>1.0840000000000001</v>
      </c>
      <c r="D62" s="82">
        <v>181</v>
      </c>
      <c r="E62" s="82">
        <v>2</v>
      </c>
      <c r="F62" s="82">
        <v>101</v>
      </c>
      <c r="G62" s="82">
        <v>0</v>
      </c>
      <c r="H62" s="29">
        <v>1</v>
      </c>
      <c r="I62" s="82">
        <v>53</v>
      </c>
      <c r="J62" s="82">
        <v>9</v>
      </c>
      <c r="K62" s="82">
        <v>4</v>
      </c>
      <c r="L62" s="62">
        <v>33</v>
      </c>
      <c r="M62" s="30">
        <v>164</v>
      </c>
      <c r="N62" s="31">
        <v>3.6585365853658534E-2</v>
      </c>
      <c r="O62" s="83">
        <v>11</v>
      </c>
    </row>
    <row r="63" spans="1:15" ht="15.75" x14ac:dyDescent="0.5">
      <c r="A63" s="83">
        <v>3</v>
      </c>
      <c r="B63" s="82">
        <v>13</v>
      </c>
      <c r="C63" s="84">
        <v>1.4610000000000001</v>
      </c>
      <c r="D63" s="82">
        <v>180</v>
      </c>
      <c r="E63" s="82">
        <v>4</v>
      </c>
      <c r="F63" s="82">
        <v>91</v>
      </c>
      <c r="G63" s="82">
        <v>0</v>
      </c>
      <c r="H63" s="29">
        <v>0</v>
      </c>
      <c r="I63" s="82">
        <v>44</v>
      </c>
      <c r="J63" s="82">
        <v>10</v>
      </c>
      <c r="K63" s="82">
        <v>3</v>
      </c>
      <c r="L63" s="62">
        <v>44</v>
      </c>
      <c r="M63" s="30">
        <v>181</v>
      </c>
      <c r="N63" s="31">
        <v>3.3149171270718231E-2</v>
      </c>
      <c r="O63" s="83">
        <v>15.6</v>
      </c>
    </row>
    <row r="64" spans="1:15" ht="15.75" x14ac:dyDescent="0.5">
      <c r="A64" s="83">
        <v>1.8</v>
      </c>
      <c r="B64" s="82">
        <v>3</v>
      </c>
      <c r="C64" s="84">
        <v>0.53200000000000003</v>
      </c>
      <c r="D64" s="82">
        <v>111</v>
      </c>
      <c r="E64" s="82">
        <v>2</v>
      </c>
      <c r="F64" s="82">
        <v>120</v>
      </c>
      <c r="G64" s="82">
        <v>0</v>
      </c>
      <c r="H64" s="29">
        <v>0</v>
      </c>
      <c r="I64" s="82">
        <v>46</v>
      </c>
      <c r="J64" s="82">
        <v>3</v>
      </c>
      <c r="K64" s="82">
        <v>4</v>
      </c>
      <c r="L64" s="62">
        <v>26</v>
      </c>
      <c r="M64" s="30">
        <v>164</v>
      </c>
      <c r="N64" s="31">
        <v>4.878048780487805E-2</v>
      </c>
      <c r="O64" s="83">
        <v>7.6</v>
      </c>
    </row>
    <row r="65" spans="1:15" ht="15.75" x14ac:dyDescent="0.5">
      <c r="A65" s="83">
        <v>2.4</v>
      </c>
      <c r="B65" s="82">
        <v>2</v>
      </c>
      <c r="C65" s="84">
        <v>1.3360000000000001</v>
      </c>
      <c r="D65" s="82">
        <v>150</v>
      </c>
      <c r="E65" s="82">
        <v>2</v>
      </c>
      <c r="F65" s="82">
        <v>98</v>
      </c>
      <c r="G65" s="82">
        <v>0</v>
      </c>
      <c r="H65" s="29">
        <v>1</v>
      </c>
      <c r="I65" s="82">
        <v>38</v>
      </c>
      <c r="J65" s="82">
        <v>9</v>
      </c>
      <c r="K65" s="82">
        <v>2</v>
      </c>
      <c r="L65" s="62">
        <v>41</v>
      </c>
      <c r="M65" s="30">
        <v>177</v>
      </c>
      <c r="N65" s="31">
        <v>3.3898305084745763E-2</v>
      </c>
      <c r="O65" s="83">
        <v>11.4</v>
      </c>
    </row>
    <row r="66" spans="1:15" ht="15.75" x14ac:dyDescent="0.5">
      <c r="A66" s="83">
        <v>3.6</v>
      </c>
      <c r="B66" s="82">
        <v>8</v>
      </c>
      <c r="C66" s="84">
        <v>1.018</v>
      </c>
      <c r="D66" s="82">
        <v>348</v>
      </c>
      <c r="E66" s="82">
        <v>0</v>
      </c>
      <c r="F66" s="82">
        <v>98</v>
      </c>
      <c r="G66" s="82">
        <v>1</v>
      </c>
      <c r="H66" s="29">
        <v>1</v>
      </c>
      <c r="I66" s="82">
        <v>36</v>
      </c>
      <c r="J66" s="82">
        <v>12</v>
      </c>
      <c r="K66" s="82">
        <v>1</v>
      </c>
      <c r="L66" s="62">
        <v>57</v>
      </c>
      <c r="M66" s="30">
        <v>184</v>
      </c>
      <c r="N66" s="31">
        <v>5.9782608695652176E-2</v>
      </c>
      <c r="O66" s="83">
        <v>23.5</v>
      </c>
    </row>
    <row r="67" spans="1:15" ht="15.75" x14ac:dyDescent="0.5">
      <c r="A67" s="83">
        <v>3.2</v>
      </c>
      <c r="B67" s="82">
        <v>19</v>
      </c>
      <c r="C67" s="84">
        <v>4.2999999999999997E-2</v>
      </c>
      <c r="D67" s="82">
        <v>214</v>
      </c>
      <c r="E67" s="82">
        <v>2</v>
      </c>
      <c r="F67" s="82">
        <v>98</v>
      </c>
      <c r="G67" s="82">
        <v>1</v>
      </c>
      <c r="H67" s="29">
        <v>1</v>
      </c>
      <c r="I67" s="82">
        <v>42</v>
      </c>
      <c r="J67" s="82">
        <v>3</v>
      </c>
      <c r="K67" s="82">
        <v>3</v>
      </c>
      <c r="L67" s="62">
        <v>59</v>
      </c>
      <c r="M67" s="30">
        <v>160</v>
      </c>
      <c r="N67" s="31">
        <v>3.7499999999999999E-2</v>
      </c>
      <c r="O67" s="83">
        <v>12.4</v>
      </c>
    </row>
    <row r="68" spans="1:15" ht="15.75" x14ac:dyDescent="0.5">
      <c r="A68" s="83">
        <v>2.7</v>
      </c>
      <c r="B68" s="82">
        <v>5</v>
      </c>
      <c r="C68" s="84">
        <v>1.28</v>
      </c>
      <c r="D68" s="82">
        <v>141</v>
      </c>
      <c r="E68" s="82">
        <v>2</v>
      </c>
      <c r="F68" s="82">
        <v>96</v>
      </c>
      <c r="G68" s="82">
        <v>0</v>
      </c>
      <c r="H68" s="29">
        <v>1</v>
      </c>
      <c r="I68" s="82">
        <v>28</v>
      </c>
      <c r="J68" s="82">
        <v>9</v>
      </c>
      <c r="K68" s="82">
        <v>1</v>
      </c>
      <c r="L68" s="62">
        <v>54</v>
      </c>
      <c r="M68" s="30">
        <v>180</v>
      </c>
      <c r="N68" s="31">
        <v>3.3333333333333333E-2</v>
      </c>
      <c r="O68" s="83">
        <v>13.4</v>
      </c>
    </row>
    <row r="69" spans="1:15" ht="15.75" x14ac:dyDescent="0.5">
      <c r="A69" s="83">
        <v>2.5</v>
      </c>
      <c r="B69" s="82">
        <v>12</v>
      </c>
      <c r="C69" s="84">
        <v>0.61199999999999999</v>
      </c>
      <c r="D69" s="82">
        <v>148</v>
      </c>
      <c r="E69" s="82">
        <v>3</v>
      </c>
      <c r="F69" s="82">
        <v>116</v>
      </c>
      <c r="G69" s="82">
        <v>1</v>
      </c>
      <c r="H69" s="29">
        <v>0</v>
      </c>
      <c r="I69" s="82">
        <v>35</v>
      </c>
      <c r="J69" s="82">
        <v>10</v>
      </c>
      <c r="K69" s="82">
        <v>2</v>
      </c>
      <c r="L69" s="62">
        <v>42</v>
      </c>
      <c r="M69" s="30">
        <v>178</v>
      </c>
      <c r="N69" s="31">
        <v>3.9325842696629212E-2</v>
      </c>
      <c r="O69" s="83">
        <v>13.8</v>
      </c>
    </row>
    <row r="70" spans="1:15" ht="15.75" x14ac:dyDescent="0.5">
      <c r="A70" s="83">
        <v>2.2999999999999998</v>
      </c>
      <c r="B70" s="82">
        <v>3</v>
      </c>
      <c r="C70" s="84">
        <v>0.73899999999999999</v>
      </c>
      <c r="D70" s="82">
        <v>146</v>
      </c>
      <c r="E70" s="82">
        <v>3</v>
      </c>
      <c r="F70" s="82">
        <v>114</v>
      </c>
      <c r="G70" s="82">
        <v>1</v>
      </c>
      <c r="H70" s="29">
        <v>1</v>
      </c>
      <c r="I70" s="82">
        <v>43</v>
      </c>
      <c r="J70" s="82">
        <v>11</v>
      </c>
      <c r="K70" s="82">
        <v>3</v>
      </c>
      <c r="L70" s="62">
        <v>35</v>
      </c>
      <c r="M70" s="30">
        <v>170</v>
      </c>
      <c r="N70" s="31">
        <v>2.9411764705882353E-2</v>
      </c>
      <c r="O70" s="83">
        <v>11.6</v>
      </c>
    </row>
    <row r="71" spans="1:15" ht="15.75" x14ac:dyDescent="0.5">
      <c r="A71" s="83">
        <v>2.6</v>
      </c>
      <c r="B71" s="82">
        <v>2</v>
      </c>
      <c r="C71" s="84">
        <v>1.1419999999999999</v>
      </c>
      <c r="D71" s="82">
        <v>199</v>
      </c>
      <c r="E71" s="82">
        <v>2</v>
      </c>
      <c r="F71" s="82">
        <v>98</v>
      </c>
      <c r="G71" s="82">
        <v>1</v>
      </c>
      <c r="H71" s="29">
        <v>1</v>
      </c>
      <c r="I71" s="82">
        <v>35</v>
      </c>
      <c r="J71" s="82">
        <v>8</v>
      </c>
      <c r="K71" s="82">
        <v>2</v>
      </c>
      <c r="L71" s="62">
        <v>37</v>
      </c>
      <c r="M71" s="30">
        <v>164</v>
      </c>
      <c r="N71" s="31">
        <v>3.6585365853658534E-2</v>
      </c>
      <c r="O71" s="83">
        <v>11.8</v>
      </c>
    </row>
    <row r="72" spans="1:15" ht="15.75" x14ac:dyDescent="0.5">
      <c r="A72" s="83">
        <v>2.6</v>
      </c>
      <c r="B72" s="82">
        <v>7</v>
      </c>
      <c r="C72" s="84">
        <v>1.476</v>
      </c>
      <c r="D72" s="82">
        <v>171</v>
      </c>
      <c r="E72" s="82">
        <v>1</v>
      </c>
      <c r="F72" s="82">
        <v>91</v>
      </c>
      <c r="G72" s="82">
        <v>1</v>
      </c>
      <c r="H72" s="29">
        <v>0</v>
      </c>
      <c r="I72" s="82">
        <v>28</v>
      </c>
      <c r="J72" s="82">
        <v>8</v>
      </c>
      <c r="K72" s="82">
        <v>2</v>
      </c>
      <c r="L72" s="62">
        <v>41</v>
      </c>
      <c r="M72" s="30">
        <v>174</v>
      </c>
      <c r="N72" s="31">
        <v>4.0229885057471264E-2</v>
      </c>
      <c r="O72" s="83">
        <v>12.4</v>
      </c>
    </row>
    <row r="73" spans="1:15" ht="15.75" x14ac:dyDescent="0.5">
      <c r="A73" s="83">
        <v>3.3</v>
      </c>
      <c r="B73" s="82">
        <v>2</v>
      </c>
      <c r="C73" s="84">
        <v>0.54600000000000004</v>
      </c>
      <c r="D73" s="82">
        <v>122</v>
      </c>
      <c r="E73" s="82">
        <v>4</v>
      </c>
      <c r="F73" s="82">
        <v>129</v>
      </c>
      <c r="G73" s="82">
        <v>1</v>
      </c>
      <c r="H73" s="29">
        <v>0</v>
      </c>
      <c r="I73" s="82">
        <v>56</v>
      </c>
      <c r="J73" s="82">
        <v>3</v>
      </c>
      <c r="K73" s="82">
        <v>5</v>
      </c>
      <c r="L73" s="62">
        <v>74</v>
      </c>
      <c r="M73" s="30">
        <v>163</v>
      </c>
      <c r="N73" s="31">
        <v>4.2944785276073622E-2</v>
      </c>
      <c r="O73" s="83">
        <v>8.1</v>
      </c>
    </row>
    <row r="74" spans="1:15" ht="15.75" x14ac:dyDescent="0.5">
      <c r="A74" s="83">
        <v>2</v>
      </c>
      <c r="B74" s="82">
        <v>19</v>
      </c>
      <c r="C74" s="84">
        <v>1.2949999999999999</v>
      </c>
      <c r="D74" s="82">
        <v>110</v>
      </c>
      <c r="E74" s="82">
        <v>1</v>
      </c>
      <c r="F74" s="82">
        <v>88</v>
      </c>
      <c r="G74" s="82">
        <v>1</v>
      </c>
      <c r="H74" s="29">
        <v>0</v>
      </c>
      <c r="I74" s="82">
        <v>40</v>
      </c>
      <c r="J74" s="82">
        <v>8</v>
      </c>
      <c r="K74" s="82">
        <v>3</v>
      </c>
      <c r="L74" s="62">
        <v>31</v>
      </c>
      <c r="M74" s="30">
        <v>175</v>
      </c>
      <c r="N74" s="31">
        <v>0.04</v>
      </c>
      <c r="O74" s="83">
        <v>9.5</v>
      </c>
    </row>
    <row r="75" spans="1:15" ht="15.75" x14ac:dyDescent="0.5">
      <c r="A75" s="83">
        <v>1.8</v>
      </c>
      <c r="B75" s="82">
        <v>10</v>
      </c>
      <c r="C75" s="84">
        <v>1.512</v>
      </c>
      <c r="D75" s="82">
        <v>73</v>
      </c>
      <c r="E75" s="82">
        <v>0</v>
      </c>
      <c r="F75" s="82">
        <v>82</v>
      </c>
      <c r="G75" s="82">
        <v>0</v>
      </c>
      <c r="H75" s="29">
        <v>1</v>
      </c>
      <c r="I75" s="82">
        <v>31</v>
      </c>
      <c r="J75" s="82">
        <v>7</v>
      </c>
      <c r="K75" s="82">
        <v>2</v>
      </c>
      <c r="L75" s="62">
        <v>22</v>
      </c>
      <c r="M75" s="30">
        <v>174</v>
      </c>
      <c r="N75" s="31">
        <v>3.4482758620689655E-2</v>
      </c>
      <c r="O75" s="83">
        <v>8.4</v>
      </c>
    </row>
    <row r="76" spans="1:15" ht="15.75" x14ac:dyDescent="0.5">
      <c r="A76" s="83">
        <v>1.8</v>
      </c>
      <c r="B76" s="82">
        <v>9</v>
      </c>
      <c r="C76" s="84">
        <v>0.10299999999999999</v>
      </c>
      <c r="D76" s="82">
        <v>89</v>
      </c>
      <c r="E76" s="82">
        <v>5</v>
      </c>
      <c r="F76" s="82">
        <v>135</v>
      </c>
      <c r="G76" s="82">
        <v>1</v>
      </c>
      <c r="H76" s="29">
        <v>0</v>
      </c>
      <c r="I76" s="82">
        <v>40</v>
      </c>
      <c r="J76" s="82">
        <v>20</v>
      </c>
      <c r="K76" s="82">
        <v>2</v>
      </c>
      <c r="L76" s="62">
        <v>16</v>
      </c>
      <c r="M76" s="30">
        <v>170</v>
      </c>
      <c r="N76" s="31">
        <v>3.5294117647058823E-2</v>
      </c>
      <c r="O76" s="83">
        <v>9</v>
      </c>
    </row>
    <row r="77" spans="1:15" ht="15.75" x14ac:dyDescent="0.5">
      <c r="A77" s="83">
        <v>3.1</v>
      </c>
      <c r="B77" s="82">
        <v>4</v>
      </c>
      <c r="C77" s="84">
        <v>0.185</v>
      </c>
      <c r="D77" s="82">
        <v>166</v>
      </c>
      <c r="E77" s="82">
        <v>5</v>
      </c>
      <c r="F77" s="82">
        <v>133</v>
      </c>
      <c r="G77" s="82">
        <v>0</v>
      </c>
      <c r="H77" s="29">
        <v>0</v>
      </c>
      <c r="I77" s="82">
        <v>29</v>
      </c>
      <c r="J77" s="82">
        <v>15</v>
      </c>
      <c r="K77" s="82">
        <v>1</v>
      </c>
      <c r="L77" s="62">
        <v>97</v>
      </c>
      <c r="M77" s="30">
        <v>178</v>
      </c>
      <c r="N77" s="31">
        <v>5.0561797752808987E-2</v>
      </c>
      <c r="O77" s="83">
        <v>15.5</v>
      </c>
    </row>
    <row r="78" spans="1:15" ht="15.75" x14ac:dyDescent="0.5">
      <c r="A78" s="83">
        <v>2.1</v>
      </c>
      <c r="B78" s="82">
        <v>5</v>
      </c>
      <c r="C78" s="84">
        <v>0.63600000000000001</v>
      </c>
      <c r="D78" s="82">
        <v>118</v>
      </c>
      <c r="E78" s="82">
        <v>3</v>
      </c>
      <c r="F78" s="82">
        <v>112</v>
      </c>
      <c r="G78" s="82">
        <v>1</v>
      </c>
      <c r="H78" s="29">
        <v>0</v>
      </c>
      <c r="I78" s="82">
        <v>32</v>
      </c>
      <c r="J78" s="82">
        <v>10</v>
      </c>
      <c r="K78" s="82">
        <v>2</v>
      </c>
      <c r="L78" s="62">
        <v>26</v>
      </c>
      <c r="M78" s="30">
        <v>173</v>
      </c>
      <c r="N78" s="31">
        <v>4.046242774566474E-2</v>
      </c>
      <c r="O78" s="83">
        <v>10.4</v>
      </c>
    </row>
    <row r="79" spans="1:15" ht="15.75" x14ac:dyDescent="0.5">
      <c r="A79" s="83">
        <v>2.2000000000000002</v>
      </c>
      <c r="B79" s="82">
        <v>7</v>
      </c>
      <c r="C79" s="84">
        <v>0.17199999999999999</v>
      </c>
      <c r="D79" s="82">
        <v>117</v>
      </c>
      <c r="E79" s="82">
        <v>5</v>
      </c>
      <c r="F79" s="82">
        <v>168</v>
      </c>
      <c r="G79" s="82">
        <v>1</v>
      </c>
      <c r="H79" s="29">
        <v>1</v>
      </c>
      <c r="I79" s="82">
        <v>33</v>
      </c>
      <c r="J79" s="82">
        <v>11</v>
      </c>
      <c r="K79" s="82">
        <v>5</v>
      </c>
      <c r="L79" s="62">
        <v>23</v>
      </c>
      <c r="M79" s="30">
        <v>176</v>
      </c>
      <c r="N79" s="31">
        <v>4.5454545454545456E-2</v>
      </c>
      <c r="O79" s="83">
        <v>12.7</v>
      </c>
    </row>
    <row r="80" spans="1:15" ht="15.75" x14ac:dyDescent="0.5">
      <c r="A80" s="83">
        <v>3</v>
      </c>
      <c r="B80" s="82">
        <v>18</v>
      </c>
      <c r="C80" s="84">
        <v>4.3999999999999997E-2</v>
      </c>
      <c r="D80" s="82">
        <v>175</v>
      </c>
      <c r="E80" s="82">
        <v>3</v>
      </c>
      <c r="F80" s="82">
        <v>78</v>
      </c>
      <c r="G80" s="82">
        <v>1</v>
      </c>
      <c r="H80" s="29">
        <v>1</v>
      </c>
      <c r="I80" s="82">
        <v>39</v>
      </c>
      <c r="J80" s="82">
        <v>7</v>
      </c>
      <c r="K80" s="82">
        <v>3</v>
      </c>
      <c r="L80" s="62">
        <v>84</v>
      </c>
      <c r="M80" s="30">
        <v>179</v>
      </c>
      <c r="N80" s="31">
        <v>4.4692737430167599E-2</v>
      </c>
      <c r="O80" s="83">
        <v>14</v>
      </c>
    </row>
    <row r="81" spans="1:15" ht="15.75" x14ac:dyDescent="0.5">
      <c r="A81" s="83">
        <v>2</v>
      </c>
      <c r="B81" s="82">
        <v>11</v>
      </c>
      <c r="C81" s="84">
        <v>1.5449999999999999</v>
      </c>
      <c r="D81" s="82">
        <v>102</v>
      </c>
      <c r="E81" s="82">
        <v>3</v>
      </c>
      <c r="F81" s="82">
        <v>110</v>
      </c>
      <c r="G81" s="82">
        <v>1</v>
      </c>
      <c r="H81" s="29">
        <v>0</v>
      </c>
      <c r="I81" s="82">
        <v>41</v>
      </c>
      <c r="J81" s="82">
        <v>10</v>
      </c>
      <c r="K81" s="82">
        <v>3</v>
      </c>
      <c r="L81" s="62">
        <v>28</v>
      </c>
      <c r="M81" s="30">
        <v>162</v>
      </c>
      <c r="N81" s="31">
        <v>4.3209876543209874E-2</v>
      </c>
      <c r="O81" s="83">
        <v>9.4</v>
      </c>
    </row>
    <row r="82" spans="1:15" ht="15.75" x14ac:dyDescent="0.5">
      <c r="A82" s="83">
        <v>2.5</v>
      </c>
      <c r="B82" s="82">
        <v>5</v>
      </c>
      <c r="C82" s="84">
        <v>0.29099999999999998</v>
      </c>
      <c r="D82" s="82">
        <v>182</v>
      </c>
      <c r="E82" s="82">
        <v>3</v>
      </c>
      <c r="F82" s="82">
        <v>132</v>
      </c>
      <c r="G82" s="82">
        <v>1</v>
      </c>
      <c r="H82" s="29">
        <v>1</v>
      </c>
      <c r="I82" s="82">
        <v>31</v>
      </c>
      <c r="J82" s="82">
        <v>6</v>
      </c>
      <c r="K82" s="82">
        <v>2</v>
      </c>
      <c r="L82" s="62">
        <v>74</v>
      </c>
      <c r="M82" s="30">
        <v>168</v>
      </c>
      <c r="N82" s="31">
        <v>2.976190476190476E-2</v>
      </c>
      <c r="O82" s="83">
        <v>14</v>
      </c>
    </row>
    <row r="83" spans="1:15" ht="15.75" x14ac:dyDescent="0.5">
      <c r="A83" s="83">
        <v>2.5</v>
      </c>
      <c r="B83" s="82">
        <v>9</v>
      </c>
      <c r="C83" s="84">
        <v>9.1999999999999998E-2</v>
      </c>
      <c r="D83" s="82">
        <v>230</v>
      </c>
      <c r="E83" s="82">
        <v>4</v>
      </c>
      <c r="F83" s="82">
        <v>137</v>
      </c>
      <c r="G83" s="82">
        <v>0</v>
      </c>
      <c r="H83" s="29">
        <v>0</v>
      </c>
      <c r="I83" s="82">
        <v>43</v>
      </c>
      <c r="J83" s="82">
        <v>12</v>
      </c>
      <c r="K83" s="82">
        <v>3</v>
      </c>
      <c r="L83" s="62">
        <v>65</v>
      </c>
      <c r="M83" s="30">
        <v>165</v>
      </c>
      <c r="N83" s="31">
        <v>5.4545454545454543E-2</v>
      </c>
      <c r="O83" s="83">
        <v>15.9</v>
      </c>
    </row>
    <row r="84" spans="1:15" ht="15.75" x14ac:dyDescent="0.5">
      <c r="A84" s="83">
        <v>1.6</v>
      </c>
      <c r="B84" s="82">
        <v>5</v>
      </c>
      <c r="C84" s="84">
        <v>0.48</v>
      </c>
      <c r="D84" s="82">
        <v>59</v>
      </c>
      <c r="E84" s="82">
        <v>3</v>
      </c>
      <c r="F84" s="82">
        <v>127</v>
      </c>
      <c r="G84" s="82">
        <v>0</v>
      </c>
      <c r="H84" s="29">
        <v>0</v>
      </c>
      <c r="I84" s="82">
        <v>30</v>
      </c>
      <c r="J84" s="82">
        <v>4</v>
      </c>
      <c r="K84" s="82">
        <v>2</v>
      </c>
      <c r="L84" s="62">
        <v>17</v>
      </c>
      <c r="M84" s="30">
        <v>170</v>
      </c>
      <c r="N84" s="31">
        <v>2.9411764705882353E-2</v>
      </c>
      <c r="O84" s="83">
        <v>7.5</v>
      </c>
    </row>
    <row r="85" spans="1:15" ht="15.75" x14ac:dyDescent="0.5">
      <c r="A85" s="83">
        <v>1.9</v>
      </c>
      <c r="B85" s="82">
        <v>16</v>
      </c>
      <c r="C85" s="84">
        <v>0.98299999999999998</v>
      </c>
      <c r="D85" s="82">
        <v>71</v>
      </c>
      <c r="E85" s="82">
        <v>4</v>
      </c>
      <c r="F85" s="82">
        <v>112</v>
      </c>
      <c r="G85" s="82">
        <v>1</v>
      </c>
      <c r="H85" s="29">
        <v>0</v>
      </c>
      <c r="I85" s="82">
        <v>39</v>
      </c>
      <c r="J85" s="82">
        <v>7</v>
      </c>
      <c r="K85" s="82">
        <v>3</v>
      </c>
      <c r="L85" s="62">
        <v>23</v>
      </c>
      <c r="M85" s="30">
        <v>175</v>
      </c>
      <c r="N85" s="31">
        <v>2.8571428571428571E-2</v>
      </c>
      <c r="O85" s="83">
        <v>8.1</v>
      </c>
    </row>
    <row r="86" spans="1:15" ht="15.75" x14ac:dyDescent="0.5">
      <c r="A86" s="83">
        <v>2.1</v>
      </c>
      <c r="B86" s="82">
        <v>3</v>
      </c>
      <c r="C86" s="84">
        <v>1.881</v>
      </c>
      <c r="D86" s="82">
        <v>46</v>
      </c>
      <c r="E86" s="82">
        <v>1</v>
      </c>
      <c r="F86" s="82">
        <v>85</v>
      </c>
      <c r="G86" s="82">
        <v>0</v>
      </c>
      <c r="H86" s="29">
        <v>1</v>
      </c>
      <c r="I86" s="82">
        <v>46</v>
      </c>
      <c r="J86" s="82">
        <v>9</v>
      </c>
      <c r="K86" s="82">
        <v>3</v>
      </c>
      <c r="L86" s="62">
        <v>17</v>
      </c>
      <c r="M86" s="30">
        <v>184</v>
      </c>
      <c r="N86" s="31">
        <v>5.434782608695652E-2</v>
      </c>
      <c r="O86" s="83">
        <v>10.3</v>
      </c>
    </row>
    <row r="87" spans="1:15" ht="15.75" x14ac:dyDescent="0.5">
      <c r="A87" s="83">
        <v>1.9</v>
      </c>
      <c r="B87" s="82">
        <v>3</v>
      </c>
      <c r="C87" s="84">
        <v>2.6259999999999999</v>
      </c>
      <c r="D87" s="82">
        <v>43</v>
      </c>
      <c r="E87" s="82">
        <v>2</v>
      </c>
      <c r="F87" s="82">
        <v>74</v>
      </c>
      <c r="G87" s="82">
        <v>0</v>
      </c>
      <c r="H87" s="29">
        <v>0</v>
      </c>
      <c r="I87" s="82">
        <v>50</v>
      </c>
      <c r="J87" s="82">
        <v>4</v>
      </c>
      <c r="K87" s="82">
        <v>4</v>
      </c>
      <c r="L87" s="62">
        <v>21</v>
      </c>
      <c r="M87" s="30">
        <v>176</v>
      </c>
      <c r="N87" s="31">
        <v>2.2727272727272728E-2</v>
      </c>
      <c r="O87" s="83">
        <v>7.7</v>
      </c>
    </row>
    <row r="88" spans="1:15" ht="15.75" x14ac:dyDescent="0.5">
      <c r="A88" s="83">
        <v>1.9</v>
      </c>
      <c r="B88" s="82">
        <v>21</v>
      </c>
      <c r="C88" s="84">
        <v>0.56799999999999995</v>
      </c>
      <c r="D88" s="82">
        <v>125</v>
      </c>
      <c r="E88" s="82">
        <v>3</v>
      </c>
      <c r="F88" s="82">
        <v>109</v>
      </c>
      <c r="G88" s="82">
        <v>0</v>
      </c>
      <c r="H88" s="29">
        <v>0</v>
      </c>
      <c r="I88" s="82">
        <v>44</v>
      </c>
      <c r="J88" s="82">
        <v>8</v>
      </c>
      <c r="K88" s="82">
        <v>3</v>
      </c>
      <c r="L88" s="62">
        <v>34</v>
      </c>
      <c r="M88" s="30">
        <v>160</v>
      </c>
      <c r="N88" s="31">
        <v>4.3749999999999997E-2</v>
      </c>
      <c r="O88" s="83">
        <v>8.5</v>
      </c>
    </row>
    <row r="89" spans="1:15" ht="15.75" x14ac:dyDescent="0.5">
      <c r="A89" s="83">
        <v>2.2000000000000002</v>
      </c>
      <c r="B89" s="82">
        <v>8</v>
      </c>
      <c r="C89" s="84">
        <v>0.879</v>
      </c>
      <c r="D89" s="82">
        <v>118</v>
      </c>
      <c r="E89" s="82">
        <v>3</v>
      </c>
      <c r="F89" s="82">
        <v>108</v>
      </c>
      <c r="G89" s="82">
        <v>0</v>
      </c>
      <c r="H89" s="29">
        <v>1</v>
      </c>
      <c r="I89" s="82">
        <v>31</v>
      </c>
      <c r="J89" s="82">
        <v>10</v>
      </c>
      <c r="K89" s="82">
        <v>2</v>
      </c>
      <c r="L89" s="62">
        <v>50</v>
      </c>
      <c r="M89" s="30">
        <v>173</v>
      </c>
      <c r="N89" s="31">
        <v>4.046242774566474E-2</v>
      </c>
      <c r="O89" s="83">
        <v>10.7</v>
      </c>
    </row>
    <row r="90" spans="1:15" ht="15.75" x14ac:dyDescent="0.5">
      <c r="A90" s="83">
        <v>1.8</v>
      </c>
      <c r="B90" s="82">
        <v>4</v>
      </c>
      <c r="C90" s="84">
        <v>1.083</v>
      </c>
      <c r="D90" s="82">
        <v>101</v>
      </c>
      <c r="E90" s="82">
        <v>2</v>
      </c>
      <c r="F90" s="82">
        <v>100</v>
      </c>
      <c r="G90" s="82">
        <v>0</v>
      </c>
      <c r="H90" s="29">
        <v>0</v>
      </c>
      <c r="I90" s="82">
        <v>53</v>
      </c>
      <c r="J90" s="82">
        <v>7</v>
      </c>
      <c r="K90" s="82">
        <v>4</v>
      </c>
      <c r="L90" s="62">
        <v>28</v>
      </c>
      <c r="M90" s="30">
        <v>163</v>
      </c>
      <c r="N90" s="31">
        <v>2.4539877300613498E-2</v>
      </c>
      <c r="O90" s="83">
        <v>7.4</v>
      </c>
    </row>
    <row r="91" spans="1:15" ht="15.75" x14ac:dyDescent="0.5">
      <c r="A91" s="83">
        <v>2.6</v>
      </c>
      <c r="B91" s="82">
        <v>6</v>
      </c>
      <c r="C91" s="84">
        <v>0.82799999999999996</v>
      </c>
      <c r="D91" s="82">
        <v>213</v>
      </c>
      <c r="E91" s="82">
        <v>3</v>
      </c>
      <c r="F91" s="82">
        <v>105</v>
      </c>
      <c r="G91" s="82">
        <v>1</v>
      </c>
      <c r="H91" s="29">
        <v>1</v>
      </c>
      <c r="I91" s="82">
        <v>37</v>
      </c>
      <c r="J91" s="82">
        <v>15</v>
      </c>
      <c r="K91" s="82">
        <v>2</v>
      </c>
      <c r="L91" s="62">
        <v>75</v>
      </c>
      <c r="M91" s="30">
        <v>168</v>
      </c>
      <c r="N91" s="31">
        <v>4.7619047619047616E-2</v>
      </c>
      <c r="O91" s="83">
        <v>14.8</v>
      </c>
    </row>
    <row r="92" spans="1:15" ht="15.75" x14ac:dyDescent="0.5">
      <c r="A92" s="83">
        <v>1.9</v>
      </c>
      <c r="B92" s="82">
        <v>24</v>
      </c>
      <c r="C92" s="84">
        <v>1.56</v>
      </c>
      <c r="D92" s="82">
        <v>115</v>
      </c>
      <c r="E92" s="82">
        <v>5</v>
      </c>
      <c r="F92" s="82">
        <v>87</v>
      </c>
      <c r="G92" s="82">
        <v>1</v>
      </c>
      <c r="H92" s="29">
        <v>0</v>
      </c>
      <c r="I92" s="82">
        <v>46</v>
      </c>
      <c r="J92" s="82">
        <v>1</v>
      </c>
      <c r="K92" s="82">
        <v>4</v>
      </c>
      <c r="L92" s="62">
        <v>37</v>
      </c>
      <c r="M92" s="30">
        <v>162</v>
      </c>
      <c r="N92" s="31">
        <v>2.4691358024691357E-2</v>
      </c>
      <c r="O92" s="83">
        <v>7.3</v>
      </c>
    </row>
    <row r="93" spans="1:15" ht="15.75" x14ac:dyDescent="0.5">
      <c r="A93" s="83">
        <v>1.8</v>
      </c>
      <c r="B93" s="82">
        <v>1</v>
      </c>
      <c r="C93" s="84">
        <v>1.4279999999999999</v>
      </c>
      <c r="D93" s="82">
        <v>121</v>
      </c>
      <c r="E93" s="82">
        <v>4</v>
      </c>
      <c r="F93" s="82">
        <v>84</v>
      </c>
      <c r="G93" s="82">
        <v>1</v>
      </c>
      <c r="H93" s="29">
        <v>0</v>
      </c>
      <c r="I93" s="82">
        <v>45</v>
      </c>
      <c r="J93" s="82">
        <v>5</v>
      </c>
      <c r="K93" s="82">
        <v>4</v>
      </c>
      <c r="L93" s="62">
        <v>14</v>
      </c>
      <c r="M93" s="30">
        <v>160</v>
      </c>
      <c r="N93" s="31">
        <v>3.125E-2</v>
      </c>
      <c r="O93" s="83">
        <v>7.6</v>
      </c>
    </row>
    <row r="94" spans="1:15" ht="15.75" x14ac:dyDescent="0.5">
      <c r="A94" s="83">
        <v>1.9</v>
      </c>
      <c r="B94" s="82">
        <v>3</v>
      </c>
      <c r="C94" s="84">
        <v>1.4039999999999999</v>
      </c>
      <c r="D94" s="82">
        <v>69</v>
      </c>
      <c r="E94" s="82">
        <v>1</v>
      </c>
      <c r="F94" s="82">
        <v>87</v>
      </c>
      <c r="G94" s="82">
        <v>1</v>
      </c>
      <c r="H94" s="29">
        <v>0</v>
      </c>
      <c r="I94" s="82">
        <v>34</v>
      </c>
      <c r="J94" s="82">
        <v>8</v>
      </c>
      <c r="K94" s="82">
        <v>2</v>
      </c>
      <c r="L94" s="62">
        <v>38</v>
      </c>
      <c r="M94" s="30">
        <v>174</v>
      </c>
      <c r="N94" s="31">
        <v>4.0229885057471264E-2</v>
      </c>
      <c r="O94" s="83">
        <v>9</v>
      </c>
    </row>
    <row r="95" spans="1:15" ht="15.75" x14ac:dyDescent="0.5">
      <c r="A95" s="83">
        <v>2.1</v>
      </c>
      <c r="B95" s="82">
        <v>5</v>
      </c>
      <c r="C95" s="84">
        <v>1.0720000000000001</v>
      </c>
      <c r="D95" s="82">
        <v>178</v>
      </c>
      <c r="E95" s="82">
        <v>2</v>
      </c>
      <c r="F95" s="82">
        <v>101</v>
      </c>
      <c r="G95" s="82">
        <v>1</v>
      </c>
      <c r="H95" s="29">
        <v>1</v>
      </c>
      <c r="I95" s="82">
        <v>38</v>
      </c>
      <c r="J95" s="82">
        <v>13</v>
      </c>
      <c r="K95" s="82">
        <v>2</v>
      </c>
      <c r="L95" s="62">
        <v>49</v>
      </c>
      <c r="M95" s="30">
        <v>175</v>
      </c>
      <c r="N95" s="31">
        <v>4.5714285714285714E-2</v>
      </c>
      <c r="O95" s="83">
        <v>12.9</v>
      </c>
    </row>
    <row r="96" spans="1:15" ht="15.75" x14ac:dyDescent="0.5">
      <c r="A96" s="83">
        <v>1.9</v>
      </c>
      <c r="B96" s="82">
        <v>12</v>
      </c>
      <c r="C96" s="84">
        <v>0.183</v>
      </c>
      <c r="D96" s="82">
        <v>85</v>
      </c>
      <c r="E96" s="82">
        <v>4</v>
      </c>
      <c r="F96" s="82">
        <v>130</v>
      </c>
      <c r="G96" s="82">
        <v>1</v>
      </c>
      <c r="H96" s="29">
        <v>0</v>
      </c>
      <c r="I96" s="82">
        <v>37</v>
      </c>
      <c r="J96" s="82">
        <v>11</v>
      </c>
      <c r="K96" s="82">
        <v>2</v>
      </c>
      <c r="L96" s="62">
        <v>22</v>
      </c>
      <c r="M96" s="30">
        <v>171</v>
      </c>
      <c r="N96" s="31">
        <v>4.0935672514619881E-2</v>
      </c>
      <c r="O96" s="83">
        <v>9</v>
      </c>
    </row>
    <row r="97" spans="1:15" ht="15.75" x14ac:dyDescent="0.5">
      <c r="A97" s="83">
        <v>3.6</v>
      </c>
      <c r="B97" s="82">
        <v>12</v>
      </c>
      <c r="C97" s="84">
        <v>1.6</v>
      </c>
      <c r="D97" s="82">
        <v>282</v>
      </c>
      <c r="E97" s="82">
        <v>0</v>
      </c>
      <c r="F97" s="82">
        <v>72</v>
      </c>
      <c r="G97" s="82">
        <v>1</v>
      </c>
      <c r="H97" s="29">
        <v>1</v>
      </c>
      <c r="I97" s="82">
        <v>39</v>
      </c>
      <c r="J97" s="82">
        <v>18</v>
      </c>
      <c r="K97" s="82">
        <v>1</v>
      </c>
      <c r="L97" s="62">
        <v>29</v>
      </c>
      <c r="M97" s="30">
        <v>175</v>
      </c>
      <c r="N97" s="31">
        <v>5.7142857142857141E-2</v>
      </c>
      <c r="O97" s="83">
        <v>18.2</v>
      </c>
    </row>
    <row r="98" spans="1:15" ht="15.75" x14ac:dyDescent="0.5">
      <c r="A98" s="83">
        <v>3</v>
      </c>
      <c r="B98" s="82">
        <v>5</v>
      </c>
      <c r="C98" s="84">
        <v>0.61199999999999999</v>
      </c>
      <c r="D98" s="82">
        <v>156</v>
      </c>
      <c r="E98" s="82">
        <v>5</v>
      </c>
      <c r="F98" s="82">
        <v>129</v>
      </c>
      <c r="G98" s="82">
        <v>0</v>
      </c>
      <c r="H98" s="29">
        <v>1</v>
      </c>
      <c r="I98" s="82">
        <v>42</v>
      </c>
      <c r="J98" s="82">
        <v>15</v>
      </c>
      <c r="K98" s="82">
        <v>4</v>
      </c>
      <c r="L98" s="62">
        <v>55</v>
      </c>
      <c r="M98" s="30">
        <v>186</v>
      </c>
      <c r="N98" s="31">
        <v>3.7634408602150539E-2</v>
      </c>
      <c r="O98" s="83">
        <v>14.4</v>
      </c>
    </row>
    <row r="99" spans="1:15" ht="15.75" x14ac:dyDescent="0.5">
      <c r="A99" s="83">
        <v>2</v>
      </c>
      <c r="B99" s="82">
        <v>3</v>
      </c>
      <c r="C99" s="84">
        <v>0.496</v>
      </c>
      <c r="D99" s="82">
        <v>86</v>
      </c>
      <c r="E99" s="82">
        <v>3</v>
      </c>
      <c r="F99" s="82">
        <v>100</v>
      </c>
      <c r="G99" s="82">
        <v>0</v>
      </c>
      <c r="H99" s="29">
        <v>0</v>
      </c>
      <c r="I99" s="82">
        <v>54</v>
      </c>
      <c r="J99" s="82">
        <v>8</v>
      </c>
      <c r="K99" s="82">
        <v>4</v>
      </c>
      <c r="L99" s="62">
        <v>37</v>
      </c>
      <c r="M99" s="30">
        <v>172</v>
      </c>
      <c r="N99" s="31">
        <v>4.0697674418604654E-2</v>
      </c>
      <c r="O99" s="83">
        <v>8.8000000000000007</v>
      </c>
    </row>
    <row r="100" spans="1:15" ht="15.75" x14ac:dyDescent="0.5">
      <c r="A100" s="83">
        <v>2.5</v>
      </c>
      <c r="B100" s="82">
        <v>17</v>
      </c>
      <c r="C100" s="84">
        <v>1.8</v>
      </c>
      <c r="D100" s="82">
        <v>212</v>
      </c>
      <c r="E100" s="82">
        <v>2</v>
      </c>
      <c r="F100" s="82">
        <v>86</v>
      </c>
      <c r="G100" s="82">
        <v>1</v>
      </c>
      <c r="H100" s="29">
        <v>1</v>
      </c>
      <c r="I100" s="82">
        <v>39</v>
      </c>
      <c r="J100" s="82">
        <v>9</v>
      </c>
      <c r="K100" s="82">
        <v>3</v>
      </c>
      <c r="L100" s="62">
        <v>40</v>
      </c>
      <c r="M100" s="30">
        <v>165</v>
      </c>
      <c r="N100" s="31">
        <v>3.6363636363636362E-2</v>
      </c>
      <c r="O100" s="83">
        <v>12.5</v>
      </c>
    </row>
    <row r="101" spans="1:15" ht="15.75" x14ac:dyDescent="0.5">
      <c r="A101" s="83">
        <v>2.2000000000000002</v>
      </c>
      <c r="B101" s="82">
        <v>6</v>
      </c>
      <c r="C101" s="84">
        <v>0.40300000000000002</v>
      </c>
      <c r="D101" s="82">
        <v>157</v>
      </c>
      <c r="E101" s="82">
        <v>2</v>
      </c>
      <c r="F101" s="82">
        <v>98</v>
      </c>
      <c r="G101" s="82">
        <v>0</v>
      </c>
      <c r="H101" s="29">
        <v>1</v>
      </c>
      <c r="I101" s="82">
        <v>35</v>
      </c>
      <c r="J101" s="82">
        <v>16</v>
      </c>
      <c r="K101" s="82">
        <v>1</v>
      </c>
      <c r="L101" s="62">
        <v>45</v>
      </c>
      <c r="M101" s="30">
        <v>174</v>
      </c>
      <c r="N101" s="31">
        <v>3.4482758620689655E-2</v>
      </c>
      <c r="O101" s="83">
        <v>13.3</v>
      </c>
    </row>
    <row r="102" spans="1:15" ht="15.75" x14ac:dyDescent="0.5">
      <c r="A102" s="83">
        <v>2.4</v>
      </c>
      <c r="B102" s="82">
        <v>10</v>
      </c>
      <c r="C102" s="84">
        <v>0.85599999999999998</v>
      </c>
      <c r="D102" s="82">
        <v>91</v>
      </c>
      <c r="E102" s="82">
        <v>3</v>
      </c>
      <c r="F102" s="82">
        <v>112</v>
      </c>
      <c r="G102" s="82">
        <v>1</v>
      </c>
      <c r="H102" s="29">
        <v>0</v>
      </c>
      <c r="I102" s="82">
        <v>33</v>
      </c>
      <c r="J102" s="82">
        <v>1</v>
      </c>
      <c r="K102" s="82">
        <v>3</v>
      </c>
      <c r="L102" s="62">
        <v>43</v>
      </c>
      <c r="M102" s="30">
        <v>178</v>
      </c>
      <c r="N102" s="31">
        <v>5.6179775280898875E-2</v>
      </c>
      <c r="O102" s="83">
        <v>12.5</v>
      </c>
    </row>
    <row r="103" spans="1:15" ht="15.75" x14ac:dyDescent="0.5">
      <c r="A103" s="83">
        <v>2.8</v>
      </c>
      <c r="B103" s="82">
        <v>15</v>
      </c>
      <c r="C103" s="84">
        <v>1.8360000000000001</v>
      </c>
      <c r="D103" s="82">
        <v>169</v>
      </c>
      <c r="E103" s="82">
        <v>0</v>
      </c>
      <c r="F103" s="82">
        <v>85</v>
      </c>
      <c r="G103" s="82">
        <v>0</v>
      </c>
      <c r="H103" s="29">
        <v>1</v>
      </c>
      <c r="I103" s="82">
        <v>36</v>
      </c>
      <c r="J103" s="82">
        <v>7</v>
      </c>
      <c r="K103" s="82">
        <v>2</v>
      </c>
      <c r="L103" s="62">
        <v>83</v>
      </c>
      <c r="M103" s="30">
        <v>179</v>
      </c>
      <c r="N103" s="31">
        <v>4.4692737430167599E-2</v>
      </c>
      <c r="O103" s="83">
        <v>13.2</v>
      </c>
    </row>
    <row r="104" spans="1:15" ht="15.75" x14ac:dyDescent="0.5">
      <c r="A104" s="83">
        <v>2.5</v>
      </c>
      <c r="B104" s="82">
        <v>20</v>
      </c>
      <c r="C104" s="84">
        <v>0.40799999999999997</v>
      </c>
      <c r="D104" s="82">
        <v>175</v>
      </c>
      <c r="E104" s="82">
        <v>2</v>
      </c>
      <c r="F104" s="82">
        <v>96</v>
      </c>
      <c r="G104" s="82">
        <v>0</v>
      </c>
      <c r="H104" s="29">
        <v>0</v>
      </c>
      <c r="I104" s="82">
        <v>42</v>
      </c>
      <c r="J104" s="82">
        <v>7</v>
      </c>
      <c r="K104" s="82">
        <v>6</v>
      </c>
      <c r="L104" s="62">
        <v>49</v>
      </c>
      <c r="M104" s="30">
        <v>161</v>
      </c>
      <c r="N104" s="31">
        <v>4.3478260869565216E-2</v>
      </c>
      <c r="O104" s="83">
        <v>11.1</v>
      </c>
    </row>
    <row r="105" spans="1:15" ht="15.75" x14ac:dyDescent="0.5">
      <c r="A105" s="83">
        <v>1.9</v>
      </c>
      <c r="B105" s="82">
        <v>4</v>
      </c>
      <c r="C105" s="84">
        <v>0.124</v>
      </c>
      <c r="D105" s="82">
        <v>77</v>
      </c>
      <c r="E105" s="82">
        <v>3</v>
      </c>
      <c r="F105" s="82">
        <v>150</v>
      </c>
      <c r="G105" s="82">
        <v>0</v>
      </c>
      <c r="H105" s="29">
        <v>0</v>
      </c>
      <c r="I105" s="82">
        <v>29</v>
      </c>
      <c r="J105" s="82">
        <v>10</v>
      </c>
      <c r="K105" s="82">
        <v>1</v>
      </c>
      <c r="L105" s="62">
        <v>24</v>
      </c>
      <c r="M105" s="30">
        <v>168</v>
      </c>
      <c r="N105" s="31">
        <v>4.1666666666666664E-2</v>
      </c>
      <c r="O105" s="83">
        <v>8.3000000000000007</v>
      </c>
    </row>
    <row r="106" spans="1:15" ht="15.75" x14ac:dyDescent="0.5">
      <c r="A106" s="83">
        <v>1.9</v>
      </c>
      <c r="B106" s="82">
        <v>11</v>
      </c>
      <c r="C106" s="84">
        <v>8.5000000000000006E-2</v>
      </c>
      <c r="D106" s="82">
        <v>125</v>
      </c>
      <c r="E106" s="82">
        <v>7</v>
      </c>
      <c r="F106" s="82">
        <v>107</v>
      </c>
      <c r="G106" s="82">
        <v>1</v>
      </c>
      <c r="H106" s="29">
        <v>0</v>
      </c>
      <c r="I106" s="82">
        <v>38</v>
      </c>
      <c r="J106" s="82">
        <v>4</v>
      </c>
      <c r="K106" s="82">
        <v>5</v>
      </c>
      <c r="L106" s="62">
        <v>35</v>
      </c>
      <c r="M106" s="30">
        <v>162</v>
      </c>
      <c r="N106" s="31">
        <v>4.3209876543209874E-2</v>
      </c>
      <c r="O106" s="83">
        <v>9.3000000000000007</v>
      </c>
    </row>
    <row r="107" spans="1:15" ht="15.75" x14ac:dyDescent="0.5">
      <c r="A107" s="83">
        <v>1.7</v>
      </c>
      <c r="B107" s="82">
        <v>13</v>
      </c>
      <c r="C107" s="84">
        <v>0.85199999999999998</v>
      </c>
      <c r="D107" s="82">
        <v>102</v>
      </c>
      <c r="E107" s="82">
        <v>3</v>
      </c>
      <c r="F107" s="82">
        <v>108</v>
      </c>
      <c r="G107" s="82">
        <v>1</v>
      </c>
      <c r="H107" s="29">
        <v>0</v>
      </c>
      <c r="I107" s="82">
        <v>37</v>
      </c>
      <c r="J107" s="82">
        <v>9</v>
      </c>
      <c r="K107" s="82">
        <v>4</v>
      </c>
      <c r="L107" s="62">
        <v>25</v>
      </c>
      <c r="M107" s="30">
        <v>162</v>
      </c>
      <c r="N107" s="31">
        <v>3.7037037037037035E-2</v>
      </c>
      <c r="O107" s="83">
        <v>8.1999999999999993</v>
      </c>
    </row>
    <row r="108" spans="1:15" ht="15.75" x14ac:dyDescent="0.5">
      <c r="A108" s="83">
        <v>3.3</v>
      </c>
      <c r="B108" s="82">
        <v>6</v>
      </c>
      <c r="C108" s="84">
        <v>1.927</v>
      </c>
      <c r="D108" s="82">
        <v>249</v>
      </c>
      <c r="E108" s="82">
        <v>2</v>
      </c>
      <c r="F108" s="82">
        <v>78</v>
      </c>
      <c r="G108" s="82">
        <v>1</v>
      </c>
      <c r="H108" s="29">
        <v>1</v>
      </c>
      <c r="I108" s="82">
        <v>29</v>
      </c>
      <c r="J108" s="82">
        <v>7</v>
      </c>
      <c r="K108" s="82">
        <v>2</v>
      </c>
      <c r="L108" s="62">
        <v>58</v>
      </c>
      <c r="M108" s="30">
        <v>164</v>
      </c>
      <c r="N108" s="31">
        <v>4.2682926829268296E-2</v>
      </c>
      <c r="O108" s="83">
        <v>14.8</v>
      </c>
    </row>
    <row r="109" spans="1:15" ht="15.75" x14ac:dyDescent="0.5">
      <c r="A109" s="83">
        <v>2</v>
      </c>
      <c r="B109" s="82">
        <v>4</v>
      </c>
      <c r="C109" s="84">
        <v>1.018</v>
      </c>
      <c r="D109" s="82">
        <v>134</v>
      </c>
      <c r="E109" s="82">
        <v>1</v>
      </c>
      <c r="F109" s="82">
        <v>86</v>
      </c>
      <c r="G109" s="82">
        <v>0</v>
      </c>
      <c r="H109" s="29">
        <v>1</v>
      </c>
      <c r="I109" s="82">
        <v>36</v>
      </c>
      <c r="J109" s="82">
        <v>10</v>
      </c>
      <c r="K109" s="82">
        <v>4</v>
      </c>
      <c r="L109" s="62">
        <v>31</v>
      </c>
      <c r="M109" s="30">
        <v>176</v>
      </c>
      <c r="N109" s="31">
        <v>3.4090909090909088E-2</v>
      </c>
      <c r="O109" s="83">
        <v>10.7</v>
      </c>
    </row>
    <row r="110" spans="1:15" ht="15.75" x14ac:dyDescent="0.5">
      <c r="A110" s="83">
        <v>2.1</v>
      </c>
      <c r="B110" s="82">
        <v>13</v>
      </c>
      <c r="C110" s="84">
        <v>0.86399999999999999</v>
      </c>
      <c r="D110" s="82">
        <v>129</v>
      </c>
      <c r="E110" s="82">
        <v>4</v>
      </c>
      <c r="F110" s="82">
        <v>133</v>
      </c>
      <c r="G110" s="82">
        <v>1</v>
      </c>
      <c r="H110" s="29">
        <v>0</v>
      </c>
      <c r="I110" s="82">
        <v>61</v>
      </c>
      <c r="J110" s="82">
        <v>8</v>
      </c>
      <c r="K110" s="82">
        <v>5</v>
      </c>
      <c r="L110" s="62">
        <v>39</v>
      </c>
      <c r="M110" s="30">
        <v>162</v>
      </c>
      <c r="N110" s="31">
        <v>3.7037037037037035E-2</v>
      </c>
      <c r="O110" s="83">
        <v>8.8000000000000007</v>
      </c>
    </row>
    <row r="111" spans="1:15" ht="15.75" x14ac:dyDescent="0.5">
      <c r="A111" s="83">
        <v>2</v>
      </c>
      <c r="B111" s="82">
        <v>2</v>
      </c>
      <c r="C111" s="84">
        <v>0.626</v>
      </c>
      <c r="D111" s="82">
        <v>51</v>
      </c>
      <c r="E111" s="82">
        <v>2</v>
      </c>
      <c r="F111" s="82">
        <v>107</v>
      </c>
      <c r="G111" s="82">
        <v>1</v>
      </c>
      <c r="H111" s="29">
        <v>0</v>
      </c>
      <c r="I111" s="82">
        <v>38</v>
      </c>
      <c r="J111" s="82">
        <v>8</v>
      </c>
      <c r="K111" s="82">
        <v>3</v>
      </c>
      <c r="L111" s="62">
        <v>26</v>
      </c>
      <c r="M111" s="30">
        <v>185</v>
      </c>
      <c r="N111" s="31">
        <v>4.3243243243243246E-2</v>
      </c>
      <c r="O111" s="83">
        <v>9.6999999999999993</v>
      </c>
    </row>
    <row r="112" spans="1:15" ht="15.75" x14ac:dyDescent="0.5">
      <c r="A112" s="83">
        <v>1.9</v>
      </c>
      <c r="B112" s="82">
        <v>4</v>
      </c>
      <c r="C112" s="84">
        <v>1.3839999999999999</v>
      </c>
      <c r="D112" s="82">
        <v>33</v>
      </c>
      <c r="E112" s="82">
        <v>2</v>
      </c>
      <c r="F112" s="82">
        <v>100</v>
      </c>
      <c r="G112" s="82">
        <v>1</v>
      </c>
      <c r="H112" s="29">
        <v>0</v>
      </c>
      <c r="I112" s="82">
        <v>27</v>
      </c>
      <c r="J112" s="82">
        <v>10</v>
      </c>
      <c r="K112" s="82">
        <v>1</v>
      </c>
      <c r="L112" s="62">
        <v>94</v>
      </c>
      <c r="M112" s="30">
        <v>182</v>
      </c>
      <c r="N112" s="31">
        <v>5.4945054945054944E-2</v>
      </c>
      <c r="O112" s="83">
        <v>9.6999999999999993</v>
      </c>
    </row>
    <row r="113" spans="1:15" ht="15.75" x14ac:dyDescent="0.5">
      <c r="A113" s="83">
        <v>2.2000000000000002</v>
      </c>
      <c r="B113" s="82">
        <v>3</v>
      </c>
      <c r="C113" s="84">
        <v>0.59</v>
      </c>
      <c r="D113" s="82">
        <v>121</v>
      </c>
      <c r="E113" s="82">
        <v>3</v>
      </c>
      <c r="F113" s="82">
        <v>108</v>
      </c>
      <c r="G113" s="82">
        <v>1</v>
      </c>
      <c r="H113" s="29">
        <v>1</v>
      </c>
      <c r="I113" s="82">
        <v>32</v>
      </c>
      <c r="J113" s="82">
        <v>10</v>
      </c>
      <c r="K113" s="82">
        <v>2</v>
      </c>
      <c r="L113" s="62">
        <v>54</v>
      </c>
      <c r="M113" s="30">
        <v>173</v>
      </c>
      <c r="N113" s="31">
        <v>4.6242774566473986E-2</v>
      </c>
      <c r="O113" s="83">
        <v>10.5</v>
      </c>
    </row>
    <row r="114" spans="1:15" ht="15.75" x14ac:dyDescent="0.5">
      <c r="A114" s="83">
        <v>1.7</v>
      </c>
      <c r="B114" s="82">
        <v>7</v>
      </c>
      <c r="C114" s="84">
        <v>7.1999999999999995E-2</v>
      </c>
      <c r="D114" s="82">
        <v>116</v>
      </c>
      <c r="E114" s="82">
        <v>7</v>
      </c>
      <c r="F114" s="82">
        <v>155</v>
      </c>
      <c r="G114" s="82">
        <v>1</v>
      </c>
      <c r="H114" s="29">
        <v>1</v>
      </c>
      <c r="I114" s="82">
        <v>44</v>
      </c>
      <c r="J114" s="82">
        <v>16</v>
      </c>
      <c r="K114" s="82">
        <v>2</v>
      </c>
      <c r="L114" s="62">
        <v>8</v>
      </c>
      <c r="M114" s="30">
        <v>164</v>
      </c>
      <c r="N114" s="31">
        <v>3.6585365853658534E-2</v>
      </c>
      <c r="O114" s="83">
        <v>8.9</v>
      </c>
    </row>
    <row r="115" spans="1:15" ht="15.75" x14ac:dyDescent="0.5">
      <c r="A115" s="83">
        <v>1.8</v>
      </c>
      <c r="B115" s="82">
        <v>4</v>
      </c>
      <c r="C115" s="84">
        <v>1.2829999999999999</v>
      </c>
      <c r="D115" s="82">
        <v>68</v>
      </c>
      <c r="E115" s="82">
        <v>4</v>
      </c>
      <c r="F115" s="82">
        <v>90</v>
      </c>
      <c r="G115" s="82">
        <v>1</v>
      </c>
      <c r="H115" s="29">
        <v>0</v>
      </c>
      <c r="I115" s="82">
        <v>37</v>
      </c>
      <c r="J115" s="82">
        <v>6</v>
      </c>
      <c r="K115" s="82">
        <v>3</v>
      </c>
      <c r="L115" s="62">
        <v>17</v>
      </c>
      <c r="M115" s="30">
        <v>170</v>
      </c>
      <c r="N115" s="31">
        <v>2.9411764705882353E-2</v>
      </c>
      <c r="O115" s="83">
        <v>7.9</v>
      </c>
    </row>
    <row r="116" spans="1:15" ht="15.75" x14ac:dyDescent="0.5">
      <c r="A116" s="83">
        <v>3.3</v>
      </c>
      <c r="B116" s="82">
        <v>6</v>
      </c>
      <c r="C116" s="84">
        <v>7.4999999999999997E-2</v>
      </c>
      <c r="D116" s="82">
        <v>296</v>
      </c>
      <c r="E116" s="82">
        <v>0</v>
      </c>
      <c r="F116" s="82">
        <v>137</v>
      </c>
      <c r="G116" s="82">
        <v>1</v>
      </c>
      <c r="H116" s="29">
        <v>1</v>
      </c>
      <c r="I116" s="82">
        <v>37</v>
      </c>
      <c r="J116" s="82">
        <v>13</v>
      </c>
      <c r="K116" s="82">
        <v>1</v>
      </c>
      <c r="L116" s="62">
        <v>27</v>
      </c>
      <c r="M116" s="30">
        <v>184</v>
      </c>
      <c r="N116" s="31">
        <v>6.5217391304347824E-2</v>
      </c>
      <c r="O116" s="83">
        <v>21</v>
      </c>
    </row>
    <row r="117" spans="1:15" ht="15.75" x14ac:dyDescent="0.5">
      <c r="A117" s="83">
        <v>2.2000000000000002</v>
      </c>
      <c r="B117" s="82">
        <v>6</v>
      </c>
      <c r="C117" s="84">
        <v>0.89900000000000002</v>
      </c>
      <c r="D117" s="82">
        <v>165</v>
      </c>
      <c r="E117" s="82">
        <v>1</v>
      </c>
      <c r="F117" s="82">
        <v>140</v>
      </c>
      <c r="G117" s="82">
        <v>0</v>
      </c>
      <c r="H117" s="29">
        <v>1</v>
      </c>
      <c r="I117" s="82">
        <v>60</v>
      </c>
      <c r="J117" s="82">
        <v>9</v>
      </c>
      <c r="K117" s="82">
        <v>5</v>
      </c>
      <c r="L117" s="62">
        <v>62</v>
      </c>
      <c r="M117" s="30">
        <v>169</v>
      </c>
      <c r="N117" s="31">
        <v>2.9585798816568046E-2</v>
      </c>
      <c r="O117" s="83">
        <v>12.7</v>
      </c>
    </row>
    <row r="118" spans="1:15" ht="15.75" x14ac:dyDescent="0.5">
      <c r="A118" s="83">
        <v>1.9</v>
      </c>
      <c r="B118" s="82">
        <v>10</v>
      </c>
      <c r="C118" s="84">
        <v>1.248</v>
      </c>
      <c r="D118" s="82">
        <v>92</v>
      </c>
      <c r="E118" s="82">
        <v>2</v>
      </c>
      <c r="F118" s="82">
        <v>98</v>
      </c>
      <c r="G118" s="82">
        <v>0</v>
      </c>
      <c r="H118" s="29">
        <v>0</v>
      </c>
      <c r="I118" s="82">
        <v>53</v>
      </c>
      <c r="J118" s="82">
        <v>12</v>
      </c>
      <c r="K118" s="82">
        <v>4</v>
      </c>
      <c r="L118" s="62">
        <v>25</v>
      </c>
      <c r="M118" s="30">
        <v>175</v>
      </c>
      <c r="N118" s="31">
        <v>0.04</v>
      </c>
      <c r="O118" s="83">
        <v>9.4</v>
      </c>
    </row>
    <row r="119" spans="1:15" ht="15.75" x14ac:dyDescent="0.5">
      <c r="A119" s="83">
        <v>1.8</v>
      </c>
      <c r="B119" s="82">
        <v>18</v>
      </c>
      <c r="C119" s="84">
        <v>0.23100000000000001</v>
      </c>
      <c r="D119" s="82">
        <v>109</v>
      </c>
      <c r="E119" s="82">
        <v>5</v>
      </c>
      <c r="F119" s="82">
        <v>111</v>
      </c>
      <c r="G119" s="82">
        <v>1</v>
      </c>
      <c r="H119" s="29">
        <v>0</v>
      </c>
      <c r="I119" s="82">
        <v>41</v>
      </c>
      <c r="J119" s="82">
        <v>7</v>
      </c>
      <c r="K119" s="82">
        <v>3</v>
      </c>
      <c r="L119" s="62">
        <v>29</v>
      </c>
      <c r="M119" s="30">
        <v>162</v>
      </c>
      <c r="N119" s="31">
        <v>1.8518518518518517E-2</v>
      </c>
      <c r="O119" s="83">
        <v>7.5</v>
      </c>
    </row>
    <row r="120" spans="1:15" ht="15.75" x14ac:dyDescent="0.5">
      <c r="A120" s="83">
        <v>1.8</v>
      </c>
      <c r="B120" s="82">
        <v>7</v>
      </c>
      <c r="C120" s="84">
        <v>1.512</v>
      </c>
      <c r="D120" s="82">
        <v>125</v>
      </c>
      <c r="E120" s="82">
        <v>2</v>
      </c>
      <c r="F120" s="82">
        <v>101</v>
      </c>
      <c r="G120" s="82">
        <v>1</v>
      </c>
      <c r="H120" s="29">
        <v>0</v>
      </c>
      <c r="I120" s="82">
        <v>39</v>
      </c>
      <c r="J120" s="82">
        <v>13</v>
      </c>
      <c r="K120" s="82">
        <v>2</v>
      </c>
      <c r="L120" s="62">
        <v>32</v>
      </c>
      <c r="M120" s="30">
        <v>172</v>
      </c>
      <c r="N120" s="31">
        <v>4.0697674418604654E-2</v>
      </c>
      <c r="O120" s="83">
        <v>11.8</v>
      </c>
    </row>
    <row r="121" spans="1:15" ht="15.75" x14ac:dyDescent="0.5">
      <c r="A121" s="83">
        <v>3.6</v>
      </c>
      <c r="B121" s="82">
        <v>1</v>
      </c>
      <c r="C121" s="84">
        <v>0.83099999999999996</v>
      </c>
      <c r="D121" s="82">
        <v>199</v>
      </c>
      <c r="E121" s="82">
        <v>3</v>
      </c>
      <c r="F121" s="82">
        <v>109</v>
      </c>
      <c r="G121" s="82">
        <v>1</v>
      </c>
      <c r="H121" s="29">
        <v>0</v>
      </c>
      <c r="I121" s="82">
        <v>44</v>
      </c>
      <c r="J121" s="82">
        <v>10</v>
      </c>
      <c r="K121" s="82">
        <v>4</v>
      </c>
      <c r="L121" s="62">
        <v>65</v>
      </c>
      <c r="M121" s="30">
        <v>162</v>
      </c>
      <c r="N121" s="31">
        <v>3.7037037037037035E-2</v>
      </c>
      <c r="O121" s="83">
        <v>11.4</v>
      </c>
    </row>
    <row r="122" spans="1:15" ht="15.75" x14ac:dyDescent="0.5">
      <c r="A122" s="83">
        <v>1.9</v>
      </c>
      <c r="B122" s="82">
        <v>4</v>
      </c>
      <c r="C122" s="84">
        <v>0.123</v>
      </c>
      <c r="D122" s="82">
        <v>113</v>
      </c>
      <c r="E122" s="82">
        <v>3</v>
      </c>
      <c r="F122" s="82">
        <v>132</v>
      </c>
      <c r="G122" s="82">
        <v>0</v>
      </c>
      <c r="H122" s="29">
        <v>0</v>
      </c>
      <c r="I122" s="82">
        <v>45</v>
      </c>
      <c r="J122" s="82">
        <v>6</v>
      </c>
      <c r="K122" s="82">
        <v>3</v>
      </c>
      <c r="L122" s="62">
        <v>36</v>
      </c>
      <c r="M122" s="30">
        <v>161</v>
      </c>
      <c r="N122" s="31">
        <v>3.7267080745341616E-2</v>
      </c>
      <c r="O122" s="83">
        <v>7.2</v>
      </c>
    </row>
    <row r="123" spans="1:15" ht="15.75" x14ac:dyDescent="0.5">
      <c r="A123" s="83">
        <v>3.3</v>
      </c>
      <c r="B123" s="82">
        <v>7</v>
      </c>
      <c r="C123" s="84">
        <v>0.13100000000000001</v>
      </c>
      <c r="D123" s="82">
        <v>284</v>
      </c>
      <c r="E123" s="82">
        <v>4</v>
      </c>
      <c r="F123" s="82">
        <v>137</v>
      </c>
      <c r="G123" s="82">
        <v>0</v>
      </c>
      <c r="H123" s="29">
        <v>1</v>
      </c>
      <c r="I123" s="82">
        <v>38</v>
      </c>
      <c r="J123" s="82">
        <v>15</v>
      </c>
      <c r="K123" s="82">
        <v>5</v>
      </c>
      <c r="L123" s="62">
        <v>39</v>
      </c>
      <c r="M123" s="30">
        <v>175</v>
      </c>
      <c r="N123" s="31">
        <v>5.7142857142857141E-2</v>
      </c>
      <c r="O123" s="83">
        <v>20.399999999999999</v>
      </c>
    </row>
    <row r="124" spans="1:15" ht="15.75" x14ac:dyDescent="0.5">
      <c r="A124" s="83">
        <v>1.9</v>
      </c>
      <c r="B124" s="82">
        <v>5</v>
      </c>
      <c r="C124" s="84">
        <v>1.5389999999999999</v>
      </c>
      <c r="D124" s="82">
        <v>115</v>
      </c>
      <c r="E124" s="82">
        <v>4</v>
      </c>
      <c r="F124" s="82">
        <v>72</v>
      </c>
      <c r="G124" s="82">
        <v>1</v>
      </c>
      <c r="H124" s="29">
        <v>1</v>
      </c>
      <c r="I124" s="82">
        <v>36</v>
      </c>
      <c r="J124" s="82">
        <v>8</v>
      </c>
      <c r="K124" s="82">
        <v>2</v>
      </c>
      <c r="L124" s="62">
        <v>50</v>
      </c>
      <c r="M124" s="30">
        <v>175</v>
      </c>
      <c r="N124" s="31">
        <v>4.5714285714285714E-2</v>
      </c>
      <c r="O124" s="83">
        <v>9.8000000000000007</v>
      </c>
    </row>
    <row r="125" spans="1:15" ht="15.75" x14ac:dyDescent="0.5">
      <c r="A125" s="83">
        <v>2.9</v>
      </c>
      <c r="B125" s="82">
        <v>9</v>
      </c>
      <c r="C125" s="84">
        <v>0.63700000000000001</v>
      </c>
      <c r="D125" s="82">
        <v>188</v>
      </c>
      <c r="E125" s="82">
        <v>4</v>
      </c>
      <c r="F125" s="82">
        <v>76</v>
      </c>
      <c r="G125" s="82">
        <v>0</v>
      </c>
      <c r="H125" s="29">
        <v>1</v>
      </c>
      <c r="I125" s="82">
        <v>30</v>
      </c>
      <c r="J125" s="82">
        <v>12</v>
      </c>
      <c r="K125" s="82">
        <v>1</v>
      </c>
      <c r="L125" s="62">
        <v>49</v>
      </c>
      <c r="M125" s="30">
        <v>181</v>
      </c>
      <c r="N125" s="31">
        <v>4.9723756906077346E-2</v>
      </c>
      <c r="O125" s="83">
        <v>16.2</v>
      </c>
    </row>
    <row r="126" spans="1:15" ht="15.75" x14ac:dyDescent="0.5">
      <c r="A126" s="83">
        <v>2.2999999999999998</v>
      </c>
      <c r="B126" s="82">
        <v>9</v>
      </c>
      <c r="C126" s="84">
        <v>0.27500000000000002</v>
      </c>
      <c r="D126" s="82">
        <v>139</v>
      </c>
      <c r="E126" s="82">
        <v>1</v>
      </c>
      <c r="F126" s="82">
        <v>124</v>
      </c>
      <c r="G126" s="82">
        <v>0</v>
      </c>
      <c r="H126" s="29">
        <v>1</v>
      </c>
      <c r="I126" s="82">
        <v>34</v>
      </c>
      <c r="J126" s="82">
        <v>11</v>
      </c>
      <c r="K126" s="82">
        <v>2</v>
      </c>
      <c r="L126" s="62">
        <v>59</v>
      </c>
      <c r="M126" s="30">
        <v>169</v>
      </c>
      <c r="N126" s="31">
        <v>2.9585798816568046E-2</v>
      </c>
      <c r="O126" s="83">
        <v>11.4</v>
      </c>
    </row>
    <row r="127" spans="1:15" ht="15.75" x14ac:dyDescent="0.5">
      <c r="A127" s="83">
        <v>3.2</v>
      </c>
      <c r="B127" s="82">
        <v>6</v>
      </c>
      <c r="C127" s="84">
        <v>0.71099999999999997</v>
      </c>
      <c r="D127" s="82">
        <v>232</v>
      </c>
      <c r="E127" s="82">
        <v>4</v>
      </c>
      <c r="F127" s="82">
        <v>99</v>
      </c>
      <c r="G127" s="82">
        <v>0</v>
      </c>
      <c r="H127" s="29">
        <v>1</v>
      </c>
      <c r="I127" s="82">
        <v>47</v>
      </c>
      <c r="J127" s="82">
        <v>13</v>
      </c>
      <c r="K127" s="82">
        <v>3</v>
      </c>
      <c r="L127" s="62">
        <v>89</v>
      </c>
      <c r="M127" s="30">
        <v>183</v>
      </c>
      <c r="N127" s="31">
        <v>5.4644808743169397E-2</v>
      </c>
      <c r="O127" s="83">
        <v>18.3</v>
      </c>
    </row>
    <row r="128" spans="1:15" ht="15.75" x14ac:dyDescent="0.5">
      <c r="A128" s="83">
        <v>1.8</v>
      </c>
      <c r="B128" s="82">
        <v>10</v>
      </c>
      <c r="C128" s="84">
        <v>1.2</v>
      </c>
      <c r="D128" s="82">
        <v>83</v>
      </c>
      <c r="E128" s="82">
        <v>2</v>
      </c>
      <c r="F128" s="82">
        <v>90</v>
      </c>
      <c r="G128" s="82">
        <v>1</v>
      </c>
      <c r="H128" s="29">
        <v>1</v>
      </c>
      <c r="I128" s="82">
        <v>33</v>
      </c>
      <c r="J128" s="82">
        <v>8</v>
      </c>
      <c r="K128" s="82">
        <v>2</v>
      </c>
      <c r="L128" s="62">
        <v>109</v>
      </c>
      <c r="M128" s="30">
        <v>172</v>
      </c>
      <c r="N128" s="31">
        <v>4.0697674418604654E-2</v>
      </c>
      <c r="O128" s="83">
        <v>8.6999999999999993</v>
      </c>
    </row>
    <row r="129" spans="1:15" ht="15.75" x14ac:dyDescent="0.5">
      <c r="A129" s="83">
        <v>1.8</v>
      </c>
      <c r="B129" s="82">
        <v>14</v>
      </c>
      <c r="C129" s="84">
        <v>1.2270000000000001</v>
      </c>
      <c r="D129" s="82">
        <v>100</v>
      </c>
      <c r="E129" s="82">
        <v>5</v>
      </c>
      <c r="F129" s="82">
        <v>98</v>
      </c>
      <c r="G129" s="82">
        <v>1</v>
      </c>
      <c r="H129" s="29">
        <v>0</v>
      </c>
      <c r="I129" s="82">
        <v>37</v>
      </c>
      <c r="J129" s="82">
        <v>10</v>
      </c>
      <c r="K129" s="82">
        <v>4</v>
      </c>
      <c r="L129" s="62">
        <v>20</v>
      </c>
      <c r="M129" s="30">
        <v>173</v>
      </c>
      <c r="N129" s="31">
        <v>4.046242774566474E-2</v>
      </c>
      <c r="O129" s="83">
        <v>9.1</v>
      </c>
    </row>
    <row r="130" spans="1:15" ht="15.75" x14ac:dyDescent="0.5">
      <c r="A130" s="83">
        <v>1.8</v>
      </c>
      <c r="B130" s="82">
        <v>7</v>
      </c>
      <c r="C130" s="84">
        <v>1.9630000000000001</v>
      </c>
      <c r="D130" s="82">
        <v>113</v>
      </c>
      <c r="E130" s="82">
        <v>4</v>
      </c>
      <c r="F130" s="82">
        <v>85</v>
      </c>
      <c r="G130" s="82">
        <v>1</v>
      </c>
      <c r="H130" s="29">
        <v>0</v>
      </c>
      <c r="I130" s="82">
        <v>28</v>
      </c>
      <c r="J130" s="82">
        <v>10</v>
      </c>
      <c r="K130" s="82">
        <v>1</v>
      </c>
      <c r="L130" s="62">
        <v>22</v>
      </c>
      <c r="M130" s="30">
        <v>176</v>
      </c>
      <c r="N130" s="31">
        <v>2.8409090909090908E-2</v>
      </c>
      <c r="O130" s="83">
        <v>9.6999999999999993</v>
      </c>
    </row>
    <row r="131" spans="1:15" ht="15.75" x14ac:dyDescent="0.5">
      <c r="A131" s="83">
        <v>1.6</v>
      </c>
      <c r="B131" s="82">
        <v>17</v>
      </c>
      <c r="C131" s="84">
        <v>0.496</v>
      </c>
      <c r="D131" s="82">
        <v>100</v>
      </c>
      <c r="E131" s="82">
        <v>2</v>
      </c>
      <c r="F131" s="82">
        <v>136</v>
      </c>
      <c r="G131" s="82">
        <v>0</v>
      </c>
      <c r="H131" s="29">
        <v>0</v>
      </c>
      <c r="I131" s="82">
        <v>42</v>
      </c>
      <c r="J131" s="82">
        <v>5</v>
      </c>
      <c r="K131" s="82">
        <v>3</v>
      </c>
      <c r="L131" s="62">
        <v>39</v>
      </c>
      <c r="M131" s="30">
        <v>161</v>
      </c>
      <c r="N131" s="31">
        <v>2.4844720496894408E-2</v>
      </c>
      <c r="O131" s="83">
        <v>6.6</v>
      </c>
    </row>
    <row r="132" spans="1:15" ht="15.75" x14ac:dyDescent="0.5">
      <c r="A132" s="83">
        <v>2.2000000000000002</v>
      </c>
      <c r="B132" s="82">
        <v>23</v>
      </c>
      <c r="C132" s="84">
        <v>0.42399999999999999</v>
      </c>
      <c r="D132" s="82">
        <v>123</v>
      </c>
      <c r="E132" s="82">
        <v>2</v>
      </c>
      <c r="F132" s="82">
        <v>75</v>
      </c>
      <c r="G132" s="82">
        <v>0</v>
      </c>
      <c r="H132" s="29">
        <v>0</v>
      </c>
      <c r="I132" s="82">
        <v>49</v>
      </c>
      <c r="J132" s="82">
        <v>12</v>
      </c>
      <c r="K132" s="82">
        <v>3</v>
      </c>
      <c r="L132" s="62">
        <v>43</v>
      </c>
      <c r="M132" s="30">
        <v>157</v>
      </c>
      <c r="N132" s="31">
        <v>3.1847133757961783E-2</v>
      </c>
      <c r="O132" s="83">
        <v>9.1</v>
      </c>
    </row>
    <row r="133" spans="1:15" ht="15.75" x14ac:dyDescent="0.5">
      <c r="A133" s="83">
        <v>2.1</v>
      </c>
      <c r="B133" s="82">
        <v>11</v>
      </c>
      <c r="C133" s="84">
        <v>1.1519999999999999</v>
      </c>
      <c r="D133" s="82">
        <v>106</v>
      </c>
      <c r="E133" s="82">
        <v>2</v>
      </c>
      <c r="F133" s="82">
        <v>96</v>
      </c>
      <c r="G133" s="82">
        <v>1</v>
      </c>
      <c r="H133" s="29">
        <v>1</v>
      </c>
      <c r="I133" s="82">
        <v>42</v>
      </c>
      <c r="J133" s="82">
        <v>8</v>
      </c>
      <c r="K133" s="82">
        <v>3</v>
      </c>
      <c r="L133" s="62">
        <v>49</v>
      </c>
      <c r="M133" s="30">
        <v>171</v>
      </c>
      <c r="N133" s="31">
        <v>4.0935672514619881E-2</v>
      </c>
      <c r="O133" s="83">
        <v>9.6999999999999993</v>
      </c>
    </row>
    <row r="134" spans="1:15" ht="15.75" x14ac:dyDescent="0.5">
      <c r="A134" s="83">
        <v>2.1</v>
      </c>
      <c r="B134" s="82">
        <v>17</v>
      </c>
      <c r="C134" s="84">
        <v>1.4810000000000001</v>
      </c>
      <c r="D134" s="82">
        <v>126</v>
      </c>
      <c r="E134" s="82">
        <v>3</v>
      </c>
      <c r="F134" s="82">
        <v>97</v>
      </c>
      <c r="G134" s="82">
        <v>0</v>
      </c>
      <c r="H134" s="29">
        <v>0</v>
      </c>
      <c r="I134" s="82">
        <v>40</v>
      </c>
      <c r="J134" s="82">
        <v>1</v>
      </c>
      <c r="K134" s="82">
        <v>6</v>
      </c>
      <c r="L134" s="62">
        <v>24</v>
      </c>
      <c r="M134" s="30">
        <v>160</v>
      </c>
      <c r="N134" s="31">
        <v>3.125E-2</v>
      </c>
      <c r="O134" s="83">
        <v>7.8</v>
      </c>
    </row>
    <row r="135" spans="1:15" ht="15.75" x14ac:dyDescent="0.5">
      <c r="A135" s="83">
        <v>2.4</v>
      </c>
      <c r="B135" s="82">
        <v>7</v>
      </c>
      <c r="C135" s="84">
        <v>2.2850000000000001</v>
      </c>
      <c r="D135" s="82">
        <v>200</v>
      </c>
      <c r="E135" s="82">
        <v>3</v>
      </c>
      <c r="F135" s="82">
        <v>124</v>
      </c>
      <c r="G135" s="82">
        <v>1</v>
      </c>
      <c r="H135" s="29">
        <v>1</v>
      </c>
      <c r="I135" s="82">
        <v>32</v>
      </c>
      <c r="J135" s="82">
        <v>9</v>
      </c>
      <c r="K135" s="82">
        <v>2</v>
      </c>
      <c r="L135" s="62">
        <v>62</v>
      </c>
      <c r="M135" s="30">
        <v>171</v>
      </c>
      <c r="N135" s="31">
        <v>3.5087719298245612E-2</v>
      </c>
      <c r="O135" s="83">
        <v>13.9</v>
      </c>
    </row>
    <row r="136" spans="1:15" ht="15.75" x14ac:dyDescent="0.5">
      <c r="A136" s="83">
        <v>2.2000000000000002</v>
      </c>
      <c r="B136" s="82">
        <v>11</v>
      </c>
      <c r="C136" s="84">
        <v>0.29199999999999998</v>
      </c>
      <c r="D136" s="82">
        <v>47</v>
      </c>
      <c r="E136" s="82">
        <v>3</v>
      </c>
      <c r="F136" s="82">
        <v>111</v>
      </c>
      <c r="G136" s="82">
        <v>1</v>
      </c>
      <c r="H136" s="29">
        <v>0</v>
      </c>
      <c r="I136" s="82">
        <v>34</v>
      </c>
      <c r="J136" s="82">
        <v>9</v>
      </c>
      <c r="K136" s="82">
        <v>2</v>
      </c>
      <c r="L136" s="62">
        <v>30</v>
      </c>
      <c r="M136" s="30">
        <v>179</v>
      </c>
      <c r="N136" s="31">
        <v>3.9106145251396648E-2</v>
      </c>
      <c r="O136" s="83">
        <v>10.3</v>
      </c>
    </row>
    <row r="137" spans="1:15" ht="15.75" x14ac:dyDescent="0.5">
      <c r="A137" s="83">
        <v>3</v>
      </c>
      <c r="B137" s="82">
        <v>15</v>
      </c>
      <c r="C137" s="84">
        <v>0.88800000000000001</v>
      </c>
      <c r="D137" s="82">
        <v>202</v>
      </c>
      <c r="E137" s="82">
        <v>5</v>
      </c>
      <c r="F137" s="82">
        <v>147</v>
      </c>
      <c r="G137" s="82">
        <v>1</v>
      </c>
      <c r="H137" s="29">
        <v>1</v>
      </c>
      <c r="I137" s="82">
        <v>40</v>
      </c>
      <c r="J137" s="82">
        <v>7</v>
      </c>
      <c r="K137" s="82">
        <v>3</v>
      </c>
      <c r="L137" s="62">
        <v>61</v>
      </c>
      <c r="M137" s="30">
        <v>156</v>
      </c>
      <c r="N137" s="31">
        <v>4.4871794871794872E-2</v>
      </c>
      <c r="O137" s="83">
        <v>11.7</v>
      </c>
    </row>
    <row r="138" spans="1:15" ht="15.75" x14ac:dyDescent="0.5">
      <c r="A138" s="83">
        <v>1.8</v>
      </c>
      <c r="B138" s="82">
        <v>12</v>
      </c>
      <c r="C138" s="84">
        <v>2.3239999999999998</v>
      </c>
      <c r="D138" s="82">
        <v>97</v>
      </c>
      <c r="E138" s="82">
        <v>2</v>
      </c>
      <c r="F138" s="82">
        <v>101</v>
      </c>
      <c r="G138" s="82">
        <v>1</v>
      </c>
      <c r="H138" s="29">
        <v>0</v>
      </c>
      <c r="I138" s="82">
        <v>49</v>
      </c>
      <c r="J138" s="82">
        <v>19</v>
      </c>
      <c r="K138" s="82">
        <v>3</v>
      </c>
      <c r="L138" s="62">
        <v>21</v>
      </c>
      <c r="M138" s="30">
        <v>172</v>
      </c>
      <c r="N138" s="31">
        <v>4.0697674418604654E-2</v>
      </c>
      <c r="O138" s="83">
        <v>9.4</v>
      </c>
    </row>
    <row r="139" spans="1:15" ht="15.75" x14ac:dyDescent="0.5">
      <c r="A139" s="83">
        <v>1.9</v>
      </c>
      <c r="B139" s="82">
        <v>10</v>
      </c>
      <c r="C139" s="84">
        <v>0.19600000000000001</v>
      </c>
      <c r="D139" s="82">
        <v>49</v>
      </c>
      <c r="E139" s="82">
        <v>3</v>
      </c>
      <c r="F139" s="82">
        <v>111</v>
      </c>
      <c r="G139" s="82">
        <v>1</v>
      </c>
      <c r="H139" s="29">
        <v>0</v>
      </c>
      <c r="I139" s="82">
        <v>33</v>
      </c>
      <c r="J139" s="82">
        <v>12</v>
      </c>
      <c r="K139" s="82">
        <v>2</v>
      </c>
      <c r="L139" s="62">
        <v>15</v>
      </c>
      <c r="M139" s="30">
        <v>181</v>
      </c>
      <c r="N139" s="31">
        <v>4.4198895027624308E-2</v>
      </c>
      <c r="O139" s="83">
        <v>9.5</v>
      </c>
    </row>
    <row r="140" spans="1:15" ht="15.75" x14ac:dyDescent="0.5">
      <c r="A140" s="83">
        <v>2.1</v>
      </c>
      <c r="B140" s="82">
        <v>15</v>
      </c>
      <c r="C140" s="84">
        <v>0.18</v>
      </c>
      <c r="D140" s="82">
        <v>84</v>
      </c>
      <c r="E140" s="82">
        <v>4</v>
      </c>
      <c r="F140" s="82">
        <v>122</v>
      </c>
      <c r="G140" s="82">
        <v>1</v>
      </c>
      <c r="H140" s="29">
        <v>1</v>
      </c>
      <c r="I140" s="82">
        <v>40</v>
      </c>
      <c r="J140" s="82">
        <v>8</v>
      </c>
      <c r="K140" s="82">
        <v>3</v>
      </c>
      <c r="L140" s="62">
        <v>26</v>
      </c>
      <c r="M140" s="30">
        <v>171</v>
      </c>
      <c r="N140" s="31">
        <v>5.2631578947368418E-2</v>
      </c>
      <c r="O140" s="83">
        <v>8.6999999999999993</v>
      </c>
    </row>
    <row r="141" spans="1:15" ht="15.75" x14ac:dyDescent="0.5">
      <c r="A141" s="83">
        <v>2.9</v>
      </c>
      <c r="B141" s="82">
        <v>13</v>
      </c>
      <c r="C141" s="84">
        <v>1.4159999999999999</v>
      </c>
      <c r="D141" s="82">
        <v>209</v>
      </c>
      <c r="E141" s="82">
        <v>2</v>
      </c>
      <c r="F141" s="82">
        <v>85</v>
      </c>
      <c r="G141" s="82">
        <v>1</v>
      </c>
      <c r="H141" s="29">
        <v>1</v>
      </c>
      <c r="I141" s="82">
        <v>45</v>
      </c>
      <c r="J141" s="82">
        <v>6</v>
      </c>
      <c r="K141" s="82">
        <v>3</v>
      </c>
      <c r="L141" s="62">
        <v>57</v>
      </c>
      <c r="M141" s="30">
        <v>169</v>
      </c>
      <c r="N141" s="31">
        <v>3.5502958579881658E-2</v>
      </c>
      <c r="O141" s="83">
        <v>12.8</v>
      </c>
    </row>
    <row r="142" spans="1:15" ht="15.75" x14ac:dyDescent="0.5">
      <c r="A142" s="83">
        <v>1.7</v>
      </c>
      <c r="B142" s="82">
        <v>2</v>
      </c>
      <c r="C142" s="84">
        <v>0.115</v>
      </c>
      <c r="D142" s="82">
        <v>70</v>
      </c>
      <c r="E142" s="82">
        <v>3</v>
      </c>
      <c r="F142" s="82">
        <v>137</v>
      </c>
      <c r="G142" s="82">
        <v>0</v>
      </c>
      <c r="H142" s="29">
        <v>0</v>
      </c>
      <c r="I142" s="82">
        <v>46</v>
      </c>
      <c r="J142" s="82">
        <v>6</v>
      </c>
      <c r="K142" s="82">
        <v>3</v>
      </c>
      <c r="L142" s="62">
        <v>19</v>
      </c>
      <c r="M142" s="30">
        <v>161</v>
      </c>
      <c r="N142" s="31">
        <v>3.7267080745341616E-2</v>
      </c>
      <c r="O142" s="83">
        <v>6.6</v>
      </c>
    </row>
    <row r="143" spans="1:15" ht="15.75" x14ac:dyDescent="0.5">
      <c r="A143" s="83">
        <v>3</v>
      </c>
      <c r="B143" s="82">
        <v>7</v>
      </c>
      <c r="C143" s="84">
        <v>0.995</v>
      </c>
      <c r="D143" s="82">
        <v>185</v>
      </c>
      <c r="E143" s="82">
        <v>2</v>
      </c>
      <c r="F143" s="82">
        <v>99</v>
      </c>
      <c r="G143" s="82">
        <v>1</v>
      </c>
      <c r="H143" s="29">
        <v>1</v>
      </c>
      <c r="I143" s="82">
        <v>30</v>
      </c>
      <c r="J143" s="82">
        <v>10</v>
      </c>
      <c r="K143" s="82">
        <v>2</v>
      </c>
      <c r="L143" s="62">
        <v>58</v>
      </c>
      <c r="M143" s="30">
        <v>180</v>
      </c>
      <c r="N143" s="31">
        <v>0.05</v>
      </c>
      <c r="O143" s="83">
        <v>17</v>
      </c>
    </row>
    <row r="144" spans="1:15" ht="15.75" x14ac:dyDescent="0.5">
      <c r="A144" s="83">
        <v>3</v>
      </c>
      <c r="B144" s="82">
        <v>4</v>
      </c>
      <c r="C144" s="84">
        <v>2.3519999999999999</v>
      </c>
      <c r="D144" s="82">
        <v>209</v>
      </c>
      <c r="E144" s="82">
        <v>0</v>
      </c>
      <c r="F144" s="82">
        <v>85</v>
      </c>
      <c r="G144" s="82">
        <v>1</v>
      </c>
      <c r="H144" s="29">
        <v>1</v>
      </c>
      <c r="I144" s="82">
        <v>30</v>
      </c>
      <c r="J144" s="82">
        <v>12</v>
      </c>
      <c r="K144" s="82">
        <v>2</v>
      </c>
      <c r="L144" s="62">
        <v>51</v>
      </c>
      <c r="M144" s="30">
        <v>182</v>
      </c>
      <c r="N144" s="31">
        <v>3.8461538461538464E-2</v>
      </c>
      <c r="O144" s="83">
        <v>16.7</v>
      </c>
    </row>
    <row r="145" spans="1:15" ht="15.75" x14ac:dyDescent="0.5">
      <c r="A145" s="83">
        <v>3.4</v>
      </c>
      <c r="B145" s="82">
        <v>9</v>
      </c>
      <c r="C145" s="84">
        <v>1.2589999999999999</v>
      </c>
      <c r="D145" s="82">
        <v>175</v>
      </c>
      <c r="E145" s="82">
        <v>1</v>
      </c>
      <c r="F145" s="82">
        <v>84</v>
      </c>
      <c r="G145" s="82">
        <v>1</v>
      </c>
      <c r="H145" s="29">
        <v>1</v>
      </c>
      <c r="I145" s="82">
        <v>31</v>
      </c>
      <c r="J145" s="82">
        <v>8</v>
      </c>
      <c r="K145" s="82">
        <v>2</v>
      </c>
      <c r="L145" s="62">
        <v>76</v>
      </c>
      <c r="M145" s="30">
        <v>183</v>
      </c>
      <c r="N145" s="31">
        <v>3.825136612021858E-2</v>
      </c>
      <c r="O145" s="83">
        <v>15.9</v>
      </c>
    </row>
    <row r="146" spans="1:15" ht="15.75" x14ac:dyDescent="0.5">
      <c r="A146" s="83">
        <v>2</v>
      </c>
      <c r="B146" s="82">
        <v>3</v>
      </c>
      <c r="C146" s="84">
        <v>1.464</v>
      </c>
      <c r="D146" s="82">
        <v>118</v>
      </c>
      <c r="E146" s="82">
        <v>4</v>
      </c>
      <c r="F146" s="82">
        <v>115</v>
      </c>
      <c r="G146" s="82">
        <v>1</v>
      </c>
      <c r="H146" s="29">
        <v>0</v>
      </c>
      <c r="I146" s="82">
        <v>46</v>
      </c>
      <c r="J146" s="82">
        <v>6</v>
      </c>
      <c r="K146" s="82">
        <v>4</v>
      </c>
      <c r="L146" s="62">
        <v>31</v>
      </c>
      <c r="M146" s="30">
        <v>162</v>
      </c>
      <c r="N146" s="31">
        <v>3.0864197530864196E-2</v>
      </c>
      <c r="O146" s="83">
        <v>7.9</v>
      </c>
    </row>
    <row r="147" spans="1:15" ht="15.75" x14ac:dyDescent="0.5">
      <c r="A147" s="83">
        <v>3.3</v>
      </c>
      <c r="B147" s="82">
        <v>5</v>
      </c>
      <c r="C147" s="84">
        <v>0.504</v>
      </c>
      <c r="D147" s="82">
        <v>253</v>
      </c>
      <c r="E147" s="82">
        <v>3</v>
      </c>
      <c r="F147" s="82">
        <v>124</v>
      </c>
      <c r="G147" s="82">
        <v>0</v>
      </c>
      <c r="H147" s="29">
        <v>1</v>
      </c>
      <c r="I147" s="82">
        <v>42</v>
      </c>
      <c r="J147" s="82">
        <v>9</v>
      </c>
      <c r="K147" s="82">
        <v>3</v>
      </c>
      <c r="L147" s="62">
        <v>63</v>
      </c>
      <c r="M147" s="30">
        <v>163</v>
      </c>
      <c r="N147" s="31">
        <v>5.5214723926380369E-2</v>
      </c>
      <c r="O147" s="83">
        <v>14.1</v>
      </c>
    </row>
    <row r="148" spans="1:15" ht="15.75" x14ac:dyDescent="0.5">
      <c r="A148" s="83">
        <v>1.7</v>
      </c>
      <c r="B148" s="82">
        <v>19</v>
      </c>
      <c r="C148" s="84">
        <v>0.44700000000000001</v>
      </c>
      <c r="D148" s="82">
        <v>20</v>
      </c>
      <c r="E148" s="82">
        <v>4</v>
      </c>
      <c r="F148" s="82">
        <v>129</v>
      </c>
      <c r="G148" s="82">
        <v>1</v>
      </c>
      <c r="H148" s="29">
        <v>0</v>
      </c>
      <c r="I148" s="82">
        <v>43</v>
      </c>
      <c r="J148" s="82">
        <v>10</v>
      </c>
      <c r="K148" s="82">
        <v>3</v>
      </c>
      <c r="L148" s="62">
        <v>35</v>
      </c>
      <c r="M148" s="30">
        <v>178</v>
      </c>
      <c r="N148" s="31">
        <v>3.3707865168539325E-2</v>
      </c>
      <c r="O148" s="83">
        <v>8.1</v>
      </c>
    </row>
    <row r="149" spans="1:15" ht="15.75" x14ac:dyDescent="0.5">
      <c r="A149" s="83">
        <v>2.9</v>
      </c>
      <c r="B149" s="82">
        <v>17</v>
      </c>
      <c r="C149" s="84">
        <v>2.62</v>
      </c>
      <c r="D149" s="82">
        <v>103</v>
      </c>
      <c r="E149" s="82">
        <v>2</v>
      </c>
      <c r="F149" s="82">
        <v>102</v>
      </c>
      <c r="G149" s="82">
        <v>0</v>
      </c>
      <c r="H149" s="29">
        <v>1</v>
      </c>
      <c r="I149" s="82">
        <v>39</v>
      </c>
      <c r="J149" s="82">
        <v>8</v>
      </c>
      <c r="K149" s="82">
        <v>3</v>
      </c>
      <c r="L149" s="62">
        <v>48</v>
      </c>
      <c r="M149" s="30">
        <v>166</v>
      </c>
      <c r="N149" s="31">
        <v>3.614457831325301E-2</v>
      </c>
      <c r="O149" s="83">
        <v>13.6</v>
      </c>
    </row>
    <row r="150" spans="1:15" ht="15.75" x14ac:dyDescent="0.5">
      <c r="A150" s="83">
        <v>2</v>
      </c>
      <c r="B150" s="82">
        <v>8</v>
      </c>
      <c r="C150" s="84">
        <v>1.1679999999999999</v>
      </c>
      <c r="D150" s="82">
        <v>120</v>
      </c>
      <c r="E150" s="82">
        <v>3</v>
      </c>
      <c r="F150" s="82">
        <v>114</v>
      </c>
      <c r="G150" s="82">
        <v>1</v>
      </c>
      <c r="H150" s="29">
        <v>0</v>
      </c>
      <c r="I150" s="82">
        <v>52</v>
      </c>
      <c r="J150" s="82">
        <v>10</v>
      </c>
      <c r="K150" s="82">
        <v>3</v>
      </c>
      <c r="L150" s="62">
        <v>34</v>
      </c>
      <c r="M150" s="30">
        <v>174</v>
      </c>
      <c r="N150" s="31">
        <v>4.5977011494252873E-2</v>
      </c>
      <c r="O150" s="83">
        <v>10</v>
      </c>
    </row>
    <row r="151" spans="1:15" ht="15.75" x14ac:dyDescent="0.5">
      <c r="A151" s="83">
        <v>2.2000000000000002</v>
      </c>
      <c r="B151" s="82">
        <v>9</v>
      </c>
      <c r="C151" s="84">
        <v>3.2000000000000001E-2</v>
      </c>
      <c r="D151" s="82">
        <v>102</v>
      </c>
      <c r="E151" s="82">
        <v>5</v>
      </c>
      <c r="F151" s="82">
        <v>135</v>
      </c>
      <c r="G151" s="82">
        <v>1</v>
      </c>
      <c r="H151" s="29">
        <v>1</v>
      </c>
      <c r="I151" s="82">
        <v>35</v>
      </c>
      <c r="J151" s="82">
        <v>8</v>
      </c>
      <c r="K151" s="82">
        <v>2</v>
      </c>
      <c r="L151" s="62">
        <v>37</v>
      </c>
      <c r="M151" s="30">
        <v>178</v>
      </c>
      <c r="N151" s="31">
        <v>3.9325842696629212E-2</v>
      </c>
      <c r="O151" s="83">
        <v>11.6</v>
      </c>
    </row>
    <row r="153" spans="1:15" x14ac:dyDescent="0.45">
      <c r="A153" s="99" t="s">
        <v>89</v>
      </c>
      <c r="B153" s="99"/>
      <c r="C153" s="99"/>
      <c r="D153" s="99"/>
      <c r="E153" s="99"/>
      <c r="F153" s="99"/>
      <c r="G153" s="99"/>
      <c r="H153" s="99"/>
      <c r="I153" s="99"/>
    </row>
    <row r="154" spans="1:15" ht="14.65" thickBot="1" x14ac:dyDescent="0.5">
      <c r="A154" s="99"/>
      <c r="B154" s="99"/>
      <c r="C154" s="99"/>
      <c r="D154" s="99"/>
      <c r="E154" s="99"/>
      <c r="F154" s="99"/>
      <c r="G154" s="99"/>
      <c r="H154" s="99"/>
      <c r="I154" s="99"/>
    </row>
    <row r="155" spans="1:15" x14ac:dyDescent="0.45">
      <c r="A155" s="51" t="s">
        <v>90</v>
      </c>
      <c r="B155" s="51"/>
      <c r="C155" s="99"/>
      <c r="D155" s="99"/>
      <c r="E155" s="99"/>
      <c r="F155" s="99"/>
      <c r="G155" s="99"/>
      <c r="H155" s="99"/>
      <c r="I155" s="99"/>
    </row>
    <row r="156" spans="1:15" x14ac:dyDescent="0.45">
      <c r="A156" s="52" t="s">
        <v>91</v>
      </c>
      <c r="B156" s="52">
        <v>0.97557222256720033</v>
      </c>
      <c r="C156" s="99"/>
      <c r="D156" s="99"/>
      <c r="E156" s="99"/>
      <c r="F156" s="99"/>
      <c r="G156" s="99"/>
      <c r="H156" s="99"/>
      <c r="I156" s="99"/>
    </row>
    <row r="157" spans="1:15" x14ac:dyDescent="0.45">
      <c r="A157" s="52" t="s">
        <v>92</v>
      </c>
      <c r="B157" s="52">
        <v>0.95174116144470711</v>
      </c>
      <c r="C157" s="99"/>
      <c r="D157" s="99"/>
      <c r="E157" s="99"/>
      <c r="F157" s="99"/>
      <c r="G157" s="99"/>
      <c r="H157" s="99"/>
      <c r="I157" s="99"/>
    </row>
    <row r="158" spans="1:15" x14ac:dyDescent="0.45">
      <c r="A158" s="52" t="s">
        <v>93</v>
      </c>
      <c r="B158" s="52">
        <v>0.94673654115008421</v>
      </c>
      <c r="C158" s="99"/>
      <c r="D158" s="99"/>
      <c r="E158" s="99"/>
      <c r="F158" s="99"/>
      <c r="G158" s="99"/>
      <c r="H158" s="99"/>
      <c r="I158" s="99"/>
    </row>
    <row r="159" spans="1:15" x14ac:dyDescent="0.45">
      <c r="A159" s="52" t="s">
        <v>94</v>
      </c>
      <c r="B159" s="52">
        <v>0.8241440763515403</v>
      </c>
      <c r="C159" s="99"/>
      <c r="D159" s="99"/>
      <c r="E159" s="99"/>
      <c r="F159" s="99"/>
      <c r="G159" s="99"/>
      <c r="H159" s="99"/>
      <c r="I159" s="99"/>
    </row>
    <row r="160" spans="1:15" ht="14.65" thickBot="1" x14ac:dyDescent="0.5">
      <c r="A160" s="53" t="s">
        <v>95</v>
      </c>
      <c r="B160" s="53">
        <v>150</v>
      </c>
      <c r="C160" s="99"/>
      <c r="D160" s="99"/>
      <c r="E160" s="99"/>
      <c r="F160" s="99"/>
      <c r="G160" s="99"/>
      <c r="H160" s="99"/>
      <c r="I160" s="99"/>
    </row>
    <row r="161" spans="1:9" x14ac:dyDescent="0.45">
      <c r="A161" s="99"/>
      <c r="B161" s="99"/>
      <c r="C161" s="99"/>
      <c r="D161" s="99"/>
      <c r="E161" s="99"/>
      <c r="F161" s="99"/>
      <c r="G161" s="99"/>
      <c r="H161" s="99"/>
      <c r="I161" s="99"/>
    </row>
    <row r="162" spans="1:9" ht="14.65" thickBot="1" x14ac:dyDescent="0.5">
      <c r="A162" s="99" t="s">
        <v>96</v>
      </c>
      <c r="B162" s="99"/>
      <c r="C162" s="99"/>
      <c r="D162" s="99"/>
      <c r="E162" s="99"/>
      <c r="F162" s="99"/>
      <c r="G162" s="99"/>
      <c r="H162" s="99"/>
      <c r="I162" s="99"/>
    </row>
    <row r="163" spans="1:9" x14ac:dyDescent="0.45">
      <c r="A163" s="54"/>
      <c r="B163" s="54" t="s">
        <v>101</v>
      </c>
      <c r="C163" s="54" t="s">
        <v>102</v>
      </c>
      <c r="D163" s="54" t="s">
        <v>103</v>
      </c>
      <c r="E163" s="54" t="s">
        <v>104</v>
      </c>
      <c r="F163" s="54" t="s">
        <v>105</v>
      </c>
      <c r="G163" s="99"/>
      <c r="H163" s="99"/>
      <c r="I163" s="99"/>
    </row>
    <row r="164" spans="1:9" x14ac:dyDescent="0.45">
      <c r="A164" s="52" t="s">
        <v>97</v>
      </c>
      <c r="B164" s="52">
        <v>14</v>
      </c>
      <c r="C164" s="52">
        <v>1808.3481164243124</v>
      </c>
      <c r="D164" s="52">
        <v>129.16772260173659</v>
      </c>
      <c r="E164" s="52">
        <v>190.17250169154079</v>
      </c>
      <c r="F164" s="52">
        <v>1.836312315212593E-81</v>
      </c>
      <c r="G164" s="99"/>
      <c r="H164" s="99"/>
      <c r="I164" s="99"/>
    </row>
    <row r="165" spans="1:9" x14ac:dyDescent="0.45">
      <c r="A165" s="52" t="s">
        <v>98</v>
      </c>
      <c r="B165" s="52">
        <v>135</v>
      </c>
      <c r="C165" s="52">
        <v>91.693816909020015</v>
      </c>
      <c r="D165" s="52">
        <v>0.67921345858533344</v>
      </c>
      <c r="E165" s="52"/>
      <c r="F165" s="52"/>
      <c r="G165" s="99"/>
      <c r="H165" s="99"/>
      <c r="I165" s="99"/>
    </row>
    <row r="166" spans="1:9" ht="14.65" thickBot="1" x14ac:dyDescent="0.5">
      <c r="A166" s="53" t="s">
        <v>99</v>
      </c>
      <c r="B166" s="53">
        <v>149</v>
      </c>
      <c r="C166" s="53">
        <v>1900.0419333333323</v>
      </c>
      <c r="D166" s="53"/>
      <c r="E166" s="53"/>
      <c r="F166" s="53"/>
      <c r="G166" s="99"/>
      <c r="H166" s="99"/>
      <c r="I166" s="99"/>
    </row>
    <row r="167" spans="1:9" ht="14.65" thickBot="1" x14ac:dyDescent="0.5">
      <c r="A167" s="99"/>
      <c r="B167" s="99"/>
      <c r="C167" s="99"/>
      <c r="D167" s="99"/>
      <c r="E167" s="99"/>
      <c r="F167" s="99"/>
      <c r="G167" s="99"/>
      <c r="H167" s="99"/>
      <c r="I167" s="99"/>
    </row>
    <row r="168" spans="1:9" x14ac:dyDescent="0.45">
      <c r="A168" s="54"/>
      <c r="B168" s="54" t="s">
        <v>106</v>
      </c>
      <c r="C168" s="54" t="s">
        <v>94</v>
      </c>
      <c r="D168" s="54" t="s">
        <v>107</v>
      </c>
      <c r="E168" s="54" t="s">
        <v>108</v>
      </c>
      <c r="F168" s="54" t="s">
        <v>109</v>
      </c>
      <c r="G168" s="54" t="s">
        <v>110</v>
      </c>
      <c r="H168" s="54" t="s">
        <v>111</v>
      </c>
      <c r="I168" s="54" t="s">
        <v>112</v>
      </c>
    </row>
    <row r="169" spans="1:9" x14ac:dyDescent="0.45">
      <c r="A169" s="52" t="s">
        <v>100</v>
      </c>
      <c r="B169" s="52">
        <v>-28.877090027482662</v>
      </c>
      <c r="C169" s="52">
        <v>2.2155518828664489</v>
      </c>
      <c r="D169" s="52">
        <v>-13.033813493964267</v>
      </c>
      <c r="E169" s="52">
        <v>1.200261353396165E-25</v>
      </c>
      <c r="F169" s="52">
        <v>-33.258769876050536</v>
      </c>
      <c r="G169" s="52">
        <v>-24.495410178914792</v>
      </c>
      <c r="H169" s="52">
        <v>-33.258769876050536</v>
      </c>
      <c r="I169" s="52">
        <v>-24.495410178914792</v>
      </c>
    </row>
    <row r="170" spans="1:9" x14ac:dyDescent="0.45">
      <c r="A170" s="52" t="s">
        <v>41</v>
      </c>
      <c r="B170" s="52">
        <v>0.73143362490037556</v>
      </c>
      <c r="C170" s="52">
        <v>0.25323581791037009</v>
      </c>
      <c r="D170" s="52">
        <v>2.8883498034991959</v>
      </c>
      <c r="E170" s="52">
        <v>4.5124300119048595E-3</v>
      </c>
      <c r="F170" s="52">
        <v>0.23061110349866987</v>
      </c>
      <c r="G170" s="52">
        <v>1.2322561463020811</v>
      </c>
      <c r="H170" s="52">
        <v>0.23061110349866987</v>
      </c>
      <c r="I170" s="52">
        <v>1.2322561463020811</v>
      </c>
    </row>
    <row r="171" spans="1:9" x14ac:dyDescent="0.45">
      <c r="A171" s="52" t="s">
        <v>43</v>
      </c>
      <c r="B171" s="52">
        <v>2.1935673809392601E-2</v>
      </c>
      <c r="C171" s="52">
        <v>1.3175394914895919E-2</v>
      </c>
      <c r="D171" s="52">
        <v>1.6648968741416952</v>
      </c>
      <c r="E171" s="57">
        <v>9.8252512531154815E-2</v>
      </c>
      <c r="F171" s="52">
        <v>-4.1212029633744401E-3</v>
      </c>
      <c r="G171" s="52">
        <v>4.7992550582159642E-2</v>
      </c>
      <c r="H171" s="52">
        <v>-4.1212029633744401E-3</v>
      </c>
      <c r="I171" s="52">
        <v>4.7992550582159642E-2</v>
      </c>
    </row>
    <row r="172" spans="1:9" x14ac:dyDescent="0.45">
      <c r="A172" s="52" t="s">
        <v>44</v>
      </c>
      <c r="B172" s="52">
        <v>0.24255469236943858</v>
      </c>
      <c r="C172" s="52">
        <v>0.11725850439872626</v>
      </c>
      <c r="D172" s="52">
        <v>2.0685467004137688</v>
      </c>
      <c r="E172" s="52">
        <v>4.0496937268785289E-2</v>
      </c>
      <c r="F172" s="52">
        <v>1.0653453779452177E-2</v>
      </c>
      <c r="G172" s="52">
        <v>0.47445593095942495</v>
      </c>
      <c r="H172" s="52">
        <v>1.0653453779452177E-2</v>
      </c>
      <c r="I172" s="52">
        <v>0.47445593095942495</v>
      </c>
    </row>
    <row r="173" spans="1:9" x14ac:dyDescent="0.45">
      <c r="A173" s="52" t="s">
        <v>45</v>
      </c>
      <c r="B173" s="52">
        <v>3.5867975785971805E-2</v>
      </c>
      <c r="C173" s="52">
        <v>2.015177360058728E-3</v>
      </c>
      <c r="D173" s="52">
        <v>17.798917602432031</v>
      </c>
      <c r="E173" s="52">
        <v>3.1642611197396158E-37</v>
      </c>
      <c r="F173" s="52">
        <v>3.1882575083716266E-2</v>
      </c>
      <c r="G173" s="52">
        <v>3.9853376488227343E-2</v>
      </c>
      <c r="H173" s="52">
        <v>3.1882575083716266E-2</v>
      </c>
      <c r="I173" s="52">
        <v>3.9853376488227343E-2</v>
      </c>
    </row>
    <row r="174" spans="1:9" x14ac:dyDescent="0.45">
      <c r="A174" s="52" t="s">
        <v>46</v>
      </c>
      <c r="B174" s="52">
        <v>-3.7249882337867267E-2</v>
      </c>
      <c r="C174" s="52">
        <v>5.38306422407639E-2</v>
      </c>
      <c r="D174" s="52">
        <v>-0.69198287048597285</v>
      </c>
      <c r="E174" s="57">
        <v>0.49013652487386028</v>
      </c>
      <c r="F174" s="52">
        <v>-0.14371032777625539</v>
      </c>
      <c r="G174" s="52">
        <v>6.9210563100520844E-2</v>
      </c>
      <c r="H174" s="52">
        <v>-0.14371032777625539</v>
      </c>
      <c r="I174" s="52">
        <v>6.9210563100520844E-2</v>
      </c>
    </row>
    <row r="175" spans="1:9" x14ac:dyDescent="0.45">
      <c r="A175" s="52" t="s">
        <v>47</v>
      </c>
      <c r="B175" s="52">
        <v>1.8942027662795066E-2</v>
      </c>
      <c r="C175" s="52">
        <v>3.9780493455946779E-3</v>
      </c>
      <c r="D175" s="52">
        <v>4.7616371787272103</v>
      </c>
      <c r="E175" s="52">
        <v>4.8840426991579735E-6</v>
      </c>
      <c r="F175" s="52">
        <v>1.107467019353579E-2</v>
      </c>
      <c r="G175" s="52">
        <v>2.6809385132054341E-2</v>
      </c>
      <c r="H175" s="52">
        <v>1.107467019353579E-2</v>
      </c>
      <c r="I175" s="52">
        <v>2.6809385132054341E-2</v>
      </c>
    </row>
    <row r="176" spans="1:9" x14ac:dyDescent="0.45">
      <c r="A176" s="52" t="s">
        <v>48</v>
      </c>
      <c r="B176" s="52">
        <v>-0.15952594855013519</v>
      </c>
      <c r="C176" s="52">
        <v>0.14913337790380227</v>
      </c>
      <c r="D176" s="52">
        <v>-1.0696864162296156</v>
      </c>
      <c r="E176" s="57">
        <v>0.28666932065293055</v>
      </c>
      <c r="F176" s="52">
        <v>-0.45446587830908863</v>
      </c>
      <c r="G176" s="52">
        <v>0.13541398120881826</v>
      </c>
      <c r="H176" s="52">
        <v>-0.45446587830908863</v>
      </c>
      <c r="I176" s="52">
        <v>0.13541398120881826</v>
      </c>
    </row>
    <row r="177" spans="1:9" x14ac:dyDescent="0.45">
      <c r="A177" s="52" t="s">
        <v>49</v>
      </c>
      <c r="B177" s="52">
        <v>0.18392780028596037</v>
      </c>
      <c r="C177" s="52">
        <v>0.16592789041118428</v>
      </c>
      <c r="D177" s="52">
        <v>1.1084803153355998</v>
      </c>
      <c r="E177" s="57">
        <v>0.26962533370784963</v>
      </c>
      <c r="F177" s="52">
        <v>-0.14422650715884058</v>
      </c>
      <c r="G177" s="52">
        <v>0.51208210773076135</v>
      </c>
      <c r="H177" s="52">
        <v>-0.14422650715884058</v>
      </c>
      <c r="I177" s="52">
        <v>0.51208210773076135</v>
      </c>
    </row>
    <row r="178" spans="1:9" x14ac:dyDescent="0.45">
      <c r="A178" s="52" t="s">
        <v>50</v>
      </c>
      <c r="B178" s="52">
        <v>-2.0043922429360206E-2</v>
      </c>
      <c r="C178" s="52">
        <v>1.1719536791818242E-2</v>
      </c>
      <c r="D178" s="52">
        <v>-1.7102998851757918</v>
      </c>
      <c r="E178" s="57">
        <v>8.9507600678158453E-2</v>
      </c>
      <c r="F178" s="52">
        <v>-4.3221559835360482E-2</v>
      </c>
      <c r="G178" s="52">
        <v>3.1337149766400736E-3</v>
      </c>
      <c r="H178" s="52">
        <v>-4.3221559835360482E-2</v>
      </c>
      <c r="I178" s="52">
        <v>3.1337149766400736E-3</v>
      </c>
    </row>
    <row r="179" spans="1:9" x14ac:dyDescent="0.45">
      <c r="A179" s="52" t="s">
        <v>51</v>
      </c>
      <c r="B179" s="52">
        <v>5.4130975450891287E-2</v>
      </c>
      <c r="C179" s="52">
        <v>2.1844353827252944E-2</v>
      </c>
      <c r="D179" s="52">
        <v>2.4780305189598999</v>
      </c>
      <c r="E179" s="52">
        <v>1.4444768009605291E-2</v>
      </c>
      <c r="F179" s="52">
        <v>1.0929565585451329E-2</v>
      </c>
      <c r="G179" s="52">
        <v>9.7332385316331246E-2</v>
      </c>
      <c r="H179" s="52">
        <v>1.0929565585451329E-2</v>
      </c>
      <c r="I179" s="52">
        <v>9.7332385316331246E-2</v>
      </c>
    </row>
    <row r="180" spans="1:9" x14ac:dyDescent="0.45">
      <c r="A180" s="52" t="s">
        <v>52</v>
      </c>
      <c r="B180" s="52">
        <v>-5.404027620443929E-2</v>
      </c>
      <c r="C180" s="52">
        <v>6.9344633474430317E-2</v>
      </c>
      <c r="D180" s="52">
        <v>-0.77930004813372822</v>
      </c>
      <c r="E180" s="57">
        <v>0.43716697168485474</v>
      </c>
      <c r="F180" s="52">
        <v>-0.19118262229480704</v>
      </c>
      <c r="G180" s="52">
        <v>8.3102069885928442E-2</v>
      </c>
      <c r="H180" s="52">
        <v>-0.19118262229480704</v>
      </c>
      <c r="I180" s="52">
        <v>8.3102069885928442E-2</v>
      </c>
    </row>
    <row r="181" spans="1:9" x14ac:dyDescent="0.45">
      <c r="A181" s="55" t="s">
        <v>54</v>
      </c>
      <c r="B181" s="55">
        <v>2.9102240441542743E-3</v>
      </c>
      <c r="C181" s="55">
        <v>4.379819218291451E-3</v>
      </c>
      <c r="D181" s="55">
        <v>0.66446213852852598</v>
      </c>
      <c r="E181" s="55">
        <v>0.50752794325184158</v>
      </c>
      <c r="F181" s="55">
        <v>-5.7517105995648085E-3</v>
      </c>
      <c r="G181" s="55">
        <v>1.1572158687873358E-2</v>
      </c>
      <c r="H181" s="55">
        <v>-5.7517105995648085E-3</v>
      </c>
      <c r="I181" s="55">
        <v>1.1572158687873358E-2</v>
      </c>
    </row>
    <row r="182" spans="1:9" x14ac:dyDescent="0.45">
      <c r="A182" s="52" t="s">
        <v>35</v>
      </c>
      <c r="B182" s="52">
        <v>0.17632532846859775</v>
      </c>
      <c r="C182" s="52">
        <v>1.183200151180302E-2</v>
      </c>
      <c r="D182" s="52">
        <v>14.902409224061062</v>
      </c>
      <c r="E182" s="52">
        <v>2.647880634699377E-30</v>
      </c>
      <c r="F182" s="52">
        <v>0.1529252704544217</v>
      </c>
      <c r="G182" s="52">
        <v>0.1997253864827738</v>
      </c>
      <c r="H182" s="52">
        <v>0.1529252704544217</v>
      </c>
      <c r="I182" s="52">
        <v>0.1997253864827738</v>
      </c>
    </row>
    <row r="183" spans="1:9" ht="14.65" thickBot="1" x14ac:dyDescent="0.5">
      <c r="A183" s="53" t="s">
        <v>56</v>
      </c>
      <c r="B183" s="53">
        <v>31.095247969828968</v>
      </c>
      <c r="C183" s="53">
        <v>8.657598738965735</v>
      </c>
      <c r="D183" s="53">
        <v>3.5916711905203993</v>
      </c>
      <c r="E183" s="53">
        <v>4.59015364234755E-4</v>
      </c>
      <c r="F183" s="53">
        <v>13.973181804340101</v>
      </c>
      <c r="G183" s="53">
        <v>48.217314135317835</v>
      </c>
      <c r="H183" s="53">
        <v>13.973181804340101</v>
      </c>
      <c r="I183" s="53">
        <v>48.217314135317835</v>
      </c>
    </row>
    <row r="184" spans="1:9" x14ac:dyDescent="0.45">
      <c r="A184" s="99"/>
      <c r="B184" s="99"/>
      <c r="C184" s="99"/>
      <c r="D184" s="99"/>
      <c r="E184" s="99"/>
      <c r="F184" s="99"/>
      <c r="G184" s="99"/>
      <c r="H184" s="99"/>
      <c r="I184" s="99"/>
    </row>
    <row r="185" spans="1:9" x14ac:dyDescent="0.45">
      <c r="A185" s="99" t="s">
        <v>243</v>
      </c>
      <c r="B185" s="99"/>
      <c r="C185" s="99"/>
      <c r="D185" s="99"/>
      <c r="E185" s="99"/>
      <c r="F185" s="99"/>
      <c r="G185" s="99"/>
      <c r="H185" s="99"/>
      <c r="I185" s="99"/>
    </row>
    <row r="186" spans="1:9" x14ac:dyDescent="0.45">
      <c r="A186" s="99"/>
      <c r="B186" s="99"/>
      <c r="C186" s="99"/>
      <c r="D186" s="99"/>
      <c r="E186" s="99"/>
      <c r="F186" s="99"/>
      <c r="G186" s="99"/>
      <c r="H186" s="99"/>
      <c r="I186" s="9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A148E-4281-45BA-8B64-B0F679FF5CC6}">
  <dimension ref="A1:N185"/>
  <sheetViews>
    <sheetView topLeftCell="A158" workbookViewId="0">
      <selection activeCell="C186" sqref="C186"/>
    </sheetView>
  </sheetViews>
  <sheetFormatPr defaultRowHeight="14.25" x14ac:dyDescent="0.45"/>
  <sheetData>
    <row r="1" spans="1:14" ht="15.75" x14ac:dyDescent="0.5">
      <c r="A1" s="87" t="s">
        <v>41</v>
      </c>
      <c r="B1" s="87" t="s">
        <v>43</v>
      </c>
      <c r="C1" s="87" t="s">
        <v>44</v>
      </c>
      <c r="D1" s="87" t="s">
        <v>45</v>
      </c>
      <c r="E1" s="87" t="s">
        <v>46</v>
      </c>
      <c r="F1" s="87" t="s">
        <v>47</v>
      </c>
      <c r="G1" s="88" t="s">
        <v>48</v>
      </c>
      <c r="H1" s="88" t="s">
        <v>49</v>
      </c>
      <c r="I1" s="87" t="s">
        <v>50</v>
      </c>
      <c r="J1" s="87" t="s">
        <v>51</v>
      </c>
      <c r="K1" s="87" t="s">
        <v>52</v>
      </c>
      <c r="L1" s="59" t="s">
        <v>35</v>
      </c>
      <c r="M1" s="59" t="s">
        <v>56</v>
      </c>
      <c r="N1" s="87" t="s">
        <v>40</v>
      </c>
    </row>
    <row r="2" spans="1:14" ht="15.75" x14ac:dyDescent="0.5">
      <c r="A2" s="83">
        <v>2.2999999999999998</v>
      </c>
      <c r="B2" s="82">
        <v>10</v>
      </c>
      <c r="C2" s="84">
        <v>0.71199999999999997</v>
      </c>
      <c r="D2" s="82">
        <v>171</v>
      </c>
      <c r="E2" s="82">
        <v>3</v>
      </c>
      <c r="F2" s="82">
        <v>110</v>
      </c>
      <c r="G2" s="82">
        <v>1</v>
      </c>
      <c r="H2" s="29">
        <v>0</v>
      </c>
      <c r="I2" s="82">
        <v>33</v>
      </c>
      <c r="J2" s="82">
        <v>12</v>
      </c>
      <c r="K2" s="82">
        <v>2</v>
      </c>
      <c r="L2" s="30">
        <v>171</v>
      </c>
      <c r="M2" s="31">
        <v>4.0935672514619881E-2</v>
      </c>
      <c r="N2" s="83">
        <v>12.5</v>
      </c>
    </row>
    <row r="3" spans="1:14" ht="15.75" x14ac:dyDescent="0.5">
      <c r="A3" s="83">
        <v>2.7</v>
      </c>
      <c r="B3" s="82">
        <v>8</v>
      </c>
      <c r="C3" s="84">
        <v>9.0999999999999998E-2</v>
      </c>
      <c r="D3" s="82">
        <v>213</v>
      </c>
      <c r="E3" s="82">
        <v>3</v>
      </c>
      <c r="F3" s="82">
        <v>134</v>
      </c>
      <c r="G3" s="82">
        <v>1</v>
      </c>
      <c r="H3" s="29">
        <v>0</v>
      </c>
      <c r="I3" s="82">
        <v>33</v>
      </c>
      <c r="J3" s="82">
        <v>16</v>
      </c>
      <c r="K3" s="82">
        <v>1</v>
      </c>
      <c r="L3" s="30">
        <v>168</v>
      </c>
      <c r="M3" s="31">
        <v>5.9523809523809521E-2</v>
      </c>
      <c r="N3" s="83">
        <v>14.5</v>
      </c>
    </row>
    <row r="4" spans="1:14" ht="15.75" x14ac:dyDescent="0.5">
      <c r="A4" s="83">
        <v>3.1</v>
      </c>
      <c r="B4" s="82">
        <v>7</v>
      </c>
      <c r="C4" s="84">
        <v>1.72</v>
      </c>
      <c r="D4" s="82">
        <v>255</v>
      </c>
      <c r="E4" s="82">
        <v>1</v>
      </c>
      <c r="F4" s="82">
        <v>98</v>
      </c>
      <c r="G4" s="82">
        <v>1</v>
      </c>
      <c r="H4" s="29">
        <v>1</v>
      </c>
      <c r="I4" s="82">
        <v>40</v>
      </c>
      <c r="J4" s="82">
        <v>13</v>
      </c>
      <c r="K4" s="82">
        <v>2</v>
      </c>
      <c r="L4" s="30">
        <v>180</v>
      </c>
      <c r="M4" s="31">
        <v>4.4444444444444446E-2</v>
      </c>
      <c r="N4" s="83">
        <v>19</v>
      </c>
    </row>
    <row r="5" spans="1:14" ht="15.75" x14ac:dyDescent="0.5">
      <c r="A5" s="83">
        <v>2.6</v>
      </c>
      <c r="B5" s="82">
        <v>7</v>
      </c>
      <c r="C5" s="84">
        <v>1.3720000000000001</v>
      </c>
      <c r="D5" s="82">
        <v>287</v>
      </c>
      <c r="E5" s="82">
        <v>1</v>
      </c>
      <c r="F5" s="82">
        <v>85</v>
      </c>
      <c r="G5" s="82">
        <v>1</v>
      </c>
      <c r="H5" s="29">
        <v>1</v>
      </c>
      <c r="I5" s="82">
        <v>29</v>
      </c>
      <c r="J5" s="82">
        <v>10</v>
      </c>
      <c r="K5" s="82">
        <v>2</v>
      </c>
      <c r="L5" s="30">
        <v>173</v>
      </c>
      <c r="M5" s="31">
        <v>4.046242774566474E-2</v>
      </c>
      <c r="N5" s="83">
        <v>18.2</v>
      </c>
    </row>
    <row r="6" spans="1:14" ht="15.75" x14ac:dyDescent="0.5">
      <c r="A6" s="83">
        <v>2</v>
      </c>
      <c r="B6" s="82">
        <v>15</v>
      </c>
      <c r="C6" s="84">
        <v>0.93500000000000005</v>
      </c>
      <c r="D6" s="82">
        <v>112</v>
      </c>
      <c r="E6" s="82">
        <v>4</v>
      </c>
      <c r="F6" s="82">
        <v>72</v>
      </c>
      <c r="G6" s="82">
        <v>1</v>
      </c>
      <c r="H6" s="29">
        <v>0</v>
      </c>
      <c r="I6" s="82">
        <v>36</v>
      </c>
      <c r="J6" s="82">
        <v>4</v>
      </c>
      <c r="K6" s="82">
        <v>3</v>
      </c>
      <c r="L6" s="30">
        <v>166</v>
      </c>
      <c r="M6" s="31">
        <v>3.0120481927710843E-2</v>
      </c>
      <c r="N6" s="83">
        <v>7.6</v>
      </c>
    </row>
    <row r="7" spans="1:14" ht="15.75" x14ac:dyDescent="0.5">
      <c r="A7" s="83">
        <v>2.7</v>
      </c>
      <c r="B7" s="82">
        <v>6</v>
      </c>
      <c r="C7" s="84">
        <v>2.0190000000000001</v>
      </c>
      <c r="D7" s="82">
        <v>238</v>
      </c>
      <c r="E7" s="82">
        <v>0</v>
      </c>
      <c r="F7" s="82">
        <v>77</v>
      </c>
      <c r="G7" s="82">
        <v>1</v>
      </c>
      <c r="H7" s="29">
        <v>1</v>
      </c>
      <c r="I7" s="82">
        <v>32</v>
      </c>
      <c r="J7" s="82">
        <v>15</v>
      </c>
      <c r="K7" s="82">
        <v>4</v>
      </c>
      <c r="L7" s="30">
        <v>183</v>
      </c>
      <c r="M7" s="31">
        <v>4.9180327868852458E-2</v>
      </c>
      <c r="N7" s="83">
        <v>18.5</v>
      </c>
    </row>
    <row r="8" spans="1:14" ht="15.75" x14ac:dyDescent="0.5">
      <c r="A8" s="83">
        <v>2.4</v>
      </c>
      <c r="B8" s="82">
        <v>7</v>
      </c>
      <c r="C8" s="84">
        <v>0.66200000000000003</v>
      </c>
      <c r="D8" s="82">
        <v>124</v>
      </c>
      <c r="E8" s="82">
        <v>2</v>
      </c>
      <c r="F8" s="82">
        <v>100</v>
      </c>
      <c r="G8" s="82">
        <v>1</v>
      </c>
      <c r="H8" s="29">
        <v>1</v>
      </c>
      <c r="I8" s="82">
        <v>52</v>
      </c>
      <c r="J8" s="82">
        <v>15</v>
      </c>
      <c r="K8" s="82">
        <v>3</v>
      </c>
      <c r="L8" s="30">
        <v>182</v>
      </c>
      <c r="M8" s="31">
        <v>4.9450549450549448E-2</v>
      </c>
      <c r="N8" s="83">
        <v>13.1</v>
      </c>
    </row>
    <row r="9" spans="1:14" ht="15.75" x14ac:dyDescent="0.5">
      <c r="A9" s="83">
        <v>2.5</v>
      </c>
      <c r="B9" s="82">
        <v>6</v>
      </c>
      <c r="C9" s="84">
        <v>0.7</v>
      </c>
      <c r="D9" s="82">
        <v>214</v>
      </c>
      <c r="E9" s="82">
        <v>2</v>
      </c>
      <c r="F9" s="82">
        <v>95</v>
      </c>
      <c r="G9" s="82">
        <v>1</v>
      </c>
      <c r="H9" s="29">
        <v>0</v>
      </c>
      <c r="I9" s="82">
        <v>41</v>
      </c>
      <c r="J9" s="82">
        <v>4</v>
      </c>
      <c r="K9" s="82">
        <v>3</v>
      </c>
      <c r="L9" s="30">
        <v>173</v>
      </c>
      <c r="M9" s="31">
        <v>5.2023121387283239E-2</v>
      </c>
      <c r="N9" s="83">
        <v>14.9</v>
      </c>
    </row>
    <row r="10" spans="1:14" ht="15.75" x14ac:dyDescent="0.5">
      <c r="A10" s="83">
        <v>2.7</v>
      </c>
      <c r="B10" s="82">
        <v>8</v>
      </c>
      <c r="C10" s="84">
        <v>0.93700000000000006</v>
      </c>
      <c r="D10" s="82">
        <v>215</v>
      </c>
      <c r="E10" s="82">
        <v>4</v>
      </c>
      <c r="F10" s="82">
        <v>112</v>
      </c>
      <c r="G10" s="82">
        <v>0</v>
      </c>
      <c r="H10" s="29">
        <v>1</v>
      </c>
      <c r="I10" s="82">
        <v>31</v>
      </c>
      <c r="J10" s="82">
        <v>12</v>
      </c>
      <c r="K10" s="82">
        <v>5</v>
      </c>
      <c r="L10" s="30">
        <v>183</v>
      </c>
      <c r="M10" s="31">
        <v>4.9180327868852458E-2</v>
      </c>
      <c r="N10" s="83">
        <v>17.100000000000001</v>
      </c>
    </row>
    <row r="11" spans="1:14" ht="15.75" x14ac:dyDescent="0.5">
      <c r="A11" s="83">
        <v>2.1</v>
      </c>
      <c r="B11" s="82">
        <v>16</v>
      </c>
      <c r="C11" s="84">
        <v>6.5000000000000002E-2</v>
      </c>
      <c r="D11" s="82">
        <v>154</v>
      </c>
      <c r="E11" s="82">
        <v>3</v>
      </c>
      <c r="F11" s="82">
        <v>75</v>
      </c>
      <c r="G11" s="82">
        <v>0</v>
      </c>
      <c r="H11" s="29">
        <v>0</v>
      </c>
      <c r="I11" s="82">
        <v>42</v>
      </c>
      <c r="J11" s="82">
        <v>13</v>
      </c>
      <c r="K11" s="82">
        <v>2</v>
      </c>
      <c r="L11" s="30">
        <v>158</v>
      </c>
      <c r="M11" s="31">
        <v>4.4303797468354431E-2</v>
      </c>
      <c r="N11" s="83">
        <v>9.1999999999999993</v>
      </c>
    </row>
    <row r="12" spans="1:14" ht="15.75" x14ac:dyDescent="0.5">
      <c r="A12" s="83">
        <v>2.2000000000000002</v>
      </c>
      <c r="B12" s="82">
        <v>10</v>
      </c>
      <c r="C12" s="84">
        <v>2.1440000000000001</v>
      </c>
      <c r="D12" s="82">
        <v>97</v>
      </c>
      <c r="E12" s="82">
        <v>2</v>
      </c>
      <c r="F12" s="82">
        <v>100</v>
      </c>
      <c r="G12" s="82">
        <v>1</v>
      </c>
      <c r="H12" s="29">
        <v>0</v>
      </c>
      <c r="I12" s="82">
        <v>32</v>
      </c>
      <c r="J12" s="82">
        <v>8</v>
      </c>
      <c r="K12" s="82">
        <v>2</v>
      </c>
      <c r="L12" s="30">
        <v>174</v>
      </c>
      <c r="M12" s="31">
        <v>3.4482758620689655E-2</v>
      </c>
      <c r="N12" s="83">
        <v>10.3</v>
      </c>
    </row>
    <row r="13" spans="1:14" ht="15.75" x14ac:dyDescent="0.5">
      <c r="A13" s="83">
        <v>3.1</v>
      </c>
      <c r="B13" s="82">
        <v>7</v>
      </c>
      <c r="C13" s="84">
        <v>0.248</v>
      </c>
      <c r="D13" s="82">
        <v>301</v>
      </c>
      <c r="E13" s="82">
        <v>1</v>
      </c>
      <c r="F13" s="82">
        <v>96</v>
      </c>
      <c r="G13" s="82">
        <v>1</v>
      </c>
      <c r="H13" s="29">
        <v>1</v>
      </c>
      <c r="I13" s="82">
        <v>39</v>
      </c>
      <c r="J13" s="82">
        <v>21</v>
      </c>
      <c r="K13" s="82">
        <v>5</v>
      </c>
      <c r="L13" s="30">
        <v>174</v>
      </c>
      <c r="M13" s="31">
        <v>7.4712643678160925E-2</v>
      </c>
      <c r="N13" s="83">
        <v>19.3</v>
      </c>
    </row>
    <row r="14" spans="1:14" ht="15.75" x14ac:dyDescent="0.5">
      <c r="A14" s="83">
        <v>1.8</v>
      </c>
      <c r="B14" s="82">
        <v>23</v>
      </c>
      <c r="C14" s="84">
        <v>1.607</v>
      </c>
      <c r="D14" s="82">
        <v>123</v>
      </c>
      <c r="E14" s="82">
        <v>1</v>
      </c>
      <c r="F14" s="82">
        <v>72</v>
      </c>
      <c r="G14" s="82">
        <v>0</v>
      </c>
      <c r="H14" s="29">
        <v>0</v>
      </c>
      <c r="I14" s="82">
        <v>45</v>
      </c>
      <c r="J14" s="82">
        <v>8</v>
      </c>
      <c r="K14" s="82">
        <v>3</v>
      </c>
      <c r="L14" s="30">
        <v>163</v>
      </c>
      <c r="M14" s="31">
        <v>4.2944785276073622E-2</v>
      </c>
      <c r="N14" s="83">
        <v>8.1</v>
      </c>
    </row>
    <row r="15" spans="1:14" ht="15.75" x14ac:dyDescent="0.5">
      <c r="A15" s="83">
        <v>3.3</v>
      </c>
      <c r="B15" s="82">
        <v>3</v>
      </c>
      <c r="C15" s="84">
        <v>1.6240000000000001</v>
      </c>
      <c r="D15" s="82">
        <v>148</v>
      </c>
      <c r="E15" s="82">
        <v>5</v>
      </c>
      <c r="F15" s="82">
        <v>73</v>
      </c>
      <c r="G15" s="82">
        <v>1</v>
      </c>
      <c r="H15" s="29">
        <v>0</v>
      </c>
      <c r="I15" s="82">
        <v>39</v>
      </c>
      <c r="J15" s="82">
        <v>11</v>
      </c>
      <c r="K15" s="82">
        <v>4</v>
      </c>
      <c r="L15" s="30">
        <v>168</v>
      </c>
      <c r="M15" s="31">
        <v>4.1666666666666664E-2</v>
      </c>
      <c r="N15" s="83">
        <v>9.1</v>
      </c>
    </row>
    <row r="16" spans="1:14" ht="15.75" x14ac:dyDescent="0.5">
      <c r="A16" s="83">
        <v>2.8</v>
      </c>
      <c r="B16" s="82">
        <v>9</v>
      </c>
      <c r="C16" s="84">
        <v>0.05</v>
      </c>
      <c r="D16" s="82">
        <v>228</v>
      </c>
      <c r="E16" s="82">
        <v>4</v>
      </c>
      <c r="F16" s="82">
        <v>86</v>
      </c>
      <c r="G16" s="82">
        <v>0</v>
      </c>
      <c r="H16" s="29">
        <v>1</v>
      </c>
      <c r="I16" s="82">
        <v>31</v>
      </c>
      <c r="J16" s="82">
        <v>13</v>
      </c>
      <c r="K16" s="82">
        <v>1</v>
      </c>
      <c r="L16" s="30">
        <v>173</v>
      </c>
      <c r="M16" s="31">
        <v>4.6242774566473986E-2</v>
      </c>
      <c r="N16" s="83">
        <v>15.7</v>
      </c>
    </row>
    <row r="17" spans="1:14" ht="15.75" x14ac:dyDescent="0.5">
      <c r="A17" s="83">
        <v>2.1</v>
      </c>
      <c r="B17" s="82">
        <v>16</v>
      </c>
      <c r="C17" s="84">
        <v>0.58799999999999997</v>
      </c>
      <c r="D17" s="82">
        <v>136</v>
      </c>
      <c r="E17" s="82">
        <v>4</v>
      </c>
      <c r="F17" s="82">
        <v>121</v>
      </c>
      <c r="G17" s="82">
        <v>1</v>
      </c>
      <c r="H17" s="29">
        <v>1</v>
      </c>
      <c r="I17" s="82">
        <v>41</v>
      </c>
      <c r="J17" s="82">
        <v>10</v>
      </c>
      <c r="K17" s="82">
        <v>3</v>
      </c>
      <c r="L17" s="30">
        <v>159</v>
      </c>
      <c r="M17" s="31">
        <v>5.0314465408805034E-2</v>
      </c>
      <c r="N17" s="83">
        <v>9.8000000000000007</v>
      </c>
    </row>
    <row r="18" spans="1:14" ht="15.75" x14ac:dyDescent="0.5">
      <c r="A18" s="83">
        <v>3.8</v>
      </c>
      <c r="B18" s="82">
        <v>9</v>
      </c>
      <c r="C18" s="84">
        <v>1.76</v>
      </c>
      <c r="D18" s="82">
        <v>369</v>
      </c>
      <c r="E18" s="82">
        <v>4</v>
      </c>
      <c r="F18" s="82">
        <v>85</v>
      </c>
      <c r="G18" s="82">
        <v>0</v>
      </c>
      <c r="H18" s="29">
        <v>1</v>
      </c>
      <c r="I18" s="82">
        <v>38</v>
      </c>
      <c r="J18" s="82">
        <v>12</v>
      </c>
      <c r="K18" s="82">
        <v>2</v>
      </c>
      <c r="L18" s="30">
        <v>163</v>
      </c>
      <c r="M18" s="31">
        <v>4.2944785276073622E-2</v>
      </c>
      <c r="N18" s="83">
        <v>19.5</v>
      </c>
    </row>
    <row r="19" spans="1:14" ht="15.75" x14ac:dyDescent="0.5">
      <c r="A19" s="83">
        <v>2.6</v>
      </c>
      <c r="B19" s="82">
        <v>8</v>
      </c>
      <c r="C19" s="84">
        <v>4.4999999999999998E-2</v>
      </c>
      <c r="D19" s="82">
        <v>187</v>
      </c>
      <c r="E19" s="82">
        <v>0</v>
      </c>
      <c r="F19" s="82">
        <v>73</v>
      </c>
      <c r="G19" s="82">
        <v>1</v>
      </c>
      <c r="H19" s="29">
        <v>1</v>
      </c>
      <c r="I19" s="82">
        <v>29</v>
      </c>
      <c r="J19" s="82">
        <v>13</v>
      </c>
      <c r="K19" s="82">
        <v>1</v>
      </c>
      <c r="L19" s="30">
        <v>182</v>
      </c>
      <c r="M19" s="31">
        <v>5.4945054945054944E-2</v>
      </c>
      <c r="N19" s="83">
        <v>16.2</v>
      </c>
    </row>
    <row r="20" spans="1:14" ht="15.75" x14ac:dyDescent="0.5">
      <c r="A20" s="83">
        <v>1.9</v>
      </c>
      <c r="B20" s="82">
        <v>12</v>
      </c>
      <c r="C20" s="84">
        <v>1</v>
      </c>
      <c r="D20" s="82">
        <v>66</v>
      </c>
      <c r="E20" s="82">
        <v>3</v>
      </c>
      <c r="F20" s="82">
        <v>90</v>
      </c>
      <c r="G20" s="82">
        <v>1</v>
      </c>
      <c r="H20" s="29">
        <v>0</v>
      </c>
      <c r="I20" s="82">
        <v>34</v>
      </c>
      <c r="J20" s="82">
        <v>6</v>
      </c>
      <c r="K20" s="82">
        <v>2</v>
      </c>
      <c r="L20" s="30">
        <v>178</v>
      </c>
      <c r="M20" s="31">
        <v>3.3707865168539325E-2</v>
      </c>
      <c r="N20" s="83">
        <v>8</v>
      </c>
    </row>
    <row r="21" spans="1:14" ht="15.75" x14ac:dyDescent="0.5">
      <c r="A21" s="83">
        <v>2.6</v>
      </c>
      <c r="B21" s="82">
        <v>13</v>
      </c>
      <c r="C21" s="84">
        <v>0.121</v>
      </c>
      <c r="D21" s="82">
        <v>116</v>
      </c>
      <c r="E21" s="82">
        <v>0</v>
      </c>
      <c r="F21" s="82">
        <v>82</v>
      </c>
      <c r="G21" s="82">
        <v>0</v>
      </c>
      <c r="H21" s="29">
        <v>1</v>
      </c>
      <c r="I21" s="82">
        <v>34</v>
      </c>
      <c r="J21" s="82">
        <v>8</v>
      </c>
      <c r="K21" s="82">
        <v>2</v>
      </c>
      <c r="L21" s="30">
        <v>185</v>
      </c>
      <c r="M21" s="31">
        <v>4.3243243243243246E-2</v>
      </c>
      <c r="N21" s="83">
        <v>12.2</v>
      </c>
    </row>
    <row r="22" spans="1:14" ht="15.75" x14ac:dyDescent="0.5">
      <c r="A22" s="83">
        <v>2.4</v>
      </c>
      <c r="B22" s="82">
        <v>3</v>
      </c>
      <c r="C22" s="84">
        <v>0.159</v>
      </c>
      <c r="D22" s="82">
        <v>144</v>
      </c>
      <c r="E22" s="82">
        <v>2</v>
      </c>
      <c r="F22" s="82">
        <v>85</v>
      </c>
      <c r="G22" s="82">
        <v>0</v>
      </c>
      <c r="H22" s="29">
        <v>1</v>
      </c>
      <c r="I22" s="82">
        <v>47</v>
      </c>
      <c r="J22" s="82">
        <v>14</v>
      </c>
      <c r="K22" s="82">
        <v>3</v>
      </c>
      <c r="L22" s="30">
        <v>168</v>
      </c>
      <c r="M22" s="31">
        <v>3.5714285714285712E-2</v>
      </c>
      <c r="N22" s="83">
        <v>11.1</v>
      </c>
    </row>
    <row r="23" spans="1:14" ht="15.75" x14ac:dyDescent="0.5">
      <c r="A23" s="83">
        <v>3</v>
      </c>
      <c r="B23" s="82">
        <v>8</v>
      </c>
      <c r="C23" s="84">
        <v>2.2839999999999998</v>
      </c>
      <c r="D23" s="82">
        <v>201</v>
      </c>
      <c r="E23" s="82">
        <v>0</v>
      </c>
      <c r="F23" s="82">
        <v>80</v>
      </c>
      <c r="G23" s="82">
        <v>1</v>
      </c>
      <c r="H23" s="29">
        <v>1</v>
      </c>
      <c r="I23" s="82">
        <v>38</v>
      </c>
      <c r="J23" s="82">
        <v>10</v>
      </c>
      <c r="K23" s="82">
        <v>2</v>
      </c>
      <c r="L23" s="30">
        <v>183</v>
      </c>
      <c r="M23" s="31">
        <v>4.9180327868852458E-2</v>
      </c>
      <c r="N23" s="83">
        <v>16.8</v>
      </c>
    </row>
    <row r="24" spans="1:14" ht="15.75" x14ac:dyDescent="0.5">
      <c r="A24" s="83">
        <v>2</v>
      </c>
      <c r="B24" s="82">
        <v>8</v>
      </c>
      <c r="C24" s="84">
        <v>0.79900000000000004</v>
      </c>
      <c r="D24" s="82">
        <v>96</v>
      </c>
      <c r="E24" s="82">
        <v>6</v>
      </c>
      <c r="F24" s="82">
        <v>145</v>
      </c>
      <c r="G24" s="82">
        <v>1</v>
      </c>
      <c r="H24" s="29">
        <v>1</v>
      </c>
      <c r="I24" s="82">
        <v>34</v>
      </c>
      <c r="J24" s="82">
        <v>12</v>
      </c>
      <c r="K24" s="82">
        <v>2</v>
      </c>
      <c r="L24" s="30">
        <v>181</v>
      </c>
      <c r="M24" s="31">
        <v>4.4198895027624308E-2</v>
      </c>
      <c r="N24" s="83">
        <v>11.8</v>
      </c>
    </row>
    <row r="25" spans="1:14" ht="15.75" x14ac:dyDescent="0.5">
      <c r="A25" s="83">
        <v>2.2999999999999998</v>
      </c>
      <c r="B25" s="82">
        <v>7</v>
      </c>
      <c r="C25" s="84">
        <v>0.91100000000000003</v>
      </c>
      <c r="D25" s="82">
        <v>134</v>
      </c>
      <c r="E25" s="82">
        <v>2</v>
      </c>
      <c r="F25" s="82">
        <v>112</v>
      </c>
      <c r="G25" s="82">
        <v>1</v>
      </c>
      <c r="H25" s="29">
        <v>0</v>
      </c>
      <c r="I25" s="82">
        <v>30</v>
      </c>
      <c r="J25" s="82">
        <v>13</v>
      </c>
      <c r="K25" s="82">
        <v>1</v>
      </c>
      <c r="L25" s="30">
        <v>178</v>
      </c>
      <c r="M25" s="31">
        <v>3.9325842696629212E-2</v>
      </c>
      <c r="N25" s="83">
        <v>14</v>
      </c>
    </row>
    <row r="26" spans="1:14" ht="15.75" x14ac:dyDescent="0.5">
      <c r="A26" s="83">
        <v>2.2999999999999998</v>
      </c>
      <c r="B26" s="82">
        <v>3</v>
      </c>
      <c r="C26" s="84">
        <v>0.81299999999999994</v>
      </c>
      <c r="D26" s="82">
        <v>101</v>
      </c>
      <c r="E26" s="82">
        <v>3</v>
      </c>
      <c r="F26" s="82">
        <v>106</v>
      </c>
      <c r="G26" s="82">
        <v>1</v>
      </c>
      <c r="H26" s="29">
        <v>0</v>
      </c>
      <c r="I26" s="82">
        <v>44</v>
      </c>
      <c r="J26" s="82">
        <v>8</v>
      </c>
      <c r="K26" s="82">
        <v>3</v>
      </c>
      <c r="L26" s="30">
        <v>170</v>
      </c>
      <c r="M26" s="31">
        <v>4.1176470588235294E-2</v>
      </c>
      <c r="N26" s="83">
        <v>10.5</v>
      </c>
    </row>
    <row r="27" spans="1:14" ht="15.75" x14ac:dyDescent="0.5">
      <c r="A27" s="83">
        <v>1.6</v>
      </c>
      <c r="B27" s="82">
        <v>14</v>
      </c>
      <c r="C27" s="84">
        <v>0.97599999999999998</v>
      </c>
      <c r="D27" s="82">
        <v>82</v>
      </c>
      <c r="E27" s="82">
        <v>2</v>
      </c>
      <c r="F27" s="82">
        <v>101</v>
      </c>
      <c r="G27" s="82">
        <v>0</v>
      </c>
      <c r="H27" s="29">
        <v>0</v>
      </c>
      <c r="I27" s="82">
        <v>37</v>
      </c>
      <c r="J27" s="82">
        <v>5</v>
      </c>
      <c r="K27" s="82">
        <v>3</v>
      </c>
      <c r="L27" s="30">
        <v>163</v>
      </c>
      <c r="M27" s="31">
        <v>3.0674846625766871E-2</v>
      </c>
      <c r="N27" s="83">
        <v>6.2</v>
      </c>
    </row>
    <row r="28" spans="1:14" ht="15.75" x14ac:dyDescent="0.5">
      <c r="A28" s="83">
        <v>3.4</v>
      </c>
      <c r="B28" s="82">
        <v>12</v>
      </c>
      <c r="C28" s="84">
        <v>1.86</v>
      </c>
      <c r="D28" s="82">
        <v>311</v>
      </c>
      <c r="E28" s="82">
        <v>2</v>
      </c>
      <c r="F28" s="82">
        <v>124</v>
      </c>
      <c r="G28" s="82">
        <v>1</v>
      </c>
      <c r="H28" s="29">
        <v>1</v>
      </c>
      <c r="I28" s="82">
        <v>37</v>
      </c>
      <c r="J28" s="82">
        <v>13</v>
      </c>
      <c r="K28" s="82">
        <v>2</v>
      </c>
      <c r="L28" s="30">
        <v>164</v>
      </c>
      <c r="M28" s="31">
        <v>4.878048780487805E-2</v>
      </c>
      <c r="N28" s="83">
        <v>16.899999999999999</v>
      </c>
    </row>
    <row r="29" spans="1:14" ht="15.75" x14ac:dyDescent="0.5">
      <c r="A29" s="83">
        <v>1.5</v>
      </c>
      <c r="B29" s="82">
        <v>6</v>
      </c>
      <c r="C29" s="84">
        <v>4.7E-2</v>
      </c>
      <c r="D29" s="82">
        <v>65</v>
      </c>
      <c r="E29" s="82">
        <v>4</v>
      </c>
      <c r="F29" s="82">
        <v>88</v>
      </c>
      <c r="G29" s="82">
        <v>1</v>
      </c>
      <c r="H29" s="29">
        <v>0</v>
      </c>
      <c r="I29" s="82">
        <v>27</v>
      </c>
      <c r="J29" s="82">
        <v>5</v>
      </c>
      <c r="K29" s="82">
        <v>6</v>
      </c>
      <c r="L29" s="30">
        <v>180</v>
      </c>
      <c r="M29" s="31">
        <v>3.3333333333333333E-2</v>
      </c>
      <c r="N29" s="83">
        <v>7.9</v>
      </c>
    </row>
    <row r="30" spans="1:14" ht="15.75" x14ac:dyDescent="0.5">
      <c r="A30" s="83">
        <v>1.9</v>
      </c>
      <c r="B30" s="82">
        <v>6</v>
      </c>
      <c r="C30" s="84">
        <v>0.498</v>
      </c>
      <c r="D30" s="82">
        <v>31</v>
      </c>
      <c r="E30" s="82">
        <v>4</v>
      </c>
      <c r="F30" s="82">
        <v>117</v>
      </c>
      <c r="G30" s="82">
        <v>1</v>
      </c>
      <c r="H30" s="29">
        <v>0</v>
      </c>
      <c r="I30" s="82">
        <v>30</v>
      </c>
      <c r="J30" s="82">
        <v>5</v>
      </c>
      <c r="K30" s="82">
        <v>2</v>
      </c>
      <c r="L30" s="30">
        <v>179</v>
      </c>
      <c r="M30" s="31">
        <v>4.4692737430167599E-2</v>
      </c>
      <c r="N30" s="83">
        <v>9.6</v>
      </c>
    </row>
    <row r="31" spans="1:14" ht="15.75" x14ac:dyDescent="0.5">
      <c r="A31" s="83">
        <v>3.7</v>
      </c>
      <c r="B31" s="82">
        <v>12</v>
      </c>
      <c r="C31" s="84">
        <v>8.4000000000000005E-2</v>
      </c>
      <c r="D31" s="82">
        <v>249</v>
      </c>
      <c r="E31" s="82">
        <v>2</v>
      </c>
      <c r="F31" s="82">
        <v>86</v>
      </c>
      <c r="G31" s="82">
        <v>1</v>
      </c>
      <c r="H31" s="29">
        <v>1</v>
      </c>
      <c r="I31" s="82">
        <v>38</v>
      </c>
      <c r="J31" s="82">
        <v>11</v>
      </c>
      <c r="K31" s="82">
        <v>2</v>
      </c>
      <c r="L31" s="30">
        <v>170</v>
      </c>
      <c r="M31" s="31">
        <v>4.1176470588235294E-2</v>
      </c>
      <c r="N31" s="83">
        <v>16.3</v>
      </c>
    </row>
    <row r="32" spans="1:14" ht="15.75" x14ac:dyDescent="0.5">
      <c r="A32" s="83">
        <v>2.6</v>
      </c>
      <c r="B32" s="82">
        <v>14</v>
      </c>
      <c r="C32" s="84">
        <v>4.8000000000000001E-2</v>
      </c>
      <c r="D32" s="82">
        <v>197</v>
      </c>
      <c r="E32" s="82">
        <v>4</v>
      </c>
      <c r="F32" s="82">
        <v>72</v>
      </c>
      <c r="G32" s="82">
        <v>1</v>
      </c>
      <c r="H32" s="29">
        <v>1</v>
      </c>
      <c r="I32" s="82">
        <v>35</v>
      </c>
      <c r="J32" s="82">
        <v>11</v>
      </c>
      <c r="K32" s="82">
        <v>3</v>
      </c>
      <c r="L32" s="30">
        <v>166</v>
      </c>
      <c r="M32" s="31">
        <v>3.614457831325301E-2</v>
      </c>
      <c r="N32" s="83">
        <v>11.2</v>
      </c>
    </row>
    <row r="33" spans="1:14" ht="15.75" x14ac:dyDescent="0.5">
      <c r="A33" s="83">
        <v>2.5</v>
      </c>
      <c r="B33" s="82">
        <v>7</v>
      </c>
      <c r="C33" s="84">
        <v>0.96</v>
      </c>
      <c r="D33" s="82">
        <v>213</v>
      </c>
      <c r="E33" s="82">
        <v>2</v>
      </c>
      <c r="F33" s="82">
        <v>101</v>
      </c>
      <c r="G33" s="82">
        <v>1</v>
      </c>
      <c r="H33" s="29">
        <v>1</v>
      </c>
      <c r="I33" s="82">
        <v>30</v>
      </c>
      <c r="J33" s="82">
        <v>10</v>
      </c>
      <c r="K33" s="82">
        <v>5</v>
      </c>
      <c r="L33" s="30">
        <v>168</v>
      </c>
      <c r="M33" s="31">
        <v>2.976190476190476E-2</v>
      </c>
      <c r="N33" s="83">
        <v>13.1</v>
      </c>
    </row>
    <row r="34" spans="1:14" ht="15.75" x14ac:dyDescent="0.5">
      <c r="A34" s="83">
        <v>1.8</v>
      </c>
      <c r="B34" s="82">
        <v>3</v>
      </c>
      <c r="C34" s="84">
        <v>1.18</v>
      </c>
      <c r="D34" s="82">
        <v>69</v>
      </c>
      <c r="E34" s="82">
        <v>2</v>
      </c>
      <c r="F34" s="82">
        <v>72</v>
      </c>
      <c r="G34" s="82">
        <v>0</v>
      </c>
      <c r="H34" s="29">
        <v>0</v>
      </c>
      <c r="I34" s="82">
        <v>34</v>
      </c>
      <c r="J34" s="82">
        <v>6</v>
      </c>
      <c r="K34" s="82">
        <v>2</v>
      </c>
      <c r="L34" s="30">
        <v>178</v>
      </c>
      <c r="M34" s="31">
        <v>2.8089887640449437E-2</v>
      </c>
      <c r="N34" s="83">
        <v>8</v>
      </c>
    </row>
    <row r="35" spans="1:14" ht="15.75" x14ac:dyDescent="0.5">
      <c r="A35" s="83">
        <v>3.9</v>
      </c>
      <c r="B35" s="82">
        <v>3</v>
      </c>
      <c r="C35" s="84">
        <v>0.97399999999999998</v>
      </c>
      <c r="D35" s="82">
        <v>201</v>
      </c>
      <c r="E35" s="82">
        <v>1</v>
      </c>
      <c r="F35" s="82">
        <v>91</v>
      </c>
      <c r="G35" s="82">
        <v>1</v>
      </c>
      <c r="H35" s="29">
        <v>1</v>
      </c>
      <c r="I35" s="82">
        <v>37</v>
      </c>
      <c r="J35" s="82">
        <v>6</v>
      </c>
      <c r="K35" s="82">
        <v>3</v>
      </c>
      <c r="L35" s="30">
        <v>186</v>
      </c>
      <c r="M35" s="31">
        <v>4.3010752688172046E-2</v>
      </c>
      <c r="N35" s="83">
        <v>16.100000000000001</v>
      </c>
    </row>
    <row r="36" spans="1:14" ht="15.75" x14ac:dyDescent="0.5">
      <c r="A36" s="83">
        <v>2</v>
      </c>
      <c r="B36" s="82">
        <v>4</v>
      </c>
      <c r="C36" s="84">
        <v>1.3149999999999999</v>
      </c>
      <c r="D36" s="82">
        <v>69</v>
      </c>
      <c r="E36" s="82">
        <v>1</v>
      </c>
      <c r="F36" s="82">
        <v>78</v>
      </c>
      <c r="G36" s="82">
        <v>1</v>
      </c>
      <c r="H36" s="29">
        <v>1</v>
      </c>
      <c r="I36" s="82">
        <v>35</v>
      </c>
      <c r="J36" s="82">
        <v>9</v>
      </c>
      <c r="K36" s="82">
        <v>2</v>
      </c>
      <c r="L36" s="30">
        <v>181</v>
      </c>
      <c r="M36" s="31">
        <v>4.4198895027624308E-2</v>
      </c>
      <c r="N36" s="83">
        <v>10.4</v>
      </c>
    </row>
    <row r="37" spans="1:14" ht="15.75" x14ac:dyDescent="0.5">
      <c r="A37" s="83">
        <v>1.8</v>
      </c>
      <c r="B37" s="82">
        <v>12</v>
      </c>
      <c r="C37" s="84">
        <v>0.97399999999999998</v>
      </c>
      <c r="D37" s="82">
        <v>117</v>
      </c>
      <c r="E37" s="82">
        <v>3</v>
      </c>
      <c r="F37" s="82">
        <v>96</v>
      </c>
      <c r="G37" s="82">
        <v>0</v>
      </c>
      <c r="H37" s="29">
        <v>0</v>
      </c>
      <c r="I37" s="82">
        <v>33</v>
      </c>
      <c r="J37" s="82">
        <v>6</v>
      </c>
      <c r="K37" s="82">
        <v>2</v>
      </c>
      <c r="L37" s="30">
        <v>165</v>
      </c>
      <c r="M37" s="31">
        <v>3.0303030303030304E-2</v>
      </c>
      <c r="N37" s="83">
        <v>7.4</v>
      </c>
    </row>
    <row r="38" spans="1:14" ht="15.75" x14ac:dyDescent="0.5">
      <c r="A38" s="83">
        <v>2.2999999999999998</v>
      </c>
      <c r="B38" s="82">
        <v>15</v>
      </c>
      <c r="C38" s="84">
        <v>0.16700000000000001</v>
      </c>
      <c r="D38" s="82">
        <v>81</v>
      </c>
      <c r="E38" s="82">
        <v>1</v>
      </c>
      <c r="F38" s="82">
        <v>120</v>
      </c>
      <c r="G38" s="82">
        <v>0</v>
      </c>
      <c r="H38" s="29">
        <v>0</v>
      </c>
      <c r="I38" s="82">
        <v>39</v>
      </c>
      <c r="J38" s="82">
        <v>10</v>
      </c>
      <c r="K38" s="82">
        <v>2</v>
      </c>
      <c r="L38" s="30">
        <v>181</v>
      </c>
      <c r="M38" s="31">
        <v>3.8674033149171269E-2</v>
      </c>
      <c r="N38" s="83">
        <v>10.5</v>
      </c>
    </row>
    <row r="39" spans="1:14" ht="15.75" x14ac:dyDescent="0.5">
      <c r="A39" s="83">
        <v>2.2999999999999998</v>
      </c>
      <c r="B39" s="82">
        <v>5</v>
      </c>
      <c r="C39" s="84">
        <v>0.93700000000000006</v>
      </c>
      <c r="D39" s="82">
        <v>211</v>
      </c>
      <c r="E39" s="82">
        <v>3</v>
      </c>
      <c r="F39" s="82">
        <v>112</v>
      </c>
      <c r="G39" s="82">
        <v>1</v>
      </c>
      <c r="H39" s="29">
        <v>0</v>
      </c>
      <c r="I39" s="82">
        <v>59</v>
      </c>
      <c r="J39" s="82">
        <v>15</v>
      </c>
      <c r="K39" s="82">
        <v>4</v>
      </c>
      <c r="L39" s="30">
        <v>166</v>
      </c>
      <c r="M39" s="31">
        <v>3.0120481927710843E-2</v>
      </c>
      <c r="N39" s="83">
        <v>12</v>
      </c>
    </row>
    <row r="40" spans="1:14" ht="15.75" x14ac:dyDescent="0.5">
      <c r="A40" s="83">
        <v>2.4</v>
      </c>
      <c r="B40" s="82">
        <v>9</v>
      </c>
      <c r="C40" s="84">
        <v>4.5999999999999999E-2</v>
      </c>
      <c r="D40" s="82">
        <v>151</v>
      </c>
      <c r="E40" s="82">
        <v>0</v>
      </c>
      <c r="F40" s="82">
        <v>72</v>
      </c>
      <c r="G40" s="82">
        <v>1</v>
      </c>
      <c r="H40" s="29">
        <v>1</v>
      </c>
      <c r="I40" s="82">
        <v>30</v>
      </c>
      <c r="J40" s="82">
        <v>13</v>
      </c>
      <c r="K40" s="82">
        <v>5</v>
      </c>
      <c r="L40" s="30">
        <v>201</v>
      </c>
      <c r="M40" s="31">
        <v>1.4925373134328358E-2</v>
      </c>
      <c r="N40" s="83">
        <v>14.5</v>
      </c>
    </row>
    <row r="41" spans="1:14" ht="15.75" x14ac:dyDescent="0.5">
      <c r="A41" s="85">
        <v>1.9</v>
      </c>
      <c r="B41" s="81">
        <v>2</v>
      </c>
      <c r="C41" s="86">
        <v>1.7999999999999999E-2</v>
      </c>
      <c r="D41" s="81">
        <v>77</v>
      </c>
      <c r="E41" s="81">
        <v>2</v>
      </c>
      <c r="F41" s="81">
        <v>150</v>
      </c>
      <c r="G41" s="82">
        <v>0</v>
      </c>
      <c r="H41" s="29">
        <v>0</v>
      </c>
      <c r="I41" s="82">
        <v>28</v>
      </c>
      <c r="J41" s="82">
        <v>1</v>
      </c>
      <c r="K41" s="82">
        <v>6</v>
      </c>
      <c r="L41" s="30">
        <v>157</v>
      </c>
      <c r="M41" s="31">
        <v>1.9108280254777069E-2</v>
      </c>
      <c r="N41" s="85">
        <v>5.9</v>
      </c>
    </row>
    <row r="42" spans="1:14" ht="15.75" x14ac:dyDescent="0.5">
      <c r="A42" s="83">
        <v>1.9</v>
      </c>
      <c r="B42" s="82">
        <v>13</v>
      </c>
      <c r="C42" s="84">
        <v>0.84</v>
      </c>
      <c r="D42" s="82">
        <v>99</v>
      </c>
      <c r="E42" s="82">
        <v>3</v>
      </c>
      <c r="F42" s="82">
        <v>110</v>
      </c>
      <c r="G42" s="82">
        <v>1</v>
      </c>
      <c r="H42" s="29">
        <v>0</v>
      </c>
      <c r="I42" s="82">
        <v>36</v>
      </c>
      <c r="J42" s="82">
        <v>9</v>
      </c>
      <c r="K42" s="82">
        <v>2</v>
      </c>
      <c r="L42" s="30">
        <v>171</v>
      </c>
      <c r="M42" s="31">
        <v>2.9239766081871343E-2</v>
      </c>
      <c r="N42" s="83">
        <v>9</v>
      </c>
    </row>
    <row r="43" spans="1:14" ht="15.75" x14ac:dyDescent="0.5">
      <c r="A43" s="83">
        <v>3.5</v>
      </c>
      <c r="B43" s="82">
        <v>18</v>
      </c>
      <c r="C43" s="84">
        <v>1</v>
      </c>
      <c r="D43" s="82">
        <v>283</v>
      </c>
      <c r="E43" s="82">
        <v>2</v>
      </c>
      <c r="F43" s="82">
        <v>104</v>
      </c>
      <c r="G43" s="82">
        <v>1</v>
      </c>
      <c r="H43" s="29">
        <v>0</v>
      </c>
      <c r="I43" s="82">
        <v>40</v>
      </c>
      <c r="J43" s="82">
        <v>8</v>
      </c>
      <c r="K43" s="82">
        <v>3</v>
      </c>
      <c r="L43" s="30">
        <v>167</v>
      </c>
      <c r="M43" s="31">
        <v>5.9880239520958084E-2</v>
      </c>
      <c r="N43" s="83">
        <v>15.8</v>
      </c>
    </row>
    <row r="44" spans="1:14" ht="15.75" x14ac:dyDescent="0.5">
      <c r="A44" s="83">
        <v>2.5</v>
      </c>
      <c r="B44" s="82">
        <v>5</v>
      </c>
      <c r="C44" s="84">
        <v>1.159</v>
      </c>
      <c r="D44" s="82">
        <v>196</v>
      </c>
      <c r="E44" s="82">
        <v>1</v>
      </c>
      <c r="F44" s="82">
        <v>99</v>
      </c>
      <c r="G44" s="82">
        <v>1</v>
      </c>
      <c r="H44" s="29">
        <v>0</v>
      </c>
      <c r="I44" s="82">
        <v>43</v>
      </c>
      <c r="J44" s="82">
        <v>15</v>
      </c>
      <c r="K44" s="82">
        <v>5</v>
      </c>
      <c r="L44" s="30">
        <v>176</v>
      </c>
      <c r="M44" s="31">
        <v>4.5454545454545456E-2</v>
      </c>
      <c r="N44" s="83">
        <v>14</v>
      </c>
    </row>
    <row r="45" spans="1:14" ht="15.75" x14ac:dyDescent="0.5">
      <c r="A45" s="83">
        <v>3.4</v>
      </c>
      <c r="B45" s="82">
        <v>2</v>
      </c>
      <c r="C45" s="84">
        <v>0.104</v>
      </c>
      <c r="D45" s="82">
        <v>253</v>
      </c>
      <c r="E45" s="82">
        <v>2</v>
      </c>
      <c r="F45" s="82">
        <v>145</v>
      </c>
      <c r="G45" s="82">
        <v>1</v>
      </c>
      <c r="H45" s="29">
        <v>1</v>
      </c>
      <c r="I45" s="82">
        <v>52</v>
      </c>
      <c r="J45" s="82">
        <v>15</v>
      </c>
      <c r="K45" s="82">
        <v>3</v>
      </c>
      <c r="L45" s="30">
        <v>163</v>
      </c>
      <c r="M45" s="31">
        <v>3.6809815950920248E-2</v>
      </c>
      <c r="N45" s="83">
        <v>15.3</v>
      </c>
    </row>
    <row r="46" spans="1:14" ht="15.75" x14ac:dyDescent="0.5">
      <c r="A46" s="83">
        <v>3.1</v>
      </c>
      <c r="B46" s="82">
        <v>22</v>
      </c>
      <c r="C46" s="84">
        <v>0.93600000000000005</v>
      </c>
      <c r="D46" s="82">
        <v>203</v>
      </c>
      <c r="E46" s="82">
        <v>2</v>
      </c>
      <c r="F46" s="82">
        <v>111</v>
      </c>
      <c r="G46" s="82">
        <v>1</v>
      </c>
      <c r="H46" s="29">
        <v>0</v>
      </c>
      <c r="I46" s="82">
        <v>45</v>
      </c>
      <c r="J46" s="82">
        <v>9</v>
      </c>
      <c r="K46" s="82">
        <v>3</v>
      </c>
      <c r="L46" s="30">
        <v>173</v>
      </c>
      <c r="M46" s="31">
        <v>2.8901734104046242E-2</v>
      </c>
      <c r="N46" s="83">
        <v>14.4</v>
      </c>
    </row>
    <row r="47" spans="1:14" ht="15.75" x14ac:dyDescent="0.5">
      <c r="A47" s="83">
        <v>3.6</v>
      </c>
      <c r="B47" s="82">
        <v>2</v>
      </c>
      <c r="C47" s="84">
        <v>1.968</v>
      </c>
      <c r="D47" s="82">
        <v>164</v>
      </c>
      <c r="E47" s="82">
        <v>1</v>
      </c>
      <c r="F47" s="82">
        <v>86</v>
      </c>
      <c r="G47" s="82">
        <v>1</v>
      </c>
      <c r="H47" s="29">
        <v>0</v>
      </c>
      <c r="I47" s="82">
        <v>33</v>
      </c>
      <c r="J47" s="82">
        <v>5</v>
      </c>
      <c r="K47" s="82">
        <v>2</v>
      </c>
      <c r="L47" s="30">
        <v>183</v>
      </c>
      <c r="M47" s="31">
        <v>6.0109289617486336E-2</v>
      </c>
      <c r="N47" s="83">
        <v>14.8</v>
      </c>
    </row>
    <row r="48" spans="1:14" ht="15.75" x14ac:dyDescent="0.5">
      <c r="A48" s="83">
        <v>2.5</v>
      </c>
      <c r="B48" s="82">
        <v>4</v>
      </c>
      <c r="C48" s="84">
        <v>2.536</v>
      </c>
      <c r="D48" s="82">
        <v>146</v>
      </c>
      <c r="E48" s="82">
        <v>1</v>
      </c>
      <c r="F48" s="82">
        <v>84</v>
      </c>
      <c r="G48" s="82">
        <v>1</v>
      </c>
      <c r="H48" s="29">
        <v>1</v>
      </c>
      <c r="I48" s="82">
        <v>36</v>
      </c>
      <c r="J48" s="82">
        <v>8</v>
      </c>
      <c r="K48" s="82">
        <v>2</v>
      </c>
      <c r="L48" s="30">
        <v>173</v>
      </c>
      <c r="M48" s="31">
        <v>3.4682080924855488E-2</v>
      </c>
      <c r="N48" s="83">
        <v>12.1</v>
      </c>
    </row>
    <row r="49" spans="1:14" ht="15.75" x14ac:dyDescent="0.5">
      <c r="A49" s="83">
        <v>1.9</v>
      </c>
      <c r="B49" s="82">
        <v>2</v>
      </c>
      <c r="C49" s="84">
        <v>0.41699999999999998</v>
      </c>
      <c r="D49" s="82">
        <v>121</v>
      </c>
      <c r="E49" s="82">
        <v>3</v>
      </c>
      <c r="F49" s="82">
        <v>123</v>
      </c>
      <c r="G49" s="82">
        <v>0</v>
      </c>
      <c r="H49" s="29">
        <v>0</v>
      </c>
      <c r="I49" s="82">
        <v>36</v>
      </c>
      <c r="J49" s="82">
        <v>8</v>
      </c>
      <c r="K49" s="82">
        <v>2</v>
      </c>
      <c r="L49" s="30">
        <v>161</v>
      </c>
      <c r="M49" s="31">
        <v>3.7267080745341616E-2</v>
      </c>
      <c r="N49" s="83">
        <v>8</v>
      </c>
    </row>
    <row r="50" spans="1:14" ht="15.75" x14ac:dyDescent="0.5">
      <c r="A50" s="83">
        <v>2</v>
      </c>
      <c r="B50" s="82">
        <v>14</v>
      </c>
      <c r="C50" s="84">
        <v>3.9E-2</v>
      </c>
      <c r="D50" s="82">
        <v>128</v>
      </c>
      <c r="E50" s="82">
        <v>1</v>
      </c>
      <c r="F50" s="82">
        <v>97</v>
      </c>
      <c r="G50" s="82">
        <v>0</v>
      </c>
      <c r="H50" s="29">
        <v>1</v>
      </c>
      <c r="I50" s="82">
        <v>43</v>
      </c>
      <c r="J50" s="82">
        <v>6</v>
      </c>
      <c r="K50" s="82">
        <v>3</v>
      </c>
      <c r="L50" s="30">
        <v>165</v>
      </c>
      <c r="M50" s="31">
        <v>4.2424242424242427E-2</v>
      </c>
      <c r="N50" s="83">
        <v>8.4</v>
      </c>
    </row>
    <row r="51" spans="1:14" ht="15.75" x14ac:dyDescent="0.5">
      <c r="A51" s="83">
        <v>2</v>
      </c>
      <c r="B51" s="82">
        <v>3</v>
      </c>
      <c r="C51" s="84">
        <v>1.155</v>
      </c>
      <c r="D51" s="82">
        <v>132</v>
      </c>
      <c r="E51" s="82">
        <v>2</v>
      </c>
      <c r="F51" s="82">
        <v>98</v>
      </c>
      <c r="G51" s="82">
        <v>0</v>
      </c>
      <c r="H51" s="29">
        <v>1</v>
      </c>
      <c r="I51" s="82">
        <v>35</v>
      </c>
      <c r="J51" s="82">
        <v>1</v>
      </c>
      <c r="K51" s="82">
        <v>3</v>
      </c>
      <c r="L51" s="30">
        <v>173</v>
      </c>
      <c r="M51" s="31">
        <v>4.6242774566473986E-2</v>
      </c>
      <c r="N51" s="83">
        <v>10.6</v>
      </c>
    </row>
    <row r="52" spans="1:14" ht="15.75" x14ac:dyDescent="0.5">
      <c r="A52" s="83">
        <v>2.2999999999999998</v>
      </c>
      <c r="B52" s="82">
        <v>9</v>
      </c>
      <c r="C52" s="84">
        <v>1.9990000000000001</v>
      </c>
      <c r="D52" s="82">
        <v>75</v>
      </c>
      <c r="E52" s="82">
        <v>0</v>
      </c>
      <c r="F52" s="82">
        <v>72</v>
      </c>
      <c r="G52" s="82">
        <v>0</v>
      </c>
      <c r="H52" s="29">
        <v>1</v>
      </c>
      <c r="I52" s="82">
        <v>49</v>
      </c>
      <c r="J52" s="82">
        <v>7</v>
      </c>
      <c r="K52" s="82">
        <v>4</v>
      </c>
      <c r="L52" s="30">
        <v>182</v>
      </c>
      <c r="M52" s="31">
        <v>3.8461538461538464E-2</v>
      </c>
      <c r="N52" s="83">
        <v>10.9</v>
      </c>
    </row>
    <row r="53" spans="1:14" ht="15.75" x14ac:dyDescent="0.5">
      <c r="A53" s="83">
        <v>2.1</v>
      </c>
      <c r="B53" s="82">
        <v>2</v>
      </c>
      <c r="C53" s="84">
        <v>2.8719999999999999</v>
      </c>
      <c r="D53" s="82">
        <v>144</v>
      </c>
      <c r="E53" s="82">
        <v>6</v>
      </c>
      <c r="F53" s="82">
        <v>73</v>
      </c>
      <c r="G53" s="82">
        <v>1</v>
      </c>
      <c r="H53" s="29">
        <v>1</v>
      </c>
      <c r="I53" s="82">
        <v>35</v>
      </c>
      <c r="J53" s="82">
        <v>4</v>
      </c>
      <c r="K53" s="82">
        <v>3</v>
      </c>
      <c r="L53" s="30">
        <v>165</v>
      </c>
      <c r="M53" s="31">
        <v>3.6363636363636362E-2</v>
      </c>
      <c r="N53" s="83">
        <v>8.6999999999999993</v>
      </c>
    </row>
    <row r="54" spans="1:14" ht="15.75" x14ac:dyDescent="0.5">
      <c r="A54" s="83">
        <v>2.5</v>
      </c>
      <c r="B54" s="82">
        <v>21</v>
      </c>
      <c r="C54" s="84">
        <v>0.73399999999999999</v>
      </c>
      <c r="D54" s="82">
        <v>152</v>
      </c>
      <c r="E54" s="82">
        <v>3</v>
      </c>
      <c r="F54" s="82">
        <v>111</v>
      </c>
      <c r="G54" s="82">
        <v>1</v>
      </c>
      <c r="H54" s="29">
        <v>0</v>
      </c>
      <c r="I54" s="82">
        <v>44</v>
      </c>
      <c r="J54" s="82">
        <v>5</v>
      </c>
      <c r="K54" s="82">
        <v>3</v>
      </c>
      <c r="L54" s="30">
        <v>164</v>
      </c>
      <c r="M54" s="31">
        <v>3.048780487804878E-2</v>
      </c>
      <c r="N54" s="83">
        <v>9.5</v>
      </c>
    </row>
    <row r="55" spans="1:14" ht="15.75" x14ac:dyDescent="0.5">
      <c r="A55" s="83">
        <v>1.7</v>
      </c>
      <c r="B55" s="82">
        <v>4</v>
      </c>
      <c r="C55" s="84">
        <v>4.5900000000000003E-2</v>
      </c>
      <c r="D55" s="82">
        <v>104</v>
      </c>
      <c r="E55" s="82">
        <v>6</v>
      </c>
      <c r="F55" s="82">
        <v>86</v>
      </c>
      <c r="G55" s="82">
        <v>1</v>
      </c>
      <c r="H55" s="29">
        <v>0</v>
      </c>
      <c r="I55" s="82">
        <v>29</v>
      </c>
      <c r="J55" s="82">
        <v>2</v>
      </c>
      <c r="K55" s="82">
        <v>2</v>
      </c>
      <c r="L55" s="30">
        <v>164</v>
      </c>
      <c r="M55" s="31">
        <v>2.4390243902439025E-2</v>
      </c>
      <c r="N55" s="83">
        <v>6.8</v>
      </c>
    </row>
    <row r="56" spans="1:14" ht="15.75" x14ac:dyDescent="0.5">
      <c r="A56" s="83">
        <v>1.6</v>
      </c>
      <c r="B56" s="82">
        <v>12</v>
      </c>
      <c r="C56" s="84">
        <v>0.879</v>
      </c>
      <c r="D56" s="82">
        <v>112</v>
      </c>
      <c r="E56" s="82">
        <v>2</v>
      </c>
      <c r="F56" s="82">
        <v>120</v>
      </c>
      <c r="G56" s="82">
        <v>0</v>
      </c>
      <c r="H56" s="29">
        <v>0</v>
      </c>
      <c r="I56" s="82">
        <v>39</v>
      </c>
      <c r="J56" s="82">
        <v>5</v>
      </c>
      <c r="K56" s="82">
        <v>3</v>
      </c>
      <c r="L56" s="30">
        <v>162</v>
      </c>
      <c r="M56" s="31">
        <v>3.0864197530864196E-2</v>
      </c>
      <c r="N56" s="83">
        <v>7.2</v>
      </c>
    </row>
    <row r="57" spans="1:14" ht="15.75" x14ac:dyDescent="0.5">
      <c r="A57" s="83">
        <v>2.6</v>
      </c>
      <c r="B57" s="82">
        <v>4</v>
      </c>
      <c r="C57" s="84">
        <v>1.496</v>
      </c>
      <c r="D57" s="82">
        <v>139</v>
      </c>
      <c r="E57" s="82">
        <v>2</v>
      </c>
      <c r="F57" s="82">
        <v>84</v>
      </c>
      <c r="G57" s="82">
        <v>1</v>
      </c>
      <c r="H57" s="29">
        <v>1</v>
      </c>
      <c r="I57" s="82">
        <v>36</v>
      </c>
      <c r="J57" s="82">
        <v>6</v>
      </c>
      <c r="K57" s="82">
        <v>3</v>
      </c>
      <c r="L57" s="30">
        <v>177</v>
      </c>
      <c r="M57" s="31">
        <v>3.954802259887006E-2</v>
      </c>
      <c r="N57" s="83">
        <v>11.3</v>
      </c>
    </row>
    <row r="58" spans="1:14" ht="15.75" x14ac:dyDescent="0.5">
      <c r="A58" s="83">
        <v>2</v>
      </c>
      <c r="B58" s="82">
        <v>14</v>
      </c>
      <c r="C58" s="84">
        <v>0.65500000000000003</v>
      </c>
      <c r="D58" s="82">
        <v>150</v>
      </c>
      <c r="E58" s="82">
        <v>3</v>
      </c>
      <c r="F58" s="82">
        <v>108</v>
      </c>
      <c r="G58" s="82">
        <v>1</v>
      </c>
      <c r="H58" s="29">
        <v>0</v>
      </c>
      <c r="I58" s="82">
        <v>37</v>
      </c>
      <c r="J58" s="82">
        <v>9</v>
      </c>
      <c r="K58" s="82">
        <v>2</v>
      </c>
      <c r="L58" s="30">
        <v>163</v>
      </c>
      <c r="M58" s="31">
        <v>3.0674846625766871E-2</v>
      </c>
      <c r="N58" s="83">
        <v>9.4</v>
      </c>
    </row>
    <row r="59" spans="1:14" ht="15.75" x14ac:dyDescent="0.5">
      <c r="A59" s="83">
        <v>1.8</v>
      </c>
      <c r="B59" s="82">
        <v>10</v>
      </c>
      <c r="C59" s="84">
        <v>1.6439999999999999</v>
      </c>
      <c r="D59" s="82">
        <v>60</v>
      </c>
      <c r="E59" s="82">
        <v>3</v>
      </c>
      <c r="F59" s="82">
        <v>118</v>
      </c>
      <c r="G59" s="82">
        <v>0</v>
      </c>
      <c r="H59" s="29">
        <v>1</v>
      </c>
      <c r="I59" s="82">
        <v>34</v>
      </c>
      <c r="J59" s="82">
        <v>19</v>
      </c>
      <c r="K59" s="82">
        <v>1</v>
      </c>
      <c r="L59" s="30">
        <v>172</v>
      </c>
      <c r="M59" s="31">
        <v>4.6511627906976744E-2</v>
      </c>
      <c r="N59" s="83">
        <v>8.6</v>
      </c>
    </row>
    <row r="60" spans="1:14" ht="15.75" x14ac:dyDescent="0.5">
      <c r="A60" s="83">
        <v>2.9</v>
      </c>
      <c r="B60" s="82">
        <v>5</v>
      </c>
      <c r="C60" s="84">
        <v>0.81899999999999995</v>
      </c>
      <c r="D60" s="82">
        <v>266</v>
      </c>
      <c r="E60" s="82">
        <v>4</v>
      </c>
      <c r="F60" s="82">
        <v>92</v>
      </c>
      <c r="G60" s="82">
        <v>0</v>
      </c>
      <c r="H60" s="29">
        <v>1</v>
      </c>
      <c r="I60" s="82">
        <v>52</v>
      </c>
      <c r="J60" s="82">
        <v>18</v>
      </c>
      <c r="K60" s="82">
        <v>5</v>
      </c>
      <c r="L60" s="30">
        <v>178</v>
      </c>
      <c r="M60" s="31">
        <v>4.49438202247191E-2</v>
      </c>
      <c r="N60" s="83">
        <v>17.100000000000001</v>
      </c>
    </row>
    <row r="61" spans="1:14" ht="15.75" x14ac:dyDescent="0.5">
      <c r="A61" s="83">
        <v>2.4</v>
      </c>
      <c r="B61" s="82">
        <v>6</v>
      </c>
      <c r="C61" s="84">
        <v>1.623</v>
      </c>
      <c r="D61" s="82">
        <v>209</v>
      </c>
      <c r="E61" s="82">
        <v>1</v>
      </c>
      <c r="F61" s="82">
        <v>88</v>
      </c>
      <c r="G61" s="82">
        <v>0</v>
      </c>
      <c r="H61" s="29">
        <v>1</v>
      </c>
      <c r="I61" s="82">
        <v>45</v>
      </c>
      <c r="J61" s="82">
        <v>10</v>
      </c>
      <c r="K61" s="82">
        <v>3</v>
      </c>
      <c r="L61" s="30">
        <v>179</v>
      </c>
      <c r="M61" s="31">
        <v>4.4692737430167599E-2</v>
      </c>
      <c r="N61" s="83">
        <v>15.4</v>
      </c>
    </row>
    <row r="62" spans="1:14" ht="15.75" x14ac:dyDescent="0.5">
      <c r="A62" s="83">
        <v>2.2000000000000002</v>
      </c>
      <c r="B62" s="82">
        <v>6</v>
      </c>
      <c r="C62" s="84">
        <v>1.0840000000000001</v>
      </c>
      <c r="D62" s="82">
        <v>181</v>
      </c>
      <c r="E62" s="82">
        <v>2</v>
      </c>
      <c r="F62" s="82">
        <v>101</v>
      </c>
      <c r="G62" s="82">
        <v>0</v>
      </c>
      <c r="H62" s="29">
        <v>1</v>
      </c>
      <c r="I62" s="82">
        <v>53</v>
      </c>
      <c r="J62" s="82">
        <v>9</v>
      </c>
      <c r="K62" s="82">
        <v>4</v>
      </c>
      <c r="L62" s="30">
        <v>164</v>
      </c>
      <c r="M62" s="31">
        <v>3.6585365853658534E-2</v>
      </c>
      <c r="N62" s="83">
        <v>11</v>
      </c>
    </row>
    <row r="63" spans="1:14" ht="15.75" x14ac:dyDescent="0.5">
      <c r="A63" s="83">
        <v>3</v>
      </c>
      <c r="B63" s="82">
        <v>13</v>
      </c>
      <c r="C63" s="84">
        <v>1.4610000000000001</v>
      </c>
      <c r="D63" s="82">
        <v>180</v>
      </c>
      <c r="E63" s="82">
        <v>4</v>
      </c>
      <c r="F63" s="82">
        <v>91</v>
      </c>
      <c r="G63" s="82">
        <v>0</v>
      </c>
      <c r="H63" s="29">
        <v>0</v>
      </c>
      <c r="I63" s="82">
        <v>44</v>
      </c>
      <c r="J63" s="82">
        <v>10</v>
      </c>
      <c r="K63" s="82">
        <v>3</v>
      </c>
      <c r="L63" s="30">
        <v>181</v>
      </c>
      <c r="M63" s="31">
        <v>3.3149171270718231E-2</v>
      </c>
      <c r="N63" s="83">
        <v>15.6</v>
      </c>
    </row>
    <row r="64" spans="1:14" ht="15.75" x14ac:dyDescent="0.5">
      <c r="A64" s="83">
        <v>1.8</v>
      </c>
      <c r="B64" s="82">
        <v>3</v>
      </c>
      <c r="C64" s="84">
        <v>0.53200000000000003</v>
      </c>
      <c r="D64" s="82">
        <v>111</v>
      </c>
      <c r="E64" s="82">
        <v>2</v>
      </c>
      <c r="F64" s="82">
        <v>120</v>
      </c>
      <c r="G64" s="82">
        <v>0</v>
      </c>
      <c r="H64" s="29">
        <v>0</v>
      </c>
      <c r="I64" s="82">
        <v>46</v>
      </c>
      <c r="J64" s="82">
        <v>3</v>
      </c>
      <c r="K64" s="82">
        <v>4</v>
      </c>
      <c r="L64" s="30">
        <v>164</v>
      </c>
      <c r="M64" s="31">
        <v>4.878048780487805E-2</v>
      </c>
      <c r="N64" s="83">
        <v>7.6</v>
      </c>
    </row>
    <row r="65" spans="1:14" ht="15.75" x14ac:dyDescent="0.5">
      <c r="A65" s="83">
        <v>2.4</v>
      </c>
      <c r="B65" s="82">
        <v>2</v>
      </c>
      <c r="C65" s="84">
        <v>1.3360000000000001</v>
      </c>
      <c r="D65" s="82">
        <v>150</v>
      </c>
      <c r="E65" s="82">
        <v>2</v>
      </c>
      <c r="F65" s="82">
        <v>98</v>
      </c>
      <c r="G65" s="82">
        <v>0</v>
      </c>
      <c r="H65" s="29">
        <v>1</v>
      </c>
      <c r="I65" s="82">
        <v>38</v>
      </c>
      <c r="J65" s="82">
        <v>9</v>
      </c>
      <c r="K65" s="82">
        <v>2</v>
      </c>
      <c r="L65" s="30">
        <v>177</v>
      </c>
      <c r="M65" s="31">
        <v>3.3898305084745763E-2</v>
      </c>
      <c r="N65" s="83">
        <v>11.4</v>
      </c>
    </row>
    <row r="66" spans="1:14" ht="15.75" x14ac:dyDescent="0.5">
      <c r="A66" s="83">
        <v>3.6</v>
      </c>
      <c r="B66" s="82">
        <v>8</v>
      </c>
      <c r="C66" s="84">
        <v>1.018</v>
      </c>
      <c r="D66" s="82">
        <v>348</v>
      </c>
      <c r="E66" s="82">
        <v>0</v>
      </c>
      <c r="F66" s="82">
        <v>98</v>
      </c>
      <c r="G66" s="82">
        <v>1</v>
      </c>
      <c r="H66" s="29">
        <v>1</v>
      </c>
      <c r="I66" s="82">
        <v>36</v>
      </c>
      <c r="J66" s="82">
        <v>12</v>
      </c>
      <c r="K66" s="82">
        <v>1</v>
      </c>
      <c r="L66" s="30">
        <v>184</v>
      </c>
      <c r="M66" s="31">
        <v>5.9782608695652176E-2</v>
      </c>
      <c r="N66" s="83">
        <v>23.5</v>
      </c>
    </row>
    <row r="67" spans="1:14" ht="15.75" x14ac:dyDescent="0.5">
      <c r="A67" s="83">
        <v>3.2</v>
      </c>
      <c r="B67" s="82">
        <v>19</v>
      </c>
      <c r="C67" s="84">
        <v>4.2999999999999997E-2</v>
      </c>
      <c r="D67" s="82">
        <v>214</v>
      </c>
      <c r="E67" s="82">
        <v>2</v>
      </c>
      <c r="F67" s="82">
        <v>98</v>
      </c>
      <c r="G67" s="82">
        <v>1</v>
      </c>
      <c r="H67" s="29">
        <v>1</v>
      </c>
      <c r="I67" s="82">
        <v>42</v>
      </c>
      <c r="J67" s="82">
        <v>3</v>
      </c>
      <c r="K67" s="82">
        <v>3</v>
      </c>
      <c r="L67" s="30">
        <v>160</v>
      </c>
      <c r="M67" s="31">
        <v>3.7499999999999999E-2</v>
      </c>
      <c r="N67" s="83">
        <v>12.4</v>
      </c>
    </row>
    <row r="68" spans="1:14" ht="15.75" x14ac:dyDescent="0.5">
      <c r="A68" s="83">
        <v>2.7</v>
      </c>
      <c r="B68" s="82">
        <v>5</v>
      </c>
      <c r="C68" s="84">
        <v>1.28</v>
      </c>
      <c r="D68" s="82">
        <v>141</v>
      </c>
      <c r="E68" s="82">
        <v>2</v>
      </c>
      <c r="F68" s="82">
        <v>96</v>
      </c>
      <c r="G68" s="82">
        <v>0</v>
      </c>
      <c r="H68" s="29">
        <v>1</v>
      </c>
      <c r="I68" s="82">
        <v>28</v>
      </c>
      <c r="J68" s="82">
        <v>9</v>
      </c>
      <c r="K68" s="82">
        <v>1</v>
      </c>
      <c r="L68" s="30">
        <v>180</v>
      </c>
      <c r="M68" s="31">
        <v>3.3333333333333333E-2</v>
      </c>
      <c r="N68" s="83">
        <v>13.4</v>
      </c>
    </row>
    <row r="69" spans="1:14" ht="15.75" x14ac:dyDescent="0.5">
      <c r="A69" s="83">
        <v>2.5</v>
      </c>
      <c r="B69" s="82">
        <v>12</v>
      </c>
      <c r="C69" s="84">
        <v>0.61199999999999999</v>
      </c>
      <c r="D69" s="82">
        <v>148</v>
      </c>
      <c r="E69" s="82">
        <v>3</v>
      </c>
      <c r="F69" s="82">
        <v>116</v>
      </c>
      <c r="G69" s="82">
        <v>1</v>
      </c>
      <c r="H69" s="29">
        <v>0</v>
      </c>
      <c r="I69" s="82">
        <v>35</v>
      </c>
      <c r="J69" s="82">
        <v>10</v>
      </c>
      <c r="K69" s="82">
        <v>2</v>
      </c>
      <c r="L69" s="30">
        <v>178</v>
      </c>
      <c r="M69" s="31">
        <v>3.9325842696629212E-2</v>
      </c>
      <c r="N69" s="83">
        <v>13.8</v>
      </c>
    </row>
    <row r="70" spans="1:14" ht="15.75" x14ac:dyDescent="0.5">
      <c r="A70" s="83">
        <v>2.2999999999999998</v>
      </c>
      <c r="B70" s="82">
        <v>3</v>
      </c>
      <c r="C70" s="84">
        <v>0.73899999999999999</v>
      </c>
      <c r="D70" s="82">
        <v>146</v>
      </c>
      <c r="E70" s="82">
        <v>3</v>
      </c>
      <c r="F70" s="82">
        <v>114</v>
      </c>
      <c r="G70" s="82">
        <v>1</v>
      </c>
      <c r="H70" s="29">
        <v>1</v>
      </c>
      <c r="I70" s="82">
        <v>43</v>
      </c>
      <c r="J70" s="82">
        <v>11</v>
      </c>
      <c r="K70" s="82">
        <v>3</v>
      </c>
      <c r="L70" s="30">
        <v>170</v>
      </c>
      <c r="M70" s="31">
        <v>2.9411764705882353E-2</v>
      </c>
      <c r="N70" s="83">
        <v>11.6</v>
      </c>
    </row>
    <row r="71" spans="1:14" ht="15.75" x14ac:dyDescent="0.5">
      <c r="A71" s="83">
        <v>2.6</v>
      </c>
      <c r="B71" s="82">
        <v>2</v>
      </c>
      <c r="C71" s="84">
        <v>1.1419999999999999</v>
      </c>
      <c r="D71" s="82">
        <v>199</v>
      </c>
      <c r="E71" s="82">
        <v>2</v>
      </c>
      <c r="F71" s="82">
        <v>98</v>
      </c>
      <c r="G71" s="82">
        <v>1</v>
      </c>
      <c r="H71" s="29">
        <v>1</v>
      </c>
      <c r="I71" s="82">
        <v>35</v>
      </c>
      <c r="J71" s="82">
        <v>8</v>
      </c>
      <c r="K71" s="82">
        <v>2</v>
      </c>
      <c r="L71" s="30">
        <v>164</v>
      </c>
      <c r="M71" s="31">
        <v>3.6585365853658534E-2</v>
      </c>
      <c r="N71" s="83">
        <v>11.8</v>
      </c>
    </row>
    <row r="72" spans="1:14" ht="15.75" x14ac:dyDescent="0.5">
      <c r="A72" s="83">
        <v>2.6</v>
      </c>
      <c r="B72" s="82">
        <v>7</v>
      </c>
      <c r="C72" s="84">
        <v>1.476</v>
      </c>
      <c r="D72" s="82">
        <v>171</v>
      </c>
      <c r="E72" s="82">
        <v>1</v>
      </c>
      <c r="F72" s="82">
        <v>91</v>
      </c>
      <c r="G72" s="82">
        <v>1</v>
      </c>
      <c r="H72" s="29">
        <v>0</v>
      </c>
      <c r="I72" s="82">
        <v>28</v>
      </c>
      <c r="J72" s="82">
        <v>8</v>
      </c>
      <c r="K72" s="82">
        <v>2</v>
      </c>
      <c r="L72" s="30">
        <v>174</v>
      </c>
      <c r="M72" s="31">
        <v>4.0229885057471264E-2</v>
      </c>
      <c r="N72" s="83">
        <v>12.4</v>
      </c>
    </row>
    <row r="73" spans="1:14" ht="15.75" x14ac:dyDescent="0.5">
      <c r="A73" s="83">
        <v>3.3</v>
      </c>
      <c r="B73" s="82">
        <v>2</v>
      </c>
      <c r="C73" s="84">
        <v>0.54600000000000004</v>
      </c>
      <c r="D73" s="82">
        <v>122</v>
      </c>
      <c r="E73" s="82">
        <v>4</v>
      </c>
      <c r="F73" s="82">
        <v>129</v>
      </c>
      <c r="G73" s="82">
        <v>1</v>
      </c>
      <c r="H73" s="29">
        <v>0</v>
      </c>
      <c r="I73" s="82">
        <v>56</v>
      </c>
      <c r="J73" s="82">
        <v>3</v>
      </c>
      <c r="K73" s="82">
        <v>5</v>
      </c>
      <c r="L73" s="30">
        <v>163</v>
      </c>
      <c r="M73" s="31">
        <v>4.2944785276073622E-2</v>
      </c>
      <c r="N73" s="83">
        <v>8.1</v>
      </c>
    </row>
    <row r="74" spans="1:14" ht="15.75" x14ac:dyDescent="0.5">
      <c r="A74" s="83">
        <v>2</v>
      </c>
      <c r="B74" s="82">
        <v>19</v>
      </c>
      <c r="C74" s="84">
        <v>1.2949999999999999</v>
      </c>
      <c r="D74" s="82">
        <v>110</v>
      </c>
      <c r="E74" s="82">
        <v>1</v>
      </c>
      <c r="F74" s="82">
        <v>88</v>
      </c>
      <c r="G74" s="82">
        <v>1</v>
      </c>
      <c r="H74" s="29">
        <v>0</v>
      </c>
      <c r="I74" s="82">
        <v>40</v>
      </c>
      <c r="J74" s="82">
        <v>8</v>
      </c>
      <c r="K74" s="82">
        <v>3</v>
      </c>
      <c r="L74" s="30">
        <v>175</v>
      </c>
      <c r="M74" s="31">
        <v>0.04</v>
      </c>
      <c r="N74" s="83">
        <v>9.5</v>
      </c>
    </row>
    <row r="75" spans="1:14" ht="15.75" x14ac:dyDescent="0.5">
      <c r="A75" s="83">
        <v>1.8</v>
      </c>
      <c r="B75" s="82">
        <v>10</v>
      </c>
      <c r="C75" s="84">
        <v>1.512</v>
      </c>
      <c r="D75" s="82">
        <v>73</v>
      </c>
      <c r="E75" s="82">
        <v>0</v>
      </c>
      <c r="F75" s="82">
        <v>82</v>
      </c>
      <c r="G75" s="82">
        <v>0</v>
      </c>
      <c r="H75" s="29">
        <v>1</v>
      </c>
      <c r="I75" s="82">
        <v>31</v>
      </c>
      <c r="J75" s="82">
        <v>7</v>
      </c>
      <c r="K75" s="82">
        <v>2</v>
      </c>
      <c r="L75" s="30">
        <v>174</v>
      </c>
      <c r="M75" s="31">
        <v>3.4482758620689655E-2</v>
      </c>
      <c r="N75" s="83">
        <v>8.4</v>
      </c>
    </row>
    <row r="76" spans="1:14" ht="15.75" x14ac:dyDescent="0.5">
      <c r="A76" s="83">
        <v>1.8</v>
      </c>
      <c r="B76" s="82">
        <v>9</v>
      </c>
      <c r="C76" s="84">
        <v>0.10299999999999999</v>
      </c>
      <c r="D76" s="82">
        <v>89</v>
      </c>
      <c r="E76" s="82">
        <v>5</v>
      </c>
      <c r="F76" s="82">
        <v>135</v>
      </c>
      <c r="G76" s="82">
        <v>1</v>
      </c>
      <c r="H76" s="29">
        <v>0</v>
      </c>
      <c r="I76" s="82">
        <v>40</v>
      </c>
      <c r="J76" s="82">
        <v>20</v>
      </c>
      <c r="K76" s="82">
        <v>2</v>
      </c>
      <c r="L76" s="30">
        <v>170</v>
      </c>
      <c r="M76" s="31">
        <v>3.5294117647058823E-2</v>
      </c>
      <c r="N76" s="83">
        <v>9</v>
      </c>
    </row>
    <row r="77" spans="1:14" ht="15.75" x14ac:dyDescent="0.5">
      <c r="A77" s="83">
        <v>3.1</v>
      </c>
      <c r="B77" s="82">
        <v>4</v>
      </c>
      <c r="C77" s="84">
        <v>0.185</v>
      </c>
      <c r="D77" s="82">
        <v>166</v>
      </c>
      <c r="E77" s="82">
        <v>5</v>
      </c>
      <c r="F77" s="82">
        <v>133</v>
      </c>
      <c r="G77" s="82">
        <v>0</v>
      </c>
      <c r="H77" s="29">
        <v>0</v>
      </c>
      <c r="I77" s="82">
        <v>29</v>
      </c>
      <c r="J77" s="82">
        <v>15</v>
      </c>
      <c r="K77" s="82">
        <v>1</v>
      </c>
      <c r="L77" s="30">
        <v>178</v>
      </c>
      <c r="M77" s="31">
        <v>5.0561797752808987E-2</v>
      </c>
      <c r="N77" s="83">
        <v>15.5</v>
      </c>
    </row>
    <row r="78" spans="1:14" ht="15.75" x14ac:dyDescent="0.5">
      <c r="A78" s="83">
        <v>2.1</v>
      </c>
      <c r="B78" s="82">
        <v>5</v>
      </c>
      <c r="C78" s="84">
        <v>0.63600000000000001</v>
      </c>
      <c r="D78" s="82">
        <v>118</v>
      </c>
      <c r="E78" s="82">
        <v>3</v>
      </c>
      <c r="F78" s="82">
        <v>112</v>
      </c>
      <c r="G78" s="82">
        <v>1</v>
      </c>
      <c r="H78" s="29">
        <v>0</v>
      </c>
      <c r="I78" s="82">
        <v>32</v>
      </c>
      <c r="J78" s="82">
        <v>10</v>
      </c>
      <c r="K78" s="82">
        <v>2</v>
      </c>
      <c r="L78" s="30">
        <v>173</v>
      </c>
      <c r="M78" s="31">
        <v>4.046242774566474E-2</v>
      </c>
      <c r="N78" s="83">
        <v>10.4</v>
      </c>
    </row>
    <row r="79" spans="1:14" ht="15.75" x14ac:dyDescent="0.5">
      <c r="A79" s="83">
        <v>2.2000000000000002</v>
      </c>
      <c r="B79" s="82">
        <v>7</v>
      </c>
      <c r="C79" s="84">
        <v>0.17199999999999999</v>
      </c>
      <c r="D79" s="82">
        <v>117</v>
      </c>
      <c r="E79" s="82">
        <v>5</v>
      </c>
      <c r="F79" s="82">
        <v>168</v>
      </c>
      <c r="G79" s="82">
        <v>1</v>
      </c>
      <c r="H79" s="29">
        <v>1</v>
      </c>
      <c r="I79" s="82">
        <v>33</v>
      </c>
      <c r="J79" s="82">
        <v>11</v>
      </c>
      <c r="K79" s="82">
        <v>5</v>
      </c>
      <c r="L79" s="30">
        <v>176</v>
      </c>
      <c r="M79" s="31">
        <v>4.5454545454545456E-2</v>
      </c>
      <c r="N79" s="83">
        <v>12.7</v>
      </c>
    </row>
    <row r="80" spans="1:14" ht="15.75" x14ac:dyDescent="0.5">
      <c r="A80" s="83">
        <v>3</v>
      </c>
      <c r="B80" s="82">
        <v>18</v>
      </c>
      <c r="C80" s="84">
        <v>4.3999999999999997E-2</v>
      </c>
      <c r="D80" s="82">
        <v>175</v>
      </c>
      <c r="E80" s="82">
        <v>3</v>
      </c>
      <c r="F80" s="82">
        <v>78</v>
      </c>
      <c r="G80" s="82">
        <v>1</v>
      </c>
      <c r="H80" s="29">
        <v>1</v>
      </c>
      <c r="I80" s="82">
        <v>39</v>
      </c>
      <c r="J80" s="82">
        <v>7</v>
      </c>
      <c r="K80" s="82">
        <v>3</v>
      </c>
      <c r="L80" s="30">
        <v>179</v>
      </c>
      <c r="M80" s="31">
        <v>4.4692737430167599E-2</v>
      </c>
      <c r="N80" s="83">
        <v>14</v>
      </c>
    </row>
    <row r="81" spans="1:14" ht="15.75" x14ac:dyDescent="0.5">
      <c r="A81" s="83">
        <v>2</v>
      </c>
      <c r="B81" s="82">
        <v>11</v>
      </c>
      <c r="C81" s="84">
        <v>1.5449999999999999</v>
      </c>
      <c r="D81" s="82">
        <v>102</v>
      </c>
      <c r="E81" s="82">
        <v>3</v>
      </c>
      <c r="F81" s="82">
        <v>110</v>
      </c>
      <c r="G81" s="82">
        <v>1</v>
      </c>
      <c r="H81" s="29">
        <v>0</v>
      </c>
      <c r="I81" s="82">
        <v>41</v>
      </c>
      <c r="J81" s="82">
        <v>10</v>
      </c>
      <c r="K81" s="82">
        <v>3</v>
      </c>
      <c r="L81" s="30">
        <v>162</v>
      </c>
      <c r="M81" s="31">
        <v>4.3209876543209874E-2</v>
      </c>
      <c r="N81" s="83">
        <v>9.4</v>
      </c>
    </row>
    <row r="82" spans="1:14" ht="15.75" x14ac:dyDescent="0.5">
      <c r="A82" s="83">
        <v>2.5</v>
      </c>
      <c r="B82" s="82">
        <v>5</v>
      </c>
      <c r="C82" s="84">
        <v>0.29099999999999998</v>
      </c>
      <c r="D82" s="82">
        <v>182</v>
      </c>
      <c r="E82" s="82">
        <v>3</v>
      </c>
      <c r="F82" s="82">
        <v>132</v>
      </c>
      <c r="G82" s="82">
        <v>1</v>
      </c>
      <c r="H82" s="29">
        <v>1</v>
      </c>
      <c r="I82" s="82">
        <v>31</v>
      </c>
      <c r="J82" s="82">
        <v>6</v>
      </c>
      <c r="K82" s="82">
        <v>2</v>
      </c>
      <c r="L82" s="30">
        <v>168</v>
      </c>
      <c r="M82" s="31">
        <v>2.976190476190476E-2</v>
      </c>
      <c r="N82" s="83">
        <v>14</v>
      </c>
    </row>
    <row r="83" spans="1:14" ht="15.75" x14ac:dyDescent="0.5">
      <c r="A83" s="83">
        <v>2.5</v>
      </c>
      <c r="B83" s="82">
        <v>9</v>
      </c>
      <c r="C83" s="84">
        <v>9.1999999999999998E-2</v>
      </c>
      <c r="D83" s="82">
        <v>230</v>
      </c>
      <c r="E83" s="82">
        <v>4</v>
      </c>
      <c r="F83" s="82">
        <v>137</v>
      </c>
      <c r="G83" s="82">
        <v>0</v>
      </c>
      <c r="H83" s="29">
        <v>0</v>
      </c>
      <c r="I83" s="82">
        <v>43</v>
      </c>
      <c r="J83" s="82">
        <v>12</v>
      </c>
      <c r="K83" s="82">
        <v>3</v>
      </c>
      <c r="L83" s="30">
        <v>165</v>
      </c>
      <c r="M83" s="31">
        <v>5.4545454545454543E-2</v>
      </c>
      <c r="N83" s="83">
        <v>15.9</v>
      </c>
    </row>
    <row r="84" spans="1:14" ht="15.75" x14ac:dyDescent="0.5">
      <c r="A84" s="83">
        <v>1.6</v>
      </c>
      <c r="B84" s="82">
        <v>5</v>
      </c>
      <c r="C84" s="84">
        <v>0.48</v>
      </c>
      <c r="D84" s="82">
        <v>59</v>
      </c>
      <c r="E84" s="82">
        <v>3</v>
      </c>
      <c r="F84" s="82">
        <v>127</v>
      </c>
      <c r="G84" s="82">
        <v>0</v>
      </c>
      <c r="H84" s="29">
        <v>0</v>
      </c>
      <c r="I84" s="82">
        <v>30</v>
      </c>
      <c r="J84" s="82">
        <v>4</v>
      </c>
      <c r="K84" s="82">
        <v>2</v>
      </c>
      <c r="L84" s="30">
        <v>170</v>
      </c>
      <c r="M84" s="31">
        <v>2.9411764705882353E-2</v>
      </c>
      <c r="N84" s="83">
        <v>7.5</v>
      </c>
    </row>
    <row r="85" spans="1:14" ht="15.75" x14ac:dyDescent="0.5">
      <c r="A85" s="83">
        <v>1.9</v>
      </c>
      <c r="B85" s="82">
        <v>16</v>
      </c>
      <c r="C85" s="84">
        <v>0.98299999999999998</v>
      </c>
      <c r="D85" s="82">
        <v>71</v>
      </c>
      <c r="E85" s="82">
        <v>4</v>
      </c>
      <c r="F85" s="82">
        <v>112</v>
      </c>
      <c r="G85" s="82">
        <v>1</v>
      </c>
      <c r="H85" s="29">
        <v>0</v>
      </c>
      <c r="I85" s="82">
        <v>39</v>
      </c>
      <c r="J85" s="82">
        <v>7</v>
      </c>
      <c r="K85" s="82">
        <v>3</v>
      </c>
      <c r="L85" s="30">
        <v>175</v>
      </c>
      <c r="M85" s="31">
        <v>2.8571428571428571E-2</v>
      </c>
      <c r="N85" s="83">
        <v>8.1</v>
      </c>
    </row>
    <row r="86" spans="1:14" ht="15.75" x14ac:dyDescent="0.5">
      <c r="A86" s="83">
        <v>2.1</v>
      </c>
      <c r="B86" s="82">
        <v>3</v>
      </c>
      <c r="C86" s="84">
        <v>1.881</v>
      </c>
      <c r="D86" s="82">
        <v>46</v>
      </c>
      <c r="E86" s="82">
        <v>1</v>
      </c>
      <c r="F86" s="82">
        <v>85</v>
      </c>
      <c r="G86" s="82">
        <v>0</v>
      </c>
      <c r="H86" s="29">
        <v>1</v>
      </c>
      <c r="I86" s="82">
        <v>46</v>
      </c>
      <c r="J86" s="82">
        <v>9</v>
      </c>
      <c r="K86" s="82">
        <v>3</v>
      </c>
      <c r="L86" s="30">
        <v>184</v>
      </c>
      <c r="M86" s="31">
        <v>5.434782608695652E-2</v>
      </c>
      <c r="N86" s="83">
        <v>10.3</v>
      </c>
    </row>
    <row r="87" spans="1:14" ht="15.75" x14ac:dyDescent="0.5">
      <c r="A87" s="83">
        <v>1.9</v>
      </c>
      <c r="B87" s="82">
        <v>3</v>
      </c>
      <c r="C87" s="84">
        <v>2.6259999999999999</v>
      </c>
      <c r="D87" s="82">
        <v>43</v>
      </c>
      <c r="E87" s="82">
        <v>2</v>
      </c>
      <c r="F87" s="82">
        <v>74</v>
      </c>
      <c r="G87" s="82">
        <v>0</v>
      </c>
      <c r="H87" s="29">
        <v>0</v>
      </c>
      <c r="I87" s="82">
        <v>50</v>
      </c>
      <c r="J87" s="82">
        <v>4</v>
      </c>
      <c r="K87" s="82">
        <v>4</v>
      </c>
      <c r="L87" s="30">
        <v>176</v>
      </c>
      <c r="M87" s="31">
        <v>2.2727272727272728E-2</v>
      </c>
      <c r="N87" s="83">
        <v>7.7</v>
      </c>
    </row>
    <row r="88" spans="1:14" ht="15.75" x14ac:dyDescent="0.5">
      <c r="A88" s="83">
        <v>1.9</v>
      </c>
      <c r="B88" s="82">
        <v>21</v>
      </c>
      <c r="C88" s="84">
        <v>0.56799999999999995</v>
      </c>
      <c r="D88" s="82">
        <v>125</v>
      </c>
      <c r="E88" s="82">
        <v>3</v>
      </c>
      <c r="F88" s="82">
        <v>109</v>
      </c>
      <c r="G88" s="82">
        <v>0</v>
      </c>
      <c r="H88" s="29">
        <v>0</v>
      </c>
      <c r="I88" s="82">
        <v>44</v>
      </c>
      <c r="J88" s="82">
        <v>8</v>
      </c>
      <c r="K88" s="82">
        <v>3</v>
      </c>
      <c r="L88" s="30">
        <v>160</v>
      </c>
      <c r="M88" s="31">
        <v>4.3749999999999997E-2</v>
      </c>
      <c r="N88" s="83">
        <v>8.5</v>
      </c>
    </row>
    <row r="89" spans="1:14" ht="15.75" x14ac:dyDescent="0.5">
      <c r="A89" s="83">
        <v>2.2000000000000002</v>
      </c>
      <c r="B89" s="82">
        <v>8</v>
      </c>
      <c r="C89" s="84">
        <v>0.879</v>
      </c>
      <c r="D89" s="82">
        <v>118</v>
      </c>
      <c r="E89" s="82">
        <v>3</v>
      </c>
      <c r="F89" s="82">
        <v>108</v>
      </c>
      <c r="G89" s="82">
        <v>0</v>
      </c>
      <c r="H89" s="29">
        <v>1</v>
      </c>
      <c r="I89" s="82">
        <v>31</v>
      </c>
      <c r="J89" s="82">
        <v>10</v>
      </c>
      <c r="K89" s="82">
        <v>2</v>
      </c>
      <c r="L89" s="30">
        <v>173</v>
      </c>
      <c r="M89" s="31">
        <v>4.046242774566474E-2</v>
      </c>
      <c r="N89" s="83">
        <v>10.7</v>
      </c>
    </row>
    <row r="90" spans="1:14" ht="15.75" x14ac:dyDescent="0.5">
      <c r="A90" s="83">
        <v>1.8</v>
      </c>
      <c r="B90" s="82">
        <v>4</v>
      </c>
      <c r="C90" s="84">
        <v>1.083</v>
      </c>
      <c r="D90" s="82">
        <v>101</v>
      </c>
      <c r="E90" s="82">
        <v>2</v>
      </c>
      <c r="F90" s="82">
        <v>100</v>
      </c>
      <c r="G90" s="82">
        <v>0</v>
      </c>
      <c r="H90" s="29">
        <v>0</v>
      </c>
      <c r="I90" s="82">
        <v>53</v>
      </c>
      <c r="J90" s="82">
        <v>7</v>
      </c>
      <c r="K90" s="82">
        <v>4</v>
      </c>
      <c r="L90" s="30">
        <v>163</v>
      </c>
      <c r="M90" s="31">
        <v>2.4539877300613498E-2</v>
      </c>
      <c r="N90" s="83">
        <v>7.4</v>
      </c>
    </row>
    <row r="91" spans="1:14" ht="15.75" x14ac:dyDescent="0.5">
      <c r="A91" s="83">
        <v>2.6</v>
      </c>
      <c r="B91" s="82">
        <v>6</v>
      </c>
      <c r="C91" s="84">
        <v>0.82799999999999996</v>
      </c>
      <c r="D91" s="82">
        <v>213</v>
      </c>
      <c r="E91" s="82">
        <v>3</v>
      </c>
      <c r="F91" s="82">
        <v>105</v>
      </c>
      <c r="G91" s="82">
        <v>1</v>
      </c>
      <c r="H91" s="29">
        <v>1</v>
      </c>
      <c r="I91" s="82">
        <v>37</v>
      </c>
      <c r="J91" s="82">
        <v>15</v>
      </c>
      <c r="K91" s="82">
        <v>2</v>
      </c>
      <c r="L91" s="30">
        <v>168</v>
      </c>
      <c r="M91" s="31">
        <v>4.7619047619047616E-2</v>
      </c>
      <c r="N91" s="83">
        <v>14.8</v>
      </c>
    </row>
    <row r="92" spans="1:14" ht="15.75" x14ac:dyDescent="0.5">
      <c r="A92" s="83">
        <v>1.9</v>
      </c>
      <c r="B92" s="82">
        <v>24</v>
      </c>
      <c r="C92" s="84">
        <v>1.56</v>
      </c>
      <c r="D92" s="82">
        <v>115</v>
      </c>
      <c r="E92" s="82">
        <v>5</v>
      </c>
      <c r="F92" s="82">
        <v>87</v>
      </c>
      <c r="G92" s="82">
        <v>1</v>
      </c>
      <c r="H92" s="29">
        <v>0</v>
      </c>
      <c r="I92" s="82">
        <v>46</v>
      </c>
      <c r="J92" s="82">
        <v>1</v>
      </c>
      <c r="K92" s="82">
        <v>4</v>
      </c>
      <c r="L92" s="30">
        <v>162</v>
      </c>
      <c r="M92" s="31">
        <v>2.4691358024691357E-2</v>
      </c>
      <c r="N92" s="83">
        <v>7.3</v>
      </c>
    </row>
    <row r="93" spans="1:14" ht="15.75" x14ac:dyDescent="0.5">
      <c r="A93" s="83">
        <v>1.8</v>
      </c>
      <c r="B93" s="82">
        <v>1</v>
      </c>
      <c r="C93" s="84">
        <v>1.4279999999999999</v>
      </c>
      <c r="D93" s="82">
        <v>121</v>
      </c>
      <c r="E93" s="82">
        <v>4</v>
      </c>
      <c r="F93" s="82">
        <v>84</v>
      </c>
      <c r="G93" s="82">
        <v>1</v>
      </c>
      <c r="H93" s="29">
        <v>0</v>
      </c>
      <c r="I93" s="82">
        <v>45</v>
      </c>
      <c r="J93" s="82">
        <v>5</v>
      </c>
      <c r="K93" s="82">
        <v>4</v>
      </c>
      <c r="L93" s="30">
        <v>160</v>
      </c>
      <c r="M93" s="31">
        <v>3.125E-2</v>
      </c>
      <c r="N93" s="83">
        <v>7.6</v>
      </c>
    </row>
    <row r="94" spans="1:14" ht="15.75" x14ac:dyDescent="0.5">
      <c r="A94" s="83">
        <v>1.9</v>
      </c>
      <c r="B94" s="82">
        <v>3</v>
      </c>
      <c r="C94" s="84">
        <v>1.4039999999999999</v>
      </c>
      <c r="D94" s="82">
        <v>69</v>
      </c>
      <c r="E94" s="82">
        <v>1</v>
      </c>
      <c r="F94" s="82">
        <v>87</v>
      </c>
      <c r="G94" s="82">
        <v>1</v>
      </c>
      <c r="H94" s="29">
        <v>0</v>
      </c>
      <c r="I94" s="82">
        <v>34</v>
      </c>
      <c r="J94" s="82">
        <v>8</v>
      </c>
      <c r="K94" s="82">
        <v>2</v>
      </c>
      <c r="L94" s="30">
        <v>174</v>
      </c>
      <c r="M94" s="31">
        <v>4.0229885057471264E-2</v>
      </c>
      <c r="N94" s="83">
        <v>9</v>
      </c>
    </row>
    <row r="95" spans="1:14" ht="15.75" x14ac:dyDescent="0.5">
      <c r="A95" s="83">
        <v>2.1</v>
      </c>
      <c r="B95" s="82">
        <v>5</v>
      </c>
      <c r="C95" s="84">
        <v>1.0720000000000001</v>
      </c>
      <c r="D95" s="82">
        <v>178</v>
      </c>
      <c r="E95" s="82">
        <v>2</v>
      </c>
      <c r="F95" s="82">
        <v>101</v>
      </c>
      <c r="G95" s="82">
        <v>1</v>
      </c>
      <c r="H95" s="29">
        <v>1</v>
      </c>
      <c r="I95" s="82">
        <v>38</v>
      </c>
      <c r="J95" s="82">
        <v>13</v>
      </c>
      <c r="K95" s="82">
        <v>2</v>
      </c>
      <c r="L95" s="30">
        <v>175</v>
      </c>
      <c r="M95" s="31">
        <v>4.5714285714285714E-2</v>
      </c>
      <c r="N95" s="83">
        <v>12.9</v>
      </c>
    </row>
    <row r="96" spans="1:14" ht="15.75" x14ac:dyDescent="0.5">
      <c r="A96" s="83">
        <v>1.9</v>
      </c>
      <c r="B96" s="82">
        <v>12</v>
      </c>
      <c r="C96" s="84">
        <v>0.183</v>
      </c>
      <c r="D96" s="82">
        <v>85</v>
      </c>
      <c r="E96" s="82">
        <v>4</v>
      </c>
      <c r="F96" s="82">
        <v>130</v>
      </c>
      <c r="G96" s="82">
        <v>1</v>
      </c>
      <c r="H96" s="29">
        <v>0</v>
      </c>
      <c r="I96" s="82">
        <v>37</v>
      </c>
      <c r="J96" s="82">
        <v>11</v>
      </c>
      <c r="K96" s="82">
        <v>2</v>
      </c>
      <c r="L96" s="30">
        <v>171</v>
      </c>
      <c r="M96" s="31">
        <v>4.0935672514619881E-2</v>
      </c>
      <c r="N96" s="83">
        <v>9</v>
      </c>
    </row>
    <row r="97" spans="1:14" ht="15.75" x14ac:dyDescent="0.5">
      <c r="A97" s="83">
        <v>3.6</v>
      </c>
      <c r="B97" s="82">
        <v>12</v>
      </c>
      <c r="C97" s="84">
        <v>1.6</v>
      </c>
      <c r="D97" s="82">
        <v>282</v>
      </c>
      <c r="E97" s="82">
        <v>0</v>
      </c>
      <c r="F97" s="82">
        <v>72</v>
      </c>
      <c r="G97" s="82">
        <v>1</v>
      </c>
      <c r="H97" s="29">
        <v>1</v>
      </c>
      <c r="I97" s="82">
        <v>39</v>
      </c>
      <c r="J97" s="82">
        <v>18</v>
      </c>
      <c r="K97" s="82">
        <v>1</v>
      </c>
      <c r="L97" s="30">
        <v>175</v>
      </c>
      <c r="M97" s="31">
        <v>5.7142857142857141E-2</v>
      </c>
      <c r="N97" s="83">
        <v>18.2</v>
      </c>
    </row>
    <row r="98" spans="1:14" ht="15.75" x14ac:dyDescent="0.5">
      <c r="A98" s="83">
        <v>3</v>
      </c>
      <c r="B98" s="82">
        <v>5</v>
      </c>
      <c r="C98" s="84">
        <v>0.61199999999999999</v>
      </c>
      <c r="D98" s="82">
        <v>156</v>
      </c>
      <c r="E98" s="82">
        <v>5</v>
      </c>
      <c r="F98" s="82">
        <v>129</v>
      </c>
      <c r="G98" s="82">
        <v>0</v>
      </c>
      <c r="H98" s="29">
        <v>1</v>
      </c>
      <c r="I98" s="82">
        <v>42</v>
      </c>
      <c r="J98" s="82">
        <v>15</v>
      </c>
      <c r="K98" s="82">
        <v>4</v>
      </c>
      <c r="L98" s="30">
        <v>186</v>
      </c>
      <c r="M98" s="31">
        <v>3.7634408602150539E-2</v>
      </c>
      <c r="N98" s="83">
        <v>14.4</v>
      </c>
    </row>
    <row r="99" spans="1:14" ht="15.75" x14ac:dyDescent="0.5">
      <c r="A99" s="83">
        <v>2</v>
      </c>
      <c r="B99" s="82">
        <v>3</v>
      </c>
      <c r="C99" s="84">
        <v>0.496</v>
      </c>
      <c r="D99" s="82">
        <v>86</v>
      </c>
      <c r="E99" s="82">
        <v>3</v>
      </c>
      <c r="F99" s="82">
        <v>100</v>
      </c>
      <c r="G99" s="82">
        <v>0</v>
      </c>
      <c r="H99" s="29">
        <v>0</v>
      </c>
      <c r="I99" s="82">
        <v>54</v>
      </c>
      <c r="J99" s="82">
        <v>8</v>
      </c>
      <c r="K99" s="82">
        <v>4</v>
      </c>
      <c r="L99" s="30">
        <v>172</v>
      </c>
      <c r="M99" s="31">
        <v>4.0697674418604654E-2</v>
      </c>
      <c r="N99" s="83">
        <v>8.8000000000000007</v>
      </c>
    </row>
    <row r="100" spans="1:14" ht="15.75" x14ac:dyDescent="0.5">
      <c r="A100" s="83">
        <v>2.5</v>
      </c>
      <c r="B100" s="82">
        <v>17</v>
      </c>
      <c r="C100" s="84">
        <v>1.8</v>
      </c>
      <c r="D100" s="82">
        <v>212</v>
      </c>
      <c r="E100" s="82">
        <v>2</v>
      </c>
      <c r="F100" s="82">
        <v>86</v>
      </c>
      <c r="G100" s="82">
        <v>1</v>
      </c>
      <c r="H100" s="29">
        <v>1</v>
      </c>
      <c r="I100" s="82">
        <v>39</v>
      </c>
      <c r="J100" s="82">
        <v>9</v>
      </c>
      <c r="K100" s="82">
        <v>3</v>
      </c>
      <c r="L100" s="30">
        <v>165</v>
      </c>
      <c r="M100" s="31">
        <v>3.6363636363636362E-2</v>
      </c>
      <c r="N100" s="83">
        <v>12.5</v>
      </c>
    </row>
    <row r="101" spans="1:14" ht="15.75" x14ac:dyDescent="0.5">
      <c r="A101" s="83">
        <v>2.2000000000000002</v>
      </c>
      <c r="B101" s="82">
        <v>6</v>
      </c>
      <c r="C101" s="84">
        <v>0.40300000000000002</v>
      </c>
      <c r="D101" s="82">
        <v>157</v>
      </c>
      <c r="E101" s="82">
        <v>2</v>
      </c>
      <c r="F101" s="82">
        <v>98</v>
      </c>
      <c r="G101" s="82">
        <v>0</v>
      </c>
      <c r="H101" s="29">
        <v>1</v>
      </c>
      <c r="I101" s="82">
        <v>35</v>
      </c>
      <c r="J101" s="82">
        <v>16</v>
      </c>
      <c r="K101" s="82">
        <v>1</v>
      </c>
      <c r="L101" s="30">
        <v>174</v>
      </c>
      <c r="M101" s="31">
        <v>3.4482758620689655E-2</v>
      </c>
      <c r="N101" s="83">
        <v>13.3</v>
      </c>
    </row>
    <row r="102" spans="1:14" ht="15.75" x14ac:dyDescent="0.5">
      <c r="A102" s="83">
        <v>2.4</v>
      </c>
      <c r="B102" s="82">
        <v>10</v>
      </c>
      <c r="C102" s="84">
        <v>0.85599999999999998</v>
      </c>
      <c r="D102" s="82">
        <v>91</v>
      </c>
      <c r="E102" s="82">
        <v>3</v>
      </c>
      <c r="F102" s="82">
        <v>112</v>
      </c>
      <c r="G102" s="82">
        <v>1</v>
      </c>
      <c r="H102" s="29">
        <v>0</v>
      </c>
      <c r="I102" s="82">
        <v>33</v>
      </c>
      <c r="J102" s="82">
        <v>1</v>
      </c>
      <c r="K102" s="82">
        <v>3</v>
      </c>
      <c r="L102" s="30">
        <v>178</v>
      </c>
      <c r="M102" s="31">
        <v>5.6179775280898875E-2</v>
      </c>
      <c r="N102" s="83">
        <v>12.5</v>
      </c>
    </row>
    <row r="103" spans="1:14" ht="15.75" x14ac:dyDescent="0.5">
      <c r="A103" s="83">
        <v>2.8</v>
      </c>
      <c r="B103" s="82">
        <v>15</v>
      </c>
      <c r="C103" s="84">
        <v>1.8360000000000001</v>
      </c>
      <c r="D103" s="82">
        <v>169</v>
      </c>
      <c r="E103" s="82">
        <v>0</v>
      </c>
      <c r="F103" s="82">
        <v>85</v>
      </c>
      <c r="G103" s="82">
        <v>0</v>
      </c>
      <c r="H103" s="29">
        <v>1</v>
      </c>
      <c r="I103" s="82">
        <v>36</v>
      </c>
      <c r="J103" s="82">
        <v>7</v>
      </c>
      <c r="K103" s="82">
        <v>2</v>
      </c>
      <c r="L103" s="30">
        <v>179</v>
      </c>
      <c r="M103" s="31">
        <v>4.4692737430167599E-2</v>
      </c>
      <c r="N103" s="83">
        <v>13.2</v>
      </c>
    </row>
    <row r="104" spans="1:14" ht="15.75" x14ac:dyDescent="0.5">
      <c r="A104" s="83">
        <v>2.5</v>
      </c>
      <c r="B104" s="82">
        <v>20</v>
      </c>
      <c r="C104" s="84">
        <v>0.40799999999999997</v>
      </c>
      <c r="D104" s="82">
        <v>175</v>
      </c>
      <c r="E104" s="82">
        <v>2</v>
      </c>
      <c r="F104" s="82">
        <v>96</v>
      </c>
      <c r="G104" s="82">
        <v>0</v>
      </c>
      <c r="H104" s="29">
        <v>0</v>
      </c>
      <c r="I104" s="82">
        <v>42</v>
      </c>
      <c r="J104" s="82">
        <v>7</v>
      </c>
      <c r="K104" s="82">
        <v>6</v>
      </c>
      <c r="L104" s="30">
        <v>161</v>
      </c>
      <c r="M104" s="31">
        <v>4.3478260869565216E-2</v>
      </c>
      <c r="N104" s="83">
        <v>11.1</v>
      </c>
    </row>
    <row r="105" spans="1:14" ht="15.75" x14ac:dyDescent="0.5">
      <c r="A105" s="83">
        <v>1.9</v>
      </c>
      <c r="B105" s="82">
        <v>4</v>
      </c>
      <c r="C105" s="84">
        <v>0.124</v>
      </c>
      <c r="D105" s="82">
        <v>77</v>
      </c>
      <c r="E105" s="82">
        <v>3</v>
      </c>
      <c r="F105" s="82">
        <v>150</v>
      </c>
      <c r="G105" s="82">
        <v>0</v>
      </c>
      <c r="H105" s="29">
        <v>0</v>
      </c>
      <c r="I105" s="82">
        <v>29</v>
      </c>
      <c r="J105" s="82">
        <v>10</v>
      </c>
      <c r="K105" s="82">
        <v>1</v>
      </c>
      <c r="L105" s="30">
        <v>168</v>
      </c>
      <c r="M105" s="31">
        <v>4.1666666666666664E-2</v>
      </c>
      <c r="N105" s="83">
        <v>8.3000000000000007</v>
      </c>
    </row>
    <row r="106" spans="1:14" ht="15.75" x14ac:dyDescent="0.5">
      <c r="A106" s="83">
        <v>1.9</v>
      </c>
      <c r="B106" s="82">
        <v>11</v>
      </c>
      <c r="C106" s="84">
        <v>8.5000000000000006E-2</v>
      </c>
      <c r="D106" s="82">
        <v>125</v>
      </c>
      <c r="E106" s="82">
        <v>7</v>
      </c>
      <c r="F106" s="82">
        <v>107</v>
      </c>
      <c r="G106" s="82">
        <v>1</v>
      </c>
      <c r="H106" s="29">
        <v>0</v>
      </c>
      <c r="I106" s="82">
        <v>38</v>
      </c>
      <c r="J106" s="82">
        <v>4</v>
      </c>
      <c r="K106" s="82">
        <v>5</v>
      </c>
      <c r="L106" s="30">
        <v>162</v>
      </c>
      <c r="M106" s="31">
        <v>4.3209876543209874E-2</v>
      </c>
      <c r="N106" s="83">
        <v>9.3000000000000007</v>
      </c>
    </row>
    <row r="107" spans="1:14" ht="15.75" x14ac:dyDescent="0.5">
      <c r="A107" s="83">
        <v>1.7</v>
      </c>
      <c r="B107" s="82">
        <v>13</v>
      </c>
      <c r="C107" s="84">
        <v>0.85199999999999998</v>
      </c>
      <c r="D107" s="82">
        <v>102</v>
      </c>
      <c r="E107" s="82">
        <v>3</v>
      </c>
      <c r="F107" s="82">
        <v>108</v>
      </c>
      <c r="G107" s="82">
        <v>1</v>
      </c>
      <c r="H107" s="29">
        <v>0</v>
      </c>
      <c r="I107" s="82">
        <v>37</v>
      </c>
      <c r="J107" s="82">
        <v>9</v>
      </c>
      <c r="K107" s="82">
        <v>4</v>
      </c>
      <c r="L107" s="30">
        <v>162</v>
      </c>
      <c r="M107" s="31">
        <v>3.7037037037037035E-2</v>
      </c>
      <c r="N107" s="83">
        <v>8.1999999999999993</v>
      </c>
    </row>
    <row r="108" spans="1:14" ht="15.75" x14ac:dyDescent="0.5">
      <c r="A108" s="83">
        <v>3.3</v>
      </c>
      <c r="B108" s="82">
        <v>6</v>
      </c>
      <c r="C108" s="84">
        <v>1.927</v>
      </c>
      <c r="D108" s="82">
        <v>249</v>
      </c>
      <c r="E108" s="82">
        <v>2</v>
      </c>
      <c r="F108" s="82">
        <v>78</v>
      </c>
      <c r="G108" s="82">
        <v>1</v>
      </c>
      <c r="H108" s="29">
        <v>1</v>
      </c>
      <c r="I108" s="82">
        <v>29</v>
      </c>
      <c r="J108" s="82">
        <v>7</v>
      </c>
      <c r="K108" s="82">
        <v>2</v>
      </c>
      <c r="L108" s="30">
        <v>164</v>
      </c>
      <c r="M108" s="31">
        <v>4.2682926829268296E-2</v>
      </c>
      <c r="N108" s="83">
        <v>14.8</v>
      </c>
    </row>
    <row r="109" spans="1:14" ht="15.75" x14ac:dyDescent="0.5">
      <c r="A109" s="83">
        <v>2</v>
      </c>
      <c r="B109" s="82">
        <v>4</v>
      </c>
      <c r="C109" s="84">
        <v>1.018</v>
      </c>
      <c r="D109" s="82">
        <v>134</v>
      </c>
      <c r="E109" s="82">
        <v>1</v>
      </c>
      <c r="F109" s="82">
        <v>86</v>
      </c>
      <c r="G109" s="82">
        <v>0</v>
      </c>
      <c r="H109" s="29">
        <v>1</v>
      </c>
      <c r="I109" s="82">
        <v>36</v>
      </c>
      <c r="J109" s="82">
        <v>10</v>
      </c>
      <c r="K109" s="82">
        <v>4</v>
      </c>
      <c r="L109" s="30">
        <v>176</v>
      </c>
      <c r="M109" s="31">
        <v>3.4090909090909088E-2</v>
      </c>
      <c r="N109" s="83">
        <v>10.7</v>
      </c>
    </row>
    <row r="110" spans="1:14" ht="15.75" x14ac:dyDescent="0.5">
      <c r="A110" s="83">
        <v>2.1</v>
      </c>
      <c r="B110" s="82">
        <v>13</v>
      </c>
      <c r="C110" s="84">
        <v>0.86399999999999999</v>
      </c>
      <c r="D110" s="82">
        <v>129</v>
      </c>
      <c r="E110" s="82">
        <v>4</v>
      </c>
      <c r="F110" s="82">
        <v>133</v>
      </c>
      <c r="G110" s="82">
        <v>1</v>
      </c>
      <c r="H110" s="29">
        <v>0</v>
      </c>
      <c r="I110" s="82">
        <v>61</v>
      </c>
      <c r="J110" s="82">
        <v>8</v>
      </c>
      <c r="K110" s="82">
        <v>5</v>
      </c>
      <c r="L110" s="30">
        <v>162</v>
      </c>
      <c r="M110" s="31">
        <v>3.7037037037037035E-2</v>
      </c>
      <c r="N110" s="83">
        <v>8.8000000000000007</v>
      </c>
    </row>
    <row r="111" spans="1:14" ht="15.75" x14ac:dyDescent="0.5">
      <c r="A111" s="83">
        <v>2</v>
      </c>
      <c r="B111" s="82">
        <v>2</v>
      </c>
      <c r="C111" s="84">
        <v>0.626</v>
      </c>
      <c r="D111" s="82">
        <v>51</v>
      </c>
      <c r="E111" s="82">
        <v>2</v>
      </c>
      <c r="F111" s="82">
        <v>107</v>
      </c>
      <c r="G111" s="82">
        <v>1</v>
      </c>
      <c r="H111" s="29">
        <v>0</v>
      </c>
      <c r="I111" s="82">
        <v>38</v>
      </c>
      <c r="J111" s="82">
        <v>8</v>
      </c>
      <c r="K111" s="82">
        <v>3</v>
      </c>
      <c r="L111" s="30">
        <v>185</v>
      </c>
      <c r="M111" s="31">
        <v>4.3243243243243246E-2</v>
      </c>
      <c r="N111" s="83">
        <v>9.6999999999999993</v>
      </c>
    </row>
    <row r="112" spans="1:14" ht="15.75" x14ac:dyDescent="0.5">
      <c r="A112" s="83">
        <v>1.9</v>
      </c>
      <c r="B112" s="82">
        <v>4</v>
      </c>
      <c r="C112" s="84">
        <v>1.3839999999999999</v>
      </c>
      <c r="D112" s="82">
        <v>33</v>
      </c>
      <c r="E112" s="82">
        <v>2</v>
      </c>
      <c r="F112" s="82">
        <v>100</v>
      </c>
      <c r="G112" s="82">
        <v>1</v>
      </c>
      <c r="H112" s="29">
        <v>0</v>
      </c>
      <c r="I112" s="82">
        <v>27</v>
      </c>
      <c r="J112" s="82">
        <v>10</v>
      </c>
      <c r="K112" s="82">
        <v>1</v>
      </c>
      <c r="L112" s="30">
        <v>182</v>
      </c>
      <c r="M112" s="31">
        <v>5.4945054945054944E-2</v>
      </c>
      <c r="N112" s="83">
        <v>9.6999999999999993</v>
      </c>
    </row>
    <row r="113" spans="1:14" ht="15.75" x14ac:dyDescent="0.5">
      <c r="A113" s="83">
        <v>2.2000000000000002</v>
      </c>
      <c r="B113" s="82">
        <v>3</v>
      </c>
      <c r="C113" s="84">
        <v>0.59</v>
      </c>
      <c r="D113" s="82">
        <v>121</v>
      </c>
      <c r="E113" s="82">
        <v>3</v>
      </c>
      <c r="F113" s="82">
        <v>108</v>
      </c>
      <c r="G113" s="82">
        <v>1</v>
      </c>
      <c r="H113" s="29">
        <v>1</v>
      </c>
      <c r="I113" s="82">
        <v>32</v>
      </c>
      <c r="J113" s="82">
        <v>10</v>
      </c>
      <c r="K113" s="82">
        <v>2</v>
      </c>
      <c r="L113" s="30">
        <v>173</v>
      </c>
      <c r="M113" s="31">
        <v>4.6242774566473986E-2</v>
      </c>
      <c r="N113" s="83">
        <v>10.5</v>
      </c>
    </row>
    <row r="114" spans="1:14" ht="15.75" x14ac:dyDescent="0.5">
      <c r="A114" s="83">
        <v>1.7</v>
      </c>
      <c r="B114" s="82">
        <v>7</v>
      </c>
      <c r="C114" s="84">
        <v>7.1999999999999995E-2</v>
      </c>
      <c r="D114" s="82">
        <v>116</v>
      </c>
      <c r="E114" s="82">
        <v>7</v>
      </c>
      <c r="F114" s="82">
        <v>155</v>
      </c>
      <c r="G114" s="82">
        <v>1</v>
      </c>
      <c r="H114" s="29">
        <v>1</v>
      </c>
      <c r="I114" s="82">
        <v>44</v>
      </c>
      <c r="J114" s="82">
        <v>16</v>
      </c>
      <c r="K114" s="82">
        <v>2</v>
      </c>
      <c r="L114" s="30">
        <v>164</v>
      </c>
      <c r="M114" s="31">
        <v>3.6585365853658534E-2</v>
      </c>
      <c r="N114" s="83">
        <v>8.9</v>
      </c>
    </row>
    <row r="115" spans="1:14" ht="15.75" x14ac:dyDescent="0.5">
      <c r="A115" s="83">
        <v>1.8</v>
      </c>
      <c r="B115" s="82">
        <v>4</v>
      </c>
      <c r="C115" s="84">
        <v>1.2829999999999999</v>
      </c>
      <c r="D115" s="82">
        <v>68</v>
      </c>
      <c r="E115" s="82">
        <v>4</v>
      </c>
      <c r="F115" s="82">
        <v>90</v>
      </c>
      <c r="G115" s="82">
        <v>1</v>
      </c>
      <c r="H115" s="29">
        <v>0</v>
      </c>
      <c r="I115" s="82">
        <v>37</v>
      </c>
      <c r="J115" s="82">
        <v>6</v>
      </c>
      <c r="K115" s="82">
        <v>3</v>
      </c>
      <c r="L115" s="30">
        <v>170</v>
      </c>
      <c r="M115" s="31">
        <v>2.9411764705882353E-2</v>
      </c>
      <c r="N115" s="83">
        <v>7.9</v>
      </c>
    </row>
    <row r="116" spans="1:14" ht="15.75" x14ac:dyDescent="0.5">
      <c r="A116" s="83">
        <v>3.3</v>
      </c>
      <c r="B116" s="82">
        <v>6</v>
      </c>
      <c r="C116" s="84">
        <v>7.4999999999999997E-2</v>
      </c>
      <c r="D116" s="82">
        <v>296</v>
      </c>
      <c r="E116" s="82">
        <v>0</v>
      </c>
      <c r="F116" s="82">
        <v>137</v>
      </c>
      <c r="G116" s="82">
        <v>1</v>
      </c>
      <c r="H116" s="29">
        <v>1</v>
      </c>
      <c r="I116" s="82">
        <v>37</v>
      </c>
      <c r="J116" s="82">
        <v>13</v>
      </c>
      <c r="K116" s="82">
        <v>1</v>
      </c>
      <c r="L116" s="30">
        <v>184</v>
      </c>
      <c r="M116" s="31">
        <v>6.5217391304347824E-2</v>
      </c>
      <c r="N116" s="83">
        <v>21</v>
      </c>
    </row>
    <row r="117" spans="1:14" ht="15.75" x14ac:dyDescent="0.5">
      <c r="A117" s="83">
        <v>2.2000000000000002</v>
      </c>
      <c r="B117" s="82">
        <v>6</v>
      </c>
      <c r="C117" s="84">
        <v>0.89900000000000002</v>
      </c>
      <c r="D117" s="82">
        <v>165</v>
      </c>
      <c r="E117" s="82">
        <v>1</v>
      </c>
      <c r="F117" s="82">
        <v>140</v>
      </c>
      <c r="G117" s="82">
        <v>0</v>
      </c>
      <c r="H117" s="29">
        <v>1</v>
      </c>
      <c r="I117" s="82">
        <v>60</v>
      </c>
      <c r="J117" s="82">
        <v>9</v>
      </c>
      <c r="K117" s="82">
        <v>5</v>
      </c>
      <c r="L117" s="30">
        <v>169</v>
      </c>
      <c r="M117" s="31">
        <v>2.9585798816568046E-2</v>
      </c>
      <c r="N117" s="83">
        <v>12.7</v>
      </c>
    </row>
    <row r="118" spans="1:14" ht="15.75" x14ac:dyDescent="0.5">
      <c r="A118" s="83">
        <v>1.9</v>
      </c>
      <c r="B118" s="82">
        <v>10</v>
      </c>
      <c r="C118" s="84">
        <v>1.248</v>
      </c>
      <c r="D118" s="82">
        <v>92</v>
      </c>
      <c r="E118" s="82">
        <v>2</v>
      </c>
      <c r="F118" s="82">
        <v>98</v>
      </c>
      <c r="G118" s="82">
        <v>0</v>
      </c>
      <c r="H118" s="29">
        <v>0</v>
      </c>
      <c r="I118" s="82">
        <v>53</v>
      </c>
      <c r="J118" s="82">
        <v>12</v>
      </c>
      <c r="K118" s="82">
        <v>4</v>
      </c>
      <c r="L118" s="30">
        <v>175</v>
      </c>
      <c r="M118" s="31">
        <v>0.04</v>
      </c>
      <c r="N118" s="83">
        <v>9.4</v>
      </c>
    </row>
    <row r="119" spans="1:14" ht="15.75" x14ac:dyDescent="0.5">
      <c r="A119" s="83">
        <v>1.8</v>
      </c>
      <c r="B119" s="82">
        <v>18</v>
      </c>
      <c r="C119" s="84">
        <v>0.23100000000000001</v>
      </c>
      <c r="D119" s="82">
        <v>109</v>
      </c>
      <c r="E119" s="82">
        <v>5</v>
      </c>
      <c r="F119" s="82">
        <v>111</v>
      </c>
      <c r="G119" s="82">
        <v>1</v>
      </c>
      <c r="H119" s="29">
        <v>0</v>
      </c>
      <c r="I119" s="82">
        <v>41</v>
      </c>
      <c r="J119" s="82">
        <v>7</v>
      </c>
      <c r="K119" s="82">
        <v>3</v>
      </c>
      <c r="L119" s="30">
        <v>162</v>
      </c>
      <c r="M119" s="31">
        <v>1.8518518518518517E-2</v>
      </c>
      <c r="N119" s="83">
        <v>7.5</v>
      </c>
    </row>
    <row r="120" spans="1:14" ht="15.75" x14ac:dyDescent="0.5">
      <c r="A120" s="83">
        <v>1.8</v>
      </c>
      <c r="B120" s="82">
        <v>7</v>
      </c>
      <c r="C120" s="84">
        <v>1.512</v>
      </c>
      <c r="D120" s="82">
        <v>125</v>
      </c>
      <c r="E120" s="82">
        <v>2</v>
      </c>
      <c r="F120" s="82">
        <v>101</v>
      </c>
      <c r="G120" s="82">
        <v>1</v>
      </c>
      <c r="H120" s="29">
        <v>0</v>
      </c>
      <c r="I120" s="82">
        <v>39</v>
      </c>
      <c r="J120" s="82">
        <v>13</v>
      </c>
      <c r="K120" s="82">
        <v>2</v>
      </c>
      <c r="L120" s="30">
        <v>172</v>
      </c>
      <c r="M120" s="31">
        <v>4.0697674418604654E-2</v>
      </c>
      <c r="N120" s="83">
        <v>11.8</v>
      </c>
    </row>
    <row r="121" spans="1:14" ht="15.75" x14ac:dyDescent="0.5">
      <c r="A121" s="83">
        <v>3.6</v>
      </c>
      <c r="B121" s="82">
        <v>1</v>
      </c>
      <c r="C121" s="84">
        <v>0.83099999999999996</v>
      </c>
      <c r="D121" s="82">
        <v>199</v>
      </c>
      <c r="E121" s="82">
        <v>3</v>
      </c>
      <c r="F121" s="82">
        <v>109</v>
      </c>
      <c r="G121" s="82">
        <v>1</v>
      </c>
      <c r="H121" s="29">
        <v>0</v>
      </c>
      <c r="I121" s="82">
        <v>44</v>
      </c>
      <c r="J121" s="82">
        <v>10</v>
      </c>
      <c r="K121" s="82">
        <v>4</v>
      </c>
      <c r="L121" s="30">
        <v>162</v>
      </c>
      <c r="M121" s="31">
        <v>3.7037037037037035E-2</v>
      </c>
      <c r="N121" s="83">
        <v>11.4</v>
      </c>
    </row>
    <row r="122" spans="1:14" ht="15.75" x14ac:dyDescent="0.5">
      <c r="A122" s="83">
        <v>1.9</v>
      </c>
      <c r="B122" s="82">
        <v>4</v>
      </c>
      <c r="C122" s="84">
        <v>0.123</v>
      </c>
      <c r="D122" s="82">
        <v>113</v>
      </c>
      <c r="E122" s="82">
        <v>3</v>
      </c>
      <c r="F122" s="82">
        <v>132</v>
      </c>
      <c r="G122" s="82">
        <v>0</v>
      </c>
      <c r="H122" s="29">
        <v>0</v>
      </c>
      <c r="I122" s="82">
        <v>45</v>
      </c>
      <c r="J122" s="82">
        <v>6</v>
      </c>
      <c r="K122" s="82">
        <v>3</v>
      </c>
      <c r="L122" s="30">
        <v>161</v>
      </c>
      <c r="M122" s="31">
        <v>3.7267080745341616E-2</v>
      </c>
      <c r="N122" s="83">
        <v>7.2</v>
      </c>
    </row>
    <row r="123" spans="1:14" ht="15.75" x14ac:dyDescent="0.5">
      <c r="A123" s="83">
        <v>3.3</v>
      </c>
      <c r="B123" s="82">
        <v>7</v>
      </c>
      <c r="C123" s="84">
        <v>0.13100000000000001</v>
      </c>
      <c r="D123" s="82">
        <v>284</v>
      </c>
      <c r="E123" s="82">
        <v>4</v>
      </c>
      <c r="F123" s="82">
        <v>137</v>
      </c>
      <c r="G123" s="82">
        <v>0</v>
      </c>
      <c r="H123" s="29">
        <v>1</v>
      </c>
      <c r="I123" s="82">
        <v>38</v>
      </c>
      <c r="J123" s="82">
        <v>15</v>
      </c>
      <c r="K123" s="82">
        <v>5</v>
      </c>
      <c r="L123" s="30">
        <v>175</v>
      </c>
      <c r="M123" s="31">
        <v>5.7142857142857141E-2</v>
      </c>
      <c r="N123" s="83">
        <v>20.399999999999999</v>
      </c>
    </row>
    <row r="124" spans="1:14" ht="15.75" x14ac:dyDescent="0.5">
      <c r="A124" s="83">
        <v>1.9</v>
      </c>
      <c r="B124" s="82">
        <v>5</v>
      </c>
      <c r="C124" s="84">
        <v>1.5389999999999999</v>
      </c>
      <c r="D124" s="82">
        <v>115</v>
      </c>
      <c r="E124" s="82">
        <v>4</v>
      </c>
      <c r="F124" s="82">
        <v>72</v>
      </c>
      <c r="G124" s="82">
        <v>1</v>
      </c>
      <c r="H124" s="29">
        <v>1</v>
      </c>
      <c r="I124" s="82">
        <v>36</v>
      </c>
      <c r="J124" s="82">
        <v>8</v>
      </c>
      <c r="K124" s="82">
        <v>2</v>
      </c>
      <c r="L124" s="30">
        <v>175</v>
      </c>
      <c r="M124" s="31">
        <v>4.5714285714285714E-2</v>
      </c>
      <c r="N124" s="83">
        <v>9.8000000000000007</v>
      </c>
    </row>
    <row r="125" spans="1:14" ht="15.75" x14ac:dyDescent="0.5">
      <c r="A125" s="83">
        <v>2.9</v>
      </c>
      <c r="B125" s="82">
        <v>9</v>
      </c>
      <c r="C125" s="84">
        <v>0.63700000000000001</v>
      </c>
      <c r="D125" s="82">
        <v>188</v>
      </c>
      <c r="E125" s="82">
        <v>4</v>
      </c>
      <c r="F125" s="82">
        <v>76</v>
      </c>
      <c r="G125" s="82">
        <v>0</v>
      </c>
      <c r="H125" s="29">
        <v>1</v>
      </c>
      <c r="I125" s="82">
        <v>30</v>
      </c>
      <c r="J125" s="82">
        <v>12</v>
      </c>
      <c r="K125" s="82">
        <v>1</v>
      </c>
      <c r="L125" s="30">
        <v>181</v>
      </c>
      <c r="M125" s="31">
        <v>4.9723756906077346E-2</v>
      </c>
      <c r="N125" s="83">
        <v>16.2</v>
      </c>
    </row>
    <row r="126" spans="1:14" ht="15.75" x14ac:dyDescent="0.5">
      <c r="A126" s="83">
        <v>2.2999999999999998</v>
      </c>
      <c r="B126" s="82">
        <v>9</v>
      </c>
      <c r="C126" s="84">
        <v>0.27500000000000002</v>
      </c>
      <c r="D126" s="82">
        <v>139</v>
      </c>
      <c r="E126" s="82">
        <v>1</v>
      </c>
      <c r="F126" s="82">
        <v>124</v>
      </c>
      <c r="G126" s="82">
        <v>0</v>
      </c>
      <c r="H126" s="29">
        <v>1</v>
      </c>
      <c r="I126" s="82">
        <v>34</v>
      </c>
      <c r="J126" s="82">
        <v>11</v>
      </c>
      <c r="K126" s="82">
        <v>2</v>
      </c>
      <c r="L126" s="30">
        <v>169</v>
      </c>
      <c r="M126" s="31">
        <v>2.9585798816568046E-2</v>
      </c>
      <c r="N126" s="83">
        <v>11.4</v>
      </c>
    </row>
    <row r="127" spans="1:14" ht="15.75" x14ac:dyDescent="0.5">
      <c r="A127" s="83">
        <v>3.2</v>
      </c>
      <c r="B127" s="82">
        <v>6</v>
      </c>
      <c r="C127" s="84">
        <v>0.71099999999999997</v>
      </c>
      <c r="D127" s="82">
        <v>232</v>
      </c>
      <c r="E127" s="82">
        <v>4</v>
      </c>
      <c r="F127" s="82">
        <v>99</v>
      </c>
      <c r="G127" s="82">
        <v>0</v>
      </c>
      <c r="H127" s="29">
        <v>1</v>
      </c>
      <c r="I127" s="82">
        <v>47</v>
      </c>
      <c r="J127" s="82">
        <v>13</v>
      </c>
      <c r="K127" s="82">
        <v>3</v>
      </c>
      <c r="L127" s="30">
        <v>183</v>
      </c>
      <c r="M127" s="31">
        <v>5.4644808743169397E-2</v>
      </c>
      <c r="N127" s="83">
        <v>18.3</v>
      </c>
    </row>
    <row r="128" spans="1:14" ht="15.75" x14ac:dyDescent="0.5">
      <c r="A128" s="83">
        <v>1.8</v>
      </c>
      <c r="B128" s="82">
        <v>10</v>
      </c>
      <c r="C128" s="84">
        <v>1.2</v>
      </c>
      <c r="D128" s="82">
        <v>83</v>
      </c>
      <c r="E128" s="82">
        <v>2</v>
      </c>
      <c r="F128" s="82">
        <v>90</v>
      </c>
      <c r="G128" s="82">
        <v>1</v>
      </c>
      <c r="H128" s="29">
        <v>1</v>
      </c>
      <c r="I128" s="82">
        <v>33</v>
      </c>
      <c r="J128" s="82">
        <v>8</v>
      </c>
      <c r="K128" s="82">
        <v>2</v>
      </c>
      <c r="L128" s="30">
        <v>172</v>
      </c>
      <c r="M128" s="31">
        <v>4.0697674418604654E-2</v>
      </c>
      <c r="N128" s="83">
        <v>8.6999999999999993</v>
      </c>
    </row>
    <row r="129" spans="1:14" ht="15.75" x14ac:dyDescent="0.5">
      <c r="A129" s="83">
        <v>1.8</v>
      </c>
      <c r="B129" s="82">
        <v>14</v>
      </c>
      <c r="C129" s="84">
        <v>1.2270000000000001</v>
      </c>
      <c r="D129" s="82">
        <v>100</v>
      </c>
      <c r="E129" s="82">
        <v>5</v>
      </c>
      <c r="F129" s="82">
        <v>98</v>
      </c>
      <c r="G129" s="82">
        <v>1</v>
      </c>
      <c r="H129" s="29">
        <v>0</v>
      </c>
      <c r="I129" s="82">
        <v>37</v>
      </c>
      <c r="J129" s="82">
        <v>10</v>
      </c>
      <c r="K129" s="82">
        <v>4</v>
      </c>
      <c r="L129" s="30">
        <v>173</v>
      </c>
      <c r="M129" s="31">
        <v>4.046242774566474E-2</v>
      </c>
      <c r="N129" s="83">
        <v>9.1</v>
      </c>
    </row>
    <row r="130" spans="1:14" ht="15.75" x14ac:dyDescent="0.5">
      <c r="A130" s="83">
        <v>1.8</v>
      </c>
      <c r="B130" s="82">
        <v>7</v>
      </c>
      <c r="C130" s="84">
        <v>1.9630000000000001</v>
      </c>
      <c r="D130" s="82">
        <v>113</v>
      </c>
      <c r="E130" s="82">
        <v>4</v>
      </c>
      <c r="F130" s="82">
        <v>85</v>
      </c>
      <c r="G130" s="82">
        <v>1</v>
      </c>
      <c r="H130" s="29">
        <v>0</v>
      </c>
      <c r="I130" s="82">
        <v>28</v>
      </c>
      <c r="J130" s="82">
        <v>10</v>
      </c>
      <c r="K130" s="82">
        <v>1</v>
      </c>
      <c r="L130" s="30">
        <v>176</v>
      </c>
      <c r="M130" s="31">
        <v>2.8409090909090908E-2</v>
      </c>
      <c r="N130" s="83">
        <v>9.6999999999999993</v>
      </c>
    </row>
    <row r="131" spans="1:14" ht="15.75" x14ac:dyDescent="0.5">
      <c r="A131" s="83">
        <v>1.6</v>
      </c>
      <c r="B131" s="82">
        <v>17</v>
      </c>
      <c r="C131" s="84">
        <v>0.496</v>
      </c>
      <c r="D131" s="82">
        <v>100</v>
      </c>
      <c r="E131" s="82">
        <v>2</v>
      </c>
      <c r="F131" s="82">
        <v>136</v>
      </c>
      <c r="G131" s="82">
        <v>0</v>
      </c>
      <c r="H131" s="29">
        <v>0</v>
      </c>
      <c r="I131" s="82">
        <v>42</v>
      </c>
      <c r="J131" s="82">
        <v>5</v>
      </c>
      <c r="K131" s="82">
        <v>3</v>
      </c>
      <c r="L131" s="30">
        <v>161</v>
      </c>
      <c r="M131" s="31">
        <v>2.4844720496894408E-2</v>
      </c>
      <c r="N131" s="83">
        <v>6.6</v>
      </c>
    </row>
    <row r="132" spans="1:14" ht="15.75" x14ac:dyDescent="0.5">
      <c r="A132" s="83">
        <v>2.2000000000000002</v>
      </c>
      <c r="B132" s="82">
        <v>23</v>
      </c>
      <c r="C132" s="84">
        <v>0.42399999999999999</v>
      </c>
      <c r="D132" s="82">
        <v>123</v>
      </c>
      <c r="E132" s="82">
        <v>2</v>
      </c>
      <c r="F132" s="82">
        <v>75</v>
      </c>
      <c r="G132" s="82">
        <v>0</v>
      </c>
      <c r="H132" s="29">
        <v>0</v>
      </c>
      <c r="I132" s="82">
        <v>49</v>
      </c>
      <c r="J132" s="82">
        <v>12</v>
      </c>
      <c r="K132" s="82">
        <v>3</v>
      </c>
      <c r="L132" s="30">
        <v>157</v>
      </c>
      <c r="M132" s="31">
        <v>3.1847133757961783E-2</v>
      </c>
      <c r="N132" s="83">
        <v>9.1</v>
      </c>
    </row>
    <row r="133" spans="1:14" ht="15.75" x14ac:dyDescent="0.5">
      <c r="A133" s="83">
        <v>2.1</v>
      </c>
      <c r="B133" s="82">
        <v>11</v>
      </c>
      <c r="C133" s="84">
        <v>1.1519999999999999</v>
      </c>
      <c r="D133" s="82">
        <v>106</v>
      </c>
      <c r="E133" s="82">
        <v>2</v>
      </c>
      <c r="F133" s="82">
        <v>96</v>
      </c>
      <c r="G133" s="82">
        <v>1</v>
      </c>
      <c r="H133" s="29">
        <v>1</v>
      </c>
      <c r="I133" s="82">
        <v>42</v>
      </c>
      <c r="J133" s="82">
        <v>8</v>
      </c>
      <c r="K133" s="82">
        <v>3</v>
      </c>
      <c r="L133" s="30">
        <v>171</v>
      </c>
      <c r="M133" s="31">
        <v>4.0935672514619881E-2</v>
      </c>
      <c r="N133" s="83">
        <v>9.6999999999999993</v>
      </c>
    </row>
    <row r="134" spans="1:14" ht="15.75" x14ac:dyDescent="0.5">
      <c r="A134" s="83">
        <v>2.1</v>
      </c>
      <c r="B134" s="82">
        <v>17</v>
      </c>
      <c r="C134" s="84">
        <v>1.4810000000000001</v>
      </c>
      <c r="D134" s="82">
        <v>126</v>
      </c>
      <c r="E134" s="82">
        <v>3</v>
      </c>
      <c r="F134" s="82">
        <v>97</v>
      </c>
      <c r="G134" s="82">
        <v>0</v>
      </c>
      <c r="H134" s="29">
        <v>0</v>
      </c>
      <c r="I134" s="82">
        <v>40</v>
      </c>
      <c r="J134" s="82">
        <v>1</v>
      </c>
      <c r="K134" s="82">
        <v>6</v>
      </c>
      <c r="L134" s="30">
        <v>160</v>
      </c>
      <c r="M134" s="31">
        <v>3.125E-2</v>
      </c>
      <c r="N134" s="83">
        <v>7.8</v>
      </c>
    </row>
    <row r="135" spans="1:14" ht="15.75" x14ac:dyDescent="0.5">
      <c r="A135" s="83">
        <v>2.4</v>
      </c>
      <c r="B135" s="82">
        <v>7</v>
      </c>
      <c r="C135" s="84">
        <v>2.2850000000000001</v>
      </c>
      <c r="D135" s="82">
        <v>200</v>
      </c>
      <c r="E135" s="82">
        <v>3</v>
      </c>
      <c r="F135" s="82">
        <v>124</v>
      </c>
      <c r="G135" s="82">
        <v>1</v>
      </c>
      <c r="H135" s="29">
        <v>1</v>
      </c>
      <c r="I135" s="82">
        <v>32</v>
      </c>
      <c r="J135" s="82">
        <v>9</v>
      </c>
      <c r="K135" s="82">
        <v>2</v>
      </c>
      <c r="L135" s="30">
        <v>171</v>
      </c>
      <c r="M135" s="31">
        <v>3.5087719298245612E-2</v>
      </c>
      <c r="N135" s="83">
        <v>13.9</v>
      </c>
    </row>
    <row r="136" spans="1:14" ht="15.75" x14ac:dyDescent="0.5">
      <c r="A136" s="83">
        <v>2.2000000000000002</v>
      </c>
      <c r="B136" s="82">
        <v>11</v>
      </c>
      <c r="C136" s="84">
        <v>0.29199999999999998</v>
      </c>
      <c r="D136" s="82">
        <v>47</v>
      </c>
      <c r="E136" s="82">
        <v>3</v>
      </c>
      <c r="F136" s="82">
        <v>111</v>
      </c>
      <c r="G136" s="82">
        <v>1</v>
      </c>
      <c r="H136" s="29">
        <v>0</v>
      </c>
      <c r="I136" s="82">
        <v>34</v>
      </c>
      <c r="J136" s="82">
        <v>9</v>
      </c>
      <c r="K136" s="82">
        <v>2</v>
      </c>
      <c r="L136" s="30">
        <v>179</v>
      </c>
      <c r="M136" s="31">
        <v>3.9106145251396648E-2</v>
      </c>
      <c r="N136" s="83">
        <v>10.3</v>
      </c>
    </row>
    <row r="137" spans="1:14" ht="15.75" x14ac:dyDescent="0.5">
      <c r="A137" s="83">
        <v>3</v>
      </c>
      <c r="B137" s="82">
        <v>15</v>
      </c>
      <c r="C137" s="84">
        <v>0.88800000000000001</v>
      </c>
      <c r="D137" s="82">
        <v>202</v>
      </c>
      <c r="E137" s="82">
        <v>5</v>
      </c>
      <c r="F137" s="82">
        <v>147</v>
      </c>
      <c r="G137" s="82">
        <v>1</v>
      </c>
      <c r="H137" s="29">
        <v>1</v>
      </c>
      <c r="I137" s="82">
        <v>40</v>
      </c>
      <c r="J137" s="82">
        <v>7</v>
      </c>
      <c r="K137" s="82">
        <v>3</v>
      </c>
      <c r="L137" s="30">
        <v>156</v>
      </c>
      <c r="M137" s="31">
        <v>4.4871794871794872E-2</v>
      </c>
      <c r="N137" s="83">
        <v>11.7</v>
      </c>
    </row>
    <row r="138" spans="1:14" ht="15.75" x14ac:dyDescent="0.5">
      <c r="A138" s="83">
        <v>1.8</v>
      </c>
      <c r="B138" s="82">
        <v>12</v>
      </c>
      <c r="C138" s="84">
        <v>2.3239999999999998</v>
      </c>
      <c r="D138" s="82">
        <v>97</v>
      </c>
      <c r="E138" s="82">
        <v>2</v>
      </c>
      <c r="F138" s="82">
        <v>101</v>
      </c>
      <c r="G138" s="82">
        <v>1</v>
      </c>
      <c r="H138" s="29">
        <v>0</v>
      </c>
      <c r="I138" s="82">
        <v>49</v>
      </c>
      <c r="J138" s="82">
        <v>19</v>
      </c>
      <c r="K138" s="82">
        <v>3</v>
      </c>
      <c r="L138" s="30">
        <v>172</v>
      </c>
      <c r="M138" s="31">
        <v>4.0697674418604654E-2</v>
      </c>
      <c r="N138" s="83">
        <v>9.4</v>
      </c>
    </row>
    <row r="139" spans="1:14" ht="15.75" x14ac:dyDescent="0.5">
      <c r="A139" s="83">
        <v>1.9</v>
      </c>
      <c r="B139" s="82">
        <v>10</v>
      </c>
      <c r="C139" s="84">
        <v>0.19600000000000001</v>
      </c>
      <c r="D139" s="82">
        <v>49</v>
      </c>
      <c r="E139" s="82">
        <v>3</v>
      </c>
      <c r="F139" s="82">
        <v>111</v>
      </c>
      <c r="G139" s="82">
        <v>1</v>
      </c>
      <c r="H139" s="29">
        <v>0</v>
      </c>
      <c r="I139" s="82">
        <v>33</v>
      </c>
      <c r="J139" s="82">
        <v>12</v>
      </c>
      <c r="K139" s="82">
        <v>2</v>
      </c>
      <c r="L139" s="30">
        <v>181</v>
      </c>
      <c r="M139" s="31">
        <v>4.4198895027624308E-2</v>
      </c>
      <c r="N139" s="83">
        <v>9.5</v>
      </c>
    </row>
    <row r="140" spans="1:14" ht="15.75" x14ac:dyDescent="0.5">
      <c r="A140" s="83">
        <v>2.1</v>
      </c>
      <c r="B140" s="82">
        <v>15</v>
      </c>
      <c r="C140" s="84">
        <v>0.18</v>
      </c>
      <c r="D140" s="82">
        <v>84</v>
      </c>
      <c r="E140" s="82">
        <v>4</v>
      </c>
      <c r="F140" s="82">
        <v>122</v>
      </c>
      <c r="G140" s="82">
        <v>1</v>
      </c>
      <c r="H140" s="29">
        <v>1</v>
      </c>
      <c r="I140" s="82">
        <v>40</v>
      </c>
      <c r="J140" s="82">
        <v>8</v>
      </c>
      <c r="K140" s="82">
        <v>3</v>
      </c>
      <c r="L140" s="30">
        <v>171</v>
      </c>
      <c r="M140" s="31">
        <v>5.2631578947368418E-2</v>
      </c>
      <c r="N140" s="83">
        <v>8.6999999999999993</v>
      </c>
    </row>
    <row r="141" spans="1:14" ht="15.75" x14ac:dyDescent="0.5">
      <c r="A141" s="83">
        <v>2.9</v>
      </c>
      <c r="B141" s="82">
        <v>13</v>
      </c>
      <c r="C141" s="84">
        <v>1.4159999999999999</v>
      </c>
      <c r="D141" s="82">
        <v>209</v>
      </c>
      <c r="E141" s="82">
        <v>2</v>
      </c>
      <c r="F141" s="82">
        <v>85</v>
      </c>
      <c r="G141" s="82">
        <v>1</v>
      </c>
      <c r="H141" s="29">
        <v>1</v>
      </c>
      <c r="I141" s="82">
        <v>45</v>
      </c>
      <c r="J141" s="82">
        <v>6</v>
      </c>
      <c r="K141" s="82">
        <v>3</v>
      </c>
      <c r="L141" s="30">
        <v>169</v>
      </c>
      <c r="M141" s="31">
        <v>3.5502958579881658E-2</v>
      </c>
      <c r="N141" s="83">
        <v>12.8</v>
      </c>
    </row>
    <row r="142" spans="1:14" ht="15.75" x14ac:dyDescent="0.5">
      <c r="A142" s="83">
        <v>1.7</v>
      </c>
      <c r="B142" s="82">
        <v>2</v>
      </c>
      <c r="C142" s="84">
        <v>0.115</v>
      </c>
      <c r="D142" s="82">
        <v>70</v>
      </c>
      <c r="E142" s="82">
        <v>3</v>
      </c>
      <c r="F142" s="82">
        <v>137</v>
      </c>
      <c r="G142" s="82">
        <v>0</v>
      </c>
      <c r="H142" s="29">
        <v>0</v>
      </c>
      <c r="I142" s="82">
        <v>46</v>
      </c>
      <c r="J142" s="82">
        <v>6</v>
      </c>
      <c r="K142" s="82">
        <v>3</v>
      </c>
      <c r="L142" s="30">
        <v>161</v>
      </c>
      <c r="M142" s="31">
        <v>3.7267080745341616E-2</v>
      </c>
      <c r="N142" s="83">
        <v>6.6</v>
      </c>
    </row>
    <row r="143" spans="1:14" ht="15.75" x14ac:dyDescent="0.5">
      <c r="A143" s="83">
        <v>3</v>
      </c>
      <c r="B143" s="82">
        <v>7</v>
      </c>
      <c r="C143" s="84">
        <v>0.995</v>
      </c>
      <c r="D143" s="82">
        <v>185</v>
      </c>
      <c r="E143" s="82">
        <v>2</v>
      </c>
      <c r="F143" s="82">
        <v>99</v>
      </c>
      <c r="G143" s="82">
        <v>1</v>
      </c>
      <c r="H143" s="29">
        <v>1</v>
      </c>
      <c r="I143" s="82">
        <v>30</v>
      </c>
      <c r="J143" s="82">
        <v>10</v>
      </c>
      <c r="K143" s="82">
        <v>2</v>
      </c>
      <c r="L143" s="30">
        <v>180</v>
      </c>
      <c r="M143" s="31">
        <v>0.05</v>
      </c>
      <c r="N143" s="83">
        <v>17</v>
      </c>
    </row>
    <row r="144" spans="1:14" ht="15.75" x14ac:dyDescent="0.5">
      <c r="A144" s="83">
        <v>3</v>
      </c>
      <c r="B144" s="82">
        <v>4</v>
      </c>
      <c r="C144" s="84">
        <v>2.3519999999999999</v>
      </c>
      <c r="D144" s="82">
        <v>209</v>
      </c>
      <c r="E144" s="82">
        <v>0</v>
      </c>
      <c r="F144" s="82">
        <v>85</v>
      </c>
      <c r="G144" s="82">
        <v>1</v>
      </c>
      <c r="H144" s="29">
        <v>1</v>
      </c>
      <c r="I144" s="82">
        <v>30</v>
      </c>
      <c r="J144" s="82">
        <v>12</v>
      </c>
      <c r="K144" s="82">
        <v>2</v>
      </c>
      <c r="L144" s="30">
        <v>182</v>
      </c>
      <c r="M144" s="31">
        <v>3.8461538461538464E-2</v>
      </c>
      <c r="N144" s="83">
        <v>16.7</v>
      </c>
    </row>
    <row r="145" spans="1:14" ht="15.75" x14ac:dyDescent="0.5">
      <c r="A145" s="83">
        <v>3.4</v>
      </c>
      <c r="B145" s="82">
        <v>9</v>
      </c>
      <c r="C145" s="84">
        <v>1.2589999999999999</v>
      </c>
      <c r="D145" s="82">
        <v>175</v>
      </c>
      <c r="E145" s="82">
        <v>1</v>
      </c>
      <c r="F145" s="82">
        <v>84</v>
      </c>
      <c r="G145" s="82">
        <v>1</v>
      </c>
      <c r="H145" s="29">
        <v>1</v>
      </c>
      <c r="I145" s="82">
        <v>31</v>
      </c>
      <c r="J145" s="82">
        <v>8</v>
      </c>
      <c r="K145" s="82">
        <v>2</v>
      </c>
      <c r="L145" s="30">
        <v>183</v>
      </c>
      <c r="M145" s="31">
        <v>3.825136612021858E-2</v>
      </c>
      <c r="N145" s="83">
        <v>15.9</v>
      </c>
    </row>
    <row r="146" spans="1:14" ht="15.75" x14ac:dyDescent="0.5">
      <c r="A146" s="83">
        <v>2</v>
      </c>
      <c r="B146" s="82">
        <v>3</v>
      </c>
      <c r="C146" s="84">
        <v>1.464</v>
      </c>
      <c r="D146" s="82">
        <v>118</v>
      </c>
      <c r="E146" s="82">
        <v>4</v>
      </c>
      <c r="F146" s="82">
        <v>115</v>
      </c>
      <c r="G146" s="82">
        <v>1</v>
      </c>
      <c r="H146" s="29">
        <v>0</v>
      </c>
      <c r="I146" s="82">
        <v>46</v>
      </c>
      <c r="J146" s="82">
        <v>6</v>
      </c>
      <c r="K146" s="82">
        <v>4</v>
      </c>
      <c r="L146" s="30">
        <v>162</v>
      </c>
      <c r="M146" s="31">
        <v>3.0864197530864196E-2</v>
      </c>
      <c r="N146" s="83">
        <v>7.9</v>
      </c>
    </row>
    <row r="147" spans="1:14" ht="15.75" x14ac:dyDescent="0.5">
      <c r="A147" s="83">
        <v>3.3</v>
      </c>
      <c r="B147" s="82">
        <v>5</v>
      </c>
      <c r="C147" s="84">
        <v>0.504</v>
      </c>
      <c r="D147" s="82">
        <v>253</v>
      </c>
      <c r="E147" s="82">
        <v>3</v>
      </c>
      <c r="F147" s="82">
        <v>124</v>
      </c>
      <c r="G147" s="82">
        <v>0</v>
      </c>
      <c r="H147" s="29">
        <v>1</v>
      </c>
      <c r="I147" s="82">
        <v>42</v>
      </c>
      <c r="J147" s="82">
        <v>9</v>
      </c>
      <c r="K147" s="82">
        <v>3</v>
      </c>
      <c r="L147" s="30">
        <v>163</v>
      </c>
      <c r="M147" s="31">
        <v>5.5214723926380369E-2</v>
      </c>
      <c r="N147" s="83">
        <v>14.1</v>
      </c>
    </row>
    <row r="148" spans="1:14" ht="15.75" x14ac:dyDescent="0.5">
      <c r="A148" s="83">
        <v>1.7</v>
      </c>
      <c r="B148" s="82">
        <v>19</v>
      </c>
      <c r="C148" s="84">
        <v>0.44700000000000001</v>
      </c>
      <c r="D148" s="82">
        <v>20</v>
      </c>
      <c r="E148" s="82">
        <v>4</v>
      </c>
      <c r="F148" s="82">
        <v>129</v>
      </c>
      <c r="G148" s="82">
        <v>1</v>
      </c>
      <c r="H148" s="29">
        <v>0</v>
      </c>
      <c r="I148" s="82">
        <v>43</v>
      </c>
      <c r="J148" s="82">
        <v>10</v>
      </c>
      <c r="K148" s="82">
        <v>3</v>
      </c>
      <c r="L148" s="30">
        <v>178</v>
      </c>
      <c r="M148" s="31">
        <v>3.3707865168539325E-2</v>
      </c>
      <c r="N148" s="83">
        <v>8.1</v>
      </c>
    </row>
    <row r="149" spans="1:14" ht="15.75" x14ac:dyDescent="0.5">
      <c r="A149" s="83">
        <v>2.9</v>
      </c>
      <c r="B149" s="82">
        <v>17</v>
      </c>
      <c r="C149" s="84">
        <v>2.62</v>
      </c>
      <c r="D149" s="82">
        <v>103</v>
      </c>
      <c r="E149" s="82">
        <v>2</v>
      </c>
      <c r="F149" s="82">
        <v>102</v>
      </c>
      <c r="G149" s="82">
        <v>0</v>
      </c>
      <c r="H149" s="29">
        <v>1</v>
      </c>
      <c r="I149" s="82">
        <v>39</v>
      </c>
      <c r="J149" s="82">
        <v>8</v>
      </c>
      <c r="K149" s="82">
        <v>3</v>
      </c>
      <c r="L149" s="30">
        <v>166</v>
      </c>
      <c r="M149" s="31">
        <v>3.614457831325301E-2</v>
      </c>
      <c r="N149" s="83">
        <v>13.6</v>
      </c>
    </row>
    <row r="150" spans="1:14" ht="15.75" x14ac:dyDescent="0.5">
      <c r="A150" s="83">
        <v>2</v>
      </c>
      <c r="B150" s="82">
        <v>8</v>
      </c>
      <c r="C150" s="84">
        <v>1.1679999999999999</v>
      </c>
      <c r="D150" s="82">
        <v>120</v>
      </c>
      <c r="E150" s="82">
        <v>3</v>
      </c>
      <c r="F150" s="82">
        <v>114</v>
      </c>
      <c r="G150" s="82">
        <v>1</v>
      </c>
      <c r="H150" s="29">
        <v>0</v>
      </c>
      <c r="I150" s="82">
        <v>52</v>
      </c>
      <c r="J150" s="82">
        <v>10</v>
      </c>
      <c r="K150" s="82">
        <v>3</v>
      </c>
      <c r="L150" s="30">
        <v>174</v>
      </c>
      <c r="M150" s="31">
        <v>4.5977011494252873E-2</v>
      </c>
      <c r="N150" s="83">
        <v>10</v>
      </c>
    </row>
    <row r="151" spans="1:14" ht="15.75" x14ac:dyDescent="0.5">
      <c r="A151" s="83">
        <v>2.2000000000000002</v>
      </c>
      <c r="B151" s="82">
        <v>9</v>
      </c>
      <c r="C151" s="84">
        <v>3.2000000000000001E-2</v>
      </c>
      <c r="D151" s="82">
        <v>102</v>
      </c>
      <c r="E151" s="82">
        <v>5</v>
      </c>
      <c r="F151" s="82">
        <v>135</v>
      </c>
      <c r="G151" s="82">
        <v>1</v>
      </c>
      <c r="H151" s="29">
        <v>1</v>
      </c>
      <c r="I151" s="82">
        <v>35</v>
      </c>
      <c r="J151" s="82">
        <v>8</v>
      </c>
      <c r="K151" s="82">
        <v>2</v>
      </c>
      <c r="L151" s="30">
        <v>178</v>
      </c>
      <c r="M151" s="31">
        <v>3.9325842696629212E-2</v>
      </c>
      <c r="N151" s="83">
        <v>11.6</v>
      </c>
    </row>
    <row r="153" spans="1:14" x14ac:dyDescent="0.45">
      <c r="A153" s="99" t="s">
        <v>89</v>
      </c>
      <c r="B153" s="99"/>
      <c r="C153" s="99"/>
      <c r="D153" s="99"/>
      <c r="E153" s="99"/>
      <c r="F153" s="99"/>
      <c r="G153" s="99"/>
      <c r="H153" s="99"/>
      <c r="I153" s="99"/>
    </row>
    <row r="154" spans="1:14" ht="14.65" thickBot="1" x14ac:dyDescent="0.5">
      <c r="A154" s="99"/>
      <c r="B154" s="99"/>
      <c r="C154" s="99"/>
      <c r="D154" s="99"/>
      <c r="E154" s="99"/>
      <c r="F154" s="99"/>
      <c r="G154" s="99"/>
      <c r="H154" s="99"/>
      <c r="I154" s="99"/>
    </row>
    <row r="155" spans="1:14" x14ac:dyDescent="0.45">
      <c r="A155" s="51" t="s">
        <v>90</v>
      </c>
      <c r="B155" s="51"/>
      <c r="C155" s="99"/>
      <c r="D155" s="99"/>
      <c r="E155" s="99"/>
      <c r="F155" s="99"/>
      <c r="G155" s="99"/>
      <c r="H155" s="99"/>
      <c r="I155" s="99"/>
    </row>
    <row r="156" spans="1:14" x14ac:dyDescent="0.45">
      <c r="A156" s="52" t="s">
        <v>91</v>
      </c>
      <c r="B156" s="52">
        <v>0.97549132934025451</v>
      </c>
      <c r="C156" s="99"/>
      <c r="D156" s="99"/>
      <c r="E156" s="99"/>
      <c r="F156" s="99"/>
      <c r="G156" s="99"/>
      <c r="H156" s="99"/>
      <c r="I156" s="99"/>
    </row>
    <row r="157" spans="1:14" x14ac:dyDescent="0.45">
      <c r="A157" s="52" t="s">
        <v>92</v>
      </c>
      <c r="B157" s="52">
        <v>0.95158333361801695</v>
      </c>
      <c r="C157" s="99"/>
      <c r="D157" s="99"/>
      <c r="E157" s="99"/>
      <c r="F157" s="99"/>
      <c r="G157" s="99"/>
      <c r="H157" s="99"/>
      <c r="I157" s="99"/>
    </row>
    <row r="158" spans="1:14" x14ac:dyDescent="0.45">
      <c r="A158" s="52" t="s">
        <v>93</v>
      </c>
      <c r="B158" s="52">
        <v>0.94695526991973911</v>
      </c>
      <c r="C158" s="99"/>
      <c r="D158" s="99"/>
      <c r="E158" s="99"/>
      <c r="F158" s="99"/>
      <c r="G158" s="99"/>
      <c r="H158" s="99"/>
      <c r="I158" s="99"/>
    </row>
    <row r="159" spans="1:14" x14ac:dyDescent="0.45">
      <c r="A159" s="52" t="s">
        <v>94</v>
      </c>
      <c r="B159" s="52">
        <v>0.82245014330379118</v>
      </c>
      <c r="C159" s="99"/>
      <c r="D159" s="99"/>
      <c r="E159" s="99"/>
      <c r="F159" s="99"/>
      <c r="G159" s="99"/>
      <c r="H159" s="99"/>
      <c r="I159" s="99"/>
    </row>
    <row r="160" spans="1:14" ht="14.65" thickBot="1" x14ac:dyDescent="0.5">
      <c r="A160" s="53" t="s">
        <v>95</v>
      </c>
      <c r="B160" s="53">
        <v>150</v>
      </c>
      <c r="C160" s="99"/>
      <c r="D160" s="99"/>
      <c r="E160" s="99"/>
      <c r="F160" s="99"/>
      <c r="G160" s="99"/>
      <c r="H160" s="99"/>
      <c r="I160" s="99"/>
    </row>
    <row r="161" spans="1:9" x14ac:dyDescent="0.45">
      <c r="A161" s="99"/>
      <c r="B161" s="99"/>
      <c r="C161" s="99"/>
      <c r="D161" s="99"/>
      <c r="E161" s="99"/>
      <c r="F161" s="99"/>
      <c r="G161" s="99"/>
      <c r="H161" s="99"/>
      <c r="I161" s="99"/>
    </row>
    <row r="162" spans="1:9" ht="14.65" thickBot="1" x14ac:dyDescent="0.5">
      <c r="A162" s="99" t="s">
        <v>96</v>
      </c>
      <c r="B162" s="99"/>
      <c r="C162" s="99"/>
      <c r="D162" s="99"/>
      <c r="E162" s="99"/>
      <c r="F162" s="99"/>
      <c r="G162" s="99"/>
      <c r="H162" s="99"/>
      <c r="I162" s="99"/>
    </row>
    <row r="163" spans="1:9" x14ac:dyDescent="0.45">
      <c r="A163" s="54"/>
      <c r="B163" s="54" t="s">
        <v>101</v>
      </c>
      <c r="C163" s="54" t="s">
        <v>102</v>
      </c>
      <c r="D163" s="54" t="s">
        <v>103</v>
      </c>
      <c r="E163" s="54" t="s">
        <v>104</v>
      </c>
      <c r="F163" s="54" t="s">
        <v>105</v>
      </c>
      <c r="G163" s="99"/>
      <c r="H163" s="99"/>
      <c r="I163" s="99"/>
    </row>
    <row r="164" spans="1:9" x14ac:dyDescent="0.45">
      <c r="A164" s="52" t="s">
        <v>97</v>
      </c>
      <c r="B164" s="52">
        <v>13</v>
      </c>
      <c r="C164" s="52">
        <v>1808.0482369353542</v>
      </c>
      <c r="D164" s="52">
        <v>139.08063361041187</v>
      </c>
      <c r="E164" s="52">
        <v>205.61154635190587</v>
      </c>
      <c r="F164" s="52">
        <v>1.5609781630729284E-82</v>
      </c>
      <c r="G164" s="99"/>
      <c r="H164" s="99"/>
      <c r="I164" s="99"/>
    </row>
    <row r="165" spans="1:9" x14ac:dyDescent="0.45">
      <c r="A165" s="52" t="s">
        <v>98</v>
      </c>
      <c r="B165" s="52">
        <v>136</v>
      </c>
      <c r="C165" s="52">
        <v>91.993696397978027</v>
      </c>
      <c r="D165" s="52">
        <v>0.67642423822042663</v>
      </c>
      <c r="E165" s="52"/>
      <c r="F165" s="52"/>
      <c r="G165" s="99"/>
      <c r="H165" s="99"/>
      <c r="I165" s="99"/>
    </row>
    <row r="166" spans="1:9" ht="14.65" thickBot="1" x14ac:dyDescent="0.5">
      <c r="A166" s="53" t="s">
        <v>99</v>
      </c>
      <c r="B166" s="53">
        <v>149</v>
      </c>
      <c r="C166" s="53">
        <v>1900.0419333333323</v>
      </c>
      <c r="D166" s="53"/>
      <c r="E166" s="53"/>
      <c r="F166" s="53"/>
      <c r="G166" s="99"/>
      <c r="H166" s="99"/>
      <c r="I166" s="99"/>
    </row>
    <row r="167" spans="1:9" ht="14.65" thickBot="1" x14ac:dyDescent="0.5">
      <c r="A167" s="99"/>
      <c r="B167" s="99"/>
      <c r="C167" s="99"/>
      <c r="D167" s="99"/>
      <c r="E167" s="99"/>
      <c r="F167" s="99"/>
      <c r="G167" s="99"/>
      <c r="H167" s="99"/>
      <c r="I167" s="99"/>
    </row>
    <row r="168" spans="1:9" x14ac:dyDescent="0.45">
      <c r="A168" s="54"/>
      <c r="B168" s="54" t="s">
        <v>106</v>
      </c>
      <c r="C168" s="54" t="s">
        <v>94</v>
      </c>
      <c r="D168" s="54" t="s">
        <v>107</v>
      </c>
      <c r="E168" s="54" t="s">
        <v>108</v>
      </c>
      <c r="F168" s="54" t="s">
        <v>109</v>
      </c>
      <c r="G168" s="54" t="s">
        <v>110</v>
      </c>
      <c r="H168" s="54" t="s">
        <v>111</v>
      </c>
      <c r="I168" s="54" t="s">
        <v>112</v>
      </c>
    </row>
    <row r="169" spans="1:9" x14ac:dyDescent="0.45">
      <c r="A169" s="52" t="s">
        <v>100</v>
      </c>
      <c r="B169" s="52">
        <v>-28.865326590619532</v>
      </c>
      <c r="C169" s="52">
        <v>2.2109274838685202</v>
      </c>
      <c r="D169" s="52">
        <v>-13.055754565099114</v>
      </c>
      <c r="E169" s="52">
        <v>9.2726573193254606E-26</v>
      </c>
      <c r="F169" s="52">
        <v>-33.237570062534054</v>
      </c>
      <c r="G169" s="52">
        <v>-24.493083118705009</v>
      </c>
      <c r="H169" s="52">
        <v>-33.237570062534054</v>
      </c>
      <c r="I169" s="52">
        <v>-24.493083118705009</v>
      </c>
    </row>
    <row r="170" spans="1:9" x14ac:dyDescent="0.45">
      <c r="A170" s="52" t="s">
        <v>41</v>
      </c>
      <c r="B170" s="52">
        <v>0.81330065111349137</v>
      </c>
      <c r="C170" s="52">
        <v>0.2207876119431641</v>
      </c>
      <c r="D170" s="52">
        <v>3.683633533401566</v>
      </c>
      <c r="E170" s="52">
        <v>3.3086280452496912E-4</v>
      </c>
      <c r="F170" s="52">
        <v>0.37667972978457526</v>
      </c>
      <c r="G170" s="52">
        <v>1.2499215724424075</v>
      </c>
      <c r="H170" s="52">
        <v>0.37667972978457526</v>
      </c>
      <c r="I170" s="52">
        <v>1.2499215724424075</v>
      </c>
    </row>
    <row r="171" spans="1:9" x14ac:dyDescent="0.45">
      <c r="A171" s="52" t="s">
        <v>43</v>
      </c>
      <c r="B171" s="52">
        <v>2.1857644027936586E-2</v>
      </c>
      <c r="C171" s="52">
        <v>1.3147792133011819E-2</v>
      </c>
      <c r="D171" s="52">
        <v>1.6624573773915885</v>
      </c>
      <c r="E171" s="57">
        <v>9.8724208469654143E-2</v>
      </c>
      <c r="F171" s="52">
        <v>-4.1429139926577076E-3</v>
      </c>
      <c r="G171" s="52">
        <v>4.7858202048530876E-2</v>
      </c>
      <c r="H171" s="52">
        <v>-4.1429139926577076E-3</v>
      </c>
      <c r="I171" s="52">
        <v>4.7858202048530876E-2</v>
      </c>
    </row>
    <row r="172" spans="1:9" x14ac:dyDescent="0.45">
      <c r="A172" s="52" t="s">
        <v>44</v>
      </c>
      <c r="B172" s="52">
        <v>0.23484023191784367</v>
      </c>
      <c r="C172" s="52">
        <v>0.11644248880941124</v>
      </c>
      <c r="D172" s="52">
        <v>2.0167915880106397</v>
      </c>
      <c r="E172" s="52">
        <v>4.5685871610995361E-2</v>
      </c>
      <c r="F172" s="52">
        <v>4.5681333234494081E-3</v>
      </c>
      <c r="G172" s="52">
        <v>0.46511233051223794</v>
      </c>
      <c r="H172" s="52">
        <v>4.5681333234494081E-3</v>
      </c>
      <c r="I172" s="52">
        <v>0.46511233051223794</v>
      </c>
    </row>
    <row r="173" spans="1:9" x14ac:dyDescent="0.45">
      <c r="A173" s="52" t="s">
        <v>45</v>
      </c>
      <c r="B173" s="52">
        <v>3.5762314085517777E-2</v>
      </c>
      <c r="C173" s="52">
        <v>2.0047644138008478E-3</v>
      </c>
      <c r="D173" s="52">
        <v>17.838661659858445</v>
      </c>
      <c r="E173" s="52">
        <v>1.9814703188391751E-37</v>
      </c>
      <c r="F173" s="52">
        <v>3.1797770614544058E-2</v>
      </c>
      <c r="G173" s="52">
        <v>3.9726857556491496E-2</v>
      </c>
      <c r="H173" s="52">
        <v>3.1797770614544058E-2</v>
      </c>
      <c r="I173" s="52">
        <v>3.9726857556491496E-2</v>
      </c>
    </row>
    <row r="174" spans="1:9" x14ac:dyDescent="0.45">
      <c r="A174" s="55" t="s">
        <v>46</v>
      </c>
      <c r="B174" s="55">
        <v>-3.72764737982101E-2</v>
      </c>
      <c r="C174" s="55">
        <v>5.3719984722001603E-2</v>
      </c>
      <c r="D174" s="55">
        <v>-0.69390328368695753</v>
      </c>
      <c r="E174" s="55">
        <v>0.48892640005838606</v>
      </c>
      <c r="F174" s="55">
        <v>-0.14351100850178566</v>
      </c>
      <c r="G174" s="55">
        <v>6.8958060905365451E-2</v>
      </c>
      <c r="H174" s="55">
        <v>-0.14351100850178566</v>
      </c>
      <c r="I174" s="55">
        <v>6.8958060905365451E-2</v>
      </c>
    </row>
    <row r="175" spans="1:9" x14ac:dyDescent="0.45">
      <c r="A175" s="52" t="s">
        <v>47</v>
      </c>
      <c r="B175" s="52">
        <v>1.8714239807434415E-2</v>
      </c>
      <c r="C175" s="52">
        <v>3.9551044544045037E-3</v>
      </c>
      <c r="D175" s="52">
        <v>4.7316676520625816</v>
      </c>
      <c r="E175" s="52">
        <v>5.5110768362113515E-6</v>
      </c>
      <c r="F175" s="52">
        <v>1.0892780371210546E-2</v>
      </c>
      <c r="G175" s="52">
        <v>2.6535699243658284E-2</v>
      </c>
      <c r="H175" s="52">
        <v>1.0892780371210546E-2</v>
      </c>
      <c r="I175" s="52">
        <v>2.6535699243658284E-2</v>
      </c>
    </row>
    <row r="176" spans="1:9" x14ac:dyDescent="0.45">
      <c r="A176" s="52" t="s">
        <v>48</v>
      </c>
      <c r="B176" s="52">
        <v>-0.15422389092392746</v>
      </c>
      <c r="C176" s="52">
        <v>0.14861366423723035</v>
      </c>
      <c r="D176" s="52">
        <v>-1.0377504095299175</v>
      </c>
      <c r="E176" s="57">
        <v>0.30122782493825029</v>
      </c>
      <c r="F176" s="52">
        <v>-0.44811644418017338</v>
      </c>
      <c r="G176" s="52">
        <v>0.13966866233231845</v>
      </c>
      <c r="H176" s="52">
        <v>-0.44811644418017338</v>
      </c>
      <c r="I176" s="52">
        <v>0.13966866233231845</v>
      </c>
    </row>
    <row r="177" spans="1:9" x14ac:dyDescent="0.45">
      <c r="A177" s="52" t="s">
        <v>49</v>
      </c>
      <c r="B177" s="52">
        <v>0.1975284457022575</v>
      </c>
      <c r="C177" s="52">
        <v>0.16432211622619919</v>
      </c>
      <c r="D177" s="52">
        <v>1.2020807073245565</v>
      </c>
      <c r="E177" s="57">
        <v>0.23142114869411032</v>
      </c>
      <c r="F177" s="52">
        <v>-0.12742852606783237</v>
      </c>
      <c r="G177" s="52">
        <v>0.52248541747234734</v>
      </c>
      <c r="H177" s="52">
        <v>-0.12742852606783237</v>
      </c>
      <c r="I177" s="52">
        <v>0.52248541747234734</v>
      </c>
    </row>
    <row r="178" spans="1:9" x14ac:dyDescent="0.45">
      <c r="A178" s="52" t="s">
        <v>50</v>
      </c>
      <c r="B178" s="52">
        <v>-1.955576204361912E-2</v>
      </c>
      <c r="C178" s="52">
        <v>1.1672445985819471E-2</v>
      </c>
      <c r="D178" s="52">
        <v>-1.6753782426902526</v>
      </c>
      <c r="E178" s="57">
        <v>9.6157780031005516E-2</v>
      </c>
      <c r="F178" s="52">
        <v>-4.2638733391678479E-2</v>
      </c>
      <c r="G178" s="52">
        <v>3.5272093044402437E-3</v>
      </c>
      <c r="H178" s="52">
        <v>-4.2638733391678479E-2</v>
      </c>
      <c r="I178" s="52">
        <v>3.5272093044402437E-3</v>
      </c>
    </row>
    <row r="179" spans="1:9" x14ac:dyDescent="0.45">
      <c r="A179" s="52" t="s">
        <v>51</v>
      </c>
      <c r="B179" s="52">
        <v>5.3655845682604127E-2</v>
      </c>
      <c r="C179" s="52">
        <v>2.1787772729133559E-2</v>
      </c>
      <c r="D179" s="52">
        <v>2.4626585906533767</v>
      </c>
      <c r="E179" s="52">
        <v>1.5040982774426772E-2</v>
      </c>
      <c r="F179" s="52">
        <v>1.0569200924889201E-2</v>
      </c>
      <c r="G179" s="52">
        <v>9.6742490440319046E-2</v>
      </c>
      <c r="H179" s="52">
        <v>1.0569200924889201E-2</v>
      </c>
      <c r="I179" s="52">
        <v>9.6742490440319046E-2</v>
      </c>
    </row>
    <row r="180" spans="1:9" x14ac:dyDescent="0.45">
      <c r="A180" s="52" t="s">
        <v>52</v>
      </c>
      <c r="B180" s="52">
        <v>-5.8197061893843764E-2</v>
      </c>
      <c r="C180" s="52">
        <v>6.8919924562253571E-2</v>
      </c>
      <c r="D180" s="52">
        <v>-0.84441563544190879</v>
      </c>
      <c r="E180" s="57">
        <v>0.39992013671601212</v>
      </c>
      <c r="F180" s="52">
        <v>-0.19449040143155708</v>
      </c>
      <c r="G180" s="52">
        <v>7.8096277643869533E-2</v>
      </c>
      <c r="H180" s="52">
        <v>-0.19449040143155708</v>
      </c>
      <c r="I180" s="52">
        <v>7.8096277643869533E-2</v>
      </c>
    </row>
    <row r="181" spans="1:9" x14ac:dyDescent="0.45">
      <c r="A181" s="52" t="s">
        <v>35</v>
      </c>
      <c r="B181" s="52">
        <v>0.17597098746677373</v>
      </c>
      <c r="C181" s="52">
        <v>1.179568330214849E-2</v>
      </c>
      <c r="D181" s="52">
        <v>14.91825297095947</v>
      </c>
      <c r="E181" s="52">
        <v>2.0274102400373139E-30</v>
      </c>
      <c r="F181" s="52">
        <v>0.15264430683573371</v>
      </c>
      <c r="G181" s="52">
        <v>0.19929766809781374</v>
      </c>
      <c r="H181" s="52">
        <v>0.15264430683573371</v>
      </c>
      <c r="I181" s="52">
        <v>0.19929766809781374</v>
      </c>
    </row>
    <row r="182" spans="1:9" ht="14.65" thickBot="1" x14ac:dyDescent="0.5">
      <c r="A182" s="53" t="s">
        <v>56</v>
      </c>
      <c r="B182" s="53">
        <v>31.52704808928214</v>
      </c>
      <c r="C182" s="53">
        <v>8.6154305915779528</v>
      </c>
      <c r="D182" s="53">
        <v>3.6593699820530765</v>
      </c>
      <c r="E182" s="53">
        <v>3.6069582496146656E-4</v>
      </c>
      <c r="F182" s="53">
        <v>14.489510478211649</v>
      </c>
      <c r="G182" s="53">
        <v>48.56458570035263</v>
      </c>
      <c r="H182" s="53">
        <v>14.489510478211649</v>
      </c>
      <c r="I182" s="53">
        <v>48.56458570035263</v>
      </c>
    </row>
    <row r="183" spans="1:9" x14ac:dyDescent="0.45">
      <c r="A183" s="99"/>
      <c r="B183" s="99"/>
      <c r="C183" s="99"/>
      <c r="D183" s="99"/>
      <c r="E183" s="99"/>
      <c r="F183" s="99"/>
      <c r="G183" s="99"/>
      <c r="H183" s="99"/>
      <c r="I183" s="99"/>
    </row>
    <row r="184" spans="1:9" x14ac:dyDescent="0.45">
      <c r="A184" s="99"/>
      <c r="B184" s="99"/>
      <c r="C184" s="99"/>
      <c r="D184" s="99"/>
      <c r="E184" s="99"/>
      <c r="F184" s="99"/>
      <c r="G184" s="99"/>
      <c r="H184" s="99"/>
      <c r="I184" s="99"/>
    </row>
    <row r="185" spans="1:9" x14ac:dyDescent="0.45">
      <c r="A185" s="183" t="s">
        <v>284</v>
      </c>
      <c r="B185" s="183"/>
      <c r="C185" s="183"/>
      <c r="D185" s="183"/>
      <c r="E185" s="183"/>
      <c r="F185" s="183"/>
      <c r="G185" s="99"/>
      <c r="H185" s="99"/>
      <c r="I185" s="9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D8978-1A78-4AE1-ADDD-7D3B38510E98}">
  <dimension ref="A1:M183"/>
  <sheetViews>
    <sheetView topLeftCell="A162" workbookViewId="0">
      <selection activeCell="M191" sqref="M191"/>
    </sheetView>
  </sheetViews>
  <sheetFormatPr defaultRowHeight="14.25" x14ac:dyDescent="0.45"/>
  <sheetData>
    <row r="1" spans="1:13" ht="15.75" x14ac:dyDescent="0.5">
      <c r="A1" s="87" t="s">
        <v>41</v>
      </c>
      <c r="B1" s="87" t="s">
        <v>43</v>
      </c>
      <c r="C1" s="87" t="s">
        <v>44</v>
      </c>
      <c r="D1" s="87" t="s">
        <v>45</v>
      </c>
      <c r="E1" s="87" t="s">
        <v>47</v>
      </c>
      <c r="F1" s="88" t="s">
        <v>48</v>
      </c>
      <c r="G1" s="88" t="s">
        <v>49</v>
      </c>
      <c r="H1" s="87" t="s">
        <v>50</v>
      </c>
      <c r="I1" s="87" t="s">
        <v>51</v>
      </c>
      <c r="J1" s="87" t="s">
        <v>52</v>
      </c>
      <c r="K1" s="59" t="s">
        <v>35</v>
      </c>
      <c r="L1" s="59" t="s">
        <v>56</v>
      </c>
      <c r="M1" s="87" t="s">
        <v>40</v>
      </c>
    </row>
    <row r="2" spans="1:13" ht="15.75" x14ac:dyDescent="0.5">
      <c r="A2" s="83">
        <v>2.2999999999999998</v>
      </c>
      <c r="B2" s="82">
        <v>10</v>
      </c>
      <c r="C2" s="84">
        <v>0.71199999999999997</v>
      </c>
      <c r="D2" s="82">
        <v>171</v>
      </c>
      <c r="E2" s="82">
        <v>110</v>
      </c>
      <c r="F2" s="82">
        <v>1</v>
      </c>
      <c r="G2" s="29">
        <v>0</v>
      </c>
      <c r="H2" s="82">
        <v>33</v>
      </c>
      <c r="I2" s="82">
        <v>12</v>
      </c>
      <c r="J2" s="82">
        <v>2</v>
      </c>
      <c r="K2" s="30">
        <v>171</v>
      </c>
      <c r="L2" s="31">
        <v>4.0935672514619881E-2</v>
      </c>
      <c r="M2" s="83">
        <v>12.5</v>
      </c>
    </row>
    <row r="3" spans="1:13" ht="15.75" x14ac:dyDescent="0.5">
      <c r="A3" s="83">
        <v>2.7</v>
      </c>
      <c r="B3" s="82">
        <v>8</v>
      </c>
      <c r="C3" s="84">
        <v>9.0999999999999998E-2</v>
      </c>
      <c r="D3" s="82">
        <v>213</v>
      </c>
      <c r="E3" s="82">
        <v>134</v>
      </c>
      <c r="F3" s="82">
        <v>1</v>
      </c>
      <c r="G3" s="29">
        <v>0</v>
      </c>
      <c r="H3" s="82">
        <v>33</v>
      </c>
      <c r="I3" s="82">
        <v>16</v>
      </c>
      <c r="J3" s="82">
        <v>1</v>
      </c>
      <c r="K3" s="30">
        <v>168</v>
      </c>
      <c r="L3" s="31">
        <v>5.9523809523809521E-2</v>
      </c>
      <c r="M3" s="83">
        <v>14.5</v>
      </c>
    </row>
    <row r="4" spans="1:13" ht="15.75" x14ac:dyDescent="0.5">
      <c r="A4" s="83">
        <v>3.1</v>
      </c>
      <c r="B4" s="82">
        <v>7</v>
      </c>
      <c r="C4" s="84">
        <v>1.72</v>
      </c>
      <c r="D4" s="82">
        <v>255</v>
      </c>
      <c r="E4" s="82">
        <v>98</v>
      </c>
      <c r="F4" s="82">
        <v>1</v>
      </c>
      <c r="G4" s="29">
        <v>1</v>
      </c>
      <c r="H4" s="82">
        <v>40</v>
      </c>
      <c r="I4" s="82">
        <v>13</v>
      </c>
      <c r="J4" s="82">
        <v>2</v>
      </c>
      <c r="K4" s="30">
        <v>180</v>
      </c>
      <c r="L4" s="31">
        <v>4.4444444444444446E-2</v>
      </c>
      <c r="M4" s="83">
        <v>19</v>
      </c>
    </row>
    <row r="5" spans="1:13" ht="15.75" x14ac:dyDescent="0.5">
      <c r="A5" s="83">
        <v>2.6</v>
      </c>
      <c r="B5" s="82">
        <v>7</v>
      </c>
      <c r="C5" s="84">
        <v>1.3720000000000001</v>
      </c>
      <c r="D5" s="82">
        <v>287</v>
      </c>
      <c r="E5" s="82">
        <v>85</v>
      </c>
      <c r="F5" s="82">
        <v>1</v>
      </c>
      <c r="G5" s="29">
        <v>1</v>
      </c>
      <c r="H5" s="82">
        <v>29</v>
      </c>
      <c r="I5" s="82">
        <v>10</v>
      </c>
      <c r="J5" s="82">
        <v>2</v>
      </c>
      <c r="K5" s="30">
        <v>173</v>
      </c>
      <c r="L5" s="31">
        <v>4.046242774566474E-2</v>
      </c>
      <c r="M5" s="83">
        <v>18.2</v>
      </c>
    </row>
    <row r="6" spans="1:13" ht="15.75" x14ac:dyDescent="0.5">
      <c r="A6" s="83">
        <v>2</v>
      </c>
      <c r="B6" s="82">
        <v>15</v>
      </c>
      <c r="C6" s="84">
        <v>0.93500000000000005</v>
      </c>
      <c r="D6" s="82">
        <v>112</v>
      </c>
      <c r="E6" s="82">
        <v>72</v>
      </c>
      <c r="F6" s="82">
        <v>1</v>
      </c>
      <c r="G6" s="29">
        <v>0</v>
      </c>
      <c r="H6" s="82">
        <v>36</v>
      </c>
      <c r="I6" s="82">
        <v>4</v>
      </c>
      <c r="J6" s="82">
        <v>3</v>
      </c>
      <c r="K6" s="30">
        <v>166</v>
      </c>
      <c r="L6" s="31">
        <v>3.0120481927710843E-2</v>
      </c>
      <c r="M6" s="83">
        <v>7.6</v>
      </c>
    </row>
    <row r="7" spans="1:13" ht="15.75" x14ac:dyDescent="0.5">
      <c r="A7" s="83">
        <v>2.7</v>
      </c>
      <c r="B7" s="82">
        <v>6</v>
      </c>
      <c r="C7" s="84">
        <v>2.0190000000000001</v>
      </c>
      <c r="D7" s="82">
        <v>238</v>
      </c>
      <c r="E7" s="82">
        <v>77</v>
      </c>
      <c r="F7" s="82">
        <v>1</v>
      </c>
      <c r="G7" s="29">
        <v>1</v>
      </c>
      <c r="H7" s="82">
        <v>32</v>
      </c>
      <c r="I7" s="82">
        <v>15</v>
      </c>
      <c r="J7" s="82">
        <v>4</v>
      </c>
      <c r="K7" s="30">
        <v>183</v>
      </c>
      <c r="L7" s="31">
        <v>4.9180327868852458E-2</v>
      </c>
      <c r="M7" s="83">
        <v>18.5</v>
      </c>
    </row>
    <row r="8" spans="1:13" ht="15.75" x14ac:dyDescent="0.5">
      <c r="A8" s="83">
        <v>2.4</v>
      </c>
      <c r="B8" s="82">
        <v>7</v>
      </c>
      <c r="C8" s="84">
        <v>0.66200000000000003</v>
      </c>
      <c r="D8" s="82">
        <v>124</v>
      </c>
      <c r="E8" s="82">
        <v>100</v>
      </c>
      <c r="F8" s="82">
        <v>1</v>
      </c>
      <c r="G8" s="29">
        <v>1</v>
      </c>
      <c r="H8" s="82">
        <v>52</v>
      </c>
      <c r="I8" s="82">
        <v>15</v>
      </c>
      <c r="J8" s="82">
        <v>3</v>
      </c>
      <c r="K8" s="30">
        <v>182</v>
      </c>
      <c r="L8" s="31">
        <v>4.9450549450549448E-2</v>
      </c>
      <c r="M8" s="83">
        <v>13.1</v>
      </c>
    </row>
    <row r="9" spans="1:13" ht="15.75" x14ac:dyDescent="0.5">
      <c r="A9" s="83">
        <v>2.5</v>
      </c>
      <c r="B9" s="82">
        <v>6</v>
      </c>
      <c r="C9" s="84">
        <v>0.7</v>
      </c>
      <c r="D9" s="82">
        <v>214</v>
      </c>
      <c r="E9" s="82">
        <v>95</v>
      </c>
      <c r="F9" s="82">
        <v>1</v>
      </c>
      <c r="G9" s="29">
        <v>0</v>
      </c>
      <c r="H9" s="82">
        <v>41</v>
      </c>
      <c r="I9" s="82">
        <v>4</v>
      </c>
      <c r="J9" s="82">
        <v>3</v>
      </c>
      <c r="K9" s="30">
        <v>173</v>
      </c>
      <c r="L9" s="31">
        <v>5.2023121387283239E-2</v>
      </c>
      <c r="M9" s="83">
        <v>14.9</v>
      </c>
    </row>
    <row r="10" spans="1:13" ht="15.75" x14ac:dyDescent="0.5">
      <c r="A10" s="83">
        <v>2.7</v>
      </c>
      <c r="B10" s="82">
        <v>8</v>
      </c>
      <c r="C10" s="84">
        <v>0.93700000000000006</v>
      </c>
      <c r="D10" s="82">
        <v>215</v>
      </c>
      <c r="E10" s="82">
        <v>112</v>
      </c>
      <c r="F10" s="82">
        <v>0</v>
      </c>
      <c r="G10" s="29">
        <v>1</v>
      </c>
      <c r="H10" s="82">
        <v>31</v>
      </c>
      <c r="I10" s="82">
        <v>12</v>
      </c>
      <c r="J10" s="82">
        <v>5</v>
      </c>
      <c r="K10" s="30">
        <v>183</v>
      </c>
      <c r="L10" s="31">
        <v>4.9180327868852458E-2</v>
      </c>
      <c r="M10" s="83">
        <v>17.100000000000001</v>
      </c>
    </row>
    <row r="11" spans="1:13" ht="15.75" x14ac:dyDescent="0.5">
      <c r="A11" s="83">
        <v>2.1</v>
      </c>
      <c r="B11" s="82">
        <v>16</v>
      </c>
      <c r="C11" s="84">
        <v>6.5000000000000002E-2</v>
      </c>
      <c r="D11" s="82">
        <v>154</v>
      </c>
      <c r="E11" s="82">
        <v>75</v>
      </c>
      <c r="F11" s="82">
        <v>0</v>
      </c>
      <c r="G11" s="29">
        <v>0</v>
      </c>
      <c r="H11" s="82">
        <v>42</v>
      </c>
      <c r="I11" s="82">
        <v>13</v>
      </c>
      <c r="J11" s="82">
        <v>2</v>
      </c>
      <c r="K11" s="30">
        <v>158</v>
      </c>
      <c r="L11" s="31">
        <v>4.4303797468354431E-2</v>
      </c>
      <c r="M11" s="83">
        <v>9.1999999999999993</v>
      </c>
    </row>
    <row r="12" spans="1:13" ht="15.75" x14ac:dyDescent="0.5">
      <c r="A12" s="83">
        <v>2.2000000000000002</v>
      </c>
      <c r="B12" s="82">
        <v>10</v>
      </c>
      <c r="C12" s="84">
        <v>2.1440000000000001</v>
      </c>
      <c r="D12" s="82">
        <v>97</v>
      </c>
      <c r="E12" s="82">
        <v>100</v>
      </c>
      <c r="F12" s="82">
        <v>1</v>
      </c>
      <c r="G12" s="29">
        <v>0</v>
      </c>
      <c r="H12" s="82">
        <v>32</v>
      </c>
      <c r="I12" s="82">
        <v>8</v>
      </c>
      <c r="J12" s="82">
        <v>2</v>
      </c>
      <c r="K12" s="30">
        <v>174</v>
      </c>
      <c r="L12" s="31">
        <v>3.4482758620689655E-2</v>
      </c>
      <c r="M12" s="83">
        <v>10.3</v>
      </c>
    </row>
    <row r="13" spans="1:13" ht="15.75" x14ac:dyDescent="0.5">
      <c r="A13" s="83">
        <v>3.1</v>
      </c>
      <c r="B13" s="82">
        <v>7</v>
      </c>
      <c r="C13" s="84">
        <v>0.248</v>
      </c>
      <c r="D13" s="82">
        <v>301</v>
      </c>
      <c r="E13" s="82">
        <v>96</v>
      </c>
      <c r="F13" s="82">
        <v>1</v>
      </c>
      <c r="G13" s="29">
        <v>1</v>
      </c>
      <c r="H13" s="82">
        <v>39</v>
      </c>
      <c r="I13" s="82">
        <v>21</v>
      </c>
      <c r="J13" s="82">
        <v>5</v>
      </c>
      <c r="K13" s="30">
        <v>174</v>
      </c>
      <c r="L13" s="31">
        <v>7.4712643678160925E-2</v>
      </c>
      <c r="M13" s="83">
        <v>19.3</v>
      </c>
    </row>
    <row r="14" spans="1:13" ht="15.75" x14ac:dyDescent="0.5">
      <c r="A14" s="83">
        <v>1.8</v>
      </c>
      <c r="B14" s="82">
        <v>23</v>
      </c>
      <c r="C14" s="84">
        <v>1.607</v>
      </c>
      <c r="D14" s="82">
        <v>123</v>
      </c>
      <c r="E14" s="82">
        <v>72</v>
      </c>
      <c r="F14" s="82">
        <v>0</v>
      </c>
      <c r="G14" s="29">
        <v>0</v>
      </c>
      <c r="H14" s="82">
        <v>45</v>
      </c>
      <c r="I14" s="82">
        <v>8</v>
      </c>
      <c r="J14" s="82">
        <v>3</v>
      </c>
      <c r="K14" s="30">
        <v>163</v>
      </c>
      <c r="L14" s="31">
        <v>4.2944785276073622E-2</v>
      </c>
      <c r="M14" s="83">
        <v>8.1</v>
      </c>
    </row>
    <row r="15" spans="1:13" ht="15.75" x14ac:dyDescent="0.5">
      <c r="A15" s="83">
        <v>3.3</v>
      </c>
      <c r="B15" s="82">
        <v>3</v>
      </c>
      <c r="C15" s="84">
        <v>1.6240000000000001</v>
      </c>
      <c r="D15" s="82">
        <v>148</v>
      </c>
      <c r="E15" s="82">
        <v>73</v>
      </c>
      <c r="F15" s="82">
        <v>1</v>
      </c>
      <c r="G15" s="29">
        <v>0</v>
      </c>
      <c r="H15" s="82">
        <v>39</v>
      </c>
      <c r="I15" s="82">
        <v>11</v>
      </c>
      <c r="J15" s="82">
        <v>4</v>
      </c>
      <c r="K15" s="30">
        <v>168</v>
      </c>
      <c r="L15" s="31">
        <v>4.1666666666666664E-2</v>
      </c>
      <c r="M15" s="83">
        <v>9.1</v>
      </c>
    </row>
    <row r="16" spans="1:13" ht="15.75" x14ac:dyDescent="0.5">
      <c r="A16" s="83">
        <v>2.8</v>
      </c>
      <c r="B16" s="82">
        <v>9</v>
      </c>
      <c r="C16" s="84">
        <v>0.05</v>
      </c>
      <c r="D16" s="82">
        <v>228</v>
      </c>
      <c r="E16" s="82">
        <v>86</v>
      </c>
      <c r="F16" s="82">
        <v>0</v>
      </c>
      <c r="G16" s="29">
        <v>1</v>
      </c>
      <c r="H16" s="82">
        <v>31</v>
      </c>
      <c r="I16" s="82">
        <v>13</v>
      </c>
      <c r="J16" s="82">
        <v>1</v>
      </c>
      <c r="K16" s="30">
        <v>173</v>
      </c>
      <c r="L16" s="31">
        <v>4.6242774566473986E-2</v>
      </c>
      <c r="M16" s="83">
        <v>15.7</v>
      </c>
    </row>
    <row r="17" spans="1:13" ht="15.75" x14ac:dyDescent="0.5">
      <c r="A17" s="83">
        <v>2.1</v>
      </c>
      <c r="B17" s="82">
        <v>16</v>
      </c>
      <c r="C17" s="84">
        <v>0.58799999999999997</v>
      </c>
      <c r="D17" s="82">
        <v>136</v>
      </c>
      <c r="E17" s="82">
        <v>121</v>
      </c>
      <c r="F17" s="82">
        <v>1</v>
      </c>
      <c r="G17" s="29">
        <v>1</v>
      </c>
      <c r="H17" s="82">
        <v>41</v>
      </c>
      <c r="I17" s="82">
        <v>10</v>
      </c>
      <c r="J17" s="82">
        <v>3</v>
      </c>
      <c r="K17" s="30">
        <v>159</v>
      </c>
      <c r="L17" s="31">
        <v>5.0314465408805034E-2</v>
      </c>
      <c r="M17" s="83">
        <v>9.8000000000000007</v>
      </c>
    </row>
    <row r="18" spans="1:13" ht="15.75" x14ac:dyDescent="0.5">
      <c r="A18" s="83">
        <v>3.8</v>
      </c>
      <c r="B18" s="82">
        <v>9</v>
      </c>
      <c r="C18" s="84">
        <v>1.76</v>
      </c>
      <c r="D18" s="82">
        <v>369</v>
      </c>
      <c r="E18" s="82">
        <v>85</v>
      </c>
      <c r="F18" s="82">
        <v>0</v>
      </c>
      <c r="G18" s="29">
        <v>1</v>
      </c>
      <c r="H18" s="82">
        <v>38</v>
      </c>
      <c r="I18" s="82">
        <v>12</v>
      </c>
      <c r="J18" s="82">
        <v>2</v>
      </c>
      <c r="K18" s="30">
        <v>163</v>
      </c>
      <c r="L18" s="31">
        <v>4.2944785276073622E-2</v>
      </c>
      <c r="M18" s="83">
        <v>19.5</v>
      </c>
    </row>
    <row r="19" spans="1:13" ht="15.75" x14ac:dyDescent="0.5">
      <c r="A19" s="83">
        <v>2.6</v>
      </c>
      <c r="B19" s="82">
        <v>8</v>
      </c>
      <c r="C19" s="84">
        <v>4.4999999999999998E-2</v>
      </c>
      <c r="D19" s="82">
        <v>187</v>
      </c>
      <c r="E19" s="82">
        <v>73</v>
      </c>
      <c r="F19" s="82">
        <v>1</v>
      </c>
      <c r="G19" s="29">
        <v>1</v>
      </c>
      <c r="H19" s="82">
        <v>29</v>
      </c>
      <c r="I19" s="82">
        <v>13</v>
      </c>
      <c r="J19" s="82">
        <v>1</v>
      </c>
      <c r="K19" s="30">
        <v>182</v>
      </c>
      <c r="L19" s="31">
        <v>5.4945054945054944E-2</v>
      </c>
      <c r="M19" s="83">
        <v>16.2</v>
      </c>
    </row>
    <row r="20" spans="1:13" ht="15.75" x14ac:dyDescent="0.5">
      <c r="A20" s="83">
        <v>1.9</v>
      </c>
      <c r="B20" s="82">
        <v>12</v>
      </c>
      <c r="C20" s="84">
        <v>1</v>
      </c>
      <c r="D20" s="82">
        <v>66</v>
      </c>
      <c r="E20" s="82">
        <v>90</v>
      </c>
      <c r="F20" s="82">
        <v>1</v>
      </c>
      <c r="G20" s="29">
        <v>0</v>
      </c>
      <c r="H20" s="82">
        <v>34</v>
      </c>
      <c r="I20" s="82">
        <v>6</v>
      </c>
      <c r="J20" s="82">
        <v>2</v>
      </c>
      <c r="K20" s="30">
        <v>178</v>
      </c>
      <c r="L20" s="31">
        <v>3.3707865168539325E-2</v>
      </c>
      <c r="M20" s="83">
        <v>8</v>
      </c>
    </row>
    <row r="21" spans="1:13" ht="15.75" x14ac:dyDescent="0.5">
      <c r="A21" s="83">
        <v>2.6</v>
      </c>
      <c r="B21" s="82">
        <v>13</v>
      </c>
      <c r="C21" s="84">
        <v>0.121</v>
      </c>
      <c r="D21" s="82">
        <v>116</v>
      </c>
      <c r="E21" s="82">
        <v>82</v>
      </c>
      <c r="F21" s="82">
        <v>0</v>
      </c>
      <c r="G21" s="29">
        <v>1</v>
      </c>
      <c r="H21" s="82">
        <v>34</v>
      </c>
      <c r="I21" s="82">
        <v>8</v>
      </c>
      <c r="J21" s="82">
        <v>2</v>
      </c>
      <c r="K21" s="30">
        <v>185</v>
      </c>
      <c r="L21" s="31">
        <v>4.3243243243243246E-2</v>
      </c>
      <c r="M21" s="83">
        <v>12.2</v>
      </c>
    </row>
    <row r="22" spans="1:13" ht="15.75" x14ac:dyDescent="0.5">
      <c r="A22" s="83">
        <v>2.4</v>
      </c>
      <c r="B22" s="82">
        <v>3</v>
      </c>
      <c r="C22" s="84">
        <v>0.159</v>
      </c>
      <c r="D22" s="82">
        <v>144</v>
      </c>
      <c r="E22" s="82">
        <v>85</v>
      </c>
      <c r="F22" s="82">
        <v>0</v>
      </c>
      <c r="G22" s="29">
        <v>1</v>
      </c>
      <c r="H22" s="82">
        <v>47</v>
      </c>
      <c r="I22" s="82">
        <v>14</v>
      </c>
      <c r="J22" s="82">
        <v>3</v>
      </c>
      <c r="K22" s="30">
        <v>168</v>
      </c>
      <c r="L22" s="31">
        <v>3.5714285714285712E-2</v>
      </c>
      <c r="M22" s="83">
        <v>11.1</v>
      </c>
    </row>
    <row r="23" spans="1:13" ht="15.75" x14ac:dyDescent="0.5">
      <c r="A23" s="83">
        <v>3</v>
      </c>
      <c r="B23" s="82">
        <v>8</v>
      </c>
      <c r="C23" s="84">
        <v>2.2839999999999998</v>
      </c>
      <c r="D23" s="82">
        <v>201</v>
      </c>
      <c r="E23" s="82">
        <v>80</v>
      </c>
      <c r="F23" s="82">
        <v>1</v>
      </c>
      <c r="G23" s="29">
        <v>1</v>
      </c>
      <c r="H23" s="82">
        <v>38</v>
      </c>
      <c r="I23" s="82">
        <v>10</v>
      </c>
      <c r="J23" s="82">
        <v>2</v>
      </c>
      <c r="K23" s="30">
        <v>183</v>
      </c>
      <c r="L23" s="31">
        <v>4.9180327868852458E-2</v>
      </c>
      <c r="M23" s="83">
        <v>16.8</v>
      </c>
    </row>
    <row r="24" spans="1:13" ht="15.75" x14ac:dyDescent="0.5">
      <c r="A24" s="83">
        <v>2</v>
      </c>
      <c r="B24" s="82">
        <v>8</v>
      </c>
      <c r="C24" s="84">
        <v>0.79900000000000004</v>
      </c>
      <c r="D24" s="82">
        <v>96</v>
      </c>
      <c r="E24" s="82">
        <v>145</v>
      </c>
      <c r="F24" s="82">
        <v>1</v>
      </c>
      <c r="G24" s="29">
        <v>1</v>
      </c>
      <c r="H24" s="82">
        <v>34</v>
      </c>
      <c r="I24" s="82">
        <v>12</v>
      </c>
      <c r="J24" s="82">
        <v>2</v>
      </c>
      <c r="K24" s="30">
        <v>181</v>
      </c>
      <c r="L24" s="31">
        <v>4.4198895027624308E-2</v>
      </c>
      <c r="M24" s="83">
        <v>11.8</v>
      </c>
    </row>
    <row r="25" spans="1:13" ht="15.75" x14ac:dyDescent="0.5">
      <c r="A25" s="83">
        <v>2.2999999999999998</v>
      </c>
      <c r="B25" s="82">
        <v>7</v>
      </c>
      <c r="C25" s="84">
        <v>0.91100000000000003</v>
      </c>
      <c r="D25" s="82">
        <v>134</v>
      </c>
      <c r="E25" s="82">
        <v>112</v>
      </c>
      <c r="F25" s="82">
        <v>1</v>
      </c>
      <c r="G25" s="29">
        <v>0</v>
      </c>
      <c r="H25" s="82">
        <v>30</v>
      </c>
      <c r="I25" s="82">
        <v>13</v>
      </c>
      <c r="J25" s="82">
        <v>1</v>
      </c>
      <c r="K25" s="30">
        <v>178</v>
      </c>
      <c r="L25" s="31">
        <v>3.9325842696629212E-2</v>
      </c>
      <c r="M25" s="83">
        <v>14</v>
      </c>
    </row>
    <row r="26" spans="1:13" ht="15.75" x14ac:dyDescent="0.5">
      <c r="A26" s="83">
        <v>2.2999999999999998</v>
      </c>
      <c r="B26" s="82">
        <v>3</v>
      </c>
      <c r="C26" s="84">
        <v>0.81299999999999994</v>
      </c>
      <c r="D26" s="82">
        <v>101</v>
      </c>
      <c r="E26" s="82">
        <v>106</v>
      </c>
      <c r="F26" s="82">
        <v>1</v>
      </c>
      <c r="G26" s="29">
        <v>0</v>
      </c>
      <c r="H26" s="82">
        <v>44</v>
      </c>
      <c r="I26" s="82">
        <v>8</v>
      </c>
      <c r="J26" s="82">
        <v>3</v>
      </c>
      <c r="K26" s="30">
        <v>170</v>
      </c>
      <c r="L26" s="31">
        <v>4.1176470588235294E-2</v>
      </c>
      <c r="M26" s="83">
        <v>10.5</v>
      </c>
    </row>
    <row r="27" spans="1:13" ht="15.75" x14ac:dyDescent="0.5">
      <c r="A27" s="83">
        <v>1.6</v>
      </c>
      <c r="B27" s="82">
        <v>14</v>
      </c>
      <c r="C27" s="84">
        <v>0.97599999999999998</v>
      </c>
      <c r="D27" s="82">
        <v>82</v>
      </c>
      <c r="E27" s="82">
        <v>101</v>
      </c>
      <c r="F27" s="82">
        <v>0</v>
      </c>
      <c r="G27" s="29">
        <v>0</v>
      </c>
      <c r="H27" s="82">
        <v>37</v>
      </c>
      <c r="I27" s="82">
        <v>5</v>
      </c>
      <c r="J27" s="82">
        <v>3</v>
      </c>
      <c r="K27" s="30">
        <v>163</v>
      </c>
      <c r="L27" s="31">
        <v>3.0674846625766871E-2</v>
      </c>
      <c r="M27" s="83">
        <v>6.2</v>
      </c>
    </row>
    <row r="28" spans="1:13" ht="15.75" x14ac:dyDescent="0.5">
      <c r="A28" s="83">
        <v>3.4</v>
      </c>
      <c r="B28" s="82">
        <v>12</v>
      </c>
      <c r="C28" s="84">
        <v>1.86</v>
      </c>
      <c r="D28" s="82">
        <v>311</v>
      </c>
      <c r="E28" s="82">
        <v>124</v>
      </c>
      <c r="F28" s="82">
        <v>1</v>
      </c>
      <c r="G28" s="29">
        <v>1</v>
      </c>
      <c r="H28" s="82">
        <v>37</v>
      </c>
      <c r="I28" s="82">
        <v>13</v>
      </c>
      <c r="J28" s="82">
        <v>2</v>
      </c>
      <c r="K28" s="30">
        <v>164</v>
      </c>
      <c r="L28" s="31">
        <v>4.878048780487805E-2</v>
      </c>
      <c r="M28" s="83">
        <v>16.899999999999999</v>
      </c>
    </row>
    <row r="29" spans="1:13" ht="15.75" x14ac:dyDescent="0.5">
      <c r="A29" s="83">
        <v>1.5</v>
      </c>
      <c r="B29" s="82">
        <v>6</v>
      </c>
      <c r="C29" s="84">
        <v>4.7E-2</v>
      </c>
      <c r="D29" s="82">
        <v>65</v>
      </c>
      <c r="E29" s="82">
        <v>88</v>
      </c>
      <c r="F29" s="82">
        <v>1</v>
      </c>
      <c r="G29" s="29">
        <v>0</v>
      </c>
      <c r="H29" s="82">
        <v>27</v>
      </c>
      <c r="I29" s="82">
        <v>5</v>
      </c>
      <c r="J29" s="82">
        <v>6</v>
      </c>
      <c r="K29" s="30">
        <v>180</v>
      </c>
      <c r="L29" s="31">
        <v>3.3333333333333333E-2</v>
      </c>
      <c r="M29" s="83">
        <v>7.9</v>
      </c>
    </row>
    <row r="30" spans="1:13" ht="15.75" x14ac:dyDescent="0.5">
      <c r="A30" s="83">
        <v>1.9</v>
      </c>
      <c r="B30" s="82">
        <v>6</v>
      </c>
      <c r="C30" s="84">
        <v>0.498</v>
      </c>
      <c r="D30" s="82">
        <v>31</v>
      </c>
      <c r="E30" s="82">
        <v>117</v>
      </c>
      <c r="F30" s="82">
        <v>1</v>
      </c>
      <c r="G30" s="29">
        <v>0</v>
      </c>
      <c r="H30" s="82">
        <v>30</v>
      </c>
      <c r="I30" s="82">
        <v>5</v>
      </c>
      <c r="J30" s="82">
        <v>2</v>
      </c>
      <c r="K30" s="30">
        <v>179</v>
      </c>
      <c r="L30" s="31">
        <v>4.4692737430167599E-2</v>
      </c>
      <c r="M30" s="83">
        <v>9.6</v>
      </c>
    </row>
    <row r="31" spans="1:13" ht="15.75" x14ac:dyDescent="0.5">
      <c r="A31" s="83">
        <v>3.7</v>
      </c>
      <c r="B31" s="82">
        <v>12</v>
      </c>
      <c r="C31" s="84">
        <v>8.4000000000000005E-2</v>
      </c>
      <c r="D31" s="82">
        <v>249</v>
      </c>
      <c r="E31" s="82">
        <v>86</v>
      </c>
      <c r="F31" s="82">
        <v>1</v>
      </c>
      <c r="G31" s="29">
        <v>1</v>
      </c>
      <c r="H31" s="82">
        <v>38</v>
      </c>
      <c r="I31" s="82">
        <v>11</v>
      </c>
      <c r="J31" s="82">
        <v>2</v>
      </c>
      <c r="K31" s="30">
        <v>170</v>
      </c>
      <c r="L31" s="31">
        <v>4.1176470588235294E-2</v>
      </c>
      <c r="M31" s="83">
        <v>16.3</v>
      </c>
    </row>
    <row r="32" spans="1:13" ht="15.75" x14ac:dyDescent="0.5">
      <c r="A32" s="83">
        <v>2.6</v>
      </c>
      <c r="B32" s="82">
        <v>14</v>
      </c>
      <c r="C32" s="84">
        <v>4.8000000000000001E-2</v>
      </c>
      <c r="D32" s="82">
        <v>197</v>
      </c>
      <c r="E32" s="82">
        <v>72</v>
      </c>
      <c r="F32" s="82">
        <v>1</v>
      </c>
      <c r="G32" s="29">
        <v>1</v>
      </c>
      <c r="H32" s="82">
        <v>35</v>
      </c>
      <c r="I32" s="82">
        <v>11</v>
      </c>
      <c r="J32" s="82">
        <v>3</v>
      </c>
      <c r="K32" s="30">
        <v>166</v>
      </c>
      <c r="L32" s="31">
        <v>3.614457831325301E-2</v>
      </c>
      <c r="M32" s="83">
        <v>11.2</v>
      </c>
    </row>
    <row r="33" spans="1:13" ht="15.75" x14ac:dyDescent="0.5">
      <c r="A33" s="83">
        <v>2.5</v>
      </c>
      <c r="B33" s="82">
        <v>7</v>
      </c>
      <c r="C33" s="84">
        <v>0.96</v>
      </c>
      <c r="D33" s="82">
        <v>213</v>
      </c>
      <c r="E33" s="82">
        <v>101</v>
      </c>
      <c r="F33" s="82">
        <v>1</v>
      </c>
      <c r="G33" s="29">
        <v>1</v>
      </c>
      <c r="H33" s="82">
        <v>30</v>
      </c>
      <c r="I33" s="82">
        <v>10</v>
      </c>
      <c r="J33" s="82">
        <v>5</v>
      </c>
      <c r="K33" s="30">
        <v>168</v>
      </c>
      <c r="L33" s="31">
        <v>2.976190476190476E-2</v>
      </c>
      <c r="M33" s="83">
        <v>13.1</v>
      </c>
    </row>
    <row r="34" spans="1:13" ht="15.75" x14ac:dyDescent="0.5">
      <c r="A34" s="83">
        <v>1.8</v>
      </c>
      <c r="B34" s="82">
        <v>3</v>
      </c>
      <c r="C34" s="84">
        <v>1.18</v>
      </c>
      <c r="D34" s="82">
        <v>69</v>
      </c>
      <c r="E34" s="82">
        <v>72</v>
      </c>
      <c r="F34" s="82">
        <v>0</v>
      </c>
      <c r="G34" s="29">
        <v>0</v>
      </c>
      <c r="H34" s="82">
        <v>34</v>
      </c>
      <c r="I34" s="82">
        <v>6</v>
      </c>
      <c r="J34" s="82">
        <v>2</v>
      </c>
      <c r="K34" s="30">
        <v>178</v>
      </c>
      <c r="L34" s="31">
        <v>2.8089887640449437E-2</v>
      </c>
      <c r="M34" s="83">
        <v>8</v>
      </c>
    </row>
    <row r="35" spans="1:13" ht="15.75" x14ac:dyDescent="0.5">
      <c r="A35" s="83">
        <v>3.9</v>
      </c>
      <c r="B35" s="82">
        <v>3</v>
      </c>
      <c r="C35" s="84">
        <v>0.97399999999999998</v>
      </c>
      <c r="D35" s="82">
        <v>201</v>
      </c>
      <c r="E35" s="82">
        <v>91</v>
      </c>
      <c r="F35" s="82">
        <v>1</v>
      </c>
      <c r="G35" s="29">
        <v>1</v>
      </c>
      <c r="H35" s="82">
        <v>37</v>
      </c>
      <c r="I35" s="82">
        <v>6</v>
      </c>
      <c r="J35" s="82">
        <v>3</v>
      </c>
      <c r="K35" s="30">
        <v>186</v>
      </c>
      <c r="L35" s="31">
        <v>4.3010752688172046E-2</v>
      </c>
      <c r="M35" s="83">
        <v>16.100000000000001</v>
      </c>
    </row>
    <row r="36" spans="1:13" ht="15.75" x14ac:dyDescent="0.5">
      <c r="A36" s="83">
        <v>2</v>
      </c>
      <c r="B36" s="82">
        <v>4</v>
      </c>
      <c r="C36" s="84">
        <v>1.3149999999999999</v>
      </c>
      <c r="D36" s="82">
        <v>69</v>
      </c>
      <c r="E36" s="82">
        <v>78</v>
      </c>
      <c r="F36" s="82">
        <v>1</v>
      </c>
      <c r="G36" s="29">
        <v>1</v>
      </c>
      <c r="H36" s="82">
        <v>35</v>
      </c>
      <c r="I36" s="82">
        <v>9</v>
      </c>
      <c r="J36" s="82">
        <v>2</v>
      </c>
      <c r="K36" s="30">
        <v>181</v>
      </c>
      <c r="L36" s="31">
        <v>4.4198895027624308E-2</v>
      </c>
      <c r="M36" s="83">
        <v>10.4</v>
      </c>
    </row>
    <row r="37" spans="1:13" ht="15.75" x14ac:dyDescent="0.5">
      <c r="A37" s="83">
        <v>1.8</v>
      </c>
      <c r="B37" s="82">
        <v>12</v>
      </c>
      <c r="C37" s="84">
        <v>0.97399999999999998</v>
      </c>
      <c r="D37" s="82">
        <v>117</v>
      </c>
      <c r="E37" s="82">
        <v>96</v>
      </c>
      <c r="F37" s="82">
        <v>0</v>
      </c>
      <c r="G37" s="29">
        <v>0</v>
      </c>
      <c r="H37" s="82">
        <v>33</v>
      </c>
      <c r="I37" s="82">
        <v>6</v>
      </c>
      <c r="J37" s="82">
        <v>2</v>
      </c>
      <c r="K37" s="30">
        <v>165</v>
      </c>
      <c r="L37" s="31">
        <v>3.0303030303030304E-2</v>
      </c>
      <c r="M37" s="83">
        <v>7.4</v>
      </c>
    </row>
    <row r="38" spans="1:13" ht="15.75" x14ac:dyDescent="0.5">
      <c r="A38" s="83">
        <v>2.2999999999999998</v>
      </c>
      <c r="B38" s="82">
        <v>15</v>
      </c>
      <c r="C38" s="84">
        <v>0.16700000000000001</v>
      </c>
      <c r="D38" s="82">
        <v>81</v>
      </c>
      <c r="E38" s="82">
        <v>120</v>
      </c>
      <c r="F38" s="82">
        <v>0</v>
      </c>
      <c r="G38" s="29">
        <v>0</v>
      </c>
      <c r="H38" s="82">
        <v>39</v>
      </c>
      <c r="I38" s="82">
        <v>10</v>
      </c>
      <c r="J38" s="82">
        <v>2</v>
      </c>
      <c r="K38" s="30">
        <v>181</v>
      </c>
      <c r="L38" s="31">
        <v>3.8674033149171269E-2</v>
      </c>
      <c r="M38" s="83">
        <v>10.5</v>
      </c>
    </row>
    <row r="39" spans="1:13" ht="15.75" x14ac:dyDescent="0.5">
      <c r="A39" s="83">
        <v>2.2999999999999998</v>
      </c>
      <c r="B39" s="82">
        <v>5</v>
      </c>
      <c r="C39" s="84">
        <v>0.93700000000000006</v>
      </c>
      <c r="D39" s="82">
        <v>211</v>
      </c>
      <c r="E39" s="82">
        <v>112</v>
      </c>
      <c r="F39" s="82">
        <v>1</v>
      </c>
      <c r="G39" s="29">
        <v>0</v>
      </c>
      <c r="H39" s="82">
        <v>59</v>
      </c>
      <c r="I39" s="82">
        <v>15</v>
      </c>
      <c r="J39" s="82">
        <v>4</v>
      </c>
      <c r="K39" s="30">
        <v>166</v>
      </c>
      <c r="L39" s="31">
        <v>3.0120481927710843E-2</v>
      </c>
      <c r="M39" s="83">
        <v>12</v>
      </c>
    </row>
    <row r="40" spans="1:13" ht="15.75" x14ac:dyDescent="0.5">
      <c r="A40" s="83">
        <v>2.4</v>
      </c>
      <c r="B40" s="82">
        <v>9</v>
      </c>
      <c r="C40" s="84">
        <v>4.5999999999999999E-2</v>
      </c>
      <c r="D40" s="82">
        <v>151</v>
      </c>
      <c r="E40" s="82">
        <v>72</v>
      </c>
      <c r="F40" s="82">
        <v>1</v>
      </c>
      <c r="G40" s="29">
        <v>1</v>
      </c>
      <c r="H40" s="82">
        <v>30</v>
      </c>
      <c r="I40" s="82">
        <v>13</v>
      </c>
      <c r="J40" s="82">
        <v>5</v>
      </c>
      <c r="K40" s="30">
        <v>201</v>
      </c>
      <c r="L40" s="31">
        <v>1.4925373134328358E-2</v>
      </c>
      <c r="M40" s="83">
        <v>14.5</v>
      </c>
    </row>
    <row r="41" spans="1:13" ht="15.75" x14ac:dyDescent="0.5">
      <c r="A41" s="85">
        <v>1.9</v>
      </c>
      <c r="B41" s="81">
        <v>2</v>
      </c>
      <c r="C41" s="86">
        <v>1.7999999999999999E-2</v>
      </c>
      <c r="D41" s="81">
        <v>77</v>
      </c>
      <c r="E41" s="81">
        <v>150</v>
      </c>
      <c r="F41" s="82">
        <v>0</v>
      </c>
      <c r="G41" s="29">
        <v>0</v>
      </c>
      <c r="H41" s="82">
        <v>28</v>
      </c>
      <c r="I41" s="82">
        <v>1</v>
      </c>
      <c r="J41" s="82">
        <v>6</v>
      </c>
      <c r="K41" s="30">
        <v>157</v>
      </c>
      <c r="L41" s="31">
        <v>1.9108280254777069E-2</v>
      </c>
      <c r="M41" s="85">
        <v>5.9</v>
      </c>
    </row>
    <row r="42" spans="1:13" ht="15.75" x14ac:dyDescent="0.5">
      <c r="A42" s="83">
        <v>1.9</v>
      </c>
      <c r="B42" s="82">
        <v>13</v>
      </c>
      <c r="C42" s="84">
        <v>0.84</v>
      </c>
      <c r="D42" s="82">
        <v>99</v>
      </c>
      <c r="E42" s="82">
        <v>110</v>
      </c>
      <c r="F42" s="82">
        <v>1</v>
      </c>
      <c r="G42" s="29">
        <v>0</v>
      </c>
      <c r="H42" s="82">
        <v>36</v>
      </c>
      <c r="I42" s="82">
        <v>9</v>
      </c>
      <c r="J42" s="82">
        <v>2</v>
      </c>
      <c r="K42" s="30">
        <v>171</v>
      </c>
      <c r="L42" s="31">
        <v>2.9239766081871343E-2</v>
      </c>
      <c r="M42" s="83">
        <v>9</v>
      </c>
    </row>
    <row r="43" spans="1:13" ht="15.75" x14ac:dyDescent="0.5">
      <c r="A43" s="83">
        <v>3.5</v>
      </c>
      <c r="B43" s="82">
        <v>18</v>
      </c>
      <c r="C43" s="84">
        <v>1</v>
      </c>
      <c r="D43" s="82">
        <v>283</v>
      </c>
      <c r="E43" s="82">
        <v>104</v>
      </c>
      <c r="F43" s="82">
        <v>1</v>
      </c>
      <c r="G43" s="29">
        <v>0</v>
      </c>
      <c r="H43" s="82">
        <v>40</v>
      </c>
      <c r="I43" s="82">
        <v>8</v>
      </c>
      <c r="J43" s="82">
        <v>3</v>
      </c>
      <c r="K43" s="30">
        <v>167</v>
      </c>
      <c r="L43" s="31">
        <v>5.9880239520958084E-2</v>
      </c>
      <c r="M43" s="83">
        <v>15.8</v>
      </c>
    </row>
    <row r="44" spans="1:13" ht="15.75" x14ac:dyDescent="0.5">
      <c r="A44" s="83">
        <v>2.5</v>
      </c>
      <c r="B44" s="82">
        <v>5</v>
      </c>
      <c r="C44" s="84">
        <v>1.159</v>
      </c>
      <c r="D44" s="82">
        <v>196</v>
      </c>
      <c r="E44" s="82">
        <v>99</v>
      </c>
      <c r="F44" s="82">
        <v>1</v>
      </c>
      <c r="G44" s="29">
        <v>0</v>
      </c>
      <c r="H44" s="82">
        <v>43</v>
      </c>
      <c r="I44" s="82">
        <v>15</v>
      </c>
      <c r="J44" s="82">
        <v>5</v>
      </c>
      <c r="K44" s="30">
        <v>176</v>
      </c>
      <c r="L44" s="31">
        <v>4.5454545454545456E-2</v>
      </c>
      <c r="M44" s="83">
        <v>14</v>
      </c>
    </row>
    <row r="45" spans="1:13" ht="15.75" x14ac:dyDescent="0.5">
      <c r="A45" s="83">
        <v>3.4</v>
      </c>
      <c r="B45" s="82">
        <v>2</v>
      </c>
      <c r="C45" s="84">
        <v>0.104</v>
      </c>
      <c r="D45" s="82">
        <v>253</v>
      </c>
      <c r="E45" s="82">
        <v>145</v>
      </c>
      <c r="F45" s="82">
        <v>1</v>
      </c>
      <c r="G45" s="29">
        <v>1</v>
      </c>
      <c r="H45" s="82">
        <v>52</v>
      </c>
      <c r="I45" s="82">
        <v>15</v>
      </c>
      <c r="J45" s="82">
        <v>3</v>
      </c>
      <c r="K45" s="30">
        <v>163</v>
      </c>
      <c r="L45" s="31">
        <v>3.6809815950920248E-2</v>
      </c>
      <c r="M45" s="83">
        <v>15.3</v>
      </c>
    </row>
    <row r="46" spans="1:13" ht="15.75" x14ac:dyDescent="0.5">
      <c r="A46" s="83">
        <v>3.1</v>
      </c>
      <c r="B46" s="82">
        <v>22</v>
      </c>
      <c r="C46" s="84">
        <v>0.93600000000000005</v>
      </c>
      <c r="D46" s="82">
        <v>203</v>
      </c>
      <c r="E46" s="82">
        <v>111</v>
      </c>
      <c r="F46" s="82">
        <v>1</v>
      </c>
      <c r="G46" s="29">
        <v>0</v>
      </c>
      <c r="H46" s="82">
        <v>45</v>
      </c>
      <c r="I46" s="82">
        <v>9</v>
      </c>
      <c r="J46" s="82">
        <v>3</v>
      </c>
      <c r="K46" s="30">
        <v>173</v>
      </c>
      <c r="L46" s="31">
        <v>2.8901734104046242E-2</v>
      </c>
      <c r="M46" s="83">
        <v>14.4</v>
      </c>
    </row>
    <row r="47" spans="1:13" ht="15.75" x14ac:dyDescent="0.5">
      <c r="A47" s="83">
        <v>3.6</v>
      </c>
      <c r="B47" s="82">
        <v>2</v>
      </c>
      <c r="C47" s="84">
        <v>1.968</v>
      </c>
      <c r="D47" s="82">
        <v>164</v>
      </c>
      <c r="E47" s="82">
        <v>86</v>
      </c>
      <c r="F47" s="82">
        <v>1</v>
      </c>
      <c r="G47" s="29">
        <v>0</v>
      </c>
      <c r="H47" s="82">
        <v>33</v>
      </c>
      <c r="I47" s="82">
        <v>5</v>
      </c>
      <c r="J47" s="82">
        <v>2</v>
      </c>
      <c r="K47" s="30">
        <v>183</v>
      </c>
      <c r="L47" s="31">
        <v>6.0109289617486336E-2</v>
      </c>
      <c r="M47" s="83">
        <v>14.8</v>
      </c>
    </row>
    <row r="48" spans="1:13" ht="15.75" x14ac:dyDescent="0.5">
      <c r="A48" s="83">
        <v>2.5</v>
      </c>
      <c r="B48" s="82">
        <v>4</v>
      </c>
      <c r="C48" s="84">
        <v>2.536</v>
      </c>
      <c r="D48" s="82">
        <v>146</v>
      </c>
      <c r="E48" s="82">
        <v>84</v>
      </c>
      <c r="F48" s="82">
        <v>1</v>
      </c>
      <c r="G48" s="29">
        <v>1</v>
      </c>
      <c r="H48" s="82">
        <v>36</v>
      </c>
      <c r="I48" s="82">
        <v>8</v>
      </c>
      <c r="J48" s="82">
        <v>2</v>
      </c>
      <c r="K48" s="30">
        <v>173</v>
      </c>
      <c r="L48" s="31">
        <v>3.4682080924855488E-2</v>
      </c>
      <c r="M48" s="83">
        <v>12.1</v>
      </c>
    </row>
    <row r="49" spans="1:13" ht="15.75" x14ac:dyDescent="0.5">
      <c r="A49" s="83">
        <v>1.9</v>
      </c>
      <c r="B49" s="82">
        <v>2</v>
      </c>
      <c r="C49" s="84">
        <v>0.41699999999999998</v>
      </c>
      <c r="D49" s="82">
        <v>121</v>
      </c>
      <c r="E49" s="82">
        <v>123</v>
      </c>
      <c r="F49" s="82">
        <v>0</v>
      </c>
      <c r="G49" s="29">
        <v>0</v>
      </c>
      <c r="H49" s="82">
        <v>36</v>
      </c>
      <c r="I49" s="82">
        <v>8</v>
      </c>
      <c r="J49" s="82">
        <v>2</v>
      </c>
      <c r="K49" s="30">
        <v>161</v>
      </c>
      <c r="L49" s="31">
        <v>3.7267080745341616E-2</v>
      </c>
      <c r="M49" s="83">
        <v>8</v>
      </c>
    </row>
    <row r="50" spans="1:13" ht="15.75" x14ac:dyDescent="0.5">
      <c r="A50" s="83">
        <v>2</v>
      </c>
      <c r="B50" s="82">
        <v>14</v>
      </c>
      <c r="C50" s="84">
        <v>3.9E-2</v>
      </c>
      <c r="D50" s="82">
        <v>128</v>
      </c>
      <c r="E50" s="82">
        <v>97</v>
      </c>
      <c r="F50" s="82">
        <v>0</v>
      </c>
      <c r="G50" s="29">
        <v>1</v>
      </c>
      <c r="H50" s="82">
        <v>43</v>
      </c>
      <c r="I50" s="82">
        <v>6</v>
      </c>
      <c r="J50" s="82">
        <v>3</v>
      </c>
      <c r="K50" s="30">
        <v>165</v>
      </c>
      <c r="L50" s="31">
        <v>4.2424242424242427E-2</v>
      </c>
      <c r="M50" s="83">
        <v>8.4</v>
      </c>
    </row>
    <row r="51" spans="1:13" ht="15.75" x14ac:dyDescent="0.5">
      <c r="A51" s="83">
        <v>2</v>
      </c>
      <c r="B51" s="82">
        <v>3</v>
      </c>
      <c r="C51" s="84">
        <v>1.155</v>
      </c>
      <c r="D51" s="82">
        <v>132</v>
      </c>
      <c r="E51" s="82">
        <v>98</v>
      </c>
      <c r="F51" s="82">
        <v>0</v>
      </c>
      <c r="G51" s="29">
        <v>1</v>
      </c>
      <c r="H51" s="82">
        <v>35</v>
      </c>
      <c r="I51" s="82">
        <v>1</v>
      </c>
      <c r="J51" s="82">
        <v>3</v>
      </c>
      <c r="K51" s="30">
        <v>173</v>
      </c>
      <c r="L51" s="31">
        <v>4.6242774566473986E-2</v>
      </c>
      <c r="M51" s="83">
        <v>10.6</v>
      </c>
    </row>
    <row r="52" spans="1:13" ht="15.75" x14ac:dyDescent="0.5">
      <c r="A52" s="83">
        <v>2.2999999999999998</v>
      </c>
      <c r="B52" s="82">
        <v>9</v>
      </c>
      <c r="C52" s="84">
        <v>1.9990000000000001</v>
      </c>
      <c r="D52" s="82">
        <v>75</v>
      </c>
      <c r="E52" s="82">
        <v>72</v>
      </c>
      <c r="F52" s="82">
        <v>0</v>
      </c>
      <c r="G52" s="29">
        <v>1</v>
      </c>
      <c r="H52" s="82">
        <v>49</v>
      </c>
      <c r="I52" s="82">
        <v>7</v>
      </c>
      <c r="J52" s="82">
        <v>4</v>
      </c>
      <c r="K52" s="30">
        <v>182</v>
      </c>
      <c r="L52" s="31">
        <v>3.8461538461538464E-2</v>
      </c>
      <c r="M52" s="83">
        <v>10.9</v>
      </c>
    </row>
    <row r="53" spans="1:13" ht="15.75" x14ac:dyDescent="0.5">
      <c r="A53" s="83">
        <v>2.1</v>
      </c>
      <c r="B53" s="82">
        <v>2</v>
      </c>
      <c r="C53" s="84">
        <v>2.8719999999999999</v>
      </c>
      <c r="D53" s="82">
        <v>144</v>
      </c>
      <c r="E53" s="82">
        <v>73</v>
      </c>
      <c r="F53" s="82">
        <v>1</v>
      </c>
      <c r="G53" s="29">
        <v>1</v>
      </c>
      <c r="H53" s="82">
        <v>35</v>
      </c>
      <c r="I53" s="82">
        <v>4</v>
      </c>
      <c r="J53" s="82">
        <v>3</v>
      </c>
      <c r="K53" s="30">
        <v>165</v>
      </c>
      <c r="L53" s="31">
        <v>3.6363636363636362E-2</v>
      </c>
      <c r="M53" s="83">
        <v>8.6999999999999993</v>
      </c>
    </row>
    <row r="54" spans="1:13" ht="15.75" x14ac:dyDescent="0.5">
      <c r="A54" s="83">
        <v>2.5</v>
      </c>
      <c r="B54" s="82">
        <v>21</v>
      </c>
      <c r="C54" s="84">
        <v>0.73399999999999999</v>
      </c>
      <c r="D54" s="82">
        <v>152</v>
      </c>
      <c r="E54" s="82">
        <v>111</v>
      </c>
      <c r="F54" s="82">
        <v>1</v>
      </c>
      <c r="G54" s="29">
        <v>0</v>
      </c>
      <c r="H54" s="82">
        <v>44</v>
      </c>
      <c r="I54" s="82">
        <v>5</v>
      </c>
      <c r="J54" s="82">
        <v>3</v>
      </c>
      <c r="K54" s="30">
        <v>164</v>
      </c>
      <c r="L54" s="31">
        <v>3.048780487804878E-2</v>
      </c>
      <c r="M54" s="83">
        <v>9.5</v>
      </c>
    </row>
    <row r="55" spans="1:13" ht="15.75" x14ac:dyDescent="0.5">
      <c r="A55" s="83">
        <v>1.7</v>
      </c>
      <c r="B55" s="82">
        <v>4</v>
      </c>
      <c r="C55" s="84">
        <v>4.5900000000000003E-2</v>
      </c>
      <c r="D55" s="82">
        <v>104</v>
      </c>
      <c r="E55" s="82">
        <v>86</v>
      </c>
      <c r="F55" s="82">
        <v>1</v>
      </c>
      <c r="G55" s="29">
        <v>0</v>
      </c>
      <c r="H55" s="82">
        <v>29</v>
      </c>
      <c r="I55" s="82">
        <v>2</v>
      </c>
      <c r="J55" s="82">
        <v>2</v>
      </c>
      <c r="K55" s="30">
        <v>164</v>
      </c>
      <c r="L55" s="31">
        <v>2.4390243902439025E-2</v>
      </c>
      <c r="M55" s="83">
        <v>6.8</v>
      </c>
    </row>
    <row r="56" spans="1:13" ht="15.75" x14ac:dyDescent="0.5">
      <c r="A56" s="83">
        <v>1.6</v>
      </c>
      <c r="B56" s="82">
        <v>12</v>
      </c>
      <c r="C56" s="84">
        <v>0.879</v>
      </c>
      <c r="D56" s="82">
        <v>112</v>
      </c>
      <c r="E56" s="82">
        <v>120</v>
      </c>
      <c r="F56" s="82">
        <v>0</v>
      </c>
      <c r="G56" s="29">
        <v>0</v>
      </c>
      <c r="H56" s="82">
        <v>39</v>
      </c>
      <c r="I56" s="82">
        <v>5</v>
      </c>
      <c r="J56" s="82">
        <v>3</v>
      </c>
      <c r="K56" s="30">
        <v>162</v>
      </c>
      <c r="L56" s="31">
        <v>3.0864197530864196E-2</v>
      </c>
      <c r="M56" s="83">
        <v>7.2</v>
      </c>
    </row>
    <row r="57" spans="1:13" ht="15.75" x14ac:dyDescent="0.5">
      <c r="A57" s="83">
        <v>2.6</v>
      </c>
      <c r="B57" s="82">
        <v>4</v>
      </c>
      <c r="C57" s="84">
        <v>1.496</v>
      </c>
      <c r="D57" s="82">
        <v>139</v>
      </c>
      <c r="E57" s="82">
        <v>84</v>
      </c>
      <c r="F57" s="82">
        <v>1</v>
      </c>
      <c r="G57" s="29">
        <v>1</v>
      </c>
      <c r="H57" s="82">
        <v>36</v>
      </c>
      <c r="I57" s="82">
        <v>6</v>
      </c>
      <c r="J57" s="82">
        <v>3</v>
      </c>
      <c r="K57" s="30">
        <v>177</v>
      </c>
      <c r="L57" s="31">
        <v>3.954802259887006E-2</v>
      </c>
      <c r="M57" s="83">
        <v>11.3</v>
      </c>
    </row>
    <row r="58" spans="1:13" ht="15.75" x14ac:dyDescent="0.5">
      <c r="A58" s="83">
        <v>2</v>
      </c>
      <c r="B58" s="82">
        <v>14</v>
      </c>
      <c r="C58" s="84">
        <v>0.65500000000000003</v>
      </c>
      <c r="D58" s="82">
        <v>150</v>
      </c>
      <c r="E58" s="82">
        <v>108</v>
      </c>
      <c r="F58" s="82">
        <v>1</v>
      </c>
      <c r="G58" s="29">
        <v>0</v>
      </c>
      <c r="H58" s="82">
        <v>37</v>
      </c>
      <c r="I58" s="82">
        <v>9</v>
      </c>
      <c r="J58" s="82">
        <v>2</v>
      </c>
      <c r="K58" s="30">
        <v>163</v>
      </c>
      <c r="L58" s="31">
        <v>3.0674846625766871E-2</v>
      </c>
      <c r="M58" s="83">
        <v>9.4</v>
      </c>
    </row>
    <row r="59" spans="1:13" ht="15.75" x14ac:dyDescent="0.5">
      <c r="A59" s="83">
        <v>1.8</v>
      </c>
      <c r="B59" s="82">
        <v>10</v>
      </c>
      <c r="C59" s="84">
        <v>1.6439999999999999</v>
      </c>
      <c r="D59" s="82">
        <v>60</v>
      </c>
      <c r="E59" s="82">
        <v>118</v>
      </c>
      <c r="F59" s="82">
        <v>0</v>
      </c>
      <c r="G59" s="29">
        <v>1</v>
      </c>
      <c r="H59" s="82">
        <v>34</v>
      </c>
      <c r="I59" s="82">
        <v>19</v>
      </c>
      <c r="J59" s="82">
        <v>1</v>
      </c>
      <c r="K59" s="30">
        <v>172</v>
      </c>
      <c r="L59" s="31">
        <v>4.6511627906976744E-2</v>
      </c>
      <c r="M59" s="83">
        <v>8.6</v>
      </c>
    </row>
    <row r="60" spans="1:13" ht="15.75" x14ac:dyDescent="0.5">
      <c r="A60" s="83">
        <v>2.9</v>
      </c>
      <c r="B60" s="82">
        <v>5</v>
      </c>
      <c r="C60" s="84">
        <v>0.81899999999999995</v>
      </c>
      <c r="D60" s="82">
        <v>266</v>
      </c>
      <c r="E60" s="82">
        <v>92</v>
      </c>
      <c r="F60" s="82">
        <v>0</v>
      </c>
      <c r="G60" s="29">
        <v>1</v>
      </c>
      <c r="H60" s="82">
        <v>52</v>
      </c>
      <c r="I60" s="82">
        <v>18</v>
      </c>
      <c r="J60" s="82">
        <v>5</v>
      </c>
      <c r="K60" s="30">
        <v>178</v>
      </c>
      <c r="L60" s="31">
        <v>4.49438202247191E-2</v>
      </c>
      <c r="M60" s="83">
        <v>17.100000000000001</v>
      </c>
    </row>
    <row r="61" spans="1:13" ht="15.75" x14ac:dyDescent="0.5">
      <c r="A61" s="83">
        <v>2.4</v>
      </c>
      <c r="B61" s="82">
        <v>6</v>
      </c>
      <c r="C61" s="84">
        <v>1.623</v>
      </c>
      <c r="D61" s="82">
        <v>209</v>
      </c>
      <c r="E61" s="82">
        <v>88</v>
      </c>
      <c r="F61" s="82">
        <v>0</v>
      </c>
      <c r="G61" s="29">
        <v>1</v>
      </c>
      <c r="H61" s="82">
        <v>45</v>
      </c>
      <c r="I61" s="82">
        <v>10</v>
      </c>
      <c r="J61" s="82">
        <v>3</v>
      </c>
      <c r="K61" s="30">
        <v>179</v>
      </c>
      <c r="L61" s="31">
        <v>4.4692737430167599E-2</v>
      </c>
      <c r="M61" s="83">
        <v>15.4</v>
      </c>
    </row>
    <row r="62" spans="1:13" ht="15.75" x14ac:dyDescent="0.5">
      <c r="A62" s="83">
        <v>2.2000000000000002</v>
      </c>
      <c r="B62" s="82">
        <v>6</v>
      </c>
      <c r="C62" s="84">
        <v>1.0840000000000001</v>
      </c>
      <c r="D62" s="82">
        <v>181</v>
      </c>
      <c r="E62" s="82">
        <v>101</v>
      </c>
      <c r="F62" s="82">
        <v>0</v>
      </c>
      <c r="G62" s="29">
        <v>1</v>
      </c>
      <c r="H62" s="82">
        <v>53</v>
      </c>
      <c r="I62" s="82">
        <v>9</v>
      </c>
      <c r="J62" s="82">
        <v>4</v>
      </c>
      <c r="K62" s="30">
        <v>164</v>
      </c>
      <c r="L62" s="31">
        <v>3.6585365853658534E-2</v>
      </c>
      <c r="M62" s="83">
        <v>11</v>
      </c>
    </row>
    <row r="63" spans="1:13" ht="15.75" x14ac:dyDescent="0.5">
      <c r="A63" s="83">
        <v>3</v>
      </c>
      <c r="B63" s="82">
        <v>13</v>
      </c>
      <c r="C63" s="84">
        <v>1.4610000000000001</v>
      </c>
      <c r="D63" s="82">
        <v>180</v>
      </c>
      <c r="E63" s="82">
        <v>91</v>
      </c>
      <c r="F63" s="82">
        <v>0</v>
      </c>
      <c r="G63" s="29">
        <v>0</v>
      </c>
      <c r="H63" s="82">
        <v>44</v>
      </c>
      <c r="I63" s="82">
        <v>10</v>
      </c>
      <c r="J63" s="82">
        <v>3</v>
      </c>
      <c r="K63" s="30">
        <v>181</v>
      </c>
      <c r="L63" s="31">
        <v>3.3149171270718231E-2</v>
      </c>
      <c r="M63" s="83">
        <v>15.6</v>
      </c>
    </row>
    <row r="64" spans="1:13" ht="15.75" x14ac:dyDescent="0.5">
      <c r="A64" s="83">
        <v>1.8</v>
      </c>
      <c r="B64" s="82">
        <v>3</v>
      </c>
      <c r="C64" s="84">
        <v>0.53200000000000003</v>
      </c>
      <c r="D64" s="82">
        <v>111</v>
      </c>
      <c r="E64" s="82">
        <v>120</v>
      </c>
      <c r="F64" s="82">
        <v>0</v>
      </c>
      <c r="G64" s="29">
        <v>0</v>
      </c>
      <c r="H64" s="82">
        <v>46</v>
      </c>
      <c r="I64" s="82">
        <v>3</v>
      </c>
      <c r="J64" s="82">
        <v>4</v>
      </c>
      <c r="K64" s="30">
        <v>164</v>
      </c>
      <c r="L64" s="31">
        <v>4.878048780487805E-2</v>
      </c>
      <c r="M64" s="83">
        <v>7.6</v>
      </c>
    </row>
    <row r="65" spans="1:13" ht="15.75" x14ac:dyDescent="0.5">
      <c r="A65" s="83">
        <v>2.4</v>
      </c>
      <c r="B65" s="82">
        <v>2</v>
      </c>
      <c r="C65" s="84">
        <v>1.3360000000000001</v>
      </c>
      <c r="D65" s="82">
        <v>150</v>
      </c>
      <c r="E65" s="82">
        <v>98</v>
      </c>
      <c r="F65" s="82">
        <v>0</v>
      </c>
      <c r="G65" s="29">
        <v>1</v>
      </c>
      <c r="H65" s="82">
        <v>38</v>
      </c>
      <c r="I65" s="82">
        <v>9</v>
      </c>
      <c r="J65" s="82">
        <v>2</v>
      </c>
      <c r="K65" s="30">
        <v>177</v>
      </c>
      <c r="L65" s="31">
        <v>3.3898305084745763E-2</v>
      </c>
      <c r="M65" s="83">
        <v>11.4</v>
      </c>
    </row>
    <row r="66" spans="1:13" ht="15.75" x14ac:dyDescent="0.5">
      <c r="A66" s="83">
        <v>3.6</v>
      </c>
      <c r="B66" s="82">
        <v>8</v>
      </c>
      <c r="C66" s="84">
        <v>1.018</v>
      </c>
      <c r="D66" s="82">
        <v>348</v>
      </c>
      <c r="E66" s="82">
        <v>98</v>
      </c>
      <c r="F66" s="82">
        <v>1</v>
      </c>
      <c r="G66" s="29">
        <v>1</v>
      </c>
      <c r="H66" s="82">
        <v>36</v>
      </c>
      <c r="I66" s="82">
        <v>12</v>
      </c>
      <c r="J66" s="82">
        <v>1</v>
      </c>
      <c r="K66" s="30">
        <v>184</v>
      </c>
      <c r="L66" s="31">
        <v>5.9782608695652176E-2</v>
      </c>
      <c r="M66" s="83">
        <v>23.5</v>
      </c>
    </row>
    <row r="67" spans="1:13" ht="15.75" x14ac:dyDescent="0.5">
      <c r="A67" s="83">
        <v>3.2</v>
      </c>
      <c r="B67" s="82">
        <v>19</v>
      </c>
      <c r="C67" s="84">
        <v>4.2999999999999997E-2</v>
      </c>
      <c r="D67" s="82">
        <v>214</v>
      </c>
      <c r="E67" s="82">
        <v>98</v>
      </c>
      <c r="F67" s="82">
        <v>1</v>
      </c>
      <c r="G67" s="29">
        <v>1</v>
      </c>
      <c r="H67" s="82">
        <v>42</v>
      </c>
      <c r="I67" s="82">
        <v>3</v>
      </c>
      <c r="J67" s="82">
        <v>3</v>
      </c>
      <c r="K67" s="30">
        <v>160</v>
      </c>
      <c r="L67" s="31">
        <v>3.7499999999999999E-2</v>
      </c>
      <c r="M67" s="83">
        <v>12.4</v>
      </c>
    </row>
    <row r="68" spans="1:13" ht="15.75" x14ac:dyDescent="0.5">
      <c r="A68" s="83">
        <v>2.7</v>
      </c>
      <c r="B68" s="82">
        <v>5</v>
      </c>
      <c r="C68" s="84">
        <v>1.28</v>
      </c>
      <c r="D68" s="82">
        <v>141</v>
      </c>
      <c r="E68" s="82">
        <v>96</v>
      </c>
      <c r="F68" s="82">
        <v>0</v>
      </c>
      <c r="G68" s="29">
        <v>1</v>
      </c>
      <c r="H68" s="82">
        <v>28</v>
      </c>
      <c r="I68" s="82">
        <v>9</v>
      </c>
      <c r="J68" s="82">
        <v>1</v>
      </c>
      <c r="K68" s="30">
        <v>180</v>
      </c>
      <c r="L68" s="31">
        <v>3.3333333333333333E-2</v>
      </c>
      <c r="M68" s="83">
        <v>13.4</v>
      </c>
    </row>
    <row r="69" spans="1:13" ht="15.75" x14ac:dyDescent="0.5">
      <c r="A69" s="83">
        <v>2.5</v>
      </c>
      <c r="B69" s="82">
        <v>12</v>
      </c>
      <c r="C69" s="84">
        <v>0.61199999999999999</v>
      </c>
      <c r="D69" s="82">
        <v>148</v>
      </c>
      <c r="E69" s="82">
        <v>116</v>
      </c>
      <c r="F69" s="82">
        <v>1</v>
      </c>
      <c r="G69" s="29">
        <v>0</v>
      </c>
      <c r="H69" s="82">
        <v>35</v>
      </c>
      <c r="I69" s="82">
        <v>10</v>
      </c>
      <c r="J69" s="82">
        <v>2</v>
      </c>
      <c r="K69" s="30">
        <v>178</v>
      </c>
      <c r="L69" s="31">
        <v>3.9325842696629212E-2</v>
      </c>
      <c r="M69" s="83">
        <v>13.8</v>
      </c>
    </row>
    <row r="70" spans="1:13" ht="15.75" x14ac:dyDescent="0.5">
      <c r="A70" s="83">
        <v>2.2999999999999998</v>
      </c>
      <c r="B70" s="82">
        <v>3</v>
      </c>
      <c r="C70" s="84">
        <v>0.73899999999999999</v>
      </c>
      <c r="D70" s="82">
        <v>146</v>
      </c>
      <c r="E70" s="82">
        <v>114</v>
      </c>
      <c r="F70" s="82">
        <v>1</v>
      </c>
      <c r="G70" s="29">
        <v>1</v>
      </c>
      <c r="H70" s="82">
        <v>43</v>
      </c>
      <c r="I70" s="82">
        <v>11</v>
      </c>
      <c r="J70" s="82">
        <v>3</v>
      </c>
      <c r="K70" s="30">
        <v>170</v>
      </c>
      <c r="L70" s="31">
        <v>2.9411764705882353E-2</v>
      </c>
      <c r="M70" s="83">
        <v>11.6</v>
      </c>
    </row>
    <row r="71" spans="1:13" ht="15.75" x14ac:dyDescent="0.5">
      <c r="A71" s="83">
        <v>2.6</v>
      </c>
      <c r="B71" s="82">
        <v>2</v>
      </c>
      <c r="C71" s="84">
        <v>1.1419999999999999</v>
      </c>
      <c r="D71" s="82">
        <v>199</v>
      </c>
      <c r="E71" s="82">
        <v>98</v>
      </c>
      <c r="F71" s="82">
        <v>1</v>
      </c>
      <c r="G71" s="29">
        <v>1</v>
      </c>
      <c r="H71" s="82">
        <v>35</v>
      </c>
      <c r="I71" s="82">
        <v>8</v>
      </c>
      <c r="J71" s="82">
        <v>2</v>
      </c>
      <c r="K71" s="30">
        <v>164</v>
      </c>
      <c r="L71" s="31">
        <v>3.6585365853658534E-2</v>
      </c>
      <c r="M71" s="83">
        <v>11.8</v>
      </c>
    </row>
    <row r="72" spans="1:13" ht="15.75" x14ac:dyDescent="0.5">
      <c r="A72" s="83">
        <v>2.6</v>
      </c>
      <c r="B72" s="82">
        <v>7</v>
      </c>
      <c r="C72" s="84">
        <v>1.476</v>
      </c>
      <c r="D72" s="82">
        <v>171</v>
      </c>
      <c r="E72" s="82">
        <v>91</v>
      </c>
      <c r="F72" s="82">
        <v>1</v>
      </c>
      <c r="G72" s="29">
        <v>0</v>
      </c>
      <c r="H72" s="82">
        <v>28</v>
      </c>
      <c r="I72" s="82">
        <v>8</v>
      </c>
      <c r="J72" s="82">
        <v>2</v>
      </c>
      <c r="K72" s="30">
        <v>174</v>
      </c>
      <c r="L72" s="31">
        <v>4.0229885057471264E-2</v>
      </c>
      <c r="M72" s="83">
        <v>12.4</v>
      </c>
    </row>
    <row r="73" spans="1:13" ht="15.75" x14ac:dyDescent="0.5">
      <c r="A73" s="83">
        <v>3.3</v>
      </c>
      <c r="B73" s="82">
        <v>2</v>
      </c>
      <c r="C73" s="84">
        <v>0.54600000000000004</v>
      </c>
      <c r="D73" s="82">
        <v>122</v>
      </c>
      <c r="E73" s="82">
        <v>129</v>
      </c>
      <c r="F73" s="82">
        <v>1</v>
      </c>
      <c r="G73" s="29">
        <v>0</v>
      </c>
      <c r="H73" s="82">
        <v>56</v>
      </c>
      <c r="I73" s="82">
        <v>3</v>
      </c>
      <c r="J73" s="82">
        <v>5</v>
      </c>
      <c r="K73" s="30">
        <v>163</v>
      </c>
      <c r="L73" s="31">
        <v>4.2944785276073622E-2</v>
      </c>
      <c r="M73" s="83">
        <v>8.1</v>
      </c>
    </row>
    <row r="74" spans="1:13" ht="15.75" x14ac:dyDescent="0.5">
      <c r="A74" s="83">
        <v>2</v>
      </c>
      <c r="B74" s="82">
        <v>19</v>
      </c>
      <c r="C74" s="84">
        <v>1.2949999999999999</v>
      </c>
      <c r="D74" s="82">
        <v>110</v>
      </c>
      <c r="E74" s="82">
        <v>88</v>
      </c>
      <c r="F74" s="82">
        <v>1</v>
      </c>
      <c r="G74" s="29">
        <v>0</v>
      </c>
      <c r="H74" s="82">
        <v>40</v>
      </c>
      <c r="I74" s="82">
        <v>8</v>
      </c>
      <c r="J74" s="82">
        <v>3</v>
      </c>
      <c r="K74" s="30">
        <v>175</v>
      </c>
      <c r="L74" s="31">
        <v>0.04</v>
      </c>
      <c r="M74" s="83">
        <v>9.5</v>
      </c>
    </row>
    <row r="75" spans="1:13" ht="15.75" x14ac:dyDescent="0.5">
      <c r="A75" s="83">
        <v>1.8</v>
      </c>
      <c r="B75" s="82">
        <v>10</v>
      </c>
      <c r="C75" s="84">
        <v>1.512</v>
      </c>
      <c r="D75" s="82">
        <v>73</v>
      </c>
      <c r="E75" s="82">
        <v>82</v>
      </c>
      <c r="F75" s="82">
        <v>0</v>
      </c>
      <c r="G75" s="29">
        <v>1</v>
      </c>
      <c r="H75" s="82">
        <v>31</v>
      </c>
      <c r="I75" s="82">
        <v>7</v>
      </c>
      <c r="J75" s="82">
        <v>2</v>
      </c>
      <c r="K75" s="30">
        <v>174</v>
      </c>
      <c r="L75" s="31">
        <v>3.4482758620689655E-2</v>
      </c>
      <c r="M75" s="83">
        <v>8.4</v>
      </c>
    </row>
    <row r="76" spans="1:13" ht="15.75" x14ac:dyDescent="0.5">
      <c r="A76" s="83">
        <v>1.8</v>
      </c>
      <c r="B76" s="82">
        <v>9</v>
      </c>
      <c r="C76" s="84">
        <v>0.10299999999999999</v>
      </c>
      <c r="D76" s="82">
        <v>89</v>
      </c>
      <c r="E76" s="82">
        <v>135</v>
      </c>
      <c r="F76" s="82">
        <v>1</v>
      </c>
      <c r="G76" s="29">
        <v>0</v>
      </c>
      <c r="H76" s="82">
        <v>40</v>
      </c>
      <c r="I76" s="82">
        <v>20</v>
      </c>
      <c r="J76" s="82">
        <v>2</v>
      </c>
      <c r="K76" s="30">
        <v>170</v>
      </c>
      <c r="L76" s="31">
        <v>3.5294117647058823E-2</v>
      </c>
      <c r="M76" s="83">
        <v>9</v>
      </c>
    </row>
    <row r="77" spans="1:13" ht="15.75" x14ac:dyDescent="0.5">
      <c r="A77" s="83">
        <v>3.1</v>
      </c>
      <c r="B77" s="82">
        <v>4</v>
      </c>
      <c r="C77" s="84">
        <v>0.185</v>
      </c>
      <c r="D77" s="82">
        <v>166</v>
      </c>
      <c r="E77" s="82">
        <v>133</v>
      </c>
      <c r="F77" s="82">
        <v>0</v>
      </c>
      <c r="G77" s="29">
        <v>0</v>
      </c>
      <c r="H77" s="82">
        <v>29</v>
      </c>
      <c r="I77" s="82">
        <v>15</v>
      </c>
      <c r="J77" s="82">
        <v>1</v>
      </c>
      <c r="K77" s="30">
        <v>178</v>
      </c>
      <c r="L77" s="31">
        <v>5.0561797752808987E-2</v>
      </c>
      <c r="M77" s="83">
        <v>15.5</v>
      </c>
    </row>
    <row r="78" spans="1:13" ht="15.75" x14ac:dyDescent="0.5">
      <c r="A78" s="83">
        <v>2.1</v>
      </c>
      <c r="B78" s="82">
        <v>5</v>
      </c>
      <c r="C78" s="84">
        <v>0.63600000000000001</v>
      </c>
      <c r="D78" s="82">
        <v>118</v>
      </c>
      <c r="E78" s="82">
        <v>112</v>
      </c>
      <c r="F78" s="82">
        <v>1</v>
      </c>
      <c r="G78" s="29">
        <v>0</v>
      </c>
      <c r="H78" s="82">
        <v>32</v>
      </c>
      <c r="I78" s="82">
        <v>10</v>
      </c>
      <c r="J78" s="82">
        <v>2</v>
      </c>
      <c r="K78" s="30">
        <v>173</v>
      </c>
      <c r="L78" s="31">
        <v>4.046242774566474E-2</v>
      </c>
      <c r="M78" s="83">
        <v>10.4</v>
      </c>
    </row>
    <row r="79" spans="1:13" ht="15.75" x14ac:dyDescent="0.5">
      <c r="A79" s="83">
        <v>2.2000000000000002</v>
      </c>
      <c r="B79" s="82">
        <v>7</v>
      </c>
      <c r="C79" s="84">
        <v>0.17199999999999999</v>
      </c>
      <c r="D79" s="82">
        <v>117</v>
      </c>
      <c r="E79" s="82">
        <v>168</v>
      </c>
      <c r="F79" s="82">
        <v>1</v>
      </c>
      <c r="G79" s="29">
        <v>1</v>
      </c>
      <c r="H79" s="82">
        <v>33</v>
      </c>
      <c r="I79" s="82">
        <v>11</v>
      </c>
      <c r="J79" s="82">
        <v>5</v>
      </c>
      <c r="K79" s="30">
        <v>176</v>
      </c>
      <c r="L79" s="31">
        <v>4.5454545454545456E-2</v>
      </c>
      <c r="M79" s="83">
        <v>12.7</v>
      </c>
    </row>
    <row r="80" spans="1:13" ht="15.75" x14ac:dyDescent="0.5">
      <c r="A80" s="83">
        <v>3</v>
      </c>
      <c r="B80" s="82">
        <v>18</v>
      </c>
      <c r="C80" s="84">
        <v>4.3999999999999997E-2</v>
      </c>
      <c r="D80" s="82">
        <v>175</v>
      </c>
      <c r="E80" s="82">
        <v>78</v>
      </c>
      <c r="F80" s="82">
        <v>1</v>
      </c>
      <c r="G80" s="29">
        <v>1</v>
      </c>
      <c r="H80" s="82">
        <v>39</v>
      </c>
      <c r="I80" s="82">
        <v>7</v>
      </c>
      <c r="J80" s="82">
        <v>3</v>
      </c>
      <c r="K80" s="30">
        <v>179</v>
      </c>
      <c r="L80" s="31">
        <v>4.4692737430167599E-2</v>
      </c>
      <c r="M80" s="83">
        <v>14</v>
      </c>
    </row>
    <row r="81" spans="1:13" ht="15.75" x14ac:dyDescent="0.5">
      <c r="A81" s="83">
        <v>2</v>
      </c>
      <c r="B81" s="82">
        <v>11</v>
      </c>
      <c r="C81" s="84">
        <v>1.5449999999999999</v>
      </c>
      <c r="D81" s="82">
        <v>102</v>
      </c>
      <c r="E81" s="82">
        <v>110</v>
      </c>
      <c r="F81" s="82">
        <v>1</v>
      </c>
      <c r="G81" s="29">
        <v>0</v>
      </c>
      <c r="H81" s="82">
        <v>41</v>
      </c>
      <c r="I81" s="82">
        <v>10</v>
      </c>
      <c r="J81" s="82">
        <v>3</v>
      </c>
      <c r="K81" s="30">
        <v>162</v>
      </c>
      <c r="L81" s="31">
        <v>4.3209876543209874E-2</v>
      </c>
      <c r="M81" s="83">
        <v>9.4</v>
      </c>
    </row>
    <row r="82" spans="1:13" ht="15.75" x14ac:dyDescent="0.5">
      <c r="A82" s="83">
        <v>2.5</v>
      </c>
      <c r="B82" s="82">
        <v>5</v>
      </c>
      <c r="C82" s="84">
        <v>0.29099999999999998</v>
      </c>
      <c r="D82" s="82">
        <v>182</v>
      </c>
      <c r="E82" s="82">
        <v>132</v>
      </c>
      <c r="F82" s="82">
        <v>1</v>
      </c>
      <c r="G82" s="29">
        <v>1</v>
      </c>
      <c r="H82" s="82">
        <v>31</v>
      </c>
      <c r="I82" s="82">
        <v>6</v>
      </c>
      <c r="J82" s="82">
        <v>2</v>
      </c>
      <c r="K82" s="30">
        <v>168</v>
      </c>
      <c r="L82" s="31">
        <v>2.976190476190476E-2</v>
      </c>
      <c r="M82" s="83">
        <v>14</v>
      </c>
    </row>
    <row r="83" spans="1:13" ht="15.75" x14ac:dyDescent="0.5">
      <c r="A83" s="83">
        <v>2.5</v>
      </c>
      <c r="B83" s="82">
        <v>9</v>
      </c>
      <c r="C83" s="84">
        <v>9.1999999999999998E-2</v>
      </c>
      <c r="D83" s="82">
        <v>230</v>
      </c>
      <c r="E83" s="82">
        <v>137</v>
      </c>
      <c r="F83" s="82">
        <v>0</v>
      </c>
      <c r="G83" s="29">
        <v>0</v>
      </c>
      <c r="H83" s="82">
        <v>43</v>
      </c>
      <c r="I83" s="82">
        <v>12</v>
      </c>
      <c r="J83" s="82">
        <v>3</v>
      </c>
      <c r="K83" s="30">
        <v>165</v>
      </c>
      <c r="L83" s="31">
        <v>5.4545454545454543E-2</v>
      </c>
      <c r="M83" s="83">
        <v>15.9</v>
      </c>
    </row>
    <row r="84" spans="1:13" ht="15.75" x14ac:dyDescent="0.5">
      <c r="A84" s="83">
        <v>1.6</v>
      </c>
      <c r="B84" s="82">
        <v>5</v>
      </c>
      <c r="C84" s="84">
        <v>0.48</v>
      </c>
      <c r="D84" s="82">
        <v>59</v>
      </c>
      <c r="E84" s="82">
        <v>127</v>
      </c>
      <c r="F84" s="82">
        <v>0</v>
      </c>
      <c r="G84" s="29">
        <v>0</v>
      </c>
      <c r="H84" s="82">
        <v>30</v>
      </c>
      <c r="I84" s="82">
        <v>4</v>
      </c>
      <c r="J84" s="82">
        <v>2</v>
      </c>
      <c r="K84" s="30">
        <v>170</v>
      </c>
      <c r="L84" s="31">
        <v>2.9411764705882353E-2</v>
      </c>
      <c r="M84" s="83">
        <v>7.5</v>
      </c>
    </row>
    <row r="85" spans="1:13" ht="15.75" x14ac:dyDescent="0.5">
      <c r="A85" s="83">
        <v>1.9</v>
      </c>
      <c r="B85" s="82">
        <v>16</v>
      </c>
      <c r="C85" s="84">
        <v>0.98299999999999998</v>
      </c>
      <c r="D85" s="82">
        <v>71</v>
      </c>
      <c r="E85" s="82">
        <v>112</v>
      </c>
      <c r="F85" s="82">
        <v>1</v>
      </c>
      <c r="G85" s="29">
        <v>0</v>
      </c>
      <c r="H85" s="82">
        <v>39</v>
      </c>
      <c r="I85" s="82">
        <v>7</v>
      </c>
      <c r="J85" s="82">
        <v>3</v>
      </c>
      <c r="K85" s="30">
        <v>175</v>
      </c>
      <c r="L85" s="31">
        <v>2.8571428571428571E-2</v>
      </c>
      <c r="M85" s="83">
        <v>8.1</v>
      </c>
    </row>
    <row r="86" spans="1:13" ht="15.75" x14ac:dyDescent="0.5">
      <c r="A86" s="83">
        <v>2.1</v>
      </c>
      <c r="B86" s="82">
        <v>3</v>
      </c>
      <c r="C86" s="84">
        <v>1.881</v>
      </c>
      <c r="D86" s="82">
        <v>46</v>
      </c>
      <c r="E86" s="82">
        <v>85</v>
      </c>
      <c r="F86" s="82">
        <v>0</v>
      </c>
      <c r="G86" s="29">
        <v>1</v>
      </c>
      <c r="H86" s="82">
        <v>46</v>
      </c>
      <c r="I86" s="82">
        <v>9</v>
      </c>
      <c r="J86" s="82">
        <v>3</v>
      </c>
      <c r="K86" s="30">
        <v>184</v>
      </c>
      <c r="L86" s="31">
        <v>5.434782608695652E-2</v>
      </c>
      <c r="M86" s="83">
        <v>10.3</v>
      </c>
    </row>
    <row r="87" spans="1:13" ht="15.75" x14ac:dyDescent="0.5">
      <c r="A87" s="83">
        <v>1.9</v>
      </c>
      <c r="B87" s="82">
        <v>3</v>
      </c>
      <c r="C87" s="84">
        <v>2.6259999999999999</v>
      </c>
      <c r="D87" s="82">
        <v>43</v>
      </c>
      <c r="E87" s="82">
        <v>74</v>
      </c>
      <c r="F87" s="82">
        <v>0</v>
      </c>
      <c r="G87" s="29">
        <v>0</v>
      </c>
      <c r="H87" s="82">
        <v>50</v>
      </c>
      <c r="I87" s="82">
        <v>4</v>
      </c>
      <c r="J87" s="82">
        <v>4</v>
      </c>
      <c r="K87" s="30">
        <v>176</v>
      </c>
      <c r="L87" s="31">
        <v>2.2727272727272728E-2</v>
      </c>
      <c r="M87" s="83">
        <v>7.7</v>
      </c>
    </row>
    <row r="88" spans="1:13" ht="15.75" x14ac:dyDescent="0.5">
      <c r="A88" s="83">
        <v>1.9</v>
      </c>
      <c r="B88" s="82">
        <v>21</v>
      </c>
      <c r="C88" s="84">
        <v>0.56799999999999995</v>
      </c>
      <c r="D88" s="82">
        <v>125</v>
      </c>
      <c r="E88" s="82">
        <v>109</v>
      </c>
      <c r="F88" s="82">
        <v>0</v>
      </c>
      <c r="G88" s="29">
        <v>0</v>
      </c>
      <c r="H88" s="82">
        <v>44</v>
      </c>
      <c r="I88" s="82">
        <v>8</v>
      </c>
      <c r="J88" s="82">
        <v>3</v>
      </c>
      <c r="K88" s="30">
        <v>160</v>
      </c>
      <c r="L88" s="31">
        <v>4.3749999999999997E-2</v>
      </c>
      <c r="M88" s="83">
        <v>8.5</v>
      </c>
    </row>
    <row r="89" spans="1:13" ht="15.75" x14ac:dyDescent="0.5">
      <c r="A89" s="83">
        <v>2.2000000000000002</v>
      </c>
      <c r="B89" s="82">
        <v>8</v>
      </c>
      <c r="C89" s="84">
        <v>0.879</v>
      </c>
      <c r="D89" s="82">
        <v>118</v>
      </c>
      <c r="E89" s="82">
        <v>108</v>
      </c>
      <c r="F89" s="82">
        <v>0</v>
      </c>
      <c r="G89" s="29">
        <v>1</v>
      </c>
      <c r="H89" s="82">
        <v>31</v>
      </c>
      <c r="I89" s="82">
        <v>10</v>
      </c>
      <c r="J89" s="82">
        <v>2</v>
      </c>
      <c r="K89" s="30">
        <v>173</v>
      </c>
      <c r="L89" s="31">
        <v>4.046242774566474E-2</v>
      </c>
      <c r="M89" s="83">
        <v>10.7</v>
      </c>
    </row>
    <row r="90" spans="1:13" ht="15.75" x14ac:dyDescent="0.5">
      <c r="A90" s="83">
        <v>1.8</v>
      </c>
      <c r="B90" s="82">
        <v>4</v>
      </c>
      <c r="C90" s="84">
        <v>1.083</v>
      </c>
      <c r="D90" s="82">
        <v>101</v>
      </c>
      <c r="E90" s="82">
        <v>100</v>
      </c>
      <c r="F90" s="82">
        <v>0</v>
      </c>
      <c r="G90" s="29">
        <v>0</v>
      </c>
      <c r="H90" s="82">
        <v>53</v>
      </c>
      <c r="I90" s="82">
        <v>7</v>
      </c>
      <c r="J90" s="82">
        <v>4</v>
      </c>
      <c r="K90" s="30">
        <v>163</v>
      </c>
      <c r="L90" s="31">
        <v>2.4539877300613498E-2</v>
      </c>
      <c r="M90" s="83">
        <v>7.4</v>
      </c>
    </row>
    <row r="91" spans="1:13" ht="15.75" x14ac:dyDescent="0.5">
      <c r="A91" s="83">
        <v>2.6</v>
      </c>
      <c r="B91" s="82">
        <v>6</v>
      </c>
      <c r="C91" s="84">
        <v>0.82799999999999996</v>
      </c>
      <c r="D91" s="82">
        <v>213</v>
      </c>
      <c r="E91" s="82">
        <v>105</v>
      </c>
      <c r="F91" s="82">
        <v>1</v>
      </c>
      <c r="G91" s="29">
        <v>1</v>
      </c>
      <c r="H91" s="82">
        <v>37</v>
      </c>
      <c r="I91" s="82">
        <v>15</v>
      </c>
      <c r="J91" s="82">
        <v>2</v>
      </c>
      <c r="K91" s="30">
        <v>168</v>
      </c>
      <c r="L91" s="31">
        <v>4.7619047619047616E-2</v>
      </c>
      <c r="M91" s="83">
        <v>14.8</v>
      </c>
    </row>
    <row r="92" spans="1:13" ht="15.75" x14ac:dyDescent="0.5">
      <c r="A92" s="83">
        <v>1.9</v>
      </c>
      <c r="B92" s="82">
        <v>24</v>
      </c>
      <c r="C92" s="84">
        <v>1.56</v>
      </c>
      <c r="D92" s="82">
        <v>115</v>
      </c>
      <c r="E92" s="82">
        <v>87</v>
      </c>
      <c r="F92" s="82">
        <v>1</v>
      </c>
      <c r="G92" s="29">
        <v>0</v>
      </c>
      <c r="H92" s="82">
        <v>46</v>
      </c>
      <c r="I92" s="82">
        <v>1</v>
      </c>
      <c r="J92" s="82">
        <v>4</v>
      </c>
      <c r="K92" s="30">
        <v>162</v>
      </c>
      <c r="L92" s="31">
        <v>2.4691358024691357E-2</v>
      </c>
      <c r="M92" s="83">
        <v>7.3</v>
      </c>
    </row>
    <row r="93" spans="1:13" ht="15.75" x14ac:dyDescent="0.5">
      <c r="A93" s="83">
        <v>1.8</v>
      </c>
      <c r="B93" s="82">
        <v>1</v>
      </c>
      <c r="C93" s="84">
        <v>1.4279999999999999</v>
      </c>
      <c r="D93" s="82">
        <v>121</v>
      </c>
      <c r="E93" s="82">
        <v>84</v>
      </c>
      <c r="F93" s="82">
        <v>1</v>
      </c>
      <c r="G93" s="29">
        <v>0</v>
      </c>
      <c r="H93" s="82">
        <v>45</v>
      </c>
      <c r="I93" s="82">
        <v>5</v>
      </c>
      <c r="J93" s="82">
        <v>4</v>
      </c>
      <c r="K93" s="30">
        <v>160</v>
      </c>
      <c r="L93" s="31">
        <v>3.125E-2</v>
      </c>
      <c r="M93" s="83">
        <v>7.6</v>
      </c>
    </row>
    <row r="94" spans="1:13" ht="15.75" x14ac:dyDescent="0.5">
      <c r="A94" s="83">
        <v>1.9</v>
      </c>
      <c r="B94" s="82">
        <v>3</v>
      </c>
      <c r="C94" s="84">
        <v>1.4039999999999999</v>
      </c>
      <c r="D94" s="82">
        <v>69</v>
      </c>
      <c r="E94" s="82">
        <v>87</v>
      </c>
      <c r="F94" s="82">
        <v>1</v>
      </c>
      <c r="G94" s="29">
        <v>0</v>
      </c>
      <c r="H94" s="82">
        <v>34</v>
      </c>
      <c r="I94" s="82">
        <v>8</v>
      </c>
      <c r="J94" s="82">
        <v>2</v>
      </c>
      <c r="K94" s="30">
        <v>174</v>
      </c>
      <c r="L94" s="31">
        <v>4.0229885057471264E-2</v>
      </c>
      <c r="M94" s="83">
        <v>9</v>
      </c>
    </row>
    <row r="95" spans="1:13" ht="15.75" x14ac:dyDescent="0.5">
      <c r="A95" s="83">
        <v>2.1</v>
      </c>
      <c r="B95" s="82">
        <v>5</v>
      </c>
      <c r="C95" s="84">
        <v>1.0720000000000001</v>
      </c>
      <c r="D95" s="82">
        <v>178</v>
      </c>
      <c r="E95" s="82">
        <v>101</v>
      </c>
      <c r="F95" s="82">
        <v>1</v>
      </c>
      <c r="G95" s="29">
        <v>1</v>
      </c>
      <c r="H95" s="82">
        <v>38</v>
      </c>
      <c r="I95" s="82">
        <v>13</v>
      </c>
      <c r="J95" s="82">
        <v>2</v>
      </c>
      <c r="K95" s="30">
        <v>175</v>
      </c>
      <c r="L95" s="31">
        <v>4.5714285714285714E-2</v>
      </c>
      <c r="M95" s="83">
        <v>12.9</v>
      </c>
    </row>
    <row r="96" spans="1:13" ht="15.75" x14ac:dyDescent="0.5">
      <c r="A96" s="83">
        <v>1.9</v>
      </c>
      <c r="B96" s="82">
        <v>12</v>
      </c>
      <c r="C96" s="84">
        <v>0.183</v>
      </c>
      <c r="D96" s="82">
        <v>85</v>
      </c>
      <c r="E96" s="82">
        <v>130</v>
      </c>
      <c r="F96" s="82">
        <v>1</v>
      </c>
      <c r="G96" s="29">
        <v>0</v>
      </c>
      <c r="H96" s="82">
        <v>37</v>
      </c>
      <c r="I96" s="82">
        <v>11</v>
      </c>
      <c r="J96" s="82">
        <v>2</v>
      </c>
      <c r="K96" s="30">
        <v>171</v>
      </c>
      <c r="L96" s="31">
        <v>4.0935672514619881E-2</v>
      </c>
      <c r="M96" s="83">
        <v>9</v>
      </c>
    </row>
    <row r="97" spans="1:13" ht="15.75" x14ac:dyDescent="0.5">
      <c r="A97" s="83">
        <v>3.6</v>
      </c>
      <c r="B97" s="82">
        <v>12</v>
      </c>
      <c r="C97" s="84">
        <v>1.6</v>
      </c>
      <c r="D97" s="82">
        <v>282</v>
      </c>
      <c r="E97" s="82">
        <v>72</v>
      </c>
      <c r="F97" s="82">
        <v>1</v>
      </c>
      <c r="G97" s="29">
        <v>1</v>
      </c>
      <c r="H97" s="82">
        <v>39</v>
      </c>
      <c r="I97" s="82">
        <v>18</v>
      </c>
      <c r="J97" s="82">
        <v>1</v>
      </c>
      <c r="K97" s="30">
        <v>175</v>
      </c>
      <c r="L97" s="31">
        <v>5.7142857142857141E-2</v>
      </c>
      <c r="M97" s="83">
        <v>18.2</v>
      </c>
    </row>
    <row r="98" spans="1:13" ht="15.75" x14ac:dyDescent="0.5">
      <c r="A98" s="83">
        <v>3</v>
      </c>
      <c r="B98" s="82">
        <v>5</v>
      </c>
      <c r="C98" s="84">
        <v>0.61199999999999999</v>
      </c>
      <c r="D98" s="82">
        <v>156</v>
      </c>
      <c r="E98" s="82">
        <v>129</v>
      </c>
      <c r="F98" s="82">
        <v>0</v>
      </c>
      <c r="G98" s="29">
        <v>1</v>
      </c>
      <c r="H98" s="82">
        <v>42</v>
      </c>
      <c r="I98" s="82">
        <v>15</v>
      </c>
      <c r="J98" s="82">
        <v>4</v>
      </c>
      <c r="K98" s="30">
        <v>186</v>
      </c>
      <c r="L98" s="31">
        <v>3.7634408602150539E-2</v>
      </c>
      <c r="M98" s="83">
        <v>14.4</v>
      </c>
    </row>
    <row r="99" spans="1:13" ht="15.75" x14ac:dyDescent="0.5">
      <c r="A99" s="83">
        <v>2</v>
      </c>
      <c r="B99" s="82">
        <v>3</v>
      </c>
      <c r="C99" s="84">
        <v>0.496</v>
      </c>
      <c r="D99" s="82">
        <v>86</v>
      </c>
      <c r="E99" s="82">
        <v>100</v>
      </c>
      <c r="F99" s="82">
        <v>0</v>
      </c>
      <c r="G99" s="29">
        <v>0</v>
      </c>
      <c r="H99" s="82">
        <v>54</v>
      </c>
      <c r="I99" s="82">
        <v>8</v>
      </c>
      <c r="J99" s="82">
        <v>4</v>
      </c>
      <c r="K99" s="30">
        <v>172</v>
      </c>
      <c r="L99" s="31">
        <v>4.0697674418604654E-2</v>
      </c>
      <c r="M99" s="83">
        <v>8.8000000000000007</v>
      </c>
    </row>
    <row r="100" spans="1:13" ht="15.75" x14ac:dyDescent="0.5">
      <c r="A100" s="83">
        <v>2.5</v>
      </c>
      <c r="B100" s="82">
        <v>17</v>
      </c>
      <c r="C100" s="84">
        <v>1.8</v>
      </c>
      <c r="D100" s="82">
        <v>212</v>
      </c>
      <c r="E100" s="82">
        <v>86</v>
      </c>
      <c r="F100" s="82">
        <v>1</v>
      </c>
      <c r="G100" s="29">
        <v>1</v>
      </c>
      <c r="H100" s="82">
        <v>39</v>
      </c>
      <c r="I100" s="82">
        <v>9</v>
      </c>
      <c r="J100" s="82">
        <v>3</v>
      </c>
      <c r="K100" s="30">
        <v>165</v>
      </c>
      <c r="L100" s="31">
        <v>3.6363636363636362E-2</v>
      </c>
      <c r="M100" s="83">
        <v>12.5</v>
      </c>
    </row>
    <row r="101" spans="1:13" ht="15.75" x14ac:dyDescent="0.5">
      <c r="A101" s="83">
        <v>2.2000000000000002</v>
      </c>
      <c r="B101" s="82">
        <v>6</v>
      </c>
      <c r="C101" s="84">
        <v>0.40300000000000002</v>
      </c>
      <c r="D101" s="82">
        <v>157</v>
      </c>
      <c r="E101" s="82">
        <v>98</v>
      </c>
      <c r="F101" s="82">
        <v>0</v>
      </c>
      <c r="G101" s="29">
        <v>1</v>
      </c>
      <c r="H101" s="82">
        <v>35</v>
      </c>
      <c r="I101" s="82">
        <v>16</v>
      </c>
      <c r="J101" s="82">
        <v>1</v>
      </c>
      <c r="K101" s="30">
        <v>174</v>
      </c>
      <c r="L101" s="31">
        <v>3.4482758620689655E-2</v>
      </c>
      <c r="M101" s="83">
        <v>13.3</v>
      </c>
    </row>
    <row r="102" spans="1:13" ht="15.75" x14ac:dyDescent="0.5">
      <c r="A102" s="83">
        <v>2.4</v>
      </c>
      <c r="B102" s="82">
        <v>10</v>
      </c>
      <c r="C102" s="84">
        <v>0.85599999999999998</v>
      </c>
      <c r="D102" s="82">
        <v>91</v>
      </c>
      <c r="E102" s="82">
        <v>112</v>
      </c>
      <c r="F102" s="82">
        <v>1</v>
      </c>
      <c r="G102" s="29">
        <v>0</v>
      </c>
      <c r="H102" s="82">
        <v>33</v>
      </c>
      <c r="I102" s="82">
        <v>1</v>
      </c>
      <c r="J102" s="82">
        <v>3</v>
      </c>
      <c r="K102" s="30">
        <v>178</v>
      </c>
      <c r="L102" s="31">
        <v>5.6179775280898875E-2</v>
      </c>
      <c r="M102" s="83">
        <v>12.5</v>
      </c>
    </row>
    <row r="103" spans="1:13" ht="15.75" x14ac:dyDescent="0.5">
      <c r="A103" s="83">
        <v>2.8</v>
      </c>
      <c r="B103" s="82">
        <v>15</v>
      </c>
      <c r="C103" s="84">
        <v>1.8360000000000001</v>
      </c>
      <c r="D103" s="82">
        <v>169</v>
      </c>
      <c r="E103" s="82">
        <v>85</v>
      </c>
      <c r="F103" s="82">
        <v>0</v>
      </c>
      <c r="G103" s="29">
        <v>1</v>
      </c>
      <c r="H103" s="82">
        <v>36</v>
      </c>
      <c r="I103" s="82">
        <v>7</v>
      </c>
      <c r="J103" s="82">
        <v>2</v>
      </c>
      <c r="K103" s="30">
        <v>179</v>
      </c>
      <c r="L103" s="31">
        <v>4.4692737430167599E-2</v>
      </c>
      <c r="M103" s="83">
        <v>13.2</v>
      </c>
    </row>
    <row r="104" spans="1:13" ht="15.75" x14ac:dyDescent="0.5">
      <c r="A104" s="83">
        <v>2.5</v>
      </c>
      <c r="B104" s="82">
        <v>20</v>
      </c>
      <c r="C104" s="84">
        <v>0.40799999999999997</v>
      </c>
      <c r="D104" s="82">
        <v>175</v>
      </c>
      <c r="E104" s="82">
        <v>96</v>
      </c>
      <c r="F104" s="82">
        <v>0</v>
      </c>
      <c r="G104" s="29">
        <v>0</v>
      </c>
      <c r="H104" s="82">
        <v>42</v>
      </c>
      <c r="I104" s="82">
        <v>7</v>
      </c>
      <c r="J104" s="82">
        <v>6</v>
      </c>
      <c r="K104" s="30">
        <v>161</v>
      </c>
      <c r="L104" s="31">
        <v>4.3478260869565216E-2</v>
      </c>
      <c r="M104" s="83">
        <v>11.1</v>
      </c>
    </row>
    <row r="105" spans="1:13" ht="15.75" x14ac:dyDescent="0.5">
      <c r="A105" s="83">
        <v>1.9</v>
      </c>
      <c r="B105" s="82">
        <v>4</v>
      </c>
      <c r="C105" s="84">
        <v>0.124</v>
      </c>
      <c r="D105" s="82">
        <v>77</v>
      </c>
      <c r="E105" s="82">
        <v>150</v>
      </c>
      <c r="F105" s="82">
        <v>0</v>
      </c>
      <c r="G105" s="29">
        <v>0</v>
      </c>
      <c r="H105" s="82">
        <v>29</v>
      </c>
      <c r="I105" s="82">
        <v>10</v>
      </c>
      <c r="J105" s="82">
        <v>1</v>
      </c>
      <c r="K105" s="30">
        <v>168</v>
      </c>
      <c r="L105" s="31">
        <v>4.1666666666666664E-2</v>
      </c>
      <c r="M105" s="83">
        <v>8.3000000000000007</v>
      </c>
    </row>
    <row r="106" spans="1:13" ht="15.75" x14ac:dyDescent="0.5">
      <c r="A106" s="83">
        <v>1.9</v>
      </c>
      <c r="B106" s="82">
        <v>11</v>
      </c>
      <c r="C106" s="84">
        <v>8.5000000000000006E-2</v>
      </c>
      <c r="D106" s="82">
        <v>125</v>
      </c>
      <c r="E106" s="82">
        <v>107</v>
      </c>
      <c r="F106" s="82">
        <v>1</v>
      </c>
      <c r="G106" s="29">
        <v>0</v>
      </c>
      <c r="H106" s="82">
        <v>38</v>
      </c>
      <c r="I106" s="82">
        <v>4</v>
      </c>
      <c r="J106" s="82">
        <v>5</v>
      </c>
      <c r="K106" s="30">
        <v>162</v>
      </c>
      <c r="L106" s="31">
        <v>4.3209876543209874E-2</v>
      </c>
      <c r="M106" s="83">
        <v>9.3000000000000007</v>
      </c>
    </row>
    <row r="107" spans="1:13" ht="15.75" x14ac:dyDescent="0.5">
      <c r="A107" s="83">
        <v>1.7</v>
      </c>
      <c r="B107" s="82">
        <v>13</v>
      </c>
      <c r="C107" s="84">
        <v>0.85199999999999998</v>
      </c>
      <c r="D107" s="82">
        <v>102</v>
      </c>
      <c r="E107" s="82">
        <v>108</v>
      </c>
      <c r="F107" s="82">
        <v>1</v>
      </c>
      <c r="G107" s="29">
        <v>0</v>
      </c>
      <c r="H107" s="82">
        <v>37</v>
      </c>
      <c r="I107" s="82">
        <v>9</v>
      </c>
      <c r="J107" s="82">
        <v>4</v>
      </c>
      <c r="K107" s="30">
        <v>162</v>
      </c>
      <c r="L107" s="31">
        <v>3.7037037037037035E-2</v>
      </c>
      <c r="M107" s="83">
        <v>8.1999999999999993</v>
      </c>
    </row>
    <row r="108" spans="1:13" ht="15.75" x14ac:dyDescent="0.5">
      <c r="A108" s="83">
        <v>3.3</v>
      </c>
      <c r="B108" s="82">
        <v>6</v>
      </c>
      <c r="C108" s="84">
        <v>1.927</v>
      </c>
      <c r="D108" s="82">
        <v>249</v>
      </c>
      <c r="E108" s="82">
        <v>78</v>
      </c>
      <c r="F108" s="82">
        <v>1</v>
      </c>
      <c r="G108" s="29">
        <v>1</v>
      </c>
      <c r="H108" s="82">
        <v>29</v>
      </c>
      <c r="I108" s="82">
        <v>7</v>
      </c>
      <c r="J108" s="82">
        <v>2</v>
      </c>
      <c r="K108" s="30">
        <v>164</v>
      </c>
      <c r="L108" s="31">
        <v>4.2682926829268296E-2</v>
      </c>
      <c r="M108" s="83">
        <v>14.8</v>
      </c>
    </row>
    <row r="109" spans="1:13" ht="15.75" x14ac:dyDescent="0.5">
      <c r="A109" s="83">
        <v>2</v>
      </c>
      <c r="B109" s="82">
        <v>4</v>
      </c>
      <c r="C109" s="84">
        <v>1.018</v>
      </c>
      <c r="D109" s="82">
        <v>134</v>
      </c>
      <c r="E109" s="82">
        <v>86</v>
      </c>
      <c r="F109" s="82">
        <v>0</v>
      </c>
      <c r="G109" s="29">
        <v>1</v>
      </c>
      <c r="H109" s="82">
        <v>36</v>
      </c>
      <c r="I109" s="82">
        <v>10</v>
      </c>
      <c r="J109" s="82">
        <v>4</v>
      </c>
      <c r="K109" s="30">
        <v>176</v>
      </c>
      <c r="L109" s="31">
        <v>3.4090909090909088E-2</v>
      </c>
      <c r="M109" s="83">
        <v>10.7</v>
      </c>
    </row>
    <row r="110" spans="1:13" ht="15.75" x14ac:dyDescent="0.5">
      <c r="A110" s="83">
        <v>2.1</v>
      </c>
      <c r="B110" s="82">
        <v>13</v>
      </c>
      <c r="C110" s="84">
        <v>0.86399999999999999</v>
      </c>
      <c r="D110" s="82">
        <v>129</v>
      </c>
      <c r="E110" s="82">
        <v>133</v>
      </c>
      <c r="F110" s="82">
        <v>1</v>
      </c>
      <c r="G110" s="29">
        <v>0</v>
      </c>
      <c r="H110" s="82">
        <v>61</v>
      </c>
      <c r="I110" s="82">
        <v>8</v>
      </c>
      <c r="J110" s="82">
        <v>5</v>
      </c>
      <c r="K110" s="30">
        <v>162</v>
      </c>
      <c r="L110" s="31">
        <v>3.7037037037037035E-2</v>
      </c>
      <c r="M110" s="83">
        <v>8.8000000000000007</v>
      </c>
    </row>
    <row r="111" spans="1:13" ht="15.75" x14ac:dyDescent="0.5">
      <c r="A111" s="83">
        <v>2</v>
      </c>
      <c r="B111" s="82">
        <v>2</v>
      </c>
      <c r="C111" s="84">
        <v>0.626</v>
      </c>
      <c r="D111" s="82">
        <v>51</v>
      </c>
      <c r="E111" s="82">
        <v>107</v>
      </c>
      <c r="F111" s="82">
        <v>1</v>
      </c>
      <c r="G111" s="29">
        <v>0</v>
      </c>
      <c r="H111" s="82">
        <v>38</v>
      </c>
      <c r="I111" s="82">
        <v>8</v>
      </c>
      <c r="J111" s="82">
        <v>3</v>
      </c>
      <c r="K111" s="30">
        <v>185</v>
      </c>
      <c r="L111" s="31">
        <v>4.3243243243243246E-2</v>
      </c>
      <c r="M111" s="83">
        <v>9.6999999999999993</v>
      </c>
    </row>
    <row r="112" spans="1:13" ht="15.75" x14ac:dyDescent="0.5">
      <c r="A112" s="83">
        <v>1.9</v>
      </c>
      <c r="B112" s="82">
        <v>4</v>
      </c>
      <c r="C112" s="84">
        <v>1.3839999999999999</v>
      </c>
      <c r="D112" s="82">
        <v>33</v>
      </c>
      <c r="E112" s="82">
        <v>100</v>
      </c>
      <c r="F112" s="82">
        <v>1</v>
      </c>
      <c r="G112" s="29">
        <v>0</v>
      </c>
      <c r="H112" s="82">
        <v>27</v>
      </c>
      <c r="I112" s="82">
        <v>10</v>
      </c>
      <c r="J112" s="82">
        <v>1</v>
      </c>
      <c r="K112" s="30">
        <v>182</v>
      </c>
      <c r="L112" s="31">
        <v>5.4945054945054944E-2</v>
      </c>
      <c r="M112" s="83">
        <v>9.6999999999999993</v>
      </c>
    </row>
    <row r="113" spans="1:13" ht="15.75" x14ac:dyDescent="0.5">
      <c r="A113" s="83">
        <v>2.2000000000000002</v>
      </c>
      <c r="B113" s="82">
        <v>3</v>
      </c>
      <c r="C113" s="84">
        <v>0.59</v>
      </c>
      <c r="D113" s="82">
        <v>121</v>
      </c>
      <c r="E113" s="82">
        <v>108</v>
      </c>
      <c r="F113" s="82">
        <v>1</v>
      </c>
      <c r="G113" s="29">
        <v>1</v>
      </c>
      <c r="H113" s="82">
        <v>32</v>
      </c>
      <c r="I113" s="82">
        <v>10</v>
      </c>
      <c r="J113" s="82">
        <v>2</v>
      </c>
      <c r="K113" s="30">
        <v>173</v>
      </c>
      <c r="L113" s="31">
        <v>4.6242774566473986E-2</v>
      </c>
      <c r="M113" s="83">
        <v>10.5</v>
      </c>
    </row>
    <row r="114" spans="1:13" ht="15.75" x14ac:dyDescent="0.5">
      <c r="A114" s="83">
        <v>1.7</v>
      </c>
      <c r="B114" s="82">
        <v>7</v>
      </c>
      <c r="C114" s="84">
        <v>7.1999999999999995E-2</v>
      </c>
      <c r="D114" s="82">
        <v>116</v>
      </c>
      <c r="E114" s="82">
        <v>155</v>
      </c>
      <c r="F114" s="82">
        <v>1</v>
      </c>
      <c r="G114" s="29">
        <v>1</v>
      </c>
      <c r="H114" s="82">
        <v>44</v>
      </c>
      <c r="I114" s="82">
        <v>16</v>
      </c>
      <c r="J114" s="82">
        <v>2</v>
      </c>
      <c r="K114" s="30">
        <v>164</v>
      </c>
      <c r="L114" s="31">
        <v>3.6585365853658534E-2</v>
      </c>
      <c r="M114" s="83">
        <v>8.9</v>
      </c>
    </row>
    <row r="115" spans="1:13" ht="15.75" x14ac:dyDescent="0.5">
      <c r="A115" s="83">
        <v>1.8</v>
      </c>
      <c r="B115" s="82">
        <v>4</v>
      </c>
      <c r="C115" s="84">
        <v>1.2829999999999999</v>
      </c>
      <c r="D115" s="82">
        <v>68</v>
      </c>
      <c r="E115" s="82">
        <v>90</v>
      </c>
      <c r="F115" s="82">
        <v>1</v>
      </c>
      <c r="G115" s="29">
        <v>0</v>
      </c>
      <c r="H115" s="82">
        <v>37</v>
      </c>
      <c r="I115" s="82">
        <v>6</v>
      </c>
      <c r="J115" s="82">
        <v>3</v>
      </c>
      <c r="K115" s="30">
        <v>170</v>
      </c>
      <c r="L115" s="31">
        <v>2.9411764705882353E-2</v>
      </c>
      <c r="M115" s="83">
        <v>7.9</v>
      </c>
    </row>
    <row r="116" spans="1:13" ht="15.75" x14ac:dyDescent="0.5">
      <c r="A116" s="83">
        <v>3.3</v>
      </c>
      <c r="B116" s="82">
        <v>6</v>
      </c>
      <c r="C116" s="84">
        <v>7.4999999999999997E-2</v>
      </c>
      <c r="D116" s="82">
        <v>296</v>
      </c>
      <c r="E116" s="82">
        <v>137</v>
      </c>
      <c r="F116" s="82">
        <v>1</v>
      </c>
      <c r="G116" s="29">
        <v>1</v>
      </c>
      <c r="H116" s="82">
        <v>37</v>
      </c>
      <c r="I116" s="82">
        <v>13</v>
      </c>
      <c r="J116" s="82">
        <v>1</v>
      </c>
      <c r="K116" s="30">
        <v>184</v>
      </c>
      <c r="L116" s="31">
        <v>6.5217391304347824E-2</v>
      </c>
      <c r="M116" s="83">
        <v>21</v>
      </c>
    </row>
    <row r="117" spans="1:13" ht="15.75" x14ac:dyDescent="0.5">
      <c r="A117" s="83">
        <v>2.2000000000000002</v>
      </c>
      <c r="B117" s="82">
        <v>6</v>
      </c>
      <c r="C117" s="84">
        <v>0.89900000000000002</v>
      </c>
      <c r="D117" s="82">
        <v>165</v>
      </c>
      <c r="E117" s="82">
        <v>140</v>
      </c>
      <c r="F117" s="82">
        <v>0</v>
      </c>
      <c r="G117" s="29">
        <v>1</v>
      </c>
      <c r="H117" s="82">
        <v>60</v>
      </c>
      <c r="I117" s="82">
        <v>9</v>
      </c>
      <c r="J117" s="82">
        <v>5</v>
      </c>
      <c r="K117" s="30">
        <v>169</v>
      </c>
      <c r="L117" s="31">
        <v>2.9585798816568046E-2</v>
      </c>
      <c r="M117" s="83">
        <v>12.7</v>
      </c>
    </row>
    <row r="118" spans="1:13" ht="15.75" x14ac:dyDescent="0.5">
      <c r="A118" s="83">
        <v>1.9</v>
      </c>
      <c r="B118" s="82">
        <v>10</v>
      </c>
      <c r="C118" s="84">
        <v>1.248</v>
      </c>
      <c r="D118" s="82">
        <v>92</v>
      </c>
      <c r="E118" s="82">
        <v>98</v>
      </c>
      <c r="F118" s="82">
        <v>0</v>
      </c>
      <c r="G118" s="29">
        <v>0</v>
      </c>
      <c r="H118" s="82">
        <v>53</v>
      </c>
      <c r="I118" s="82">
        <v>12</v>
      </c>
      <c r="J118" s="82">
        <v>4</v>
      </c>
      <c r="K118" s="30">
        <v>175</v>
      </c>
      <c r="L118" s="31">
        <v>0.04</v>
      </c>
      <c r="M118" s="83">
        <v>9.4</v>
      </c>
    </row>
    <row r="119" spans="1:13" ht="15.75" x14ac:dyDescent="0.5">
      <c r="A119" s="83">
        <v>1.8</v>
      </c>
      <c r="B119" s="82">
        <v>18</v>
      </c>
      <c r="C119" s="84">
        <v>0.23100000000000001</v>
      </c>
      <c r="D119" s="82">
        <v>109</v>
      </c>
      <c r="E119" s="82">
        <v>111</v>
      </c>
      <c r="F119" s="82">
        <v>1</v>
      </c>
      <c r="G119" s="29">
        <v>0</v>
      </c>
      <c r="H119" s="82">
        <v>41</v>
      </c>
      <c r="I119" s="82">
        <v>7</v>
      </c>
      <c r="J119" s="82">
        <v>3</v>
      </c>
      <c r="K119" s="30">
        <v>162</v>
      </c>
      <c r="L119" s="31">
        <v>1.8518518518518517E-2</v>
      </c>
      <c r="M119" s="83">
        <v>7.5</v>
      </c>
    </row>
    <row r="120" spans="1:13" ht="15.75" x14ac:dyDescent="0.5">
      <c r="A120" s="83">
        <v>1.8</v>
      </c>
      <c r="B120" s="82">
        <v>7</v>
      </c>
      <c r="C120" s="84">
        <v>1.512</v>
      </c>
      <c r="D120" s="82">
        <v>125</v>
      </c>
      <c r="E120" s="82">
        <v>101</v>
      </c>
      <c r="F120" s="82">
        <v>1</v>
      </c>
      <c r="G120" s="29">
        <v>0</v>
      </c>
      <c r="H120" s="82">
        <v>39</v>
      </c>
      <c r="I120" s="82">
        <v>13</v>
      </c>
      <c r="J120" s="82">
        <v>2</v>
      </c>
      <c r="K120" s="30">
        <v>172</v>
      </c>
      <c r="L120" s="31">
        <v>4.0697674418604654E-2</v>
      </c>
      <c r="M120" s="83">
        <v>11.8</v>
      </c>
    </row>
    <row r="121" spans="1:13" ht="15.75" x14ac:dyDescent="0.5">
      <c r="A121" s="83">
        <v>3.6</v>
      </c>
      <c r="B121" s="82">
        <v>1</v>
      </c>
      <c r="C121" s="84">
        <v>0.83099999999999996</v>
      </c>
      <c r="D121" s="82">
        <v>199</v>
      </c>
      <c r="E121" s="82">
        <v>109</v>
      </c>
      <c r="F121" s="82">
        <v>1</v>
      </c>
      <c r="G121" s="29">
        <v>0</v>
      </c>
      <c r="H121" s="82">
        <v>44</v>
      </c>
      <c r="I121" s="82">
        <v>10</v>
      </c>
      <c r="J121" s="82">
        <v>4</v>
      </c>
      <c r="K121" s="30">
        <v>162</v>
      </c>
      <c r="L121" s="31">
        <v>3.7037037037037035E-2</v>
      </c>
      <c r="M121" s="83">
        <v>11.4</v>
      </c>
    </row>
    <row r="122" spans="1:13" ht="15.75" x14ac:dyDescent="0.5">
      <c r="A122" s="83">
        <v>1.9</v>
      </c>
      <c r="B122" s="82">
        <v>4</v>
      </c>
      <c r="C122" s="84">
        <v>0.123</v>
      </c>
      <c r="D122" s="82">
        <v>113</v>
      </c>
      <c r="E122" s="82">
        <v>132</v>
      </c>
      <c r="F122" s="82">
        <v>0</v>
      </c>
      <c r="G122" s="29">
        <v>0</v>
      </c>
      <c r="H122" s="82">
        <v>45</v>
      </c>
      <c r="I122" s="82">
        <v>6</v>
      </c>
      <c r="J122" s="82">
        <v>3</v>
      </c>
      <c r="K122" s="30">
        <v>161</v>
      </c>
      <c r="L122" s="31">
        <v>3.7267080745341616E-2</v>
      </c>
      <c r="M122" s="83">
        <v>7.2</v>
      </c>
    </row>
    <row r="123" spans="1:13" ht="15.75" x14ac:dyDescent="0.5">
      <c r="A123" s="83">
        <v>3.3</v>
      </c>
      <c r="B123" s="82">
        <v>7</v>
      </c>
      <c r="C123" s="84">
        <v>0.13100000000000001</v>
      </c>
      <c r="D123" s="82">
        <v>284</v>
      </c>
      <c r="E123" s="82">
        <v>137</v>
      </c>
      <c r="F123" s="82">
        <v>0</v>
      </c>
      <c r="G123" s="29">
        <v>1</v>
      </c>
      <c r="H123" s="82">
        <v>38</v>
      </c>
      <c r="I123" s="82">
        <v>15</v>
      </c>
      <c r="J123" s="82">
        <v>5</v>
      </c>
      <c r="K123" s="30">
        <v>175</v>
      </c>
      <c r="L123" s="31">
        <v>5.7142857142857141E-2</v>
      </c>
      <c r="M123" s="83">
        <v>20.399999999999999</v>
      </c>
    </row>
    <row r="124" spans="1:13" ht="15.75" x14ac:dyDescent="0.5">
      <c r="A124" s="83">
        <v>1.9</v>
      </c>
      <c r="B124" s="82">
        <v>5</v>
      </c>
      <c r="C124" s="84">
        <v>1.5389999999999999</v>
      </c>
      <c r="D124" s="82">
        <v>115</v>
      </c>
      <c r="E124" s="82">
        <v>72</v>
      </c>
      <c r="F124" s="82">
        <v>1</v>
      </c>
      <c r="G124" s="29">
        <v>1</v>
      </c>
      <c r="H124" s="82">
        <v>36</v>
      </c>
      <c r="I124" s="82">
        <v>8</v>
      </c>
      <c r="J124" s="82">
        <v>2</v>
      </c>
      <c r="K124" s="30">
        <v>175</v>
      </c>
      <c r="L124" s="31">
        <v>4.5714285714285714E-2</v>
      </c>
      <c r="M124" s="83">
        <v>9.8000000000000007</v>
      </c>
    </row>
    <row r="125" spans="1:13" ht="15.75" x14ac:dyDescent="0.5">
      <c r="A125" s="83">
        <v>2.9</v>
      </c>
      <c r="B125" s="82">
        <v>9</v>
      </c>
      <c r="C125" s="84">
        <v>0.63700000000000001</v>
      </c>
      <c r="D125" s="82">
        <v>188</v>
      </c>
      <c r="E125" s="82">
        <v>76</v>
      </c>
      <c r="F125" s="82">
        <v>0</v>
      </c>
      <c r="G125" s="29">
        <v>1</v>
      </c>
      <c r="H125" s="82">
        <v>30</v>
      </c>
      <c r="I125" s="82">
        <v>12</v>
      </c>
      <c r="J125" s="82">
        <v>1</v>
      </c>
      <c r="K125" s="30">
        <v>181</v>
      </c>
      <c r="L125" s="31">
        <v>4.9723756906077346E-2</v>
      </c>
      <c r="M125" s="83">
        <v>16.2</v>
      </c>
    </row>
    <row r="126" spans="1:13" ht="15.75" x14ac:dyDescent="0.5">
      <c r="A126" s="83">
        <v>2.2999999999999998</v>
      </c>
      <c r="B126" s="82">
        <v>9</v>
      </c>
      <c r="C126" s="84">
        <v>0.27500000000000002</v>
      </c>
      <c r="D126" s="82">
        <v>139</v>
      </c>
      <c r="E126" s="82">
        <v>124</v>
      </c>
      <c r="F126" s="82">
        <v>0</v>
      </c>
      <c r="G126" s="29">
        <v>1</v>
      </c>
      <c r="H126" s="82">
        <v>34</v>
      </c>
      <c r="I126" s="82">
        <v>11</v>
      </c>
      <c r="J126" s="82">
        <v>2</v>
      </c>
      <c r="K126" s="30">
        <v>169</v>
      </c>
      <c r="L126" s="31">
        <v>2.9585798816568046E-2</v>
      </c>
      <c r="M126" s="83">
        <v>11.4</v>
      </c>
    </row>
    <row r="127" spans="1:13" ht="15.75" x14ac:dyDescent="0.5">
      <c r="A127" s="83">
        <v>3.2</v>
      </c>
      <c r="B127" s="82">
        <v>6</v>
      </c>
      <c r="C127" s="84">
        <v>0.71099999999999997</v>
      </c>
      <c r="D127" s="82">
        <v>232</v>
      </c>
      <c r="E127" s="82">
        <v>99</v>
      </c>
      <c r="F127" s="82">
        <v>0</v>
      </c>
      <c r="G127" s="29">
        <v>1</v>
      </c>
      <c r="H127" s="82">
        <v>47</v>
      </c>
      <c r="I127" s="82">
        <v>13</v>
      </c>
      <c r="J127" s="82">
        <v>3</v>
      </c>
      <c r="K127" s="30">
        <v>183</v>
      </c>
      <c r="L127" s="31">
        <v>5.4644808743169397E-2</v>
      </c>
      <c r="M127" s="83">
        <v>18.3</v>
      </c>
    </row>
    <row r="128" spans="1:13" ht="15.75" x14ac:dyDescent="0.5">
      <c r="A128" s="83">
        <v>1.8</v>
      </c>
      <c r="B128" s="82">
        <v>10</v>
      </c>
      <c r="C128" s="84">
        <v>1.2</v>
      </c>
      <c r="D128" s="82">
        <v>83</v>
      </c>
      <c r="E128" s="82">
        <v>90</v>
      </c>
      <c r="F128" s="82">
        <v>1</v>
      </c>
      <c r="G128" s="29">
        <v>1</v>
      </c>
      <c r="H128" s="82">
        <v>33</v>
      </c>
      <c r="I128" s="82">
        <v>8</v>
      </c>
      <c r="J128" s="82">
        <v>2</v>
      </c>
      <c r="K128" s="30">
        <v>172</v>
      </c>
      <c r="L128" s="31">
        <v>4.0697674418604654E-2</v>
      </c>
      <c r="M128" s="83">
        <v>8.6999999999999993</v>
      </c>
    </row>
    <row r="129" spans="1:13" ht="15.75" x14ac:dyDescent="0.5">
      <c r="A129" s="83">
        <v>1.8</v>
      </c>
      <c r="B129" s="82">
        <v>14</v>
      </c>
      <c r="C129" s="84">
        <v>1.2270000000000001</v>
      </c>
      <c r="D129" s="82">
        <v>100</v>
      </c>
      <c r="E129" s="82">
        <v>98</v>
      </c>
      <c r="F129" s="82">
        <v>1</v>
      </c>
      <c r="G129" s="29">
        <v>0</v>
      </c>
      <c r="H129" s="82">
        <v>37</v>
      </c>
      <c r="I129" s="82">
        <v>10</v>
      </c>
      <c r="J129" s="82">
        <v>4</v>
      </c>
      <c r="K129" s="30">
        <v>173</v>
      </c>
      <c r="L129" s="31">
        <v>4.046242774566474E-2</v>
      </c>
      <c r="M129" s="83">
        <v>9.1</v>
      </c>
    </row>
    <row r="130" spans="1:13" ht="15.75" x14ac:dyDescent="0.5">
      <c r="A130" s="83">
        <v>1.8</v>
      </c>
      <c r="B130" s="82">
        <v>7</v>
      </c>
      <c r="C130" s="84">
        <v>1.9630000000000001</v>
      </c>
      <c r="D130" s="82">
        <v>113</v>
      </c>
      <c r="E130" s="82">
        <v>85</v>
      </c>
      <c r="F130" s="82">
        <v>1</v>
      </c>
      <c r="G130" s="29">
        <v>0</v>
      </c>
      <c r="H130" s="82">
        <v>28</v>
      </c>
      <c r="I130" s="82">
        <v>10</v>
      </c>
      <c r="J130" s="82">
        <v>1</v>
      </c>
      <c r="K130" s="30">
        <v>176</v>
      </c>
      <c r="L130" s="31">
        <v>2.8409090909090908E-2</v>
      </c>
      <c r="M130" s="83">
        <v>9.6999999999999993</v>
      </c>
    </row>
    <row r="131" spans="1:13" ht="15.75" x14ac:dyDescent="0.5">
      <c r="A131" s="83">
        <v>1.6</v>
      </c>
      <c r="B131" s="82">
        <v>17</v>
      </c>
      <c r="C131" s="84">
        <v>0.496</v>
      </c>
      <c r="D131" s="82">
        <v>100</v>
      </c>
      <c r="E131" s="82">
        <v>136</v>
      </c>
      <c r="F131" s="82">
        <v>0</v>
      </c>
      <c r="G131" s="29">
        <v>0</v>
      </c>
      <c r="H131" s="82">
        <v>42</v>
      </c>
      <c r="I131" s="82">
        <v>5</v>
      </c>
      <c r="J131" s="82">
        <v>3</v>
      </c>
      <c r="K131" s="30">
        <v>161</v>
      </c>
      <c r="L131" s="31">
        <v>2.4844720496894408E-2</v>
      </c>
      <c r="M131" s="83">
        <v>6.6</v>
      </c>
    </row>
    <row r="132" spans="1:13" ht="15.75" x14ac:dyDescent="0.5">
      <c r="A132" s="83">
        <v>2.2000000000000002</v>
      </c>
      <c r="B132" s="82">
        <v>23</v>
      </c>
      <c r="C132" s="84">
        <v>0.42399999999999999</v>
      </c>
      <c r="D132" s="82">
        <v>123</v>
      </c>
      <c r="E132" s="82">
        <v>75</v>
      </c>
      <c r="F132" s="82">
        <v>0</v>
      </c>
      <c r="G132" s="29">
        <v>0</v>
      </c>
      <c r="H132" s="82">
        <v>49</v>
      </c>
      <c r="I132" s="82">
        <v>12</v>
      </c>
      <c r="J132" s="82">
        <v>3</v>
      </c>
      <c r="K132" s="30">
        <v>157</v>
      </c>
      <c r="L132" s="31">
        <v>3.1847133757961783E-2</v>
      </c>
      <c r="M132" s="83">
        <v>9.1</v>
      </c>
    </row>
    <row r="133" spans="1:13" ht="15.75" x14ac:dyDescent="0.5">
      <c r="A133" s="83">
        <v>2.1</v>
      </c>
      <c r="B133" s="82">
        <v>11</v>
      </c>
      <c r="C133" s="84">
        <v>1.1519999999999999</v>
      </c>
      <c r="D133" s="82">
        <v>106</v>
      </c>
      <c r="E133" s="82">
        <v>96</v>
      </c>
      <c r="F133" s="82">
        <v>1</v>
      </c>
      <c r="G133" s="29">
        <v>1</v>
      </c>
      <c r="H133" s="82">
        <v>42</v>
      </c>
      <c r="I133" s="82">
        <v>8</v>
      </c>
      <c r="J133" s="82">
        <v>3</v>
      </c>
      <c r="K133" s="30">
        <v>171</v>
      </c>
      <c r="L133" s="31">
        <v>4.0935672514619881E-2</v>
      </c>
      <c r="M133" s="83">
        <v>9.6999999999999993</v>
      </c>
    </row>
    <row r="134" spans="1:13" ht="15.75" x14ac:dyDescent="0.5">
      <c r="A134" s="83">
        <v>2.1</v>
      </c>
      <c r="B134" s="82">
        <v>17</v>
      </c>
      <c r="C134" s="84">
        <v>1.4810000000000001</v>
      </c>
      <c r="D134" s="82">
        <v>126</v>
      </c>
      <c r="E134" s="82">
        <v>97</v>
      </c>
      <c r="F134" s="82">
        <v>0</v>
      </c>
      <c r="G134" s="29">
        <v>0</v>
      </c>
      <c r="H134" s="82">
        <v>40</v>
      </c>
      <c r="I134" s="82">
        <v>1</v>
      </c>
      <c r="J134" s="82">
        <v>6</v>
      </c>
      <c r="K134" s="30">
        <v>160</v>
      </c>
      <c r="L134" s="31">
        <v>3.125E-2</v>
      </c>
      <c r="M134" s="83">
        <v>7.8</v>
      </c>
    </row>
    <row r="135" spans="1:13" ht="15.75" x14ac:dyDescent="0.5">
      <c r="A135" s="83">
        <v>2.4</v>
      </c>
      <c r="B135" s="82">
        <v>7</v>
      </c>
      <c r="C135" s="84">
        <v>2.2850000000000001</v>
      </c>
      <c r="D135" s="82">
        <v>200</v>
      </c>
      <c r="E135" s="82">
        <v>124</v>
      </c>
      <c r="F135" s="82">
        <v>1</v>
      </c>
      <c r="G135" s="29">
        <v>1</v>
      </c>
      <c r="H135" s="82">
        <v>32</v>
      </c>
      <c r="I135" s="82">
        <v>9</v>
      </c>
      <c r="J135" s="82">
        <v>2</v>
      </c>
      <c r="K135" s="30">
        <v>171</v>
      </c>
      <c r="L135" s="31">
        <v>3.5087719298245612E-2</v>
      </c>
      <c r="M135" s="83">
        <v>13.9</v>
      </c>
    </row>
    <row r="136" spans="1:13" ht="15.75" x14ac:dyDescent="0.5">
      <c r="A136" s="83">
        <v>2.2000000000000002</v>
      </c>
      <c r="B136" s="82">
        <v>11</v>
      </c>
      <c r="C136" s="84">
        <v>0.29199999999999998</v>
      </c>
      <c r="D136" s="82">
        <v>47</v>
      </c>
      <c r="E136" s="82">
        <v>111</v>
      </c>
      <c r="F136" s="82">
        <v>1</v>
      </c>
      <c r="G136" s="29">
        <v>0</v>
      </c>
      <c r="H136" s="82">
        <v>34</v>
      </c>
      <c r="I136" s="82">
        <v>9</v>
      </c>
      <c r="J136" s="82">
        <v>2</v>
      </c>
      <c r="K136" s="30">
        <v>179</v>
      </c>
      <c r="L136" s="31">
        <v>3.9106145251396648E-2</v>
      </c>
      <c r="M136" s="83">
        <v>10.3</v>
      </c>
    </row>
    <row r="137" spans="1:13" ht="15.75" x14ac:dyDescent="0.5">
      <c r="A137" s="83">
        <v>3</v>
      </c>
      <c r="B137" s="82">
        <v>15</v>
      </c>
      <c r="C137" s="84">
        <v>0.88800000000000001</v>
      </c>
      <c r="D137" s="82">
        <v>202</v>
      </c>
      <c r="E137" s="82">
        <v>147</v>
      </c>
      <c r="F137" s="82">
        <v>1</v>
      </c>
      <c r="G137" s="29">
        <v>1</v>
      </c>
      <c r="H137" s="82">
        <v>40</v>
      </c>
      <c r="I137" s="82">
        <v>7</v>
      </c>
      <c r="J137" s="82">
        <v>3</v>
      </c>
      <c r="K137" s="30">
        <v>156</v>
      </c>
      <c r="L137" s="31">
        <v>4.4871794871794872E-2</v>
      </c>
      <c r="M137" s="83">
        <v>11.7</v>
      </c>
    </row>
    <row r="138" spans="1:13" ht="15.75" x14ac:dyDescent="0.5">
      <c r="A138" s="83">
        <v>1.8</v>
      </c>
      <c r="B138" s="82">
        <v>12</v>
      </c>
      <c r="C138" s="84">
        <v>2.3239999999999998</v>
      </c>
      <c r="D138" s="82">
        <v>97</v>
      </c>
      <c r="E138" s="82">
        <v>101</v>
      </c>
      <c r="F138" s="82">
        <v>1</v>
      </c>
      <c r="G138" s="29">
        <v>0</v>
      </c>
      <c r="H138" s="82">
        <v>49</v>
      </c>
      <c r="I138" s="82">
        <v>19</v>
      </c>
      <c r="J138" s="82">
        <v>3</v>
      </c>
      <c r="K138" s="30">
        <v>172</v>
      </c>
      <c r="L138" s="31">
        <v>4.0697674418604654E-2</v>
      </c>
      <c r="M138" s="83">
        <v>9.4</v>
      </c>
    </row>
    <row r="139" spans="1:13" ht="15.75" x14ac:dyDescent="0.5">
      <c r="A139" s="83">
        <v>1.9</v>
      </c>
      <c r="B139" s="82">
        <v>10</v>
      </c>
      <c r="C139" s="84">
        <v>0.19600000000000001</v>
      </c>
      <c r="D139" s="82">
        <v>49</v>
      </c>
      <c r="E139" s="82">
        <v>111</v>
      </c>
      <c r="F139" s="82">
        <v>1</v>
      </c>
      <c r="G139" s="29">
        <v>0</v>
      </c>
      <c r="H139" s="82">
        <v>33</v>
      </c>
      <c r="I139" s="82">
        <v>12</v>
      </c>
      <c r="J139" s="82">
        <v>2</v>
      </c>
      <c r="K139" s="30">
        <v>181</v>
      </c>
      <c r="L139" s="31">
        <v>4.4198895027624308E-2</v>
      </c>
      <c r="M139" s="83">
        <v>9.5</v>
      </c>
    </row>
    <row r="140" spans="1:13" ht="15.75" x14ac:dyDescent="0.5">
      <c r="A140" s="83">
        <v>2.1</v>
      </c>
      <c r="B140" s="82">
        <v>15</v>
      </c>
      <c r="C140" s="84">
        <v>0.18</v>
      </c>
      <c r="D140" s="82">
        <v>84</v>
      </c>
      <c r="E140" s="82">
        <v>122</v>
      </c>
      <c r="F140" s="82">
        <v>1</v>
      </c>
      <c r="G140" s="29">
        <v>1</v>
      </c>
      <c r="H140" s="82">
        <v>40</v>
      </c>
      <c r="I140" s="82">
        <v>8</v>
      </c>
      <c r="J140" s="82">
        <v>3</v>
      </c>
      <c r="K140" s="30">
        <v>171</v>
      </c>
      <c r="L140" s="31">
        <v>5.2631578947368418E-2</v>
      </c>
      <c r="M140" s="83">
        <v>8.6999999999999993</v>
      </c>
    </row>
    <row r="141" spans="1:13" ht="15.75" x14ac:dyDescent="0.5">
      <c r="A141" s="83">
        <v>2.9</v>
      </c>
      <c r="B141" s="82">
        <v>13</v>
      </c>
      <c r="C141" s="84">
        <v>1.4159999999999999</v>
      </c>
      <c r="D141" s="82">
        <v>209</v>
      </c>
      <c r="E141" s="82">
        <v>85</v>
      </c>
      <c r="F141" s="82">
        <v>1</v>
      </c>
      <c r="G141" s="29">
        <v>1</v>
      </c>
      <c r="H141" s="82">
        <v>45</v>
      </c>
      <c r="I141" s="82">
        <v>6</v>
      </c>
      <c r="J141" s="82">
        <v>3</v>
      </c>
      <c r="K141" s="30">
        <v>169</v>
      </c>
      <c r="L141" s="31">
        <v>3.5502958579881658E-2</v>
      </c>
      <c r="M141" s="83">
        <v>12.8</v>
      </c>
    </row>
    <row r="142" spans="1:13" ht="15.75" x14ac:dyDescent="0.5">
      <c r="A142" s="83">
        <v>1.7</v>
      </c>
      <c r="B142" s="82">
        <v>2</v>
      </c>
      <c r="C142" s="84">
        <v>0.115</v>
      </c>
      <c r="D142" s="82">
        <v>70</v>
      </c>
      <c r="E142" s="82">
        <v>137</v>
      </c>
      <c r="F142" s="82">
        <v>0</v>
      </c>
      <c r="G142" s="29">
        <v>0</v>
      </c>
      <c r="H142" s="82">
        <v>46</v>
      </c>
      <c r="I142" s="82">
        <v>6</v>
      </c>
      <c r="J142" s="82">
        <v>3</v>
      </c>
      <c r="K142" s="30">
        <v>161</v>
      </c>
      <c r="L142" s="31">
        <v>3.7267080745341616E-2</v>
      </c>
      <c r="M142" s="83">
        <v>6.6</v>
      </c>
    </row>
    <row r="143" spans="1:13" ht="15.75" x14ac:dyDescent="0.5">
      <c r="A143" s="83">
        <v>3</v>
      </c>
      <c r="B143" s="82">
        <v>7</v>
      </c>
      <c r="C143" s="84">
        <v>0.995</v>
      </c>
      <c r="D143" s="82">
        <v>185</v>
      </c>
      <c r="E143" s="82">
        <v>99</v>
      </c>
      <c r="F143" s="82">
        <v>1</v>
      </c>
      <c r="G143" s="29">
        <v>1</v>
      </c>
      <c r="H143" s="82">
        <v>30</v>
      </c>
      <c r="I143" s="82">
        <v>10</v>
      </c>
      <c r="J143" s="82">
        <v>2</v>
      </c>
      <c r="K143" s="30">
        <v>180</v>
      </c>
      <c r="L143" s="31">
        <v>0.05</v>
      </c>
      <c r="M143" s="83">
        <v>17</v>
      </c>
    </row>
    <row r="144" spans="1:13" ht="15.75" x14ac:dyDescent="0.5">
      <c r="A144" s="83">
        <v>3</v>
      </c>
      <c r="B144" s="82">
        <v>4</v>
      </c>
      <c r="C144" s="84">
        <v>2.3519999999999999</v>
      </c>
      <c r="D144" s="82">
        <v>209</v>
      </c>
      <c r="E144" s="82">
        <v>85</v>
      </c>
      <c r="F144" s="82">
        <v>1</v>
      </c>
      <c r="G144" s="29">
        <v>1</v>
      </c>
      <c r="H144" s="82">
        <v>30</v>
      </c>
      <c r="I144" s="82">
        <v>12</v>
      </c>
      <c r="J144" s="82">
        <v>2</v>
      </c>
      <c r="K144" s="30">
        <v>182</v>
      </c>
      <c r="L144" s="31">
        <v>3.8461538461538464E-2</v>
      </c>
      <c r="M144" s="83">
        <v>16.7</v>
      </c>
    </row>
    <row r="145" spans="1:13" ht="15.75" x14ac:dyDescent="0.5">
      <c r="A145" s="83">
        <v>3.4</v>
      </c>
      <c r="B145" s="82">
        <v>9</v>
      </c>
      <c r="C145" s="84">
        <v>1.2589999999999999</v>
      </c>
      <c r="D145" s="82">
        <v>175</v>
      </c>
      <c r="E145" s="82">
        <v>84</v>
      </c>
      <c r="F145" s="82">
        <v>1</v>
      </c>
      <c r="G145" s="29">
        <v>1</v>
      </c>
      <c r="H145" s="82">
        <v>31</v>
      </c>
      <c r="I145" s="82">
        <v>8</v>
      </c>
      <c r="J145" s="82">
        <v>2</v>
      </c>
      <c r="K145" s="30">
        <v>183</v>
      </c>
      <c r="L145" s="31">
        <v>3.825136612021858E-2</v>
      </c>
      <c r="M145" s="83">
        <v>15.9</v>
      </c>
    </row>
    <row r="146" spans="1:13" ht="15.75" x14ac:dyDescent="0.5">
      <c r="A146" s="83">
        <v>2</v>
      </c>
      <c r="B146" s="82">
        <v>3</v>
      </c>
      <c r="C146" s="84">
        <v>1.464</v>
      </c>
      <c r="D146" s="82">
        <v>118</v>
      </c>
      <c r="E146" s="82">
        <v>115</v>
      </c>
      <c r="F146" s="82">
        <v>1</v>
      </c>
      <c r="G146" s="29">
        <v>0</v>
      </c>
      <c r="H146" s="82">
        <v>46</v>
      </c>
      <c r="I146" s="82">
        <v>6</v>
      </c>
      <c r="J146" s="82">
        <v>4</v>
      </c>
      <c r="K146" s="30">
        <v>162</v>
      </c>
      <c r="L146" s="31">
        <v>3.0864197530864196E-2</v>
      </c>
      <c r="M146" s="83">
        <v>7.9</v>
      </c>
    </row>
    <row r="147" spans="1:13" ht="15.75" x14ac:dyDescent="0.5">
      <c r="A147" s="83">
        <v>3.3</v>
      </c>
      <c r="B147" s="82">
        <v>5</v>
      </c>
      <c r="C147" s="84">
        <v>0.504</v>
      </c>
      <c r="D147" s="82">
        <v>253</v>
      </c>
      <c r="E147" s="82">
        <v>124</v>
      </c>
      <c r="F147" s="82">
        <v>0</v>
      </c>
      <c r="G147" s="29">
        <v>1</v>
      </c>
      <c r="H147" s="82">
        <v>42</v>
      </c>
      <c r="I147" s="82">
        <v>9</v>
      </c>
      <c r="J147" s="82">
        <v>3</v>
      </c>
      <c r="K147" s="30">
        <v>163</v>
      </c>
      <c r="L147" s="31">
        <v>5.5214723926380369E-2</v>
      </c>
      <c r="M147" s="83">
        <v>14.1</v>
      </c>
    </row>
    <row r="148" spans="1:13" ht="15.75" x14ac:dyDescent="0.5">
      <c r="A148" s="83">
        <v>1.7</v>
      </c>
      <c r="B148" s="82">
        <v>19</v>
      </c>
      <c r="C148" s="84">
        <v>0.44700000000000001</v>
      </c>
      <c r="D148" s="82">
        <v>20</v>
      </c>
      <c r="E148" s="82">
        <v>129</v>
      </c>
      <c r="F148" s="82">
        <v>1</v>
      </c>
      <c r="G148" s="29">
        <v>0</v>
      </c>
      <c r="H148" s="82">
        <v>43</v>
      </c>
      <c r="I148" s="82">
        <v>10</v>
      </c>
      <c r="J148" s="82">
        <v>3</v>
      </c>
      <c r="K148" s="30">
        <v>178</v>
      </c>
      <c r="L148" s="31">
        <v>3.3707865168539325E-2</v>
      </c>
      <c r="M148" s="83">
        <v>8.1</v>
      </c>
    </row>
    <row r="149" spans="1:13" ht="15.75" x14ac:dyDescent="0.5">
      <c r="A149" s="83">
        <v>2.9</v>
      </c>
      <c r="B149" s="82">
        <v>17</v>
      </c>
      <c r="C149" s="84">
        <v>2.62</v>
      </c>
      <c r="D149" s="82">
        <v>103</v>
      </c>
      <c r="E149" s="82">
        <v>102</v>
      </c>
      <c r="F149" s="82">
        <v>0</v>
      </c>
      <c r="G149" s="29">
        <v>1</v>
      </c>
      <c r="H149" s="82">
        <v>39</v>
      </c>
      <c r="I149" s="82">
        <v>8</v>
      </c>
      <c r="J149" s="82">
        <v>3</v>
      </c>
      <c r="K149" s="30">
        <v>166</v>
      </c>
      <c r="L149" s="31">
        <v>3.614457831325301E-2</v>
      </c>
      <c r="M149" s="83">
        <v>13.6</v>
      </c>
    </row>
    <row r="150" spans="1:13" ht="15.75" x14ac:dyDescent="0.5">
      <c r="A150" s="83">
        <v>2</v>
      </c>
      <c r="B150" s="82">
        <v>8</v>
      </c>
      <c r="C150" s="84">
        <v>1.1679999999999999</v>
      </c>
      <c r="D150" s="82">
        <v>120</v>
      </c>
      <c r="E150" s="82">
        <v>114</v>
      </c>
      <c r="F150" s="82">
        <v>1</v>
      </c>
      <c r="G150" s="29">
        <v>0</v>
      </c>
      <c r="H150" s="82">
        <v>52</v>
      </c>
      <c r="I150" s="82">
        <v>10</v>
      </c>
      <c r="J150" s="82">
        <v>3</v>
      </c>
      <c r="K150" s="30">
        <v>174</v>
      </c>
      <c r="L150" s="31">
        <v>4.5977011494252873E-2</v>
      </c>
      <c r="M150" s="83">
        <v>10</v>
      </c>
    </row>
    <row r="151" spans="1:13" ht="15.75" x14ac:dyDescent="0.5">
      <c r="A151" s="83">
        <v>2.2000000000000002</v>
      </c>
      <c r="B151" s="82">
        <v>9</v>
      </c>
      <c r="C151" s="84">
        <v>3.2000000000000001E-2</v>
      </c>
      <c r="D151" s="82">
        <v>102</v>
      </c>
      <c r="E151" s="82">
        <v>135</v>
      </c>
      <c r="F151" s="82">
        <v>1</v>
      </c>
      <c r="G151" s="29">
        <v>1</v>
      </c>
      <c r="H151" s="82">
        <v>35</v>
      </c>
      <c r="I151" s="82">
        <v>8</v>
      </c>
      <c r="J151" s="82">
        <v>2</v>
      </c>
      <c r="K151" s="30">
        <v>178</v>
      </c>
      <c r="L151" s="31">
        <v>3.9325842696629212E-2</v>
      </c>
      <c r="M151" s="83">
        <v>11.6</v>
      </c>
    </row>
    <row r="153" spans="1:13" x14ac:dyDescent="0.45">
      <c r="A153" s="99" t="s">
        <v>89</v>
      </c>
      <c r="B153" s="99"/>
      <c r="C153" s="99"/>
      <c r="D153" s="99"/>
      <c r="E153" s="99"/>
      <c r="F153" s="99"/>
      <c r="G153" s="99"/>
      <c r="H153" s="99"/>
      <c r="I153" s="99"/>
    </row>
    <row r="154" spans="1:13" ht="14.65" thickBot="1" x14ac:dyDescent="0.5">
      <c r="A154" s="99"/>
      <c r="B154" s="99"/>
      <c r="C154" s="99"/>
      <c r="D154" s="99"/>
      <c r="E154" s="99"/>
      <c r="F154" s="99"/>
      <c r="G154" s="99"/>
      <c r="H154" s="99"/>
      <c r="I154" s="99"/>
    </row>
    <row r="155" spans="1:13" x14ac:dyDescent="0.45">
      <c r="A155" s="51" t="s">
        <v>90</v>
      </c>
      <c r="B155" s="51"/>
      <c r="C155" s="99"/>
      <c r="D155" s="99"/>
      <c r="E155" s="99"/>
      <c r="F155" s="99"/>
      <c r="G155" s="99"/>
      <c r="H155" s="99"/>
      <c r="I155" s="99"/>
    </row>
    <row r="156" spans="1:13" x14ac:dyDescent="0.45">
      <c r="A156" s="52" t="s">
        <v>91</v>
      </c>
      <c r="B156" s="52">
        <v>0.97540346351119256</v>
      </c>
      <c r="C156" s="99"/>
      <c r="D156" s="99"/>
      <c r="E156" s="99"/>
      <c r="F156" s="99"/>
      <c r="G156" s="99"/>
      <c r="H156" s="99"/>
      <c r="I156" s="99"/>
    </row>
    <row r="157" spans="1:13" x14ac:dyDescent="0.45">
      <c r="A157" s="52" t="s">
        <v>92</v>
      </c>
      <c r="B157" s="52">
        <v>0.95141191662963032</v>
      </c>
      <c r="C157" s="99"/>
      <c r="D157" s="99"/>
      <c r="E157" s="99"/>
      <c r="F157" s="99"/>
      <c r="G157" s="99"/>
      <c r="H157" s="99"/>
      <c r="I157" s="99"/>
    </row>
    <row r="158" spans="1:13" x14ac:dyDescent="0.45">
      <c r="A158" s="52" t="s">
        <v>93</v>
      </c>
      <c r="B158" s="52">
        <v>0.94715602611543737</v>
      </c>
      <c r="C158" s="99"/>
      <c r="D158" s="99"/>
      <c r="E158" s="99"/>
      <c r="F158" s="99"/>
      <c r="G158" s="99"/>
      <c r="H158" s="99"/>
      <c r="I158" s="99"/>
    </row>
    <row r="159" spans="1:13" x14ac:dyDescent="0.45">
      <c r="A159" s="52" t="s">
        <v>94</v>
      </c>
      <c r="B159" s="52">
        <v>0.8208923214325059</v>
      </c>
      <c r="C159" s="99"/>
      <c r="D159" s="99"/>
      <c r="E159" s="99"/>
      <c r="F159" s="99"/>
      <c r="G159" s="99"/>
      <c r="H159" s="99"/>
      <c r="I159" s="99"/>
    </row>
    <row r="160" spans="1:13" ht="14.65" thickBot="1" x14ac:dyDescent="0.5">
      <c r="A160" s="53" t="s">
        <v>95</v>
      </c>
      <c r="B160" s="53">
        <v>150</v>
      </c>
      <c r="C160" s="99"/>
      <c r="D160" s="99"/>
      <c r="E160" s="99"/>
      <c r="F160" s="99"/>
      <c r="G160" s="99"/>
      <c r="H160" s="99"/>
      <c r="I160" s="99"/>
    </row>
    <row r="161" spans="1:9" x14ac:dyDescent="0.45">
      <c r="A161" s="99"/>
      <c r="B161" s="99"/>
      <c r="C161" s="99"/>
      <c r="D161" s="99"/>
      <c r="E161" s="99"/>
      <c r="F161" s="99"/>
      <c r="G161" s="99"/>
      <c r="H161" s="99"/>
      <c r="I161" s="99"/>
    </row>
    <row r="162" spans="1:9" ht="14.65" thickBot="1" x14ac:dyDescent="0.5">
      <c r="A162" s="99" t="s">
        <v>96</v>
      </c>
      <c r="B162" s="99"/>
      <c r="C162" s="99"/>
      <c r="D162" s="99"/>
      <c r="E162" s="99"/>
      <c r="F162" s="99"/>
      <c r="G162" s="99"/>
      <c r="H162" s="99"/>
      <c r="I162" s="99"/>
    </row>
    <row r="163" spans="1:9" x14ac:dyDescent="0.45">
      <c r="A163" s="54"/>
      <c r="B163" s="54" t="s">
        <v>101</v>
      </c>
      <c r="C163" s="54" t="s">
        <v>102</v>
      </c>
      <c r="D163" s="54" t="s">
        <v>103</v>
      </c>
      <c r="E163" s="54" t="s">
        <v>104</v>
      </c>
      <c r="F163" s="54" t="s">
        <v>105</v>
      </c>
      <c r="G163" s="99"/>
      <c r="H163" s="99"/>
      <c r="I163" s="99"/>
    </row>
    <row r="164" spans="1:9" x14ac:dyDescent="0.45">
      <c r="A164" s="52" t="s">
        <v>97</v>
      </c>
      <c r="B164" s="52">
        <v>12</v>
      </c>
      <c r="C164" s="52">
        <v>1807.7225374693339</v>
      </c>
      <c r="D164" s="52">
        <v>150.64354478911116</v>
      </c>
      <c r="E164" s="52">
        <v>223.55178392319272</v>
      </c>
      <c r="F164" s="52">
        <v>1.2961445016173421E-83</v>
      </c>
      <c r="G164" s="99"/>
      <c r="H164" s="99"/>
      <c r="I164" s="99"/>
    </row>
    <row r="165" spans="1:9" x14ac:dyDescent="0.45">
      <c r="A165" s="52" t="s">
        <v>98</v>
      </c>
      <c r="B165" s="52">
        <v>137</v>
      </c>
      <c r="C165" s="52">
        <v>92.319395863998253</v>
      </c>
      <c r="D165" s="52">
        <v>0.6738642033868486</v>
      </c>
      <c r="E165" s="52"/>
      <c r="F165" s="52"/>
      <c r="G165" s="99"/>
      <c r="H165" s="99"/>
      <c r="I165" s="99"/>
    </row>
    <row r="166" spans="1:9" ht="14.65" thickBot="1" x14ac:dyDescent="0.5">
      <c r="A166" s="53" t="s">
        <v>99</v>
      </c>
      <c r="B166" s="53">
        <v>149</v>
      </c>
      <c r="C166" s="53">
        <v>1900.0419333333323</v>
      </c>
      <c r="D166" s="53"/>
      <c r="E166" s="53"/>
      <c r="F166" s="53"/>
      <c r="G166" s="99"/>
      <c r="H166" s="99"/>
      <c r="I166" s="99"/>
    </row>
    <row r="167" spans="1:9" ht="14.65" thickBot="1" x14ac:dyDescent="0.5">
      <c r="A167" s="99"/>
      <c r="B167" s="99"/>
      <c r="C167" s="99"/>
      <c r="D167" s="99"/>
      <c r="E167" s="99"/>
      <c r="F167" s="99"/>
      <c r="G167" s="99"/>
      <c r="H167" s="99"/>
      <c r="I167" s="99"/>
    </row>
    <row r="168" spans="1:9" x14ac:dyDescent="0.45">
      <c r="A168" s="54"/>
      <c r="B168" s="54" t="s">
        <v>106</v>
      </c>
      <c r="C168" s="54" t="s">
        <v>94</v>
      </c>
      <c r="D168" s="54" t="s">
        <v>107</v>
      </c>
      <c r="E168" s="54" t="s">
        <v>108</v>
      </c>
      <c r="F168" s="54" t="s">
        <v>109</v>
      </c>
      <c r="G168" s="54" t="s">
        <v>110</v>
      </c>
      <c r="H168" s="54" t="s">
        <v>111</v>
      </c>
      <c r="I168" s="54" t="s">
        <v>112</v>
      </c>
    </row>
    <row r="169" spans="1:9" x14ac:dyDescent="0.45">
      <c r="A169" s="52" t="s">
        <v>100</v>
      </c>
      <c r="B169" s="52">
        <v>-29.317939838647849</v>
      </c>
      <c r="C169" s="52">
        <v>2.1085190152124658</v>
      </c>
      <c r="D169" s="52">
        <v>-13.904517638743521</v>
      </c>
      <c r="E169" s="52">
        <v>5.8054580664660419E-28</v>
      </c>
      <c r="F169" s="52">
        <v>-33.487391151074277</v>
      </c>
      <c r="G169" s="52">
        <v>-25.148488526221424</v>
      </c>
      <c r="H169" s="52">
        <v>-33.487391151074277</v>
      </c>
      <c r="I169" s="52">
        <v>-25.148488526221424</v>
      </c>
    </row>
    <row r="170" spans="1:9" x14ac:dyDescent="0.45">
      <c r="A170" s="52" t="s">
        <v>41</v>
      </c>
      <c r="B170" s="52">
        <v>0.80874450747424798</v>
      </c>
      <c r="C170" s="52">
        <v>0.22027194437383796</v>
      </c>
      <c r="D170" s="52">
        <v>3.6715729266986203</v>
      </c>
      <c r="E170" s="52">
        <v>3.4453523223869055E-4</v>
      </c>
      <c r="F170" s="52">
        <v>0.37317188947361074</v>
      </c>
      <c r="G170" s="52">
        <v>1.2443171254748853</v>
      </c>
      <c r="H170" s="52">
        <v>0.37317188947361074</v>
      </c>
      <c r="I170" s="52">
        <v>1.2443171254748853</v>
      </c>
    </row>
    <row r="171" spans="1:9" x14ac:dyDescent="0.45">
      <c r="A171" s="52" t="s">
        <v>43</v>
      </c>
      <c r="B171" s="52">
        <v>2.2221899754332825E-2</v>
      </c>
      <c r="C171" s="52">
        <v>1.3112424977793054E-2</v>
      </c>
      <c r="D171" s="52">
        <v>1.6947208309650883</v>
      </c>
      <c r="E171" s="57">
        <v>9.2400287969601563E-2</v>
      </c>
      <c r="F171" s="52">
        <v>-3.7070186658044839E-3</v>
      </c>
      <c r="G171" s="52">
        <v>4.8150818174470131E-2</v>
      </c>
      <c r="H171" s="52">
        <v>-3.7070186658044839E-3</v>
      </c>
      <c r="I171" s="52">
        <v>4.8150818174470131E-2</v>
      </c>
    </row>
    <row r="172" spans="1:9" x14ac:dyDescent="0.45">
      <c r="A172" s="52" t="s">
        <v>44</v>
      </c>
      <c r="B172" s="52">
        <v>0.24599943469165306</v>
      </c>
      <c r="C172" s="52">
        <v>0.11510817778566058</v>
      </c>
      <c r="D172" s="52">
        <v>2.1371151852453183</v>
      </c>
      <c r="E172" s="52">
        <v>3.4364849832039392E-2</v>
      </c>
      <c r="F172" s="52">
        <v>1.838093114636935E-2</v>
      </c>
      <c r="G172" s="52">
        <v>0.47361793823693676</v>
      </c>
      <c r="H172" s="52">
        <v>1.838093114636935E-2</v>
      </c>
      <c r="I172" s="52">
        <v>0.47361793823693676</v>
      </c>
    </row>
    <row r="173" spans="1:9" x14ac:dyDescent="0.45">
      <c r="A173" s="52" t="s">
        <v>45</v>
      </c>
      <c r="B173" s="52">
        <v>3.5953067209259504E-2</v>
      </c>
      <c r="C173" s="52">
        <v>1.9820661457266159E-3</v>
      </c>
      <c r="D173" s="52">
        <v>18.139186367102436</v>
      </c>
      <c r="E173" s="52">
        <v>3.0625850447076424E-38</v>
      </c>
      <c r="F173" s="52">
        <v>3.2033667747840333E-2</v>
      </c>
      <c r="G173" s="52">
        <v>3.9872466670678675E-2</v>
      </c>
      <c r="H173" s="52">
        <v>3.2033667747840333E-2</v>
      </c>
      <c r="I173" s="52">
        <v>3.9872466670678675E-2</v>
      </c>
    </row>
    <row r="174" spans="1:9" x14ac:dyDescent="0.45">
      <c r="A174" s="52" t="s">
        <v>47</v>
      </c>
      <c r="B174" s="52">
        <v>1.8161780452966337E-2</v>
      </c>
      <c r="C174" s="52">
        <v>3.8668040580408674E-3</v>
      </c>
      <c r="D174" s="52">
        <v>4.6968452966215413</v>
      </c>
      <c r="E174" s="52">
        <v>6.3460112255880368E-6</v>
      </c>
      <c r="F174" s="52">
        <v>1.0515441416716415E-2</v>
      </c>
      <c r="G174" s="52">
        <v>2.5808119489216259E-2</v>
      </c>
      <c r="H174" s="52">
        <v>1.0515441416716415E-2</v>
      </c>
      <c r="I174" s="52">
        <v>2.5808119489216259E-2</v>
      </c>
    </row>
    <row r="175" spans="1:9" x14ac:dyDescent="0.45">
      <c r="A175" s="52" t="s">
        <v>48</v>
      </c>
      <c r="B175" s="52">
        <v>-0.1743165064408046</v>
      </c>
      <c r="C175" s="52">
        <v>0.14548938258839744</v>
      </c>
      <c r="D175" s="52">
        <v>-1.1981390211405438</v>
      </c>
      <c r="E175" s="57">
        <v>0.23293153615220238</v>
      </c>
      <c r="F175" s="52">
        <v>-0.46201175263054722</v>
      </c>
      <c r="G175" s="52">
        <v>0.11337873974893803</v>
      </c>
      <c r="H175" s="52">
        <v>-0.46201175263054722</v>
      </c>
      <c r="I175" s="52">
        <v>0.11337873974893803</v>
      </c>
    </row>
    <row r="176" spans="1:9" x14ac:dyDescent="0.45">
      <c r="A176" s="52" t="s">
        <v>49</v>
      </c>
      <c r="B176" s="52">
        <v>0.2022341352469437</v>
      </c>
      <c r="C176" s="52">
        <v>0.16387114162549243</v>
      </c>
      <c r="D176" s="52">
        <v>1.2341046339270962</v>
      </c>
      <c r="E176" s="57">
        <v>0.21927672684207686</v>
      </c>
      <c r="F176" s="52">
        <v>-0.12180977499987841</v>
      </c>
      <c r="G176" s="52">
        <v>0.52627804549376578</v>
      </c>
      <c r="H176" s="52">
        <v>-0.12180977499987841</v>
      </c>
      <c r="I176" s="52">
        <v>0.52627804549376578</v>
      </c>
    </row>
    <row r="177" spans="1:9" x14ac:dyDescent="0.45">
      <c r="A177" s="52" t="s">
        <v>50</v>
      </c>
      <c r="B177" s="52">
        <v>-1.8666696719795366E-2</v>
      </c>
      <c r="C177" s="52">
        <v>1.1579937635465073E-2</v>
      </c>
      <c r="D177" s="52">
        <v>-1.6119859456432792</v>
      </c>
      <c r="E177" s="57">
        <v>0.10926637274064124</v>
      </c>
      <c r="F177" s="52">
        <v>-4.1565226836746128E-2</v>
      </c>
      <c r="G177" s="52">
        <v>4.2318333971553927E-3</v>
      </c>
      <c r="H177" s="52">
        <v>-4.1565226836746128E-2</v>
      </c>
      <c r="I177" s="52">
        <v>4.2318333971553927E-3</v>
      </c>
    </row>
    <row r="178" spans="1:9" x14ac:dyDescent="0.45">
      <c r="A178" s="52" t="s">
        <v>51</v>
      </c>
      <c r="B178" s="52">
        <v>5.2064670994299588E-2</v>
      </c>
      <c r="C178" s="52">
        <v>2.1625728380767581E-2</v>
      </c>
      <c r="D178" s="52">
        <v>2.4075337522782485</v>
      </c>
      <c r="E178" s="52">
        <v>1.7392301503510701E-2</v>
      </c>
      <c r="F178" s="52">
        <v>9.3012807052710519E-3</v>
      </c>
      <c r="G178" s="52">
        <v>9.482806128332813E-2</v>
      </c>
      <c r="H178" s="52">
        <v>9.3012807052710519E-3</v>
      </c>
      <c r="I178" s="52">
        <v>9.482806128332813E-2</v>
      </c>
    </row>
    <row r="179" spans="1:9" x14ac:dyDescent="0.45">
      <c r="A179" s="55" t="s">
        <v>52</v>
      </c>
      <c r="B179" s="55">
        <v>-6.417500395319381E-2</v>
      </c>
      <c r="C179" s="55">
        <v>6.8249853951551198E-2</v>
      </c>
      <c r="D179" s="55">
        <v>-0.94029511035657276</v>
      </c>
      <c r="E179" s="55">
        <v>0.34872116945487952</v>
      </c>
      <c r="F179" s="55">
        <v>-0.19913439539246558</v>
      </c>
      <c r="G179" s="55">
        <v>7.078438748607796E-2</v>
      </c>
      <c r="H179" s="55">
        <v>-0.19913439539246558</v>
      </c>
      <c r="I179" s="55">
        <v>7.078438748607796E-2</v>
      </c>
    </row>
    <row r="180" spans="1:9" x14ac:dyDescent="0.45">
      <c r="A180" s="52" t="s">
        <v>35</v>
      </c>
      <c r="B180" s="52">
        <v>0.17818908215943932</v>
      </c>
      <c r="C180" s="52">
        <v>1.1332798005572842E-2</v>
      </c>
      <c r="D180" s="52">
        <v>15.723308760274012</v>
      </c>
      <c r="E180" s="52">
        <v>1.7711779378067751E-32</v>
      </c>
      <c r="F180" s="52">
        <v>0.15577925366043574</v>
      </c>
      <c r="G180" s="52">
        <v>0.2005989106584429</v>
      </c>
      <c r="H180" s="52">
        <v>0.15577925366043574</v>
      </c>
      <c r="I180" s="52">
        <v>0.2005989106584429</v>
      </c>
    </row>
    <row r="181" spans="1:9" ht="14.65" thickBot="1" x14ac:dyDescent="0.5">
      <c r="A181" s="53" t="s">
        <v>56</v>
      </c>
      <c r="B181" s="53">
        <v>31.721698494457112</v>
      </c>
      <c r="C181" s="53">
        <v>8.5945526117526292</v>
      </c>
      <c r="D181" s="53">
        <v>3.6909074767986461</v>
      </c>
      <c r="E181" s="53">
        <v>3.2157396534925726E-4</v>
      </c>
      <c r="F181" s="53">
        <v>14.726561904152721</v>
      </c>
      <c r="G181" s="53">
        <v>48.716835084761499</v>
      </c>
      <c r="H181" s="53">
        <v>14.726561904152721</v>
      </c>
      <c r="I181" s="53">
        <v>48.716835084761499</v>
      </c>
    </row>
    <row r="183" spans="1:9" x14ac:dyDescent="0.45">
      <c r="A183" s="181" t="s">
        <v>244</v>
      </c>
      <c r="B183" s="182"/>
      <c r="C183" s="182"/>
      <c r="D183" s="182"/>
      <c r="E183" s="182"/>
      <c r="F183" s="18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A7D9A-8420-4812-8233-F446307D5021}">
  <dimension ref="A1:L183"/>
  <sheetViews>
    <sheetView topLeftCell="A158" workbookViewId="0">
      <selection activeCell="M187" sqref="M187"/>
    </sheetView>
  </sheetViews>
  <sheetFormatPr defaultRowHeight="14.25" x14ac:dyDescent="0.45"/>
  <sheetData>
    <row r="1" spans="1:12" ht="15.75" x14ac:dyDescent="0.5">
      <c r="A1" s="87" t="s">
        <v>41</v>
      </c>
      <c r="B1" s="87" t="s">
        <v>43</v>
      </c>
      <c r="C1" s="87" t="s">
        <v>44</v>
      </c>
      <c r="D1" s="87" t="s">
        <v>45</v>
      </c>
      <c r="E1" s="87" t="s">
        <v>47</v>
      </c>
      <c r="F1" s="88" t="s">
        <v>48</v>
      </c>
      <c r="G1" s="88" t="s">
        <v>49</v>
      </c>
      <c r="H1" s="87" t="s">
        <v>50</v>
      </c>
      <c r="I1" s="87" t="s">
        <v>51</v>
      </c>
      <c r="J1" s="59" t="s">
        <v>35</v>
      </c>
      <c r="K1" s="59" t="s">
        <v>56</v>
      </c>
      <c r="L1" s="87" t="s">
        <v>40</v>
      </c>
    </row>
    <row r="2" spans="1:12" ht="15.75" x14ac:dyDescent="0.5">
      <c r="A2" s="83">
        <v>2.2999999999999998</v>
      </c>
      <c r="B2" s="82">
        <v>10</v>
      </c>
      <c r="C2" s="84">
        <v>0.71199999999999997</v>
      </c>
      <c r="D2" s="82">
        <v>171</v>
      </c>
      <c r="E2" s="82">
        <v>110</v>
      </c>
      <c r="F2" s="82">
        <v>1</v>
      </c>
      <c r="G2" s="29">
        <v>0</v>
      </c>
      <c r="H2" s="82">
        <v>33</v>
      </c>
      <c r="I2" s="82">
        <v>12</v>
      </c>
      <c r="J2" s="30">
        <v>171</v>
      </c>
      <c r="K2" s="31">
        <v>4.0935672514619881E-2</v>
      </c>
      <c r="L2" s="83">
        <v>12.5</v>
      </c>
    </row>
    <row r="3" spans="1:12" ht="15.75" x14ac:dyDescent="0.5">
      <c r="A3" s="83">
        <v>2.7</v>
      </c>
      <c r="B3" s="82">
        <v>8</v>
      </c>
      <c r="C3" s="84">
        <v>9.0999999999999998E-2</v>
      </c>
      <c r="D3" s="82">
        <v>213</v>
      </c>
      <c r="E3" s="82">
        <v>134</v>
      </c>
      <c r="F3" s="82">
        <v>1</v>
      </c>
      <c r="G3" s="29">
        <v>0</v>
      </c>
      <c r="H3" s="82">
        <v>33</v>
      </c>
      <c r="I3" s="82">
        <v>16</v>
      </c>
      <c r="J3" s="30">
        <v>168</v>
      </c>
      <c r="K3" s="31">
        <v>5.9523809523809521E-2</v>
      </c>
      <c r="L3" s="83">
        <v>14.5</v>
      </c>
    </row>
    <row r="4" spans="1:12" ht="15.75" x14ac:dyDescent="0.5">
      <c r="A4" s="83">
        <v>3.1</v>
      </c>
      <c r="B4" s="82">
        <v>7</v>
      </c>
      <c r="C4" s="84">
        <v>1.72</v>
      </c>
      <c r="D4" s="82">
        <v>255</v>
      </c>
      <c r="E4" s="82">
        <v>98</v>
      </c>
      <c r="F4" s="82">
        <v>1</v>
      </c>
      <c r="G4" s="29">
        <v>1</v>
      </c>
      <c r="H4" s="82">
        <v>40</v>
      </c>
      <c r="I4" s="82">
        <v>13</v>
      </c>
      <c r="J4" s="30">
        <v>180</v>
      </c>
      <c r="K4" s="31">
        <v>4.4444444444444446E-2</v>
      </c>
      <c r="L4" s="83">
        <v>19</v>
      </c>
    </row>
    <row r="5" spans="1:12" ht="15.75" x14ac:dyDescent="0.5">
      <c r="A5" s="83">
        <v>2.6</v>
      </c>
      <c r="B5" s="82">
        <v>7</v>
      </c>
      <c r="C5" s="84">
        <v>1.3720000000000001</v>
      </c>
      <c r="D5" s="82">
        <v>287</v>
      </c>
      <c r="E5" s="82">
        <v>85</v>
      </c>
      <c r="F5" s="82">
        <v>1</v>
      </c>
      <c r="G5" s="29">
        <v>1</v>
      </c>
      <c r="H5" s="82">
        <v>29</v>
      </c>
      <c r="I5" s="82">
        <v>10</v>
      </c>
      <c r="J5" s="30">
        <v>173</v>
      </c>
      <c r="K5" s="31">
        <v>4.046242774566474E-2</v>
      </c>
      <c r="L5" s="83">
        <v>18.2</v>
      </c>
    </row>
    <row r="6" spans="1:12" ht="15.75" x14ac:dyDescent="0.5">
      <c r="A6" s="83">
        <v>2</v>
      </c>
      <c r="B6" s="82">
        <v>15</v>
      </c>
      <c r="C6" s="84">
        <v>0.93500000000000005</v>
      </c>
      <c r="D6" s="82">
        <v>112</v>
      </c>
      <c r="E6" s="82">
        <v>72</v>
      </c>
      <c r="F6" s="82">
        <v>1</v>
      </c>
      <c r="G6" s="29">
        <v>0</v>
      </c>
      <c r="H6" s="82">
        <v>36</v>
      </c>
      <c r="I6" s="82">
        <v>4</v>
      </c>
      <c r="J6" s="30">
        <v>166</v>
      </c>
      <c r="K6" s="31">
        <v>3.0120481927710843E-2</v>
      </c>
      <c r="L6" s="83">
        <v>7.6</v>
      </c>
    </row>
    <row r="7" spans="1:12" ht="15.75" x14ac:dyDescent="0.5">
      <c r="A7" s="83">
        <v>2.7</v>
      </c>
      <c r="B7" s="82">
        <v>6</v>
      </c>
      <c r="C7" s="84">
        <v>2.0190000000000001</v>
      </c>
      <c r="D7" s="82">
        <v>238</v>
      </c>
      <c r="E7" s="82">
        <v>77</v>
      </c>
      <c r="F7" s="82">
        <v>1</v>
      </c>
      <c r="G7" s="29">
        <v>1</v>
      </c>
      <c r="H7" s="82">
        <v>32</v>
      </c>
      <c r="I7" s="82">
        <v>15</v>
      </c>
      <c r="J7" s="30">
        <v>183</v>
      </c>
      <c r="K7" s="31">
        <v>4.9180327868852458E-2</v>
      </c>
      <c r="L7" s="83">
        <v>18.5</v>
      </c>
    </row>
    <row r="8" spans="1:12" ht="15.75" x14ac:dyDescent="0.5">
      <c r="A8" s="83">
        <v>2.4</v>
      </c>
      <c r="B8" s="82">
        <v>7</v>
      </c>
      <c r="C8" s="84">
        <v>0.66200000000000003</v>
      </c>
      <c r="D8" s="82">
        <v>124</v>
      </c>
      <c r="E8" s="82">
        <v>100</v>
      </c>
      <c r="F8" s="82">
        <v>1</v>
      </c>
      <c r="G8" s="29">
        <v>1</v>
      </c>
      <c r="H8" s="82">
        <v>52</v>
      </c>
      <c r="I8" s="82">
        <v>15</v>
      </c>
      <c r="J8" s="30">
        <v>182</v>
      </c>
      <c r="K8" s="31">
        <v>4.9450549450549448E-2</v>
      </c>
      <c r="L8" s="83">
        <v>13.1</v>
      </c>
    </row>
    <row r="9" spans="1:12" ht="15.75" x14ac:dyDescent="0.5">
      <c r="A9" s="83">
        <v>2.5</v>
      </c>
      <c r="B9" s="82">
        <v>6</v>
      </c>
      <c r="C9" s="84">
        <v>0.7</v>
      </c>
      <c r="D9" s="82">
        <v>214</v>
      </c>
      <c r="E9" s="82">
        <v>95</v>
      </c>
      <c r="F9" s="82">
        <v>1</v>
      </c>
      <c r="G9" s="29">
        <v>0</v>
      </c>
      <c r="H9" s="82">
        <v>41</v>
      </c>
      <c r="I9" s="82">
        <v>4</v>
      </c>
      <c r="J9" s="30">
        <v>173</v>
      </c>
      <c r="K9" s="31">
        <v>5.2023121387283239E-2</v>
      </c>
      <c r="L9" s="83">
        <v>14.9</v>
      </c>
    </row>
    <row r="10" spans="1:12" ht="15.75" x14ac:dyDescent="0.5">
      <c r="A10" s="83">
        <v>2.7</v>
      </c>
      <c r="B10" s="82">
        <v>8</v>
      </c>
      <c r="C10" s="84">
        <v>0.93700000000000006</v>
      </c>
      <c r="D10" s="82">
        <v>215</v>
      </c>
      <c r="E10" s="82">
        <v>112</v>
      </c>
      <c r="F10" s="82">
        <v>0</v>
      </c>
      <c r="G10" s="29">
        <v>1</v>
      </c>
      <c r="H10" s="82">
        <v>31</v>
      </c>
      <c r="I10" s="82">
        <v>12</v>
      </c>
      <c r="J10" s="30">
        <v>183</v>
      </c>
      <c r="K10" s="31">
        <v>4.9180327868852458E-2</v>
      </c>
      <c r="L10" s="83">
        <v>17.100000000000001</v>
      </c>
    </row>
    <row r="11" spans="1:12" ht="15.75" x14ac:dyDescent="0.5">
      <c r="A11" s="83">
        <v>2.1</v>
      </c>
      <c r="B11" s="82">
        <v>16</v>
      </c>
      <c r="C11" s="84">
        <v>6.5000000000000002E-2</v>
      </c>
      <c r="D11" s="82">
        <v>154</v>
      </c>
      <c r="E11" s="82">
        <v>75</v>
      </c>
      <c r="F11" s="82">
        <v>0</v>
      </c>
      <c r="G11" s="29">
        <v>0</v>
      </c>
      <c r="H11" s="82">
        <v>42</v>
      </c>
      <c r="I11" s="82">
        <v>13</v>
      </c>
      <c r="J11" s="30">
        <v>158</v>
      </c>
      <c r="K11" s="31">
        <v>4.4303797468354431E-2</v>
      </c>
      <c r="L11" s="83">
        <v>9.1999999999999993</v>
      </c>
    </row>
    <row r="12" spans="1:12" ht="15.75" x14ac:dyDescent="0.5">
      <c r="A12" s="83">
        <v>2.2000000000000002</v>
      </c>
      <c r="B12" s="82">
        <v>10</v>
      </c>
      <c r="C12" s="84">
        <v>2.1440000000000001</v>
      </c>
      <c r="D12" s="82">
        <v>97</v>
      </c>
      <c r="E12" s="82">
        <v>100</v>
      </c>
      <c r="F12" s="82">
        <v>1</v>
      </c>
      <c r="G12" s="29">
        <v>0</v>
      </c>
      <c r="H12" s="82">
        <v>32</v>
      </c>
      <c r="I12" s="82">
        <v>8</v>
      </c>
      <c r="J12" s="30">
        <v>174</v>
      </c>
      <c r="K12" s="31">
        <v>3.4482758620689655E-2</v>
      </c>
      <c r="L12" s="83">
        <v>10.3</v>
      </c>
    </row>
    <row r="13" spans="1:12" ht="15.75" x14ac:dyDescent="0.5">
      <c r="A13" s="83">
        <v>3.1</v>
      </c>
      <c r="B13" s="82">
        <v>7</v>
      </c>
      <c r="C13" s="84">
        <v>0.248</v>
      </c>
      <c r="D13" s="82">
        <v>301</v>
      </c>
      <c r="E13" s="82">
        <v>96</v>
      </c>
      <c r="F13" s="82">
        <v>1</v>
      </c>
      <c r="G13" s="29">
        <v>1</v>
      </c>
      <c r="H13" s="82">
        <v>39</v>
      </c>
      <c r="I13" s="82">
        <v>21</v>
      </c>
      <c r="J13" s="30">
        <v>174</v>
      </c>
      <c r="K13" s="31">
        <v>7.4712643678160925E-2</v>
      </c>
      <c r="L13" s="83">
        <v>19.3</v>
      </c>
    </row>
    <row r="14" spans="1:12" ht="15.75" x14ac:dyDescent="0.5">
      <c r="A14" s="83">
        <v>1.8</v>
      </c>
      <c r="B14" s="82">
        <v>23</v>
      </c>
      <c r="C14" s="84">
        <v>1.607</v>
      </c>
      <c r="D14" s="82">
        <v>123</v>
      </c>
      <c r="E14" s="82">
        <v>72</v>
      </c>
      <c r="F14" s="82">
        <v>0</v>
      </c>
      <c r="G14" s="29">
        <v>0</v>
      </c>
      <c r="H14" s="82">
        <v>45</v>
      </c>
      <c r="I14" s="82">
        <v>8</v>
      </c>
      <c r="J14" s="30">
        <v>163</v>
      </c>
      <c r="K14" s="31">
        <v>4.2944785276073622E-2</v>
      </c>
      <c r="L14" s="83">
        <v>8.1</v>
      </c>
    </row>
    <row r="15" spans="1:12" ht="15.75" x14ac:dyDescent="0.5">
      <c r="A15" s="83">
        <v>3.3</v>
      </c>
      <c r="B15" s="82">
        <v>3</v>
      </c>
      <c r="C15" s="84">
        <v>1.6240000000000001</v>
      </c>
      <c r="D15" s="82">
        <v>148</v>
      </c>
      <c r="E15" s="82">
        <v>73</v>
      </c>
      <c r="F15" s="82">
        <v>1</v>
      </c>
      <c r="G15" s="29">
        <v>0</v>
      </c>
      <c r="H15" s="82">
        <v>39</v>
      </c>
      <c r="I15" s="82">
        <v>11</v>
      </c>
      <c r="J15" s="30">
        <v>168</v>
      </c>
      <c r="K15" s="31">
        <v>4.1666666666666664E-2</v>
      </c>
      <c r="L15" s="83">
        <v>9.1</v>
      </c>
    </row>
    <row r="16" spans="1:12" ht="15.75" x14ac:dyDescent="0.5">
      <c r="A16" s="83">
        <v>2.8</v>
      </c>
      <c r="B16" s="82">
        <v>9</v>
      </c>
      <c r="C16" s="84">
        <v>0.05</v>
      </c>
      <c r="D16" s="82">
        <v>228</v>
      </c>
      <c r="E16" s="82">
        <v>86</v>
      </c>
      <c r="F16" s="82">
        <v>0</v>
      </c>
      <c r="G16" s="29">
        <v>1</v>
      </c>
      <c r="H16" s="82">
        <v>31</v>
      </c>
      <c r="I16" s="82">
        <v>13</v>
      </c>
      <c r="J16" s="30">
        <v>173</v>
      </c>
      <c r="K16" s="31">
        <v>4.6242774566473986E-2</v>
      </c>
      <c r="L16" s="83">
        <v>15.7</v>
      </c>
    </row>
    <row r="17" spans="1:12" ht="15.75" x14ac:dyDescent="0.5">
      <c r="A17" s="83">
        <v>2.1</v>
      </c>
      <c r="B17" s="82">
        <v>16</v>
      </c>
      <c r="C17" s="84">
        <v>0.58799999999999997</v>
      </c>
      <c r="D17" s="82">
        <v>136</v>
      </c>
      <c r="E17" s="82">
        <v>121</v>
      </c>
      <c r="F17" s="82">
        <v>1</v>
      </c>
      <c r="G17" s="29">
        <v>1</v>
      </c>
      <c r="H17" s="82">
        <v>41</v>
      </c>
      <c r="I17" s="82">
        <v>10</v>
      </c>
      <c r="J17" s="30">
        <v>159</v>
      </c>
      <c r="K17" s="31">
        <v>5.0314465408805034E-2</v>
      </c>
      <c r="L17" s="83">
        <v>9.8000000000000007</v>
      </c>
    </row>
    <row r="18" spans="1:12" ht="15.75" x14ac:dyDescent="0.5">
      <c r="A18" s="83">
        <v>3.8</v>
      </c>
      <c r="B18" s="82">
        <v>9</v>
      </c>
      <c r="C18" s="84">
        <v>1.76</v>
      </c>
      <c r="D18" s="82">
        <v>369</v>
      </c>
      <c r="E18" s="82">
        <v>85</v>
      </c>
      <c r="F18" s="82">
        <v>0</v>
      </c>
      <c r="G18" s="29">
        <v>1</v>
      </c>
      <c r="H18" s="82">
        <v>38</v>
      </c>
      <c r="I18" s="82">
        <v>12</v>
      </c>
      <c r="J18" s="30">
        <v>163</v>
      </c>
      <c r="K18" s="31">
        <v>4.2944785276073622E-2</v>
      </c>
      <c r="L18" s="83">
        <v>19.5</v>
      </c>
    </row>
    <row r="19" spans="1:12" ht="15.75" x14ac:dyDescent="0.5">
      <c r="A19" s="83">
        <v>2.6</v>
      </c>
      <c r="B19" s="82">
        <v>8</v>
      </c>
      <c r="C19" s="84">
        <v>4.4999999999999998E-2</v>
      </c>
      <c r="D19" s="82">
        <v>187</v>
      </c>
      <c r="E19" s="82">
        <v>73</v>
      </c>
      <c r="F19" s="82">
        <v>1</v>
      </c>
      <c r="G19" s="29">
        <v>1</v>
      </c>
      <c r="H19" s="82">
        <v>29</v>
      </c>
      <c r="I19" s="82">
        <v>13</v>
      </c>
      <c r="J19" s="30">
        <v>182</v>
      </c>
      <c r="K19" s="31">
        <v>5.4945054945054944E-2</v>
      </c>
      <c r="L19" s="83">
        <v>16.2</v>
      </c>
    </row>
    <row r="20" spans="1:12" ht="15.75" x14ac:dyDescent="0.5">
      <c r="A20" s="83">
        <v>1.9</v>
      </c>
      <c r="B20" s="82">
        <v>12</v>
      </c>
      <c r="C20" s="84">
        <v>1</v>
      </c>
      <c r="D20" s="82">
        <v>66</v>
      </c>
      <c r="E20" s="82">
        <v>90</v>
      </c>
      <c r="F20" s="82">
        <v>1</v>
      </c>
      <c r="G20" s="29">
        <v>0</v>
      </c>
      <c r="H20" s="82">
        <v>34</v>
      </c>
      <c r="I20" s="82">
        <v>6</v>
      </c>
      <c r="J20" s="30">
        <v>178</v>
      </c>
      <c r="K20" s="31">
        <v>3.3707865168539325E-2</v>
      </c>
      <c r="L20" s="83">
        <v>8</v>
      </c>
    </row>
    <row r="21" spans="1:12" ht="15.75" x14ac:dyDescent="0.5">
      <c r="A21" s="83">
        <v>2.6</v>
      </c>
      <c r="B21" s="82">
        <v>13</v>
      </c>
      <c r="C21" s="84">
        <v>0.121</v>
      </c>
      <c r="D21" s="82">
        <v>116</v>
      </c>
      <c r="E21" s="82">
        <v>82</v>
      </c>
      <c r="F21" s="82">
        <v>0</v>
      </c>
      <c r="G21" s="29">
        <v>1</v>
      </c>
      <c r="H21" s="82">
        <v>34</v>
      </c>
      <c r="I21" s="82">
        <v>8</v>
      </c>
      <c r="J21" s="30">
        <v>185</v>
      </c>
      <c r="K21" s="31">
        <v>4.3243243243243246E-2</v>
      </c>
      <c r="L21" s="83">
        <v>12.2</v>
      </c>
    </row>
    <row r="22" spans="1:12" ht="15.75" x14ac:dyDescent="0.5">
      <c r="A22" s="83">
        <v>2.4</v>
      </c>
      <c r="B22" s="82">
        <v>3</v>
      </c>
      <c r="C22" s="84">
        <v>0.159</v>
      </c>
      <c r="D22" s="82">
        <v>144</v>
      </c>
      <c r="E22" s="82">
        <v>85</v>
      </c>
      <c r="F22" s="82">
        <v>0</v>
      </c>
      <c r="G22" s="29">
        <v>1</v>
      </c>
      <c r="H22" s="82">
        <v>47</v>
      </c>
      <c r="I22" s="82">
        <v>14</v>
      </c>
      <c r="J22" s="30">
        <v>168</v>
      </c>
      <c r="K22" s="31">
        <v>3.5714285714285712E-2</v>
      </c>
      <c r="L22" s="83">
        <v>11.1</v>
      </c>
    </row>
    <row r="23" spans="1:12" ht="15.75" x14ac:dyDescent="0.5">
      <c r="A23" s="83">
        <v>3</v>
      </c>
      <c r="B23" s="82">
        <v>8</v>
      </c>
      <c r="C23" s="84">
        <v>2.2839999999999998</v>
      </c>
      <c r="D23" s="82">
        <v>201</v>
      </c>
      <c r="E23" s="82">
        <v>80</v>
      </c>
      <c r="F23" s="82">
        <v>1</v>
      </c>
      <c r="G23" s="29">
        <v>1</v>
      </c>
      <c r="H23" s="82">
        <v>38</v>
      </c>
      <c r="I23" s="82">
        <v>10</v>
      </c>
      <c r="J23" s="30">
        <v>183</v>
      </c>
      <c r="K23" s="31">
        <v>4.9180327868852458E-2</v>
      </c>
      <c r="L23" s="83">
        <v>16.8</v>
      </c>
    </row>
    <row r="24" spans="1:12" ht="15.75" x14ac:dyDescent="0.5">
      <c r="A24" s="83">
        <v>2</v>
      </c>
      <c r="B24" s="82">
        <v>8</v>
      </c>
      <c r="C24" s="84">
        <v>0.79900000000000004</v>
      </c>
      <c r="D24" s="82">
        <v>96</v>
      </c>
      <c r="E24" s="82">
        <v>145</v>
      </c>
      <c r="F24" s="82">
        <v>1</v>
      </c>
      <c r="G24" s="29">
        <v>1</v>
      </c>
      <c r="H24" s="82">
        <v>34</v>
      </c>
      <c r="I24" s="82">
        <v>12</v>
      </c>
      <c r="J24" s="30">
        <v>181</v>
      </c>
      <c r="K24" s="31">
        <v>4.4198895027624308E-2</v>
      </c>
      <c r="L24" s="83">
        <v>11.8</v>
      </c>
    </row>
    <row r="25" spans="1:12" ht="15.75" x14ac:dyDescent="0.5">
      <c r="A25" s="83">
        <v>2.2999999999999998</v>
      </c>
      <c r="B25" s="82">
        <v>7</v>
      </c>
      <c r="C25" s="84">
        <v>0.91100000000000003</v>
      </c>
      <c r="D25" s="82">
        <v>134</v>
      </c>
      <c r="E25" s="82">
        <v>112</v>
      </c>
      <c r="F25" s="82">
        <v>1</v>
      </c>
      <c r="G25" s="29">
        <v>0</v>
      </c>
      <c r="H25" s="82">
        <v>30</v>
      </c>
      <c r="I25" s="82">
        <v>13</v>
      </c>
      <c r="J25" s="30">
        <v>178</v>
      </c>
      <c r="K25" s="31">
        <v>3.9325842696629212E-2</v>
      </c>
      <c r="L25" s="83">
        <v>14</v>
      </c>
    </row>
    <row r="26" spans="1:12" ht="15.75" x14ac:dyDescent="0.5">
      <c r="A26" s="83">
        <v>2.2999999999999998</v>
      </c>
      <c r="B26" s="82">
        <v>3</v>
      </c>
      <c r="C26" s="84">
        <v>0.81299999999999994</v>
      </c>
      <c r="D26" s="82">
        <v>101</v>
      </c>
      <c r="E26" s="82">
        <v>106</v>
      </c>
      <c r="F26" s="82">
        <v>1</v>
      </c>
      <c r="G26" s="29">
        <v>0</v>
      </c>
      <c r="H26" s="82">
        <v>44</v>
      </c>
      <c r="I26" s="82">
        <v>8</v>
      </c>
      <c r="J26" s="30">
        <v>170</v>
      </c>
      <c r="K26" s="31">
        <v>4.1176470588235294E-2</v>
      </c>
      <c r="L26" s="83">
        <v>10.5</v>
      </c>
    </row>
    <row r="27" spans="1:12" ht="15.75" x14ac:dyDescent="0.5">
      <c r="A27" s="83">
        <v>1.6</v>
      </c>
      <c r="B27" s="82">
        <v>14</v>
      </c>
      <c r="C27" s="84">
        <v>0.97599999999999998</v>
      </c>
      <c r="D27" s="82">
        <v>82</v>
      </c>
      <c r="E27" s="82">
        <v>101</v>
      </c>
      <c r="F27" s="82">
        <v>0</v>
      </c>
      <c r="G27" s="29">
        <v>0</v>
      </c>
      <c r="H27" s="82">
        <v>37</v>
      </c>
      <c r="I27" s="82">
        <v>5</v>
      </c>
      <c r="J27" s="30">
        <v>163</v>
      </c>
      <c r="K27" s="31">
        <v>3.0674846625766871E-2</v>
      </c>
      <c r="L27" s="83">
        <v>6.2</v>
      </c>
    </row>
    <row r="28" spans="1:12" ht="15.75" x14ac:dyDescent="0.5">
      <c r="A28" s="83">
        <v>3.4</v>
      </c>
      <c r="B28" s="82">
        <v>12</v>
      </c>
      <c r="C28" s="84">
        <v>1.86</v>
      </c>
      <c r="D28" s="82">
        <v>311</v>
      </c>
      <c r="E28" s="82">
        <v>124</v>
      </c>
      <c r="F28" s="82">
        <v>1</v>
      </c>
      <c r="G28" s="29">
        <v>1</v>
      </c>
      <c r="H28" s="82">
        <v>37</v>
      </c>
      <c r="I28" s="82">
        <v>13</v>
      </c>
      <c r="J28" s="30">
        <v>164</v>
      </c>
      <c r="K28" s="31">
        <v>4.878048780487805E-2</v>
      </c>
      <c r="L28" s="83">
        <v>16.899999999999999</v>
      </c>
    </row>
    <row r="29" spans="1:12" ht="15.75" x14ac:dyDescent="0.5">
      <c r="A29" s="83">
        <v>1.5</v>
      </c>
      <c r="B29" s="82">
        <v>6</v>
      </c>
      <c r="C29" s="84">
        <v>4.7E-2</v>
      </c>
      <c r="D29" s="82">
        <v>65</v>
      </c>
      <c r="E29" s="82">
        <v>88</v>
      </c>
      <c r="F29" s="82">
        <v>1</v>
      </c>
      <c r="G29" s="29">
        <v>0</v>
      </c>
      <c r="H29" s="82">
        <v>27</v>
      </c>
      <c r="I29" s="82">
        <v>5</v>
      </c>
      <c r="J29" s="30">
        <v>180</v>
      </c>
      <c r="K29" s="31">
        <v>3.3333333333333333E-2</v>
      </c>
      <c r="L29" s="83">
        <v>7.9</v>
      </c>
    </row>
    <row r="30" spans="1:12" ht="15.75" x14ac:dyDescent="0.5">
      <c r="A30" s="83">
        <v>1.9</v>
      </c>
      <c r="B30" s="82">
        <v>6</v>
      </c>
      <c r="C30" s="84">
        <v>0.498</v>
      </c>
      <c r="D30" s="82">
        <v>31</v>
      </c>
      <c r="E30" s="82">
        <v>117</v>
      </c>
      <c r="F30" s="82">
        <v>1</v>
      </c>
      <c r="G30" s="29">
        <v>0</v>
      </c>
      <c r="H30" s="82">
        <v>30</v>
      </c>
      <c r="I30" s="82">
        <v>5</v>
      </c>
      <c r="J30" s="30">
        <v>179</v>
      </c>
      <c r="K30" s="31">
        <v>4.4692737430167599E-2</v>
      </c>
      <c r="L30" s="83">
        <v>9.6</v>
      </c>
    </row>
    <row r="31" spans="1:12" ht="15.75" x14ac:dyDescent="0.5">
      <c r="A31" s="83">
        <v>3.7</v>
      </c>
      <c r="B31" s="82">
        <v>12</v>
      </c>
      <c r="C31" s="84">
        <v>8.4000000000000005E-2</v>
      </c>
      <c r="D31" s="82">
        <v>249</v>
      </c>
      <c r="E31" s="82">
        <v>86</v>
      </c>
      <c r="F31" s="82">
        <v>1</v>
      </c>
      <c r="G31" s="29">
        <v>1</v>
      </c>
      <c r="H31" s="82">
        <v>38</v>
      </c>
      <c r="I31" s="82">
        <v>11</v>
      </c>
      <c r="J31" s="30">
        <v>170</v>
      </c>
      <c r="K31" s="31">
        <v>4.1176470588235294E-2</v>
      </c>
      <c r="L31" s="83">
        <v>16.3</v>
      </c>
    </row>
    <row r="32" spans="1:12" ht="15.75" x14ac:dyDescent="0.5">
      <c r="A32" s="83">
        <v>2.6</v>
      </c>
      <c r="B32" s="82">
        <v>14</v>
      </c>
      <c r="C32" s="84">
        <v>4.8000000000000001E-2</v>
      </c>
      <c r="D32" s="82">
        <v>197</v>
      </c>
      <c r="E32" s="82">
        <v>72</v>
      </c>
      <c r="F32" s="82">
        <v>1</v>
      </c>
      <c r="G32" s="29">
        <v>1</v>
      </c>
      <c r="H32" s="82">
        <v>35</v>
      </c>
      <c r="I32" s="82">
        <v>11</v>
      </c>
      <c r="J32" s="30">
        <v>166</v>
      </c>
      <c r="K32" s="31">
        <v>3.614457831325301E-2</v>
      </c>
      <c r="L32" s="83">
        <v>11.2</v>
      </c>
    </row>
    <row r="33" spans="1:12" ht="15.75" x14ac:dyDescent="0.5">
      <c r="A33" s="83">
        <v>2.5</v>
      </c>
      <c r="B33" s="82">
        <v>7</v>
      </c>
      <c r="C33" s="84">
        <v>0.96</v>
      </c>
      <c r="D33" s="82">
        <v>213</v>
      </c>
      <c r="E33" s="82">
        <v>101</v>
      </c>
      <c r="F33" s="82">
        <v>1</v>
      </c>
      <c r="G33" s="29">
        <v>1</v>
      </c>
      <c r="H33" s="82">
        <v>30</v>
      </c>
      <c r="I33" s="82">
        <v>10</v>
      </c>
      <c r="J33" s="30">
        <v>168</v>
      </c>
      <c r="K33" s="31">
        <v>2.976190476190476E-2</v>
      </c>
      <c r="L33" s="83">
        <v>13.1</v>
      </c>
    </row>
    <row r="34" spans="1:12" ht="15.75" x14ac:dyDescent="0.5">
      <c r="A34" s="83">
        <v>1.8</v>
      </c>
      <c r="B34" s="82">
        <v>3</v>
      </c>
      <c r="C34" s="84">
        <v>1.18</v>
      </c>
      <c r="D34" s="82">
        <v>69</v>
      </c>
      <c r="E34" s="82">
        <v>72</v>
      </c>
      <c r="F34" s="82">
        <v>0</v>
      </c>
      <c r="G34" s="29">
        <v>0</v>
      </c>
      <c r="H34" s="82">
        <v>34</v>
      </c>
      <c r="I34" s="82">
        <v>6</v>
      </c>
      <c r="J34" s="30">
        <v>178</v>
      </c>
      <c r="K34" s="31">
        <v>2.8089887640449437E-2</v>
      </c>
      <c r="L34" s="83">
        <v>8</v>
      </c>
    </row>
    <row r="35" spans="1:12" ht="15.75" x14ac:dyDescent="0.5">
      <c r="A35" s="83">
        <v>3.9</v>
      </c>
      <c r="B35" s="82">
        <v>3</v>
      </c>
      <c r="C35" s="84">
        <v>0.97399999999999998</v>
      </c>
      <c r="D35" s="82">
        <v>201</v>
      </c>
      <c r="E35" s="82">
        <v>91</v>
      </c>
      <c r="F35" s="82">
        <v>1</v>
      </c>
      <c r="G35" s="29">
        <v>1</v>
      </c>
      <c r="H35" s="82">
        <v>37</v>
      </c>
      <c r="I35" s="82">
        <v>6</v>
      </c>
      <c r="J35" s="30">
        <v>186</v>
      </c>
      <c r="K35" s="31">
        <v>4.3010752688172046E-2</v>
      </c>
      <c r="L35" s="83">
        <v>16.100000000000001</v>
      </c>
    </row>
    <row r="36" spans="1:12" ht="15.75" x14ac:dyDescent="0.5">
      <c r="A36" s="83">
        <v>2</v>
      </c>
      <c r="B36" s="82">
        <v>4</v>
      </c>
      <c r="C36" s="84">
        <v>1.3149999999999999</v>
      </c>
      <c r="D36" s="82">
        <v>69</v>
      </c>
      <c r="E36" s="82">
        <v>78</v>
      </c>
      <c r="F36" s="82">
        <v>1</v>
      </c>
      <c r="G36" s="29">
        <v>1</v>
      </c>
      <c r="H36" s="82">
        <v>35</v>
      </c>
      <c r="I36" s="82">
        <v>9</v>
      </c>
      <c r="J36" s="30">
        <v>181</v>
      </c>
      <c r="K36" s="31">
        <v>4.4198895027624308E-2</v>
      </c>
      <c r="L36" s="83">
        <v>10.4</v>
      </c>
    </row>
    <row r="37" spans="1:12" ht="15.75" x14ac:dyDescent="0.5">
      <c r="A37" s="83">
        <v>1.8</v>
      </c>
      <c r="B37" s="82">
        <v>12</v>
      </c>
      <c r="C37" s="84">
        <v>0.97399999999999998</v>
      </c>
      <c r="D37" s="82">
        <v>117</v>
      </c>
      <c r="E37" s="82">
        <v>96</v>
      </c>
      <c r="F37" s="82">
        <v>0</v>
      </c>
      <c r="G37" s="29">
        <v>0</v>
      </c>
      <c r="H37" s="82">
        <v>33</v>
      </c>
      <c r="I37" s="82">
        <v>6</v>
      </c>
      <c r="J37" s="30">
        <v>165</v>
      </c>
      <c r="K37" s="31">
        <v>3.0303030303030304E-2</v>
      </c>
      <c r="L37" s="83">
        <v>7.4</v>
      </c>
    </row>
    <row r="38" spans="1:12" ht="15.75" x14ac:dyDescent="0.5">
      <c r="A38" s="83">
        <v>2.2999999999999998</v>
      </c>
      <c r="B38" s="82">
        <v>15</v>
      </c>
      <c r="C38" s="84">
        <v>0.16700000000000001</v>
      </c>
      <c r="D38" s="82">
        <v>81</v>
      </c>
      <c r="E38" s="82">
        <v>120</v>
      </c>
      <c r="F38" s="82">
        <v>0</v>
      </c>
      <c r="G38" s="29">
        <v>0</v>
      </c>
      <c r="H38" s="82">
        <v>39</v>
      </c>
      <c r="I38" s="82">
        <v>10</v>
      </c>
      <c r="J38" s="30">
        <v>181</v>
      </c>
      <c r="K38" s="31">
        <v>3.8674033149171269E-2</v>
      </c>
      <c r="L38" s="83">
        <v>10.5</v>
      </c>
    </row>
    <row r="39" spans="1:12" ht="15.75" x14ac:dyDescent="0.5">
      <c r="A39" s="83">
        <v>2.2999999999999998</v>
      </c>
      <c r="B39" s="82">
        <v>5</v>
      </c>
      <c r="C39" s="84">
        <v>0.93700000000000006</v>
      </c>
      <c r="D39" s="82">
        <v>211</v>
      </c>
      <c r="E39" s="82">
        <v>112</v>
      </c>
      <c r="F39" s="82">
        <v>1</v>
      </c>
      <c r="G39" s="29">
        <v>0</v>
      </c>
      <c r="H39" s="82">
        <v>59</v>
      </c>
      <c r="I39" s="82">
        <v>15</v>
      </c>
      <c r="J39" s="30">
        <v>166</v>
      </c>
      <c r="K39" s="31">
        <v>3.0120481927710843E-2</v>
      </c>
      <c r="L39" s="83">
        <v>12</v>
      </c>
    </row>
    <row r="40" spans="1:12" ht="15.75" x14ac:dyDescent="0.5">
      <c r="A40" s="83">
        <v>2.4</v>
      </c>
      <c r="B40" s="82">
        <v>9</v>
      </c>
      <c r="C40" s="84">
        <v>4.5999999999999999E-2</v>
      </c>
      <c r="D40" s="82">
        <v>151</v>
      </c>
      <c r="E40" s="82">
        <v>72</v>
      </c>
      <c r="F40" s="82">
        <v>1</v>
      </c>
      <c r="G40" s="29">
        <v>1</v>
      </c>
      <c r="H40" s="82">
        <v>30</v>
      </c>
      <c r="I40" s="82">
        <v>13</v>
      </c>
      <c r="J40" s="30">
        <v>201</v>
      </c>
      <c r="K40" s="31">
        <v>1.4925373134328358E-2</v>
      </c>
      <c r="L40" s="83">
        <v>14.5</v>
      </c>
    </row>
    <row r="41" spans="1:12" ht="15.75" x14ac:dyDescent="0.5">
      <c r="A41" s="85">
        <v>1.9</v>
      </c>
      <c r="B41" s="81">
        <v>2</v>
      </c>
      <c r="C41" s="86">
        <v>1.7999999999999999E-2</v>
      </c>
      <c r="D41" s="81">
        <v>77</v>
      </c>
      <c r="E41" s="81">
        <v>150</v>
      </c>
      <c r="F41" s="82">
        <v>0</v>
      </c>
      <c r="G41" s="29">
        <v>0</v>
      </c>
      <c r="H41" s="82">
        <v>28</v>
      </c>
      <c r="I41" s="82">
        <v>1</v>
      </c>
      <c r="J41" s="30">
        <v>157</v>
      </c>
      <c r="K41" s="31">
        <v>1.9108280254777069E-2</v>
      </c>
      <c r="L41" s="85">
        <v>5.9</v>
      </c>
    </row>
    <row r="42" spans="1:12" ht="15.75" x14ac:dyDescent="0.5">
      <c r="A42" s="83">
        <v>1.9</v>
      </c>
      <c r="B42" s="82">
        <v>13</v>
      </c>
      <c r="C42" s="84">
        <v>0.84</v>
      </c>
      <c r="D42" s="82">
        <v>99</v>
      </c>
      <c r="E42" s="82">
        <v>110</v>
      </c>
      <c r="F42" s="82">
        <v>1</v>
      </c>
      <c r="G42" s="29">
        <v>0</v>
      </c>
      <c r="H42" s="82">
        <v>36</v>
      </c>
      <c r="I42" s="82">
        <v>9</v>
      </c>
      <c r="J42" s="30">
        <v>171</v>
      </c>
      <c r="K42" s="31">
        <v>2.9239766081871343E-2</v>
      </c>
      <c r="L42" s="83">
        <v>9</v>
      </c>
    </row>
    <row r="43" spans="1:12" ht="15.75" x14ac:dyDescent="0.5">
      <c r="A43" s="83">
        <v>3.5</v>
      </c>
      <c r="B43" s="82">
        <v>18</v>
      </c>
      <c r="C43" s="84">
        <v>1</v>
      </c>
      <c r="D43" s="82">
        <v>283</v>
      </c>
      <c r="E43" s="82">
        <v>104</v>
      </c>
      <c r="F43" s="82">
        <v>1</v>
      </c>
      <c r="G43" s="29">
        <v>0</v>
      </c>
      <c r="H43" s="82">
        <v>40</v>
      </c>
      <c r="I43" s="82">
        <v>8</v>
      </c>
      <c r="J43" s="30">
        <v>167</v>
      </c>
      <c r="K43" s="31">
        <v>5.9880239520958084E-2</v>
      </c>
      <c r="L43" s="83">
        <v>15.8</v>
      </c>
    </row>
    <row r="44" spans="1:12" ht="15.75" x14ac:dyDescent="0.5">
      <c r="A44" s="83">
        <v>2.5</v>
      </c>
      <c r="B44" s="82">
        <v>5</v>
      </c>
      <c r="C44" s="84">
        <v>1.159</v>
      </c>
      <c r="D44" s="82">
        <v>196</v>
      </c>
      <c r="E44" s="82">
        <v>99</v>
      </c>
      <c r="F44" s="82">
        <v>1</v>
      </c>
      <c r="G44" s="29">
        <v>0</v>
      </c>
      <c r="H44" s="82">
        <v>43</v>
      </c>
      <c r="I44" s="82">
        <v>15</v>
      </c>
      <c r="J44" s="30">
        <v>176</v>
      </c>
      <c r="K44" s="31">
        <v>4.5454545454545456E-2</v>
      </c>
      <c r="L44" s="83">
        <v>14</v>
      </c>
    </row>
    <row r="45" spans="1:12" ht="15.75" x14ac:dyDescent="0.5">
      <c r="A45" s="83">
        <v>3.4</v>
      </c>
      <c r="B45" s="82">
        <v>2</v>
      </c>
      <c r="C45" s="84">
        <v>0.104</v>
      </c>
      <c r="D45" s="82">
        <v>253</v>
      </c>
      <c r="E45" s="82">
        <v>145</v>
      </c>
      <c r="F45" s="82">
        <v>1</v>
      </c>
      <c r="G45" s="29">
        <v>1</v>
      </c>
      <c r="H45" s="82">
        <v>52</v>
      </c>
      <c r="I45" s="82">
        <v>15</v>
      </c>
      <c r="J45" s="30">
        <v>163</v>
      </c>
      <c r="K45" s="31">
        <v>3.6809815950920248E-2</v>
      </c>
      <c r="L45" s="83">
        <v>15.3</v>
      </c>
    </row>
    <row r="46" spans="1:12" ht="15.75" x14ac:dyDescent="0.5">
      <c r="A46" s="83">
        <v>3.1</v>
      </c>
      <c r="B46" s="82">
        <v>22</v>
      </c>
      <c r="C46" s="84">
        <v>0.93600000000000005</v>
      </c>
      <c r="D46" s="82">
        <v>203</v>
      </c>
      <c r="E46" s="82">
        <v>111</v>
      </c>
      <c r="F46" s="82">
        <v>1</v>
      </c>
      <c r="G46" s="29">
        <v>0</v>
      </c>
      <c r="H46" s="82">
        <v>45</v>
      </c>
      <c r="I46" s="82">
        <v>9</v>
      </c>
      <c r="J46" s="30">
        <v>173</v>
      </c>
      <c r="K46" s="31">
        <v>2.8901734104046242E-2</v>
      </c>
      <c r="L46" s="83">
        <v>14.4</v>
      </c>
    </row>
    <row r="47" spans="1:12" ht="15.75" x14ac:dyDescent="0.5">
      <c r="A47" s="83">
        <v>3.6</v>
      </c>
      <c r="B47" s="82">
        <v>2</v>
      </c>
      <c r="C47" s="84">
        <v>1.968</v>
      </c>
      <c r="D47" s="82">
        <v>164</v>
      </c>
      <c r="E47" s="82">
        <v>86</v>
      </c>
      <c r="F47" s="82">
        <v>1</v>
      </c>
      <c r="G47" s="29">
        <v>0</v>
      </c>
      <c r="H47" s="82">
        <v>33</v>
      </c>
      <c r="I47" s="82">
        <v>5</v>
      </c>
      <c r="J47" s="30">
        <v>183</v>
      </c>
      <c r="K47" s="31">
        <v>6.0109289617486336E-2</v>
      </c>
      <c r="L47" s="83">
        <v>14.8</v>
      </c>
    </row>
    <row r="48" spans="1:12" ht="15.75" x14ac:dyDescent="0.5">
      <c r="A48" s="83">
        <v>2.5</v>
      </c>
      <c r="B48" s="82">
        <v>4</v>
      </c>
      <c r="C48" s="84">
        <v>2.536</v>
      </c>
      <c r="D48" s="82">
        <v>146</v>
      </c>
      <c r="E48" s="82">
        <v>84</v>
      </c>
      <c r="F48" s="82">
        <v>1</v>
      </c>
      <c r="G48" s="29">
        <v>1</v>
      </c>
      <c r="H48" s="82">
        <v>36</v>
      </c>
      <c r="I48" s="82">
        <v>8</v>
      </c>
      <c r="J48" s="30">
        <v>173</v>
      </c>
      <c r="K48" s="31">
        <v>3.4682080924855488E-2</v>
      </c>
      <c r="L48" s="83">
        <v>12.1</v>
      </c>
    </row>
    <row r="49" spans="1:12" ht="15.75" x14ac:dyDescent="0.5">
      <c r="A49" s="83">
        <v>1.9</v>
      </c>
      <c r="B49" s="82">
        <v>2</v>
      </c>
      <c r="C49" s="84">
        <v>0.41699999999999998</v>
      </c>
      <c r="D49" s="82">
        <v>121</v>
      </c>
      <c r="E49" s="82">
        <v>123</v>
      </c>
      <c r="F49" s="82">
        <v>0</v>
      </c>
      <c r="G49" s="29">
        <v>0</v>
      </c>
      <c r="H49" s="82">
        <v>36</v>
      </c>
      <c r="I49" s="82">
        <v>8</v>
      </c>
      <c r="J49" s="30">
        <v>161</v>
      </c>
      <c r="K49" s="31">
        <v>3.7267080745341616E-2</v>
      </c>
      <c r="L49" s="83">
        <v>8</v>
      </c>
    </row>
    <row r="50" spans="1:12" ht="15.75" x14ac:dyDescent="0.5">
      <c r="A50" s="83">
        <v>2</v>
      </c>
      <c r="B50" s="82">
        <v>14</v>
      </c>
      <c r="C50" s="84">
        <v>3.9E-2</v>
      </c>
      <c r="D50" s="82">
        <v>128</v>
      </c>
      <c r="E50" s="82">
        <v>97</v>
      </c>
      <c r="F50" s="82">
        <v>0</v>
      </c>
      <c r="G50" s="29">
        <v>1</v>
      </c>
      <c r="H50" s="82">
        <v>43</v>
      </c>
      <c r="I50" s="82">
        <v>6</v>
      </c>
      <c r="J50" s="30">
        <v>165</v>
      </c>
      <c r="K50" s="31">
        <v>4.2424242424242427E-2</v>
      </c>
      <c r="L50" s="83">
        <v>8.4</v>
      </c>
    </row>
    <row r="51" spans="1:12" ht="15.75" x14ac:dyDescent="0.5">
      <c r="A51" s="83">
        <v>2</v>
      </c>
      <c r="B51" s="82">
        <v>3</v>
      </c>
      <c r="C51" s="84">
        <v>1.155</v>
      </c>
      <c r="D51" s="82">
        <v>132</v>
      </c>
      <c r="E51" s="82">
        <v>98</v>
      </c>
      <c r="F51" s="82">
        <v>0</v>
      </c>
      <c r="G51" s="29">
        <v>1</v>
      </c>
      <c r="H51" s="82">
        <v>35</v>
      </c>
      <c r="I51" s="82">
        <v>1</v>
      </c>
      <c r="J51" s="30">
        <v>173</v>
      </c>
      <c r="K51" s="31">
        <v>4.6242774566473986E-2</v>
      </c>
      <c r="L51" s="83">
        <v>10.6</v>
      </c>
    </row>
    <row r="52" spans="1:12" ht="15.75" x14ac:dyDescent="0.5">
      <c r="A52" s="83">
        <v>2.2999999999999998</v>
      </c>
      <c r="B52" s="82">
        <v>9</v>
      </c>
      <c r="C52" s="84">
        <v>1.9990000000000001</v>
      </c>
      <c r="D52" s="82">
        <v>75</v>
      </c>
      <c r="E52" s="82">
        <v>72</v>
      </c>
      <c r="F52" s="82">
        <v>0</v>
      </c>
      <c r="G52" s="29">
        <v>1</v>
      </c>
      <c r="H52" s="82">
        <v>49</v>
      </c>
      <c r="I52" s="82">
        <v>7</v>
      </c>
      <c r="J52" s="30">
        <v>182</v>
      </c>
      <c r="K52" s="31">
        <v>3.8461538461538464E-2</v>
      </c>
      <c r="L52" s="83">
        <v>10.9</v>
      </c>
    </row>
    <row r="53" spans="1:12" ht="15.75" x14ac:dyDescent="0.5">
      <c r="A53" s="83">
        <v>2.1</v>
      </c>
      <c r="B53" s="82">
        <v>2</v>
      </c>
      <c r="C53" s="84">
        <v>2.8719999999999999</v>
      </c>
      <c r="D53" s="82">
        <v>144</v>
      </c>
      <c r="E53" s="82">
        <v>73</v>
      </c>
      <c r="F53" s="82">
        <v>1</v>
      </c>
      <c r="G53" s="29">
        <v>1</v>
      </c>
      <c r="H53" s="82">
        <v>35</v>
      </c>
      <c r="I53" s="82">
        <v>4</v>
      </c>
      <c r="J53" s="30">
        <v>165</v>
      </c>
      <c r="K53" s="31">
        <v>3.6363636363636362E-2</v>
      </c>
      <c r="L53" s="83">
        <v>8.6999999999999993</v>
      </c>
    </row>
    <row r="54" spans="1:12" ht="15.75" x14ac:dyDescent="0.5">
      <c r="A54" s="83">
        <v>2.5</v>
      </c>
      <c r="B54" s="82">
        <v>21</v>
      </c>
      <c r="C54" s="84">
        <v>0.73399999999999999</v>
      </c>
      <c r="D54" s="82">
        <v>152</v>
      </c>
      <c r="E54" s="82">
        <v>111</v>
      </c>
      <c r="F54" s="82">
        <v>1</v>
      </c>
      <c r="G54" s="29">
        <v>0</v>
      </c>
      <c r="H54" s="82">
        <v>44</v>
      </c>
      <c r="I54" s="82">
        <v>5</v>
      </c>
      <c r="J54" s="30">
        <v>164</v>
      </c>
      <c r="K54" s="31">
        <v>3.048780487804878E-2</v>
      </c>
      <c r="L54" s="83">
        <v>9.5</v>
      </c>
    </row>
    <row r="55" spans="1:12" ht="15.75" x14ac:dyDescent="0.5">
      <c r="A55" s="83">
        <v>1.7</v>
      </c>
      <c r="B55" s="82">
        <v>4</v>
      </c>
      <c r="C55" s="84">
        <v>4.5900000000000003E-2</v>
      </c>
      <c r="D55" s="82">
        <v>104</v>
      </c>
      <c r="E55" s="82">
        <v>86</v>
      </c>
      <c r="F55" s="82">
        <v>1</v>
      </c>
      <c r="G55" s="29">
        <v>0</v>
      </c>
      <c r="H55" s="82">
        <v>29</v>
      </c>
      <c r="I55" s="82">
        <v>2</v>
      </c>
      <c r="J55" s="30">
        <v>164</v>
      </c>
      <c r="K55" s="31">
        <v>2.4390243902439025E-2</v>
      </c>
      <c r="L55" s="83">
        <v>6.8</v>
      </c>
    </row>
    <row r="56" spans="1:12" ht="15.75" x14ac:dyDescent="0.5">
      <c r="A56" s="83">
        <v>1.6</v>
      </c>
      <c r="B56" s="82">
        <v>12</v>
      </c>
      <c r="C56" s="84">
        <v>0.879</v>
      </c>
      <c r="D56" s="82">
        <v>112</v>
      </c>
      <c r="E56" s="82">
        <v>120</v>
      </c>
      <c r="F56" s="82">
        <v>0</v>
      </c>
      <c r="G56" s="29">
        <v>0</v>
      </c>
      <c r="H56" s="82">
        <v>39</v>
      </c>
      <c r="I56" s="82">
        <v>5</v>
      </c>
      <c r="J56" s="30">
        <v>162</v>
      </c>
      <c r="K56" s="31">
        <v>3.0864197530864196E-2</v>
      </c>
      <c r="L56" s="83">
        <v>7.2</v>
      </c>
    </row>
    <row r="57" spans="1:12" ht="15.75" x14ac:dyDescent="0.5">
      <c r="A57" s="83">
        <v>2.6</v>
      </c>
      <c r="B57" s="82">
        <v>4</v>
      </c>
      <c r="C57" s="84">
        <v>1.496</v>
      </c>
      <c r="D57" s="82">
        <v>139</v>
      </c>
      <c r="E57" s="82">
        <v>84</v>
      </c>
      <c r="F57" s="82">
        <v>1</v>
      </c>
      <c r="G57" s="29">
        <v>1</v>
      </c>
      <c r="H57" s="82">
        <v>36</v>
      </c>
      <c r="I57" s="82">
        <v>6</v>
      </c>
      <c r="J57" s="30">
        <v>177</v>
      </c>
      <c r="K57" s="31">
        <v>3.954802259887006E-2</v>
      </c>
      <c r="L57" s="83">
        <v>11.3</v>
      </c>
    </row>
    <row r="58" spans="1:12" ht="15.75" x14ac:dyDescent="0.5">
      <c r="A58" s="83">
        <v>2</v>
      </c>
      <c r="B58" s="82">
        <v>14</v>
      </c>
      <c r="C58" s="84">
        <v>0.65500000000000003</v>
      </c>
      <c r="D58" s="82">
        <v>150</v>
      </c>
      <c r="E58" s="82">
        <v>108</v>
      </c>
      <c r="F58" s="82">
        <v>1</v>
      </c>
      <c r="G58" s="29">
        <v>0</v>
      </c>
      <c r="H58" s="82">
        <v>37</v>
      </c>
      <c r="I58" s="82">
        <v>9</v>
      </c>
      <c r="J58" s="30">
        <v>163</v>
      </c>
      <c r="K58" s="31">
        <v>3.0674846625766871E-2</v>
      </c>
      <c r="L58" s="83">
        <v>9.4</v>
      </c>
    </row>
    <row r="59" spans="1:12" ht="15.75" x14ac:dyDescent="0.5">
      <c r="A59" s="83">
        <v>1.8</v>
      </c>
      <c r="B59" s="82">
        <v>10</v>
      </c>
      <c r="C59" s="84">
        <v>1.6439999999999999</v>
      </c>
      <c r="D59" s="82">
        <v>60</v>
      </c>
      <c r="E59" s="82">
        <v>118</v>
      </c>
      <c r="F59" s="82">
        <v>0</v>
      </c>
      <c r="G59" s="29">
        <v>1</v>
      </c>
      <c r="H59" s="82">
        <v>34</v>
      </c>
      <c r="I59" s="82">
        <v>19</v>
      </c>
      <c r="J59" s="30">
        <v>172</v>
      </c>
      <c r="K59" s="31">
        <v>4.6511627906976744E-2</v>
      </c>
      <c r="L59" s="83">
        <v>8.6</v>
      </c>
    </row>
    <row r="60" spans="1:12" ht="15.75" x14ac:dyDescent="0.5">
      <c r="A60" s="83">
        <v>2.9</v>
      </c>
      <c r="B60" s="82">
        <v>5</v>
      </c>
      <c r="C60" s="84">
        <v>0.81899999999999995</v>
      </c>
      <c r="D60" s="82">
        <v>266</v>
      </c>
      <c r="E60" s="82">
        <v>92</v>
      </c>
      <c r="F60" s="82">
        <v>0</v>
      </c>
      <c r="G60" s="29">
        <v>1</v>
      </c>
      <c r="H60" s="82">
        <v>52</v>
      </c>
      <c r="I60" s="82">
        <v>18</v>
      </c>
      <c r="J60" s="30">
        <v>178</v>
      </c>
      <c r="K60" s="31">
        <v>4.49438202247191E-2</v>
      </c>
      <c r="L60" s="83">
        <v>17.100000000000001</v>
      </c>
    </row>
    <row r="61" spans="1:12" ht="15.75" x14ac:dyDescent="0.5">
      <c r="A61" s="83">
        <v>2.4</v>
      </c>
      <c r="B61" s="82">
        <v>6</v>
      </c>
      <c r="C61" s="84">
        <v>1.623</v>
      </c>
      <c r="D61" s="82">
        <v>209</v>
      </c>
      <c r="E61" s="82">
        <v>88</v>
      </c>
      <c r="F61" s="82">
        <v>0</v>
      </c>
      <c r="G61" s="29">
        <v>1</v>
      </c>
      <c r="H61" s="82">
        <v>45</v>
      </c>
      <c r="I61" s="82">
        <v>10</v>
      </c>
      <c r="J61" s="30">
        <v>179</v>
      </c>
      <c r="K61" s="31">
        <v>4.4692737430167599E-2</v>
      </c>
      <c r="L61" s="83">
        <v>15.4</v>
      </c>
    </row>
    <row r="62" spans="1:12" ht="15.75" x14ac:dyDescent="0.5">
      <c r="A62" s="83">
        <v>2.2000000000000002</v>
      </c>
      <c r="B62" s="82">
        <v>6</v>
      </c>
      <c r="C62" s="84">
        <v>1.0840000000000001</v>
      </c>
      <c r="D62" s="82">
        <v>181</v>
      </c>
      <c r="E62" s="82">
        <v>101</v>
      </c>
      <c r="F62" s="82">
        <v>0</v>
      </c>
      <c r="G62" s="29">
        <v>1</v>
      </c>
      <c r="H62" s="82">
        <v>53</v>
      </c>
      <c r="I62" s="82">
        <v>9</v>
      </c>
      <c r="J62" s="30">
        <v>164</v>
      </c>
      <c r="K62" s="31">
        <v>3.6585365853658534E-2</v>
      </c>
      <c r="L62" s="83">
        <v>11</v>
      </c>
    </row>
    <row r="63" spans="1:12" ht="15.75" x14ac:dyDescent="0.5">
      <c r="A63" s="83">
        <v>3</v>
      </c>
      <c r="B63" s="82">
        <v>13</v>
      </c>
      <c r="C63" s="84">
        <v>1.4610000000000001</v>
      </c>
      <c r="D63" s="82">
        <v>180</v>
      </c>
      <c r="E63" s="82">
        <v>91</v>
      </c>
      <c r="F63" s="82">
        <v>0</v>
      </c>
      <c r="G63" s="29">
        <v>0</v>
      </c>
      <c r="H63" s="82">
        <v>44</v>
      </c>
      <c r="I63" s="82">
        <v>10</v>
      </c>
      <c r="J63" s="30">
        <v>181</v>
      </c>
      <c r="K63" s="31">
        <v>3.3149171270718231E-2</v>
      </c>
      <c r="L63" s="83">
        <v>15.6</v>
      </c>
    </row>
    <row r="64" spans="1:12" ht="15.75" x14ac:dyDescent="0.5">
      <c r="A64" s="83">
        <v>1.8</v>
      </c>
      <c r="B64" s="82">
        <v>3</v>
      </c>
      <c r="C64" s="84">
        <v>0.53200000000000003</v>
      </c>
      <c r="D64" s="82">
        <v>111</v>
      </c>
      <c r="E64" s="82">
        <v>120</v>
      </c>
      <c r="F64" s="82">
        <v>0</v>
      </c>
      <c r="G64" s="29">
        <v>0</v>
      </c>
      <c r="H64" s="82">
        <v>46</v>
      </c>
      <c r="I64" s="82">
        <v>3</v>
      </c>
      <c r="J64" s="30">
        <v>164</v>
      </c>
      <c r="K64" s="31">
        <v>4.878048780487805E-2</v>
      </c>
      <c r="L64" s="83">
        <v>7.6</v>
      </c>
    </row>
    <row r="65" spans="1:12" ht="15.75" x14ac:dyDescent="0.5">
      <c r="A65" s="83">
        <v>2.4</v>
      </c>
      <c r="B65" s="82">
        <v>2</v>
      </c>
      <c r="C65" s="84">
        <v>1.3360000000000001</v>
      </c>
      <c r="D65" s="82">
        <v>150</v>
      </c>
      <c r="E65" s="82">
        <v>98</v>
      </c>
      <c r="F65" s="82">
        <v>0</v>
      </c>
      <c r="G65" s="29">
        <v>1</v>
      </c>
      <c r="H65" s="82">
        <v>38</v>
      </c>
      <c r="I65" s="82">
        <v>9</v>
      </c>
      <c r="J65" s="30">
        <v>177</v>
      </c>
      <c r="K65" s="31">
        <v>3.3898305084745763E-2</v>
      </c>
      <c r="L65" s="83">
        <v>11.4</v>
      </c>
    </row>
    <row r="66" spans="1:12" ht="15.75" x14ac:dyDescent="0.5">
      <c r="A66" s="83">
        <v>3.6</v>
      </c>
      <c r="B66" s="82">
        <v>8</v>
      </c>
      <c r="C66" s="84">
        <v>1.018</v>
      </c>
      <c r="D66" s="82">
        <v>348</v>
      </c>
      <c r="E66" s="82">
        <v>98</v>
      </c>
      <c r="F66" s="82">
        <v>1</v>
      </c>
      <c r="G66" s="29">
        <v>1</v>
      </c>
      <c r="H66" s="82">
        <v>36</v>
      </c>
      <c r="I66" s="82">
        <v>12</v>
      </c>
      <c r="J66" s="30">
        <v>184</v>
      </c>
      <c r="K66" s="31">
        <v>5.9782608695652176E-2</v>
      </c>
      <c r="L66" s="83">
        <v>23.5</v>
      </c>
    </row>
    <row r="67" spans="1:12" ht="15.75" x14ac:dyDescent="0.5">
      <c r="A67" s="83">
        <v>3.2</v>
      </c>
      <c r="B67" s="82">
        <v>19</v>
      </c>
      <c r="C67" s="84">
        <v>4.2999999999999997E-2</v>
      </c>
      <c r="D67" s="82">
        <v>214</v>
      </c>
      <c r="E67" s="82">
        <v>98</v>
      </c>
      <c r="F67" s="82">
        <v>1</v>
      </c>
      <c r="G67" s="29">
        <v>1</v>
      </c>
      <c r="H67" s="82">
        <v>42</v>
      </c>
      <c r="I67" s="82">
        <v>3</v>
      </c>
      <c r="J67" s="30">
        <v>160</v>
      </c>
      <c r="K67" s="31">
        <v>3.7499999999999999E-2</v>
      </c>
      <c r="L67" s="83">
        <v>12.4</v>
      </c>
    </row>
    <row r="68" spans="1:12" ht="15.75" x14ac:dyDescent="0.5">
      <c r="A68" s="83">
        <v>2.7</v>
      </c>
      <c r="B68" s="82">
        <v>5</v>
      </c>
      <c r="C68" s="84">
        <v>1.28</v>
      </c>
      <c r="D68" s="82">
        <v>141</v>
      </c>
      <c r="E68" s="82">
        <v>96</v>
      </c>
      <c r="F68" s="82">
        <v>0</v>
      </c>
      <c r="G68" s="29">
        <v>1</v>
      </c>
      <c r="H68" s="82">
        <v>28</v>
      </c>
      <c r="I68" s="82">
        <v>9</v>
      </c>
      <c r="J68" s="30">
        <v>180</v>
      </c>
      <c r="K68" s="31">
        <v>3.3333333333333333E-2</v>
      </c>
      <c r="L68" s="83">
        <v>13.4</v>
      </c>
    </row>
    <row r="69" spans="1:12" ht="15.75" x14ac:dyDescent="0.5">
      <c r="A69" s="83">
        <v>2.5</v>
      </c>
      <c r="B69" s="82">
        <v>12</v>
      </c>
      <c r="C69" s="84">
        <v>0.61199999999999999</v>
      </c>
      <c r="D69" s="82">
        <v>148</v>
      </c>
      <c r="E69" s="82">
        <v>116</v>
      </c>
      <c r="F69" s="82">
        <v>1</v>
      </c>
      <c r="G69" s="29">
        <v>0</v>
      </c>
      <c r="H69" s="82">
        <v>35</v>
      </c>
      <c r="I69" s="82">
        <v>10</v>
      </c>
      <c r="J69" s="30">
        <v>178</v>
      </c>
      <c r="K69" s="31">
        <v>3.9325842696629212E-2</v>
      </c>
      <c r="L69" s="83">
        <v>13.8</v>
      </c>
    </row>
    <row r="70" spans="1:12" ht="15.75" x14ac:dyDescent="0.5">
      <c r="A70" s="83">
        <v>2.2999999999999998</v>
      </c>
      <c r="B70" s="82">
        <v>3</v>
      </c>
      <c r="C70" s="84">
        <v>0.73899999999999999</v>
      </c>
      <c r="D70" s="82">
        <v>146</v>
      </c>
      <c r="E70" s="82">
        <v>114</v>
      </c>
      <c r="F70" s="82">
        <v>1</v>
      </c>
      <c r="G70" s="29">
        <v>1</v>
      </c>
      <c r="H70" s="82">
        <v>43</v>
      </c>
      <c r="I70" s="82">
        <v>11</v>
      </c>
      <c r="J70" s="30">
        <v>170</v>
      </c>
      <c r="K70" s="31">
        <v>2.9411764705882353E-2</v>
      </c>
      <c r="L70" s="83">
        <v>11.6</v>
      </c>
    </row>
    <row r="71" spans="1:12" ht="15.75" x14ac:dyDescent="0.5">
      <c r="A71" s="83">
        <v>2.6</v>
      </c>
      <c r="B71" s="82">
        <v>2</v>
      </c>
      <c r="C71" s="84">
        <v>1.1419999999999999</v>
      </c>
      <c r="D71" s="82">
        <v>199</v>
      </c>
      <c r="E71" s="82">
        <v>98</v>
      </c>
      <c r="F71" s="82">
        <v>1</v>
      </c>
      <c r="G71" s="29">
        <v>1</v>
      </c>
      <c r="H71" s="82">
        <v>35</v>
      </c>
      <c r="I71" s="82">
        <v>8</v>
      </c>
      <c r="J71" s="30">
        <v>164</v>
      </c>
      <c r="K71" s="31">
        <v>3.6585365853658534E-2</v>
      </c>
      <c r="L71" s="83">
        <v>11.8</v>
      </c>
    </row>
    <row r="72" spans="1:12" ht="15.75" x14ac:dyDescent="0.5">
      <c r="A72" s="83">
        <v>2.6</v>
      </c>
      <c r="B72" s="82">
        <v>7</v>
      </c>
      <c r="C72" s="84">
        <v>1.476</v>
      </c>
      <c r="D72" s="82">
        <v>171</v>
      </c>
      <c r="E72" s="82">
        <v>91</v>
      </c>
      <c r="F72" s="82">
        <v>1</v>
      </c>
      <c r="G72" s="29">
        <v>0</v>
      </c>
      <c r="H72" s="82">
        <v>28</v>
      </c>
      <c r="I72" s="82">
        <v>8</v>
      </c>
      <c r="J72" s="30">
        <v>174</v>
      </c>
      <c r="K72" s="31">
        <v>4.0229885057471264E-2</v>
      </c>
      <c r="L72" s="83">
        <v>12.4</v>
      </c>
    </row>
    <row r="73" spans="1:12" ht="15.75" x14ac:dyDescent="0.5">
      <c r="A73" s="83">
        <v>3.3</v>
      </c>
      <c r="B73" s="82">
        <v>2</v>
      </c>
      <c r="C73" s="84">
        <v>0.54600000000000004</v>
      </c>
      <c r="D73" s="82">
        <v>122</v>
      </c>
      <c r="E73" s="82">
        <v>129</v>
      </c>
      <c r="F73" s="82">
        <v>1</v>
      </c>
      <c r="G73" s="29">
        <v>0</v>
      </c>
      <c r="H73" s="82">
        <v>56</v>
      </c>
      <c r="I73" s="82">
        <v>3</v>
      </c>
      <c r="J73" s="30">
        <v>163</v>
      </c>
      <c r="K73" s="31">
        <v>4.2944785276073622E-2</v>
      </c>
      <c r="L73" s="83">
        <v>8.1</v>
      </c>
    </row>
    <row r="74" spans="1:12" ht="15.75" x14ac:dyDescent="0.5">
      <c r="A74" s="83">
        <v>2</v>
      </c>
      <c r="B74" s="82">
        <v>19</v>
      </c>
      <c r="C74" s="84">
        <v>1.2949999999999999</v>
      </c>
      <c r="D74" s="82">
        <v>110</v>
      </c>
      <c r="E74" s="82">
        <v>88</v>
      </c>
      <c r="F74" s="82">
        <v>1</v>
      </c>
      <c r="G74" s="29">
        <v>0</v>
      </c>
      <c r="H74" s="82">
        <v>40</v>
      </c>
      <c r="I74" s="82">
        <v>8</v>
      </c>
      <c r="J74" s="30">
        <v>175</v>
      </c>
      <c r="K74" s="31">
        <v>0.04</v>
      </c>
      <c r="L74" s="83">
        <v>9.5</v>
      </c>
    </row>
    <row r="75" spans="1:12" ht="15.75" x14ac:dyDescent="0.5">
      <c r="A75" s="83">
        <v>1.8</v>
      </c>
      <c r="B75" s="82">
        <v>10</v>
      </c>
      <c r="C75" s="84">
        <v>1.512</v>
      </c>
      <c r="D75" s="82">
        <v>73</v>
      </c>
      <c r="E75" s="82">
        <v>82</v>
      </c>
      <c r="F75" s="82">
        <v>0</v>
      </c>
      <c r="G75" s="29">
        <v>1</v>
      </c>
      <c r="H75" s="82">
        <v>31</v>
      </c>
      <c r="I75" s="82">
        <v>7</v>
      </c>
      <c r="J75" s="30">
        <v>174</v>
      </c>
      <c r="K75" s="31">
        <v>3.4482758620689655E-2</v>
      </c>
      <c r="L75" s="83">
        <v>8.4</v>
      </c>
    </row>
    <row r="76" spans="1:12" ht="15.75" x14ac:dyDescent="0.5">
      <c r="A76" s="83">
        <v>1.8</v>
      </c>
      <c r="B76" s="82">
        <v>9</v>
      </c>
      <c r="C76" s="84">
        <v>0.10299999999999999</v>
      </c>
      <c r="D76" s="82">
        <v>89</v>
      </c>
      <c r="E76" s="82">
        <v>135</v>
      </c>
      <c r="F76" s="82">
        <v>1</v>
      </c>
      <c r="G76" s="29">
        <v>0</v>
      </c>
      <c r="H76" s="82">
        <v>40</v>
      </c>
      <c r="I76" s="82">
        <v>20</v>
      </c>
      <c r="J76" s="30">
        <v>170</v>
      </c>
      <c r="K76" s="31">
        <v>3.5294117647058823E-2</v>
      </c>
      <c r="L76" s="83">
        <v>9</v>
      </c>
    </row>
    <row r="77" spans="1:12" ht="15.75" x14ac:dyDescent="0.5">
      <c r="A77" s="83">
        <v>3.1</v>
      </c>
      <c r="B77" s="82">
        <v>4</v>
      </c>
      <c r="C77" s="84">
        <v>0.185</v>
      </c>
      <c r="D77" s="82">
        <v>166</v>
      </c>
      <c r="E77" s="82">
        <v>133</v>
      </c>
      <c r="F77" s="82">
        <v>0</v>
      </c>
      <c r="G77" s="29">
        <v>0</v>
      </c>
      <c r="H77" s="82">
        <v>29</v>
      </c>
      <c r="I77" s="82">
        <v>15</v>
      </c>
      <c r="J77" s="30">
        <v>178</v>
      </c>
      <c r="K77" s="31">
        <v>5.0561797752808987E-2</v>
      </c>
      <c r="L77" s="83">
        <v>15.5</v>
      </c>
    </row>
    <row r="78" spans="1:12" ht="15.75" x14ac:dyDescent="0.5">
      <c r="A78" s="83">
        <v>2.1</v>
      </c>
      <c r="B78" s="82">
        <v>5</v>
      </c>
      <c r="C78" s="84">
        <v>0.63600000000000001</v>
      </c>
      <c r="D78" s="82">
        <v>118</v>
      </c>
      <c r="E78" s="82">
        <v>112</v>
      </c>
      <c r="F78" s="82">
        <v>1</v>
      </c>
      <c r="G78" s="29">
        <v>0</v>
      </c>
      <c r="H78" s="82">
        <v>32</v>
      </c>
      <c r="I78" s="82">
        <v>10</v>
      </c>
      <c r="J78" s="30">
        <v>173</v>
      </c>
      <c r="K78" s="31">
        <v>4.046242774566474E-2</v>
      </c>
      <c r="L78" s="83">
        <v>10.4</v>
      </c>
    </row>
    <row r="79" spans="1:12" ht="15.75" x14ac:dyDescent="0.5">
      <c r="A79" s="83">
        <v>2.2000000000000002</v>
      </c>
      <c r="B79" s="82">
        <v>7</v>
      </c>
      <c r="C79" s="84">
        <v>0.17199999999999999</v>
      </c>
      <c r="D79" s="82">
        <v>117</v>
      </c>
      <c r="E79" s="82">
        <v>168</v>
      </c>
      <c r="F79" s="82">
        <v>1</v>
      </c>
      <c r="G79" s="29">
        <v>1</v>
      </c>
      <c r="H79" s="82">
        <v>33</v>
      </c>
      <c r="I79" s="82">
        <v>11</v>
      </c>
      <c r="J79" s="30">
        <v>176</v>
      </c>
      <c r="K79" s="31">
        <v>4.5454545454545456E-2</v>
      </c>
      <c r="L79" s="83">
        <v>12.7</v>
      </c>
    </row>
    <row r="80" spans="1:12" ht="15.75" x14ac:dyDescent="0.5">
      <c r="A80" s="83">
        <v>3</v>
      </c>
      <c r="B80" s="82">
        <v>18</v>
      </c>
      <c r="C80" s="84">
        <v>4.3999999999999997E-2</v>
      </c>
      <c r="D80" s="82">
        <v>175</v>
      </c>
      <c r="E80" s="82">
        <v>78</v>
      </c>
      <c r="F80" s="82">
        <v>1</v>
      </c>
      <c r="G80" s="29">
        <v>1</v>
      </c>
      <c r="H80" s="82">
        <v>39</v>
      </c>
      <c r="I80" s="82">
        <v>7</v>
      </c>
      <c r="J80" s="30">
        <v>179</v>
      </c>
      <c r="K80" s="31">
        <v>4.4692737430167599E-2</v>
      </c>
      <c r="L80" s="83">
        <v>14</v>
      </c>
    </row>
    <row r="81" spans="1:12" ht="15.75" x14ac:dyDescent="0.5">
      <c r="A81" s="83">
        <v>2</v>
      </c>
      <c r="B81" s="82">
        <v>11</v>
      </c>
      <c r="C81" s="84">
        <v>1.5449999999999999</v>
      </c>
      <c r="D81" s="82">
        <v>102</v>
      </c>
      <c r="E81" s="82">
        <v>110</v>
      </c>
      <c r="F81" s="82">
        <v>1</v>
      </c>
      <c r="G81" s="29">
        <v>0</v>
      </c>
      <c r="H81" s="82">
        <v>41</v>
      </c>
      <c r="I81" s="82">
        <v>10</v>
      </c>
      <c r="J81" s="30">
        <v>162</v>
      </c>
      <c r="K81" s="31">
        <v>4.3209876543209874E-2</v>
      </c>
      <c r="L81" s="83">
        <v>9.4</v>
      </c>
    </row>
    <row r="82" spans="1:12" ht="15.75" x14ac:dyDescent="0.5">
      <c r="A82" s="83">
        <v>2.5</v>
      </c>
      <c r="B82" s="82">
        <v>5</v>
      </c>
      <c r="C82" s="84">
        <v>0.29099999999999998</v>
      </c>
      <c r="D82" s="82">
        <v>182</v>
      </c>
      <c r="E82" s="82">
        <v>132</v>
      </c>
      <c r="F82" s="82">
        <v>1</v>
      </c>
      <c r="G82" s="29">
        <v>1</v>
      </c>
      <c r="H82" s="82">
        <v>31</v>
      </c>
      <c r="I82" s="82">
        <v>6</v>
      </c>
      <c r="J82" s="30">
        <v>168</v>
      </c>
      <c r="K82" s="31">
        <v>2.976190476190476E-2</v>
      </c>
      <c r="L82" s="83">
        <v>14</v>
      </c>
    </row>
    <row r="83" spans="1:12" ht="15.75" x14ac:dyDescent="0.5">
      <c r="A83" s="83">
        <v>2.5</v>
      </c>
      <c r="B83" s="82">
        <v>9</v>
      </c>
      <c r="C83" s="84">
        <v>9.1999999999999998E-2</v>
      </c>
      <c r="D83" s="82">
        <v>230</v>
      </c>
      <c r="E83" s="82">
        <v>137</v>
      </c>
      <c r="F83" s="82">
        <v>0</v>
      </c>
      <c r="G83" s="29">
        <v>0</v>
      </c>
      <c r="H83" s="82">
        <v>43</v>
      </c>
      <c r="I83" s="82">
        <v>12</v>
      </c>
      <c r="J83" s="30">
        <v>165</v>
      </c>
      <c r="K83" s="31">
        <v>5.4545454545454543E-2</v>
      </c>
      <c r="L83" s="83">
        <v>15.9</v>
      </c>
    </row>
    <row r="84" spans="1:12" ht="15.75" x14ac:dyDescent="0.5">
      <c r="A84" s="83">
        <v>1.6</v>
      </c>
      <c r="B84" s="82">
        <v>5</v>
      </c>
      <c r="C84" s="84">
        <v>0.48</v>
      </c>
      <c r="D84" s="82">
        <v>59</v>
      </c>
      <c r="E84" s="82">
        <v>127</v>
      </c>
      <c r="F84" s="82">
        <v>0</v>
      </c>
      <c r="G84" s="29">
        <v>0</v>
      </c>
      <c r="H84" s="82">
        <v>30</v>
      </c>
      <c r="I84" s="82">
        <v>4</v>
      </c>
      <c r="J84" s="30">
        <v>170</v>
      </c>
      <c r="K84" s="31">
        <v>2.9411764705882353E-2</v>
      </c>
      <c r="L84" s="83">
        <v>7.5</v>
      </c>
    </row>
    <row r="85" spans="1:12" ht="15.75" x14ac:dyDescent="0.5">
      <c r="A85" s="83">
        <v>1.9</v>
      </c>
      <c r="B85" s="82">
        <v>16</v>
      </c>
      <c r="C85" s="84">
        <v>0.98299999999999998</v>
      </c>
      <c r="D85" s="82">
        <v>71</v>
      </c>
      <c r="E85" s="82">
        <v>112</v>
      </c>
      <c r="F85" s="82">
        <v>1</v>
      </c>
      <c r="G85" s="29">
        <v>0</v>
      </c>
      <c r="H85" s="82">
        <v>39</v>
      </c>
      <c r="I85" s="82">
        <v>7</v>
      </c>
      <c r="J85" s="30">
        <v>175</v>
      </c>
      <c r="K85" s="31">
        <v>2.8571428571428571E-2</v>
      </c>
      <c r="L85" s="83">
        <v>8.1</v>
      </c>
    </row>
    <row r="86" spans="1:12" ht="15.75" x14ac:dyDescent="0.5">
      <c r="A86" s="83">
        <v>2.1</v>
      </c>
      <c r="B86" s="82">
        <v>3</v>
      </c>
      <c r="C86" s="84">
        <v>1.881</v>
      </c>
      <c r="D86" s="82">
        <v>46</v>
      </c>
      <c r="E86" s="82">
        <v>85</v>
      </c>
      <c r="F86" s="82">
        <v>0</v>
      </c>
      <c r="G86" s="29">
        <v>1</v>
      </c>
      <c r="H86" s="82">
        <v>46</v>
      </c>
      <c r="I86" s="82">
        <v>9</v>
      </c>
      <c r="J86" s="30">
        <v>184</v>
      </c>
      <c r="K86" s="31">
        <v>5.434782608695652E-2</v>
      </c>
      <c r="L86" s="83">
        <v>10.3</v>
      </c>
    </row>
    <row r="87" spans="1:12" ht="15.75" x14ac:dyDescent="0.5">
      <c r="A87" s="83">
        <v>1.9</v>
      </c>
      <c r="B87" s="82">
        <v>3</v>
      </c>
      <c r="C87" s="84">
        <v>2.6259999999999999</v>
      </c>
      <c r="D87" s="82">
        <v>43</v>
      </c>
      <c r="E87" s="82">
        <v>74</v>
      </c>
      <c r="F87" s="82">
        <v>0</v>
      </c>
      <c r="G87" s="29">
        <v>0</v>
      </c>
      <c r="H87" s="82">
        <v>50</v>
      </c>
      <c r="I87" s="82">
        <v>4</v>
      </c>
      <c r="J87" s="30">
        <v>176</v>
      </c>
      <c r="K87" s="31">
        <v>2.2727272727272728E-2</v>
      </c>
      <c r="L87" s="83">
        <v>7.7</v>
      </c>
    </row>
    <row r="88" spans="1:12" ht="15.75" x14ac:dyDescent="0.5">
      <c r="A88" s="83">
        <v>1.9</v>
      </c>
      <c r="B88" s="82">
        <v>21</v>
      </c>
      <c r="C88" s="84">
        <v>0.56799999999999995</v>
      </c>
      <c r="D88" s="82">
        <v>125</v>
      </c>
      <c r="E88" s="82">
        <v>109</v>
      </c>
      <c r="F88" s="82">
        <v>0</v>
      </c>
      <c r="G88" s="29">
        <v>0</v>
      </c>
      <c r="H88" s="82">
        <v>44</v>
      </c>
      <c r="I88" s="82">
        <v>8</v>
      </c>
      <c r="J88" s="30">
        <v>160</v>
      </c>
      <c r="K88" s="31">
        <v>4.3749999999999997E-2</v>
      </c>
      <c r="L88" s="83">
        <v>8.5</v>
      </c>
    </row>
    <row r="89" spans="1:12" ht="15.75" x14ac:dyDescent="0.5">
      <c r="A89" s="83">
        <v>2.2000000000000002</v>
      </c>
      <c r="B89" s="82">
        <v>8</v>
      </c>
      <c r="C89" s="84">
        <v>0.879</v>
      </c>
      <c r="D89" s="82">
        <v>118</v>
      </c>
      <c r="E89" s="82">
        <v>108</v>
      </c>
      <c r="F89" s="82">
        <v>0</v>
      </c>
      <c r="G89" s="29">
        <v>1</v>
      </c>
      <c r="H89" s="82">
        <v>31</v>
      </c>
      <c r="I89" s="82">
        <v>10</v>
      </c>
      <c r="J89" s="30">
        <v>173</v>
      </c>
      <c r="K89" s="31">
        <v>4.046242774566474E-2</v>
      </c>
      <c r="L89" s="83">
        <v>10.7</v>
      </c>
    </row>
    <row r="90" spans="1:12" ht="15.75" x14ac:dyDescent="0.5">
      <c r="A90" s="83">
        <v>1.8</v>
      </c>
      <c r="B90" s="82">
        <v>4</v>
      </c>
      <c r="C90" s="84">
        <v>1.083</v>
      </c>
      <c r="D90" s="82">
        <v>101</v>
      </c>
      <c r="E90" s="82">
        <v>100</v>
      </c>
      <c r="F90" s="82">
        <v>0</v>
      </c>
      <c r="G90" s="29">
        <v>0</v>
      </c>
      <c r="H90" s="82">
        <v>53</v>
      </c>
      <c r="I90" s="82">
        <v>7</v>
      </c>
      <c r="J90" s="30">
        <v>163</v>
      </c>
      <c r="K90" s="31">
        <v>2.4539877300613498E-2</v>
      </c>
      <c r="L90" s="83">
        <v>7.4</v>
      </c>
    </row>
    <row r="91" spans="1:12" ht="15.75" x14ac:dyDescent="0.5">
      <c r="A91" s="83">
        <v>2.6</v>
      </c>
      <c r="B91" s="82">
        <v>6</v>
      </c>
      <c r="C91" s="84">
        <v>0.82799999999999996</v>
      </c>
      <c r="D91" s="82">
        <v>213</v>
      </c>
      <c r="E91" s="82">
        <v>105</v>
      </c>
      <c r="F91" s="82">
        <v>1</v>
      </c>
      <c r="G91" s="29">
        <v>1</v>
      </c>
      <c r="H91" s="82">
        <v>37</v>
      </c>
      <c r="I91" s="82">
        <v>15</v>
      </c>
      <c r="J91" s="30">
        <v>168</v>
      </c>
      <c r="K91" s="31">
        <v>4.7619047619047616E-2</v>
      </c>
      <c r="L91" s="83">
        <v>14.8</v>
      </c>
    </row>
    <row r="92" spans="1:12" ht="15.75" x14ac:dyDescent="0.5">
      <c r="A92" s="83">
        <v>1.9</v>
      </c>
      <c r="B92" s="82">
        <v>24</v>
      </c>
      <c r="C92" s="84">
        <v>1.56</v>
      </c>
      <c r="D92" s="82">
        <v>115</v>
      </c>
      <c r="E92" s="82">
        <v>87</v>
      </c>
      <c r="F92" s="82">
        <v>1</v>
      </c>
      <c r="G92" s="29">
        <v>0</v>
      </c>
      <c r="H92" s="82">
        <v>46</v>
      </c>
      <c r="I92" s="82">
        <v>1</v>
      </c>
      <c r="J92" s="30">
        <v>162</v>
      </c>
      <c r="K92" s="31">
        <v>2.4691358024691357E-2</v>
      </c>
      <c r="L92" s="83">
        <v>7.3</v>
      </c>
    </row>
    <row r="93" spans="1:12" ht="15.75" x14ac:dyDescent="0.5">
      <c r="A93" s="83">
        <v>1.8</v>
      </c>
      <c r="B93" s="82">
        <v>1</v>
      </c>
      <c r="C93" s="84">
        <v>1.4279999999999999</v>
      </c>
      <c r="D93" s="82">
        <v>121</v>
      </c>
      <c r="E93" s="82">
        <v>84</v>
      </c>
      <c r="F93" s="82">
        <v>1</v>
      </c>
      <c r="G93" s="29">
        <v>0</v>
      </c>
      <c r="H93" s="82">
        <v>45</v>
      </c>
      <c r="I93" s="82">
        <v>5</v>
      </c>
      <c r="J93" s="30">
        <v>160</v>
      </c>
      <c r="K93" s="31">
        <v>3.125E-2</v>
      </c>
      <c r="L93" s="83">
        <v>7.6</v>
      </c>
    </row>
    <row r="94" spans="1:12" ht="15.75" x14ac:dyDescent="0.5">
      <c r="A94" s="83">
        <v>1.9</v>
      </c>
      <c r="B94" s="82">
        <v>3</v>
      </c>
      <c r="C94" s="84">
        <v>1.4039999999999999</v>
      </c>
      <c r="D94" s="82">
        <v>69</v>
      </c>
      <c r="E94" s="82">
        <v>87</v>
      </c>
      <c r="F94" s="82">
        <v>1</v>
      </c>
      <c r="G94" s="29">
        <v>0</v>
      </c>
      <c r="H94" s="82">
        <v>34</v>
      </c>
      <c r="I94" s="82">
        <v>8</v>
      </c>
      <c r="J94" s="30">
        <v>174</v>
      </c>
      <c r="K94" s="31">
        <v>4.0229885057471264E-2</v>
      </c>
      <c r="L94" s="83">
        <v>9</v>
      </c>
    </row>
    <row r="95" spans="1:12" ht="15.75" x14ac:dyDescent="0.5">
      <c r="A95" s="83">
        <v>2.1</v>
      </c>
      <c r="B95" s="82">
        <v>5</v>
      </c>
      <c r="C95" s="84">
        <v>1.0720000000000001</v>
      </c>
      <c r="D95" s="82">
        <v>178</v>
      </c>
      <c r="E95" s="82">
        <v>101</v>
      </c>
      <c r="F95" s="82">
        <v>1</v>
      </c>
      <c r="G95" s="29">
        <v>1</v>
      </c>
      <c r="H95" s="82">
        <v>38</v>
      </c>
      <c r="I95" s="82">
        <v>13</v>
      </c>
      <c r="J95" s="30">
        <v>175</v>
      </c>
      <c r="K95" s="31">
        <v>4.5714285714285714E-2</v>
      </c>
      <c r="L95" s="83">
        <v>12.9</v>
      </c>
    </row>
    <row r="96" spans="1:12" ht="15.75" x14ac:dyDescent="0.5">
      <c r="A96" s="83">
        <v>1.9</v>
      </c>
      <c r="B96" s="82">
        <v>12</v>
      </c>
      <c r="C96" s="84">
        <v>0.183</v>
      </c>
      <c r="D96" s="82">
        <v>85</v>
      </c>
      <c r="E96" s="82">
        <v>130</v>
      </c>
      <c r="F96" s="82">
        <v>1</v>
      </c>
      <c r="G96" s="29">
        <v>0</v>
      </c>
      <c r="H96" s="82">
        <v>37</v>
      </c>
      <c r="I96" s="82">
        <v>11</v>
      </c>
      <c r="J96" s="30">
        <v>171</v>
      </c>
      <c r="K96" s="31">
        <v>4.0935672514619881E-2</v>
      </c>
      <c r="L96" s="83">
        <v>9</v>
      </c>
    </row>
    <row r="97" spans="1:12" ht="15.75" x14ac:dyDescent="0.5">
      <c r="A97" s="83">
        <v>3.6</v>
      </c>
      <c r="B97" s="82">
        <v>12</v>
      </c>
      <c r="C97" s="84">
        <v>1.6</v>
      </c>
      <c r="D97" s="82">
        <v>282</v>
      </c>
      <c r="E97" s="82">
        <v>72</v>
      </c>
      <c r="F97" s="82">
        <v>1</v>
      </c>
      <c r="G97" s="29">
        <v>1</v>
      </c>
      <c r="H97" s="82">
        <v>39</v>
      </c>
      <c r="I97" s="82">
        <v>18</v>
      </c>
      <c r="J97" s="30">
        <v>175</v>
      </c>
      <c r="K97" s="31">
        <v>5.7142857142857141E-2</v>
      </c>
      <c r="L97" s="83">
        <v>18.2</v>
      </c>
    </row>
    <row r="98" spans="1:12" ht="15.75" x14ac:dyDescent="0.5">
      <c r="A98" s="83">
        <v>3</v>
      </c>
      <c r="B98" s="82">
        <v>5</v>
      </c>
      <c r="C98" s="84">
        <v>0.61199999999999999</v>
      </c>
      <c r="D98" s="82">
        <v>156</v>
      </c>
      <c r="E98" s="82">
        <v>129</v>
      </c>
      <c r="F98" s="82">
        <v>0</v>
      </c>
      <c r="G98" s="29">
        <v>1</v>
      </c>
      <c r="H98" s="82">
        <v>42</v>
      </c>
      <c r="I98" s="82">
        <v>15</v>
      </c>
      <c r="J98" s="30">
        <v>186</v>
      </c>
      <c r="K98" s="31">
        <v>3.7634408602150539E-2</v>
      </c>
      <c r="L98" s="83">
        <v>14.4</v>
      </c>
    </row>
    <row r="99" spans="1:12" ht="15.75" x14ac:dyDescent="0.5">
      <c r="A99" s="83">
        <v>2</v>
      </c>
      <c r="B99" s="82">
        <v>3</v>
      </c>
      <c r="C99" s="84">
        <v>0.496</v>
      </c>
      <c r="D99" s="82">
        <v>86</v>
      </c>
      <c r="E99" s="82">
        <v>100</v>
      </c>
      <c r="F99" s="82">
        <v>0</v>
      </c>
      <c r="G99" s="29">
        <v>0</v>
      </c>
      <c r="H99" s="82">
        <v>54</v>
      </c>
      <c r="I99" s="82">
        <v>8</v>
      </c>
      <c r="J99" s="30">
        <v>172</v>
      </c>
      <c r="K99" s="31">
        <v>4.0697674418604654E-2</v>
      </c>
      <c r="L99" s="83">
        <v>8.8000000000000007</v>
      </c>
    </row>
    <row r="100" spans="1:12" ht="15.75" x14ac:dyDescent="0.5">
      <c r="A100" s="83">
        <v>2.5</v>
      </c>
      <c r="B100" s="82">
        <v>17</v>
      </c>
      <c r="C100" s="84">
        <v>1.8</v>
      </c>
      <c r="D100" s="82">
        <v>212</v>
      </c>
      <c r="E100" s="82">
        <v>86</v>
      </c>
      <c r="F100" s="82">
        <v>1</v>
      </c>
      <c r="G100" s="29">
        <v>1</v>
      </c>
      <c r="H100" s="82">
        <v>39</v>
      </c>
      <c r="I100" s="82">
        <v>9</v>
      </c>
      <c r="J100" s="30">
        <v>165</v>
      </c>
      <c r="K100" s="31">
        <v>3.6363636363636362E-2</v>
      </c>
      <c r="L100" s="83">
        <v>12.5</v>
      </c>
    </row>
    <row r="101" spans="1:12" ht="15.75" x14ac:dyDescent="0.5">
      <c r="A101" s="83">
        <v>2.2000000000000002</v>
      </c>
      <c r="B101" s="82">
        <v>6</v>
      </c>
      <c r="C101" s="84">
        <v>0.40300000000000002</v>
      </c>
      <c r="D101" s="82">
        <v>157</v>
      </c>
      <c r="E101" s="82">
        <v>98</v>
      </c>
      <c r="F101" s="82">
        <v>0</v>
      </c>
      <c r="G101" s="29">
        <v>1</v>
      </c>
      <c r="H101" s="82">
        <v>35</v>
      </c>
      <c r="I101" s="82">
        <v>16</v>
      </c>
      <c r="J101" s="30">
        <v>174</v>
      </c>
      <c r="K101" s="31">
        <v>3.4482758620689655E-2</v>
      </c>
      <c r="L101" s="83">
        <v>13.3</v>
      </c>
    </row>
    <row r="102" spans="1:12" ht="15.75" x14ac:dyDescent="0.5">
      <c r="A102" s="83">
        <v>2.4</v>
      </c>
      <c r="B102" s="82">
        <v>10</v>
      </c>
      <c r="C102" s="84">
        <v>0.85599999999999998</v>
      </c>
      <c r="D102" s="82">
        <v>91</v>
      </c>
      <c r="E102" s="82">
        <v>112</v>
      </c>
      <c r="F102" s="82">
        <v>1</v>
      </c>
      <c r="G102" s="29">
        <v>0</v>
      </c>
      <c r="H102" s="82">
        <v>33</v>
      </c>
      <c r="I102" s="82">
        <v>1</v>
      </c>
      <c r="J102" s="30">
        <v>178</v>
      </c>
      <c r="K102" s="31">
        <v>5.6179775280898875E-2</v>
      </c>
      <c r="L102" s="83">
        <v>12.5</v>
      </c>
    </row>
    <row r="103" spans="1:12" ht="15.75" x14ac:dyDescent="0.5">
      <c r="A103" s="83">
        <v>2.8</v>
      </c>
      <c r="B103" s="82">
        <v>15</v>
      </c>
      <c r="C103" s="84">
        <v>1.8360000000000001</v>
      </c>
      <c r="D103" s="82">
        <v>169</v>
      </c>
      <c r="E103" s="82">
        <v>85</v>
      </c>
      <c r="F103" s="82">
        <v>0</v>
      </c>
      <c r="G103" s="29">
        <v>1</v>
      </c>
      <c r="H103" s="82">
        <v>36</v>
      </c>
      <c r="I103" s="82">
        <v>7</v>
      </c>
      <c r="J103" s="30">
        <v>179</v>
      </c>
      <c r="K103" s="31">
        <v>4.4692737430167599E-2</v>
      </c>
      <c r="L103" s="83">
        <v>13.2</v>
      </c>
    </row>
    <row r="104" spans="1:12" ht="15.75" x14ac:dyDescent="0.5">
      <c r="A104" s="83">
        <v>2.5</v>
      </c>
      <c r="B104" s="82">
        <v>20</v>
      </c>
      <c r="C104" s="84">
        <v>0.40799999999999997</v>
      </c>
      <c r="D104" s="82">
        <v>175</v>
      </c>
      <c r="E104" s="82">
        <v>96</v>
      </c>
      <c r="F104" s="82">
        <v>0</v>
      </c>
      <c r="G104" s="29">
        <v>0</v>
      </c>
      <c r="H104" s="82">
        <v>42</v>
      </c>
      <c r="I104" s="82">
        <v>7</v>
      </c>
      <c r="J104" s="30">
        <v>161</v>
      </c>
      <c r="K104" s="31">
        <v>4.3478260869565216E-2</v>
      </c>
      <c r="L104" s="83">
        <v>11.1</v>
      </c>
    </row>
    <row r="105" spans="1:12" ht="15.75" x14ac:dyDescent="0.5">
      <c r="A105" s="83">
        <v>1.9</v>
      </c>
      <c r="B105" s="82">
        <v>4</v>
      </c>
      <c r="C105" s="84">
        <v>0.124</v>
      </c>
      <c r="D105" s="82">
        <v>77</v>
      </c>
      <c r="E105" s="82">
        <v>150</v>
      </c>
      <c r="F105" s="82">
        <v>0</v>
      </c>
      <c r="G105" s="29">
        <v>0</v>
      </c>
      <c r="H105" s="82">
        <v>29</v>
      </c>
      <c r="I105" s="82">
        <v>10</v>
      </c>
      <c r="J105" s="30">
        <v>168</v>
      </c>
      <c r="K105" s="31">
        <v>4.1666666666666664E-2</v>
      </c>
      <c r="L105" s="83">
        <v>8.3000000000000007</v>
      </c>
    </row>
    <row r="106" spans="1:12" ht="15.75" x14ac:dyDescent="0.5">
      <c r="A106" s="83">
        <v>1.9</v>
      </c>
      <c r="B106" s="82">
        <v>11</v>
      </c>
      <c r="C106" s="84">
        <v>8.5000000000000006E-2</v>
      </c>
      <c r="D106" s="82">
        <v>125</v>
      </c>
      <c r="E106" s="82">
        <v>107</v>
      </c>
      <c r="F106" s="82">
        <v>1</v>
      </c>
      <c r="G106" s="29">
        <v>0</v>
      </c>
      <c r="H106" s="82">
        <v>38</v>
      </c>
      <c r="I106" s="82">
        <v>4</v>
      </c>
      <c r="J106" s="30">
        <v>162</v>
      </c>
      <c r="K106" s="31">
        <v>4.3209876543209874E-2</v>
      </c>
      <c r="L106" s="83">
        <v>9.3000000000000007</v>
      </c>
    </row>
    <row r="107" spans="1:12" ht="15.75" x14ac:dyDescent="0.5">
      <c r="A107" s="83">
        <v>1.7</v>
      </c>
      <c r="B107" s="82">
        <v>13</v>
      </c>
      <c r="C107" s="84">
        <v>0.85199999999999998</v>
      </c>
      <c r="D107" s="82">
        <v>102</v>
      </c>
      <c r="E107" s="82">
        <v>108</v>
      </c>
      <c r="F107" s="82">
        <v>1</v>
      </c>
      <c r="G107" s="29">
        <v>0</v>
      </c>
      <c r="H107" s="82">
        <v>37</v>
      </c>
      <c r="I107" s="82">
        <v>9</v>
      </c>
      <c r="J107" s="30">
        <v>162</v>
      </c>
      <c r="K107" s="31">
        <v>3.7037037037037035E-2</v>
      </c>
      <c r="L107" s="83">
        <v>8.1999999999999993</v>
      </c>
    </row>
    <row r="108" spans="1:12" ht="15.75" x14ac:dyDescent="0.5">
      <c r="A108" s="83">
        <v>3.3</v>
      </c>
      <c r="B108" s="82">
        <v>6</v>
      </c>
      <c r="C108" s="84">
        <v>1.927</v>
      </c>
      <c r="D108" s="82">
        <v>249</v>
      </c>
      <c r="E108" s="82">
        <v>78</v>
      </c>
      <c r="F108" s="82">
        <v>1</v>
      </c>
      <c r="G108" s="29">
        <v>1</v>
      </c>
      <c r="H108" s="82">
        <v>29</v>
      </c>
      <c r="I108" s="82">
        <v>7</v>
      </c>
      <c r="J108" s="30">
        <v>164</v>
      </c>
      <c r="K108" s="31">
        <v>4.2682926829268296E-2</v>
      </c>
      <c r="L108" s="83">
        <v>14.8</v>
      </c>
    </row>
    <row r="109" spans="1:12" ht="15.75" x14ac:dyDescent="0.5">
      <c r="A109" s="83">
        <v>2</v>
      </c>
      <c r="B109" s="82">
        <v>4</v>
      </c>
      <c r="C109" s="84">
        <v>1.018</v>
      </c>
      <c r="D109" s="82">
        <v>134</v>
      </c>
      <c r="E109" s="82">
        <v>86</v>
      </c>
      <c r="F109" s="82">
        <v>0</v>
      </c>
      <c r="G109" s="29">
        <v>1</v>
      </c>
      <c r="H109" s="82">
        <v>36</v>
      </c>
      <c r="I109" s="82">
        <v>10</v>
      </c>
      <c r="J109" s="30">
        <v>176</v>
      </c>
      <c r="K109" s="31">
        <v>3.4090909090909088E-2</v>
      </c>
      <c r="L109" s="83">
        <v>10.7</v>
      </c>
    </row>
    <row r="110" spans="1:12" ht="15.75" x14ac:dyDescent="0.5">
      <c r="A110" s="83">
        <v>2.1</v>
      </c>
      <c r="B110" s="82">
        <v>13</v>
      </c>
      <c r="C110" s="84">
        <v>0.86399999999999999</v>
      </c>
      <c r="D110" s="82">
        <v>129</v>
      </c>
      <c r="E110" s="82">
        <v>133</v>
      </c>
      <c r="F110" s="82">
        <v>1</v>
      </c>
      <c r="G110" s="29">
        <v>0</v>
      </c>
      <c r="H110" s="82">
        <v>61</v>
      </c>
      <c r="I110" s="82">
        <v>8</v>
      </c>
      <c r="J110" s="30">
        <v>162</v>
      </c>
      <c r="K110" s="31">
        <v>3.7037037037037035E-2</v>
      </c>
      <c r="L110" s="83">
        <v>8.8000000000000007</v>
      </c>
    </row>
    <row r="111" spans="1:12" ht="15.75" x14ac:dyDescent="0.5">
      <c r="A111" s="83">
        <v>2</v>
      </c>
      <c r="B111" s="82">
        <v>2</v>
      </c>
      <c r="C111" s="84">
        <v>0.626</v>
      </c>
      <c r="D111" s="82">
        <v>51</v>
      </c>
      <c r="E111" s="82">
        <v>107</v>
      </c>
      <c r="F111" s="82">
        <v>1</v>
      </c>
      <c r="G111" s="29">
        <v>0</v>
      </c>
      <c r="H111" s="82">
        <v>38</v>
      </c>
      <c r="I111" s="82">
        <v>8</v>
      </c>
      <c r="J111" s="30">
        <v>185</v>
      </c>
      <c r="K111" s="31">
        <v>4.3243243243243246E-2</v>
      </c>
      <c r="L111" s="83">
        <v>9.6999999999999993</v>
      </c>
    </row>
    <row r="112" spans="1:12" ht="15.75" x14ac:dyDescent="0.5">
      <c r="A112" s="83">
        <v>1.9</v>
      </c>
      <c r="B112" s="82">
        <v>4</v>
      </c>
      <c r="C112" s="84">
        <v>1.3839999999999999</v>
      </c>
      <c r="D112" s="82">
        <v>33</v>
      </c>
      <c r="E112" s="82">
        <v>100</v>
      </c>
      <c r="F112" s="82">
        <v>1</v>
      </c>
      <c r="G112" s="29">
        <v>0</v>
      </c>
      <c r="H112" s="82">
        <v>27</v>
      </c>
      <c r="I112" s="82">
        <v>10</v>
      </c>
      <c r="J112" s="30">
        <v>182</v>
      </c>
      <c r="K112" s="31">
        <v>5.4945054945054944E-2</v>
      </c>
      <c r="L112" s="83">
        <v>9.6999999999999993</v>
      </c>
    </row>
    <row r="113" spans="1:12" ht="15.75" x14ac:dyDescent="0.5">
      <c r="A113" s="83">
        <v>2.2000000000000002</v>
      </c>
      <c r="B113" s="82">
        <v>3</v>
      </c>
      <c r="C113" s="84">
        <v>0.59</v>
      </c>
      <c r="D113" s="82">
        <v>121</v>
      </c>
      <c r="E113" s="82">
        <v>108</v>
      </c>
      <c r="F113" s="82">
        <v>1</v>
      </c>
      <c r="G113" s="29">
        <v>1</v>
      </c>
      <c r="H113" s="82">
        <v>32</v>
      </c>
      <c r="I113" s="82">
        <v>10</v>
      </c>
      <c r="J113" s="30">
        <v>173</v>
      </c>
      <c r="K113" s="31">
        <v>4.6242774566473986E-2</v>
      </c>
      <c r="L113" s="83">
        <v>10.5</v>
      </c>
    </row>
    <row r="114" spans="1:12" ht="15.75" x14ac:dyDescent="0.5">
      <c r="A114" s="83">
        <v>1.7</v>
      </c>
      <c r="B114" s="82">
        <v>7</v>
      </c>
      <c r="C114" s="84">
        <v>7.1999999999999995E-2</v>
      </c>
      <c r="D114" s="82">
        <v>116</v>
      </c>
      <c r="E114" s="82">
        <v>155</v>
      </c>
      <c r="F114" s="82">
        <v>1</v>
      </c>
      <c r="G114" s="29">
        <v>1</v>
      </c>
      <c r="H114" s="82">
        <v>44</v>
      </c>
      <c r="I114" s="82">
        <v>16</v>
      </c>
      <c r="J114" s="30">
        <v>164</v>
      </c>
      <c r="K114" s="31">
        <v>3.6585365853658534E-2</v>
      </c>
      <c r="L114" s="83">
        <v>8.9</v>
      </c>
    </row>
    <row r="115" spans="1:12" ht="15.75" x14ac:dyDescent="0.5">
      <c r="A115" s="83">
        <v>1.8</v>
      </c>
      <c r="B115" s="82">
        <v>4</v>
      </c>
      <c r="C115" s="84">
        <v>1.2829999999999999</v>
      </c>
      <c r="D115" s="82">
        <v>68</v>
      </c>
      <c r="E115" s="82">
        <v>90</v>
      </c>
      <c r="F115" s="82">
        <v>1</v>
      </c>
      <c r="G115" s="29">
        <v>0</v>
      </c>
      <c r="H115" s="82">
        <v>37</v>
      </c>
      <c r="I115" s="82">
        <v>6</v>
      </c>
      <c r="J115" s="30">
        <v>170</v>
      </c>
      <c r="K115" s="31">
        <v>2.9411764705882353E-2</v>
      </c>
      <c r="L115" s="83">
        <v>7.9</v>
      </c>
    </row>
    <row r="116" spans="1:12" ht="15.75" x14ac:dyDescent="0.5">
      <c r="A116" s="83">
        <v>3.3</v>
      </c>
      <c r="B116" s="82">
        <v>6</v>
      </c>
      <c r="C116" s="84">
        <v>7.4999999999999997E-2</v>
      </c>
      <c r="D116" s="82">
        <v>296</v>
      </c>
      <c r="E116" s="82">
        <v>137</v>
      </c>
      <c r="F116" s="82">
        <v>1</v>
      </c>
      <c r="G116" s="29">
        <v>1</v>
      </c>
      <c r="H116" s="82">
        <v>37</v>
      </c>
      <c r="I116" s="82">
        <v>13</v>
      </c>
      <c r="J116" s="30">
        <v>184</v>
      </c>
      <c r="K116" s="31">
        <v>6.5217391304347824E-2</v>
      </c>
      <c r="L116" s="83">
        <v>21</v>
      </c>
    </row>
    <row r="117" spans="1:12" ht="15.75" x14ac:dyDescent="0.5">
      <c r="A117" s="83">
        <v>2.2000000000000002</v>
      </c>
      <c r="B117" s="82">
        <v>6</v>
      </c>
      <c r="C117" s="84">
        <v>0.89900000000000002</v>
      </c>
      <c r="D117" s="82">
        <v>165</v>
      </c>
      <c r="E117" s="82">
        <v>140</v>
      </c>
      <c r="F117" s="82">
        <v>0</v>
      </c>
      <c r="G117" s="29">
        <v>1</v>
      </c>
      <c r="H117" s="82">
        <v>60</v>
      </c>
      <c r="I117" s="82">
        <v>9</v>
      </c>
      <c r="J117" s="30">
        <v>169</v>
      </c>
      <c r="K117" s="31">
        <v>2.9585798816568046E-2</v>
      </c>
      <c r="L117" s="83">
        <v>12.7</v>
      </c>
    </row>
    <row r="118" spans="1:12" ht="15.75" x14ac:dyDescent="0.5">
      <c r="A118" s="83">
        <v>1.9</v>
      </c>
      <c r="B118" s="82">
        <v>10</v>
      </c>
      <c r="C118" s="84">
        <v>1.248</v>
      </c>
      <c r="D118" s="82">
        <v>92</v>
      </c>
      <c r="E118" s="82">
        <v>98</v>
      </c>
      <c r="F118" s="82">
        <v>0</v>
      </c>
      <c r="G118" s="29">
        <v>0</v>
      </c>
      <c r="H118" s="82">
        <v>53</v>
      </c>
      <c r="I118" s="82">
        <v>12</v>
      </c>
      <c r="J118" s="30">
        <v>175</v>
      </c>
      <c r="K118" s="31">
        <v>0.04</v>
      </c>
      <c r="L118" s="83">
        <v>9.4</v>
      </c>
    </row>
    <row r="119" spans="1:12" ht="15.75" x14ac:dyDescent="0.5">
      <c r="A119" s="83">
        <v>1.8</v>
      </c>
      <c r="B119" s="82">
        <v>18</v>
      </c>
      <c r="C119" s="84">
        <v>0.23100000000000001</v>
      </c>
      <c r="D119" s="82">
        <v>109</v>
      </c>
      <c r="E119" s="82">
        <v>111</v>
      </c>
      <c r="F119" s="82">
        <v>1</v>
      </c>
      <c r="G119" s="29">
        <v>0</v>
      </c>
      <c r="H119" s="82">
        <v>41</v>
      </c>
      <c r="I119" s="82">
        <v>7</v>
      </c>
      <c r="J119" s="30">
        <v>162</v>
      </c>
      <c r="K119" s="31">
        <v>1.8518518518518517E-2</v>
      </c>
      <c r="L119" s="83">
        <v>7.5</v>
      </c>
    </row>
    <row r="120" spans="1:12" ht="15.75" x14ac:dyDescent="0.5">
      <c r="A120" s="83">
        <v>1.8</v>
      </c>
      <c r="B120" s="82">
        <v>7</v>
      </c>
      <c r="C120" s="84">
        <v>1.512</v>
      </c>
      <c r="D120" s="82">
        <v>125</v>
      </c>
      <c r="E120" s="82">
        <v>101</v>
      </c>
      <c r="F120" s="82">
        <v>1</v>
      </c>
      <c r="G120" s="29">
        <v>0</v>
      </c>
      <c r="H120" s="82">
        <v>39</v>
      </c>
      <c r="I120" s="82">
        <v>13</v>
      </c>
      <c r="J120" s="30">
        <v>172</v>
      </c>
      <c r="K120" s="31">
        <v>4.0697674418604654E-2</v>
      </c>
      <c r="L120" s="83">
        <v>11.8</v>
      </c>
    </row>
    <row r="121" spans="1:12" ht="15.75" x14ac:dyDescent="0.5">
      <c r="A121" s="83">
        <v>3.6</v>
      </c>
      <c r="B121" s="82">
        <v>1</v>
      </c>
      <c r="C121" s="84">
        <v>0.83099999999999996</v>
      </c>
      <c r="D121" s="82">
        <v>199</v>
      </c>
      <c r="E121" s="82">
        <v>109</v>
      </c>
      <c r="F121" s="82">
        <v>1</v>
      </c>
      <c r="G121" s="29">
        <v>0</v>
      </c>
      <c r="H121" s="82">
        <v>44</v>
      </c>
      <c r="I121" s="82">
        <v>10</v>
      </c>
      <c r="J121" s="30">
        <v>162</v>
      </c>
      <c r="K121" s="31">
        <v>3.7037037037037035E-2</v>
      </c>
      <c r="L121" s="83">
        <v>11.4</v>
      </c>
    </row>
    <row r="122" spans="1:12" ht="15.75" x14ac:dyDescent="0.5">
      <c r="A122" s="83">
        <v>1.9</v>
      </c>
      <c r="B122" s="82">
        <v>4</v>
      </c>
      <c r="C122" s="84">
        <v>0.123</v>
      </c>
      <c r="D122" s="82">
        <v>113</v>
      </c>
      <c r="E122" s="82">
        <v>132</v>
      </c>
      <c r="F122" s="82">
        <v>0</v>
      </c>
      <c r="G122" s="29">
        <v>0</v>
      </c>
      <c r="H122" s="82">
        <v>45</v>
      </c>
      <c r="I122" s="82">
        <v>6</v>
      </c>
      <c r="J122" s="30">
        <v>161</v>
      </c>
      <c r="K122" s="31">
        <v>3.7267080745341616E-2</v>
      </c>
      <c r="L122" s="83">
        <v>7.2</v>
      </c>
    </row>
    <row r="123" spans="1:12" ht="15.75" x14ac:dyDescent="0.5">
      <c r="A123" s="83">
        <v>3.3</v>
      </c>
      <c r="B123" s="82">
        <v>7</v>
      </c>
      <c r="C123" s="84">
        <v>0.13100000000000001</v>
      </c>
      <c r="D123" s="82">
        <v>284</v>
      </c>
      <c r="E123" s="82">
        <v>137</v>
      </c>
      <c r="F123" s="82">
        <v>0</v>
      </c>
      <c r="G123" s="29">
        <v>1</v>
      </c>
      <c r="H123" s="82">
        <v>38</v>
      </c>
      <c r="I123" s="82">
        <v>15</v>
      </c>
      <c r="J123" s="30">
        <v>175</v>
      </c>
      <c r="K123" s="31">
        <v>5.7142857142857141E-2</v>
      </c>
      <c r="L123" s="83">
        <v>20.399999999999999</v>
      </c>
    </row>
    <row r="124" spans="1:12" ht="15.75" x14ac:dyDescent="0.5">
      <c r="A124" s="83">
        <v>1.9</v>
      </c>
      <c r="B124" s="82">
        <v>5</v>
      </c>
      <c r="C124" s="84">
        <v>1.5389999999999999</v>
      </c>
      <c r="D124" s="82">
        <v>115</v>
      </c>
      <c r="E124" s="82">
        <v>72</v>
      </c>
      <c r="F124" s="82">
        <v>1</v>
      </c>
      <c r="G124" s="29">
        <v>1</v>
      </c>
      <c r="H124" s="82">
        <v>36</v>
      </c>
      <c r="I124" s="82">
        <v>8</v>
      </c>
      <c r="J124" s="30">
        <v>175</v>
      </c>
      <c r="K124" s="31">
        <v>4.5714285714285714E-2</v>
      </c>
      <c r="L124" s="83">
        <v>9.8000000000000007</v>
      </c>
    </row>
    <row r="125" spans="1:12" ht="15.75" x14ac:dyDescent="0.5">
      <c r="A125" s="83">
        <v>2.9</v>
      </c>
      <c r="B125" s="82">
        <v>9</v>
      </c>
      <c r="C125" s="84">
        <v>0.63700000000000001</v>
      </c>
      <c r="D125" s="82">
        <v>188</v>
      </c>
      <c r="E125" s="82">
        <v>76</v>
      </c>
      <c r="F125" s="82">
        <v>0</v>
      </c>
      <c r="G125" s="29">
        <v>1</v>
      </c>
      <c r="H125" s="82">
        <v>30</v>
      </c>
      <c r="I125" s="82">
        <v>12</v>
      </c>
      <c r="J125" s="30">
        <v>181</v>
      </c>
      <c r="K125" s="31">
        <v>4.9723756906077346E-2</v>
      </c>
      <c r="L125" s="83">
        <v>16.2</v>
      </c>
    </row>
    <row r="126" spans="1:12" ht="15.75" x14ac:dyDescent="0.5">
      <c r="A126" s="83">
        <v>2.2999999999999998</v>
      </c>
      <c r="B126" s="82">
        <v>9</v>
      </c>
      <c r="C126" s="84">
        <v>0.27500000000000002</v>
      </c>
      <c r="D126" s="82">
        <v>139</v>
      </c>
      <c r="E126" s="82">
        <v>124</v>
      </c>
      <c r="F126" s="82">
        <v>0</v>
      </c>
      <c r="G126" s="29">
        <v>1</v>
      </c>
      <c r="H126" s="82">
        <v>34</v>
      </c>
      <c r="I126" s="82">
        <v>11</v>
      </c>
      <c r="J126" s="30">
        <v>169</v>
      </c>
      <c r="K126" s="31">
        <v>2.9585798816568046E-2</v>
      </c>
      <c r="L126" s="83">
        <v>11.4</v>
      </c>
    </row>
    <row r="127" spans="1:12" ht="15.75" x14ac:dyDescent="0.5">
      <c r="A127" s="83">
        <v>3.2</v>
      </c>
      <c r="B127" s="82">
        <v>6</v>
      </c>
      <c r="C127" s="84">
        <v>0.71099999999999997</v>
      </c>
      <c r="D127" s="82">
        <v>232</v>
      </c>
      <c r="E127" s="82">
        <v>99</v>
      </c>
      <c r="F127" s="82">
        <v>0</v>
      </c>
      <c r="G127" s="29">
        <v>1</v>
      </c>
      <c r="H127" s="82">
        <v>47</v>
      </c>
      <c r="I127" s="82">
        <v>13</v>
      </c>
      <c r="J127" s="30">
        <v>183</v>
      </c>
      <c r="K127" s="31">
        <v>5.4644808743169397E-2</v>
      </c>
      <c r="L127" s="83">
        <v>18.3</v>
      </c>
    </row>
    <row r="128" spans="1:12" ht="15.75" x14ac:dyDescent="0.5">
      <c r="A128" s="83">
        <v>1.8</v>
      </c>
      <c r="B128" s="82">
        <v>10</v>
      </c>
      <c r="C128" s="84">
        <v>1.2</v>
      </c>
      <c r="D128" s="82">
        <v>83</v>
      </c>
      <c r="E128" s="82">
        <v>90</v>
      </c>
      <c r="F128" s="82">
        <v>1</v>
      </c>
      <c r="G128" s="29">
        <v>1</v>
      </c>
      <c r="H128" s="82">
        <v>33</v>
      </c>
      <c r="I128" s="82">
        <v>8</v>
      </c>
      <c r="J128" s="30">
        <v>172</v>
      </c>
      <c r="K128" s="31">
        <v>4.0697674418604654E-2</v>
      </c>
      <c r="L128" s="83">
        <v>8.6999999999999993</v>
      </c>
    </row>
    <row r="129" spans="1:12" ht="15.75" x14ac:dyDescent="0.5">
      <c r="A129" s="83">
        <v>1.8</v>
      </c>
      <c r="B129" s="82">
        <v>14</v>
      </c>
      <c r="C129" s="84">
        <v>1.2270000000000001</v>
      </c>
      <c r="D129" s="82">
        <v>100</v>
      </c>
      <c r="E129" s="82">
        <v>98</v>
      </c>
      <c r="F129" s="82">
        <v>1</v>
      </c>
      <c r="G129" s="29">
        <v>0</v>
      </c>
      <c r="H129" s="82">
        <v>37</v>
      </c>
      <c r="I129" s="82">
        <v>10</v>
      </c>
      <c r="J129" s="30">
        <v>173</v>
      </c>
      <c r="K129" s="31">
        <v>4.046242774566474E-2</v>
      </c>
      <c r="L129" s="83">
        <v>9.1</v>
      </c>
    </row>
    <row r="130" spans="1:12" ht="15.75" x14ac:dyDescent="0.5">
      <c r="A130" s="83">
        <v>1.8</v>
      </c>
      <c r="B130" s="82">
        <v>7</v>
      </c>
      <c r="C130" s="84">
        <v>1.9630000000000001</v>
      </c>
      <c r="D130" s="82">
        <v>113</v>
      </c>
      <c r="E130" s="82">
        <v>85</v>
      </c>
      <c r="F130" s="82">
        <v>1</v>
      </c>
      <c r="G130" s="29">
        <v>0</v>
      </c>
      <c r="H130" s="82">
        <v>28</v>
      </c>
      <c r="I130" s="82">
        <v>10</v>
      </c>
      <c r="J130" s="30">
        <v>176</v>
      </c>
      <c r="K130" s="31">
        <v>2.8409090909090908E-2</v>
      </c>
      <c r="L130" s="83">
        <v>9.6999999999999993</v>
      </c>
    </row>
    <row r="131" spans="1:12" ht="15.75" x14ac:dyDescent="0.5">
      <c r="A131" s="83">
        <v>1.6</v>
      </c>
      <c r="B131" s="82">
        <v>17</v>
      </c>
      <c r="C131" s="84">
        <v>0.496</v>
      </c>
      <c r="D131" s="82">
        <v>100</v>
      </c>
      <c r="E131" s="82">
        <v>136</v>
      </c>
      <c r="F131" s="82">
        <v>0</v>
      </c>
      <c r="G131" s="29">
        <v>0</v>
      </c>
      <c r="H131" s="82">
        <v>42</v>
      </c>
      <c r="I131" s="82">
        <v>5</v>
      </c>
      <c r="J131" s="30">
        <v>161</v>
      </c>
      <c r="K131" s="31">
        <v>2.4844720496894408E-2</v>
      </c>
      <c r="L131" s="83">
        <v>6.6</v>
      </c>
    </row>
    <row r="132" spans="1:12" ht="15.75" x14ac:dyDescent="0.5">
      <c r="A132" s="83">
        <v>2.2000000000000002</v>
      </c>
      <c r="B132" s="82">
        <v>23</v>
      </c>
      <c r="C132" s="84">
        <v>0.42399999999999999</v>
      </c>
      <c r="D132" s="82">
        <v>123</v>
      </c>
      <c r="E132" s="82">
        <v>75</v>
      </c>
      <c r="F132" s="82">
        <v>0</v>
      </c>
      <c r="G132" s="29">
        <v>0</v>
      </c>
      <c r="H132" s="82">
        <v>49</v>
      </c>
      <c r="I132" s="82">
        <v>12</v>
      </c>
      <c r="J132" s="30">
        <v>157</v>
      </c>
      <c r="K132" s="31">
        <v>3.1847133757961783E-2</v>
      </c>
      <c r="L132" s="83">
        <v>9.1</v>
      </c>
    </row>
    <row r="133" spans="1:12" ht="15.75" x14ac:dyDescent="0.5">
      <c r="A133" s="83">
        <v>2.1</v>
      </c>
      <c r="B133" s="82">
        <v>11</v>
      </c>
      <c r="C133" s="84">
        <v>1.1519999999999999</v>
      </c>
      <c r="D133" s="82">
        <v>106</v>
      </c>
      <c r="E133" s="82">
        <v>96</v>
      </c>
      <c r="F133" s="82">
        <v>1</v>
      </c>
      <c r="G133" s="29">
        <v>1</v>
      </c>
      <c r="H133" s="82">
        <v>42</v>
      </c>
      <c r="I133" s="82">
        <v>8</v>
      </c>
      <c r="J133" s="30">
        <v>171</v>
      </c>
      <c r="K133" s="31">
        <v>4.0935672514619881E-2</v>
      </c>
      <c r="L133" s="83">
        <v>9.6999999999999993</v>
      </c>
    </row>
    <row r="134" spans="1:12" ht="15.75" x14ac:dyDescent="0.5">
      <c r="A134" s="83">
        <v>2.1</v>
      </c>
      <c r="B134" s="82">
        <v>17</v>
      </c>
      <c r="C134" s="84">
        <v>1.4810000000000001</v>
      </c>
      <c r="D134" s="82">
        <v>126</v>
      </c>
      <c r="E134" s="82">
        <v>97</v>
      </c>
      <c r="F134" s="82">
        <v>0</v>
      </c>
      <c r="G134" s="29">
        <v>0</v>
      </c>
      <c r="H134" s="82">
        <v>40</v>
      </c>
      <c r="I134" s="82">
        <v>1</v>
      </c>
      <c r="J134" s="30">
        <v>160</v>
      </c>
      <c r="K134" s="31">
        <v>3.125E-2</v>
      </c>
      <c r="L134" s="83">
        <v>7.8</v>
      </c>
    </row>
    <row r="135" spans="1:12" ht="15.75" x14ac:dyDescent="0.5">
      <c r="A135" s="83">
        <v>2.4</v>
      </c>
      <c r="B135" s="82">
        <v>7</v>
      </c>
      <c r="C135" s="84">
        <v>2.2850000000000001</v>
      </c>
      <c r="D135" s="82">
        <v>200</v>
      </c>
      <c r="E135" s="82">
        <v>124</v>
      </c>
      <c r="F135" s="82">
        <v>1</v>
      </c>
      <c r="G135" s="29">
        <v>1</v>
      </c>
      <c r="H135" s="82">
        <v>32</v>
      </c>
      <c r="I135" s="82">
        <v>9</v>
      </c>
      <c r="J135" s="30">
        <v>171</v>
      </c>
      <c r="K135" s="31">
        <v>3.5087719298245612E-2</v>
      </c>
      <c r="L135" s="83">
        <v>13.9</v>
      </c>
    </row>
    <row r="136" spans="1:12" ht="15.75" x14ac:dyDescent="0.5">
      <c r="A136" s="83">
        <v>2.2000000000000002</v>
      </c>
      <c r="B136" s="82">
        <v>11</v>
      </c>
      <c r="C136" s="84">
        <v>0.29199999999999998</v>
      </c>
      <c r="D136" s="82">
        <v>47</v>
      </c>
      <c r="E136" s="82">
        <v>111</v>
      </c>
      <c r="F136" s="82">
        <v>1</v>
      </c>
      <c r="G136" s="29">
        <v>0</v>
      </c>
      <c r="H136" s="82">
        <v>34</v>
      </c>
      <c r="I136" s="82">
        <v>9</v>
      </c>
      <c r="J136" s="30">
        <v>179</v>
      </c>
      <c r="K136" s="31">
        <v>3.9106145251396648E-2</v>
      </c>
      <c r="L136" s="83">
        <v>10.3</v>
      </c>
    </row>
    <row r="137" spans="1:12" ht="15.75" x14ac:dyDescent="0.5">
      <c r="A137" s="83">
        <v>3</v>
      </c>
      <c r="B137" s="82">
        <v>15</v>
      </c>
      <c r="C137" s="84">
        <v>0.88800000000000001</v>
      </c>
      <c r="D137" s="82">
        <v>202</v>
      </c>
      <c r="E137" s="82">
        <v>147</v>
      </c>
      <c r="F137" s="82">
        <v>1</v>
      </c>
      <c r="G137" s="29">
        <v>1</v>
      </c>
      <c r="H137" s="82">
        <v>40</v>
      </c>
      <c r="I137" s="82">
        <v>7</v>
      </c>
      <c r="J137" s="30">
        <v>156</v>
      </c>
      <c r="K137" s="31">
        <v>4.4871794871794872E-2</v>
      </c>
      <c r="L137" s="83">
        <v>11.7</v>
      </c>
    </row>
    <row r="138" spans="1:12" ht="15.75" x14ac:dyDescent="0.5">
      <c r="A138" s="83">
        <v>1.8</v>
      </c>
      <c r="B138" s="82">
        <v>12</v>
      </c>
      <c r="C138" s="84">
        <v>2.3239999999999998</v>
      </c>
      <c r="D138" s="82">
        <v>97</v>
      </c>
      <c r="E138" s="82">
        <v>101</v>
      </c>
      <c r="F138" s="82">
        <v>1</v>
      </c>
      <c r="G138" s="29">
        <v>0</v>
      </c>
      <c r="H138" s="82">
        <v>49</v>
      </c>
      <c r="I138" s="82">
        <v>19</v>
      </c>
      <c r="J138" s="30">
        <v>172</v>
      </c>
      <c r="K138" s="31">
        <v>4.0697674418604654E-2</v>
      </c>
      <c r="L138" s="83">
        <v>9.4</v>
      </c>
    </row>
    <row r="139" spans="1:12" ht="15.75" x14ac:dyDescent="0.5">
      <c r="A139" s="83">
        <v>1.9</v>
      </c>
      <c r="B139" s="82">
        <v>10</v>
      </c>
      <c r="C139" s="84">
        <v>0.19600000000000001</v>
      </c>
      <c r="D139" s="82">
        <v>49</v>
      </c>
      <c r="E139" s="82">
        <v>111</v>
      </c>
      <c r="F139" s="82">
        <v>1</v>
      </c>
      <c r="G139" s="29">
        <v>0</v>
      </c>
      <c r="H139" s="82">
        <v>33</v>
      </c>
      <c r="I139" s="82">
        <v>12</v>
      </c>
      <c r="J139" s="30">
        <v>181</v>
      </c>
      <c r="K139" s="31">
        <v>4.4198895027624308E-2</v>
      </c>
      <c r="L139" s="83">
        <v>9.5</v>
      </c>
    </row>
    <row r="140" spans="1:12" ht="15.75" x14ac:dyDescent="0.5">
      <c r="A140" s="83">
        <v>2.1</v>
      </c>
      <c r="B140" s="82">
        <v>15</v>
      </c>
      <c r="C140" s="84">
        <v>0.18</v>
      </c>
      <c r="D140" s="82">
        <v>84</v>
      </c>
      <c r="E140" s="82">
        <v>122</v>
      </c>
      <c r="F140" s="82">
        <v>1</v>
      </c>
      <c r="G140" s="29">
        <v>1</v>
      </c>
      <c r="H140" s="82">
        <v>40</v>
      </c>
      <c r="I140" s="82">
        <v>8</v>
      </c>
      <c r="J140" s="30">
        <v>171</v>
      </c>
      <c r="K140" s="31">
        <v>5.2631578947368418E-2</v>
      </c>
      <c r="L140" s="83">
        <v>8.6999999999999993</v>
      </c>
    </row>
    <row r="141" spans="1:12" ht="15.75" x14ac:dyDescent="0.5">
      <c r="A141" s="83">
        <v>2.9</v>
      </c>
      <c r="B141" s="82">
        <v>13</v>
      </c>
      <c r="C141" s="84">
        <v>1.4159999999999999</v>
      </c>
      <c r="D141" s="82">
        <v>209</v>
      </c>
      <c r="E141" s="82">
        <v>85</v>
      </c>
      <c r="F141" s="82">
        <v>1</v>
      </c>
      <c r="G141" s="29">
        <v>1</v>
      </c>
      <c r="H141" s="82">
        <v>45</v>
      </c>
      <c r="I141" s="82">
        <v>6</v>
      </c>
      <c r="J141" s="30">
        <v>169</v>
      </c>
      <c r="K141" s="31">
        <v>3.5502958579881658E-2</v>
      </c>
      <c r="L141" s="83">
        <v>12.8</v>
      </c>
    </row>
    <row r="142" spans="1:12" ht="15.75" x14ac:dyDescent="0.5">
      <c r="A142" s="83">
        <v>1.7</v>
      </c>
      <c r="B142" s="82">
        <v>2</v>
      </c>
      <c r="C142" s="84">
        <v>0.115</v>
      </c>
      <c r="D142" s="82">
        <v>70</v>
      </c>
      <c r="E142" s="82">
        <v>137</v>
      </c>
      <c r="F142" s="82">
        <v>0</v>
      </c>
      <c r="G142" s="29">
        <v>0</v>
      </c>
      <c r="H142" s="82">
        <v>46</v>
      </c>
      <c r="I142" s="82">
        <v>6</v>
      </c>
      <c r="J142" s="30">
        <v>161</v>
      </c>
      <c r="K142" s="31">
        <v>3.7267080745341616E-2</v>
      </c>
      <c r="L142" s="83">
        <v>6.6</v>
      </c>
    </row>
    <row r="143" spans="1:12" ht="15.75" x14ac:dyDescent="0.5">
      <c r="A143" s="83">
        <v>3</v>
      </c>
      <c r="B143" s="82">
        <v>7</v>
      </c>
      <c r="C143" s="84">
        <v>0.995</v>
      </c>
      <c r="D143" s="82">
        <v>185</v>
      </c>
      <c r="E143" s="82">
        <v>99</v>
      </c>
      <c r="F143" s="82">
        <v>1</v>
      </c>
      <c r="G143" s="29">
        <v>1</v>
      </c>
      <c r="H143" s="82">
        <v>30</v>
      </c>
      <c r="I143" s="82">
        <v>10</v>
      </c>
      <c r="J143" s="30">
        <v>180</v>
      </c>
      <c r="K143" s="31">
        <v>0.05</v>
      </c>
      <c r="L143" s="83">
        <v>17</v>
      </c>
    </row>
    <row r="144" spans="1:12" ht="15.75" x14ac:dyDescent="0.5">
      <c r="A144" s="83">
        <v>3</v>
      </c>
      <c r="B144" s="82">
        <v>4</v>
      </c>
      <c r="C144" s="84">
        <v>2.3519999999999999</v>
      </c>
      <c r="D144" s="82">
        <v>209</v>
      </c>
      <c r="E144" s="82">
        <v>85</v>
      </c>
      <c r="F144" s="82">
        <v>1</v>
      </c>
      <c r="G144" s="29">
        <v>1</v>
      </c>
      <c r="H144" s="82">
        <v>30</v>
      </c>
      <c r="I144" s="82">
        <v>12</v>
      </c>
      <c r="J144" s="30">
        <v>182</v>
      </c>
      <c r="K144" s="31">
        <v>3.8461538461538464E-2</v>
      </c>
      <c r="L144" s="83">
        <v>16.7</v>
      </c>
    </row>
    <row r="145" spans="1:12" ht="15.75" x14ac:dyDescent="0.5">
      <c r="A145" s="83">
        <v>3.4</v>
      </c>
      <c r="B145" s="82">
        <v>9</v>
      </c>
      <c r="C145" s="84">
        <v>1.2589999999999999</v>
      </c>
      <c r="D145" s="82">
        <v>175</v>
      </c>
      <c r="E145" s="82">
        <v>84</v>
      </c>
      <c r="F145" s="82">
        <v>1</v>
      </c>
      <c r="G145" s="29">
        <v>1</v>
      </c>
      <c r="H145" s="82">
        <v>31</v>
      </c>
      <c r="I145" s="82">
        <v>8</v>
      </c>
      <c r="J145" s="30">
        <v>183</v>
      </c>
      <c r="K145" s="31">
        <v>3.825136612021858E-2</v>
      </c>
      <c r="L145" s="83">
        <v>15.9</v>
      </c>
    </row>
    <row r="146" spans="1:12" ht="15.75" x14ac:dyDescent="0.5">
      <c r="A146" s="83">
        <v>2</v>
      </c>
      <c r="B146" s="82">
        <v>3</v>
      </c>
      <c r="C146" s="84">
        <v>1.464</v>
      </c>
      <c r="D146" s="82">
        <v>118</v>
      </c>
      <c r="E146" s="82">
        <v>115</v>
      </c>
      <c r="F146" s="82">
        <v>1</v>
      </c>
      <c r="G146" s="29">
        <v>0</v>
      </c>
      <c r="H146" s="82">
        <v>46</v>
      </c>
      <c r="I146" s="82">
        <v>6</v>
      </c>
      <c r="J146" s="30">
        <v>162</v>
      </c>
      <c r="K146" s="31">
        <v>3.0864197530864196E-2</v>
      </c>
      <c r="L146" s="83">
        <v>7.9</v>
      </c>
    </row>
    <row r="147" spans="1:12" ht="15.75" x14ac:dyDescent="0.5">
      <c r="A147" s="83">
        <v>3.3</v>
      </c>
      <c r="B147" s="82">
        <v>5</v>
      </c>
      <c r="C147" s="84">
        <v>0.504</v>
      </c>
      <c r="D147" s="82">
        <v>253</v>
      </c>
      <c r="E147" s="82">
        <v>124</v>
      </c>
      <c r="F147" s="82">
        <v>0</v>
      </c>
      <c r="G147" s="29">
        <v>1</v>
      </c>
      <c r="H147" s="82">
        <v>42</v>
      </c>
      <c r="I147" s="82">
        <v>9</v>
      </c>
      <c r="J147" s="30">
        <v>163</v>
      </c>
      <c r="K147" s="31">
        <v>5.5214723926380369E-2</v>
      </c>
      <c r="L147" s="83">
        <v>14.1</v>
      </c>
    </row>
    <row r="148" spans="1:12" ht="15.75" x14ac:dyDescent="0.5">
      <c r="A148" s="83">
        <v>1.7</v>
      </c>
      <c r="B148" s="82">
        <v>19</v>
      </c>
      <c r="C148" s="84">
        <v>0.44700000000000001</v>
      </c>
      <c r="D148" s="82">
        <v>20</v>
      </c>
      <c r="E148" s="82">
        <v>129</v>
      </c>
      <c r="F148" s="82">
        <v>1</v>
      </c>
      <c r="G148" s="29">
        <v>0</v>
      </c>
      <c r="H148" s="82">
        <v>43</v>
      </c>
      <c r="I148" s="82">
        <v>10</v>
      </c>
      <c r="J148" s="30">
        <v>178</v>
      </c>
      <c r="K148" s="31">
        <v>3.3707865168539325E-2</v>
      </c>
      <c r="L148" s="83">
        <v>8.1</v>
      </c>
    </row>
    <row r="149" spans="1:12" ht="15.75" x14ac:dyDescent="0.5">
      <c r="A149" s="83">
        <v>2.9</v>
      </c>
      <c r="B149" s="82">
        <v>17</v>
      </c>
      <c r="C149" s="84">
        <v>2.62</v>
      </c>
      <c r="D149" s="82">
        <v>103</v>
      </c>
      <c r="E149" s="82">
        <v>102</v>
      </c>
      <c r="F149" s="82">
        <v>0</v>
      </c>
      <c r="G149" s="29">
        <v>1</v>
      </c>
      <c r="H149" s="82">
        <v>39</v>
      </c>
      <c r="I149" s="82">
        <v>8</v>
      </c>
      <c r="J149" s="30">
        <v>166</v>
      </c>
      <c r="K149" s="31">
        <v>3.614457831325301E-2</v>
      </c>
      <c r="L149" s="83">
        <v>13.6</v>
      </c>
    </row>
    <row r="150" spans="1:12" ht="15.75" x14ac:dyDescent="0.5">
      <c r="A150" s="83">
        <v>2</v>
      </c>
      <c r="B150" s="82">
        <v>8</v>
      </c>
      <c r="C150" s="84">
        <v>1.1679999999999999</v>
      </c>
      <c r="D150" s="82">
        <v>120</v>
      </c>
      <c r="E150" s="82">
        <v>114</v>
      </c>
      <c r="F150" s="82">
        <v>1</v>
      </c>
      <c r="G150" s="29">
        <v>0</v>
      </c>
      <c r="H150" s="82">
        <v>52</v>
      </c>
      <c r="I150" s="82">
        <v>10</v>
      </c>
      <c r="J150" s="30">
        <v>174</v>
      </c>
      <c r="K150" s="31">
        <v>4.5977011494252873E-2</v>
      </c>
      <c r="L150" s="83">
        <v>10</v>
      </c>
    </row>
    <row r="151" spans="1:12" ht="15.75" x14ac:dyDescent="0.5">
      <c r="A151" s="83">
        <v>2.2000000000000002</v>
      </c>
      <c r="B151" s="82">
        <v>9</v>
      </c>
      <c r="C151" s="84">
        <v>3.2000000000000001E-2</v>
      </c>
      <c r="D151" s="82">
        <v>102</v>
      </c>
      <c r="E151" s="82">
        <v>135</v>
      </c>
      <c r="F151" s="82">
        <v>1</v>
      </c>
      <c r="G151" s="29">
        <v>1</v>
      </c>
      <c r="H151" s="82">
        <v>35</v>
      </c>
      <c r="I151" s="82">
        <v>8</v>
      </c>
      <c r="J151" s="30">
        <v>178</v>
      </c>
      <c r="K151" s="31">
        <v>3.9325842696629212E-2</v>
      </c>
      <c r="L151" s="83">
        <v>11.6</v>
      </c>
    </row>
    <row r="153" spans="1:12" x14ac:dyDescent="0.45">
      <c r="A153" s="99" t="s">
        <v>89</v>
      </c>
      <c r="B153" s="99"/>
      <c r="C153" s="99"/>
      <c r="D153" s="99"/>
      <c r="E153" s="99"/>
      <c r="F153" s="99"/>
      <c r="G153" s="99"/>
      <c r="H153" s="99"/>
      <c r="I153" s="99"/>
    </row>
    <row r="154" spans="1:12" ht="14.65" thickBot="1" x14ac:dyDescent="0.5">
      <c r="A154" s="99"/>
      <c r="B154" s="99"/>
      <c r="C154" s="99"/>
      <c r="D154" s="99"/>
      <c r="E154" s="99"/>
      <c r="F154" s="99"/>
      <c r="G154" s="99"/>
      <c r="H154" s="99"/>
      <c r="I154" s="99"/>
    </row>
    <row r="155" spans="1:12" x14ac:dyDescent="0.45">
      <c r="A155" s="51" t="s">
        <v>90</v>
      </c>
      <c r="B155" s="51"/>
      <c r="C155" s="99"/>
      <c r="D155" s="99"/>
      <c r="E155" s="99"/>
      <c r="F155" s="99"/>
      <c r="G155" s="99"/>
      <c r="H155" s="99"/>
      <c r="I155" s="99"/>
    </row>
    <row r="156" spans="1:12" x14ac:dyDescent="0.45">
      <c r="A156" s="52" t="s">
        <v>91</v>
      </c>
      <c r="B156" s="52">
        <v>0.97524271052247669</v>
      </c>
      <c r="C156" s="99"/>
      <c r="D156" s="99"/>
      <c r="E156" s="99"/>
      <c r="F156" s="99"/>
      <c r="G156" s="99"/>
      <c r="H156" s="99"/>
      <c r="I156" s="99"/>
    </row>
    <row r="157" spans="1:12" x14ac:dyDescent="0.45">
      <c r="A157" s="52" t="s">
        <v>92</v>
      </c>
      <c r="B157" s="52">
        <v>0.95109834442722729</v>
      </c>
      <c r="C157" s="99"/>
      <c r="D157" s="99"/>
      <c r="E157" s="99"/>
      <c r="F157" s="99"/>
      <c r="G157" s="99"/>
      <c r="H157" s="99"/>
      <c r="I157" s="99"/>
    </row>
    <row r="158" spans="1:12" x14ac:dyDescent="0.45">
      <c r="A158" s="52" t="s">
        <v>93</v>
      </c>
      <c r="B158" s="52">
        <v>0.94720038637432502</v>
      </c>
      <c r="C158" s="99"/>
      <c r="D158" s="99"/>
      <c r="E158" s="99"/>
      <c r="F158" s="99"/>
      <c r="G158" s="99"/>
      <c r="H158" s="99"/>
      <c r="I158" s="99"/>
    </row>
    <row r="159" spans="1:12" x14ac:dyDescent="0.45">
      <c r="A159" s="52" t="s">
        <v>94</v>
      </c>
      <c r="B159" s="52">
        <v>0.82054769707292452</v>
      </c>
      <c r="C159" s="99"/>
      <c r="D159" s="99"/>
      <c r="E159" s="99"/>
      <c r="F159" s="99"/>
      <c r="G159" s="99"/>
      <c r="H159" s="99"/>
      <c r="I159" s="99"/>
    </row>
    <row r="160" spans="1:12" ht="14.65" thickBot="1" x14ac:dyDescent="0.5">
      <c r="A160" s="53" t="s">
        <v>95</v>
      </c>
      <c r="B160" s="53">
        <v>150</v>
      </c>
      <c r="C160" s="99"/>
      <c r="D160" s="99"/>
      <c r="E160" s="99"/>
      <c r="F160" s="99"/>
      <c r="G160" s="99"/>
      <c r="H160" s="99"/>
      <c r="I160" s="99"/>
    </row>
    <row r="161" spans="1:9" x14ac:dyDescent="0.45">
      <c r="A161" s="99"/>
      <c r="B161" s="99"/>
      <c r="C161" s="99"/>
      <c r="D161" s="99"/>
      <c r="E161" s="99"/>
      <c r="F161" s="99"/>
      <c r="G161" s="99"/>
      <c r="H161" s="99"/>
      <c r="I161" s="99"/>
    </row>
    <row r="162" spans="1:9" ht="14.65" thickBot="1" x14ac:dyDescent="0.5">
      <c r="A162" s="99" t="s">
        <v>96</v>
      </c>
      <c r="B162" s="99"/>
      <c r="C162" s="99"/>
      <c r="D162" s="99"/>
      <c r="E162" s="99"/>
      <c r="F162" s="99"/>
      <c r="G162" s="99"/>
      <c r="H162" s="99"/>
      <c r="I162" s="99"/>
    </row>
    <row r="163" spans="1:9" x14ac:dyDescent="0.45">
      <c r="A163" s="54"/>
      <c r="B163" s="54" t="s">
        <v>101</v>
      </c>
      <c r="C163" s="54" t="s">
        <v>102</v>
      </c>
      <c r="D163" s="54" t="s">
        <v>103</v>
      </c>
      <c r="E163" s="54" t="s">
        <v>104</v>
      </c>
      <c r="F163" s="54" t="s">
        <v>105</v>
      </c>
      <c r="G163" s="99"/>
      <c r="H163" s="99"/>
      <c r="I163" s="99"/>
    </row>
    <row r="164" spans="1:9" x14ac:dyDescent="0.45">
      <c r="A164" s="52" t="s">
        <v>97</v>
      </c>
      <c r="B164" s="52">
        <v>11</v>
      </c>
      <c r="C164" s="52">
        <v>1807.1267371356405</v>
      </c>
      <c r="D164" s="52">
        <v>164.28424883051278</v>
      </c>
      <c r="E164" s="52">
        <v>243.99912249417341</v>
      </c>
      <c r="F164" s="52">
        <v>1.2554927527634917E-84</v>
      </c>
      <c r="G164" s="99"/>
      <c r="H164" s="99"/>
      <c r="I164" s="99"/>
    </row>
    <row r="165" spans="1:9" x14ac:dyDescent="0.45">
      <c r="A165" s="52" t="s">
        <v>98</v>
      </c>
      <c r="B165" s="52">
        <v>138</v>
      </c>
      <c r="C165" s="52">
        <v>92.915196197691827</v>
      </c>
      <c r="D165" s="52">
        <v>0.67329852317167993</v>
      </c>
      <c r="E165" s="52"/>
      <c r="F165" s="52"/>
      <c r="G165" s="99"/>
      <c r="H165" s="99"/>
      <c r="I165" s="99"/>
    </row>
    <row r="166" spans="1:9" ht="14.65" thickBot="1" x14ac:dyDescent="0.5">
      <c r="A166" s="53" t="s">
        <v>99</v>
      </c>
      <c r="B166" s="53">
        <v>149</v>
      </c>
      <c r="C166" s="53">
        <v>1900.0419333333323</v>
      </c>
      <c r="D166" s="53"/>
      <c r="E166" s="53"/>
      <c r="F166" s="53"/>
      <c r="G166" s="99"/>
      <c r="H166" s="99"/>
      <c r="I166" s="99"/>
    </row>
    <row r="167" spans="1:9" ht="14.65" thickBot="1" x14ac:dyDescent="0.5">
      <c r="A167" s="99"/>
      <c r="B167" s="99"/>
      <c r="C167" s="99"/>
      <c r="D167" s="99"/>
      <c r="E167" s="99"/>
      <c r="F167" s="99"/>
      <c r="G167" s="99"/>
      <c r="H167" s="99"/>
      <c r="I167" s="99"/>
    </row>
    <row r="168" spans="1:9" x14ac:dyDescent="0.45">
      <c r="A168" s="54"/>
      <c r="B168" s="54" t="s">
        <v>106</v>
      </c>
      <c r="C168" s="54" t="s">
        <v>94</v>
      </c>
      <c r="D168" s="54" t="s">
        <v>107</v>
      </c>
      <c r="E168" s="54" t="s">
        <v>108</v>
      </c>
      <c r="F168" s="54" t="s">
        <v>109</v>
      </c>
      <c r="G168" s="54" t="s">
        <v>110</v>
      </c>
      <c r="H168" s="54" t="s">
        <v>111</v>
      </c>
      <c r="I168" s="54" t="s">
        <v>112</v>
      </c>
    </row>
    <row r="169" spans="1:9" x14ac:dyDescent="0.45">
      <c r="A169" s="52" t="s">
        <v>100</v>
      </c>
      <c r="B169" s="52">
        <v>-29.24114394049402</v>
      </c>
      <c r="C169" s="52">
        <v>2.1060521356406245</v>
      </c>
      <c r="D169" s="52">
        <v>-13.884340014972787</v>
      </c>
      <c r="E169" s="52">
        <v>5.6256512951129132E-28</v>
      </c>
      <c r="F169" s="52">
        <v>-33.405448287991135</v>
      </c>
      <c r="G169" s="52">
        <v>-25.076839592996905</v>
      </c>
      <c r="H169" s="52">
        <v>-33.405448287991135</v>
      </c>
      <c r="I169" s="52">
        <v>-25.076839592996905</v>
      </c>
    </row>
    <row r="170" spans="1:9" x14ac:dyDescent="0.45">
      <c r="A170" s="52" t="s">
        <v>41</v>
      </c>
      <c r="B170" s="52">
        <v>0.82838883295452759</v>
      </c>
      <c r="C170" s="52">
        <v>0.21918691608482133</v>
      </c>
      <c r="D170" s="52">
        <v>3.7793717241496125</v>
      </c>
      <c r="E170" s="52">
        <v>2.3315489328215667E-4</v>
      </c>
      <c r="F170" s="52">
        <v>0.39498976741389208</v>
      </c>
      <c r="G170" s="52">
        <v>1.2617878984951632</v>
      </c>
      <c r="H170" s="52">
        <v>0.39498976741389208</v>
      </c>
      <c r="I170" s="52">
        <v>1.2617878984951632</v>
      </c>
    </row>
    <row r="171" spans="1:9" x14ac:dyDescent="0.45">
      <c r="A171" s="52" t="s">
        <v>43</v>
      </c>
      <c r="B171" s="52">
        <v>2.2757294932089871E-2</v>
      </c>
      <c r="C171" s="52">
        <v>1.309455698587754E-2</v>
      </c>
      <c r="D171" s="52">
        <v>1.7379201874972616</v>
      </c>
      <c r="E171" s="57">
        <v>8.4455575153562473E-2</v>
      </c>
      <c r="F171" s="52">
        <v>-3.1346189773687576E-3</v>
      </c>
      <c r="G171" s="52">
        <v>4.8649208841548497E-2</v>
      </c>
      <c r="H171" s="52">
        <v>-3.1346189773687576E-3</v>
      </c>
      <c r="I171" s="52">
        <v>4.8649208841548497E-2</v>
      </c>
    </row>
    <row r="172" spans="1:9" x14ac:dyDescent="0.45">
      <c r="A172" s="52" t="s">
        <v>44</v>
      </c>
      <c r="B172" s="52">
        <v>0.25677941550275402</v>
      </c>
      <c r="C172" s="52">
        <v>0.11448775584870641</v>
      </c>
      <c r="D172" s="52">
        <v>2.2428548240746684</v>
      </c>
      <c r="E172" s="52">
        <v>2.6500441698763675E-2</v>
      </c>
      <c r="F172" s="52">
        <v>3.0402370344309509E-2</v>
      </c>
      <c r="G172" s="52">
        <v>0.48315646066119855</v>
      </c>
      <c r="H172" s="52">
        <v>3.0402370344309509E-2</v>
      </c>
      <c r="I172" s="52">
        <v>0.48315646066119855</v>
      </c>
    </row>
    <row r="173" spans="1:9" x14ac:dyDescent="0.45">
      <c r="A173" s="52" t="s">
        <v>45</v>
      </c>
      <c r="B173" s="52">
        <v>3.5666388766546854E-2</v>
      </c>
      <c r="C173" s="52">
        <v>1.957655158057345E-3</v>
      </c>
      <c r="D173" s="52">
        <v>18.218933308938819</v>
      </c>
      <c r="E173" s="52">
        <v>1.5375343954251848E-38</v>
      </c>
      <c r="F173" s="52">
        <v>3.1795510288451359E-2</v>
      </c>
      <c r="G173" s="52">
        <v>3.9537267244642349E-2</v>
      </c>
      <c r="H173" s="52">
        <v>3.1795510288451359E-2</v>
      </c>
      <c r="I173" s="52">
        <v>3.9537267244642349E-2</v>
      </c>
    </row>
    <row r="174" spans="1:9" x14ac:dyDescent="0.45">
      <c r="A174" s="52" t="s">
        <v>47</v>
      </c>
      <c r="B174" s="52">
        <v>1.8085485955400337E-2</v>
      </c>
      <c r="C174" s="52">
        <v>3.8643296857269749E-3</v>
      </c>
      <c r="D174" s="52">
        <v>4.680109469489536</v>
      </c>
      <c r="E174" s="52">
        <v>6.770399734336957E-6</v>
      </c>
      <c r="F174" s="52">
        <v>1.0444533180249776E-2</v>
      </c>
      <c r="G174" s="52">
        <v>2.5726438730550898E-2</v>
      </c>
      <c r="H174" s="52">
        <v>1.0444533180249776E-2</v>
      </c>
      <c r="I174" s="52">
        <v>2.5726438730550898E-2</v>
      </c>
    </row>
    <row r="175" spans="1:9" x14ac:dyDescent="0.45">
      <c r="A175" s="55" t="s">
        <v>48</v>
      </c>
      <c r="B175" s="55">
        <v>-0.17375475297353693</v>
      </c>
      <c r="C175" s="55">
        <v>0.14542707761917156</v>
      </c>
      <c r="D175" s="55">
        <v>-1.1947895523868448</v>
      </c>
      <c r="E175" s="55">
        <v>0.23421865489706747</v>
      </c>
      <c r="F175" s="55">
        <v>-0.46130822865665549</v>
      </c>
      <c r="G175" s="55">
        <v>0.11379872270958163</v>
      </c>
      <c r="H175" s="55">
        <v>-0.46130822865665549</v>
      </c>
      <c r="I175" s="55">
        <v>0.11379872270958163</v>
      </c>
    </row>
    <row r="176" spans="1:9" x14ac:dyDescent="0.45">
      <c r="A176" s="52" t="s">
        <v>49</v>
      </c>
      <c r="B176" s="52">
        <v>0.20792283051999846</v>
      </c>
      <c r="C176" s="52">
        <v>0.16369067739467077</v>
      </c>
      <c r="D176" s="52">
        <v>1.2702179124024306</v>
      </c>
      <c r="E176" s="57">
        <v>0.20614447893174237</v>
      </c>
      <c r="F176" s="52">
        <v>-0.11574332568939019</v>
      </c>
      <c r="G176" s="52">
        <v>0.53158898672938715</v>
      </c>
      <c r="H176" s="52">
        <v>-0.11574332568939019</v>
      </c>
      <c r="I176" s="52">
        <v>0.53158898672938715</v>
      </c>
    </row>
    <row r="177" spans="1:9" x14ac:dyDescent="0.45">
      <c r="A177" s="52" t="s">
        <v>50</v>
      </c>
      <c r="B177" s="52">
        <v>-2.3829814867241235E-2</v>
      </c>
      <c r="C177" s="52">
        <v>1.0191030951657225E-2</v>
      </c>
      <c r="D177" s="52">
        <v>-2.3383124808747757</v>
      </c>
      <c r="E177" s="52">
        <v>2.0807596120406831E-2</v>
      </c>
      <c r="F177" s="52">
        <v>-4.3980576464866528E-2</v>
      </c>
      <c r="G177" s="52">
        <v>-3.6790532696159423E-3</v>
      </c>
      <c r="H177" s="52">
        <v>-4.3980576464866528E-2</v>
      </c>
      <c r="I177" s="52">
        <v>-3.6790532696159423E-3</v>
      </c>
    </row>
    <row r="178" spans="1:9" x14ac:dyDescent="0.45">
      <c r="A178" s="52" t="s">
        <v>51</v>
      </c>
      <c r="B178" s="52">
        <v>5.7558904885528631E-2</v>
      </c>
      <c r="C178" s="52">
        <v>2.081265085698911E-2</v>
      </c>
      <c r="D178" s="52">
        <v>2.7655729815983405</v>
      </c>
      <c r="E178" s="52">
        <v>6.4604571897948727E-3</v>
      </c>
      <c r="F178" s="52">
        <v>1.6405976627019161E-2</v>
      </c>
      <c r="G178" s="52">
        <v>9.87118331440381E-2</v>
      </c>
      <c r="H178" s="52">
        <v>1.6405976627019161E-2</v>
      </c>
      <c r="I178" s="52">
        <v>9.87118331440381E-2</v>
      </c>
    </row>
    <row r="179" spans="1:9" x14ac:dyDescent="0.45">
      <c r="A179" s="52" t="s">
        <v>35</v>
      </c>
      <c r="B179" s="52">
        <v>0.17725254855348585</v>
      </c>
      <c r="C179" s="52">
        <v>1.1284206424778483E-2</v>
      </c>
      <c r="D179" s="52">
        <v>15.708020739878076</v>
      </c>
      <c r="E179" s="52">
        <v>1.5882543394621689E-32</v>
      </c>
      <c r="F179" s="52">
        <v>0.15494024722080013</v>
      </c>
      <c r="G179" s="52">
        <v>0.19956484988617157</v>
      </c>
      <c r="H179" s="52">
        <v>0.15494024722080013</v>
      </c>
      <c r="I179" s="52">
        <v>0.19956484988617157</v>
      </c>
    </row>
    <row r="180" spans="1:9" ht="14.65" thickBot="1" x14ac:dyDescent="0.5">
      <c r="A180" s="53" t="s">
        <v>56</v>
      </c>
      <c r="B180" s="53">
        <v>32.647020864173037</v>
      </c>
      <c r="C180" s="53">
        <v>8.5344439326757975</v>
      </c>
      <c r="D180" s="53">
        <v>3.8253248977566652</v>
      </c>
      <c r="E180" s="53">
        <v>1.9713145170791662E-4</v>
      </c>
      <c r="F180" s="53">
        <v>15.771834646856757</v>
      </c>
      <c r="G180" s="53">
        <v>49.522207081489313</v>
      </c>
      <c r="H180" s="53">
        <v>15.771834646856757</v>
      </c>
      <c r="I180" s="53">
        <v>49.522207081489313</v>
      </c>
    </row>
    <row r="181" spans="1:9" x14ac:dyDescent="0.45">
      <c r="A181" s="99"/>
      <c r="B181" s="99"/>
      <c r="C181" s="99"/>
      <c r="D181" s="99"/>
      <c r="E181" s="99"/>
      <c r="F181" s="99"/>
      <c r="G181" s="99"/>
      <c r="H181" s="99"/>
      <c r="I181" s="99"/>
    </row>
    <row r="182" spans="1:9" x14ac:dyDescent="0.45">
      <c r="A182" s="183" t="s">
        <v>245</v>
      </c>
      <c r="B182" s="183"/>
      <c r="C182" s="183"/>
      <c r="D182" s="183"/>
      <c r="E182" s="183"/>
      <c r="F182" s="99"/>
      <c r="G182" s="99"/>
      <c r="H182" s="99"/>
      <c r="I182" s="99"/>
    </row>
    <row r="183" spans="1:9" x14ac:dyDescent="0.45">
      <c r="A183" s="99"/>
      <c r="B183" s="99"/>
      <c r="C183" s="99"/>
      <c r="D183" s="99"/>
      <c r="E183" s="99"/>
      <c r="F183" s="99"/>
      <c r="G183" s="99"/>
      <c r="H183" s="99"/>
      <c r="I183" s="99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9561B-EA98-4CEC-A6CD-B93ADBBCDD3E}">
  <dimension ref="A1:K182"/>
  <sheetViews>
    <sheetView topLeftCell="A153" workbookViewId="0">
      <selection activeCell="P147" sqref="P147"/>
    </sheetView>
  </sheetViews>
  <sheetFormatPr defaultRowHeight="14.25" x14ac:dyDescent="0.45"/>
  <sheetData>
    <row r="1" spans="1:11" ht="15.75" x14ac:dyDescent="0.5">
      <c r="A1" s="87" t="s">
        <v>41</v>
      </c>
      <c r="B1" s="87" t="s">
        <v>43</v>
      </c>
      <c r="C1" s="87" t="s">
        <v>44</v>
      </c>
      <c r="D1" s="87" t="s">
        <v>45</v>
      </c>
      <c r="E1" s="87" t="s">
        <v>47</v>
      </c>
      <c r="F1" s="88" t="s">
        <v>49</v>
      </c>
      <c r="G1" s="87" t="s">
        <v>50</v>
      </c>
      <c r="H1" s="87" t="s">
        <v>51</v>
      </c>
      <c r="I1" s="59" t="s">
        <v>35</v>
      </c>
      <c r="J1" s="59" t="s">
        <v>56</v>
      </c>
      <c r="K1" s="87" t="s">
        <v>40</v>
      </c>
    </row>
    <row r="2" spans="1:11" ht="15.75" x14ac:dyDescent="0.5">
      <c r="A2" s="83">
        <v>2.2999999999999998</v>
      </c>
      <c r="B2" s="82">
        <v>10</v>
      </c>
      <c r="C2" s="84">
        <v>0.71199999999999997</v>
      </c>
      <c r="D2" s="82">
        <v>171</v>
      </c>
      <c r="E2" s="82">
        <v>110</v>
      </c>
      <c r="F2" s="29">
        <v>0</v>
      </c>
      <c r="G2" s="82">
        <v>33</v>
      </c>
      <c r="H2" s="82">
        <v>12</v>
      </c>
      <c r="I2" s="30">
        <v>171</v>
      </c>
      <c r="J2" s="31">
        <v>4.0935672514619881E-2</v>
      </c>
      <c r="K2" s="83">
        <v>12.5</v>
      </c>
    </row>
    <row r="3" spans="1:11" ht="15.75" x14ac:dyDescent="0.5">
      <c r="A3" s="83">
        <v>2.7</v>
      </c>
      <c r="B3" s="82">
        <v>8</v>
      </c>
      <c r="C3" s="84">
        <v>9.0999999999999998E-2</v>
      </c>
      <c r="D3" s="82">
        <v>213</v>
      </c>
      <c r="E3" s="82">
        <v>134</v>
      </c>
      <c r="F3" s="29">
        <v>0</v>
      </c>
      <c r="G3" s="82">
        <v>33</v>
      </c>
      <c r="H3" s="82">
        <v>16</v>
      </c>
      <c r="I3" s="30">
        <v>168</v>
      </c>
      <c r="J3" s="31">
        <v>5.9523809523809521E-2</v>
      </c>
      <c r="K3" s="83">
        <v>14.5</v>
      </c>
    </row>
    <row r="4" spans="1:11" ht="15.75" x14ac:dyDescent="0.5">
      <c r="A4" s="83">
        <v>3.1</v>
      </c>
      <c r="B4" s="82">
        <v>7</v>
      </c>
      <c r="C4" s="84">
        <v>1.72</v>
      </c>
      <c r="D4" s="82">
        <v>255</v>
      </c>
      <c r="E4" s="82">
        <v>98</v>
      </c>
      <c r="F4" s="29">
        <v>1</v>
      </c>
      <c r="G4" s="82">
        <v>40</v>
      </c>
      <c r="H4" s="82">
        <v>13</v>
      </c>
      <c r="I4" s="30">
        <v>180</v>
      </c>
      <c r="J4" s="31">
        <v>4.4444444444444446E-2</v>
      </c>
      <c r="K4" s="83">
        <v>19</v>
      </c>
    </row>
    <row r="5" spans="1:11" ht="15.75" x14ac:dyDescent="0.5">
      <c r="A5" s="83">
        <v>2.6</v>
      </c>
      <c r="B5" s="82">
        <v>7</v>
      </c>
      <c r="C5" s="84">
        <v>1.3720000000000001</v>
      </c>
      <c r="D5" s="82">
        <v>287</v>
      </c>
      <c r="E5" s="82">
        <v>85</v>
      </c>
      <c r="F5" s="29">
        <v>1</v>
      </c>
      <c r="G5" s="82">
        <v>29</v>
      </c>
      <c r="H5" s="82">
        <v>10</v>
      </c>
      <c r="I5" s="30">
        <v>173</v>
      </c>
      <c r="J5" s="31">
        <v>4.046242774566474E-2</v>
      </c>
      <c r="K5" s="83">
        <v>18.2</v>
      </c>
    </row>
    <row r="6" spans="1:11" ht="15.75" x14ac:dyDescent="0.5">
      <c r="A6" s="83">
        <v>2</v>
      </c>
      <c r="B6" s="82">
        <v>15</v>
      </c>
      <c r="C6" s="84">
        <v>0.93500000000000005</v>
      </c>
      <c r="D6" s="82">
        <v>112</v>
      </c>
      <c r="E6" s="82">
        <v>72</v>
      </c>
      <c r="F6" s="29">
        <v>0</v>
      </c>
      <c r="G6" s="82">
        <v>36</v>
      </c>
      <c r="H6" s="82">
        <v>4</v>
      </c>
      <c r="I6" s="30">
        <v>166</v>
      </c>
      <c r="J6" s="31">
        <v>3.0120481927710843E-2</v>
      </c>
      <c r="K6" s="83">
        <v>7.6</v>
      </c>
    </row>
    <row r="7" spans="1:11" ht="15.75" x14ac:dyDescent="0.5">
      <c r="A7" s="83">
        <v>2.7</v>
      </c>
      <c r="B7" s="82">
        <v>6</v>
      </c>
      <c r="C7" s="84">
        <v>2.0190000000000001</v>
      </c>
      <c r="D7" s="82">
        <v>238</v>
      </c>
      <c r="E7" s="82">
        <v>77</v>
      </c>
      <c r="F7" s="29">
        <v>1</v>
      </c>
      <c r="G7" s="82">
        <v>32</v>
      </c>
      <c r="H7" s="82">
        <v>15</v>
      </c>
      <c r="I7" s="30">
        <v>183</v>
      </c>
      <c r="J7" s="31">
        <v>4.9180327868852458E-2</v>
      </c>
      <c r="K7" s="83">
        <v>18.5</v>
      </c>
    </row>
    <row r="8" spans="1:11" ht="15.75" x14ac:dyDescent="0.5">
      <c r="A8" s="83">
        <v>2.4</v>
      </c>
      <c r="B8" s="82">
        <v>7</v>
      </c>
      <c r="C8" s="84">
        <v>0.66200000000000003</v>
      </c>
      <c r="D8" s="82">
        <v>124</v>
      </c>
      <c r="E8" s="82">
        <v>100</v>
      </c>
      <c r="F8" s="29">
        <v>1</v>
      </c>
      <c r="G8" s="82">
        <v>52</v>
      </c>
      <c r="H8" s="82">
        <v>15</v>
      </c>
      <c r="I8" s="30">
        <v>182</v>
      </c>
      <c r="J8" s="31">
        <v>4.9450549450549448E-2</v>
      </c>
      <c r="K8" s="83">
        <v>13.1</v>
      </c>
    </row>
    <row r="9" spans="1:11" ht="15.75" x14ac:dyDescent="0.5">
      <c r="A9" s="83">
        <v>2.5</v>
      </c>
      <c r="B9" s="82">
        <v>6</v>
      </c>
      <c r="C9" s="84">
        <v>0.7</v>
      </c>
      <c r="D9" s="82">
        <v>214</v>
      </c>
      <c r="E9" s="82">
        <v>95</v>
      </c>
      <c r="F9" s="29">
        <v>0</v>
      </c>
      <c r="G9" s="82">
        <v>41</v>
      </c>
      <c r="H9" s="82">
        <v>4</v>
      </c>
      <c r="I9" s="30">
        <v>173</v>
      </c>
      <c r="J9" s="31">
        <v>5.2023121387283239E-2</v>
      </c>
      <c r="K9" s="83">
        <v>14.9</v>
      </c>
    </row>
    <row r="10" spans="1:11" ht="15.75" x14ac:dyDescent="0.5">
      <c r="A10" s="83">
        <v>2.7</v>
      </c>
      <c r="B10" s="82">
        <v>8</v>
      </c>
      <c r="C10" s="84">
        <v>0.93700000000000006</v>
      </c>
      <c r="D10" s="82">
        <v>215</v>
      </c>
      <c r="E10" s="82">
        <v>112</v>
      </c>
      <c r="F10" s="29">
        <v>1</v>
      </c>
      <c r="G10" s="82">
        <v>31</v>
      </c>
      <c r="H10" s="82">
        <v>12</v>
      </c>
      <c r="I10" s="30">
        <v>183</v>
      </c>
      <c r="J10" s="31">
        <v>4.9180327868852458E-2</v>
      </c>
      <c r="K10" s="83">
        <v>17.100000000000001</v>
      </c>
    </row>
    <row r="11" spans="1:11" ht="15.75" x14ac:dyDescent="0.5">
      <c r="A11" s="83">
        <v>2.1</v>
      </c>
      <c r="B11" s="82">
        <v>16</v>
      </c>
      <c r="C11" s="84">
        <v>6.5000000000000002E-2</v>
      </c>
      <c r="D11" s="82">
        <v>154</v>
      </c>
      <c r="E11" s="82">
        <v>75</v>
      </c>
      <c r="F11" s="29">
        <v>0</v>
      </c>
      <c r="G11" s="82">
        <v>42</v>
      </c>
      <c r="H11" s="82">
        <v>13</v>
      </c>
      <c r="I11" s="30">
        <v>158</v>
      </c>
      <c r="J11" s="31">
        <v>4.4303797468354431E-2</v>
      </c>
      <c r="K11" s="83">
        <v>9.1999999999999993</v>
      </c>
    </row>
    <row r="12" spans="1:11" ht="15.75" x14ac:dyDescent="0.5">
      <c r="A12" s="83">
        <v>2.2000000000000002</v>
      </c>
      <c r="B12" s="82">
        <v>10</v>
      </c>
      <c r="C12" s="84">
        <v>2.1440000000000001</v>
      </c>
      <c r="D12" s="82">
        <v>97</v>
      </c>
      <c r="E12" s="82">
        <v>100</v>
      </c>
      <c r="F12" s="29">
        <v>0</v>
      </c>
      <c r="G12" s="82">
        <v>32</v>
      </c>
      <c r="H12" s="82">
        <v>8</v>
      </c>
      <c r="I12" s="30">
        <v>174</v>
      </c>
      <c r="J12" s="31">
        <v>3.4482758620689655E-2</v>
      </c>
      <c r="K12" s="83">
        <v>10.3</v>
      </c>
    </row>
    <row r="13" spans="1:11" ht="15.75" x14ac:dyDescent="0.5">
      <c r="A13" s="83">
        <v>3.1</v>
      </c>
      <c r="B13" s="82">
        <v>7</v>
      </c>
      <c r="C13" s="84">
        <v>0.248</v>
      </c>
      <c r="D13" s="82">
        <v>301</v>
      </c>
      <c r="E13" s="82">
        <v>96</v>
      </c>
      <c r="F13" s="29">
        <v>1</v>
      </c>
      <c r="G13" s="82">
        <v>39</v>
      </c>
      <c r="H13" s="82">
        <v>21</v>
      </c>
      <c r="I13" s="30">
        <v>174</v>
      </c>
      <c r="J13" s="31">
        <v>7.4712643678160925E-2</v>
      </c>
      <c r="K13" s="83">
        <v>19.3</v>
      </c>
    </row>
    <row r="14" spans="1:11" ht="15.75" x14ac:dyDescent="0.5">
      <c r="A14" s="83">
        <v>1.8</v>
      </c>
      <c r="B14" s="82">
        <v>23</v>
      </c>
      <c r="C14" s="84">
        <v>1.607</v>
      </c>
      <c r="D14" s="82">
        <v>123</v>
      </c>
      <c r="E14" s="82">
        <v>72</v>
      </c>
      <c r="F14" s="29">
        <v>0</v>
      </c>
      <c r="G14" s="82">
        <v>45</v>
      </c>
      <c r="H14" s="82">
        <v>8</v>
      </c>
      <c r="I14" s="30">
        <v>163</v>
      </c>
      <c r="J14" s="31">
        <v>4.2944785276073622E-2</v>
      </c>
      <c r="K14" s="83">
        <v>8.1</v>
      </c>
    </row>
    <row r="15" spans="1:11" ht="15.75" x14ac:dyDescent="0.5">
      <c r="A15" s="83">
        <v>3.3</v>
      </c>
      <c r="B15" s="82">
        <v>3</v>
      </c>
      <c r="C15" s="84">
        <v>1.6240000000000001</v>
      </c>
      <c r="D15" s="82">
        <v>148</v>
      </c>
      <c r="E15" s="82">
        <v>73</v>
      </c>
      <c r="F15" s="29">
        <v>0</v>
      </c>
      <c r="G15" s="82">
        <v>39</v>
      </c>
      <c r="H15" s="82">
        <v>11</v>
      </c>
      <c r="I15" s="30">
        <v>168</v>
      </c>
      <c r="J15" s="31">
        <v>4.1666666666666664E-2</v>
      </c>
      <c r="K15" s="83">
        <v>9.1</v>
      </c>
    </row>
    <row r="16" spans="1:11" ht="15.75" x14ac:dyDescent="0.5">
      <c r="A16" s="83">
        <v>2.8</v>
      </c>
      <c r="B16" s="82">
        <v>9</v>
      </c>
      <c r="C16" s="84">
        <v>0.05</v>
      </c>
      <c r="D16" s="82">
        <v>228</v>
      </c>
      <c r="E16" s="82">
        <v>86</v>
      </c>
      <c r="F16" s="29">
        <v>1</v>
      </c>
      <c r="G16" s="82">
        <v>31</v>
      </c>
      <c r="H16" s="82">
        <v>13</v>
      </c>
      <c r="I16" s="30">
        <v>173</v>
      </c>
      <c r="J16" s="31">
        <v>4.6242774566473986E-2</v>
      </c>
      <c r="K16" s="83">
        <v>15.7</v>
      </c>
    </row>
    <row r="17" spans="1:11" ht="15.75" x14ac:dyDescent="0.5">
      <c r="A17" s="83">
        <v>2.1</v>
      </c>
      <c r="B17" s="82">
        <v>16</v>
      </c>
      <c r="C17" s="84">
        <v>0.58799999999999997</v>
      </c>
      <c r="D17" s="82">
        <v>136</v>
      </c>
      <c r="E17" s="82">
        <v>121</v>
      </c>
      <c r="F17" s="29">
        <v>1</v>
      </c>
      <c r="G17" s="82">
        <v>41</v>
      </c>
      <c r="H17" s="82">
        <v>10</v>
      </c>
      <c r="I17" s="30">
        <v>159</v>
      </c>
      <c r="J17" s="31">
        <v>5.0314465408805034E-2</v>
      </c>
      <c r="K17" s="83">
        <v>9.8000000000000007</v>
      </c>
    </row>
    <row r="18" spans="1:11" ht="15.75" x14ac:dyDescent="0.5">
      <c r="A18" s="83">
        <v>3.8</v>
      </c>
      <c r="B18" s="82">
        <v>9</v>
      </c>
      <c r="C18" s="84">
        <v>1.76</v>
      </c>
      <c r="D18" s="82">
        <v>369</v>
      </c>
      <c r="E18" s="82">
        <v>85</v>
      </c>
      <c r="F18" s="29">
        <v>1</v>
      </c>
      <c r="G18" s="82">
        <v>38</v>
      </c>
      <c r="H18" s="82">
        <v>12</v>
      </c>
      <c r="I18" s="30">
        <v>163</v>
      </c>
      <c r="J18" s="31">
        <v>4.2944785276073622E-2</v>
      </c>
      <c r="K18" s="83">
        <v>19.5</v>
      </c>
    </row>
    <row r="19" spans="1:11" ht="15.75" x14ac:dyDescent="0.5">
      <c r="A19" s="83">
        <v>2.6</v>
      </c>
      <c r="B19" s="82">
        <v>8</v>
      </c>
      <c r="C19" s="84">
        <v>4.4999999999999998E-2</v>
      </c>
      <c r="D19" s="82">
        <v>187</v>
      </c>
      <c r="E19" s="82">
        <v>73</v>
      </c>
      <c r="F19" s="29">
        <v>1</v>
      </c>
      <c r="G19" s="82">
        <v>29</v>
      </c>
      <c r="H19" s="82">
        <v>13</v>
      </c>
      <c r="I19" s="30">
        <v>182</v>
      </c>
      <c r="J19" s="31">
        <v>5.4945054945054944E-2</v>
      </c>
      <c r="K19" s="83">
        <v>16.2</v>
      </c>
    </row>
    <row r="20" spans="1:11" ht="15.75" x14ac:dyDescent="0.5">
      <c r="A20" s="83">
        <v>1.9</v>
      </c>
      <c r="B20" s="82">
        <v>12</v>
      </c>
      <c r="C20" s="84">
        <v>1</v>
      </c>
      <c r="D20" s="82">
        <v>66</v>
      </c>
      <c r="E20" s="82">
        <v>90</v>
      </c>
      <c r="F20" s="29">
        <v>0</v>
      </c>
      <c r="G20" s="82">
        <v>34</v>
      </c>
      <c r="H20" s="82">
        <v>6</v>
      </c>
      <c r="I20" s="30">
        <v>178</v>
      </c>
      <c r="J20" s="31">
        <v>3.3707865168539325E-2</v>
      </c>
      <c r="K20" s="83">
        <v>8</v>
      </c>
    </row>
    <row r="21" spans="1:11" ht="15.75" x14ac:dyDescent="0.5">
      <c r="A21" s="83">
        <v>2.6</v>
      </c>
      <c r="B21" s="82">
        <v>13</v>
      </c>
      <c r="C21" s="84">
        <v>0.121</v>
      </c>
      <c r="D21" s="82">
        <v>116</v>
      </c>
      <c r="E21" s="82">
        <v>82</v>
      </c>
      <c r="F21" s="29">
        <v>1</v>
      </c>
      <c r="G21" s="82">
        <v>34</v>
      </c>
      <c r="H21" s="82">
        <v>8</v>
      </c>
      <c r="I21" s="30">
        <v>185</v>
      </c>
      <c r="J21" s="31">
        <v>4.3243243243243246E-2</v>
      </c>
      <c r="K21" s="83">
        <v>12.2</v>
      </c>
    </row>
    <row r="22" spans="1:11" ht="15.75" x14ac:dyDescent="0.5">
      <c r="A22" s="83">
        <v>2.4</v>
      </c>
      <c r="B22" s="82">
        <v>3</v>
      </c>
      <c r="C22" s="84">
        <v>0.159</v>
      </c>
      <c r="D22" s="82">
        <v>144</v>
      </c>
      <c r="E22" s="82">
        <v>85</v>
      </c>
      <c r="F22" s="29">
        <v>1</v>
      </c>
      <c r="G22" s="82">
        <v>47</v>
      </c>
      <c r="H22" s="82">
        <v>14</v>
      </c>
      <c r="I22" s="30">
        <v>168</v>
      </c>
      <c r="J22" s="31">
        <v>3.5714285714285712E-2</v>
      </c>
      <c r="K22" s="83">
        <v>11.1</v>
      </c>
    </row>
    <row r="23" spans="1:11" ht="15.75" x14ac:dyDescent="0.5">
      <c r="A23" s="83">
        <v>3</v>
      </c>
      <c r="B23" s="82">
        <v>8</v>
      </c>
      <c r="C23" s="84">
        <v>2.2839999999999998</v>
      </c>
      <c r="D23" s="82">
        <v>201</v>
      </c>
      <c r="E23" s="82">
        <v>80</v>
      </c>
      <c r="F23" s="29">
        <v>1</v>
      </c>
      <c r="G23" s="82">
        <v>38</v>
      </c>
      <c r="H23" s="82">
        <v>10</v>
      </c>
      <c r="I23" s="30">
        <v>183</v>
      </c>
      <c r="J23" s="31">
        <v>4.9180327868852458E-2</v>
      </c>
      <c r="K23" s="83">
        <v>16.8</v>
      </c>
    </row>
    <row r="24" spans="1:11" ht="15.75" x14ac:dyDescent="0.5">
      <c r="A24" s="83">
        <v>2</v>
      </c>
      <c r="B24" s="82">
        <v>8</v>
      </c>
      <c r="C24" s="84">
        <v>0.79900000000000004</v>
      </c>
      <c r="D24" s="82">
        <v>96</v>
      </c>
      <c r="E24" s="82">
        <v>145</v>
      </c>
      <c r="F24" s="29">
        <v>1</v>
      </c>
      <c r="G24" s="82">
        <v>34</v>
      </c>
      <c r="H24" s="82">
        <v>12</v>
      </c>
      <c r="I24" s="30">
        <v>181</v>
      </c>
      <c r="J24" s="31">
        <v>4.4198895027624308E-2</v>
      </c>
      <c r="K24" s="83">
        <v>11.8</v>
      </c>
    </row>
    <row r="25" spans="1:11" ht="15.75" x14ac:dyDescent="0.5">
      <c r="A25" s="83">
        <v>2.2999999999999998</v>
      </c>
      <c r="B25" s="82">
        <v>7</v>
      </c>
      <c r="C25" s="84">
        <v>0.91100000000000003</v>
      </c>
      <c r="D25" s="82">
        <v>134</v>
      </c>
      <c r="E25" s="82">
        <v>112</v>
      </c>
      <c r="F25" s="29">
        <v>0</v>
      </c>
      <c r="G25" s="82">
        <v>30</v>
      </c>
      <c r="H25" s="82">
        <v>13</v>
      </c>
      <c r="I25" s="30">
        <v>178</v>
      </c>
      <c r="J25" s="31">
        <v>3.9325842696629212E-2</v>
      </c>
      <c r="K25" s="83">
        <v>14</v>
      </c>
    </row>
    <row r="26" spans="1:11" ht="15.75" x14ac:dyDescent="0.5">
      <c r="A26" s="83">
        <v>2.2999999999999998</v>
      </c>
      <c r="B26" s="82">
        <v>3</v>
      </c>
      <c r="C26" s="84">
        <v>0.81299999999999994</v>
      </c>
      <c r="D26" s="82">
        <v>101</v>
      </c>
      <c r="E26" s="82">
        <v>106</v>
      </c>
      <c r="F26" s="29">
        <v>0</v>
      </c>
      <c r="G26" s="82">
        <v>44</v>
      </c>
      <c r="H26" s="82">
        <v>8</v>
      </c>
      <c r="I26" s="30">
        <v>170</v>
      </c>
      <c r="J26" s="31">
        <v>4.1176470588235294E-2</v>
      </c>
      <c r="K26" s="83">
        <v>10.5</v>
      </c>
    </row>
    <row r="27" spans="1:11" ht="15.75" x14ac:dyDescent="0.5">
      <c r="A27" s="83">
        <v>1.6</v>
      </c>
      <c r="B27" s="82">
        <v>14</v>
      </c>
      <c r="C27" s="84">
        <v>0.97599999999999998</v>
      </c>
      <c r="D27" s="82">
        <v>82</v>
      </c>
      <c r="E27" s="82">
        <v>101</v>
      </c>
      <c r="F27" s="29">
        <v>0</v>
      </c>
      <c r="G27" s="82">
        <v>37</v>
      </c>
      <c r="H27" s="82">
        <v>5</v>
      </c>
      <c r="I27" s="30">
        <v>163</v>
      </c>
      <c r="J27" s="31">
        <v>3.0674846625766871E-2</v>
      </c>
      <c r="K27" s="83">
        <v>6.2</v>
      </c>
    </row>
    <row r="28" spans="1:11" ht="15.75" x14ac:dyDescent="0.5">
      <c r="A28" s="83">
        <v>3.4</v>
      </c>
      <c r="B28" s="82">
        <v>12</v>
      </c>
      <c r="C28" s="84">
        <v>1.86</v>
      </c>
      <c r="D28" s="82">
        <v>311</v>
      </c>
      <c r="E28" s="82">
        <v>124</v>
      </c>
      <c r="F28" s="29">
        <v>1</v>
      </c>
      <c r="G28" s="82">
        <v>37</v>
      </c>
      <c r="H28" s="82">
        <v>13</v>
      </c>
      <c r="I28" s="30">
        <v>164</v>
      </c>
      <c r="J28" s="31">
        <v>4.878048780487805E-2</v>
      </c>
      <c r="K28" s="83">
        <v>16.899999999999999</v>
      </c>
    </row>
    <row r="29" spans="1:11" ht="15.75" x14ac:dyDescent="0.5">
      <c r="A29" s="83">
        <v>1.5</v>
      </c>
      <c r="B29" s="82">
        <v>6</v>
      </c>
      <c r="C29" s="84">
        <v>4.7E-2</v>
      </c>
      <c r="D29" s="82">
        <v>65</v>
      </c>
      <c r="E29" s="82">
        <v>88</v>
      </c>
      <c r="F29" s="29">
        <v>0</v>
      </c>
      <c r="G29" s="82">
        <v>27</v>
      </c>
      <c r="H29" s="82">
        <v>5</v>
      </c>
      <c r="I29" s="30">
        <v>180</v>
      </c>
      <c r="J29" s="31">
        <v>3.3333333333333333E-2</v>
      </c>
      <c r="K29" s="83">
        <v>7.9</v>
      </c>
    </row>
    <row r="30" spans="1:11" ht="15.75" x14ac:dyDescent="0.5">
      <c r="A30" s="83">
        <v>1.9</v>
      </c>
      <c r="B30" s="82">
        <v>6</v>
      </c>
      <c r="C30" s="84">
        <v>0.498</v>
      </c>
      <c r="D30" s="82">
        <v>31</v>
      </c>
      <c r="E30" s="82">
        <v>117</v>
      </c>
      <c r="F30" s="29">
        <v>0</v>
      </c>
      <c r="G30" s="82">
        <v>30</v>
      </c>
      <c r="H30" s="82">
        <v>5</v>
      </c>
      <c r="I30" s="30">
        <v>179</v>
      </c>
      <c r="J30" s="31">
        <v>4.4692737430167599E-2</v>
      </c>
      <c r="K30" s="83">
        <v>9.6</v>
      </c>
    </row>
    <row r="31" spans="1:11" ht="15.75" x14ac:dyDescent="0.5">
      <c r="A31" s="83">
        <v>3.7</v>
      </c>
      <c r="B31" s="82">
        <v>12</v>
      </c>
      <c r="C31" s="84">
        <v>8.4000000000000005E-2</v>
      </c>
      <c r="D31" s="82">
        <v>249</v>
      </c>
      <c r="E31" s="82">
        <v>86</v>
      </c>
      <c r="F31" s="29">
        <v>1</v>
      </c>
      <c r="G31" s="82">
        <v>38</v>
      </c>
      <c r="H31" s="82">
        <v>11</v>
      </c>
      <c r="I31" s="30">
        <v>170</v>
      </c>
      <c r="J31" s="31">
        <v>4.1176470588235294E-2</v>
      </c>
      <c r="K31" s="83">
        <v>16.3</v>
      </c>
    </row>
    <row r="32" spans="1:11" ht="15.75" x14ac:dyDescent="0.5">
      <c r="A32" s="83">
        <v>2.6</v>
      </c>
      <c r="B32" s="82">
        <v>14</v>
      </c>
      <c r="C32" s="84">
        <v>4.8000000000000001E-2</v>
      </c>
      <c r="D32" s="82">
        <v>197</v>
      </c>
      <c r="E32" s="82">
        <v>72</v>
      </c>
      <c r="F32" s="29">
        <v>1</v>
      </c>
      <c r="G32" s="82">
        <v>35</v>
      </c>
      <c r="H32" s="82">
        <v>11</v>
      </c>
      <c r="I32" s="30">
        <v>166</v>
      </c>
      <c r="J32" s="31">
        <v>3.614457831325301E-2</v>
      </c>
      <c r="K32" s="83">
        <v>11.2</v>
      </c>
    </row>
    <row r="33" spans="1:11" ht="15.75" x14ac:dyDescent="0.5">
      <c r="A33" s="83">
        <v>2.5</v>
      </c>
      <c r="B33" s="82">
        <v>7</v>
      </c>
      <c r="C33" s="84">
        <v>0.96</v>
      </c>
      <c r="D33" s="82">
        <v>213</v>
      </c>
      <c r="E33" s="82">
        <v>101</v>
      </c>
      <c r="F33" s="29">
        <v>1</v>
      </c>
      <c r="G33" s="82">
        <v>30</v>
      </c>
      <c r="H33" s="82">
        <v>10</v>
      </c>
      <c r="I33" s="30">
        <v>168</v>
      </c>
      <c r="J33" s="31">
        <v>2.976190476190476E-2</v>
      </c>
      <c r="K33" s="83">
        <v>13.1</v>
      </c>
    </row>
    <row r="34" spans="1:11" ht="15.75" x14ac:dyDescent="0.5">
      <c r="A34" s="83">
        <v>1.8</v>
      </c>
      <c r="B34" s="82">
        <v>3</v>
      </c>
      <c r="C34" s="84">
        <v>1.18</v>
      </c>
      <c r="D34" s="82">
        <v>69</v>
      </c>
      <c r="E34" s="82">
        <v>72</v>
      </c>
      <c r="F34" s="29">
        <v>0</v>
      </c>
      <c r="G34" s="82">
        <v>34</v>
      </c>
      <c r="H34" s="82">
        <v>6</v>
      </c>
      <c r="I34" s="30">
        <v>178</v>
      </c>
      <c r="J34" s="31">
        <v>2.8089887640449437E-2</v>
      </c>
      <c r="K34" s="83">
        <v>8</v>
      </c>
    </row>
    <row r="35" spans="1:11" ht="15.75" x14ac:dyDescent="0.5">
      <c r="A35" s="83">
        <v>3.9</v>
      </c>
      <c r="B35" s="82">
        <v>3</v>
      </c>
      <c r="C35" s="84">
        <v>0.97399999999999998</v>
      </c>
      <c r="D35" s="82">
        <v>201</v>
      </c>
      <c r="E35" s="82">
        <v>91</v>
      </c>
      <c r="F35" s="29">
        <v>1</v>
      </c>
      <c r="G35" s="82">
        <v>37</v>
      </c>
      <c r="H35" s="82">
        <v>6</v>
      </c>
      <c r="I35" s="30">
        <v>186</v>
      </c>
      <c r="J35" s="31">
        <v>4.3010752688172046E-2</v>
      </c>
      <c r="K35" s="83">
        <v>16.100000000000001</v>
      </c>
    </row>
    <row r="36" spans="1:11" ht="15.75" x14ac:dyDescent="0.5">
      <c r="A36" s="83">
        <v>2</v>
      </c>
      <c r="B36" s="82">
        <v>4</v>
      </c>
      <c r="C36" s="84">
        <v>1.3149999999999999</v>
      </c>
      <c r="D36" s="82">
        <v>69</v>
      </c>
      <c r="E36" s="82">
        <v>78</v>
      </c>
      <c r="F36" s="29">
        <v>1</v>
      </c>
      <c r="G36" s="82">
        <v>35</v>
      </c>
      <c r="H36" s="82">
        <v>9</v>
      </c>
      <c r="I36" s="30">
        <v>181</v>
      </c>
      <c r="J36" s="31">
        <v>4.4198895027624308E-2</v>
      </c>
      <c r="K36" s="83">
        <v>10.4</v>
      </c>
    </row>
    <row r="37" spans="1:11" ht="15.75" x14ac:dyDescent="0.5">
      <c r="A37" s="83">
        <v>1.8</v>
      </c>
      <c r="B37" s="82">
        <v>12</v>
      </c>
      <c r="C37" s="84">
        <v>0.97399999999999998</v>
      </c>
      <c r="D37" s="82">
        <v>117</v>
      </c>
      <c r="E37" s="82">
        <v>96</v>
      </c>
      <c r="F37" s="29">
        <v>0</v>
      </c>
      <c r="G37" s="82">
        <v>33</v>
      </c>
      <c r="H37" s="82">
        <v>6</v>
      </c>
      <c r="I37" s="30">
        <v>165</v>
      </c>
      <c r="J37" s="31">
        <v>3.0303030303030304E-2</v>
      </c>
      <c r="K37" s="83">
        <v>7.4</v>
      </c>
    </row>
    <row r="38" spans="1:11" ht="15.75" x14ac:dyDescent="0.5">
      <c r="A38" s="83">
        <v>2.2999999999999998</v>
      </c>
      <c r="B38" s="82">
        <v>15</v>
      </c>
      <c r="C38" s="84">
        <v>0.16700000000000001</v>
      </c>
      <c r="D38" s="82">
        <v>81</v>
      </c>
      <c r="E38" s="82">
        <v>120</v>
      </c>
      <c r="F38" s="29">
        <v>0</v>
      </c>
      <c r="G38" s="82">
        <v>39</v>
      </c>
      <c r="H38" s="82">
        <v>10</v>
      </c>
      <c r="I38" s="30">
        <v>181</v>
      </c>
      <c r="J38" s="31">
        <v>3.8674033149171269E-2</v>
      </c>
      <c r="K38" s="83">
        <v>10.5</v>
      </c>
    </row>
    <row r="39" spans="1:11" ht="15.75" x14ac:dyDescent="0.5">
      <c r="A39" s="83">
        <v>2.2999999999999998</v>
      </c>
      <c r="B39" s="82">
        <v>5</v>
      </c>
      <c r="C39" s="84">
        <v>0.93700000000000006</v>
      </c>
      <c r="D39" s="82">
        <v>211</v>
      </c>
      <c r="E39" s="82">
        <v>112</v>
      </c>
      <c r="F39" s="29">
        <v>0</v>
      </c>
      <c r="G39" s="82">
        <v>59</v>
      </c>
      <c r="H39" s="82">
        <v>15</v>
      </c>
      <c r="I39" s="30">
        <v>166</v>
      </c>
      <c r="J39" s="31">
        <v>3.0120481927710843E-2</v>
      </c>
      <c r="K39" s="83">
        <v>12</v>
      </c>
    </row>
    <row r="40" spans="1:11" ht="15.75" x14ac:dyDescent="0.5">
      <c r="A40" s="83">
        <v>2.4</v>
      </c>
      <c r="B40" s="82">
        <v>9</v>
      </c>
      <c r="C40" s="84">
        <v>4.5999999999999999E-2</v>
      </c>
      <c r="D40" s="82">
        <v>151</v>
      </c>
      <c r="E40" s="82">
        <v>72</v>
      </c>
      <c r="F40" s="29">
        <v>1</v>
      </c>
      <c r="G40" s="82">
        <v>30</v>
      </c>
      <c r="H40" s="82">
        <v>13</v>
      </c>
      <c r="I40" s="30">
        <v>201</v>
      </c>
      <c r="J40" s="31">
        <v>1.4925373134328358E-2</v>
      </c>
      <c r="K40" s="83">
        <v>14.5</v>
      </c>
    </row>
    <row r="41" spans="1:11" ht="15.75" x14ac:dyDescent="0.5">
      <c r="A41" s="85">
        <v>1.9</v>
      </c>
      <c r="B41" s="81">
        <v>2</v>
      </c>
      <c r="C41" s="86">
        <v>1.7999999999999999E-2</v>
      </c>
      <c r="D41" s="81">
        <v>77</v>
      </c>
      <c r="E41" s="81">
        <v>150</v>
      </c>
      <c r="F41" s="29">
        <v>0</v>
      </c>
      <c r="G41" s="82">
        <v>28</v>
      </c>
      <c r="H41" s="82">
        <v>1</v>
      </c>
      <c r="I41" s="30">
        <v>157</v>
      </c>
      <c r="J41" s="31">
        <v>1.9108280254777069E-2</v>
      </c>
      <c r="K41" s="85">
        <v>5.9</v>
      </c>
    </row>
    <row r="42" spans="1:11" ht="15.75" x14ac:dyDescent="0.5">
      <c r="A42" s="83">
        <v>1.9</v>
      </c>
      <c r="B42" s="82">
        <v>13</v>
      </c>
      <c r="C42" s="84">
        <v>0.84</v>
      </c>
      <c r="D42" s="82">
        <v>99</v>
      </c>
      <c r="E42" s="82">
        <v>110</v>
      </c>
      <c r="F42" s="29">
        <v>0</v>
      </c>
      <c r="G42" s="82">
        <v>36</v>
      </c>
      <c r="H42" s="82">
        <v>9</v>
      </c>
      <c r="I42" s="30">
        <v>171</v>
      </c>
      <c r="J42" s="31">
        <v>2.9239766081871343E-2</v>
      </c>
      <c r="K42" s="83">
        <v>9</v>
      </c>
    </row>
    <row r="43" spans="1:11" ht="15.75" x14ac:dyDescent="0.5">
      <c r="A43" s="83">
        <v>3.5</v>
      </c>
      <c r="B43" s="82">
        <v>18</v>
      </c>
      <c r="C43" s="84">
        <v>1</v>
      </c>
      <c r="D43" s="82">
        <v>283</v>
      </c>
      <c r="E43" s="82">
        <v>104</v>
      </c>
      <c r="F43" s="29">
        <v>0</v>
      </c>
      <c r="G43" s="82">
        <v>40</v>
      </c>
      <c r="H43" s="82">
        <v>8</v>
      </c>
      <c r="I43" s="30">
        <v>167</v>
      </c>
      <c r="J43" s="31">
        <v>5.9880239520958084E-2</v>
      </c>
      <c r="K43" s="83">
        <v>15.8</v>
      </c>
    </row>
    <row r="44" spans="1:11" ht="15.75" x14ac:dyDescent="0.5">
      <c r="A44" s="83">
        <v>2.5</v>
      </c>
      <c r="B44" s="82">
        <v>5</v>
      </c>
      <c r="C44" s="84">
        <v>1.159</v>
      </c>
      <c r="D44" s="82">
        <v>196</v>
      </c>
      <c r="E44" s="82">
        <v>99</v>
      </c>
      <c r="F44" s="29">
        <v>0</v>
      </c>
      <c r="G44" s="82">
        <v>43</v>
      </c>
      <c r="H44" s="82">
        <v>15</v>
      </c>
      <c r="I44" s="30">
        <v>176</v>
      </c>
      <c r="J44" s="31">
        <v>4.5454545454545456E-2</v>
      </c>
      <c r="K44" s="83">
        <v>14</v>
      </c>
    </row>
    <row r="45" spans="1:11" ht="15.75" x14ac:dyDescent="0.5">
      <c r="A45" s="83">
        <v>3.4</v>
      </c>
      <c r="B45" s="82">
        <v>2</v>
      </c>
      <c r="C45" s="84">
        <v>0.104</v>
      </c>
      <c r="D45" s="82">
        <v>253</v>
      </c>
      <c r="E45" s="82">
        <v>145</v>
      </c>
      <c r="F45" s="29">
        <v>1</v>
      </c>
      <c r="G45" s="82">
        <v>52</v>
      </c>
      <c r="H45" s="82">
        <v>15</v>
      </c>
      <c r="I45" s="30">
        <v>163</v>
      </c>
      <c r="J45" s="31">
        <v>3.6809815950920248E-2</v>
      </c>
      <c r="K45" s="83">
        <v>15.3</v>
      </c>
    </row>
    <row r="46" spans="1:11" ht="15.75" x14ac:dyDescent="0.5">
      <c r="A46" s="83">
        <v>3.1</v>
      </c>
      <c r="B46" s="82">
        <v>22</v>
      </c>
      <c r="C46" s="84">
        <v>0.93600000000000005</v>
      </c>
      <c r="D46" s="82">
        <v>203</v>
      </c>
      <c r="E46" s="82">
        <v>111</v>
      </c>
      <c r="F46" s="29">
        <v>0</v>
      </c>
      <c r="G46" s="82">
        <v>45</v>
      </c>
      <c r="H46" s="82">
        <v>9</v>
      </c>
      <c r="I46" s="30">
        <v>173</v>
      </c>
      <c r="J46" s="31">
        <v>2.8901734104046242E-2</v>
      </c>
      <c r="K46" s="83">
        <v>14.4</v>
      </c>
    </row>
    <row r="47" spans="1:11" ht="15.75" x14ac:dyDescent="0.5">
      <c r="A47" s="83">
        <v>3.6</v>
      </c>
      <c r="B47" s="82">
        <v>2</v>
      </c>
      <c r="C47" s="84">
        <v>1.968</v>
      </c>
      <c r="D47" s="82">
        <v>164</v>
      </c>
      <c r="E47" s="82">
        <v>86</v>
      </c>
      <c r="F47" s="29">
        <v>0</v>
      </c>
      <c r="G47" s="82">
        <v>33</v>
      </c>
      <c r="H47" s="82">
        <v>5</v>
      </c>
      <c r="I47" s="30">
        <v>183</v>
      </c>
      <c r="J47" s="31">
        <v>6.0109289617486336E-2</v>
      </c>
      <c r="K47" s="83">
        <v>14.8</v>
      </c>
    </row>
    <row r="48" spans="1:11" ht="15.75" x14ac:dyDescent="0.5">
      <c r="A48" s="83">
        <v>2.5</v>
      </c>
      <c r="B48" s="82">
        <v>4</v>
      </c>
      <c r="C48" s="84">
        <v>2.536</v>
      </c>
      <c r="D48" s="82">
        <v>146</v>
      </c>
      <c r="E48" s="82">
        <v>84</v>
      </c>
      <c r="F48" s="29">
        <v>1</v>
      </c>
      <c r="G48" s="82">
        <v>36</v>
      </c>
      <c r="H48" s="82">
        <v>8</v>
      </c>
      <c r="I48" s="30">
        <v>173</v>
      </c>
      <c r="J48" s="31">
        <v>3.4682080924855488E-2</v>
      </c>
      <c r="K48" s="83">
        <v>12.1</v>
      </c>
    </row>
    <row r="49" spans="1:11" ht="15.75" x14ac:dyDescent="0.5">
      <c r="A49" s="83">
        <v>1.9</v>
      </c>
      <c r="B49" s="82">
        <v>2</v>
      </c>
      <c r="C49" s="84">
        <v>0.41699999999999998</v>
      </c>
      <c r="D49" s="82">
        <v>121</v>
      </c>
      <c r="E49" s="82">
        <v>123</v>
      </c>
      <c r="F49" s="29">
        <v>0</v>
      </c>
      <c r="G49" s="82">
        <v>36</v>
      </c>
      <c r="H49" s="82">
        <v>8</v>
      </c>
      <c r="I49" s="30">
        <v>161</v>
      </c>
      <c r="J49" s="31">
        <v>3.7267080745341616E-2</v>
      </c>
      <c r="K49" s="83">
        <v>8</v>
      </c>
    </row>
    <row r="50" spans="1:11" ht="15.75" x14ac:dyDescent="0.5">
      <c r="A50" s="83">
        <v>2</v>
      </c>
      <c r="B50" s="82">
        <v>14</v>
      </c>
      <c r="C50" s="84">
        <v>3.9E-2</v>
      </c>
      <c r="D50" s="82">
        <v>128</v>
      </c>
      <c r="E50" s="82">
        <v>97</v>
      </c>
      <c r="F50" s="29">
        <v>1</v>
      </c>
      <c r="G50" s="82">
        <v>43</v>
      </c>
      <c r="H50" s="82">
        <v>6</v>
      </c>
      <c r="I50" s="30">
        <v>165</v>
      </c>
      <c r="J50" s="31">
        <v>4.2424242424242427E-2</v>
      </c>
      <c r="K50" s="83">
        <v>8.4</v>
      </c>
    </row>
    <row r="51" spans="1:11" ht="15.75" x14ac:dyDescent="0.5">
      <c r="A51" s="83">
        <v>2</v>
      </c>
      <c r="B51" s="82">
        <v>3</v>
      </c>
      <c r="C51" s="84">
        <v>1.155</v>
      </c>
      <c r="D51" s="82">
        <v>132</v>
      </c>
      <c r="E51" s="82">
        <v>98</v>
      </c>
      <c r="F51" s="29">
        <v>1</v>
      </c>
      <c r="G51" s="82">
        <v>35</v>
      </c>
      <c r="H51" s="82">
        <v>1</v>
      </c>
      <c r="I51" s="30">
        <v>173</v>
      </c>
      <c r="J51" s="31">
        <v>4.6242774566473986E-2</v>
      </c>
      <c r="K51" s="83">
        <v>10.6</v>
      </c>
    </row>
    <row r="52" spans="1:11" ht="15.75" x14ac:dyDescent="0.5">
      <c r="A52" s="83">
        <v>2.2999999999999998</v>
      </c>
      <c r="B52" s="82">
        <v>9</v>
      </c>
      <c r="C52" s="84">
        <v>1.9990000000000001</v>
      </c>
      <c r="D52" s="82">
        <v>75</v>
      </c>
      <c r="E52" s="82">
        <v>72</v>
      </c>
      <c r="F52" s="29">
        <v>1</v>
      </c>
      <c r="G52" s="82">
        <v>49</v>
      </c>
      <c r="H52" s="82">
        <v>7</v>
      </c>
      <c r="I52" s="30">
        <v>182</v>
      </c>
      <c r="J52" s="31">
        <v>3.8461538461538464E-2</v>
      </c>
      <c r="K52" s="83">
        <v>10.9</v>
      </c>
    </row>
    <row r="53" spans="1:11" ht="15.75" x14ac:dyDescent="0.5">
      <c r="A53" s="83">
        <v>2.1</v>
      </c>
      <c r="B53" s="82">
        <v>2</v>
      </c>
      <c r="C53" s="84">
        <v>2.8719999999999999</v>
      </c>
      <c r="D53" s="82">
        <v>144</v>
      </c>
      <c r="E53" s="82">
        <v>73</v>
      </c>
      <c r="F53" s="29">
        <v>1</v>
      </c>
      <c r="G53" s="82">
        <v>35</v>
      </c>
      <c r="H53" s="82">
        <v>4</v>
      </c>
      <c r="I53" s="30">
        <v>165</v>
      </c>
      <c r="J53" s="31">
        <v>3.6363636363636362E-2</v>
      </c>
      <c r="K53" s="83">
        <v>8.6999999999999993</v>
      </c>
    </row>
    <row r="54" spans="1:11" ht="15.75" x14ac:dyDescent="0.5">
      <c r="A54" s="83">
        <v>2.5</v>
      </c>
      <c r="B54" s="82">
        <v>21</v>
      </c>
      <c r="C54" s="84">
        <v>0.73399999999999999</v>
      </c>
      <c r="D54" s="82">
        <v>152</v>
      </c>
      <c r="E54" s="82">
        <v>111</v>
      </c>
      <c r="F54" s="29">
        <v>0</v>
      </c>
      <c r="G54" s="82">
        <v>44</v>
      </c>
      <c r="H54" s="82">
        <v>5</v>
      </c>
      <c r="I54" s="30">
        <v>164</v>
      </c>
      <c r="J54" s="31">
        <v>3.048780487804878E-2</v>
      </c>
      <c r="K54" s="83">
        <v>9.5</v>
      </c>
    </row>
    <row r="55" spans="1:11" ht="15.75" x14ac:dyDescent="0.5">
      <c r="A55" s="83">
        <v>1.7</v>
      </c>
      <c r="B55" s="82">
        <v>4</v>
      </c>
      <c r="C55" s="84">
        <v>4.5900000000000003E-2</v>
      </c>
      <c r="D55" s="82">
        <v>104</v>
      </c>
      <c r="E55" s="82">
        <v>86</v>
      </c>
      <c r="F55" s="29">
        <v>0</v>
      </c>
      <c r="G55" s="82">
        <v>29</v>
      </c>
      <c r="H55" s="82">
        <v>2</v>
      </c>
      <c r="I55" s="30">
        <v>164</v>
      </c>
      <c r="J55" s="31">
        <v>2.4390243902439025E-2</v>
      </c>
      <c r="K55" s="83">
        <v>6.8</v>
      </c>
    </row>
    <row r="56" spans="1:11" ht="15.75" x14ac:dyDescent="0.5">
      <c r="A56" s="83">
        <v>1.6</v>
      </c>
      <c r="B56" s="82">
        <v>12</v>
      </c>
      <c r="C56" s="84">
        <v>0.879</v>
      </c>
      <c r="D56" s="82">
        <v>112</v>
      </c>
      <c r="E56" s="82">
        <v>120</v>
      </c>
      <c r="F56" s="29">
        <v>0</v>
      </c>
      <c r="G56" s="82">
        <v>39</v>
      </c>
      <c r="H56" s="82">
        <v>5</v>
      </c>
      <c r="I56" s="30">
        <v>162</v>
      </c>
      <c r="J56" s="31">
        <v>3.0864197530864196E-2</v>
      </c>
      <c r="K56" s="83">
        <v>7.2</v>
      </c>
    </row>
    <row r="57" spans="1:11" ht="15.75" x14ac:dyDescent="0.5">
      <c r="A57" s="83">
        <v>2.6</v>
      </c>
      <c r="B57" s="82">
        <v>4</v>
      </c>
      <c r="C57" s="84">
        <v>1.496</v>
      </c>
      <c r="D57" s="82">
        <v>139</v>
      </c>
      <c r="E57" s="82">
        <v>84</v>
      </c>
      <c r="F57" s="29">
        <v>1</v>
      </c>
      <c r="G57" s="82">
        <v>36</v>
      </c>
      <c r="H57" s="82">
        <v>6</v>
      </c>
      <c r="I57" s="30">
        <v>177</v>
      </c>
      <c r="J57" s="31">
        <v>3.954802259887006E-2</v>
      </c>
      <c r="K57" s="83">
        <v>11.3</v>
      </c>
    </row>
    <row r="58" spans="1:11" ht="15.75" x14ac:dyDescent="0.5">
      <c r="A58" s="83">
        <v>2</v>
      </c>
      <c r="B58" s="82">
        <v>14</v>
      </c>
      <c r="C58" s="84">
        <v>0.65500000000000003</v>
      </c>
      <c r="D58" s="82">
        <v>150</v>
      </c>
      <c r="E58" s="82">
        <v>108</v>
      </c>
      <c r="F58" s="29">
        <v>0</v>
      </c>
      <c r="G58" s="82">
        <v>37</v>
      </c>
      <c r="H58" s="82">
        <v>9</v>
      </c>
      <c r="I58" s="30">
        <v>163</v>
      </c>
      <c r="J58" s="31">
        <v>3.0674846625766871E-2</v>
      </c>
      <c r="K58" s="83">
        <v>9.4</v>
      </c>
    </row>
    <row r="59" spans="1:11" ht="15.75" x14ac:dyDescent="0.5">
      <c r="A59" s="83">
        <v>1.8</v>
      </c>
      <c r="B59" s="82">
        <v>10</v>
      </c>
      <c r="C59" s="84">
        <v>1.6439999999999999</v>
      </c>
      <c r="D59" s="82">
        <v>60</v>
      </c>
      <c r="E59" s="82">
        <v>118</v>
      </c>
      <c r="F59" s="29">
        <v>1</v>
      </c>
      <c r="G59" s="82">
        <v>34</v>
      </c>
      <c r="H59" s="82">
        <v>19</v>
      </c>
      <c r="I59" s="30">
        <v>172</v>
      </c>
      <c r="J59" s="31">
        <v>4.6511627906976744E-2</v>
      </c>
      <c r="K59" s="83">
        <v>8.6</v>
      </c>
    </row>
    <row r="60" spans="1:11" ht="15.75" x14ac:dyDescent="0.5">
      <c r="A60" s="83">
        <v>2.9</v>
      </c>
      <c r="B60" s="82">
        <v>5</v>
      </c>
      <c r="C60" s="84">
        <v>0.81899999999999995</v>
      </c>
      <c r="D60" s="82">
        <v>266</v>
      </c>
      <c r="E60" s="82">
        <v>92</v>
      </c>
      <c r="F60" s="29">
        <v>1</v>
      </c>
      <c r="G60" s="82">
        <v>52</v>
      </c>
      <c r="H60" s="82">
        <v>18</v>
      </c>
      <c r="I60" s="30">
        <v>178</v>
      </c>
      <c r="J60" s="31">
        <v>4.49438202247191E-2</v>
      </c>
      <c r="K60" s="83">
        <v>17.100000000000001</v>
      </c>
    </row>
    <row r="61" spans="1:11" ht="15.75" x14ac:dyDescent="0.5">
      <c r="A61" s="83">
        <v>2.4</v>
      </c>
      <c r="B61" s="82">
        <v>6</v>
      </c>
      <c r="C61" s="84">
        <v>1.623</v>
      </c>
      <c r="D61" s="82">
        <v>209</v>
      </c>
      <c r="E61" s="82">
        <v>88</v>
      </c>
      <c r="F61" s="29">
        <v>1</v>
      </c>
      <c r="G61" s="82">
        <v>45</v>
      </c>
      <c r="H61" s="82">
        <v>10</v>
      </c>
      <c r="I61" s="30">
        <v>179</v>
      </c>
      <c r="J61" s="31">
        <v>4.4692737430167599E-2</v>
      </c>
      <c r="K61" s="83">
        <v>15.4</v>
      </c>
    </row>
    <row r="62" spans="1:11" ht="15.75" x14ac:dyDescent="0.5">
      <c r="A62" s="83">
        <v>2.2000000000000002</v>
      </c>
      <c r="B62" s="82">
        <v>6</v>
      </c>
      <c r="C62" s="84">
        <v>1.0840000000000001</v>
      </c>
      <c r="D62" s="82">
        <v>181</v>
      </c>
      <c r="E62" s="82">
        <v>101</v>
      </c>
      <c r="F62" s="29">
        <v>1</v>
      </c>
      <c r="G62" s="82">
        <v>53</v>
      </c>
      <c r="H62" s="82">
        <v>9</v>
      </c>
      <c r="I62" s="30">
        <v>164</v>
      </c>
      <c r="J62" s="31">
        <v>3.6585365853658534E-2</v>
      </c>
      <c r="K62" s="83">
        <v>11</v>
      </c>
    </row>
    <row r="63" spans="1:11" ht="15.75" x14ac:dyDescent="0.5">
      <c r="A63" s="83">
        <v>3</v>
      </c>
      <c r="B63" s="82">
        <v>13</v>
      </c>
      <c r="C63" s="84">
        <v>1.4610000000000001</v>
      </c>
      <c r="D63" s="82">
        <v>180</v>
      </c>
      <c r="E63" s="82">
        <v>91</v>
      </c>
      <c r="F63" s="29">
        <v>0</v>
      </c>
      <c r="G63" s="82">
        <v>44</v>
      </c>
      <c r="H63" s="82">
        <v>10</v>
      </c>
      <c r="I63" s="30">
        <v>181</v>
      </c>
      <c r="J63" s="31">
        <v>3.3149171270718231E-2</v>
      </c>
      <c r="K63" s="83">
        <v>15.6</v>
      </c>
    </row>
    <row r="64" spans="1:11" ht="15.75" x14ac:dyDescent="0.5">
      <c r="A64" s="83">
        <v>1.8</v>
      </c>
      <c r="B64" s="82">
        <v>3</v>
      </c>
      <c r="C64" s="84">
        <v>0.53200000000000003</v>
      </c>
      <c r="D64" s="82">
        <v>111</v>
      </c>
      <c r="E64" s="82">
        <v>120</v>
      </c>
      <c r="F64" s="29">
        <v>0</v>
      </c>
      <c r="G64" s="82">
        <v>46</v>
      </c>
      <c r="H64" s="82">
        <v>3</v>
      </c>
      <c r="I64" s="30">
        <v>164</v>
      </c>
      <c r="J64" s="31">
        <v>4.878048780487805E-2</v>
      </c>
      <c r="K64" s="83">
        <v>7.6</v>
      </c>
    </row>
    <row r="65" spans="1:11" ht="15.75" x14ac:dyDescent="0.5">
      <c r="A65" s="83">
        <v>2.4</v>
      </c>
      <c r="B65" s="82">
        <v>2</v>
      </c>
      <c r="C65" s="84">
        <v>1.3360000000000001</v>
      </c>
      <c r="D65" s="82">
        <v>150</v>
      </c>
      <c r="E65" s="82">
        <v>98</v>
      </c>
      <c r="F65" s="29">
        <v>1</v>
      </c>
      <c r="G65" s="82">
        <v>38</v>
      </c>
      <c r="H65" s="82">
        <v>9</v>
      </c>
      <c r="I65" s="30">
        <v>177</v>
      </c>
      <c r="J65" s="31">
        <v>3.3898305084745763E-2</v>
      </c>
      <c r="K65" s="83">
        <v>11.4</v>
      </c>
    </row>
    <row r="66" spans="1:11" ht="15.75" x14ac:dyDescent="0.5">
      <c r="A66" s="83">
        <v>3.6</v>
      </c>
      <c r="B66" s="82">
        <v>8</v>
      </c>
      <c r="C66" s="84">
        <v>1.018</v>
      </c>
      <c r="D66" s="82">
        <v>348</v>
      </c>
      <c r="E66" s="82">
        <v>98</v>
      </c>
      <c r="F66" s="29">
        <v>1</v>
      </c>
      <c r="G66" s="82">
        <v>36</v>
      </c>
      <c r="H66" s="82">
        <v>12</v>
      </c>
      <c r="I66" s="30">
        <v>184</v>
      </c>
      <c r="J66" s="31">
        <v>5.9782608695652176E-2</v>
      </c>
      <c r="K66" s="83">
        <v>23.5</v>
      </c>
    </row>
    <row r="67" spans="1:11" ht="15.75" x14ac:dyDescent="0.5">
      <c r="A67" s="83">
        <v>3.2</v>
      </c>
      <c r="B67" s="82">
        <v>19</v>
      </c>
      <c r="C67" s="84">
        <v>4.2999999999999997E-2</v>
      </c>
      <c r="D67" s="82">
        <v>214</v>
      </c>
      <c r="E67" s="82">
        <v>98</v>
      </c>
      <c r="F67" s="29">
        <v>1</v>
      </c>
      <c r="G67" s="82">
        <v>42</v>
      </c>
      <c r="H67" s="82">
        <v>3</v>
      </c>
      <c r="I67" s="30">
        <v>160</v>
      </c>
      <c r="J67" s="31">
        <v>3.7499999999999999E-2</v>
      </c>
      <c r="K67" s="83">
        <v>12.4</v>
      </c>
    </row>
    <row r="68" spans="1:11" ht="15.75" x14ac:dyDescent="0.5">
      <c r="A68" s="83">
        <v>2.7</v>
      </c>
      <c r="B68" s="82">
        <v>5</v>
      </c>
      <c r="C68" s="84">
        <v>1.28</v>
      </c>
      <c r="D68" s="82">
        <v>141</v>
      </c>
      <c r="E68" s="82">
        <v>96</v>
      </c>
      <c r="F68" s="29">
        <v>1</v>
      </c>
      <c r="G68" s="82">
        <v>28</v>
      </c>
      <c r="H68" s="82">
        <v>9</v>
      </c>
      <c r="I68" s="30">
        <v>180</v>
      </c>
      <c r="J68" s="31">
        <v>3.3333333333333333E-2</v>
      </c>
      <c r="K68" s="83">
        <v>13.4</v>
      </c>
    </row>
    <row r="69" spans="1:11" ht="15.75" x14ac:dyDescent="0.5">
      <c r="A69" s="83">
        <v>2.5</v>
      </c>
      <c r="B69" s="82">
        <v>12</v>
      </c>
      <c r="C69" s="84">
        <v>0.61199999999999999</v>
      </c>
      <c r="D69" s="82">
        <v>148</v>
      </c>
      <c r="E69" s="82">
        <v>116</v>
      </c>
      <c r="F69" s="29">
        <v>0</v>
      </c>
      <c r="G69" s="82">
        <v>35</v>
      </c>
      <c r="H69" s="82">
        <v>10</v>
      </c>
      <c r="I69" s="30">
        <v>178</v>
      </c>
      <c r="J69" s="31">
        <v>3.9325842696629212E-2</v>
      </c>
      <c r="K69" s="83">
        <v>13.8</v>
      </c>
    </row>
    <row r="70" spans="1:11" ht="15.75" x14ac:dyDescent="0.5">
      <c r="A70" s="83">
        <v>2.2999999999999998</v>
      </c>
      <c r="B70" s="82">
        <v>3</v>
      </c>
      <c r="C70" s="84">
        <v>0.73899999999999999</v>
      </c>
      <c r="D70" s="82">
        <v>146</v>
      </c>
      <c r="E70" s="82">
        <v>114</v>
      </c>
      <c r="F70" s="29">
        <v>1</v>
      </c>
      <c r="G70" s="82">
        <v>43</v>
      </c>
      <c r="H70" s="82">
        <v>11</v>
      </c>
      <c r="I70" s="30">
        <v>170</v>
      </c>
      <c r="J70" s="31">
        <v>2.9411764705882353E-2</v>
      </c>
      <c r="K70" s="83">
        <v>11.6</v>
      </c>
    </row>
    <row r="71" spans="1:11" ht="15.75" x14ac:dyDescent="0.5">
      <c r="A71" s="83">
        <v>2.6</v>
      </c>
      <c r="B71" s="82">
        <v>2</v>
      </c>
      <c r="C71" s="84">
        <v>1.1419999999999999</v>
      </c>
      <c r="D71" s="82">
        <v>199</v>
      </c>
      <c r="E71" s="82">
        <v>98</v>
      </c>
      <c r="F71" s="29">
        <v>1</v>
      </c>
      <c r="G71" s="82">
        <v>35</v>
      </c>
      <c r="H71" s="82">
        <v>8</v>
      </c>
      <c r="I71" s="30">
        <v>164</v>
      </c>
      <c r="J71" s="31">
        <v>3.6585365853658534E-2</v>
      </c>
      <c r="K71" s="83">
        <v>11.8</v>
      </c>
    </row>
    <row r="72" spans="1:11" ht="15.75" x14ac:dyDescent="0.5">
      <c r="A72" s="83">
        <v>2.6</v>
      </c>
      <c r="B72" s="82">
        <v>7</v>
      </c>
      <c r="C72" s="84">
        <v>1.476</v>
      </c>
      <c r="D72" s="82">
        <v>171</v>
      </c>
      <c r="E72" s="82">
        <v>91</v>
      </c>
      <c r="F72" s="29">
        <v>0</v>
      </c>
      <c r="G72" s="82">
        <v>28</v>
      </c>
      <c r="H72" s="82">
        <v>8</v>
      </c>
      <c r="I72" s="30">
        <v>174</v>
      </c>
      <c r="J72" s="31">
        <v>4.0229885057471264E-2</v>
      </c>
      <c r="K72" s="83">
        <v>12.4</v>
      </c>
    </row>
    <row r="73" spans="1:11" ht="15.75" x14ac:dyDescent="0.5">
      <c r="A73" s="83">
        <v>3.3</v>
      </c>
      <c r="B73" s="82">
        <v>2</v>
      </c>
      <c r="C73" s="84">
        <v>0.54600000000000004</v>
      </c>
      <c r="D73" s="82">
        <v>122</v>
      </c>
      <c r="E73" s="82">
        <v>129</v>
      </c>
      <c r="F73" s="29">
        <v>0</v>
      </c>
      <c r="G73" s="82">
        <v>56</v>
      </c>
      <c r="H73" s="82">
        <v>3</v>
      </c>
      <c r="I73" s="30">
        <v>163</v>
      </c>
      <c r="J73" s="31">
        <v>4.2944785276073622E-2</v>
      </c>
      <c r="K73" s="83">
        <v>8.1</v>
      </c>
    </row>
    <row r="74" spans="1:11" ht="15.75" x14ac:dyDescent="0.5">
      <c r="A74" s="83">
        <v>2</v>
      </c>
      <c r="B74" s="82">
        <v>19</v>
      </c>
      <c r="C74" s="84">
        <v>1.2949999999999999</v>
      </c>
      <c r="D74" s="82">
        <v>110</v>
      </c>
      <c r="E74" s="82">
        <v>88</v>
      </c>
      <c r="F74" s="29">
        <v>0</v>
      </c>
      <c r="G74" s="82">
        <v>40</v>
      </c>
      <c r="H74" s="82">
        <v>8</v>
      </c>
      <c r="I74" s="30">
        <v>175</v>
      </c>
      <c r="J74" s="31">
        <v>0.04</v>
      </c>
      <c r="K74" s="83">
        <v>9.5</v>
      </c>
    </row>
    <row r="75" spans="1:11" ht="15.75" x14ac:dyDescent="0.5">
      <c r="A75" s="83">
        <v>1.8</v>
      </c>
      <c r="B75" s="82">
        <v>10</v>
      </c>
      <c r="C75" s="84">
        <v>1.512</v>
      </c>
      <c r="D75" s="82">
        <v>73</v>
      </c>
      <c r="E75" s="82">
        <v>82</v>
      </c>
      <c r="F75" s="29">
        <v>1</v>
      </c>
      <c r="G75" s="82">
        <v>31</v>
      </c>
      <c r="H75" s="82">
        <v>7</v>
      </c>
      <c r="I75" s="30">
        <v>174</v>
      </c>
      <c r="J75" s="31">
        <v>3.4482758620689655E-2</v>
      </c>
      <c r="K75" s="83">
        <v>8.4</v>
      </c>
    </row>
    <row r="76" spans="1:11" ht="15.75" x14ac:dyDescent="0.5">
      <c r="A76" s="83">
        <v>1.8</v>
      </c>
      <c r="B76" s="82">
        <v>9</v>
      </c>
      <c r="C76" s="84">
        <v>0.10299999999999999</v>
      </c>
      <c r="D76" s="82">
        <v>89</v>
      </c>
      <c r="E76" s="82">
        <v>135</v>
      </c>
      <c r="F76" s="29">
        <v>0</v>
      </c>
      <c r="G76" s="82">
        <v>40</v>
      </c>
      <c r="H76" s="82">
        <v>20</v>
      </c>
      <c r="I76" s="30">
        <v>170</v>
      </c>
      <c r="J76" s="31">
        <v>3.5294117647058823E-2</v>
      </c>
      <c r="K76" s="83">
        <v>9</v>
      </c>
    </row>
    <row r="77" spans="1:11" ht="15.75" x14ac:dyDescent="0.5">
      <c r="A77" s="83">
        <v>3.1</v>
      </c>
      <c r="B77" s="82">
        <v>4</v>
      </c>
      <c r="C77" s="84">
        <v>0.185</v>
      </c>
      <c r="D77" s="82">
        <v>166</v>
      </c>
      <c r="E77" s="82">
        <v>133</v>
      </c>
      <c r="F77" s="29">
        <v>0</v>
      </c>
      <c r="G77" s="82">
        <v>29</v>
      </c>
      <c r="H77" s="82">
        <v>15</v>
      </c>
      <c r="I77" s="30">
        <v>178</v>
      </c>
      <c r="J77" s="31">
        <v>5.0561797752808987E-2</v>
      </c>
      <c r="K77" s="83">
        <v>15.5</v>
      </c>
    </row>
    <row r="78" spans="1:11" ht="15.75" x14ac:dyDescent="0.5">
      <c r="A78" s="83">
        <v>2.1</v>
      </c>
      <c r="B78" s="82">
        <v>5</v>
      </c>
      <c r="C78" s="84">
        <v>0.63600000000000001</v>
      </c>
      <c r="D78" s="82">
        <v>118</v>
      </c>
      <c r="E78" s="82">
        <v>112</v>
      </c>
      <c r="F78" s="29">
        <v>0</v>
      </c>
      <c r="G78" s="82">
        <v>32</v>
      </c>
      <c r="H78" s="82">
        <v>10</v>
      </c>
      <c r="I78" s="30">
        <v>173</v>
      </c>
      <c r="J78" s="31">
        <v>4.046242774566474E-2</v>
      </c>
      <c r="K78" s="83">
        <v>10.4</v>
      </c>
    </row>
    <row r="79" spans="1:11" ht="15.75" x14ac:dyDescent="0.5">
      <c r="A79" s="83">
        <v>2.2000000000000002</v>
      </c>
      <c r="B79" s="82">
        <v>7</v>
      </c>
      <c r="C79" s="84">
        <v>0.17199999999999999</v>
      </c>
      <c r="D79" s="82">
        <v>117</v>
      </c>
      <c r="E79" s="82">
        <v>168</v>
      </c>
      <c r="F79" s="29">
        <v>1</v>
      </c>
      <c r="G79" s="82">
        <v>33</v>
      </c>
      <c r="H79" s="82">
        <v>11</v>
      </c>
      <c r="I79" s="30">
        <v>176</v>
      </c>
      <c r="J79" s="31">
        <v>4.5454545454545456E-2</v>
      </c>
      <c r="K79" s="83">
        <v>12.7</v>
      </c>
    </row>
    <row r="80" spans="1:11" ht="15.75" x14ac:dyDescent="0.5">
      <c r="A80" s="83">
        <v>3</v>
      </c>
      <c r="B80" s="82">
        <v>18</v>
      </c>
      <c r="C80" s="84">
        <v>4.3999999999999997E-2</v>
      </c>
      <c r="D80" s="82">
        <v>175</v>
      </c>
      <c r="E80" s="82">
        <v>78</v>
      </c>
      <c r="F80" s="29">
        <v>1</v>
      </c>
      <c r="G80" s="82">
        <v>39</v>
      </c>
      <c r="H80" s="82">
        <v>7</v>
      </c>
      <c r="I80" s="30">
        <v>179</v>
      </c>
      <c r="J80" s="31">
        <v>4.4692737430167599E-2</v>
      </c>
      <c r="K80" s="83">
        <v>14</v>
      </c>
    </row>
    <row r="81" spans="1:11" ht="15.75" x14ac:dyDescent="0.5">
      <c r="A81" s="83">
        <v>2</v>
      </c>
      <c r="B81" s="82">
        <v>11</v>
      </c>
      <c r="C81" s="84">
        <v>1.5449999999999999</v>
      </c>
      <c r="D81" s="82">
        <v>102</v>
      </c>
      <c r="E81" s="82">
        <v>110</v>
      </c>
      <c r="F81" s="29">
        <v>0</v>
      </c>
      <c r="G81" s="82">
        <v>41</v>
      </c>
      <c r="H81" s="82">
        <v>10</v>
      </c>
      <c r="I81" s="30">
        <v>162</v>
      </c>
      <c r="J81" s="31">
        <v>4.3209876543209874E-2</v>
      </c>
      <c r="K81" s="83">
        <v>9.4</v>
      </c>
    </row>
    <row r="82" spans="1:11" ht="15.75" x14ac:dyDescent="0.5">
      <c r="A82" s="83">
        <v>2.5</v>
      </c>
      <c r="B82" s="82">
        <v>5</v>
      </c>
      <c r="C82" s="84">
        <v>0.29099999999999998</v>
      </c>
      <c r="D82" s="82">
        <v>182</v>
      </c>
      <c r="E82" s="82">
        <v>132</v>
      </c>
      <c r="F82" s="29">
        <v>1</v>
      </c>
      <c r="G82" s="82">
        <v>31</v>
      </c>
      <c r="H82" s="82">
        <v>6</v>
      </c>
      <c r="I82" s="30">
        <v>168</v>
      </c>
      <c r="J82" s="31">
        <v>2.976190476190476E-2</v>
      </c>
      <c r="K82" s="83">
        <v>14</v>
      </c>
    </row>
    <row r="83" spans="1:11" ht="15.75" x14ac:dyDescent="0.5">
      <c r="A83" s="83">
        <v>2.5</v>
      </c>
      <c r="B83" s="82">
        <v>9</v>
      </c>
      <c r="C83" s="84">
        <v>9.1999999999999998E-2</v>
      </c>
      <c r="D83" s="82">
        <v>230</v>
      </c>
      <c r="E83" s="82">
        <v>137</v>
      </c>
      <c r="F83" s="29">
        <v>0</v>
      </c>
      <c r="G83" s="82">
        <v>43</v>
      </c>
      <c r="H83" s="82">
        <v>12</v>
      </c>
      <c r="I83" s="30">
        <v>165</v>
      </c>
      <c r="J83" s="31">
        <v>5.4545454545454543E-2</v>
      </c>
      <c r="K83" s="83">
        <v>15.9</v>
      </c>
    </row>
    <row r="84" spans="1:11" ht="15.75" x14ac:dyDescent="0.5">
      <c r="A84" s="83">
        <v>1.6</v>
      </c>
      <c r="B84" s="82">
        <v>5</v>
      </c>
      <c r="C84" s="84">
        <v>0.48</v>
      </c>
      <c r="D84" s="82">
        <v>59</v>
      </c>
      <c r="E84" s="82">
        <v>127</v>
      </c>
      <c r="F84" s="29">
        <v>0</v>
      </c>
      <c r="G84" s="82">
        <v>30</v>
      </c>
      <c r="H84" s="82">
        <v>4</v>
      </c>
      <c r="I84" s="30">
        <v>170</v>
      </c>
      <c r="J84" s="31">
        <v>2.9411764705882353E-2</v>
      </c>
      <c r="K84" s="83">
        <v>7.5</v>
      </c>
    </row>
    <row r="85" spans="1:11" ht="15.75" x14ac:dyDescent="0.5">
      <c r="A85" s="83">
        <v>1.9</v>
      </c>
      <c r="B85" s="82">
        <v>16</v>
      </c>
      <c r="C85" s="84">
        <v>0.98299999999999998</v>
      </c>
      <c r="D85" s="82">
        <v>71</v>
      </c>
      <c r="E85" s="82">
        <v>112</v>
      </c>
      <c r="F85" s="29">
        <v>0</v>
      </c>
      <c r="G85" s="82">
        <v>39</v>
      </c>
      <c r="H85" s="82">
        <v>7</v>
      </c>
      <c r="I85" s="30">
        <v>175</v>
      </c>
      <c r="J85" s="31">
        <v>2.8571428571428571E-2</v>
      </c>
      <c r="K85" s="83">
        <v>8.1</v>
      </c>
    </row>
    <row r="86" spans="1:11" ht="15.75" x14ac:dyDescent="0.5">
      <c r="A86" s="83">
        <v>2.1</v>
      </c>
      <c r="B86" s="82">
        <v>3</v>
      </c>
      <c r="C86" s="84">
        <v>1.881</v>
      </c>
      <c r="D86" s="82">
        <v>46</v>
      </c>
      <c r="E86" s="82">
        <v>85</v>
      </c>
      <c r="F86" s="29">
        <v>1</v>
      </c>
      <c r="G86" s="82">
        <v>46</v>
      </c>
      <c r="H86" s="82">
        <v>9</v>
      </c>
      <c r="I86" s="30">
        <v>184</v>
      </c>
      <c r="J86" s="31">
        <v>5.434782608695652E-2</v>
      </c>
      <c r="K86" s="83">
        <v>10.3</v>
      </c>
    </row>
    <row r="87" spans="1:11" ht="15.75" x14ac:dyDescent="0.5">
      <c r="A87" s="83">
        <v>1.9</v>
      </c>
      <c r="B87" s="82">
        <v>3</v>
      </c>
      <c r="C87" s="84">
        <v>2.6259999999999999</v>
      </c>
      <c r="D87" s="82">
        <v>43</v>
      </c>
      <c r="E87" s="82">
        <v>74</v>
      </c>
      <c r="F87" s="29">
        <v>0</v>
      </c>
      <c r="G87" s="82">
        <v>50</v>
      </c>
      <c r="H87" s="82">
        <v>4</v>
      </c>
      <c r="I87" s="30">
        <v>176</v>
      </c>
      <c r="J87" s="31">
        <v>2.2727272727272728E-2</v>
      </c>
      <c r="K87" s="83">
        <v>7.7</v>
      </c>
    </row>
    <row r="88" spans="1:11" ht="15.75" x14ac:dyDescent="0.5">
      <c r="A88" s="83">
        <v>1.9</v>
      </c>
      <c r="B88" s="82">
        <v>21</v>
      </c>
      <c r="C88" s="84">
        <v>0.56799999999999995</v>
      </c>
      <c r="D88" s="82">
        <v>125</v>
      </c>
      <c r="E88" s="82">
        <v>109</v>
      </c>
      <c r="F88" s="29">
        <v>0</v>
      </c>
      <c r="G88" s="82">
        <v>44</v>
      </c>
      <c r="H88" s="82">
        <v>8</v>
      </c>
      <c r="I88" s="30">
        <v>160</v>
      </c>
      <c r="J88" s="31">
        <v>4.3749999999999997E-2</v>
      </c>
      <c r="K88" s="83">
        <v>8.5</v>
      </c>
    </row>
    <row r="89" spans="1:11" ht="15.75" x14ac:dyDescent="0.5">
      <c r="A89" s="83">
        <v>2.2000000000000002</v>
      </c>
      <c r="B89" s="82">
        <v>8</v>
      </c>
      <c r="C89" s="84">
        <v>0.879</v>
      </c>
      <c r="D89" s="82">
        <v>118</v>
      </c>
      <c r="E89" s="82">
        <v>108</v>
      </c>
      <c r="F89" s="29">
        <v>1</v>
      </c>
      <c r="G89" s="82">
        <v>31</v>
      </c>
      <c r="H89" s="82">
        <v>10</v>
      </c>
      <c r="I89" s="30">
        <v>173</v>
      </c>
      <c r="J89" s="31">
        <v>4.046242774566474E-2</v>
      </c>
      <c r="K89" s="83">
        <v>10.7</v>
      </c>
    </row>
    <row r="90" spans="1:11" ht="15.75" x14ac:dyDescent="0.5">
      <c r="A90" s="83">
        <v>1.8</v>
      </c>
      <c r="B90" s="82">
        <v>4</v>
      </c>
      <c r="C90" s="84">
        <v>1.083</v>
      </c>
      <c r="D90" s="82">
        <v>101</v>
      </c>
      <c r="E90" s="82">
        <v>100</v>
      </c>
      <c r="F90" s="29">
        <v>0</v>
      </c>
      <c r="G90" s="82">
        <v>53</v>
      </c>
      <c r="H90" s="82">
        <v>7</v>
      </c>
      <c r="I90" s="30">
        <v>163</v>
      </c>
      <c r="J90" s="31">
        <v>2.4539877300613498E-2</v>
      </c>
      <c r="K90" s="83">
        <v>7.4</v>
      </c>
    </row>
    <row r="91" spans="1:11" ht="15.75" x14ac:dyDescent="0.5">
      <c r="A91" s="83">
        <v>2.6</v>
      </c>
      <c r="B91" s="82">
        <v>6</v>
      </c>
      <c r="C91" s="84">
        <v>0.82799999999999996</v>
      </c>
      <c r="D91" s="82">
        <v>213</v>
      </c>
      <c r="E91" s="82">
        <v>105</v>
      </c>
      <c r="F91" s="29">
        <v>1</v>
      </c>
      <c r="G91" s="82">
        <v>37</v>
      </c>
      <c r="H91" s="82">
        <v>15</v>
      </c>
      <c r="I91" s="30">
        <v>168</v>
      </c>
      <c r="J91" s="31">
        <v>4.7619047619047616E-2</v>
      </c>
      <c r="K91" s="83">
        <v>14.8</v>
      </c>
    </row>
    <row r="92" spans="1:11" ht="15.75" x14ac:dyDescent="0.5">
      <c r="A92" s="83">
        <v>1.9</v>
      </c>
      <c r="B92" s="82">
        <v>24</v>
      </c>
      <c r="C92" s="84">
        <v>1.56</v>
      </c>
      <c r="D92" s="82">
        <v>115</v>
      </c>
      <c r="E92" s="82">
        <v>87</v>
      </c>
      <c r="F92" s="29">
        <v>0</v>
      </c>
      <c r="G92" s="82">
        <v>46</v>
      </c>
      <c r="H92" s="82">
        <v>1</v>
      </c>
      <c r="I92" s="30">
        <v>162</v>
      </c>
      <c r="J92" s="31">
        <v>2.4691358024691357E-2</v>
      </c>
      <c r="K92" s="83">
        <v>7.3</v>
      </c>
    </row>
    <row r="93" spans="1:11" ht="15.75" x14ac:dyDescent="0.5">
      <c r="A93" s="83">
        <v>1.8</v>
      </c>
      <c r="B93" s="82">
        <v>1</v>
      </c>
      <c r="C93" s="84">
        <v>1.4279999999999999</v>
      </c>
      <c r="D93" s="82">
        <v>121</v>
      </c>
      <c r="E93" s="82">
        <v>84</v>
      </c>
      <c r="F93" s="29">
        <v>0</v>
      </c>
      <c r="G93" s="82">
        <v>45</v>
      </c>
      <c r="H93" s="82">
        <v>5</v>
      </c>
      <c r="I93" s="30">
        <v>160</v>
      </c>
      <c r="J93" s="31">
        <v>3.125E-2</v>
      </c>
      <c r="K93" s="83">
        <v>7.6</v>
      </c>
    </row>
    <row r="94" spans="1:11" ht="15.75" x14ac:dyDescent="0.5">
      <c r="A94" s="83">
        <v>1.9</v>
      </c>
      <c r="B94" s="82">
        <v>3</v>
      </c>
      <c r="C94" s="84">
        <v>1.4039999999999999</v>
      </c>
      <c r="D94" s="82">
        <v>69</v>
      </c>
      <c r="E94" s="82">
        <v>87</v>
      </c>
      <c r="F94" s="29">
        <v>0</v>
      </c>
      <c r="G94" s="82">
        <v>34</v>
      </c>
      <c r="H94" s="82">
        <v>8</v>
      </c>
      <c r="I94" s="30">
        <v>174</v>
      </c>
      <c r="J94" s="31">
        <v>4.0229885057471264E-2</v>
      </c>
      <c r="K94" s="83">
        <v>9</v>
      </c>
    </row>
    <row r="95" spans="1:11" ht="15.75" x14ac:dyDescent="0.5">
      <c r="A95" s="83">
        <v>2.1</v>
      </c>
      <c r="B95" s="82">
        <v>5</v>
      </c>
      <c r="C95" s="84">
        <v>1.0720000000000001</v>
      </c>
      <c r="D95" s="82">
        <v>178</v>
      </c>
      <c r="E95" s="82">
        <v>101</v>
      </c>
      <c r="F95" s="29">
        <v>1</v>
      </c>
      <c r="G95" s="82">
        <v>38</v>
      </c>
      <c r="H95" s="82">
        <v>13</v>
      </c>
      <c r="I95" s="30">
        <v>175</v>
      </c>
      <c r="J95" s="31">
        <v>4.5714285714285714E-2</v>
      </c>
      <c r="K95" s="83">
        <v>12.9</v>
      </c>
    </row>
    <row r="96" spans="1:11" ht="15.75" x14ac:dyDescent="0.5">
      <c r="A96" s="83">
        <v>1.9</v>
      </c>
      <c r="B96" s="82">
        <v>12</v>
      </c>
      <c r="C96" s="84">
        <v>0.183</v>
      </c>
      <c r="D96" s="82">
        <v>85</v>
      </c>
      <c r="E96" s="82">
        <v>130</v>
      </c>
      <c r="F96" s="29">
        <v>0</v>
      </c>
      <c r="G96" s="82">
        <v>37</v>
      </c>
      <c r="H96" s="82">
        <v>11</v>
      </c>
      <c r="I96" s="30">
        <v>171</v>
      </c>
      <c r="J96" s="31">
        <v>4.0935672514619881E-2</v>
      </c>
      <c r="K96" s="83">
        <v>9</v>
      </c>
    </row>
    <row r="97" spans="1:11" ht="15.75" x14ac:dyDescent="0.5">
      <c r="A97" s="83">
        <v>3.6</v>
      </c>
      <c r="B97" s="82">
        <v>12</v>
      </c>
      <c r="C97" s="84">
        <v>1.6</v>
      </c>
      <c r="D97" s="82">
        <v>282</v>
      </c>
      <c r="E97" s="82">
        <v>72</v>
      </c>
      <c r="F97" s="29">
        <v>1</v>
      </c>
      <c r="G97" s="82">
        <v>39</v>
      </c>
      <c r="H97" s="82">
        <v>18</v>
      </c>
      <c r="I97" s="30">
        <v>175</v>
      </c>
      <c r="J97" s="31">
        <v>5.7142857142857141E-2</v>
      </c>
      <c r="K97" s="83">
        <v>18.2</v>
      </c>
    </row>
    <row r="98" spans="1:11" ht="15.75" x14ac:dyDescent="0.5">
      <c r="A98" s="83">
        <v>3</v>
      </c>
      <c r="B98" s="82">
        <v>5</v>
      </c>
      <c r="C98" s="84">
        <v>0.61199999999999999</v>
      </c>
      <c r="D98" s="82">
        <v>156</v>
      </c>
      <c r="E98" s="82">
        <v>129</v>
      </c>
      <c r="F98" s="29">
        <v>1</v>
      </c>
      <c r="G98" s="82">
        <v>42</v>
      </c>
      <c r="H98" s="82">
        <v>15</v>
      </c>
      <c r="I98" s="30">
        <v>186</v>
      </c>
      <c r="J98" s="31">
        <v>3.7634408602150539E-2</v>
      </c>
      <c r="K98" s="83">
        <v>14.4</v>
      </c>
    </row>
    <row r="99" spans="1:11" ht="15.75" x14ac:dyDescent="0.5">
      <c r="A99" s="83">
        <v>2</v>
      </c>
      <c r="B99" s="82">
        <v>3</v>
      </c>
      <c r="C99" s="84">
        <v>0.496</v>
      </c>
      <c r="D99" s="82">
        <v>86</v>
      </c>
      <c r="E99" s="82">
        <v>100</v>
      </c>
      <c r="F99" s="29">
        <v>0</v>
      </c>
      <c r="G99" s="82">
        <v>54</v>
      </c>
      <c r="H99" s="82">
        <v>8</v>
      </c>
      <c r="I99" s="30">
        <v>172</v>
      </c>
      <c r="J99" s="31">
        <v>4.0697674418604654E-2</v>
      </c>
      <c r="K99" s="83">
        <v>8.8000000000000007</v>
      </c>
    </row>
    <row r="100" spans="1:11" ht="15.75" x14ac:dyDescent="0.5">
      <c r="A100" s="83">
        <v>2.5</v>
      </c>
      <c r="B100" s="82">
        <v>17</v>
      </c>
      <c r="C100" s="84">
        <v>1.8</v>
      </c>
      <c r="D100" s="82">
        <v>212</v>
      </c>
      <c r="E100" s="82">
        <v>86</v>
      </c>
      <c r="F100" s="29">
        <v>1</v>
      </c>
      <c r="G100" s="82">
        <v>39</v>
      </c>
      <c r="H100" s="82">
        <v>9</v>
      </c>
      <c r="I100" s="30">
        <v>165</v>
      </c>
      <c r="J100" s="31">
        <v>3.6363636363636362E-2</v>
      </c>
      <c r="K100" s="83">
        <v>12.5</v>
      </c>
    </row>
    <row r="101" spans="1:11" ht="15.75" x14ac:dyDescent="0.5">
      <c r="A101" s="83">
        <v>2.2000000000000002</v>
      </c>
      <c r="B101" s="82">
        <v>6</v>
      </c>
      <c r="C101" s="84">
        <v>0.40300000000000002</v>
      </c>
      <c r="D101" s="82">
        <v>157</v>
      </c>
      <c r="E101" s="82">
        <v>98</v>
      </c>
      <c r="F101" s="29">
        <v>1</v>
      </c>
      <c r="G101" s="82">
        <v>35</v>
      </c>
      <c r="H101" s="82">
        <v>16</v>
      </c>
      <c r="I101" s="30">
        <v>174</v>
      </c>
      <c r="J101" s="31">
        <v>3.4482758620689655E-2</v>
      </c>
      <c r="K101" s="83">
        <v>13.3</v>
      </c>
    </row>
    <row r="102" spans="1:11" ht="15.75" x14ac:dyDescent="0.5">
      <c r="A102" s="83">
        <v>2.4</v>
      </c>
      <c r="B102" s="82">
        <v>10</v>
      </c>
      <c r="C102" s="84">
        <v>0.85599999999999998</v>
      </c>
      <c r="D102" s="82">
        <v>91</v>
      </c>
      <c r="E102" s="82">
        <v>112</v>
      </c>
      <c r="F102" s="29">
        <v>0</v>
      </c>
      <c r="G102" s="82">
        <v>33</v>
      </c>
      <c r="H102" s="82">
        <v>1</v>
      </c>
      <c r="I102" s="30">
        <v>178</v>
      </c>
      <c r="J102" s="31">
        <v>5.6179775280898875E-2</v>
      </c>
      <c r="K102" s="83">
        <v>12.5</v>
      </c>
    </row>
    <row r="103" spans="1:11" ht="15.75" x14ac:dyDescent="0.5">
      <c r="A103" s="83">
        <v>2.8</v>
      </c>
      <c r="B103" s="82">
        <v>15</v>
      </c>
      <c r="C103" s="84">
        <v>1.8360000000000001</v>
      </c>
      <c r="D103" s="82">
        <v>169</v>
      </c>
      <c r="E103" s="82">
        <v>85</v>
      </c>
      <c r="F103" s="29">
        <v>1</v>
      </c>
      <c r="G103" s="82">
        <v>36</v>
      </c>
      <c r="H103" s="82">
        <v>7</v>
      </c>
      <c r="I103" s="30">
        <v>179</v>
      </c>
      <c r="J103" s="31">
        <v>4.4692737430167599E-2</v>
      </c>
      <c r="K103" s="83">
        <v>13.2</v>
      </c>
    </row>
    <row r="104" spans="1:11" ht="15.75" x14ac:dyDescent="0.5">
      <c r="A104" s="83">
        <v>2.5</v>
      </c>
      <c r="B104" s="82">
        <v>20</v>
      </c>
      <c r="C104" s="84">
        <v>0.40799999999999997</v>
      </c>
      <c r="D104" s="82">
        <v>175</v>
      </c>
      <c r="E104" s="82">
        <v>96</v>
      </c>
      <c r="F104" s="29">
        <v>0</v>
      </c>
      <c r="G104" s="82">
        <v>42</v>
      </c>
      <c r="H104" s="82">
        <v>7</v>
      </c>
      <c r="I104" s="30">
        <v>161</v>
      </c>
      <c r="J104" s="31">
        <v>4.3478260869565216E-2</v>
      </c>
      <c r="K104" s="83">
        <v>11.1</v>
      </c>
    </row>
    <row r="105" spans="1:11" ht="15.75" x14ac:dyDescent="0.5">
      <c r="A105" s="83">
        <v>1.9</v>
      </c>
      <c r="B105" s="82">
        <v>4</v>
      </c>
      <c r="C105" s="84">
        <v>0.124</v>
      </c>
      <c r="D105" s="82">
        <v>77</v>
      </c>
      <c r="E105" s="82">
        <v>150</v>
      </c>
      <c r="F105" s="29">
        <v>0</v>
      </c>
      <c r="G105" s="82">
        <v>29</v>
      </c>
      <c r="H105" s="82">
        <v>10</v>
      </c>
      <c r="I105" s="30">
        <v>168</v>
      </c>
      <c r="J105" s="31">
        <v>4.1666666666666664E-2</v>
      </c>
      <c r="K105" s="83">
        <v>8.3000000000000007</v>
      </c>
    </row>
    <row r="106" spans="1:11" ht="15.75" x14ac:dyDescent="0.5">
      <c r="A106" s="83">
        <v>1.9</v>
      </c>
      <c r="B106" s="82">
        <v>11</v>
      </c>
      <c r="C106" s="84">
        <v>8.5000000000000006E-2</v>
      </c>
      <c r="D106" s="82">
        <v>125</v>
      </c>
      <c r="E106" s="82">
        <v>107</v>
      </c>
      <c r="F106" s="29">
        <v>0</v>
      </c>
      <c r="G106" s="82">
        <v>38</v>
      </c>
      <c r="H106" s="82">
        <v>4</v>
      </c>
      <c r="I106" s="30">
        <v>162</v>
      </c>
      <c r="J106" s="31">
        <v>4.3209876543209874E-2</v>
      </c>
      <c r="K106" s="83">
        <v>9.3000000000000007</v>
      </c>
    </row>
    <row r="107" spans="1:11" ht="15.75" x14ac:dyDescent="0.5">
      <c r="A107" s="83">
        <v>1.7</v>
      </c>
      <c r="B107" s="82">
        <v>13</v>
      </c>
      <c r="C107" s="84">
        <v>0.85199999999999998</v>
      </c>
      <c r="D107" s="82">
        <v>102</v>
      </c>
      <c r="E107" s="82">
        <v>108</v>
      </c>
      <c r="F107" s="29">
        <v>0</v>
      </c>
      <c r="G107" s="82">
        <v>37</v>
      </c>
      <c r="H107" s="82">
        <v>9</v>
      </c>
      <c r="I107" s="30">
        <v>162</v>
      </c>
      <c r="J107" s="31">
        <v>3.7037037037037035E-2</v>
      </c>
      <c r="K107" s="83">
        <v>8.1999999999999993</v>
      </c>
    </row>
    <row r="108" spans="1:11" ht="15.75" x14ac:dyDescent="0.5">
      <c r="A108" s="83">
        <v>3.3</v>
      </c>
      <c r="B108" s="82">
        <v>6</v>
      </c>
      <c r="C108" s="84">
        <v>1.927</v>
      </c>
      <c r="D108" s="82">
        <v>249</v>
      </c>
      <c r="E108" s="82">
        <v>78</v>
      </c>
      <c r="F108" s="29">
        <v>1</v>
      </c>
      <c r="G108" s="82">
        <v>29</v>
      </c>
      <c r="H108" s="82">
        <v>7</v>
      </c>
      <c r="I108" s="30">
        <v>164</v>
      </c>
      <c r="J108" s="31">
        <v>4.2682926829268296E-2</v>
      </c>
      <c r="K108" s="83">
        <v>14.8</v>
      </c>
    </row>
    <row r="109" spans="1:11" ht="15.75" x14ac:dyDescent="0.5">
      <c r="A109" s="83">
        <v>2</v>
      </c>
      <c r="B109" s="82">
        <v>4</v>
      </c>
      <c r="C109" s="84">
        <v>1.018</v>
      </c>
      <c r="D109" s="82">
        <v>134</v>
      </c>
      <c r="E109" s="82">
        <v>86</v>
      </c>
      <c r="F109" s="29">
        <v>1</v>
      </c>
      <c r="G109" s="82">
        <v>36</v>
      </c>
      <c r="H109" s="82">
        <v>10</v>
      </c>
      <c r="I109" s="30">
        <v>176</v>
      </c>
      <c r="J109" s="31">
        <v>3.4090909090909088E-2</v>
      </c>
      <c r="K109" s="83">
        <v>10.7</v>
      </c>
    </row>
    <row r="110" spans="1:11" ht="15.75" x14ac:dyDescent="0.5">
      <c r="A110" s="83">
        <v>2.1</v>
      </c>
      <c r="B110" s="82">
        <v>13</v>
      </c>
      <c r="C110" s="84">
        <v>0.86399999999999999</v>
      </c>
      <c r="D110" s="82">
        <v>129</v>
      </c>
      <c r="E110" s="82">
        <v>133</v>
      </c>
      <c r="F110" s="29">
        <v>0</v>
      </c>
      <c r="G110" s="82">
        <v>61</v>
      </c>
      <c r="H110" s="82">
        <v>8</v>
      </c>
      <c r="I110" s="30">
        <v>162</v>
      </c>
      <c r="J110" s="31">
        <v>3.7037037037037035E-2</v>
      </c>
      <c r="K110" s="83">
        <v>8.8000000000000007</v>
      </c>
    </row>
    <row r="111" spans="1:11" ht="15.75" x14ac:dyDescent="0.5">
      <c r="A111" s="83">
        <v>2</v>
      </c>
      <c r="B111" s="82">
        <v>2</v>
      </c>
      <c r="C111" s="84">
        <v>0.626</v>
      </c>
      <c r="D111" s="82">
        <v>51</v>
      </c>
      <c r="E111" s="82">
        <v>107</v>
      </c>
      <c r="F111" s="29">
        <v>0</v>
      </c>
      <c r="G111" s="82">
        <v>38</v>
      </c>
      <c r="H111" s="82">
        <v>8</v>
      </c>
      <c r="I111" s="30">
        <v>185</v>
      </c>
      <c r="J111" s="31">
        <v>4.3243243243243246E-2</v>
      </c>
      <c r="K111" s="83">
        <v>9.6999999999999993</v>
      </c>
    </row>
    <row r="112" spans="1:11" ht="15.75" x14ac:dyDescent="0.5">
      <c r="A112" s="83">
        <v>1.9</v>
      </c>
      <c r="B112" s="82">
        <v>4</v>
      </c>
      <c r="C112" s="84">
        <v>1.3839999999999999</v>
      </c>
      <c r="D112" s="82">
        <v>33</v>
      </c>
      <c r="E112" s="82">
        <v>100</v>
      </c>
      <c r="F112" s="29">
        <v>0</v>
      </c>
      <c r="G112" s="82">
        <v>27</v>
      </c>
      <c r="H112" s="82">
        <v>10</v>
      </c>
      <c r="I112" s="30">
        <v>182</v>
      </c>
      <c r="J112" s="31">
        <v>5.4945054945054944E-2</v>
      </c>
      <c r="K112" s="83">
        <v>9.6999999999999993</v>
      </c>
    </row>
    <row r="113" spans="1:11" ht="15.75" x14ac:dyDescent="0.5">
      <c r="A113" s="83">
        <v>2.2000000000000002</v>
      </c>
      <c r="B113" s="82">
        <v>3</v>
      </c>
      <c r="C113" s="84">
        <v>0.59</v>
      </c>
      <c r="D113" s="82">
        <v>121</v>
      </c>
      <c r="E113" s="82">
        <v>108</v>
      </c>
      <c r="F113" s="29">
        <v>1</v>
      </c>
      <c r="G113" s="82">
        <v>32</v>
      </c>
      <c r="H113" s="82">
        <v>10</v>
      </c>
      <c r="I113" s="30">
        <v>173</v>
      </c>
      <c r="J113" s="31">
        <v>4.6242774566473986E-2</v>
      </c>
      <c r="K113" s="83">
        <v>10.5</v>
      </c>
    </row>
    <row r="114" spans="1:11" ht="15.75" x14ac:dyDescent="0.5">
      <c r="A114" s="83">
        <v>1.7</v>
      </c>
      <c r="B114" s="82">
        <v>7</v>
      </c>
      <c r="C114" s="84">
        <v>7.1999999999999995E-2</v>
      </c>
      <c r="D114" s="82">
        <v>116</v>
      </c>
      <c r="E114" s="82">
        <v>155</v>
      </c>
      <c r="F114" s="29">
        <v>1</v>
      </c>
      <c r="G114" s="82">
        <v>44</v>
      </c>
      <c r="H114" s="82">
        <v>16</v>
      </c>
      <c r="I114" s="30">
        <v>164</v>
      </c>
      <c r="J114" s="31">
        <v>3.6585365853658534E-2</v>
      </c>
      <c r="K114" s="83">
        <v>8.9</v>
      </c>
    </row>
    <row r="115" spans="1:11" ht="15.75" x14ac:dyDescent="0.5">
      <c r="A115" s="83">
        <v>1.8</v>
      </c>
      <c r="B115" s="82">
        <v>4</v>
      </c>
      <c r="C115" s="84">
        <v>1.2829999999999999</v>
      </c>
      <c r="D115" s="82">
        <v>68</v>
      </c>
      <c r="E115" s="82">
        <v>90</v>
      </c>
      <c r="F115" s="29">
        <v>0</v>
      </c>
      <c r="G115" s="82">
        <v>37</v>
      </c>
      <c r="H115" s="82">
        <v>6</v>
      </c>
      <c r="I115" s="30">
        <v>170</v>
      </c>
      <c r="J115" s="31">
        <v>2.9411764705882353E-2</v>
      </c>
      <c r="K115" s="83">
        <v>7.9</v>
      </c>
    </row>
    <row r="116" spans="1:11" ht="15.75" x14ac:dyDescent="0.5">
      <c r="A116" s="83">
        <v>3.3</v>
      </c>
      <c r="B116" s="82">
        <v>6</v>
      </c>
      <c r="C116" s="84">
        <v>7.4999999999999997E-2</v>
      </c>
      <c r="D116" s="82">
        <v>296</v>
      </c>
      <c r="E116" s="82">
        <v>137</v>
      </c>
      <c r="F116" s="29">
        <v>1</v>
      </c>
      <c r="G116" s="82">
        <v>37</v>
      </c>
      <c r="H116" s="82">
        <v>13</v>
      </c>
      <c r="I116" s="30">
        <v>184</v>
      </c>
      <c r="J116" s="31">
        <v>6.5217391304347824E-2</v>
      </c>
      <c r="K116" s="83">
        <v>21</v>
      </c>
    </row>
    <row r="117" spans="1:11" ht="15.75" x14ac:dyDescent="0.5">
      <c r="A117" s="83">
        <v>2.2000000000000002</v>
      </c>
      <c r="B117" s="82">
        <v>6</v>
      </c>
      <c r="C117" s="84">
        <v>0.89900000000000002</v>
      </c>
      <c r="D117" s="82">
        <v>165</v>
      </c>
      <c r="E117" s="82">
        <v>140</v>
      </c>
      <c r="F117" s="29">
        <v>1</v>
      </c>
      <c r="G117" s="82">
        <v>60</v>
      </c>
      <c r="H117" s="82">
        <v>9</v>
      </c>
      <c r="I117" s="30">
        <v>169</v>
      </c>
      <c r="J117" s="31">
        <v>2.9585798816568046E-2</v>
      </c>
      <c r="K117" s="83">
        <v>12.7</v>
      </c>
    </row>
    <row r="118" spans="1:11" ht="15.75" x14ac:dyDescent="0.5">
      <c r="A118" s="83">
        <v>1.9</v>
      </c>
      <c r="B118" s="82">
        <v>10</v>
      </c>
      <c r="C118" s="84">
        <v>1.248</v>
      </c>
      <c r="D118" s="82">
        <v>92</v>
      </c>
      <c r="E118" s="82">
        <v>98</v>
      </c>
      <c r="F118" s="29">
        <v>0</v>
      </c>
      <c r="G118" s="82">
        <v>53</v>
      </c>
      <c r="H118" s="82">
        <v>12</v>
      </c>
      <c r="I118" s="30">
        <v>175</v>
      </c>
      <c r="J118" s="31">
        <v>0.04</v>
      </c>
      <c r="K118" s="83">
        <v>9.4</v>
      </c>
    </row>
    <row r="119" spans="1:11" ht="15.75" x14ac:dyDescent="0.5">
      <c r="A119" s="83">
        <v>1.8</v>
      </c>
      <c r="B119" s="82">
        <v>18</v>
      </c>
      <c r="C119" s="84">
        <v>0.23100000000000001</v>
      </c>
      <c r="D119" s="82">
        <v>109</v>
      </c>
      <c r="E119" s="82">
        <v>111</v>
      </c>
      <c r="F119" s="29">
        <v>0</v>
      </c>
      <c r="G119" s="82">
        <v>41</v>
      </c>
      <c r="H119" s="82">
        <v>7</v>
      </c>
      <c r="I119" s="30">
        <v>162</v>
      </c>
      <c r="J119" s="31">
        <v>1.8518518518518517E-2</v>
      </c>
      <c r="K119" s="83">
        <v>7.5</v>
      </c>
    </row>
    <row r="120" spans="1:11" ht="15.75" x14ac:dyDescent="0.5">
      <c r="A120" s="83">
        <v>1.8</v>
      </c>
      <c r="B120" s="82">
        <v>7</v>
      </c>
      <c r="C120" s="84">
        <v>1.512</v>
      </c>
      <c r="D120" s="82">
        <v>125</v>
      </c>
      <c r="E120" s="82">
        <v>101</v>
      </c>
      <c r="F120" s="29">
        <v>0</v>
      </c>
      <c r="G120" s="82">
        <v>39</v>
      </c>
      <c r="H120" s="82">
        <v>13</v>
      </c>
      <c r="I120" s="30">
        <v>172</v>
      </c>
      <c r="J120" s="31">
        <v>4.0697674418604654E-2</v>
      </c>
      <c r="K120" s="83">
        <v>11.8</v>
      </c>
    </row>
    <row r="121" spans="1:11" ht="15.75" x14ac:dyDescent="0.5">
      <c r="A121" s="83">
        <v>3.6</v>
      </c>
      <c r="B121" s="82">
        <v>1</v>
      </c>
      <c r="C121" s="84">
        <v>0.83099999999999996</v>
      </c>
      <c r="D121" s="82">
        <v>199</v>
      </c>
      <c r="E121" s="82">
        <v>109</v>
      </c>
      <c r="F121" s="29">
        <v>0</v>
      </c>
      <c r="G121" s="82">
        <v>44</v>
      </c>
      <c r="H121" s="82">
        <v>10</v>
      </c>
      <c r="I121" s="30">
        <v>162</v>
      </c>
      <c r="J121" s="31">
        <v>3.7037037037037035E-2</v>
      </c>
      <c r="K121" s="83">
        <v>11.4</v>
      </c>
    </row>
    <row r="122" spans="1:11" ht="15.75" x14ac:dyDescent="0.5">
      <c r="A122" s="83">
        <v>1.9</v>
      </c>
      <c r="B122" s="82">
        <v>4</v>
      </c>
      <c r="C122" s="84">
        <v>0.123</v>
      </c>
      <c r="D122" s="82">
        <v>113</v>
      </c>
      <c r="E122" s="82">
        <v>132</v>
      </c>
      <c r="F122" s="29">
        <v>0</v>
      </c>
      <c r="G122" s="82">
        <v>45</v>
      </c>
      <c r="H122" s="82">
        <v>6</v>
      </c>
      <c r="I122" s="30">
        <v>161</v>
      </c>
      <c r="J122" s="31">
        <v>3.7267080745341616E-2</v>
      </c>
      <c r="K122" s="83">
        <v>7.2</v>
      </c>
    </row>
    <row r="123" spans="1:11" ht="15.75" x14ac:dyDescent="0.5">
      <c r="A123" s="83">
        <v>3.3</v>
      </c>
      <c r="B123" s="82">
        <v>7</v>
      </c>
      <c r="C123" s="84">
        <v>0.13100000000000001</v>
      </c>
      <c r="D123" s="82">
        <v>284</v>
      </c>
      <c r="E123" s="82">
        <v>137</v>
      </c>
      <c r="F123" s="29">
        <v>1</v>
      </c>
      <c r="G123" s="82">
        <v>38</v>
      </c>
      <c r="H123" s="82">
        <v>15</v>
      </c>
      <c r="I123" s="30">
        <v>175</v>
      </c>
      <c r="J123" s="31">
        <v>5.7142857142857141E-2</v>
      </c>
      <c r="K123" s="83">
        <v>20.399999999999999</v>
      </c>
    </row>
    <row r="124" spans="1:11" ht="15.75" x14ac:dyDescent="0.5">
      <c r="A124" s="83">
        <v>1.9</v>
      </c>
      <c r="B124" s="82">
        <v>5</v>
      </c>
      <c r="C124" s="84">
        <v>1.5389999999999999</v>
      </c>
      <c r="D124" s="82">
        <v>115</v>
      </c>
      <c r="E124" s="82">
        <v>72</v>
      </c>
      <c r="F124" s="29">
        <v>1</v>
      </c>
      <c r="G124" s="82">
        <v>36</v>
      </c>
      <c r="H124" s="82">
        <v>8</v>
      </c>
      <c r="I124" s="30">
        <v>175</v>
      </c>
      <c r="J124" s="31">
        <v>4.5714285714285714E-2</v>
      </c>
      <c r="K124" s="83">
        <v>9.8000000000000007</v>
      </c>
    </row>
    <row r="125" spans="1:11" ht="15.75" x14ac:dyDescent="0.5">
      <c r="A125" s="83">
        <v>2.9</v>
      </c>
      <c r="B125" s="82">
        <v>9</v>
      </c>
      <c r="C125" s="84">
        <v>0.63700000000000001</v>
      </c>
      <c r="D125" s="82">
        <v>188</v>
      </c>
      <c r="E125" s="82">
        <v>76</v>
      </c>
      <c r="F125" s="29">
        <v>1</v>
      </c>
      <c r="G125" s="82">
        <v>30</v>
      </c>
      <c r="H125" s="82">
        <v>12</v>
      </c>
      <c r="I125" s="30">
        <v>181</v>
      </c>
      <c r="J125" s="31">
        <v>4.9723756906077346E-2</v>
      </c>
      <c r="K125" s="83">
        <v>16.2</v>
      </c>
    </row>
    <row r="126" spans="1:11" ht="15.75" x14ac:dyDescent="0.5">
      <c r="A126" s="83">
        <v>2.2999999999999998</v>
      </c>
      <c r="B126" s="82">
        <v>9</v>
      </c>
      <c r="C126" s="84">
        <v>0.27500000000000002</v>
      </c>
      <c r="D126" s="82">
        <v>139</v>
      </c>
      <c r="E126" s="82">
        <v>124</v>
      </c>
      <c r="F126" s="29">
        <v>1</v>
      </c>
      <c r="G126" s="82">
        <v>34</v>
      </c>
      <c r="H126" s="82">
        <v>11</v>
      </c>
      <c r="I126" s="30">
        <v>169</v>
      </c>
      <c r="J126" s="31">
        <v>2.9585798816568046E-2</v>
      </c>
      <c r="K126" s="83">
        <v>11.4</v>
      </c>
    </row>
    <row r="127" spans="1:11" ht="15.75" x14ac:dyDescent="0.5">
      <c r="A127" s="83">
        <v>3.2</v>
      </c>
      <c r="B127" s="82">
        <v>6</v>
      </c>
      <c r="C127" s="84">
        <v>0.71099999999999997</v>
      </c>
      <c r="D127" s="82">
        <v>232</v>
      </c>
      <c r="E127" s="82">
        <v>99</v>
      </c>
      <c r="F127" s="29">
        <v>1</v>
      </c>
      <c r="G127" s="82">
        <v>47</v>
      </c>
      <c r="H127" s="82">
        <v>13</v>
      </c>
      <c r="I127" s="30">
        <v>183</v>
      </c>
      <c r="J127" s="31">
        <v>5.4644808743169397E-2</v>
      </c>
      <c r="K127" s="83">
        <v>18.3</v>
      </c>
    </row>
    <row r="128" spans="1:11" ht="15.75" x14ac:dyDescent="0.5">
      <c r="A128" s="83">
        <v>1.8</v>
      </c>
      <c r="B128" s="82">
        <v>10</v>
      </c>
      <c r="C128" s="84">
        <v>1.2</v>
      </c>
      <c r="D128" s="82">
        <v>83</v>
      </c>
      <c r="E128" s="82">
        <v>90</v>
      </c>
      <c r="F128" s="29">
        <v>1</v>
      </c>
      <c r="G128" s="82">
        <v>33</v>
      </c>
      <c r="H128" s="82">
        <v>8</v>
      </c>
      <c r="I128" s="30">
        <v>172</v>
      </c>
      <c r="J128" s="31">
        <v>4.0697674418604654E-2</v>
      </c>
      <c r="K128" s="83">
        <v>8.6999999999999993</v>
      </c>
    </row>
    <row r="129" spans="1:11" ht="15.75" x14ac:dyDescent="0.5">
      <c r="A129" s="83">
        <v>1.8</v>
      </c>
      <c r="B129" s="82">
        <v>14</v>
      </c>
      <c r="C129" s="84">
        <v>1.2270000000000001</v>
      </c>
      <c r="D129" s="82">
        <v>100</v>
      </c>
      <c r="E129" s="82">
        <v>98</v>
      </c>
      <c r="F129" s="29">
        <v>0</v>
      </c>
      <c r="G129" s="82">
        <v>37</v>
      </c>
      <c r="H129" s="82">
        <v>10</v>
      </c>
      <c r="I129" s="30">
        <v>173</v>
      </c>
      <c r="J129" s="31">
        <v>4.046242774566474E-2</v>
      </c>
      <c r="K129" s="83">
        <v>9.1</v>
      </c>
    </row>
    <row r="130" spans="1:11" ht="15.75" x14ac:dyDescent="0.5">
      <c r="A130" s="83">
        <v>1.8</v>
      </c>
      <c r="B130" s="82">
        <v>7</v>
      </c>
      <c r="C130" s="84">
        <v>1.9630000000000001</v>
      </c>
      <c r="D130" s="82">
        <v>113</v>
      </c>
      <c r="E130" s="82">
        <v>85</v>
      </c>
      <c r="F130" s="29">
        <v>0</v>
      </c>
      <c r="G130" s="82">
        <v>28</v>
      </c>
      <c r="H130" s="82">
        <v>10</v>
      </c>
      <c r="I130" s="30">
        <v>176</v>
      </c>
      <c r="J130" s="31">
        <v>2.8409090909090908E-2</v>
      </c>
      <c r="K130" s="83">
        <v>9.6999999999999993</v>
      </c>
    </row>
    <row r="131" spans="1:11" ht="15.75" x14ac:dyDescent="0.5">
      <c r="A131" s="83">
        <v>1.6</v>
      </c>
      <c r="B131" s="82">
        <v>17</v>
      </c>
      <c r="C131" s="84">
        <v>0.496</v>
      </c>
      <c r="D131" s="82">
        <v>100</v>
      </c>
      <c r="E131" s="82">
        <v>136</v>
      </c>
      <c r="F131" s="29">
        <v>0</v>
      </c>
      <c r="G131" s="82">
        <v>42</v>
      </c>
      <c r="H131" s="82">
        <v>5</v>
      </c>
      <c r="I131" s="30">
        <v>161</v>
      </c>
      <c r="J131" s="31">
        <v>2.4844720496894408E-2</v>
      </c>
      <c r="K131" s="83">
        <v>6.6</v>
      </c>
    </row>
    <row r="132" spans="1:11" ht="15.75" x14ac:dyDescent="0.5">
      <c r="A132" s="83">
        <v>2.2000000000000002</v>
      </c>
      <c r="B132" s="82">
        <v>23</v>
      </c>
      <c r="C132" s="84">
        <v>0.42399999999999999</v>
      </c>
      <c r="D132" s="82">
        <v>123</v>
      </c>
      <c r="E132" s="82">
        <v>75</v>
      </c>
      <c r="F132" s="29">
        <v>0</v>
      </c>
      <c r="G132" s="82">
        <v>49</v>
      </c>
      <c r="H132" s="82">
        <v>12</v>
      </c>
      <c r="I132" s="30">
        <v>157</v>
      </c>
      <c r="J132" s="31">
        <v>3.1847133757961783E-2</v>
      </c>
      <c r="K132" s="83">
        <v>9.1</v>
      </c>
    </row>
    <row r="133" spans="1:11" ht="15.75" x14ac:dyDescent="0.5">
      <c r="A133" s="83">
        <v>2.1</v>
      </c>
      <c r="B133" s="82">
        <v>11</v>
      </c>
      <c r="C133" s="84">
        <v>1.1519999999999999</v>
      </c>
      <c r="D133" s="82">
        <v>106</v>
      </c>
      <c r="E133" s="82">
        <v>96</v>
      </c>
      <c r="F133" s="29">
        <v>1</v>
      </c>
      <c r="G133" s="82">
        <v>42</v>
      </c>
      <c r="H133" s="82">
        <v>8</v>
      </c>
      <c r="I133" s="30">
        <v>171</v>
      </c>
      <c r="J133" s="31">
        <v>4.0935672514619881E-2</v>
      </c>
      <c r="K133" s="83">
        <v>9.6999999999999993</v>
      </c>
    </row>
    <row r="134" spans="1:11" ht="15.75" x14ac:dyDescent="0.5">
      <c r="A134" s="83">
        <v>2.1</v>
      </c>
      <c r="B134" s="82">
        <v>17</v>
      </c>
      <c r="C134" s="84">
        <v>1.4810000000000001</v>
      </c>
      <c r="D134" s="82">
        <v>126</v>
      </c>
      <c r="E134" s="82">
        <v>97</v>
      </c>
      <c r="F134" s="29">
        <v>0</v>
      </c>
      <c r="G134" s="82">
        <v>40</v>
      </c>
      <c r="H134" s="82">
        <v>1</v>
      </c>
      <c r="I134" s="30">
        <v>160</v>
      </c>
      <c r="J134" s="31">
        <v>3.125E-2</v>
      </c>
      <c r="K134" s="83">
        <v>7.8</v>
      </c>
    </row>
    <row r="135" spans="1:11" ht="15.75" x14ac:dyDescent="0.5">
      <c r="A135" s="83">
        <v>2.4</v>
      </c>
      <c r="B135" s="82">
        <v>7</v>
      </c>
      <c r="C135" s="84">
        <v>2.2850000000000001</v>
      </c>
      <c r="D135" s="82">
        <v>200</v>
      </c>
      <c r="E135" s="82">
        <v>124</v>
      </c>
      <c r="F135" s="29">
        <v>1</v>
      </c>
      <c r="G135" s="82">
        <v>32</v>
      </c>
      <c r="H135" s="82">
        <v>9</v>
      </c>
      <c r="I135" s="30">
        <v>171</v>
      </c>
      <c r="J135" s="31">
        <v>3.5087719298245612E-2</v>
      </c>
      <c r="K135" s="83">
        <v>13.9</v>
      </c>
    </row>
    <row r="136" spans="1:11" ht="15.75" x14ac:dyDescent="0.5">
      <c r="A136" s="83">
        <v>2.2000000000000002</v>
      </c>
      <c r="B136" s="82">
        <v>11</v>
      </c>
      <c r="C136" s="84">
        <v>0.29199999999999998</v>
      </c>
      <c r="D136" s="82">
        <v>47</v>
      </c>
      <c r="E136" s="82">
        <v>111</v>
      </c>
      <c r="F136" s="29">
        <v>0</v>
      </c>
      <c r="G136" s="82">
        <v>34</v>
      </c>
      <c r="H136" s="82">
        <v>9</v>
      </c>
      <c r="I136" s="30">
        <v>179</v>
      </c>
      <c r="J136" s="31">
        <v>3.9106145251396648E-2</v>
      </c>
      <c r="K136" s="83">
        <v>10.3</v>
      </c>
    </row>
    <row r="137" spans="1:11" ht="15.75" x14ac:dyDescent="0.5">
      <c r="A137" s="83">
        <v>3</v>
      </c>
      <c r="B137" s="82">
        <v>15</v>
      </c>
      <c r="C137" s="84">
        <v>0.88800000000000001</v>
      </c>
      <c r="D137" s="82">
        <v>202</v>
      </c>
      <c r="E137" s="82">
        <v>147</v>
      </c>
      <c r="F137" s="29">
        <v>1</v>
      </c>
      <c r="G137" s="82">
        <v>40</v>
      </c>
      <c r="H137" s="82">
        <v>7</v>
      </c>
      <c r="I137" s="30">
        <v>156</v>
      </c>
      <c r="J137" s="31">
        <v>4.4871794871794872E-2</v>
      </c>
      <c r="K137" s="83">
        <v>11.7</v>
      </c>
    </row>
    <row r="138" spans="1:11" ht="15.75" x14ac:dyDescent="0.5">
      <c r="A138" s="83">
        <v>1.8</v>
      </c>
      <c r="B138" s="82">
        <v>12</v>
      </c>
      <c r="C138" s="84">
        <v>2.3239999999999998</v>
      </c>
      <c r="D138" s="82">
        <v>97</v>
      </c>
      <c r="E138" s="82">
        <v>101</v>
      </c>
      <c r="F138" s="29">
        <v>0</v>
      </c>
      <c r="G138" s="82">
        <v>49</v>
      </c>
      <c r="H138" s="82">
        <v>19</v>
      </c>
      <c r="I138" s="30">
        <v>172</v>
      </c>
      <c r="J138" s="31">
        <v>4.0697674418604654E-2</v>
      </c>
      <c r="K138" s="83">
        <v>9.4</v>
      </c>
    </row>
    <row r="139" spans="1:11" ht="15.75" x14ac:dyDescent="0.5">
      <c r="A139" s="83">
        <v>1.9</v>
      </c>
      <c r="B139" s="82">
        <v>10</v>
      </c>
      <c r="C139" s="84">
        <v>0.19600000000000001</v>
      </c>
      <c r="D139" s="82">
        <v>49</v>
      </c>
      <c r="E139" s="82">
        <v>111</v>
      </c>
      <c r="F139" s="29">
        <v>0</v>
      </c>
      <c r="G139" s="82">
        <v>33</v>
      </c>
      <c r="H139" s="82">
        <v>12</v>
      </c>
      <c r="I139" s="30">
        <v>181</v>
      </c>
      <c r="J139" s="31">
        <v>4.4198895027624308E-2</v>
      </c>
      <c r="K139" s="83">
        <v>9.5</v>
      </c>
    </row>
    <row r="140" spans="1:11" ht="15.75" x14ac:dyDescent="0.5">
      <c r="A140" s="83">
        <v>2.1</v>
      </c>
      <c r="B140" s="82">
        <v>15</v>
      </c>
      <c r="C140" s="84">
        <v>0.18</v>
      </c>
      <c r="D140" s="82">
        <v>84</v>
      </c>
      <c r="E140" s="82">
        <v>122</v>
      </c>
      <c r="F140" s="29">
        <v>1</v>
      </c>
      <c r="G140" s="82">
        <v>40</v>
      </c>
      <c r="H140" s="82">
        <v>8</v>
      </c>
      <c r="I140" s="30">
        <v>171</v>
      </c>
      <c r="J140" s="31">
        <v>5.2631578947368418E-2</v>
      </c>
      <c r="K140" s="83">
        <v>8.6999999999999993</v>
      </c>
    </row>
    <row r="141" spans="1:11" ht="15.75" x14ac:dyDescent="0.5">
      <c r="A141" s="83">
        <v>2.9</v>
      </c>
      <c r="B141" s="82">
        <v>13</v>
      </c>
      <c r="C141" s="84">
        <v>1.4159999999999999</v>
      </c>
      <c r="D141" s="82">
        <v>209</v>
      </c>
      <c r="E141" s="82">
        <v>85</v>
      </c>
      <c r="F141" s="29">
        <v>1</v>
      </c>
      <c r="G141" s="82">
        <v>45</v>
      </c>
      <c r="H141" s="82">
        <v>6</v>
      </c>
      <c r="I141" s="30">
        <v>169</v>
      </c>
      <c r="J141" s="31">
        <v>3.5502958579881658E-2</v>
      </c>
      <c r="K141" s="83">
        <v>12.8</v>
      </c>
    </row>
    <row r="142" spans="1:11" ht="15.75" x14ac:dyDescent="0.5">
      <c r="A142" s="83">
        <v>1.7</v>
      </c>
      <c r="B142" s="82">
        <v>2</v>
      </c>
      <c r="C142" s="84">
        <v>0.115</v>
      </c>
      <c r="D142" s="82">
        <v>70</v>
      </c>
      <c r="E142" s="82">
        <v>137</v>
      </c>
      <c r="F142" s="29">
        <v>0</v>
      </c>
      <c r="G142" s="82">
        <v>46</v>
      </c>
      <c r="H142" s="82">
        <v>6</v>
      </c>
      <c r="I142" s="30">
        <v>161</v>
      </c>
      <c r="J142" s="31">
        <v>3.7267080745341616E-2</v>
      </c>
      <c r="K142" s="83">
        <v>6.6</v>
      </c>
    </row>
    <row r="143" spans="1:11" ht="15.75" x14ac:dyDescent="0.5">
      <c r="A143" s="83">
        <v>3</v>
      </c>
      <c r="B143" s="82">
        <v>7</v>
      </c>
      <c r="C143" s="84">
        <v>0.995</v>
      </c>
      <c r="D143" s="82">
        <v>185</v>
      </c>
      <c r="E143" s="82">
        <v>99</v>
      </c>
      <c r="F143" s="29">
        <v>1</v>
      </c>
      <c r="G143" s="82">
        <v>30</v>
      </c>
      <c r="H143" s="82">
        <v>10</v>
      </c>
      <c r="I143" s="30">
        <v>180</v>
      </c>
      <c r="J143" s="31">
        <v>0.05</v>
      </c>
      <c r="K143" s="83">
        <v>17</v>
      </c>
    </row>
    <row r="144" spans="1:11" ht="15.75" x14ac:dyDescent="0.5">
      <c r="A144" s="83">
        <v>3</v>
      </c>
      <c r="B144" s="82">
        <v>4</v>
      </c>
      <c r="C144" s="84">
        <v>2.3519999999999999</v>
      </c>
      <c r="D144" s="82">
        <v>209</v>
      </c>
      <c r="E144" s="82">
        <v>85</v>
      </c>
      <c r="F144" s="29">
        <v>1</v>
      </c>
      <c r="G144" s="82">
        <v>30</v>
      </c>
      <c r="H144" s="82">
        <v>12</v>
      </c>
      <c r="I144" s="30">
        <v>182</v>
      </c>
      <c r="J144" s="31">
        <v>3.8461538461538464E-2</v>
      </c>
      <c r="K144" s="83">
        <v>16.7</v>
      </c>
    </row>
    <row r="145" spans="1:11" ht="15.75" x14ac:dyDescent="0.5">
      <c r="A145" s="83">
        <v>3.4</v>
      </c>
      <c r="B145" s="82">
        <v>9</v>
      </c>
      <c r="C145" s="84">
        <v>1.2589999999999999</v>
      </c>
      <c r="D145" s="82">
        <v>175</v>
      </c>
      <c r="E145" s="82">
        <v>84</v>
      </c>
      <c r="F145" s="29">
        <v>1</v>
      </c>
      <c r="G145" s="82">
        <v>31</v>
      </c>
      <c r="H145" s="82">
        <v>8</v>
      </c>
      <c r="I145" s="30">
        <v>183</v>
      </c>
      <c r="J145" s="31">
        <v>3.825136612021858E-2</v>
      </c>
      <c r="K145" s="83">
        <v>15.9</v>
      </c>
    </row>
    <row r="146" spans="1:11" ht="15.75" x14ac:dyDescent="0.5">
      <c r="A146" s="83">
        <v>2</v>
      </c>
      <c r="B146" s="82">
        <v>3</v>
      </c>
      <c r="C146" s="84">
        <v>1.464</v>
      </c>
      <c r="D146" s="82">
        <v>118</v>
      </c>
      <c r="E146" s="82">
        <v>115</v>
      </c>
      <c r="F146" s="29">
        <v>0</v>
      </c>
      <c r="G146" s="82">
        <v>46</v>
      </c>
      <c r="H146" s="82">
        <v>6</v>
      </c>
      <c r="I146" s="30">
        <v>162</v>
      </c>
      <c r="J146" s="31">
        <v>3.0864197530864196E-2</v>
      </c>
      <c r="K146" s="83">
        <v>7.9</v>
      </c>
    </row>
    <row r="147" spans="1:11" ht="15.75" x14ac:dyDescent="0.5">
      <c r="A147" s="83">
        <v>3.3</v>
      </c>
      <c r="B147" s="82">
        <v>5</v>
      </c>
      <c r="C147" s="84">
        <v>0.504</v>
      </c>
      <c r="D147" s="82">
        <v>253</v>
      </c>
      <c r="E147" s="82">
        <v>124</v>
      </c>
      <c r="F147" s="29">
        <v>1</v>
      </c>
      <c r="G147" s="82">
        <v>42</v>
      </c>
      <c r="H147" s="82">
        <v>9</v>
      </c>
      <c r="I147" s="30">
        <v>163</v>
      </c>
      <c r="J147" s="31">
        <v>5.5214723926380369E-2</v>
      </c>
      <c r="K147" s="83">
        <v>14.1</v>
      </c>
    </row>
    <row r="148" spans="1:11" ht="15.75" x14ac:dyDescent="0.5">
      <c r="A148" s="83">
        <v>1.7</v>
      </c>
      <c r="B148" s="82">
        <v>19</v>
      </c>
      <c r="C148" s="84">
        <v>0.44700000000000001</v>
      </c>
      <c r="D148" s="82">
        <v>20</v>
      </c>
      <c r="E148" s="82">
        <v>129</v>
      </c>
      <c r="F148" s="29">
        <v>0</v>
      </c>
      <c r="G148" s="82">
        <v>43</v>
      </c>
      <c r="H148" s="82">
        <v>10</v>
      </c>
      <c r="I148" s="30">
        <v>178</v>
      </c>
      <c r="J148" s="31">
        <v>3.3707865168539325E-2</v>
      </c>
      <c r="K148" s="83">
        <v>8.1</v>
      </c>
    </row>
    <row r="149" spans="1:11" ht="15.75" x14ac:dyDescent="0.5">
      <c r="A149" s="83">
        <v>2.9</v>
      </c>
      <c r="B149" s="82">
        <v>17</v>
      </c>
      <c r="C149" s="84">
        <v>2.62</v>
      </c>
      <c r="D149" s="82">
        <v>103</v>
      </c>
      <c r="E149" s="82">
        <v>102</v>
      </c>
      <c r="F149" s="29">
        <v>1</v>
      </c>
      <c r="G149" s="82">
        <v>39</v>
      </c>
      <c r="H149" s="82">
        <v>8</v>
      </c>
      <c r="I149" s="30">
        <v>166</v>
      </c>
      <c r="J149" s="31">
        <v>3.614457831325301E-2</v>
      </c>
      <c r="K149" s="83">
        <v>13.6</v>
      </c>
    </row>
    <row r="150" spans="1:11" ht="15.75" x14ac:dyDescent="0.5">
      <c r="A150" s="83">
        <v>2</v>
      </c>
      <c r="B150" s="82">
        <v>8</v>
      </c>
      <c r="C150" s="84">
        <v>1.1679999999999999</v>
      </c>
      <c r="D150" s="82">
        <v>120</v>
      </c>
      <c r="E150" s="82">
        <v>114</v>
      </c>
      <c r="F150" s="29">
        <v>0</v>
      </c>
      <c r="G150" s="82">
        <v>52</v>
      </c>
      <c r="H150" s="82">
        <v>10</v>
      </c>
      <c r="I150" s="30">
        <v>174</v>
      </c>
      <c r="J150" s="31">
        <v>4.5977011494252873E-2</v>
      </c>
      <c r="K150" s="83">
        <v>10</v>
      </c>
    </row>
    <row r="151" spans="1:11" ht="15.75" x14ac:dyDescent="0.5">
      <c r="A151" s="83">
        <v>2.2000000000000002</v>
      </c>
      <c r="B151" s="82">
        <v>9</v>
      </c>
      <c r="C151" s="84">
        <v>3.2000000000000001E-2</v>
      </c>
      <c r="D151" s="82">
        <v>102</v>
      </c>
      <c r="E151" s="82">
        <v>135</v>
      </c>
      <c r="F151" s="29">
        <v>1</v>
      </c>
      <c r="G151" s="82">
        <v>35</v>
      </c>
      <c r="H151" s="82">
        <v>8</v>
      </c>
      <c r="I151" s="30">
        <v>178</v>
      </c>
      <c r="J151" s="31">
        <v>3.9325842696629212E-2</v>
      </c>
      <c r="K151" s="83">
        <v>11.6</v>
      </c>
    </row>
    <row r="153" spans="1:11" x14ac:dyDescent="0.45">
      <c r="A153" s="99" t="s">
        <v>89</v>
      </c>
      <c r="B153" s="99"/>
      <c r="C153" s="99"/>
      <c r="D153" s="99"/>
      <c r="E153" s="99"/>
      <c r="F153" s="99"/>
      <c r="G153" s="99"/>
      <c r="H153" s="99"/>
      <c r="I153" s="99"/>
    </row>
    <row r="154" spans="1:11" ht="14.65" thickBot="1" x14ac:dyDescent="0.5">
      <c r="A154" s="99"/>
      <c r="B154" s="99"/>
      <c r="C154" s="99"/>
      <c r="D154" s="99"/>
      <c r="E154" s="99"/>
      <c r="F154" s="99"/>
      <c r="G154" s="99"/>
      <c r="H154" s="99"/>
      <c r="I154" s="99"/>
    </row>
    <row r="155" spans="1:11" x14ac:dyDescent="0.45">
      <c r="A155" s="51" t="s">
        <v>90</v>
      </c>
      <c r="B155" s="51"/>
      <c r="C155" s="99"/>
      <c r="D155" s="99"/>
      <c r="E155" s="99"/>
      <c r="F155" s="99"/>
      <c r="G155" s="99"/>
      <c r="H155" s="99"/>
      <c r="I155" s="99"/>
    </row>
    <row r="156" spans="1:11" x14ac:dyDescent="0.45">
      <c r="A156" s="52" t="s">
        <v>91</v>
      </c>
      <c r="B156" s="52">
        <v>0.97498332701518242</v>
      </c>
      <c r="C156" s="99"/>
      <c r="D156" s="99"/>
      <c r="E156" s="99"/>
      <c r="F156" s="99"/>
      <c r="G156" s="99"/>
      <c r="H156" s="99"/>
      <c r="I156" s="99"/>
    </row>
    <row r="157" spans="1:11" x14ac:dyDescent="0.45">
      <c r="A157" s="52" t="s">
        <v>92</v>
      </c>
      <c r="B157" s="52">
        <v>0.9505924879575941</v>
      </c>
      <c r="C157" s="99"/>
      <c r="D157" s="99"/>
      <c r="E157" s="99"/>
      <c r="F157" s="99"/>
      <c r="G157" s="99"/>
      <c r="H157" s="99"/>
      <c r="I157" s="99"/>
    </row>
    <row r="158" spans="1:11" x14ac:dyDescent="0.45">
      <c r="A158" s="52" t="s">
        <v>93</v>
      </c>
      <c r="B158" s="52">
        <v>0.94703799068835626</v>
      </c>
      <c r="C158" s="99"/>
      <c r="D158" s="99"/>
      <c r="E158" s="99"/>
      <c r="F158" s="99"/>
      <c r="G158" s="99"/>
      <c r="H158" s="99"/>
      <c r="I158" s="99"/>
    </row>
    <row r="159" spans="1:11" x14ac:dyDescent="0.45">
      <c r="A159" s="52" t="s">
        <v>94</v>
      </c>
      <c r="B159" s="52">
        <v>0.82180860688305668</v>
      </c>
      <c r="C159" s="99"/>
      <c r="D159" s="99"/>
      <c r="E159" s="99"/>
      <c r="F159" s="99"/>
      <c r="G159" s="99"/>
      <c r="H159" s="99"/>
      <c r="I159" s="99"/>
    </row>
    <row r="160" spans="1:11" ht="14.65" thickBot="1" x14ac:dyDescent="0.5">
      <c r="A160" s="53" t="s">
        <v>95</v>
      </c>
      <c r="B160" s="53">
        <v>150</v>
      </c>
      <c r="C160" s="99"/>
      <c r="D160" s="99"/>
      <c r="E160" s="99"/>
      <c r="F160" s="99"/>
      <c r="G160" s="99"/>
      <c r="H160" s="99"/>
      <c r="I160" s="99"/>
    </row>
    <row r="161" spans="1:9" x14ac:dyDescent="0.45">
      <c r="A161" s="99"/>
      <c r="B161" s="99"/>
      <c r="C161" s="99"/>
      <c r="D161" s="99"/>
      <c r="E161" s="99"/>
      <c r="F161" s="99"/>
      <c r="G161" s="99"/>
      <c r="H161" s="99"/>
      <c r="I161" s="99"/>
    </row>
    <row r="162" spans="1:9" ht="14.65" thickBot="1" x14ac:dyDescent="0.5">
      <c r="A162" s="99" t="s">
        <v>96</v>
      </c>
      <c r="B162" s="99"/>
      <c r="C162" s="99"/>
      <c r="D162" s="99"/>
      <c r="E162" s="99"/>
      <c r="F162" s="99"/>
      <c r="G162" s="99"/>
      <c r="H162" s="99"/>
      <c r="I162" s="99"/>
    </row>
    <row r="163" spans="1:9" x14ac:dyDescent="0.45">
      <c r="A163" s="54"/>
      <c r="B163" s="54" t="s">
        <v>101</v>
      </c>
      <c r="C163" s="54" t="s">
        <v>102</v>
      </c>
      <c r="D163" s="54" t="s">
        <v>103</v>
      </c>
      <c r="E163" s="54" t="s">
        <v>104</v>
      </c>
      <c r="F163" s="54" t="s">
        <v>105</v>
      </c>
      <c r="G163" s="99"/>
      <c r="H163" s="99"/>
      <c r="I163" s="99"/>
    </row>
    <row r="164" spans="1:9" x14ac:dyDescent="0.45">
      <c r="A164" s="52" t="s">
        <v>97</v>
      </c>
      <c r="B164" s="52">
        <v>10</v>
      </c>
      <c r="C164" s="52">
        <v>1806.1655886310896</v>
      </c>
      <c r="D164" s="52">
        <v>180.61655886310896</v>
      </c>
      <c r="E164" s="52">
        <v>267.43373702504579</v>
      </c>
      <c r="F164" s="52">
        <v>1.5162850979829359E-85</v>
      </c>
      <c r="G164" s="99"/>
      <c r="H164" s="99"/>
      <c r="I164" s="99"/>
    </row>
    <row r="165" spans="1:9" x14ac:dyDescent="0.45">
      <c r="A165" s="52" t="s">
        <v>98</v>
      </c>
      <c r="B165" s="52">
        <v>139</v>
      </c>
      <c r="C165" s="52">
        <v>93.876344702242775</v>
      </c>
      <c r="D165" s="52">
        <v>0.67536938634707033</v>
      </c>
      <c r="E165" s="52"/>
      <c r="F165" s="52"/>
      <c r="G165" s="99"/>
      <c r="H165" s="99"/>
      <c r="I165" s="99"/>
    </row>
    <row r="166" spans="1:9" ht="14.65" thickBot="1" x14ac:dyDescent="0.5">
      <c r="A166" s="53" t="s">
        <v>99</v>
      </c>
      <c r="B166" s="53">
        <v>149</v>
      </c>
      <c r="C166" s="53">
        <v>1900.0419333333323</v>
      </c>
      <c r="D166" s="53"/>
      <c r="E166" s="53"/>
      <c r="F166" s="53"/>
      <c r="G166" s="99"/>
      <c r="H166" s="99"/>
      <c r="I166" s="99"/>
    </row>
    <row r="167" spans="1:9" ht="14.65" thickBot="1" x14ac:dyDescent="0.5">
      <c r="A167" s="99"/>
      <c r="B167" s="99"/>
      <c r="C167" s="99"/>
      <c r="D167" s="99"/>
      <c r="E167" s="99"/>
      <c r="F167" s="99"/>
      <c r="G167" s="99"/>
      <c r="H167" s="99"/>
      <c r="I167" s="99"/>
    </row>
    <row r="168" spans="1:9" x14ac:dyDescent="0.45">
      <c r="A168" s="54"/>
      <c r="B168" s="54" t="s">
        <v>106</v>
      </c>
      <c r="C168" s="54" t="s">
        <v>94</v>
      </c>
      <c r="D168" s="54" t="s">
        <v>107</v>
      </c>
      <c r="E168" s="54" t="s">
        <v>108</v>
      </c>
      <c r="F168" s="54" t="s">
        <v>109</v>
      </c>
      <c r="G168" s="54" t="s">
        <v>110</v>
      </c>
      <c r="H168" s="54" t="s">
        <v>111</v>
      </c>
      <c r="I168" s="54" t="s">
        <v>112</v>
      </c>
    </row>
    <row r="169" spans="1:9" x14ac:dyDescent="0.45">
      <c r="A169" s="52" t="s">
        <v>100</v>
      </c>
      <c r="B169" s="52">
        <v>-29.219522725510739</v>
      </c>
      <c r="C169" s="52">
        <v>2.1092105727046748</v>
      </c>
      <c r="D169" s="52">
        <v>-13.853298055509969</v>
      </c>
      <c r="E169" s="52">
        <v>5.8222510689366417E-28</v>
      </c>
      <c r="F169" s="52">
        <v>-33.389806886121917</v>
      </c>
      <c r="G169" s="52">
        <v>-25.049238564899561</v>
      </c>
      <c r="H169" s="52">
        <v>-33.389806886121917</v>
      </c>
      <c r="I169" s="52">
        <v>-25.049238564899561</v>
      </c>
    </row>
    <row r="170" spans="1:9" x14ac:dyDescent="0.45">
      <c r="A170" s="52" t="s">
        <v>41</v>
      </c>
      <c r="B170" s="52">
        <v>0.81078728272334644</v>
      </c>
      <c r="C170" s="52">
        <v>0.21902733283671194</v>
      </c>
      <c r="D170" s="52">
        <v>3.7017630275751938</v>
      </c>
      <c r="E170" s="52">
        <v>3.077877310601753E-4</v>
      </c>
      <c r="F170" s="52">
        <v>0.37773131918406988</v>
      </c>
      <c r="G170" s="52">
        <v>1.243843246262623</v>
      </c>
      <c r="H170" s="52">
        <v>0.37773131918406988</v>
      </c>
      <c r="I170" s="52">
        <v>1.243843246262623</v>
      </c>
    </row>
    <row r="171" spans="1:9" x14ac:dyDescent="0.45">
      <c r="A171" s="52" t="s">
        <v>43</v>
      </c>
      <c r="B171" s="52">
        <v>2.198111517973439E-2</v>
      </c>
      <c r="C171" s="52">
        <v>1.3098529619464051E-2</v>
      </c>
      <c r="D171" s="52">
        <v>1.6781360823180538</v>
      </c>
      <c r="E171" s="57">
        <v>9.5567509874165471E-2</v>
      </c>
      <c r="F171" s="52">
        <v>-3.9170058074467495E-3</v>
      </c>
      <c r="G171" s="52">
        <v>4.7879236166915529E-2</v>
      </c>
      <c r="H171" s="52">
        <v>-3.9170058074467495E-3</v>
      </c>
      <c r="I171" s="52">
        <v>4.7879236166915529E-2</v>
      </c>
    </row>
    <row r="172" spans="1:9" x14ac:dyDescent="0.45">
      <c r="A172" s="52" t="s">
        <v>44</v>
      </c>
      <c r="B172" s="52">
        <v>0.24105524241654294</v>
      </c>
      <c r="C172" s="52">
        <v>0.1139035825372687</v>
      </c>
      <c r="D172" s="52">
        <v>2.1163095755804768</v>
      </c>
      <c r="E172" s="52">
        <v>3.6100781635537864E-2</v>
      </c>
      <c r="F172" s="52">
        <v>1.5847616284209359E-2</v>
      </c>
      <c r="G172" s="52">
        <v>0.46626286854887655</v>
      </c>
      <c r="H172" s="52">
        <v>1.5847616284209359E-2</v>
      </c>
      <c r="I172" s="52">
        <v>0.46626286854887655</v>
      </c>
    </row>
    <row r="173" spans="1:9" x14ac:dyDescent="0.45">
      <c r="A173" s="52" t="s">
        <v>45</v>
      </c>
      <c r="B173" s="52">
        <v>3.5604544361187249E-2</v>
      </c>
      <c r="C173" s="52">
        <v>1.9599779454057228E-3</v>
      </c>
      <c r="D173" s="52">
        <v>18.165788265447535</v>
      </c>
      <c r="E173" s="52">
        <v>1.5775244436419272E-38</v>
      </c>
      <c r="F173" s="52">
        <v>3.1729319627038725E-2</v>
      </c>
      <c r="G173" s="52">
        <v>3.9479769095335772E-2</v>
      </c>
      <c r="H173" s="52">
        <v>3.1729319627038725E-2</v>
      </c>
      <c r="I173" s="52">
        <v>3.9479769095335772E-2</v>
      </c>
    </row>
    <row r="174" spans="1:9" x14ac:dyDescent="0.45">
      <c r="A174" s="52" t="s">
        <v>47</v>
      </c>
      <c r="B174" s="52">
        <v>1.7828335856961721E-2</v>
      </c>
      <c r="C174" s="52">
        <v>3.8642604257750385E-3</v>
      </c>
      <c r="D174" s="52">
        <v>4.6136476046088344</v>
      </c>
      <c r="E174" s="52">
        <v>8.895553922936574E-6</v>
      </c>
      <c r="F174" s="52">
        <v>1.0188006221489791E-2</v>
      </c>
      <c r="G174" s="52">
        <v>2.5468665492433651E-2</v>
      </c>
      <c r="H174" s="52">
        <v>1.0188006221489791E-2</v>
      </c>
      <c r="I174" s="52">
        <v>2.5468665492433651E-2</v>
      </c>
    </row>
    <row r="175" spans="1:9" x14ac:dyDescent="0.45">
      <c r="A175" s="55" t="s">
        <v>49</v>
      </c>
      <c r="B175" s="55">
        <v>0.23620835771453064</v>
      </c>
      <c r="C175" s="55">
        <v>0.16221857125513031</v>
      </c>
      <c r="D175" s="55">
        <v>1.4561116886119803</v>
      </c>
      <c r="E175" s="55">
        <v>0.14761677058101005</v>
      </c>
      <c r="F175" s="55">
        <v>-8.4526587869760583E-2</v>
      </c>
      <c r="G175" s="55">
        <v>0.5569433032988218</v>
      </c>
      <c r="H175" s="55">
        <v>-8.4526587869760583E-2</v>
      </c>
      <c r="I175" s="55">
        <v>0.5569433032988218</v>
      </c>
    </row>
    <row r="176" spans="1:9" x14ac:dyDescent="0.45">
      <c r="A176" s="52" t="s">
        <v>50</v>
      </c>
      <c r="B176" s="52">
        <v>-2.1635843024680832E-2</v>
      </c>
      <c r="C176" s="52">
        <v>1.0039633379319903E-2</v>
      </c>
      <c r="D176" s="52">
        <v>-2.155043138253169</v>
      </c>
      <c r="E176" s="52">
        <v>3.2881209878636387E-2</v>
      </c>
      <c r="F176" s="52">
        <v>-4.1485982504321735E-2</v>
      </c>
      <c r="G176" s="52">
        <v>-1.7857035450399295E-3</v>
      </c>
      <c r="H176" s="52">
        <v>-4.1485982504321735E-2</v>
      </c>
      <c r="I176" s="52">
        <v>-1.7857035450399295E-3</v>
      </c>
    </row>
    <row r="177" spans="1:9" x14ac:dyDescent="0.45">
      <c r="A177" s="52" t="s">
        <v>51</v>
      </c>
      <c r="B177" s="52">
        <v>5.6751721797002108E-2</v>
      </c>
      <c r="C177" s="52">
        <v>2.0833648378585944E-2</v>
      </c>
      <c r="D177" s="52">
        <v>2.7240414528323749</v>
      </c>
      <c r="E177" s="52">
        <v>7.2770872763627918E-3</v>
      </c>
      <c r="F177" s="52">
        <v>1.5559896302997867E-2</v>
      </c>
      <c r="G177" s="52">
        <v>9.794354729100635E-2</v>
      </c>
      <c r="H177" s="52">
        <v>1.5559896302997867E-2</v>
      </c>
      <c r="I177" s="52">
        <v>9.794354729100635E-2</v>
      </c>
    </row>
    <row r="178" spans="1:9" x14ac:dyDescent="0.45">
      <c r="A178" s="52" t="s">
        <v>35</v>
      </c>
      <c r="B178" s="52">
        <v>0.17656687914061533</v>
      </c>
      <c r="C178" s="52">
        <v>1.128692158441244E-2</v>
      </c>
      <c r="D178" s="52">
        <v>15.643493030416657</v>
      </c>
      <c r="E178" s="52">
        <v>1.8888862306282759E-32</v>
      </c>
      <c r="F178" s="52">
        <v>0.15425062920584592</v>
      </c>
      <c r="G178" s="52">
        <v>0.19888312907538475</v>
      </c>
      <c r="H178" s="52">
        <v>0.15425062920584592</v>
      </c>
      <c r="I178" s="52">
        <v>0.19888312907538475</v>
      </c>
    </row>
    <row r="179" spans="1:9" ht="14.65" thickBot="1" x14ac:dyDescent="0.5">
      <c r="A179" s="53" t="s">
        <v>56</v>
      </c>
      <c r="B179" s="53">
        <v>32.469502587023584</v>
      </c>
      <c r="C179" s="53">
        <v>8.5462631619586009</v>
      </c>
      <c r="D179" s="53">
        <v>3.7992631366130718</v>
      </c>
      <c r="E179" s="53">
        <v>2.1626836381859746E-4</v>
      </c>
      <c r="F179" s="53">
        <v>15.572021435566732</v>
      </c>
      <c r="G179" s="53">
        <v>49.366983738480435</v>
      </c>
      <c r="H179" s="53">
        <v>15.572021435566732</v>
      </c>
      <c r="I179" s="53">
        <v>49.366983738480435</v>
      </c>
    </row>
    <row r="180" spans="1:9" x14ac:dyDescent="0.45">
      <c r="A180" s="99"/>
      <c r="B180" s="99"/>
      <c r="C180" s="99"/>
      <c r="D180" s="99"/>
      <c r="E180" s="99"/>
      <c r="F180" s="99"/>
      <c r="G180" s="99"/>
      <c r="H180" s="99"/>
      <c r="I180" s="99"/>
    </row>
    <row r="181" spans="1:9" x14ac:dyDescent="0.45">
      <c r="A181" s="183" t="s">
        <v>246</v>
      </c>
      <c r="B181" s="183"/>
      <c r="C181" s="183"/>
      <c r="D181" s="183"/>
      <c r="E181" s="183"/>
      <c r="F181" s="183"/>
      <c r="G181" s="99"/>
      <c r="H181" s="99"/>
      <c r="I181" s="99"/>
    </row>
    <row r="182" spans="1:9" x14ac:dyDescent="0.45">
      <c r="A182" s="99"/>
      <c r="B182" s="99"/>
      <c r="C182" s="99"/>
      <c r="D182" s="99"/>
      <c r="E182" s="99"/>
      <c r="F182" s="99"/>
      <c r="G182" s="99"/>
      <c r="H182" s="99"/>
      <c r="I182" s="9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3455F-965C-47FA-83C9-F5EFA87AC480}">
  <dimension ref="A1:J181"/>
  <sheetViews>
    <sheetView topLeftCell="A152" workbookViewId="0">
      <selection sqref="A1:J151"/>
    </sheetView>
  </sheetViews>
  <sheetFormatPr defaultRowHeight="14.25" x14ac:dyDescent="0.45"/>
  <sheetData>
    <row r="1" spans="1:10" ht="15.75" x14ac:dyDescent="0.5">
      <c r="A1" s="87" t="s">
        <v>41</v>
      </c>
      <c r="B1" s="87" t="s">
        <v>43</v>
      </c>
      <c r="C1" s="87" t="s">
        <v>44</v>
      </c>
      <c r="D1" s="87" t="s">
        <v>45</v>
      </c>
      <c r="E1" s="87" t="s">
        <v>47</v>
      </c>
      <c r="F1" s="87" t="s">
        <v>50</v>
      </c>
      <c r="G1" s="87" t="s">
        <v>51</v>
      </c>
      <c r="H1" s="59" t="s">
        <v>35</v>
      </c>
      <c r="I1" s="59" t="s">
        <v>56</v>
      </c>
      <c r="J1" s="87" t="s">
        <v>40</v>
      </c>
    </row>
    <row r="2" spans="1:10" ht="15.75" x14ac:dyDescent="0.5">
      <c r="A2" s="83">
        <v>2.2999999999999998</v>
      </c>
      <c r="B2" s="82">
        <v>10</v>
      </c>
      <c r="C2" s="84">
        <v>0.71199999999999997</v>
      </c>
      <c r="D2" s="82">
        <v>171</v>
      </c>
      <c r="E2" s="82">
        <v>110</v>
      </c>
      <c r="F2" s="82">
        <v>33</v>
      </c>
      <c r="G2" s="82">
        <v>12</v>
      </c>
      <c r="H2" s="30">
        <v>171</v>
      </c>
      <c r="I2" s="31">
        <v>4.0935672514619881E-2</v>
      </c>
      <c r="J2" s="83">
        <v>12.5</v>
      </c>
    </row>
    <row r="3" spans="1:10" ht="15.75" x14ac:dyDescent="0.5">
      <c r="A3" s="83">
        <v>2.7</v>
      </c>
      <c r="B3" s="82">
        <v>8</v>
      </c>
      <c r="C3" s="84">
        <v>9.0999999999999998E-2</v>
      </c>
      <c r="D3" s="82">
        <v>213</v>
      </c>
      <c r="E3" s="82">
        <v>134</v>
      </c>
      <c r="F3" s="82">
        <v>33</v>
      </c>
      <c r="G3" s="82">
        <v>16</v>
      </c>
      <c r="H3" s="30">
        <v>168</v>
      </c>
      <c r="I3" s="31">
        <v>5.9523809523809521E-2</v>
      </c>
      <c r="J3" s="83">
        <v>14.5</v>
      </c>
    </row>
    <row r="4" spans="1:10" ht="15.75" x14ac:dyDescent="0.5">
      <c r="A4" s="83">
        <v>3.1</v>
      </c>
      <c r="B4" s="82">
        <v>7</v>
      </c>
      <c r="C4" s="84">
        <v>1.72</v>
      </c>
      <c r="D4" s="82">
        <v>255</v>
      </c>
      <c r="E4" s="82">
        <v>98</v>
      </c>
      <c r="F4" s="82">
        <v>40</v>
      </c>
      <c r="G4" s="82">
        <v>13</v>
      </c>
      <c r="H4" s="30">
        <v>180</v>
      </c>
      <c r="I4" s="31">
        <v>4.4444444444444446E-2</v>
      </c>
      <c r="J4" s="83">
        <v>19</v>
      </c>
    </row>
    <row r="5" spans="1:10" ht="15.75" x14ac:dyDescent="0.5">
      <c r="A5" s="83">
        <v>2.6</v>
      </c>
      <c r="B5" s="82">
        <v>7</v>
      </c>
      <c r="C5" s="84">
        <v>1.3720000000000001</v>
      </c>
      <c r="D5" s="82">
        <v>287</v>
      </c>
      <c r="E5" s="82">
        <v>85</v>
      </c>
      <c r="F5" s="82">
        <v>29</v>
      </c>
      <c r="G5" s="82">
        <v>10</v>
      </c>
      <c r="H5" s="30">
        <v>173</v>
      </c>
      <c r="I5" s="31">
        <v>4.046242774566474E-2</v>
      </c>
      <c r="J5" s="83">
        <v>18.2</v>
      </c>
    </row>
    <row r="6" spans="1:10" ht="15.75" x14ac:dyDescent="0.5">
      <c r="A6" s="83">
        <v>2</v>
      </c>
      <c r="B6" s="82">
        <v>15</v>
      </c>
      <c r="C6" s="84">
        <v>0.93500000000000005</v>
      </c>
      <c r="D6" s="82">
        <v>112</v>
      </c>
      <c r="E6" s="82">
        <v>72</v>
      </c>
      <c r="F6" s="82">
        <v>36</v>
      </c>
      <c r="G6" s="82">
        <v>4</v>
      </c>
      <c r="H6" s="30">
        <v>166</v>
      </c>
      <c r="I6" s="31">
        <v>3.0120481927710843E-2</v>
      </c>
      <c r="J6" s="83">
        <v>7.6</v>
      </c>
    </row>
    <row r="7" spans="1:10" ht="15.75" x14ac:dyDescent="0.5">
      <c r="A7" s="83">
        <v>2.7</v>
      </c>
      <c r="B7" s="82">
        <v>6</v>
      </c>
      <c r="C7" s="84">
        <v>2.0190000000000001</v>
      </c>
      <c r="D7" s="82">
        <v>238</v>
      </c>
      <c r="E7" s="82">
        <v>77</v>
      </c>
      <c r="F7" s="82">
        <v>32</v>
      </c>
      <c r="G7" s="82">
        <v>15</v>
      </c>
      <c r="H7" s="30">
        <v>183</v>
      </c>
      <c r="I7" s="31">
        <v>4.9180327868852458E-2</v>
      </c>
      <c r="J7" s="83">
        <v>18.5</v>
      </c>
    </row>
    <row r="8" spans="1:10" ht="15.75" x14ac:dyDescent="0.5">
      <c r="A8" s="83">
        <v>2.4</v>
      </c>
      <c r="B8" s="82">
        <v>7</v>
      </c>
      <c r="C8" s="84">
        <v>0.66200000000000003</v>
      </c>
      <c r="D8" s="82">
        <v>124</v>
      </c>
      <c r="E8" s="82">
        <v>100</v>
      </c>
      <c r="F8" s="82">
        <v>52</v>
      </c>
      <c r="G8" s="82">
        <v>15</v>
      </c>
      <c r="H8" s="30">
        <v>182</v>
      </c>
      <c r="I8" s="31">
        <v>4.9450549450549448E-2</v>
      </c>
      <c r="J8" s="83">
        <v>13.1</v>
      </c>
    </row>
    <row r="9" spans="1:10" ht="15.75" x14ac:dyDescent="0.5">
      <c r="A9" s="83">
        <v>2.5</v>
      </c>
      <c r="B9" s="82">
        <v>6</v>
      </c>
      <c r="C9" s="84">
        <v>0.7</v>
      </c>
      <c r="D9" s="82">
        <v>214</v>
      </c>
      <c r="E9" s="82">
        <v>95</v>
      </c>
      <c r="F9" s="82">
        <v>41</v>
      </c>
      <c r="G9" s="82">
        <v>4</v>
      </c>
      <c r="H9" s="30">
        <v>173</v>
      </c>
      <c r="I9" s="31">
        <v>5.2023121387283239E-2</v>
      </c>
      <c r="J9" s="83">
        <v>14.9</v>
      </c>
    </row>
    <row r="10" spans="1:10" ht="15.75" x14ac:dyDescent="0.5">
      <c r="A10" s="83">
        <v>2.7</v>
      </c>
      <c r="B10" s="82">
        <v>8</v>
      </c>
      <c r="C10" s="84">
        <v>0.93700000000000006</v>
      </c>
      <c r="D10" s="82">
        <v>215</v>
      </c>
      <c r="E10" s="82">
        <v>112</v>
      </c>
      <c r="F10" s="82">
        <v>31</v>
      </c>
      <c r="G10" s="82">
        <v>12</v>
      </c>
      <c r="H10" s="30">
        <v>183</v>
      </c>
      <c r="I10" s="31">
        <v>4.9180327868852458E-2</v>
      </c>
      <c r="J10" s="83">
        <v>17.100000000000001</v>
      </c>
    </row>
    <row r="11" spans="1:10" ht="15.75" x14ac:dyDescent="0.5">
      <c r="A11" s="83">
        <v>2.1</v>
      </c>
      <c r="B11" s="82">
        <v>16</v>
      </c>
      <c r="C11" s="84">
        <v>6.5000000000000002E-2</v>
      </c>
      <c r="D11" s="82">
        <v>154</v>
      </c>
      <c r="E11" s="82">
        <v>75</v>
      </c>
      <c r="F11" s="82">
        <v>42</v>
      </c>
      <c r="G11" s="82">
        <v>13</v>
      </c>
      <c r="H11" s="30">
        <v>158</v>
      </c>
      <c r="I11" s="31">
        <v>4.4303797468354431E-2</v>
      </c>
      <c r="J11" s="83">
        <v>9.1999999999999993</v>
      </c>
    </row>
    <row r="12" spans="1:10" ht="15.75" x14ac:dyDescent="0.5">
      <c r="A12" s="83">
        <v>2.2000000000000002</v>
      </c>
      <c r="B12" s="82">
        <v>10</v>
      </c>
      <c r="C12" s="84">
        <v>2.1440000000000001</v>
      </c>
      <c r="D12" s="82">
        <v>97</v>
      </c>
      <c r="E12" s="82">
        <v>100</v>
      </c>
      <c r="F12" s="82">
        <v>32</v>
      </c>
      <c r="G12" s="82">
        <v>8</v>
      </c>
      <c r="H12" s="30">
        <v>174</v>
      </c>
      <c r="I12" s="31">
        <v>3.4482758620689655E-2</v>
      </c>
      <c r="J12" s="83">
        <v>10.3</v>
      </c>
    </row>
    <row r="13" spans="1:10" ht="15.75" x14ac:dyDescent="0.5">
      <c r="A13" s="83">
        <v>3.1</v>
      </c>
      <c r="B13" s="82">
        <v>7</v>
      </c>
      <c r="C13" s="84">
        <v>0.248</v>
      </c>
      <c r="D13" s="82">
        <v>301</v>
      </c>
      <c r="E13" s="82">
        <v>96</v>
      </c>
      <c r="F13" s="82">
        <v>39</v>
      </c>
      <c r="G13" s="82">
        <v>21</v>
      </c>
      <c r="H13" s="30">
        <v>174</v>
      </c>
      <c r="I13" s="31">
        <v>7.4712643678160925E-2</v>
      </c>
      <c r="J13" s="83">
        <v>19.3</v>
      </c>
    </row>
    <row r="14" spans="1:10" ht="15.75" x14ac:dyDescent="0.5">
      <c r="A14" s="83">
        <v>1.8</v>
      </c>
      <c r="B14" s="82">
        <v>23</v>
      </c>
      <c r="C14" s="84">
        <v>1.607</v>
      </c>
      <c r="D14" s="82">
        <v>123</v>
      </c>
      <c r="E14" s="82">
        <v>72</v>
      </c>
      <c r="F14" s="82">
        <v>45</v>
      </c>
      <c r="G14" s="82">
        <v>8</v>
      </c>
      <c r="H14" s="30">
        <v>163</v>
      </c>
      <c r="I14" s="31">
        <v>4.2944785276073622E-2</v>
      </c>
      <c r="J14" s="83">
        <v>8.1</v>
      </c>
    </row>
    <row r="15" spans="1:10" ht="15.75" x14ac:dyDescent="0.5">
      <c r="A15" s="83">
        <v>3.3</v>
      </c>
      <c r="B15" s="82">
        <v>3</v>
      </c>
      <c r="C15" s="84">
        <v>1.6240000000000001</v>
      </c>
      <c r="D15" s="82">
        <v>148</v>
      </c>
      <c r="E15" s="82">
        <v>73</v>
      </c>
      <c r="F15" s="82">
        <v>39</v>
      </c>
      <c r="G15" s="82">
        <v>11</v>
      </c>
      <c r="H15" s="30">
        <v>168</v>
      </c>
      <c r="I15" s="31">
        <v>4.1666666666666664E-2</v>
      </c>
      <c r="J15" s="83">
        <v>9.1</v>
      </c>
    </row>
    <row r="16" spans="1:10" ht="15.75" x14ac:dyDescent="0.5">
      <c r="A16" s="83">
        <v>2.8</v>
      </c>
      <c r="B16" s="82">
        <v>9</v>
      </c>
      <c r="C16" s="84">
        <v>0.05</v>
      </c>
      <c r="D16" s="82">
        <v>228</v>
      </c>
      <c r="E16" s="82">
        <v>86</v>
      </c>
      <c r="F16" s="82">
        <v>31</v>
      </c>
      <c r="G16" s="82">
        <v>13</v>
      </c>
      <c r="H16" s="30">
        <v>173</v>
      </c>
      <c r="I16" s="31">
        <v>4.6242774566473986E-2</v>
      </c>
      <c r="J16" s="83">
        <v>15.7</v>
      </c>
    </row>
    <row r="17" spans="1:10" ht="15.75" x14ac:dyDescent="0.5">
      <c r="A17" s="83">
        <v>2.1</v>
      </c>
      <c r="B17" s="82">
        <v>16</v>
      </c>
      <c r="C17" s="84">
        <v>0.58799999999999997</v>
      </c>
      <c r="D17" s="82">
        <v>136</v>
      </c>
      <c r="E17" s="82">
        <v>121</v>
      </c>
      <c r="F17" s="82">
        <v>41</v>
      </c>
      <c r="G17" s="82">
        <v>10</v>
      </c>
      <c r="H17" s="30">
        <v>159</v>
      </c>
      <c r="I17" s="31">
        <v>5.0314465408805034E-2</v>
      </c>
      <c r="J17" s="83">
        <v>9.8000000000000007</v>
      </c>
    </row>
    <row r="18" spans="1:10" ht="15.75" x14ac:dyDescent="0.5">
      <c r="A18" s="83">
        <v>3.8</v>
      </c>
      <c r="B18" s="82">
        <v>9</v>
      </c>
      <c r="C18" s="84">
        <v>1.76</v>
      </c>
      <c r="D18" s="82">
        <v>369</v>
      </c>
      <c r="E18" s="82">
        <v>85</v>
      </c>
      <c r="F18" s="82">
        <v>38</v>
      </c>
      <c r="G18" s="82">
        <v>12</v>
      </c>
      <c r="H18" s="30">
        <v>163</v>
      </c>
      <c r="I18" s="31">
        <v>4.2944785276073622E-2</v>
      </c>
      <c r="J18" s="83">
        <v>19.5</v>
      </c>
    </row>
    <row r="19" spans="1:10" ht="15.75" x14ac:dyDescent="0.5">
      <c r="A19" s="83">
        <v>2.6</v>
      </c>
      <c r="B19" s="82">
        <v>8</v>
      </c>
      <c r="C19" s="84">
        <v>4.4999999999999998E-2</v>
      </c>
      <c r="D19" s="82">
        <v>187</v>
      </c>
      <c r="E19" s="82">
        <v>73</v>
      </c>
      <c r="F19" s="82">
        <v>29</v>
      </c>
      <c r="G19" s="82">
        <v>13</v>
      </c>
      <c r="H19" s="30">
        <v>182</v>
      </c>
      <c r="I19" s="31">
        <v>5.4945054945054944E-2</v>
      </c>
      <c r="J19" s="83">
        <v>16.2</v>
      </c>
    </row>
    <row r="20" spans="1:10" ht="15.75" x14ac:dyDescent="0.5">
      <c r="A20" s="83">
        <v>1.9</v>
      </c>
      <c r="B20" s="82">
        <v>12</v>
      </c>
      <c r="C20" s="84">
        <v>1</v>
      </c>
      <c r="D20" s="82">
        <v>66</v>
      </c>
      <c r="E20" s="82">
        <v>90</v>
      </c>
      <c r="F20" s="82">
        <v>34</v>
      </c>
      <c r="G20" s="82">
        <v>6</v>
      </c>
      <c r="H20" s="30">
        <v>178</v>
      </c>
      <c r="I20" s="31">
        <v>3.3707865168539325E-2</v>
      </c>
      <c r="J20" s="83">
        <v>8</v>
      </c>
    </row>
    <row r="21" spans="1:10" ht="15.75" x14ac:dyDescent="0.5">
      <c r="A21" s="83">
        <v>2.6</v>
      </c>
      <c r="B21" s="82">
        <v>13</v>
      </c>
      <c r="C21" s="84">
        <v>0.121</v>
      </c>
      <c r="D21" s="82">
        <v>116</v>
      </c>
      <c r="E21" s="82">
        <v>82</v>
      </c>
      <c r="F21" s="82">
        <v>34</v>
      </c>
      <c r="G21" s="82">
        <v>8</v>
      </c>
      <c r="H21" s="30">
        <v>185</v>
      </c>
      <c r="I21" s="31">
        <v>4.3243243243243246E-2</v>
      </c>
      <c r="J21" s="83">
        <v>12.2</v>
      </c>
    </row>
    <row r="22" spans="1:10" ht="15.75" x14ac:dyDescent="0.5">
      <c r="A22" s="83">
        <v>2.4</v>
      </c>
      <c r="B22" s="82">
        <v>3</v>
      </c>
      <c r="C22" s="84">
        <v>0.159</v>
      </c>
      <c r="D22" s="82">
        <v>144</v>
      </c>
      <c r="E22" s="82">
        <v>85</v>
      </c>
      <c r="F22" s="82">
        <v>47</v>
      </c>
      <c r="G22" s="82">
        <v>14</v>
      </c>
      <c r="H22" s="30">
        <v>168</v>
      </c>
      <c r="I22" s="31">
        <v>3.5714285714285712E-2</v>
      </c>
      <c r="J22" s="83">
        <v>11.1</v>
      </c>
    </row>
    <row r="23" spans="1:10" ht="15.75" x14ac:dyDescent="0.5">
      <c r="A23" s="83">
        <v>3</v>
      </c>
      <c r="B23" s="82">
        <v>8</v>
      </c>
      <c r="C23" s="84">
        <v>2.2839999999999998</v>
      </c>
      <c r="D23" s="82">
        <v>201</v>
      </c>
      <c r="E23" s="82">
        <v>80</v>
      </c>
      <c r="F23" s="82">
        <v>38</v>
      </c>
      <c r="G23" s="82">
        <v>10</v>
      </c>
      <c r="H23" s="30">
        <v>183</v>
      </c>
      <c r="I23" s="31">
        <v>4.9180327868852458E-2</v>
      </c>
      <c r="J23" s="83">
        <v>16.8</v>
      </c>
    </row>
    <row r="24" spans="1:10" ht="15.75" x14ac:dyDescent="0.5">
      <c r="A24" s="83">
        <v>2</v>
      </c>
      <c r="B24" s="82">
        <v>8</v>
      </c>
      <c r="C24" s="84">
        <v>0.79900000000000004</v>
      </c>
      <c r="D24" s="82">
        <v>96</v>
      </c>
      <c r="E24" s="82">
        <v>145</v>
      </c>
      <c r="F24" s="82">
        <v>34</v>
      </c>
      <c r="G24" s="82">
        <v>12</v>
      </c>
      <c r="H24" s="30">
        <v>181</v>
      </c>
      <c r="I24" s="31">
        <v>4.4198895027624308E-2</v>
      </c>
      <c r="J24" s="83">
        <v>11.8</v>
      </c>
    </row>
    <row r="25" spans="1:10" ht="15.75" x14ac:dyDescent="0.5">
      <c r="A25" s="83">
        <v>2.2999999999999998</v>
      </c>
      <c r="B25" s="82">
        <v>7</v>
      </c>
      <c r="C25" s="84">
        <v>0.91100000000000003</v>
      </c>
      <c r="D25" s="82">
        <v>134</v>
      </c>
      <c r="E25" s="82">
        <v>112</v>
      </c>
      <c r="F25" s="82">
        <v>30</v>
      </c>
      <c r="G25" s="82">
        <v>13</v>
      </c>
      <c r="H25" s="30">
        <v>178</v>
      </c>
      <c r="I25" s="31">
        <v>3.9325842696629212E-2</v>
      </c>
      <c r="J25" s="83">
        <v>14</v>
      </c>
    </row>
    <row r="26" spans="1:10" ht="15.75" x14ac:dyDescent="0.5">
      <c r="A26" s="83">
        <v>2.2999999999999998</v>
      </c>
      <c r="B26" s="82">
        <v>3</v>
      </c>
      <c r="C26" s="84">
        <v>0.81299999999999994</v>
      </c>
      <c r="D26" s="82">
        <v>101</v>
      </c>
      <c r="E26" s="82">
        <v>106</v>
      </c>
      <c r="F26" s="82">
        <v>44</v>
      </c>
      <c r="G26" s="82">
        <v>8</v>
      </c>
      <c r="H26" s="30">
        <v>170</v>
      </c>
      <c r="I26" s="31">
        <v>4.1176470588235294E-2</v>
      </c>
      <c r="J26" s="83">
        <v>10.5</v>
      </c>
    </row>
    <row r="27" spans="1:10" ht="15.75" x14ac:dyDescent="0.5">
      <c r="A27" s="83">
        <v>1.6</v>
      </c>
      <c r="B27" s="82">
        <v>14</v>
      </c>
      <c r="C27" s="84">
        <v>0.97599999999999998</v>
      </c>
      <c r="D27" s="82">
        <v>82</v>
      </c>
      <c r="E27" s="82">
        <v>101</v>
      </c>
      <c r="F27" s="82">
        <v>37</v>
      </c>
      <c r="G27" s="82">
        <v>5</v>
      </c>
      <c r="H27" s="30">
        <v>163</v>
      </c>
      <c r="I27" s="31">
        <v>3.0674846625766871E-2</v>
      </c>
      <c r="J27" s="83">
        <v>6.2</v>
      </c>
    </row>
    <row r="28" spans="1:10" ht="15.75" x14ac:dyDescent="0.5">
      <c r="A28" s="83">
        <v>3.4</v>
      </c>
      <c r="B28" s="82">
        <v>12</v>
      </c>
      <c r="C28" s="84">
        <v>1.86</v>
      </c>
      <c r="D28" s="82">
        <v>311</v>
      </c>
      <c r="E28" s="82">
        <v>124</v>
      </c>
      <c r="F28" s="82">
        <v>37</v>
      </c>
      <c r="G28" s="82">
        <v>13</v>
      </c>
      <c r="H28" s="30">
        <v>164</v>
      </c>
      <c r="I28" s="31">
        <v>4.878048780487805E-2</v>
      </c>
      <c r="J28" s="83">
        <v>16.899999999999999</v>
      </c>
    </row>
    <row r="29" spans="1:10" ht="15.75" x14ac:dyDescent="0.5">
      <c r="A29" s="83">
        <v>1.5</v>
      </c>
      <c r="B29" s="82">
        <v>6</v>
      </c>
      <c r="C29" s="84">
        <v>4.7E-2</v>
      </c>
      <c r="D29" s="82">
        <v>65</v>
      </c>
      <c r="E29" s="82">
        <v>88</v>
      </c>
      <c r="F29" s="82">
        <v>27</v>
      </c>
      <c r="G29" s="82">
        <v>5</v>
      </c>
      <c r="H29" s="30">
        <v>180</v>
      </c>
      <c r="I29" s="31">
        <v>3.3333333333333333E-2</v>
      </c>
      <c r="J29" s="83">
        <v>7.9</v>
      </c>
    </row>
    <row r="30" spans="1:10" ht="15.75" x14ac:dyDescent="0.5">
      <c r="A30" s="83">
        <v>1.9</v>
      </c>
      <c r="B30" s="82">
        <v>6</v>
      </c>
      <c r="C30" s="84">
        <v>0.498</v>
      </c>
      <c r="D30" s="82">
        <v>31</v>
      </c>
      <c r="E30" s="82">
        <v>117</v>
      </c>
      <c r="F30" s="82">
        <v>30</v>
      </c>
      <c r="G30" s="82">
        <v>5</v>
      </c>
      <c r="H30" s="30">
        <v>179</v>
      </c>
      <c r="I30" s="31">
        <v>4.4692737430167599E-2</v>
      </c>
      <c r="J30" s="83">
        <v>9.6</v>
      </c>
    </row>
    <row r="31" spans="1:10" ht="15.75" x14ac:dyDescent="0.5">
      <c r="A31" s="83">
        <v>3.7</v>
      </c>
      <c r="B31" s="82">
        <v>12</v>
      </c>
      <c r="C31" s="84">
        <v>8.4000000000000005E-2</v>
      </c>
      <c r="D31" s="82">
        <v>249</v>
      </c>
      <c r="E31" s="82">
        <v>86</v>
      </c>
      <c r="F31" s="82">
        <v>38</v>
      </c>
      <c r="G31" s="82">
        <v>11</v>
      </c>
      <c r="H31" s="30">
        <v>170</v>
      </c>
      <c r="I31" s="31">
        <v>4.1176470588235294E-2</v>
      </c>
      <c r="J31" s="83">
        <v>16.3</v>
      </c>
    </row>
    <row r="32" spans="1:10" ht="15.75" x14ac:dyDescent="0.5">
      <c r="A32" s="83">
        <v>2.6</v>
      </c>
      <c r="B32" s="82">
        <v>14</v>
      </c>
      <c r="C32" s="84">
        <v>4.8000000000000001E-2</v>
      </c>
      <c r="D32" s="82">
        <v>197</v>
      </c>
      <c r="E32" s="82">
        <v>72</v>
      </c>
      <c r="F32" s="82">
        <v>35</v>
      </c>
      <c r="G32" s="82">
        <v>11</v>
      </c>
      <c r="H32" s="30">
        <v>166</v>
      </c>
      <c r="I32" s="31">
        <v>3.614457831325301E-2</v>
      </c>
      <c r="J32" s="83">
        <v>11.2</v>
      </c>
    </row>
    <row r="33" spans="1:10" ht="15.75" x14ac:dyDescent="0.5">
      <c r="A33" s="83">
        <v>2.5</v>
      </c>
      <c r="B33" s="82">
        <v>7</v>
      </c>
      <c r="C33" s="84">
        <v>0.96</v>
      </c>
      <c r="D33" s="82">
        <v>213</v>
      </c>
      <c r="E33" s="82">
        <v>101</v>
      </c>
      <c r="F33" s="82">
        <v>30</v>
      </c>
      <c r="G33" s="82">
        <v>10</v>
      </c>
      <c r="H33" s="30">
        <v>168</v>
      </c>
      <c r="I33" s="31">
        <v>2.976190476190476E-2</v>
      </c>
      <c r="J33" s="83">
        <v>13.1</v>
      </c>
    </row>
    <row r="34" spans="1:10" ht="15.75" x14ac:dyDescent="0.5">
      <c r="A34" s="83">
        <v>1.8</v>
      </c>
      <c r="B34" s="82">
        <v>3</v>
      </c>
      <c r="C34" s="84">
        <v>1.18</v>
      </c>
      <c r="D34" s="82">
        <v>69</v>
      </c>
      <c r="E34" s="82">
        <v>72</v>
      </c>
      <c r="F34" s="82">
        <v>34</v>
      </c>
      <c r="G34" s="82">
        <v>6</v>
      </c>
      <c r="H34" s="30">
        <v>178</v>
      </c>
      <c r="I34" s="31">
        <v>2.8089887640449437E-2</v>
      </c>
      <c r="J34" s="83">
        <v>8</v>
      </c>
    </row>
    <row r="35" spans="1:10" ht="15.75" x14ac:dyDescent="0.5">
      <c r="A35" s="83">
        <v>3.9</v>
      </c>
      <c r="B35" s="82">
        <v>3</v>
      </c>
      <c r="C35" s="84">
        <v>0.97399999999999998</v>
      </c>
      <c r="D35" s="82">
        <v>201</v>
      </c>
      <c r="E35" s="82">
        <v>91</v>
      </c>
      <c r="F35" s="82">
        <v>37</v>
      </c>
      <c r="G35" s="82">
        <v>6</v>
      </c>
      <c r="H35" s="30">
        <v>186</v>
      </c>
      <c r="I35" s="31">
        <v>4.3010752688172046E-2</v>
      </c>
      <c r="J35" s="83">
        <v>16.100000000000001</v>
      </c>
    </row>
    <row r="36" spans="1:10" ht="15.75" x14ac:dyDescent="0.5">
      <c r="A36" s="83">
        <v>2</v>
      </c>
      <c r="B36" s="82">
        <v>4</v>
      </c>
      <c r="C36" s="84">
        <v>1.3149999999999999</v>
      </c>
      <c r="D36" s="82">
        <v>69</v>
      </c>
      <c r="E36" s="82">
        <v>78</v>
      </c>
      <c r="F36" s="82">
        <v>35</v>
      </c>
      <c r="G36" s="82">
        <v>9</v>
      </c>
      <c r="H36" s="30">
        <v>181</v>
      </c>
      <c r="I36" s="31">
        <v>4.4198895027624308E-2</v>
      </c>
      <c r="J36" s="83">
        <v>10.4</v>
      </c>
    </row>
    <row r="37" spans="1:10" ht="15.75" x14ac:dyDescent="0.5">
      <c r="A37" s="83">
        <v>1.8</v>
      </c>
      <c r="B37" s="82">
        <v>12</v>
      </c>
      <c r="C37" s="84">
        <v>0.97399999999999998</v>
      </c>
      <c r="D37" s="82">
        <v>117</v>
      </c>
      <c r="E37" s="82">
        <v>96</v>
      </c>
      <c r="F37" s="82">
        <v>33</v>
      </c>
      <c r="G37" s="82">
        <v>6</v>
      </c>
      <c r="H37" s="30">
        <v>165</v>
      </c>
      <c r="I37" s="31">
        <v>3.0303030303030304E-2</v>
      </c>
      <c r="J37" s="83">
        <v>7.4</v>
      </c>
    </row>
    <row r="38" spans="1:10" ht="15.75" x14ac:dyDescent="0.5">
      <c r="A38" s="83">
        <v>2.2999999999999998</v>
      </c>
      <c r="B38" s="82">
        <v>15</v>
      </c>
      <c r="C38" s="84">
        <v>0.16700000000000001</v>
      </c>
      <c r="D38" s="82">
        <v>81</v>
      </c>
      <c r="E38" s="82">
        <v>120</v>
      </c>
      <c r="F38" s="82">
        <v>39</v>
      </c>
      <c r="G38" s="82">
        <v>10</v>
      </c>
      <c r="H38" s="30">
        <v>181</v>
      </c>
      <c r="I38" s="31">
        <v>3.8674033149171269E-2</v>
      </c>
      <c r="J38" s="83">
        <v>10.5</v>
      </c>
    </row>
    <row r="39" spans="1:10" ht="15.75" x14ac:dyDescent="0.5">
      <c r="A39" s="83">
        <v>2.2999999999999998</v>
      </c>
      <c r="B39" s="82">
        <v>5</v>
      </c>
      <c r="C39" s="84">
        <v>0.93700000000000006</v>
      </c>
      <c r="D39" s="82">
        <v>211</v>
      </c>
      <c r="E39" s="82">
        <v>112</v>
      </c>
      <c r="F39" s="82">
        <v>59</v>
      </c>
      <c r="G39" s="82">
        <v>15</v>
      </c>
      <c r="H39" s="30">
        <v>166</v>
      </c>
      <c r="I39" s="31">
        <v>3.0120481927710843E-2</v>
      </c>
      <c r="J39" s="83">
        <v>12</v>
      </c>
    </row>
    <row r="40" spans="1:10" ht="15.75" x14ac:dyDescent="0.5">
      <c r="A40" s="83">
        <v>2.4</v>
      </c>
      <c r="B40" s="82">
        <v>9</v>
      </c>
      <c r="C40" s="84">
        <v>4.5999999999999999E-2</v>
      </c>
      <c r="D40" s="82">
        <v>151</v>
      </c>
      <c r="E40" s="82">
        <v>72</v>
      </c>
      <c r="F40" s="82">
        <v>30</v>
      </c>
      <c r="G40" s="82">
        <v>13</v>
      </c>
      <c r="H40" s="30">
        <v>201</v>
      </c>
      <c r="I40" s="31">
        <v>1.4925373134328358E-2</v>
      </c>
      <c r="J40" s="83">
        <v>14.5</v>
      </c>
    </row>
    <row r="41" spans="1:10" ht="15.75" x14ac:dyDescent="0.5">
      <c r="A41" s="85">
        <v>1.9</v>
      </c>
      <c r="B41" s="81">
        <v>2</v>
      </c>
      <c r="C41" s="86">
        <v>1.7999999999999999E-2</v>
      </c>
      <c r="D41" s="81">
        <v>77</v>
      </c>
      <c r="E41" s="81">
        <v>150</v>
      </c>
      <c r="F41" s="82">
        <v>28</v>
      </c>
      <c r="G41" s="82">
        <v>1</v>
      </c>
      <c r="H41" s="30">
        <v>157</v>
      </c>
      <c r="I41" s="31">
        <v>1.9108280254777069E-2</v>
      </c>
      <c r="J41" s="85">
        <v>5.9</v>
      </c>
    </row>
    <row r="42" spans="1:10" ht="15.75" x14ac:dyDescent="0.5">
      <c r="A42" s="83">
        <v>1.9</v>
      </c>
      <c r="B42" s="82">
        <v>13</v>
      </c>
      <c r="C42" s="84">
        <v>0.84</v>
      </c>
      <c r="D42" s="82">
        <v>99</v>
      </c>
      <c r="E42" s="82">
        <v>110</v>
      </c>
      <c r="F42" s="82">
        <v>36</v>
      </c>
      <c r="G42" s="82">
        <v>9</v>
      </c>
      <c r="H42" s="30">
        <v>171</v>
      </c>
      <c r="I42" s="31">
        <v>2.9239766081871343E-2</v>
      </c>
      <c r="J42" s="83">
        <v>9</v>
      </c>
    </row>
    <row r="43" spans="1:10" ht="15.75" x14ac:dyDescent="0.5">
      <c r="A43" s="83">
        <v>3.5</v>
      </c>
      <c r="B43" s="82">
        <v>18</v>
      </c>
      <c r="C43" s="84">
        <v>1</v>
      </c>
      <c r="D43" s="82">
        <v>283</v>
      </c>
      <c r="E43" s="82">
        <v>104</v>
      </c>
      <c r="F43" s="82">
        <v>40</v>
      </c>
      <c r="G43" s="82">
        <v>8</v>
      </c>
      <c r="H43" s="30">
        <v>167</v>
      </c>
      <c r="I43" s="31">
        <v>5.9880239520958084E-2</v>
      </c>
      <c r="J43" s="83">
        <v>15.8</v>
      </c>
    </row>
    <row r="44" spans="1:10" ht="15.75" x14ac:dyDescent="0.5">
      <c r="A44" s="83">
        <v>2.5</v>
      </c>
      <c r="B44" s="82">
        <v>5</v>
      </c>
      <c r="C44" s="84">
        <v>1.159</v>
      </c>
      <c r="D44" s="82">
        <v>196</v>
      </c>
      <c r="E44" s="82">
        <v>99</v>
      </c>
      <c r="F44" s="82">
        <v>43</v>
      </c>
      <c r="G44" s="82">
        <v>15</v>
      </c>
      <c r="H44" s="30">
        <v>176</v>
      </c>
      <c r="I44" s="31">
        <v>4.5454545454545456E-2</v>
      </c>
      <c r="J44" s="83">
        <v>14</v>
      </c>
    </row>
    <row r="45" spans="1:10" ht="15.75" x14ac:dyDescent="0.5">
      <c r="A45" s="83">
        <v>3.4</v>
      </c>
      <c r="B45" s="82">
        <v>2</v>
      </c>
      <c r="C45" s="84">
        <v>0.104</v>
      </c>
      <c r="D45" s="82">
        <v>253</v>
      </c>
      <c r="E45" s="82">
        <v>145</v>
      </c>
      <c r="F45" s="82">
        <v>52</v>
      </c>
      <c r="G45" s="82">
        <v>15</v>
      </c>
      <c r="H45" s="30">
        <v>163</v>
      </c>
      <c r="I45" s="31">
        <v>3.6809815950920248E-2</v>
      </c>
      <c r="J45" s="83">
        <v>15.3</v>
      </c>
    </row>
    <row r="46" spans="1:10" ht="15.75" x14ac:dyDescent="0.5">
      <c r="A46" s="83">
        <v>3.1</v>
      </c>
      <c r="B46" s="82">
        <v>22</v>
      </c>
      <c r="C46" s="84">
        <v>0.93600000000000005</v>
      </c>
      <c r="D46" s="82">
        <v>203</v>
      </c>
      <c r="E46" s="82">
        <v>111</v>
      </c>
      <c r="F46" s="82">
        <v>45</v>
      </c>
      <c r="G46" s="82">
        <v>9</v>
      </c>
      <c r="H46" s="30">
        <v>173</v>
      </c>
      <c r="I46" s="31">
        <v>2.8901734104046242E-2</v>
      </c>
      <c r="J46" s="83">
        <v>14.4</v>
      </c>
    </row>
    <row r="47" spans="1:10" ht="15.75" x14ac:dyDescent="0.5">
      <c r="A47" s="83">
        <v>3.6</v>
      </c>
      <c r="B47" s="82">
        <v>2</v>
      </c>
      <c r="C47" s="84">
        <v>1.968</v>
      </c>
      <c r="D47" s="82">
        <v>164</v>
      </c>
      <c r="E47" s="82">
        <v>86</v>
      </c>
      <c r="F47" s="82">
        <v>33</v>
      </c>
      <c r="G47" s="82">
        <v>5</v>
      </c>
      <c r="H47" s="30">
        <v>183</v>
      </c>
      <c r="I47" s="31">
        <v>6.0109289617486336E-2</v>
      </c>
      <c r="J47" s="83">
        <v>14.8</v>
      </c>
    </row>
    <row r="48" spans="1:10" ht="15.75" x14ac:dyDescent="0.5">
      <c r="A48" s="83">
        <v>2.5</v>
      </c>
      <c r="B48" s="82">
        <v>4</v>
      </c>
      <c r="C48" s="84">
        <v>2.536</v>
      </c>
      <c r="D48" s="82">
        <v>146</v>
      </c>
      <c r="E48" s="82">
        <v>84</v>
      </c>
      <c r="F48" s="82">
        <v>36</v>
      </c>
      <c r="G48" s="82">
        <v>8</v>
      </c>
      <c r="H48" s="30">
        <v>173</v>
      </c>
      <c r="I48" s="31">
        <v>3.4682080924855488E-2</v>
      </c>
      <c r="J48" s="83">
        <v>12.1</v>
      </c>
    </row>
    <row r="49" spans="1:10" ht="15.75" x14ac:dyDescent="0.5">
      <c r="A49" s="83">
        <v>1.9</v>
      </c>
      <c r="B49" s="82">
        <v>2</v>
      </c>
      <c r="C49" s="84">
        <v>0.41699999999999998</v>
      </c>
      <c r="D49" s="82">
        <v>121</v>
      </c>
      <c r="E49" s="82">
        <v>123</v>
      </c>
      <c r="F49" s="82">
        <v>36</v>
      </c>
      <c r="G49" s="82">
        <v>8</v>
      </c>
      <c r="H49" s="30">
        <v>161</v>
      </c>
      <c r="I49" s="31">
        <v>3.7267080745341616E-2</v>
      </c>
      <c r="J49" s="83">
        <v>8</v>
      </c>
    </row>
    <row r="50" spans="1:10" ht="15.75" x14ac:dyDescent="0.5">
      <c r="A50" s="83">
        <v>2</v>
      </c>
      <c r="B50" s="82">
        <v>14</v>
      </c>
      <c r="C50" s="84">
        <v>3.9E-2</v>
      </c>
      <c r="D50" s="82">
        <v>128</v>
      </c>
      <c r="E50" s="82">
        <v>97</v>
      </c>
      <c r="F50" s="82">
        <v>43</v>
      </c>
      <c r="G50" s="82">
        <v>6</v>
      </c>
      <c r="H50" s="30">
        <v>165</v>
      </c>
      <c r="I50" s="31">
        <v>4.2424242424242427E-2</v>
      </c>
      <c r="J50" s="83">
        <v>8.4</v>
      </c>
    </row>
    <row r="51" spans="1:10" ht="15.75" x14ac:dyDescent="0.5">
      <c r="A51" s="83">
        <v>2</v>
      </c>
      <c r="B51" s="82">
        <v>3</v>
      </c>
      <c r="C51" s="84">
        <v>1.155</v>
      </c>
      <c r="D51" s="82">
        <v>132</v>
      </c>
      <c r="E51" s="82">
        <v>98</v>
      </c>
      <c r="F51" s="82">
        <v>35</v>
      </c>
      <c r="G51" s="82">
        <v>1</v>
      </c>
      <c r="H51" s="30">
        <v>173</v>
      </c>
      <c r="I51" s="31">
        <v>4.6242774566473986E-2</v>
      </c>
      <c r="J51" s="83">
        <v>10.6</v>
      </c>
    </row>
    <row r="52" spans="1:10" ht="15.75" x14ac:dyDescent="0.5">
      <c r="A52" s="83">
        <v>2.2999999999999998</v>
      </c>
      <c r="B52" s="82">
        <v>9</v>
      </c>
      <c r="C52" s="84">
        <v>1.9990000000000001</v>
      </c>
      <c r="D52" s="82">
        <v>75</v>
      </c>
      <c r="E52" s="82">
        <v>72</v>
      </c>
      <c r="F52" s="82">
        <v>49</v>
      </c>
      <c r="G52" s="82">
        <v>7</v>
      </c>
      <c r="H52" s="30">
        <v>182</v>
      </c>
      <c r="I52" s="31">
        <v>3.8461538461538464E-2</v>
      </c>
      <c r="J52" s="83">
        <v>10.9</v>
      </c>
    </row>
    <row r="53" spans="1:10" ht="15.75" x14ac:dyDescent="0.5">
      <c r="A53" s="83">
        <v>2.1</v>
      </c>
      <c r="B53" s="82">
        <v>2</v>
      </c>
      <c r="C53" s="84">
        <v>2.8719999999999999</v>
      </c>
      <c r="D53" s="82">
        <v>144</v>
      </c>
      <c r="E53" s="82">
        <v>73</v>
      </c>
      <c r="F53" s="82">
        <v>35</v>
      </c>
      <c r="G53" s="82">
        <v>4</v>
      </c>
      <c r="H53" s="30">
        <v>165</v>
      </c>
      <c r="I53" s="31">
        <v>3.6363636363636362E-2</v>
      </c>
      <c r="J53" s="83">
        <v>8.6999999999999993</v>
      </c>
    </row>
    <row r="54" spans="1:10" ht="15.75" x14ac:dyDescent="0.5">
      <c r="A54" s="83">
        <v>2.5</v>
      </c>
      <c r="B54" s="82">
        <v>21</v>
      </c>
      <c r="C54" s="84">
        <v>0.73399999999999999</v>
      </c>
      <c r="D54" s="82">
        <v>152</v>
      </c>
      <c r="E54" s="82">
        <v>111</v>
      </c>
      <c r="F54" s="82">
        <v>44</v>
      </c>
      <c r="G54" s="82">
        <v>5</v>
      </c>
      <c r="H54" s="30">
        <v>164</v>
      </c>
      <c r="I54" s="31">
        <v>3.048780487804878E-2</v>
      </c>
      <c r="J54" s="83">
        <v>9.5</v>
      </c>
    </row>
    <row r="55" spans="1:10" ht="15.75" x14ac:dyDescent="0.5">
      <c r="A55" s="83">
        <v>1.7</v>
      </c>
      <c r="B55" s="82">
        <v>4</v>
      </c>
      <c r="C55" s="84">
        <v>4.5900000000000003E-2</v>
      </c>
      <c r="D55" s="82">
        <v>104</v>
      </c>
      <c r="E55" s="82">
        <v>86</v>
      </c>
      <c r="F55" s="82">
        <v>29</v>
      </c>
      <c r="G55" s="82">
        <v>2</v>
      </c>
      <c r="H55" s="30">
        <v>164</v>
      </c>
      <c r="I55" s="31">
        <v>2.4390243902439025E-2</v>
      </c>
      <c r="J55" s="83">
        <v>6.8</v>
      </c>
    </row>
    <row r="56" spans="1:10" ht="15.75" x14ac:dyDescent="0.5">
      <c r="A56" s="83">
        <v>1.6</v>
      </c>
      <c r="B56" s="82">
        <v>12</v>
      </c>
      <c r="C56" s="84">
        <v>0.879</v>
      </c>
      <c r="D56" s="82">
        <v>112</v>
      </c>
      <c r="E56" s="82">
        <v>120</v>
      </c>
      <c r="F56" s="82">
        <v>39</v>
      </c>
      <c r="G56" s="82">
        <v>5</v>
      </c>
      <c r="H56" s="30">
        <v>162</v>
      </c>
      <c r="I56" s="31">
        <v>3.0864197530864196E-2</v>
      </c>
      <c r="J56" s="83">
        <v>7.2</v>
      </c>
    </row>
    <row r="57" spans="1:10" ht="15.75" x14ac:dyDescent="0.5">
      <c r="A57" s="83">
        <v>2.6</v>
      </c>
      <c r="B57" s="82">
        <v>4</v>
      </c>
      <c r="C57" s="84">
        <v>1.496</v>
      </c>
      <c r="D57" s="82">
        <v>139</v>
      </c>
      <c r="E57" s="82">
        <v>84</v>
      </c>
      <c r="F57" s="82">
        <v>36</v>
      </c>
      <c r="G57" s="82">
        <v>6</v>
      </c>
      <c r="H57" s="30">
        <v>177</v>
      </c>
      <c r="I57" s="31">
        <v>3.954802259887006E-2</v>
      </c>
      <c r="J57" s="83">
        <v>11.3</v>
      </c>
    </row>
    <row r="58" spans="1:10" ht="15.75" x14ac:dyDescent="0.5">
      <c r="A58" s="83">
        <v>2</v>
      </c>
      <c r="B58" s="82">
        <v>14</v>
      </c>
      <c r="C58" s="84">
        <v>0.65500000000000003</v>
      </c>
      <c r="D58" s="82">
        <v>150</v>
      </c>
      <c r="E58" s="82">
        <v>108</v>
      </c>
      <c r="F58" s="82">
        <v>37</v>
      </c>
      <c r="G58" s="82">
        <v>9</v>
      </c>
      <c r="H58" s="30">
        <v>163</v>
      </c>
      <c r="I58" s="31">
        <v>3.0674846625766871E-2</v>
      </c>
      <c r="J58" s="83">
        <v>9.4</v>
      </c>
    </row>
    <row r="59" spans="1:10" ht="15.75" x14ac:dyDescent="0.5">
      <c r="A59" s="83">
        <v>1.8</v>
      </c>
      <c r="B59" s="82">
        <v>10</v>
      </c>
      <c r="C59" s="84">
        <v>1.6439999999999999</v>
      </c>
      <c r="D59" s="82">
        <v>60</v>
      </c>
      <c r="E59" s="82">
        <v>118</v>
      </c>
      <c r="F59" s="82">
        <v>34</v>
      </c>
      <c r="G59" s="82">
        <v>19</v>
      </c>
      <c r="H59" s="30">
        <v>172</v>
      </c>
      <c r="I59" s="31">
        <v>4.6511627906976744E-2</v>
      </c>
      <c r="J59" s="83">
        <v>8.6</v>
      </c>
    </row>
    <row r="60" spans="1:10" ht="15.75" x14ac:dyDescent="0.5">
      <c r="A60" s="83">
        <v>2.9</v>
      </c>
      <c r="B60" s="82">
        <v>5</v>
      </c>
      <c r="C60" s="84">
        <v>0.81899999999999995</v>
      </c>
      <c r="D60" s="82">
        <v>266</v>
      </c>
      <c r="E60" s="82">
        <v>92</v>
      </c>
      <c r="F60" s="82">
        <v>52</v>
      </c>
      <c r="G60" s="82">
        <v>18</v>
      </c>
      <c r="H60" s="30">
        <v>178</v>
      </c>
      <c r="I60" s="31">
        <v>4.49438202247191E-2</v>
      </c>
      <c r="J60" s="83">
        <v>17.100000000000001</v>
      </c>
    </row>
    <row r="61" spans="1:10" ht="15.75" x14ac:dyDescent="0.5">
      <c r="A61" s="83">
        <v>2.4</v>
      </c>
      <c r="B61" s="82">
        <v>6</v>
      </c>
      <c r="C61" s="84">
        <v>1.623</v>
      </c>
      <c r="D61" s="82">
        <v>209</v>
      </c>
      <c r="E61" s="82">
        <v>88</v>
      </c>
      <c r="F61" s="82">
        <v>45</v>
      </c>
      <c r="G61" s="82">
        <v>10</v>
      </c>
      <c r="H61" s="30">
        <v>179</v>
      </c>
      <c r="I61" s="31">
        <v>4.4692737430167599E-2</v>
      </c>
      <c r="J61" s="83">
        <v>15.4</v>
      </c>
    </row>
    <row r="62" spans="1:10" ht="15.75" x14ac:dyDescent="0.5">
      <c r="A62" s="83">
        <v>2.2000000000000002</v>
      </c>
      <c r="B62" s="82">
        <v>6</v>
      </c>
      <c r="C62" s="84">
        <v>1.0840000000000001</v>
      </c>
      <c r="D62" s="82">
        <v>181</v>
      </c>
      <c r="E62" s="82">
        <v>101</v>
      </c>
      <c r="F62" s="82">
        <v>53</v>
      </c>
      <c r="G62" s="82">
        <v>9</v>
      </c>
      <c r="H62" s="30">
        <v>164</v>
      </c>
      <c r="I62" s="31">
        <v>3.6585365853658534E-2</v>
      </c>
      <c r="J62" s="83">
        <v>11</v>
      </c>
    </row>
    <row r="63" spans="1:10" ht="15.75" x14ac:dyDescent="0.5">
      <c r="A63" s="83">
        <v>3</v>
      </c>
      <c r="B63" s="82">
        <v>13</v>
      </c>
      <c r="C63" s="84">
        <v>1.4610000000000001</v>
      </c>
      <c r="D63" s="82">
        <v>180</v>
      </c>
      <c r="E63" s="82">
        <v>91</v>
      </c>
      <c r="F63" s="82">
        <v>44</v>
      </c>
      <c r="G63" s="82">
        <v>10</v>
      </c>
      <c r="H63" s="30">
        <v>181</v>
      </c>
      <c r="I63" s="31">
        <v>3.3149171270718231E-2</v>
      </c>
      <c r="J63" s="83">
        <v>15.6</v>
      </c>
    </row>
    <row r="64" spans="1:10" ht="15.75" x14ac:dyDescent="0.5">
      <c r="A64" s="83">
        <v>1.8</v>
      </c>
      <c r="B64" s="82">
        <v>3</v>
      </c>
      <c r="C64" s="84">
        <v>0.53200000000000003</v>
      </c>
      <c r="D64" s="82">
        <v>111</v>
      </c>
      <c r="E64" s="82">
        <v>120</v>
      </c>
      <c r="F64" s="82">
        <v>46</v>
      </c>
      <c r="G64" s="82">
        <v>3</v>
      </c>
      <c r="H64" s="30">
        <v>164</v>
      </c>
      <c r="I64" s="31">
        <v>4.878048780487805E-2</v>
      </c>
      <c r="J64" s="83">
        <v>7.6</v>
      </c>
    </row>
    <row r="65" spans="1:10" ht="15.75" x14ac:dyDescent="0.5">
      <c r="A65" s="83">
        <v>2.4</v>
      </c>
      <c r="B65" s="82">
        <v>2</v>
      </c>
      <c r="C65" s="84">
        <v>1.3360000000000001</v>
      </c>
      <c r="D65" s="82">
        <v>150</v>
      </c>
      <c r="E65" s="82">
        <v>98</v>
      </c>
      <c r="F65" s="82">
        <v>38</v>
      </c>
      <c r="G65" s="82">
        <v>9</v>
      </c>
      <c r="H65" s="30">
        <v>177</v>
      </c>
      <c r="I65" s="31">
        <v>3.3898305084745763E-2</v>
      </c>
      <c r="J65" s="83">
        <v>11.4</v>
      </c>
    </row>
    <row r="66" spans="1:10" ht="15.75" x14ac:dyDescent="0.5">
      <c r="A66" s="83">
        <v>3.6</v>
      </c>
      <c r="B66" s="82">
        <v>8</v>
      </c>
      <c r="C66" s="84">
        <v>1.018</v>
      </c>
      <c r="D66" s="82">
        <v>348</v>
      </c>
      <c r="E66" s="82">
        <v>98</v>
      </c>
      <c r="F66" s="82">
        <v>36</v>
      </c>
      <c r="G66" s="82">
        <v>12</v>
      </c>
      <c r="H66" s="30">
        <v>184</v>
      </c>
      <c r="I66" s="31">
        <v>5.9782608695652176E-2</v>
      </c>
      <c r="J66" s="83">
        <v>23.5</v>
      </c>
    </row>
    <row r="67" spans="1:10" ht="15.75" x14ac:dyDescent="0.5">
      <c r="A67" s="83">
        <v>3.2</v>
      </c>
      <c r="B67" s="82">
        <v>19</v>
      </c>
      <c r="C67" s="84">
        <v>4.2999999999999997E-2</v>
      </c>
      <c r="D67" s="82">
        <v>214</v>
      </c>
      <c r="E67" s="82">
        <v>98</v>
      </c>
      <c r="F67" s="82">
        <v>42</v>
      </c>
      <c r="G67" s="82">
        <v>3</v>
      </c>
      <c r="H67" s="30">
        <v>160</v>
      </c>
      <c r="I67" s="31">
        <v>3.7499999999999999E-2</v>
      </c>
      <c r="J67" s="83">
        <v>12.4</v>
      </c>
    </row>
    <row r="68" spans="1:10" ht="15.75" x14ac:dyDescent="0.5">
      <c r="A68" s="83">
        <v>2.7</v>
      </c>
      <c r="B68" s="82">
        <v>5</v>
      </c>
      <c r="C68" s="84">
        <v>1.28</v>
      </c>
      <c r="D68" s="82">
        <v>141</v>
      </c>
      <c r="E68" s="82">
        <v>96</v>
      </c>
      <c r="F68" s="82">
        <v>28</v>
      </c>
      <c r="G68" s="82">
        <v>9</v>
      </c>
      <c r="H68" s="30">
        <v>180</v>
      </c>
      <c r="I68" s="31">
        <v>3.3333333333333333E-2</v>
      </c>
      <c r="J68" s="83">
        <v>13.4</v>
      </c>
    </row>
    <row r="69" spans="1:10" ht="15.75" x14ac:dyDescent="0.5">
      <c r="A69" s="83">
        <v>2.5</v>
      </c>
      <c r="B69" s="82">
        <v>12</v>
      </c>
      <c r="C69" s="84">
        <v>0.61199999999999999</v>
      </c>
      <c r="D69" s="82">
        <v>148</v>
      </c>
      <c r="E69" s="82">
        <v>116</v>
      </c>
      <c r="F69" s="82">
        <v>35</v>
      </c>
      <c r="G69" s="82">
        <v>10</v>
      </c>
      <c r="H69" s="30">
        <v>178</v>
      </c>
      <c r="I69" s="31">
        <v>3.9325842696629212E-2</v>
      </c>
      <c r="J69" s="83">
        <v>13.8</v>
      </c>
    </row>
    <row r="70" spans="1:10" ht="15.75" x14ac:dyDescent="0.5">
      <c r="A70" s="83">
        <v>2.2999999999999998</v>
      </c>
      <c r="B70" s="82">
        <v>3</v>
      </c>
      <c r="C70" s="84">
        <v>0.73899999999999999</v>
      </c>
      <c r="D70" s="82">
        <v>146</v>
      </c>
      <c r="E70" s="82">
        <v>114</v>
      </c>
      <c r="F70" s="82">
        <v>43</v>
      </c>
      <c r="G70" s="82">
        <v>11</v>
      </c>
      <c r="H70" s="30">
        <v>170</v>
      </c>
      <c r="I70" s="31">
        <v>2.9411764705882353E-2</v>
      </c>
      <c r="J70" s="83">
        <v>11.6</v>
      </c>
    </row>
    <row r="71" spans="1:10" ht="15.75" x14ac:dyDescent="0.5">
      <c r="A71" s="83">
        <v>2.6</v>
      </c>
      <c r="B71" s="82">
        <v>2</v>
      </c>
      <c r="C71" s="84">
        <v>1.1419999999999999</v>
      </c>
      <c r="D71" s="82">
        <v>199</v>
      </c>
      <c r="E71" s="82">
        <v>98</v>
      </c>
      <c r="F71" s="82">
        <v>35</v>
      </c>
      <c r="G71" s="82">
        <v>8</v>
      </c>
      <c r="H71" s="30">
        <v>164</v>
      </c>
      <c r="I71" s="31">
        <v>3.6585365853658534E-2</v>
      </c>
      <c r="J71" s="83">
        <v>11.8</v>
      </c>
    </row>
    <row r="72" spans="1:10" ht="15.75" x14ac:dyDescent="0.5">
      <c r="A72" s="83">
        <v>2.6</v>
      </c>
      <c r="B72" s="82">
        <v>7</v>
      </c>
      <c r="C72" s="84">
        <v>1.476</v>
      </c>
      <c r="D72" s="82">
        <v>171</v>
      </c>
      <c r="E72" s="82">
        <v>91</v>
      </c>
      <c r="F72" s="82">
        <v>28</v>
      </c>
      <c r="G72" s="82">
        <v>8</v>
      </c>
      <c r="H72" s="30">
        <v>174</v>
      </c>
      <c r="I72" s="31">
        <v>4.0229885057471264E-2</v>
      </c>
      <c r="J72" s="83">
        <v>12.4</v>
      </c>
    </row>
    <row r="73" spans="1:10" ht="15.75" x14ac:dyDescent="0.5">
      <c r="A73" s="83">
        <v>3.3</v>
      </c>
      <c r="B73" s="82">
        <v>2</v>
      </c>
      <c r="C73" s="84">
        <v>0.54600000000000004</v>
      </c>
      <c r="D73" s="82">
        <v>122</v>
      </c>
      <c r="E73" s="82">
        <v>129</v>
      </c>
      <c r="F73" s="82">
        <v>56</v>
      </c>
      <c r="G73" s="82">
        <v>3</v>
      </c>
      <c r="H73" s="30">
        <v>163</v>
      </c>
      <c r="I73" s="31">
        <v>4.2944785276073622E-2</v>
      </c>
      <c r="J73" s="83">
        <v>8.1</v>
      </c>
    </row>
    <row r="74" spans="1:10" ht="15.75" x14ac:dyDescent="0.5">
      <c r="A74" s="83">
        <v>2</v>
      </c>
      <c r="B74" s="82">
        <v>19</v>
      </c>
      <c r="C74" s="84">
        <v>1.2949999999999999</v>
      </c>
      <c r="D74" s="82">
        <v>110</v>
      </c>
      <c r="E74" s="82">
        <v>88</v>
      </c>
      <c r="F74" s="82">
        <v>40</v>
      </c>
      <c r="G74" s="82">
        <v>8</v>
      </c>
      <c r="H74" s="30">
        <v>175</v>
      </c>
      <c r="I74" s="31">
        <v>0.04</v>
      </c>
      <c r="J74" s="83">
        <v>9.5</v>
      </c>
    </row>
    <row r="75" spans="1:10" ht="15.75" x14ac:dyDescent="0.5">
      <c r="A75" s="83">
        <v>1.8</v>
      </c>
      <c r="B75" s="82">
        <v>10</v>
      </c>
      <c r="C75" s="84">
        <v>1.512</v>
      </c>
      <c r="D75" s="82">
        <v>73</v>
      </c>
      <c r="E75" s="82">
        <v>82</v>
      </c>
      <c r="F75" s="82">
        <v>31</v>
      </c>
      <c r="G75" s="82">
        <v>7</v>
      </c>
      <c r="H75" s="30">
        <v>174</v>
      </c>
      <c r="I75" s="31">
        <v>3.4482758620689655E-2</v>
      </c>
      <c r="J75" s="83">
        <v>8.4</v>
      </c>
    </row>
    <row r="76" spans="1:10" ht="15.75" x14ac:dyDescent="0.5">
      <c r="A76" s="83">
        <v>1.8</v>
      </c>
      <c r="B76" s="82">
        <v>9</v>
      </c>
      <c r="C76" s="84">
        <v>0.10299999999999999</v>
      </c>
      <c r="D76" s="82">
        <v>89</v>
      </c>
      <c r="E76" s="82">
        <v>135</v>
      </c>
      <c r="F76" s="82">
        <v>40</v>
      </c>
      <c r="G76" s="82">
        <v>20</v>
      </c>
      <c r="H76" s="30">
        <v>170</v>
      </c>
      <c r="I76" s="31">
        <v>3.5294117647058823E-2</v>
      </c>
      <c r="J76" s="83">
        <v>9</v>
      </c>
    </row>
    <row r="77" spans="1:10" ht="15.75" x14ac:dyDescent="0.5">
      <c r="A77" s="83">
        <v>3.1</v>
      </c>
      <c r="B77" s="82">
        <v>4</v>
      </c>
      <c r="C77" s="84">
        <v>0.185</v>
      </c>
      <c r="D77" s="82">
        <v>166</v>
      </c>
      <c r="E77" s="82">
        <v>133</v>
      </c>
      <c r="F77" s="82">
        <v>29</v>
      </c>
      <c r="G77" s="82">
        <v>15</v>
      </c>
      <c r="H77" s="30">
        <v>178</v>
      </c>
      <c r="I77" s="31">
        <v>5.0561797752808987E-2</v>
      </c>
      <c r="J77" s="83">
        <v>15.5</v>
      </c>
    </row>
    <row r="78" spans="1:10" ht="15.75" x14ac:dyDescent="0.5">
      <c r="A78" s="83">
        <v>2.1</v>
      </c>
      <c r="B78" s="82">
        <v>5</v>
      </c>
      <c r="C78" s="84">
        <v>0.63600000000000001</v>
      </c>
      <c r="D78" s="82">
        <v>118</v>
      </c>
      <c r="E78" s="82">
        <v>112</v>
      </c>
      <c r="F78" s="82">
        <v>32</v>
      </c>
      <c r="G78" s="82">
        <v>10</v>
      </c>
      <c r="H78" s="30">
        <v>173</v>
      </c>
      <c r="I78" s="31">
        <v>4.046242774566474E-2</v>
      </c>
      <c r="J78" s="83">
        <v>10.4</v>
      </c>
    </row>
    <row r="79" spans="1:10" ht="15.75" x14ac:dyDescent="0.5">
      <c r="A79" s="83">
        <v>2.2000000000000002</v>
      </c>
      <c r="B79" s="82">
        <v>7</v>
      </c>
      <c r="C79" s="84">
        <v>0.17199999999999999</v>
      </c>
      <c r="D79" s="82">
        <v>117</v>
      </c>
      <c r="E79" s="82">
        <v>168</v>
      </c>
      <c r="F79" s="82">
        <v>33</v>
      </c>
      <c r="G79" s="82">
        <v>11</v>
      </c>
      <c r="H79" s="30">
        <v>176</v>
      </c>
      <c r="I79" s="31">
        <v>4.5454545454545456E-2</v>
      </c>
      <c r="J79" s="83">
        <v>12.7</v>
      </c>
    </row>
    <row r="80" spans="1:10" ht="15.75" x14ac:dyDescent="0.5">
      <c r="A80" s="83">
        <v>3</v>
      </c>
      <c r="B80" s="82">
        <v>18</v>
      </c>
      <c r="C80" s="84">
        <v>4.3999999999999997E-2</v>
      </c>
      <c r="D80" s="82">
        <v>175</v>
      </c>
      <c r="E80" s="82">
        <v>78</v>
      </c>
      <c r="F80" s="82">
        <v>39</v>
      </c>
      <c r="G80" s="82">
        <v>7</v>
      </c>
      <c r="H80" s="30">
        <v>179</v>
      </c>
      <c r="I80" s="31">
        <v>4.4692737430167599E-2</v>
      </c>
      <c r="J80" s="83">
        <v>14</v>
      </c>
    </row>
    <row r="81" spans="1:10" ht="15.75" x14ac:dyDescent="0.5">
      <c r="A81" s="83">
        <v>2</v>
      </c>
      <c r="B81" s="82">
        <v>11</v>
      </c>
      <c r="C81" s="84">
        <v>1.5449999999999999</v>
      </c>
      <c r="D81" s="82">
        <v>102</v>
      </c>
      <c r="E81" s="82">
        <v>110</v>
      </c>
      <c r="F81" s="82">
        <v>41</v>
      </c>
      <c r="G81" s="82">
        <v>10</v>
      </c>
      <c r="H81" s="30">
        <v>162</v>
      </c>
      <c r="I81" s="31">
        <v>4.3209876543209874E-2</v>
      </c>
      <c r="J81" s="83">
        <v>9.4</v>
      </c>
    </row>
    <row r="82" spans="1:10" ht="15.75" x14ac:dyDescent="0.5">
      <c r="A82" s="83">
        <v>2.5</v>
      </c>
      <c r="B82" s="82">
        <v>5</v>
      </c>
      <c r="C82" s="84">
        <v>0.29099999999999998</v>
      </c>
      <c r="D82" s="82">
        <v>182</v>
      </c>
      <c r="E82" s="82">
        <v>132</v>
      </c>
      <c r="F82" s="82">
        <v>31</v>
      </c>
      <c r="G82" s="82">
        <v>6</v>
      </c>
      <c r="H82" s="30">
        <v>168</v>
      </c>
      <c r="I82" s="31">
        <v>2.976190476190476E-2</v>
      </c>
      <c r="J82" s="83">
        <v>14</v>
      </c>
    </row>
    <row r="83" spans="1:10" ht="15.75" x14ac:dyDescent="0.5">
      <c r="A83" s="83">
        <v>2.5</v>
      </c>
      <c r="B83" s="82">
        <v>9</v>
      </c>
      <c r="C83" s="84">
        <v>9.1999999999999998E-2</v>
      </c>
      <c r="D83" s="82">
        <v>230</v>
      </c>
      <c r="E83" s="82">
        <v>137</v>
      </c>
      <c r="F83" s="82">
        <v>43</v>
      </c>
      <c r="G83" s="82">
        <v>12</v>
      </c>
      <c r="H83" s="30">
        <v>165</v>
      </c>
      <c r="I83" s="31">
        <v>5.4545454545454543E-2</v>
      </c>
      <c r="J83" s="83">
        <v>15.9</v>
      </c>
    </row>
    <row r="84" spans="1:10" ht="15.75" x14ac:dyDescent="0.5">
      <c r="A84" s="83">
        <v>1.6</v>
      </c>
      <c r="B84" s="82">
        <v>5</v>
      </c>
      <c r="C84" s="84">
        <v>0.48</v>
      </c>
      <c r="D84" s="82">
        <v>59</v>
      </c>
      <c r="E84" s="82">
        <v>127</v>
      </c>
      <c r="F84" s="82">
        <v>30</v>
      </c>
      <c r="G84" s="82">
        <v>4</v>
      </c>
      <c r="H84" s="30">
        <v>170</v>
      </c>
      <c r="I84" s="31">
        <v>2.9411764705882353E-2</v>
      </c>
      <c r="J84" s="83">
        <v>7.5</v>
      </c>
    </row>
    <row r="85" spans="1:10" ht="15.75" x14ac:dyDescent="0.5">
      <c r="A85" s="83">
        <v>1.9</v>
      </c>
      <c r="B85" s="82">
        <v>16</v>
      </c>
      <c r="C85" s="84">
        <v>0.98299999999999998</v>
      </c>
      <c r="D85" s="82">
        <v>71</v>
      </c>
      <c r="E85" s="82">
        <v>112</v>
      </c>
      <c r="F85" s="82">
        <v>39</v>
      </c>
      <c r="G85" s="82">
        <v>7</v>
      </c>
      <c r="H85" s="30">
        <v>175</v>
      </c>
      <c r="I85" s="31">
        <v>2.8571428571428571E-2</v>
      </c>
      <c r="J85" s="83">
        <v>8.1</v>
      </c>
    </row>
    <row r="86" spans="1:10" ht="15.75" x14ac:dyDescent="0.5">
      <c r="A86" s="83">
        <v>2.1</v>
      </c>
      <c r="B86" s="82">
        <v>3</v>
      </c>
      <c r="C86" s="84">
        <v>1.881</v>
      </c>
      <c r="D86" s="82">
        <v>46</v>
      </c>
      <c r="E86" s="82">
        <v>85</v>
      </c>
      <c r="F86" s="82">
        <v>46</v>
      </c>
      <c r="G86" s="82">
        <v>9</v>
      </c>
      <c r="H86" s="30">
        <v>184</v>
      </c>
      <c r="I86" s="31">
        <v>5.434782608695652E-2</v>
      </c>
      <c r="J86" s="83">
        <v>10.3</v>
      </c>
    </row>
    <row r="87" spans="1:10" ht="15.75" x14ac:dyDescent="0.5">
      <c r="A87" s="83">
        <v>1.9</v>
      </c>
      <c r="B87" s="82">
        <v>3</v>
      </c>
      <c r="C87" s="84">
        <v>2.6259999999999999</v>
      </c>
      <c r="D87" s="82">
        <v>43</v>
      </c>
      <c r="E87" s="82">
        <v>74</v>
      </c>
      <c r="F87" s="82">
        <v>50</v>
      </c>
      <c r="G87" s="82">
        <v>4</v>
      </c>
      <c r="H87" s="30">
        <v>176</v>
      </c>
      <c r="I87" s="31">
        <v>2.2727272727272728E-2</v>
      </c>
      <c r="J87" s="83">
        <v>7.7</v>
      </c>
    </row>
    <row r="88" spans="1:10" ht="15.75" x14ac:dyDescent="0.5">
      <c r="A88" s="83">
        <v>1.9</v>
      </c>
      <c r="B88" s="82">
        <v>21</v>
      </c>
      <c r="C88" s="84">
        <v>0.56799999999999995</v>
      </c>
      <c r="D88" s="82">
        <v>125</v>
      </c>
      <c r="E88" s="82">
        <v>109</v>
      </c>
      <c r="F88" s="82">
        <v>44</v>
      </c>
      <c r="G88" s="82">
        <v>8</v>
      </c>
      <c r="H88" s="30">
        <v>160</v>
      </c>
      <c r="I88" s="31">
        <v>4.3749999999999997E-2</v>
      </c>
      <c r="J88" s="83">
        <v>8.5</v>
      </c>
    </row>
    <row r="89" spans="1:10" ht="15.75" x14ac:dyDescent="0.5">
      <c r="A89" s="83">
        <v>2.2000000000000002</v>
      </c>
      <c r="B89" s="82">
        <v>8</v>
      </c>
      <c r="C89" s="84">
        <v>0.879</v>
      </c>
      <c r="D89" s="82">
        <v>118</v>
      </c>
      <c r="E89" s="82">
        <v>108</v>
      </c>
      <c r="F89" s="82">
        <v>31</v>
      </c>
      <c r="G89" s="82">
        <v>10</v>
      </c>
      <c r="H89" s="30">
        <v>173</v>
      </c>
      <c r="I89" s="31">
        <v>4.046242774566474E-2</v>
      </c>
      <c r="J89" s="83">
        <v>10.7</v>
      </c>
    </row>
    <row r="90" spans="1:10" ht="15.75" x14ac:dyDescent="0.5">
      <c r="A90" s="83">
        <v>1.8</v>
      </c>
      <c r="B90" s="82">
        <v>4</v>
      </c>
      <c r="C90" s="84">
        <v>1.083</v>
      </c>
      <c r="D90" s="82">
        <v>101</v>
      </c>
      <c r="E90" s="82">
        <v>100</v>
      </c>
      <c r="F90" s="82">
        <v>53</v>
      </c>
      <c r="G90" s="82">
        <v>7</v>
      </c>
      <c r="H90" s="30">
        <v>163</v>
      </c>
      <c r="I90" s="31">
        <v>2.4539877300613498E-2</v>
      </c>
      <c r="J90" s="83">
        <v>7.4</v>
      </c>
    </row>
    <row r="91" spans="1:10" ht="15.75" x14ac:dyDescent="0.5">
      <c r="A91" s="83">
        <v>2.6</v>
      </c>
      <c r="B91" s="82">
        <v>6</v>
      </c>
      <c r="C91" s="84">
        <v>0.82799999999999996</v>
      </c>
      <c r="D91" s="82">
        <v>213</v>
      </c>
      <c r="E91" s="82">
        <v>105</v>
      </c>
      <c r="F91" s="82">
        <v>37</v>
      </c>
      <c r="G91" s="82">
        <v>15</v>
      </c>
      <c r="H91" s="30">
        <v>168</v>
      </c>
      <c r="I91" s="31">
        <v>4.7619047619047616E-2</v>
      </c>
      <c r="J91" s="83">
        <v>14.8</v>
      </c>
    </row>
    <row r="92" spans="1:10" ht="15.75" x14ac:dyDescent="0.5">
      <c r="A92" s="83">
        <v>1.9</v>
      </c>
      <c r="B92" s="82">
        <v>24</v>
      </c>
      <c r="C92" s="84">
        <v>1.56</v>
      </c>
      <c r="D92" s="82">
        <v>115</v>
      </c>
      <c r="E92" s="82">
        <v>87</v>
      </c>
      <c r="F92" s="82">
        <v>46</v>
      </c>
      <c r="G92" s="82">
        <v>1</v>
      </c>
      <c r="H92" s="30">
        <v>162</v>
      </c>
      <c r="I92" s="31">
        <v>2.4691358024691357E-2</v>
      </c>
      <c r="J92" s="83">
        <v>7.3</v>
      </c>
    </row>
    <row r="93" spans="1:10" ht="15.75" x14ac:dyDescent="0.5">
      <c r="A93" s="83">
        <v>1.8</v>
      </c>
      <c r="B93" s="82">
        <v>1</v>
      </c>
      <c r="C93" s="84">
        <v>1.4279999999999999</v>
      </c>
      <c r="D93" s="82">
        <v>121</v>
      </c>
      <c r="E93" s="82">
        <v>84</v>
      </c>
      <c r="F93" s="82">
        <v>45</v>
      </c>
      <c r="G93" s="82">
        <v>5</v>
      </c>
      <c r="H93" s="30">
        <v>160</v>
      </c>
      <c r="I93" s="31">
        <v>3.125E-2</v>
      </c>
      <c r="J93" s="83">
        <v>7.6</v>
      </c>
    </row>
    <row r="94" spans="1:10" ht="15.75" x14ac:dyDescent="0.5">
      <c r="A94" s="83">
        <v>1.9</v>
      </c>
      <c r="B94" s="82">
        <v>3</v>
      </c>
      <c r="C94" s="84">
        <v>1.4039999999999999</v>
      </c>
      <c r="D94" s="82">
        <v>69</v>
      </c>
      <c r="E94" s="82">
        <v>87</v>
      </c>
      <c r="F94" s="82">
        <v>34</v>
      </c>
      <c r="G94" s="82">
        <v>8</v>
      </c>
      <c r="H94" s="30">
        <v>174</v>
      </c>
      <c r="I94" s="31">
        <v>4.0229885057471264E-2</v>
      </c>
      <c r="J94" s="83">
        <v>9</v>
      </c>
    </row>
    <row r="95" spans="1:10" ht="15.75" x14ac:dyDescent="0.5">
      <c r="A95" s="83">
        <v>2.1</v>
      </c>
      <c r="B95" s="82">
        <v>5</v>
      </c>
      <c r="C95" s="84">
        <v>1.0720000000000001</v>
      </c>
      <c r="D95" s="82">
        <v>178</v>
      </c>
      <c r="E95" s="82">
        <v>101</v>
      </c>
      <c r="F95" s="82">
        <v>38</v>
      </c>
      <c r="G95" s="82">
        <v>13</v>
      </c>
      <c r="H95" s="30">
        <v>175</v>
      </c>
      <c r="I95" s="31">
        <v>4.5714285714285714E-2</v>
      </c>
      <c r="J95" s="83">
        <v>12.9</v>
      </c>
    </row>
    <row r="96" spans="1:10" ht="15.75" x14ac:dyDescent="0.5">
      <c r="A96" s="83">
        <v>1.9</v>
      </c>
      <c r="B96" s="82">
        <v>12</v>
      </c>
      <c r="C96" s="84">
        <v>0.183</v>
      </c>
      <c r="D96" s="82">
        <v>85</v>
      </c>
      <c r="E96" s="82">
        <v>130</v>
      </c>
      <c r="F96" s="82">
        <v>37</v>
      </c>
      <c r="G96" s="82">
        <v>11</v>
      </c>
      <c r="H96" s="30">
        <v>171</v>
      </c>
      <c r="I96" s="31">
        <v>4.0935672514619881E-2</v>
      </c>
      <c r="J96" s="83">
        <v>9</v>
      </c>
    </row>
    <row r="97" spans="1:10" ht="15.75" x14ac:dyDescent="0.5">
      <c r="A97" s="83">
        <v>3.6</v>
      </c>
      <c r="B97" s="82">
        <v>12</v>
      </c>
      <c r="C97" s="84">
        <v>1.6</v>
      </c>
      <c r="D97" s="82">
        <v>282</v>
      </c>
      <c r="E97" s="82">
        <v>72</v>
      </c>
      <c r="F97" s="82">
        <v>39</v>
      </c>
      <c r="G97" s="82">
        <v>18</v>
      </c>
      <c r="H97" s="30">
        <v>175</v>
      </c>
      <c r="I97" s="31">
        <v>5.7142857142857141E-2</v>
      </c>
      <c r="J97" s="83">
        <v>18.2</v>
      </c>
    </row>
    <row r="98" spans="1:10" ht="15.75" x14ac:dyDescent="0.5">
      <c r="A98" s="83">
        <v>3</v>
      </c>
      <c r="B98" s="82">
        <v>5</v>
      </c>
      <c r="C98" s="84">
        <v>0.61199999999999999</v>
      </c>
      <c r="D98" s="82">
        <v>156</v>
      </c>
      <c r="E98" s="82">
        <v>129</v>
      </c>
      <c r="F98" s="82">
        <v>42</v>
      </c>
      <c r="G98" s="82">
        <v>15</v>
      </c>
      <c r="H98" s="30">
        <v>186</v>
      </c>
      <c r="I98" s="31">
        <v>3.7634408602150539E-2</v>
      </c>
      <c r="J98" s="83">
        <v>14.4</v>
      </c>
    </row>
    <row r="99" spans="1:10" ht="15.75" x14ac:dyDescent="0.5">
      <c r="A99" s="83">
        <v>2</v>
      </c>
      <c r="B99" s="82">
        <v>3</v>
      </c>
      <c r="C99" s="84">
        <v>0.496</v>
      </c>
      <c r="D99" s="82">
        <v>86</v>
      </c>
      <c r="E99" s="82">
        <v>100</v>
      </c>
      <c r="F99" s="82">
        <v>54</v>
      </c>
      <c r="G99" s="82">
        <v>8</v>
      </c>
      <c r="H99" s="30">
        <v>172</v>
      </c>
      <c r="I99" s="31">
        <v>4.0697674418604654E-2</v>
      </c>
      <c r="J99" s="83">
        <v>8.8000000000000007</v>
      </c>
    </row>
    <row r="100" spans="1:10" ht="15.75" x14ac:dyDescent="0.5">
      <c r="A100" s="83">
        <v>2.5</v>
      </c>
      <c r="B100" s="82">
        <v>17</v>
      </c>
      <c r="C100" s="84">
        <v>1.8</v>
      </c>
      <c r="D100" s="82">
        <v>212</v>
      </c>
      <c r="E100" s="82">
        <v>86</v>
      </c>
      <c r="F100" s="82">
        <v>39</v>
      </c>
      <c r="G100" s="82">
        <v>9</v>
      </c>
      <c r="H100" s="30">
        <v>165</v>
      </c>
      <c r="I100" s="31">
        <v>3.6363636363636362E-2</v>
      </c>
      <c r="J100" s="83">
        <v>12.5</v>
      </c>
    </row>
    <row r="101" spans="1:10" ht="15.75" x14ac:dyDescent="0.5">
      <c r="A101" s="83">
        <v>2.2000000000000002</v>
      </c>
      <c r="B101" s="82">
        <v>6</v>
      </c>
      <c r="C101" s="84">
        <v>0.40300000000000002</v>
      </c>
      <c r="D101" s="82">
        <v>157</v>
      </c>
      <c r="E101" s="82">
        <v>98</v>
      </c>
      <c r="F101" s="82">
        <v>35</v>
      </c>
      <c r="G101" s="82">
        <v>16</v>
      </c>
      <c r="H101" s="30">
        <v>174</v>
      </c>
      <c r="I101" s="31">
        <v>3.4482758620689655E-2</v>
      </c>
      <c r="J101" s="83">
        <v>13.3</v>
      </c>
    </row>
    <row r="102" spans="1:10" ht="15.75" x14ac:dyDescent="0.5">
      <c r="A102" s="83">
        <v>2.4</v>
      </c>
      <c r="B102" s="82">
        <v>10</v>
      </c>
      <c r="C102" s="84">
        <v>0.85599999999999998</v>
      </c>
      <c r="D102" s="82">
        <v>91</v>
      </c>
      <c r="E102" s="82">
        <v>112</v>
      </c>
      <c r="F102" s="82">
        <v>33</v>
      </c>
      <c r="G102" s="82">
        <v>1</v>
      </c>
      <c r="H102" s="30">
        <v>178</v>
      </c>
      <c r="I102" s="31">
        <v>5.6179775280898875E-2</v>
      </c>
      <c r="J102" s="83">
        <v>12.5</v>
      </c>
    </row>
    <row r="103" spans="1:10" ht="15.75" x14ac:dyDescent="0.5">
      <c r="A103" s="83">
        <v>2.8</v>
      </c>
      <c r="B103" s="82">
        <v>15</v>
      </c>
      <c r="C103" s="84">
        <v>1.8360000000000001</v>
      </c>
      <c r="D103" s="82">
        <v>169</v>
      </c>
      <c r="E103" s="82">
        <v>85</v>
      </c>
      <c r="F103" s="82">
        <v>36</v>
      </c>
      <c r="G103" s="82">
        <v>7</v>
      </c>
      <c r="H103" s="30">
        <v>179</v>
      </c>
      <c r="I103" s="31">
        <v>4.4692737430167599E-2</v>
      </c>
      <c r="J103" s="83">
        <v>13.2</v>
      </c>
    </row>
    <row r="104" spans="1:10" ht="15.75" x14ac:dyDescent="0.5">
      <c r="A104" s="83">
        <v>2.5</v>
      </c>
      <c r="B104" s="82">
        <v>20</v>
      </c>
      <c r="C104" s="84">
        <v>0.40799999999999997</v>
      </c>
      <c r="D104" s="82">
        <v>175</v>
      </c>
      <c r="E104" s="82">
        <v>96</v>
      </c>
      <c r="F104" s="82">
        <v>42</v>
      </c>
      <c r="G104" s="82">
        <v>7</v>
      </c>
      <c r="H104" s="30">
        <v>161</v>
      </c>
      <c r="I104" s="31">
        <v>4.3478260869565216E-2</v>
      </c>
      <c r="J104" s="83">
        <v>11.1</v>
      </c>
    </row>
    <row r="105" spans="1:10" ht="15.75" x14ac:dyDescent="0.5">
      <c r="A105" s="83">
        <v>1.9</v>
      </c>
      <c r="B105" s="82">
        <v>4</v>
      </c>
      <c r="C105" s="84">
        <v>0.124</v>
      </c>
      <c r="D105" s="82">
        <v>77</v>
      </c>
      <c r="E105" s="82">
        <v>150</v>
      </c>
      <c r="F105" s="82">
        <v>29</v>
      </c>
      <c r="G105" s="82">
        <v>10</v>
      </c>
      <c r="H105" s="30">
        <v>168</v>
      </c>
      <c r="I105" s="31">
        <v>4.1666666666666664E-2</v>
      </c>
      <c r="J105" s="83">
        <v>8.3000000000000007</v>
      </c>
    </row>
    <row r="106" spans="1:10" ht="15.75" x14ac:dyDescent="0.5">
      <c r="A106" s="83">
        <v>1.9</v>
      </c>
      <c r="B106" s="82">
        <v>11</v>
      </c>
      <c r="C106" s="84">
        <v>8.5000000000000006E-2</v>
      </c>
      <c r="D106" s="82">
        <v>125</v>
      </c>
      <c r="E106" s="82">
        <v>107</v>
      </c>
      <c r="F106" s="82">
        <v>38</v>
      </c>
      <c r="G106" s="82">
        <v>4</v>
      </c>
      <c r="H106" s="30">
        <v>162</v>
      </c>
      <c r="I106" s="31">
        <v>4.3209876543209874E-2</v>
      </c>
      <c r="J106" s="83">
        <v>9.3000000000000007</v>
      </c>
    </row>
    <row r="107" spans="1:10" ht="15.75" x14ac:dyDescent="0.5">
      <c r="A107" s="83">
        <v>1.7</v>
      </c>
      <c r="B107" s="82">
        <v>13</v>
      </c>
      <c r="C107" s="84">
        <v>0.85199999999999998</v>
      </c>
      <c r="D107" s="82">
        <v>102</v>
      </c>
      <c r="E107" s="82">
        <v>108</v>
      </c>
      <c r="F107" s="82">
        <v>37</v>
      </c>
      <c r="G107" s="82">
        <v>9</v>
      </c>
      <c r="H107" s="30">
        <v>162</v>
      </c>
      <c r="I107" s="31">
        <v>3.7037037037037035E-2</v>
      </c>
      <c r="J107" s="83">
        <v>8.1999999999999993</v>
      </c>
    </row>
    <row r="108" spans="1:10" ht="15.75" x14ac:dyDescent="0.5">
      <c r="A108" s="83">
        <v>3.3</v>
      </c>
      <c r="B108" s="82">
        <v>6</v>
      </c>
      <c r="C108" s="84">
        <v>1.927</v>
      </c>
      <c r="D108" s="82">
        <v>249</v>
      </c>
      <c r="E108" s="82">
        <v>78</v>
      </c>
      <c r="F108" s="82">
        <v>29</v>
      </c>
      <c r="G108" s="82">
        <v>7</v>
      </c>
      <c r="H108" s="30">
        <v>164</v>
      </c>
      <c r="I108" s="31">
        <v>4.2682926829268296E-2</v>
      </c>
      <c r="J108" s="83">
        <v>14.8</v>
      </c>
    </row>
    <row r="109" spans="1:10" ht="15.75" x14ac:dyDescent="0.5">
      <c r="A109" s="83">
        <v>2</v>
      </c>
      <c r="B109" s="82">
        <v>4</v>
      </c>
      <c r="C109" s="84">
        <v>1.018</v>
      </c>
      <c r="D109" s="82">
        <v>134</v>
      </c>
      <c r="E109" s="82">
        <v>86</v>
      </c>
      <c r="F109" s="82">
        <v>36</v>
      </c>
      <c r="G109" s="82">
        <v>10</v>
      </c>
      <c r="H109" s="30">
        <v>176</v>
      </c>
      <c r="I109" s="31">
        <v>3.4090909090909088E-2</v>
      </c>
      <c r="J109" s="83">
        <v>10.7</v>
      </c>
    </row>
    <row r="110" spans="1:10" ht="15.75" x14ac:dyDescent="0.5">
      <c r="A110" s="83">
        <v>2.1</v>
      </c>
      <c r="B110" s="82">
        <v>13</v>
      </c>
      <c r="C110" s="84">
        <v>0.86399999999999999</v>
      </c>
      <c r="D110" s="82">
        <v>129</v>
      </c>
      <c r="E110" s="82">
        <v>133</v>
      </c>
      <c r="F110" s="82">
        <v>61</v>
      </c>
      <c r="G110" s="82">
        <v>8</v>
      </c>
      <c r="H110" s="30">
        <v>162</v>
      </c>
      <c r="I110" s="31">
        <v>3.7037037037037035E-2</v>
      </c>
      <c r="J110" s="83">
        <v>8.8000000000000007</v>
      </c>
    </row>
    <row r="111" spans="1:10" ht="15.75" x14ac:dyDescent="0.5">
      <c r="A111" s="83">
        <v>2</v>
      </c>
      <c r="B111" s="82">
        <v>2</v>
      </c>
      <c r="C111" s="84">
        <v>0.626</v>
      </c>
      <c r="D111" s="82">
        <v>51</v>
      </c>
      <c r="E111" s="82">
        <v>107</v>
      </c>
      <c r="F111" s="82">
        <v>38</v>
      </c>
      <c r="G111" s="82">
        <v>8</v>
      </c>
      <c r="H111" s="30">
        <v>185</v>
      </c>
      <c r="I111" s="31">
        <v>4.3243243243243246E-2</v>
      </c>
      <c r="J111" s="83">
        <v>9.6999999999999993</v>
      </c>
    </row>
    <row r="112" spans="1:10" ht="15.75" x14ac:dyDescent="0.5">
      <c r="A112" s="83">
        <v>1.9</v>
      </c>
      <c r="B112" s="82">
        <v>4</v>
      </c>
      <c r="C112" s="84">
        <v>1.3839999999999999</v>
      </c>
      <c r="D112" s="82">
        <v>33</v>
      </c>
      <c r="E112" s="82">
        <v>100</v>
      </c>
      <c r="F112" s="82">
        <v>27</v>
      </c>
      <c r="G112" s="82">
        <v>10</v>
      </c>
      <c r="H112" s="30">
        <v>182</v>
      </c>
      <c r="I112" s="31">
        <v>5.4945054945054944E-2</v>
      </c>
      <c r="J112" s="83">
        <v>9.6999999999999993</v>
      </c>
    </row>
    <row r="113" spans="1:10" ht="15.75" x14ac:dyDescent="0.5">
      <c r="A113" s="83">
        <v>2.2000000000000002</v>
      </c>
      <c r="B113" s="82">
        <v>3</v>
      </c>
      <c r="C113" s="84">
        <v>0.59</v>
      </c>
      <c r="D113" s="82">
        <v>121</v>
      </c>
      <c r="E113" s="82">
        <v>108</v>
      </c>
      <c r="F113" s="82">
        <v>32</v>
      </c>
      <c r="G113" s="82">
        <v>10</v>
      </c>
      <c r="H113" s="30">
        <v>173</v>
      </c>
      <c r="I113" s="31">
        <v>4.6242774566473986E-2</v>
      </c>
      <c r="J113" s="83">
        <v>10.5</v>
      </c>
    </row>
    <row r="114" spans="1:10" ht="15.75" x14ac:dyDescent="0.5">
      <c r="A114" s="83">
        <v>1.7</v>
      </c>
      <c r="B114" s="82">
        <v>7</v>
      </c>
      <c r="C114" s="84">
        <v>7.1999999999999995E-2</v>
      </c>
      <c r="D114" s="82">
        <v>116</v>
      </c>
      <c r="E114" s="82">
        <v>155</v>
      </c>
      <c r="F114" s="82">
        <v>44</v>
      </c>
      <c r="G114" s="82">
        <v>16</v>
      </c>
      <c r="H114" s="30">
        <v>164</v>
      </c>
      <c r="I114" s="31">
        <v>3.6585365853658534E-2</v>
      </c>
      <c r="J114" s="83">
        <v>8.9</v>
      </c>
    </row>
    <row r="115" spans="1:10" ht="15.75" x14ac:dyDescent="0.5">
      <c r="A115" s="83">
        <v>1.8</v>
      </c>
      <c r="B115" s="82">
        <v>4</v>
      </c>
      <c r="C115" s="84">
        <v>1.2829999999999999</v>
      </c>
      <c r="D115" s="82">
        <v>68</v>
      </c>
      <c r="E115" s="82">
        <v>90</v>
      </c>
      <c r="F115" s="82">
        <v>37</v>
      </c>
      <c r="G115" s="82">
        <v>6</v>
      </c>
      <c r="H115" s="30">
        <v>170</v>
      </c>
      <c r="I115" s="31">
        <v>2.9411764705882353E-2</v>
      </c>
      <c r="J115" s="83">
        <v>7.9</v>
      </c>
    </row>
    <row r="116" spans="1:10" ht="15.75" x14ac:dyDescent="0.5">
      <c r="A116" s="83">
        <v>3.3</v>
      </c>
      <c r="B116" s="82">
        <v>6</v>
      </c>
      <c r="C116" s="84">
        <v>7.4999999999999997E-2</v>
      </c>
      <c r="D116" s="82">
        <v>296</v>
      </c>
      <c r="E116" s="82">
        <v>137</v>
      </c>
      <c r="F116" s="82">
        <v>37</v>
      </c>
      <c r="G116" s="82">
        <v>13</v>
      </c>
      <c r="H116" s="30">
        <v>184</v>
      </c>
      <c r="I116" s="31">
        <v>6.5217391304347824E-2</v>
      </c>
      <c r="J116" s="83">
        <v>21</v>
      </c>
    </row>
    <row r="117" spans="1:10" ht="15.75" x14ac:dyDescent="0.5">
      <c r="A117" s="83">
        <v>2.2000000000000002</v>
      </c>
      <c r="B117" s="82">
        <v>6</v>
      </c>
      <c r="C117" s="84">
        <v>0.89900000000000002</v>
      </c>
      <c r="D117" s="82">
        <v>165</v>
      </c>
      <c r="E117" s="82">
        <v>140</v>
      </c>
      <c r="F117" s="82">
        <v>60</v>
      </c>
      <c r="G117" s="82">
        <v>9</v>
      </c>
      <c r="H117" s="30">
        <v>169</v>
      </c>
      <c r="I117" s="31">
        <v>2.9585798816568046E-2</v>
      </c>
      <c r="J117" s="83">
        <v>12.7</v>
      </c>
    </row>
    <row r="118" spans="1:10" ht="15.75" x14ac:dyDescent="0.5">
      <c r="A118" s="83">
        <v>1.9</v>
      </c>
      <c r="B118" s="82">
        <v>10</v>
      </c>
      <c r="C118" s="84">
        <v>1.248</v>
      </c>
      <c r="D118" s="82">
        <v>92</v>
      </c>
      <c r="E118" s="82">
        <v>98</v>
      </c>
      <c r="F118" s="82">
        <v>53</v>
      </c>
      <c r="G118" s="82">
        <v>12</v>
      </c>
      <c r="H118" s="30">
        <v>175</v>
      </c>
      <c r="I118" s="31">
        <v>0.04</v>
      </c>
      <c r="J118" s="83">
        <v>9.4</v>
      </c>
    </row>
    <row r="119" spans="1:10" ht="15.75" x14ac:dyDescent="0.5">
      <c r="A119" s="83">
        <v>1.8</v>
      </c>
      <c r="B119" s="82">
        <v>18</v>
      </c>
      <c r="C119" s="84">
        <v>0.23100000000000001</v>
      </c>
      <c r="D119" s="82">
        <v>109</v>
      </c>
      <c r="E119" s="82">
        <v>111</v>
      </c>
      <c r="F119" s="82">
        <v>41</v>
      </c>
      <c r="G119" s="82">
        <v>7</v>
      </c>
      <c r="H119" s="30">
        <v>162</v>
      </c>
      <c r="I119" s="31">
        <v>1.8518518518518517E-2</v>
      </c>
      <c r="J119" s="83">
        <v>7.5</v>
      </c>
    </row>
    <row r="120" spans="1:10" ht="15.75" x14ac:dyDescent="0.5">
      <c r="A120" s="83">
        <v>1.8</v>
      </c>
      <c r="B120" s="82">
        <v>7</v>
      </c>
      <c r="C120" s="84">
        <v>1.512</v>
      </c>
      <c r="D120" s="82">
        <v>125</v>
      </c>
      <c r="E120" s="82">
        <v>101</v>
      </c>
      <c r="F120" s="82">
        <v>39</v>
      </c>
      <c r="G120" s="82">
        <v>13</v>
      </c>
      <c r="H120" s="30">
        <v>172</v>
      </c>
      <c r="I120" s="31">
        <v>4.0697674418604654E-2</v>
      </c>
      <c r="J120" s="83">
        <v>11.8</v>
      </c>
    </row>
    <row r="121" spans="1:10" ht="15.75" x14ac:dyDescent="0.5">
      <c r="A121" s="83">
        <v>3.6</v>
      </c>
      <c r="B121" s="82">
        <v>1</v>
      </c>
      <c r="C121" s="84">
        <v>0.83099999999999996</v>
      </c>
      <c r="D121" s="82">
        <v>199</v>
      </c>
      <c r="E121" s="82">
        <v>109</v>
      </c>
      <c r="F121" s="82">
        <v>44</v>
      </c>
      <c r="G121" s="82">
        <v>10</v>
      </c>
      <c r="H121" s="30">
        <v>162</v>
      </c>
      <c r="I121" s="31">
        <v>3.7037037037037035E-2</v>
      </c>
      <c r="J121" s="83">
        <v>11.4</v>
      </c>
    </row>
    <row r="122" spans="1:10" ht="15.75" x14ac:dyDescent="0.5">
      <c r="A122" s="83">
        <v>1.9</v>
      </c>
      <c r="B122" s="82">
        <v>4</v>
      </c>
      <c r="C122" s="84">
        <v>0.123</v>
      </c>
      <c r="D122" s="82">
        <v>113</v>
      </c>
      <c r="E122" s="82">
        <v>132</v>
      </c>
      <c r="F122" s="82">
        <v>45</v>
      </c>
      <c r="G122" s="82">
        <v>6</v>
      </c>
      <c r="H122" s="30">
        <v>161</v>
      </c>
      <c r="I122" s="31">
        <v>3.7267080745341616E-2</v>
      </c>
      <c r="J122" s="83">
        <v>7.2</v>
      </c>
    </row>
    <row r="123" spans="1:10" ht="15.75" x14ac:dyDescent="0.5">
      <c r="A123" s="83">
        <v>3.3</v>
      </c>
      <c r="B123" s="82">
        <v>7</v>
      </c>
      <c r="C123" s="84">
        <v>0.13100000000000001</v>
      </c>
      <c r="D123" s="82">
        <v>284</v>
      </c>
      <c r="E123" s="82">
        <v>137</v>
      </c>
      <c r="F123" s="82">
        <v>38</v>
      </c>
      <c r="G123" s="82">
        <v>15</v>
      </c>
      <c r="H123" s="30">
        <v>175</v>
      </c>
      <c r="I123" s="31">
        <v>5.7142857142857141E-2</v>
      </c>
      <c r="J123" s="83">
        <v>20.399999999999999</v>
      </c>
    </row>
    <row r="124" spans="1:10" ht="15.75" x14ac:dyDescent="0.5">
      <c r="A124" s="83">
        <v>1.9</v>
      </c>
      <c r="B124" s="82">
        <v>5</v>
      </c>
      <c r="C124" s="84">
        <v>1.5389999999999999</v>
      </c>
      <c r="D124" s="82">
        <v>115</v>
      </c>
      <c r="E124" s="82">
        <v>72</v>
      </c>
      <c r="F124" s="82">
        <v>36</v>
      </c>
      <c r="G124" s="82">
        <v>8</v>
      </c>
      <c r="H124" s="30">
        <v>175</v>
      </c>
      <c r="I124" s="31">
        <v>4.5714285714285714E-2</v>
      </c>
      <c r="J124" s="83">
        <v>9.8000000000000007</v>
      </c>
    </row>
    <row r="125" spans="1:10" ht="15.75" x14ac:dyDescent="0.5">
      <c r="A125" s="83">
        <v>2.9</v>
      </c>
      <c r="B125" s="82">
        <v>9</v>
      </c>
      <c r="C125" s="84">
        <v>0.63700000000000001</v>
      </c>
      <c r="D125" s="82">
        <v>188</v>
      </c>
      <c r="E125" s="82">
        <v>76</v>
      </c>
      <c r="F125" s="82">
        <v>30</v>
      </c>
      <c r="G125" s="82">
        <v>12</v>
      </c>
      <c r="H125" s="30">
        <v>181</v>
      </c>
      <c r="I125" s="31">
        <v>4.9723756906077346E-2</v>
      </c>
      <c r="J125" s="83">
        <v>16.2</v>
      </c>
    </row>
    <row r="126" spans="1:10" ht="15.75" x14ac:dyDescent="0.5">
      <c r="A126" s="83">
        <v>2.2999999999999998</v>
      </c>
      <c r="B126" s="82">
        <v>9</v>
      </c>
      <c r="C126" s="84">
        <v>0.27500000000000002</v>
      </c>
      <c r="D126" s="82">
        <v>139</v>
      </c>
      <c r="E126" s="82">
        <v>124</v>
      </c>
      <c r="F126" s="82">
        <v>34</v>
      </c>
      <c r="G126" s="82">
        <v>11</v>
      </c>
      <c r="H126" s="30">
        <v>169</v>
      </c>
      <c r="I126" s="31">
        <v>2.9585798816568046E-2</v>
      </c>
      <c r="J126" s="83">
        <v>11.4</v>
      </c>
    </row>
    <row r="127" spans="1:10" ht="15.75" x14ac:dyDescent="0.5">
      <c r="A127" s="83">
        <v>3.2</v>
      </c>
      <c r="B127" s="82">
        <v>6</v>
      </c>
      <c r="C127" s="84">
        <v>0.71099999999999997</v>
      </c>
      <c r="D127" s="82">
        <v>232</v>
      </c>
      <c r="E127" s="82">
        <v>99</v>
      </c>
      <c r="F127" s="82">
        <v>47</v>
      </c>
      <c r="G127" s="82">
        <v>13</v>
      </c>
      <c r="H127" s="30">
        <v>183</v>
      </c>
      <c r="I127" s="31">
        <v>5.4644808743169397E-2</v>
      </c>
      <c r="J127" s="83">
        <v>18.3</v>
      </c>
    </row>
    <row r="128" spans="1:10" ht="15.75" x14ac:dyDescent="0.5">
      <c r="A128" s="83">
        <v>1.8</v>
      </c>
      <c r="B128" s="82">
        <v>10</v>
      </c>
      <c r="C128" s="84">
        <v>1.2</v>
      </c>
      <c r="D128" s="82">
        <v>83</v>
      </c>
      <c r="E128" s="82">
        <v>90</v>
      </c>
      <c r="F128" s="82">
        <v>33</v>
      </c>
      <c r="G128" s="82">
        <v>8</v>
      </c>
      <c r="H128" s="30">
        <v>172</v>
      </c>
      <c r="I128" s="31">
        <v>4.0697674418604654E-2</v>
      </c>
      <c r="J128" s="83">
        <v>8.6999999999999993</v>
      </c>
    </row>
    <row r="129" spans="1:10" ht="15.75" x14ac:dyDescent="0.5">
      <c r="A129" s="83">
        <v>1.8</v>
      </c>
      <c r="B129" s="82">
        <v>14</v>
      </c>
      <c r="C129" s="84">
        <v>1.2270000000000001</v>
      </c>
      <c r="D129" s="82">
        <v>100</v>
      </c>
      <c r="E129" s="82">
        <v>98</v>
      </c>
      <c r="F129" s="82">
        <v>37</v>
      </c>
      <c r="G129" s="82">
        <v>10</v>
      </c>
      <c r="H129" s="30">
        <v>173</v>
      </c>
      <c r="I129" s="31">
        <v>4.046242774566474E-2</v>
      </c>
      <c r="J129" s="83">
        <v>9.1</v>
      </c>
    </row>
    <row r="130" spans="1:10" ht="15.75" x14ac:dyDescent="0.5">
      <c r="A130" s="83">
        <v>1.8</v>
      </c>
      <c r="B130" s="82">
        <v>7</v>
      </c>
      <c r="C130" s="84">
        <v>1.9630000000000001</v>
      </c>
      <c r="D130" s="82">
        <v>113</v>
      </c>
      <c r="E130" s="82">
        <v>85</v>
      </c>
      <c r="F130" s="82">
        <v>28</v>
      </c>
      <c r="G130" s="82">
        <v>10</v>
      </c>
      <c r="H130" s="30">
        <v>176</v>
      </c>
      <c r="I130" s="31">
        <v>2.8409090909090908E-2</v>
      </c>
      <c r="J130" s="83">
        <v>9.6999999999999993</v>
      </c>
    </row>
    <row r="131" spans="1:10" ht="15.75" x14ac:dyDescent="0.5">
      <c r="A131" s="83">
        <v>1.6</v>
      </c>
      <c r="B131" s="82">
        <v>17</v>
      </c>
      <c r="C131" s="84">
        <v>0.496</v>
      </c>
      <c r="D131" s="82">
        <v>100</v>
      </c>
      <c r="E131" s="82">
        <v>136</v>
      </c>
      <c r="F131" s="82">
        <v>42</v>
      </c>
      <c r="G131" s="82">
        <v>5</v>
      </c>
      <c r="H131" s="30">
        <v>161</v>
      </c>
      <c r="I131" s="31">
        <v>2.4844720496894408E-2</v>
      </c>
      <c r="J131" s="83">
        <v>6.6</v>
      </c>
    </row>
    <row r="132" spans="1:10" ht="15.75" x14ac:dyDescent="0.5">
      <c r="A132" s="83">
        <v>2.2000000000000002</v>
      </c>
      <c r="B132" s="82">
        <v>23</v>
      </c>
      <c r="C132" s="84">
        <v>0.42399999999999999</v>
      </c>
      <c r="D132" s="82">
        <v>123</v>
      </c>
      <c r="E132" s="82">
        <v>75</v>
      </c>
      <c r="F132" s="82">
        <v>49</v>
      </c>
      <c r="G132" s="82">
        <v>12</v>
      </c>
      <c r="H132" s="30">
        <v>157</v>
      </c>
      <c r="I132" s="31">
        <v>3.1847133757961783E-2</v>
      </c>
      <c r="J132" s="83">
        <v>9.1</v>
      </c>
    </row>
    <row r="133" spans="1:10" ht="15.75" x14ac:dyDescent="0.5">
      <c r="A133" s="83">
        <v>2.1</v>
      </c>
      <c r="B133" s="82">
        <v>11</v>
      </c>
      <c r="C133" s="84">
        <v>1.1519999999999999</v>
      </c>
      <c r="D133" s="82">
        <v>106</v>
      </c>
      <c r="E133" s="82">
        <v>96</v>
      </c>
      <c r="F133" s="82">
        <v>42</v>
      </c>
      <c r="G133" s="82">
        <v>8</v>
      </c>
      <c r="H133" s="30">
        <v>171</v>
      </c>
      <c r="I133" s="31">
        <v>4.0935672514619881E-2</v>
      </c>
      <c r="J133" s="83">
        <v>9.6999999999999993</v>
      </c>
    </row>
    <row r="134" spans="1:10" ht="15.75" x14ac:dyDescent="0.5">
      <c r="A134" s="83">
        <v>2.1</v>
      </c>
      <c r="B134" s="82">
        <v>17</v>
      </c>
      <c r="C134" s="84">
        <v>1.4810000000000001</v>
      </c>
      <c r="D134" s="82">
        <v>126</v>
      </c>
      <c r="E134" s="82">
        <v>97</v>
      </c>
      <c r="F134" s="82">
        <v>40</v>
      </c>
      <c r="G134" s="82">
        <v>1</v>
      </c>
      <c r="H134" s="30">
        <v>160</v>
      </c>
      <c r="I134" s="31">
        <v>3.125E-2</v>
      </c>
      <c r="J134" s="83">
        <v>7.8</v>
      </c>
    </row>
    <row r="135" spans="1:10" ht="15.75" x14ac:dyDescent="0.5">
      <c r="A135" s="83">
        <v>2.4</v>
      </c>
      <c r="B135" s="82">
        <v>7</v>
      </c>
      <c r="C135" s="84">
        <v>2.2850000000000001</v>
      </c>
      <c r="D135" s="82">
        <v>200</v>
      </c>
      <c r="E135" s="82">
        <v>124</v>
      </c>
      <c r="F135" s="82">
        <v>32</v>
      </c>
      <c r="G135" s="82">
        <v>9</v>
      </c>
      <c r="H135" s="30">
        <v>171</v>
      </c>
      <c r="I135" s="31">
        <v>3.5087719298245612E-2</v>
      </c>
      <c r="J135" s="83">
        <v>13.9</v>
      </c>
    </row>
    <row r="136" spans="1:10" ht="15.75" x14ac:dyDescent="0.5">
      <c r="A136" s="83">
        <v>2.2000000000000002</v>
      </c>
      <c r="B136" s="82">
        <v>11</v>
      </c>
      <c r="C136" s="84">
        <v>0.29199999999999998</v>
      </c>
      <c r="D136" s="82">
        <v>47</v>
      </c>
      <c r="E136" s="82">
        <v>111</v>
      </c>
      <c r="F136" s="82">
        <v>34</v>
      </c>
      <c r="G136" s="82">
        <v>9</v>
      </c>
      <c r="H136" s="30">
        <v>179</v>
      </c>
      <c r="I136" s="31">
        <v>3.9106145251396648E-2</v>
      </c>
      <c r="J136" s="83">
        <v>10.3</v>
      </c>
    </row>
    <row r="137" spans="1:10" ht="15.75" x14ac:dyDescent="0.5">
      <c r="A137" s="83">
        <v>3</v>
      </c>
      <c r="B137" s="82">
        <v>15</v>
      </c>
      <c r="C137" s="84">
        <v>0.88800000000000001</v>
      </c>
      <c r="D137" s="82">
        <v>202</v>
      </c>
      <c r="E137" s="82">
        <v>147</v>
      </c>
      <c r="F137" s="82">
        <v>40</v>
      </c>
      <c r="G137" s="82">
        <v>7</v>
      </c>
      <c r="H137" s="30">
        <v>156</v>
      </c>
      <c r="I137" s="31">
        <v>4.4871794871794872E-2</v>
      </c>
      <c r="J137" s="83">
        <v>11.7</v>
      </c>
    </row>
    <row r="138" spans="1:10" ht="15.75" x14ac:dyDescent="0.5">
      <c r="A138" s="83">
        <v>1.8</v>
      </c>
      <c r="B138" s="82">
        <v>12</v>
      </c>
      <c r="C138" s="84">
        <v>2.3239999999999998</v>
      </c>
      <c r="D138" s="82">
        <v>97</v>
      </c>
      <c r="E138" s="82">
        <v>101</v>
      </c>
      <c r="F138" s="82">
        <v>49</v>
      </c>
      <c r="G138" s="82">
        <v>19</v>
      </c>
      <c r="H138" s="30">
        <v>172</v>
      </c>
      <c r="I138" s="31">
        <v>4.0697674418604654E-2</v>
      </c>
      <c r="J138" s="83">
        <v>9.4</v>
      </c>
    </row>
    <row r="139" spans="1:10" ht="15.75" x14ac:dyDescent="0.5">
      <c r="A139" s="83">
        <v>1.9</v>
      </c>
      <c r="B139" s="82">
        <v>10</v>
      </c>
      <c r="C139" s="84">
        <v>0.19600000000000001</v>
      </c>
      <c r="D139" s="82">
        <v>49</v>
      </c>
      <c r="E139" s="82">
        <v>111</v>
      </c>
      <c r="F139" s="82">
        <v>33</v>
      </c>
      <c r="G139" s="82">
        <v>12</v>
      </c>
      <c r="H139" s="30">
        <v>181</v>
      </c>
      <c r="I139" s="31">
        <v>4.4198895027624308E-2</v>
      </c>
      <c r="J139" s="83">
        <v>9.5</v>
      </c>
    </row>
    <row r="140" spans="1:10" ht="15.75" x14ac:dyDescent="0.5">
      <c r="A140" s="83">
        <v>2.1</v>
      </c>
      <c r="B140" s="82">
        <v>15</v>
      </c>
      <c r="C140" s="84">
        <v>0.18</v>
      </c>
      <c r="D140" s="82">
        <v>84</v>
      </c>
      <c r="E140" s="82">
        <v>122</v>
      </c>
      <c r="F140" s="82">
        <v>40</v>
      </c>
      <c r="G140" s="82">
        <v>8</v>
      </c>
      <c r="H140" s="30">
        <v>171</v>
      </c>
      <c r="I140" s="31">
        <v>5.2631578947368418E-2</v>
      </c>
      <c r="J140" s="83">
        <v>8.6999999999999993</v>
      </c>
    </row>
    <row r="141" spans="1:10" ht="15.75" x14ac:dyDescent="0.5">
      <c r="A141" s="83">
        <v>2.9</v>
      </c>
      <c r="B141" s="82">
        <v>13</v>
      </c>
      <c r="C141" s="84">
        <v>1.4159999999999999</v>
      </c>
      <c r="D141" s="82">
        <v>209</v>
      </c>
      <c r="E141" s="82">
        <v>85</v>
      </c>
      <c r="F141" s="82">
        <v>45</v>
      </c>
      <c r="G141" s="82">
        <v>6</v>
      </c>
      <c r="H141" s="30">
        <v>169</v>
      </c>
      <c r="I141" s="31">
        <v>3.5502958579881658E-2</v>
      </c>
      <c r="J141" s="83">
        <v>12.8</v>
      </c>
    </row>
    <row r="142" spans="1:10" ht="15.75" x14ac:dyDescent="0.5">
      <c r="A142" s="83">
        <v>1.7</v>
      </c>
      <c r="B142" s="82">
        <v>2</v>
      </c>
      <c r="C142" s="84">
        <v>0.115</v>
      </c>
      <c r="D142" s="82">
        <v>70</v>
      </c>
      <c r="E142" s="82">
        <v>137</v>
      </c>
      <c r="F142" s="82">
        <v>46</v>
      </c>
      <c r="G142" s="82">
        <v>6</v>
      </c>
      <c r="H142" s="30">
        <v>161</v>
      </c>
      <c r="I142" s="31">
        <v>3.7267080745341616E-2</v>
      </c>
      <c r="J142" s="83">
        <v>6.6</v>
      </c>
    </row>
    <row r="143" spans="1:10" ht="15.75" x14ac:dyDescent="0.5">
      <c r="A143" s="83">
        <v>3</v>
      </c>
      <c r="B143" s="82">
        <v>7</v>
      </c>
      <c r="C143" s="84">
        <v>0.995</v>
      </c>
      <c r="D143" s="82">
        <v>185</v>
      </c>
      <c r="E143" s="82">
        <v>99</v>
      </c>
      <c r="F143" s="82">
        <v>30</v>
      </c>
      <c r="G143" s="82">
        <v>10</v>
      </c>
      <c r="H143" s="30">
        <v>180</v>
      </c>
      <c r="I143" s="31">
        <v>0.05</v>
      </c>
      <c r="J143" s="83">
        <v>17</v>
      </c>
    </row>
    <row r="144" spans="1:10" ht="15.75" x14ac:dyDescent="0.5">
      <c r="A144" s="83">
        <v>3</v>
      </c>
      <c r="B144" s="82">
        <v>4</v>
      </c>
      <c r="C144" s="84">
        <v>2.3519999999999999</v>
      </c>
      <c r="D144" s="82">
        <v>209</v>
      </c>
      <c r="E144" s="82">
        <v>85</v>
      </c>
      <c r="F144" s="82">
        <v>30</v>
      </c>
      <c r="G144" s="82">
        <v>12</v>
      </c>
      <c r="H144" s="30">
        <v>182</v>
      </c>
      <c r="I144" s="31">
        <v>3.8461538461538464E-2</v>
      </c>
      <c r="J144" s="83">
        <v>16.7</v>
      </c>
    </row>
    <row r="145" spans="1:10" ht="15.75" x14ac:dyDescent="0.5">
      <c r="A145" s="83">
        <v>3.4</v>
      </c>
      <c r="B145" s="82">
        <v>9</v>
      </c>
      <c r="C145" s="84">
        <v>1.2589999999999999</v>
      </c>
      <c r="D145" s="82">
        <v>175</v>
      </c>
      <c r="E145" s="82">
        <v>84</v>
      </c>
      <c r="F145" s="82">
        <v>31</v>
      </c>
      <c r="G145" s="82">
        <v>8</v>
      </c>
      <c r="H145" s="30">
        <v>183</v>
      </c>
      <c r="I145" s="31">
        <v>3.825136612021858E-2</v>
      </c>
      <c r="J145" s="83">
        <v>15.9</v>
      </c>
    </row>
    <row r="146" spans="1:10" ht="15.75" x14ac:dyDescent="0.5">
      <c r="A146" s="83">
        <v>2</v>
      </c>
      <c r="B146" s="82">
        <v>3</v>
      </c>
      <c r="C146" s="84">
        <v>1.464</v>
      </c>
      <c r="D146" s="82">
        <v>118</v>
      </c>
      <c r="E146" s="82">
        <v>115</v>
      </c>
      <c r="F146" s="82">
        <v>46</v>
      </c>
      <c r="G146" s="82">
        <v>6</v>
      </c>
      <c r="H146" s="30">
        <v>162</v>
      </c>
      <c r="I146" s="31">
        <v>3.0864197530864196E-2</v>
      </c>
      <c r="J146" s="83">
        <v>7.9</v>
      </c>
    </row>
    <row r="147" spans="1:10" ht="15.75" x14ac:dyDescent="0.5">
      <c r="A147" s="83">
        <v>3.3</v>
      </c>
      <c r="B147" s="82">
        <v>5</v>
      </c>
      <c r="C147" s="84">
        <v>0.504</v>
      </c>
      <c r="D147" s="82">
        <v>253</v>
      </c>
      <c r="E147" s="82">
        <v>124</v>
      </c>
      <c r="F147" s="82">
        <v>42</v>
      </c>
      <c r="G147" s="82">
        <v>9</v>
      </c>
      <c r="H147" s="30">
        <v>163</v>
      </c>
      <c r="I147" s="31">
        <v>5.5214723926380369E-2</v>
      </c>
      <c r="J147" s="83">
        <v>14.1</v>
      </c>
    </row>
    <row r="148" spans="1:10" ht="15.75" x14ac:dyDescent="0.5">
      <c r="A148" s="83">
        <v>1.7</v>
      </c>
      <c r="B148" s="82">
        <v>19</v>
      </c>
      <c r="C148" s="84">
        <v>0.44700000000000001</v>
      </c>
      <c r="D148" s="82">
        <v>20</v>
      </c>
      <c r="E148" s="82">
        <v>129</v>
      </c>
      <c r="F148" s="82">
        <v>43</v>
      </c>
      <c r="G148" s="82">
        <v>10</v>
      </c>
      <c r="H148" s="30">
        <v>178</v>
      </c>
      <c r="I148" s="31">
        <v>3.3707865168539325E-2</v>
      </c>
      <c r="J148" s="83">
        <v>8.1</v>
      </c>
    </row>
    <row r="149" spans="1:10" ht="15.75" x14ac:dyDescent="0.5">
      <c r="A149" s="83">
        <v>2.9</v>
      </c>
      <c r="B149" s="82">
        <v>17</v>
      </c>
      <c r="C149" s="84">
        <v>2.62</v>
      </c>
      <c r="D149" s="82">
        <v>103</v>
      </c>
      <c r="E149" s="82">
        <v>102</v>
      </c>
      <c r="F149" s="82">
        <v>39</v>
      </c>
      <c r="G149" s="82">
        <v>8</v>
      </c>
      <c r="H149" s="30">
        <v>166</v>
      </c>
      <c r="I149" s="31">
        <v>3.614457831325301E-2</v>
      </c>
      <c r="J149" s="83">
        <v>13.6</v>
      </c>
    </row>
    <row r="150" spans="1:10" ht="15.75" x14ac:dyDescent="0.5">
      <c r="A150" s="83">
        <v>2</v>
      </c>
      <c r="B150" s="82">
        <v>8</v>
      </c>
      <c r="C150" s="84">
        <v>1.1679999999999999</v>
      </c>
      <c r="D150" s="82">
        <v>120</v>
      </c>
      <c r="E150" s="82">
        <v>114</v>
      </c>
      <c r="F150" s="82">
        <v>52</v>
      </c>
      <c r="G150" s="82">
        <v>10</v>
      </c>
      <c r="H150" s="30">
        <v>174</v>
      </c>
      <c r="I150" s="31">
        <v>4.5977011494252873E-2</v>
      </c>
      <c r="J150" s="83">
        <v>10</v>
      </c>
    </row>
    <row r="151" spans="1:10" ht="15.75" x14ac:dyDescent="0.5">
      <c r="A151" s="83">
        <v>2.2000000000000002</v>
      </c>
      <c r="B151" s="82">
        <v>9</v>
      </c>
      <c r="C151" s="84">
        <v>3.2000000000000001E-2</v>
      </c>
      <c r="D151" s="82">
        <v>102</v>
      </c>
      <c r="E151" s="82">
        <v>135</v>
      </c>
      <c r="F151" s="82">
        <v>35</v>
      </c>
      <c r="G151" s="82">
        <v>8</v>
      </c>
      <c r="H151" s="30">
        <v>178</v>
      </c>
      <c r="I151" s="31">
        <v>3.9325842696629212E-2</v>
      </c>
      <c r="J151" s="83">
        <v>11.6</v>
      </c>
    </row>
    <row r="153" spans="1:10" x14ac:dyDescent="0.45">
      <c r="A153" s="99" t="s">
        <v>89</v>
      </c>
      <c r="B153" s="99"/>
      <c r="C153" s="99"/>
      <c r="D153" s="99"/>
      <c r="E153" s="99"/>
      <c r="F153" s="99"/>
      <c r="G153" s="99"/>
      <c r="H153" s="99"/>
      <c r="I153" s="99"/>
    </row>
    <row r="154" spans="1:10" ht="14.65" thickBot="1" x14ac:dyDescent="0.5">
      <c r="A154" s="99"/>
      <c r="B154" s="99"/>
      <c r="C154" s="99"/>
      <c r="D154" s="99"/>
      <c r="E154" s="99"/>
      <c r="F154" s="99"/>
      <c r="G154" s="99"/>
      <c r="H154" s="99"/>
      <c r="I154" s="99"/>
    </row>
    <row r="155" spans="1:10" x14ac:dyDescent="0.45">
      <c r="A155" s="51" t="s">
        <v>90</v>
      </c>
      <c r="B155" s="51"/>
      <c r="C155" s="99"/>
      <c r="D155" s="99"/>
      <c r="E155" s="99"/>
      <c r="F155" s="99"/>
      <c r="G155" s="99"/>
      <c r="H155" s="99"/>
      <c r="I155" s="99"/>
    </row>
    <row r="156" spans="1:10" x14ac:dyDescent="0.45">
      <c r="A156" s="52" t="s">
        <v>91</v>
      </c>
      <c r="B156" s="52">
        <v>0.9745967584982913</v>
      </c>
      <c r="C156" s="99"/>
      <c r="D156" s="99"/>
      <c r="E156" s="99"/>
      <c r="F156" s="99"/>
      <c r="G156" s="99"/>
      <c r="H156" s="99"/>
      <c r="I156" s="99"/>
    </row>
    <row r="157" spans="1:10" x14ac:dyDescent="0.45">
      <c r="A157" s="52" t="s">
        <v>92</v>
      </c>
      <c r="B157" s="52">
        <v>0.94983884167537669</v>
      </c>
      <c r="C157" s="99"/>
      <c r="D157" s="99"/>
      <c r="E157" s="99"/>
      <c r="F157" s="99"/>
      <c r="G157" s="99"/>
      <c r="H157" s="99"/>
      <c r="I157" s="99"/>
    </row>
    <row r="158" spans="1:10" x14ac:dyDescent="0.45">
      <c r="A158" s="52" t="s">
        <v>93</v>
      </c>
      <c r="B158" s="52">
        <v>0.94661419578307937</v>
      </c>
      <c r="C158" s="99"/>
      <c r="D158" s="99"/>
      <c r="E158" s="99"/>
      <c r="F158" s="99"/>
      <c r="G158" s="99"/>
      <c r="H158" s="99"/>
      <c r="I158" s="99"/>
    </row>
    <row r="159" spans="1:10" x14ac:dyDescent="0.45">
      <c r="A159" s="52" t="s">
        <v>94</v>
      </c>
      <c r="B159" s="52">
        <v>0.82509005673561198</v>
      </c>
      <c r="C159" s="99"/>
      <c r="D159" s="99"/>
      <c r="E159" s="99"/>
      <c r="F159" s="99"/>
      <c r="G159" s="99"/>
      <c r="H159" s="99"/>
      <c r="I159" s="99"/>
    </row>
    <row r="160" spans="1:10" ht="14.65" thickBot="1" x14ac:dyDescent="0.5">
      <c r="A160" s="53" t="s">
        <v>95</v>
      </c>
      <c r="B160" s="53">
        <v>150</v>
      </c>
      <c r="C160" s="99"/>
      <c r="D160" s="99"/>
      <c r="E160" s="99"/>
      <c r="F160" s="99"/>
      <c r="G160" s="99"/>
      <c r="H160" s="99"/>
      <c r="I160" s="99"/>
    </row>
    <row r="161" spans="1:9" x14ac:dyDescent="0.45">
      <c r="A161" s="99"/>
      <c r="B161" s="99"/>
      <c r="C161" s="99"/>
      <c r="D161" s="99"/>
      <c r="E161" s="99"/>
      <c r="F161" s="99"/>
      <c r="G161" s="99"/>
      <c r="H161" s="99"/>
      <c r="I161" s="99"/>
    </row>
    <row r="162" spans="1:9" ht="14.65" thickBot="1" x14ac:dyDescent="0.5">
      <c r="A162" s="99" t="s">
        <v>96</v>
      </c>
      <c r="B162" s="99"/>
      <c r="C162" s="99"/>
      <c r="D162" s="99"/>
      <c r="E162" s="99"/>
      <c r="F162" s="99"/>
      <c r="G162" s="99"/>
      <c r="H162" s="99"/>
      <c r="I162" s="99"/>
    </row>
    <row r="163" spans="1:9" x14ac:dyDescent="0.45">
      <c r="A163" s="54"/>
      <c r="B163" s="54" t="s">
        <v>101</v>
      </c>
      <c r="C163" s="54" t="s">
        <v>102</v>
      </c>
      <c r="D163" s="54" t="s">
        <v>103</v>
      </c>
      <c r="E163" s="54" t="s">
        <v>104</v>
      </c>
      <c r="F163" s="54" t="s">
        <v>105</v>
      </c>
      <c r="G163" s="99"/>
      <c r="H163" s="99"/>
      <c r="I163" s="99"/>
    </row>
    <row r="164" spans="1:9" x14ac:dyDescent="0.45">
      <c r="A164" s="52" t="s">
        <v>97</v>
      </c>
      <c r="B164" s="52">
        <v>9</v>
      </c>
      <c r="C164" s="52">
        <v>1804.7336290919757</v>
      </c>
      <c r="D164" s="52">
        <v>200.5259587879973</v>
      </c>
      <c r="E164" s="52">
        <v>294.55601433455996</v>
      </c>
      <c r="F164" s="52">
        <v>2.4478602890247629E-86</v>
      </c>
      <c r="G164" s="99"/>
      <c r="H164" s="99"/>
      <c r="I164" s="99"/>
    </row>
    <row r="165" spans="1:9" x14ac:dyDescent="0.45">
      <c r="A165" s="52" t="s">
        <v>98</v>
      </c>
      <c r="B165" s="52">
        <v>140</v>
      </c>
      <c r="C165" s="52">
        <v>95.308304241356552</v>
      </c>
      <c r="D165" s="52">
        <v>0.68077360172397539</v>
      </c>
      <c r="E165" s="52"/>
      <c r="F165" s="52"/>
      <c r="G165" s="99"/>
      <c r="H165" s="99"/>
      <c r="I165" s="99"/>
    </row>
    <row r="166" spans="1:9" ht="14.65" thickBot="1" x14ac:dyDescent="0.5">
      <c r="A166" s="53" t="s">
        <v>99</v>
      </c>
      <c r="B166" s="53">
        <v>149</v>
      </c>
      <c r="C166" s="53">
        <v>1900.0419333333323</v>
      </c>
      <c r="D166" s="53"/>
      <c r="E166" s="53"/>
      <c r="F166" s="53"/>
      <c r="G166" s="99"/>
      <c r="H166" s="99"/>
      <c r="I166" s="99"/>
    </row>
    <row r="167" spans="1:9" ht="14.65" thickBot="1" x14ac:dyDescent="0.5">
      <c r="A167" s="99"/>
      <c r="B167" s="99"/>
      <c r="C167" s="99"/>
      <c r="D167" s="99"/>
      <c r="E167" s="99"/>
      <c r="F167" s="99"/>
      <c r="G167" s="99"/>
      <c r="H167" s="99"/>
      <c r="I167" s="99"/>
    </row>
    <row r="168" spans="1:9" x14ac:dyDescent="0.45">
      <c r="A168" s="54"/>
      <c r="B168" s="54" t="s">
        <v>106</v>
      </c>
      <c r="C168" s="54" t="s">
        <v>94</v>
      </c>
      <c r="D168" s="54" t="s">
        <v>107</v>
      </c>
      <c r="E168" s="54" t="s">
        <v>108</v>
      </c>
      <c r="F168" s="54" t="s">
        <v>109</v>
      </c>
      <c r="G168" s="54" t="s">
        <v>110</v>
      </c>
      <c r="H168" s="54" t="s">
        <v>111</v>
      </c>
      <c r="I168" s="54" t="s">
        <v>112</v>
      </c>
    </row>
    <row r="169" spans="1:9" x14ac:dyDescent="0.45">
      <c r="A169" s="52" t="s">
        <v>100</v>
      </c>
      <c r="B169" s="52">
        <v>-29.700600649593021</v>
      </c>
      <c r="C169" s="52">
        <v>2.091492241814517</v>
      </c>
      <c r="D169" s="52">
        <v>-14.200674549873375</v>
      </c>
      <c r="E169" s="52">
        <v>6.5756341017578365E-29</v>
      </c>
      <c r="F169" s="52">
        <v>-33.835593165906388</v>
      </c>
      <c r="G169" s="52">
        <v>-25.565608133279653</v>
      </c>
      <c r="H169" s="52">
        <v>-33.835593165906388</v>
      </c>
      <c r="I169" s="52">
        <v>-25.565608133279653</v>
      </c>
    </row>
    <row r="170" spans="1:9" x14ac:dyDescent="0.45">
      <c r="A170" s="52" t="s">
        <v>41</v>
      </c>
      <c r="B170" s="52">
        <v>0.8205843910556373</v>
      </c>
      <c r="C170" s="52">
        <v>0.21979812103783139</v>
      </c>
      <c r="D170" s="52">
        <v>3.733354894850986</v>
      </c>
      <c r="E170" s="52">
        <v>2.740377275747392E-4</v>
      </c>
      <c r="F170" s="52">
        <v>0.3860316982841504</v>
      </c>
      <c r="G170" s="52">
        <v>1.2551370838271243</v>
      </c>
      <c r="H170" s="52">
        <v>0.3860316982841504</v>
      </c>
      <c r="I170" s="52">
        <v>1.2551370838271243</v>
      </c>
    </row>
    <row r="171" spans="1:9" x14ac:dyDescent="0.45">
      <c r="A171" s="55" t="s">
        <v>43</v>
      </c>
      <c r="B171" s="55">
        <v>2.0015962992311495E-2</v>
      </c>
      <c r="C171" s="55">
        <v>1.3080841159258359E-2</v>
      </c>
      <c r="D171" s="55">
        <v>1.5301739963522603</v>
      </c>
      <c r="E171" s="55">
        <v>0.12823009190459905</v>
      </c>
      <c r="F171" s="55">
        <v>-5.8455626778439879E-3</v>
      </c>
      <c r="G171" s="55">
        <v>4.5877488662466978E-2</v>
      </c>
      <c r="H171" s="55">
        <v>-5.8455626778439879E-3</v>
      </c>
      <c r="I171" s="55">
        <v>4.5877488662466978E-2</v>
      </c>
    </row>
    <row r="172" spans="1:9" x14ac:dyDescent="0.45">
      <c r="A172" s="52" t="s">
        <v>44</v>
      </c>
      <c r="B172" s="52">
        <v>0.24997527858135885</v>
      </c>
      <c r="C172" s="52">
        <v>0.11419288615122672</v>
      </c>
      <c r="D172" s="52">
        <v>2.1890617446196625</v>
      </c>
      <c r="E172" s="52">
        <v>3.0249546751712299E-2</v>
      </c>
      <c r="F172" s="52">
        <v>2.4209808257695864E-2</v>
      </c>
      <c r="G172" s="52">
        <v>0.47574074890502183</v>
      </c>
      <c r="H172" s="52">
        <v>2.4209808257695864E-2</v>
      </c>
      <c r="I172" s="52">
        <v>0.47574074890502183</v>
      </c>
    </row>
    <row r="173" spans="1:9" x14ac:dyDescent="0.45">
      <c r="A173" s="52" t="s">
        <v>45</v>
      </c>
      <c r="B173" s="52">
        <v>3.630948670158983E-2</v>
      </c>
      <c r="C173" s="52">
        <v>1.906829523922502E-3</v>
      </c>
      <c r="D173" s="52">
        <v>19.041810631764442</v>
      </c>
      <c r="E173" s="52">
        <v>1.1009977352377194E-40</v>
      </c>
      <c r="F173" s="52">
        <v>3.2539582298566863E-2</v>
      </c>
      <c r="G173" s="52">
        <v>4.0079391104612797E-2</v>
      </c>
      <c r="H173" s="52">
        <v>3.2539582298566863E-2</v>
      </c>
      <c r="I173" s="52">
        <v>4.0079391104612797E-2</v>
      </c>
    </row>
    <row r="174" spans="1:9" x14ac:dyDescent="0.45">
      <c r="A174" s="52" t="s">
        <v>47</v>
      </c>
      <c r="B174" s="52">
        <v>1.7653177542498035E-2</v>
      </c>
      <c r="C174" s="52">
        <v>3.877810034575721E-3</v>
      </c>
      <c r="D174" s="52">
        <v>4.5523574865960406</v>
      </c>
      <c r="E174" s="52">
        <v>1.1417146924473595E-5</v>
      </c>
      <c r="F174" s="52">
        <v>9.9865387895164623E-3</v>
      </c>
      <c r="G174" s="52">
        <v>2.5319816295479608E-2</v>
      </c>
      <c r="H174" s="52">
        <v>9.9865387895164623E-3</v>
      </c>
      <c r="I174" s="52">
        <v>2.5319816295479608E-2</v>
      </c>
    </row>
    <row r="175" spans="1:9" x14ac:dyDescent="0.45">
      <c r="A175" s="52" t="s">
        <v>50</v>
      </c>
      <c r="B175" s="52">
        <v>-2.2701595549661512E-2</v>
      </c>
      <c r="C175" s="52">
        <v>1.0052899663859253E-2</v>
      </c>
      <c r="D175" s="52">
        <v>-2.2582136805040482</v>
      </c>
      <c r="E175" s="52">
        <v>2.5478810960124269E-2</v>
      </c>
      <c r="F175" s="52">
        <v>-4.2576718223434097E-2</v>
      </c>
      <c r="G175" s="52">
        <v>-2.8264728758889274E-3</v>
      </c>
      <c r="H175" s="52">
        <v>-4.2576718223434097E-2</v>
      </c>
      <c r="I175" s="52">
        <v>-2.8264728758889274E-3</v>
      </c>
    </row>
    <row r="176" spans="1:9" x14ac:dyDescent="0.45">
      <c r="A176" s="52" t="s">
        <v>51</v>
      </c>
      <c r="B176" s="52">
        <v>5.8949780562050143E-2</v>
      </c>
      <c r="C176" s="52">
        <v>2.0861857471292728E-2</v>
      </c>
      <c r="D176" s="52">
        <v>2.8257206072454895</v>
      </c>
      <c r="E176" s="52">
        <v>5.4078225243180704E-3</v>
      </c>
      <c r="F176" s="52">
        <v>1.7704767649474512E-2</v>
      </c>
      <c r="G176" s="52">
        <v>0.10019479347462577</v>
      </c>
      <c r="H176" s="52">
        <v>1.7704767649474512E-2</v>
      </c>
      <c r="I176" s="52">
        <v>0.10019479347462577</v>
      </c>
    </row>
    <row r="177" spans="1:9" x14ac:dyDescent="0.45">
      <c r="A177" s="52" t="s">
        <v>35</v>
      </c>
      <c r="B177" s="52">
        <v>0.17965444352342574</v>
      </c>
      <c r="C177" s="52">
        <v>1.1130222198744379E-2</v>
      </c>
      <c r="D177" s="52">
        <v>16.141137195238823</v>
      </c>
      <c r="E177" s="52">
        <v>9.2021421801311139E-34</v>
      </c>
      <c r="F177" s="52">
        <v>0.15764939632478811</v>
      </c>
      <c r="G177" s="52">
        <v>0.20165949072206338</v>
      </c>
      <c r="H177" s="52">
        <v>0.15764939632478811</v>
      </c>
      <c r="I177" s="52">
        <v>0.20165949072206338</v>
      </c>
    </row>
    <row r="178" spans="1:9" ht="14.65" thickBot="1" x14ac:dyDescent="0.5">
      <c r="A178" s="53" t="s">
        <v>56</v>
      </c>
      <c r="B178" s="53">
        <v>32.172819000209849</v>
      </c>
      <c r="C178" s="53">
        <v>8.5779492161098343</v>
      </c>
      <c r="D178" s="53">
        <v>3.7506422793676166</v>
      </c>
      <c r="E178" s="53">
        <v>2.574318705024206E-4</v>
      </c>
      <c r="F178" s="53">
        <v>15.213752595470162</v>
      </c>
      <c r="G178" s="53">
        <v>49.131885404949536</v>
      </c>
      <c r="H178" s="53">
        <v>15.213752595470162</v>
      </c>
      <c r="I178" s="53">
        <v>49.131885404949536</v>
      </c>
    </row>
    <row r="179" spans="1:9" x14ac:dyDescent="0.45">
      <c r="A179" s="99"/>
      <c r="B179" s="99"/>
      <c r="C179" s="99"/>
      <c r="D179" s="99"/>
      <c r="E179" s="99"/>
      <c r="F179" s="99"/>
      <c r="G179" s="99"/>
      <c r="H179" s="99"/>
      <c r="I179" s="99"/>
    </row>
    <row r="180" spans="1:9" x14ac:dyDescent="0.45">
      <c r="A180" s="183" t="s">
        <v>247</v>
      </c>
      <c r="B180" s="183"/>
      <c r="C180" s="183"/>
      <c r="D180" s="183"/>
      <c r="E180" s="183"/>
      <c r="F180" s="99"/>
      <c r="G180" s="99"/>
      <c r="H180" s="99"/>
      <c r="I180" s="99"/>
    </row>
    <row r="181" spans="1:9" x14ac:dyDescent="0.45">
      <c r="A181" s="99"/>
      <c r="B181" s="99"/>
      <c r="C181" s="99"/>
      <c r="D181" s="99"/>
      <c r="E181" s="99"/>
      <c r="F181" s="99"/>
      <c r="G181" s="99"/>
      <c r="H181" s="99"/>
      <c r="I181" s="9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0F684-CFAE-46CB-A347-3B5F40899959}">
  <dimension ref="A1:T181"/>
  <sheetViews>
    <sheetView topLeftCell="J3" zoomScale="91" zoomScaleNormal="91" workbookViewId="0">
      <selection activeCell="AE3" sqref="AE3"/>
    </sheetView>
  </sheetViews>
  <sheetFormatPr defaultRowHeight="14.25" x14ac:dyDescent="0.45"/>
  <cols>
    <col min="13" max="13" width="13.33203125" customWidth="1"/>
    <col min="14" max="14" width="12.46484375" customWidth="1"/>
    <col min="19" max="19" width="7.33203125" customWidth="1"/>
    <col min="20" max="20" width="7.33203125" style="145" customWidth="1"/>
  </cols>
  <sheetData>
    <row r="1" spans="1:20" ht="15.75" x14ac:dyDescent="0.5">
      <c r="A1" s="87" t="s">
        <v>41</v>
      </c>
      <c r="B1" s="87" t="s">
        <v>44</v>
      </c>
      <c r="C1" s="87" t="s">
        <v>45</v>
      </c>
      <c r="D1" s="87" t="s">
        <v>47</v>
      </c>
      <c r="E1" s="87" t="s">
        <v>50</v>
      </c>
      <c r="F1" s="87" t="s">
        <v>51</v>
      </c>
      <c r="G1" s="59" t="s">
        <v>35</v>
      </c>
      <c r="H1" s="59" t="s">
        <v>56</v>
      </c>
      <c r="I1" s="87" t="s">
        <v>40</v>
      </c>
      <c r="K1" t="s">
        <v>89</v>
      </c>
    </row>
    <row r="2" spans="1:20" ht="16.149999999999999" thickBot="1" x14ac:dyDescent="0.55000000000000004">
      <c r="A2" s="83">
        <v>2.2999999999999998</v>
      </c>
      <c r="B2" s="84">
        <v>0.71199999999999997</v>
      </c>
      <c r="C2" s="82">
        <v>171</v>
      </c>
      <c r="D2" s="82">
        <v>110</v>
      </c>
      <c r="E2" s="82">
        <v>33</v>
      </c>
      <c r="F2" s="82">
        <v>12</v>
      </c>
      <c r="G2" s="30">
        <v>171</v>
      </c>
      <c r="H2" s="31">
        <v>4.0935672514619881E-2</v>
      </c>
      <c r="I2" s="83">
        <v>12.5</v>
      </c>
      <c r="J2" s="124"/>
      <c r="K2" s="124" t="s">
        <v>248</v>
      </c>
      <c r="L2" s="124"/>
      <c r="M2" s="124"/>
    </row>
    <row r="3" spans="1:20" ht="15.75" x14ac:dyDescent="0.5">
      <c r="A3" s="83">
        <v>2.7</v>
      </c>
      <c r="B3" s="84">
        <v>9.0999999999999998E-2</v>
      </c>
      <c r="C3" s="82">
        <v>213</v>
      </c>
      <c r="D3" s="82">
        <v>134</v>
      </c>
      <c r="E3" s="82">
        <v>33</v>
      </c>
      <c r="F3" s="82">
        <v>16</v>
      </c>
      <c r="G3" s="30">
        <v>168</v>
      </c>
      <c r="H3" s="31">
        <v>5.9523809523809521E-2</v>
      </c>
      <c r="I3" s="83">
        <v>14.5</v>
      </c>
      <c r="J3" s="124"/>
      <c r="K3" s="191" t="s">
        <v>90</v>
      </c>
      <c r="L3" s="191"/>
      <c r="M3" s="141"/>
      <c r="N3" s="99"/>
      <c r="O3" s="99"/>
      <c r="P3" s="99"/>
      <c r="Q3" s="99"/>
      <c r="R3" s="99"/>
      <c r="S3" s="99"/>
      <c r="T3" s="99"/>
    </row>
    <row r="4" spans="1:20" ht="15.75" x14ac:dyDescent="0.5">
      <c r="A4" s="83">
        <v>3.1</v>
      </c>
      <c r="B4" s="84">
        <v>1.72</v>
      </c>
      <c r="C4" s="82">
        <v>255</v>
      </c>
      <c r="D4" s="82">
        <v>98</v>
      </c>
      <c r="E4" s="82">
        <v>40</v>
      </c>
      <c r="F4" s="82">
        <v>13</v>
      </c>
      <c r="G4" s="30">
        <v>180</v>
      </c>
      <c r="H4" s="31">
        <v>4.4444444444444446E-2</v>
      </c>
      <c r="I4" s="83">
        <v>19</v>
      </c>
      <c r="K4" s="52" t="s">
        <v>91</v>
      </c>
      <c r="L4" s="52">
        <v>0.97416626943345319</v>
      </c>
      <c r="M4" s="99"/>
      <c r="N4" s="99"/>
      <c r="O4" s="99"/>
      <c r="P4" s="99"/>
      <c r="Q4" s="99"/>
      <c r="R4" s="99"/>
      <c r="S4" s="99"/>
      <c r="T4" s="99"/>
    </row>
    <row r="5" spans="1:20" ht="15.75" x14ac:dyDescent="0.5">
      <c r="A5" s="83">
        <v>2.6</v>
      </c>
      <c r="B5" s="84">
        <v>1.3720000000000001</v>
      </c>
      <c r="C5" s="82">
        <v>287</v>
      </c>
      <c r="D5" s="82">
        <v>85</v>
      </c>
      <c r="E5" s="82">
        <v>29</v>
      </c>
      <c r="F5" s="82">
        <v>10</v>
      </c>
      <c r="G5" s="30">
        <v>173</v>
      </c>
      <c r="H5" s="31">
        <v>4.046242774566474E-2</v>
      </c>
      <c r="I5" s="83">
        <v>18.2</v>
      </c>
      <c r="K5" s="52" t="s">
        <v>92</v>
      </c>
      <c r="L5" s="184">
        <v>0.9489999205018913</v>
      </c>
      <c r="M5" s="99"/>
      <c r="N5" s="99"/>
      <c r="O5" s="99"/>
      <c r="P5" s="99"/>
      <c r="Q5" s="99"/>
      <c r="R5" s="99"/>
      <c r="S5" s="99"/>
      <c r="T5" s="99"/>
    </row>
    <row r="6" spans="1:20" ht="15.75" x14ac:dyDescent="0.5">
      <c r="A6" s="83">
        <v>2</v>
      </c>
      <c r="B6" s="84">
        <v>0.93500000000000005</v>
      </c>
      <c r="C6" s="82">
        <v>112</v>
      </c>
      <c r="D6" s="82">
        <v>72</v>
      </c>
      <c r="E6" s="82">
        <v>36</v>
      </c>
      <c r="F6" s="82">
        <v>4</v>
      </c>
      <c r="G6" s="30">
        <v>166</v>
      </c>
      <c r="H6" s="31">
        <v>3.0120481927710843E-2</v>
      </c>
      <c r="I6" s="83">
        <v>7.6</v>
      </c>
      <c r="K6" s="52" t="s">
        <v>93</v>
      </c>
      <c r="L6" s="184">
        <v>0.94610629897008369</v>
      </c>
      <c r="M6" s="99"/>
      <c r="N6" s="99"/>
      <c r="O6" s="99"/>
      <c r="P6" s="99"/>
      <c r="Q6" s="99"/>
      <c r="R6" s="99"/>
      <c r="S6" s="99"/>
      <c r="T6" s="99"/>
    </row>
    <row r="7" spans="1:20" ht="15.75" x14ac:dyDescent="0.5">
      <c r="A7" s="83">
        <v>2.7</v>
      </c>
      <c r="B7" s="84">
        <v>2.0190000000000001</v>
      </c>
      <c r="C7" s="82">
        <v>238</v>
      </c>
      <c r="D7" s="82">
        <v>77</v>
      </c>
      <c r="E7" s="82">
        <v>32</v>
      </c>
      <c r="F7" s="82">
        <v>15</v>
      </c>
      <c r="G7" s="30">
        <v>183</v>
      </c>
      <c r="H7" s="31">
        <v>4.9180327868852458E-2</v>
      </c>
      <c r="I7" s="83">
        <v>18.5</v>
      </c>
      <c r="K7" s="52" t="s">
        <v>94</v>
      </c>
      <c r="L7" s="52">
        <v>0.8290055978121198</v>
      </c>
      <c r="M7" s="99"/>
      <c r="N7" s="99"/>
      <c r="O7" s="99"/>
      <c r="P7" s="99"/>
      <c r="Q7" s="99"/>
      <c r="R7" s="99"/>
      <c r="S7" s="99"/>
      <c r="T7" s="99"/>
    </row>
    <row r="8" spans="1:20" ht="16.149999999999999" thickBot="1" x14ac:dyDescent="0.55000000000000004">
      <c r="A8" s="83">
        <v>2.4</v>
      </c>
      <c r="B8" s="84">
        <v>0.66200000000000003</v>
      </c>
      <c r="C8" s="82">
        <v>124</v>
      </c>
      <c r="D8" s="82">
        <v>100</v>
      </c>
      <c r="E8" s="82">
        <v>52</v>
      </c>
      <c r="F8" s="82">
        <v>15</v>
      </c>
      <c r="G8" s="30">
        <v>182</v>
      </c>
      <c r="H8" s="31">
        <v>4.9450549450549448E-2</v>
      </c>
      <c r="I8" s="83">
        <v>13.1</v>
      </c>
      <c r="K8" s="53" t="s">
        <v>95</v>
      </c>
      <c r="L8" s="53">
        <v>150</v>
      </c>
      <c r="M8" s="99"/>
      <c r="N8" s="99"/>
      <c r="O8" s="99"/>
      <c r="P8" s="99"/>
      <c r="Q8" s="99"/>
      <c r="R8" s="99"/>
      <c r="S8" s="99"/>
      <c r="T8" s="99"/>
    </row>
    <row r="9" spans="1:20" ht="15.75" x14ac:dyDescent="0.5">
      <c r="A9" s="83">
        <v>2.5</v>
      </c>
      <c r="B9" s="84">
        <v>0.7</v>
      </c>
      <c r="C9" s="82">
        <v>214</v>
      </c>
      <c r="D9" s="82">
        <v>95</v>
      </c>
      <c r="E9" s="82">
        <v>41</v>
      </c>
      <c r="F9" s="82">
        <v>4</v>
      </c>
      <c r="G9" s="30">
        <v>173</v>
      </c>
      <c r="H9" s="31">
        <v>5.2023121387283239E-2</v>
      </c>
      <c r="I9" s="83">
        <v>14.9</v>
      </c>
      <c r="K9" s="99"/>
      <c r="L9" s="99"/>
      <c r="M9" s="99"/>
      <c r="N9" s="99"/>
      <c r="O9" s="99"/>
      <c r="P9" s="99"/>
      <c r="Q9" s="99"/>
      <c r="R9" s="99"/>
      <c r="S9" s="99"/>
      <c r="T9" s="99"/>
    </row>
    <row r="10" spans="1:20" ht="16.149999999999999" thickBot="1" x14ac:dyDescent="0.55000000000000004">
      <c r="A10" s="83">
        <v>2.7</v>
      </c>
      <c r="B10" s="84">
        <v>0.93700000000000006</v>
      </c>
      <c r="C10" s="82">
        <v>215</v>
      </c>
      <c r="D10" s="82">
        <v>112</v>
      </c>
      <c r="E10" s="82">
        <v>31</v>
      </c>
      <c r="F10" s="82">
        <v>12</v>
      </c>
      <c r="G10" s="30">
        <v>183</v>
      </c>
      <c r="H10" s="31">
        <v>4.9180327868852458E-2</v>
      </c>
      <c r="I10" s="83">
        <v>17.100000000000001</v>
      </c>
      <c r="K10" s="99" t="s">
        <v>96</v>
      </c>
      <c r="L10" s="99"/>
      <c r="M10" s="99"/>
      <c r="N10" s="99"/>
      <c r="O10" s="99"/>
      <c r="P10" s="99"/>
      <c r="Q10" s="99"/>
      <c r="R10" s="99"/>
      <c r="S10" s="99"/>
      <c r="T10" s="99"/>
    </row>
    <row r="11" spans="1:20" ht="15.75" x14ac:dyDescent="0.5">
      <c r="A11" s="83">
        <v>2.1</v>
      </c>
      <c r="B11" s="84">
        <v>6.5000000000000002E-2</v>
      </c>
      <c r="C11" s="82">
        <v>154</v>
      </c>
      <c r="D11" s="82">
        <v>75</v>
      </c>
      <c r="E11" s="82">
        <v>42</v>
      </c>
      <c r="F11" s="82">
        <v>13</v>
      </c>
      <c r="G11" s="30">
        <v>158</v>
      </c>
      <c r="H11" s="31">
        <v>4.4303797468354431E-2</v>
      </c>
      <c r="I11" s="83">
        <v>9.1999999999999993</v>
      </c>
      <c r="K11" s="54"/>
      <c r="L11" s="54" t="s">
        <v>101</v>
      </c>
      <c r="M11" s="54" t="s">
        <v>102</v>
      </c>
      <c r="N11" s="54" t="s">
        <v>103</v>
      </c>
      <c r="O11" s="54" t="s">
        <v>104</v>
      </c>
      <c r="P11" s="54" t="s">
        <v>105</v>
      </c>
      <c r="Q11" s="99"/>
      <c r="R11" s="99"/>
      <c r="S11" s="99"/>
      <c r="T11" s="99"/>
    </row>
    <row r="12" spans="1:20" ht="15.75" x14ac:dyDescent="0.5">
      <c r="A12" s="83">
        <v>2.2000000000000002</v>
      </c>
      <c r="B12" s="84">
        <v>2.1440000000000001</v>
      </c>
      <c r="C12" s="82">
        <v>97</v>
      </c>
      <c r="D12" s="82">
        <v>100</v>
      </c>
      <c r="E12" s="82">
        <v>32</v>
      </c>
      <c r="F12" s="82">
        <v>8</v>
      </c>
      <c r="G12" s="30">
        <v>174</v>
      </c>
      <c r="H12" s="31">
        <v>3.4482758620689655E-2</v>
      </c>
      <c r="I12" s="83">
        <v>10.3</v>
      </c>
      <c r="K12" s="52" t="s">
        <v>97</v>
      </c>
      <c r="L12" s="52">
        <v>8</v>
      </c>
      <c r="M12" s="52">
        <v>1803.1396436835921</v>
      </c>
      <c r="N12" s="52">
        <v>225.39245546044901</v>
      </c>
      <c r="O12" s="52">
        <v>327.96269659670077</v>
      </c>
      <c r="P12" s="52">
        <v>4.1620129554423013E-87</v>
      </c>
      <c r="Q12" s="99"/>
      <c r="R12" s="99"/>
      <c r="S12" s="99"/>
      <c r="T12" s="99"/>
    </row>
    <row r="13" spans="1:20" ht="15.75" x14ac:dyDescent="0.5">
      <c r="A13" s="83">
        <v>3.1</v>
      </c>
      <c r="B13" s="84">
        <v>0.248</v>
      </c>
      <c r="C13" s="82">
        <v>301</v>
      </c>
      <c r="D13" s="82">
        <v>96</v>
      </c>
      <c r="E13" s="82">
        <v>39</v>
      </c>
      <c r="F13" s="82">
        <v>21</v>
      </c>
      <c r="G13" s="30">
        <v>174</v>
      </c>
      <c r="H13" s="31">
        <v>7.4712643678160925E-2</v>
      </c>
      <c r="I13" s="83">
        <v>19.3</v>
      </c>
      <c r="K13" s="52" t="s">
        <v>98</v>
      </c>
      <c r="L13" s="52">
        <v>141</v>
      </c>
      <c r="M13" s="52">
        <v>96.902289649740055</v>
      </c>
      <c r="N13" s="52">
        <v>0.68725028120383014</v>
      </c>
      <c r="O13" s="52"/>
      <c r="P13" s="52"/>
      <c r="Q13" s="99"/>
      <c r="R13" s="99"/>
      <c r="S13" s="99"/>
      <c r="T13" s="99"/>
    </row>
    <row r="14" spans="1:20" ht="16.149999999999999" thickBot="1" x14ac:dyDescent="0.55000000000000004">
      <c r="A14" s="83">
        <v>1.8</v>
      </c>
      <c r="B14" s="84">
        <v>1.607</v>
      </c>
      <c r="C14" s="82">
        <v>123</v>
      </c>
      <c r="D14" s="82">
        <v>72</v>
      </c>
      <c r="E14" s="82">
        <v>45</v>
      </c>
      <c r="F14" s="82">
        <v>8</v>
      </c>
      <c r="G14" s="30">
        <v>163</v>
      </c>
      <c r="H14" s="31">
        <v>4.2944785276073622E-2</v>
      </c>
      <c r="I14" s="83">
        <v>8.1</v>
      </c>
      <c r="K14" s="53" t="s">
        <v>99</v>
      </c>
      <c r="L14" s="53">
        <v>149</v>
      </c>
      <c r="M14" s="53">
        <v>1900.0419333333321</v>
      </c>
      <c r="N14" s="53"/>
      <c r="O14" s="53"/>
      <c r="P14" s="53"/>
      <c r="Q14" s="99"/>
      <c r="R14" s="99"/>
      <c r="S14" s="99"/>
      <c r="T14" s="99"/>
    </row>
    <row r="15" spans="1:20" ht="16.149999999999999" thickBot="1" x14ac:dyDescent="0.55000000000000004">
      <c r="A15" s="83">
        <v>3.3</v>
      </c>
      <c r="B15" s="84">
        <v>1.6240000000000001</v>
      </c>
      <c r="C15" s="82">
        <v>148</v>
      </c>
      <c r="D15" s="82">
        <v>73</v>
      </c>
      <c r="E15" s="82">
        <v>39</v>
      </c>
      <c r="F15" s="82">
        <v>11</v>
      </c>
      <c r="G15" s="30">
        <v>168</v>
      </c>
      <c r="H15" s="31">
        <v>4.1666666666666664E-2</v>
      </c>
      <c r="I15" s="83">
        <v>9.1</v>
      </c>
      <c r="K15" s="99"/>
      <c r="L15" s="99"/>
      <c r="M15" s="99"/>
      <c r="N15" s="99"/>
      <c r="O15" s="99"/>
      <c r="P15" s="99"/>
      <c r="Q15" s="99"/>
      <c r="R15" s="99"/>
      <c r="S15" s="99"/>
      <c r="T15" s="99"/>
    </row>
    <row r="16" spans="1:20" ht="15.75" x14ac:dyDescent="0.5">
      <c r="A16" s="83">
        <v>2.8</v>
      </c>
      <c r="B16" s="84">
        <v>0.05</v>
      </c>
      <c r="C16" s="82">
        <v>228</v>
      </c>
      <c r="D16" s="82">
        <v>86</v>
      </c>
      <c r="E16" s="82">
        <v>31</v>
      </c>
      <c r="F16" s="82">
        <v>13</v>
      </c>
      <c r="G16" s="30">
        <v>173</v>
      </c>
      <c r="H16" s="31">
        <v>4.6242774566473986E-2</v>
      </c>
      <c r="I16" s="83">
        <v>15.7</v>
      </c>
      <c r="K16" s="54"/>
      <c r="L16" s="54" t="s">
        <v>106</v>
      </c>
      <c r="M16" s="54" t="s">
        <v>94</v>
      </c>
      <c r="N16" s="54" t="s">
        <v>107</v>
      </c>
      <c r="O16" s="54" t="s">
        <v>108</v>
      </c>
      <c r="P16" s="54" t="s">
        <v>109</v>
      </c>
      <c r="Q16" s="54" t="s">
        <v>110</v>
      </c>
      <c r="R16" s="54" t="s">
        <v>111</v>
      </c>
      <c r="S16" s="54" t="s">
        <v>112</v>
      </c>
      <c r="T16" s="192"/>
    </row>
    <row r="17" spans="1:20" ht="15.75" x14ac:dyDescent="0.5">
      <c r="A17" s="83">
        <v>2.1</v>
      </c>
      <c r="B17" s="84">
        <v>0.58799999999999997</v>
      </c>
      <c r="C17" s="82">
        <v>136</v>
      </c>
      <c r="D17" s="82">
        <v>121</v>
      </c>
      <c r="E17" s="82">
        <v>41</v>
      </c>
      <c r="F17" s="82">
        <v>10</v>
      </c>
      <c r="G17" s="30">
        <v>159</v>
      </c>
      <c r="H17" s="31">
        <v>5.0314465408805034E-2</v>
      </c>
      <c r="I17" s="83">
        <v>9.8000000000000007</v>
      </c>
      <c r="K17" s="52" t="s">
        <v>100</v>
      </c>
      <c r="L17" s="52">
        <v>-28.80359387678271</v>
      </c>
      <c r="M17" s="52">
        <v>2.0171866090724473</v>
      </c>
      <c r="N17" s="52">
        <v>-14.279092349332679</v>
      </c>
      <c r="O17" s="52">
        <v>3.5634518725238503E-29</v>
      </c>
      <c r="P17" s="52">
        <v>-32.791433602709397</v>
      </c>
      <c r="Q17" s="52">
        <v>-24.815754150856026</v>
      </c>
      <c r="R17" s="52">
        <v>-32.791433602709397</v>
      </c>
      <c r="S17" s="52">
        <v>-24.815754150856026</v>
      </c>
      <c r="T17" s="52"/>
    </row>
    <row r="18" spans="1:20" ht="15.75" x14ac:dyDescent="0.5">
      <c r="A18" s="83">
        <v>3.8</v>
      </c>
      <c r="B18" s="84">
        <v>1.76</v>
      </c>
      <c r="C18" s="82">
        <v>369</v>
      </c>
      <c r="D18" s="82">
        <v>85</v>
      </c>
      <c r="E18" s="82">
        <v>38</v>
      </c>
      <c r="F18" s="82">
        <v>12</v>
      </c>
      <c r="G18" s="30">
        <v>163</v>
      </c>
      <c r="H18" s="31">
        <v>4.2944785276073622E-2</v>
      </c>
      <c r="I18" s="83">
        <v>19.5</v>
      </c>
      <c r="K18" s="52" t="s">
        <v>41</v>
      </c>
      <c r="L18" s="52">
        <v>0.82357076869406809</v>
      </c>
      <c r="M18" s="52">
        <v>0.22083248732659941</v>
      </c>
      <c r="N18" s="52">
        <v>3.7293913529853562</v>
      </c>
      <c r="O18" s="52">
        <v>2.7729925094788948E-4</v>
      </c>
      <c r="P18" s="52">
        <v>0.38700007078468807</v>
      </c>
      <c r="Q18" s="52">
        <v>1.2601414666034481</v>
      </c>
      <c r="R18" s="52">
        <v>0.38700007078468807</v>
      </c>
      <c r="S18" s="52">
        <v>1.2601414666034481</v>
      </c>
      <c r="T18" s="52"/>
    </row>
    <row r="19" spans="1:20" ht="15.75" x14ac:dyDescent="0.5">
      <c r="A19" s="83">
        <v>2.6</v>
      </c>
      <c r="B19" s="84">
        <v>4.4999999999999998E-2</v>
      </c>
      <c r="C19" s="82">
        <v>187</v>
      </c>
      <c r="D19" s="82">
        <v>73</v>
      </c>
      <c r="E19" s="82">
        <v>29</v>
      </c>
      <c r="F19" s="82">
        <v>13</v>
      </c>
      <c r="G19" s="30">
        <v>182</v>
      </c>
      <c r="H19" s="31">
        <v>5.4945054945054944E-2</v>
      </c>
      <c r="I19" s="83">
        <v>16.2</v>
      </c>
      <c r="K19" s="52" t="s">
        <v>44</v>
      </c>
      <c r="L19" s="52">
        <v>0.22630346581709768</v>
      </c>
      <c r="M19" s="52">
        <v>0.11367706872007431</v>
      </c>
      <c r="N19" s="52">
        <v>1.9907574004600859</v>
      </c>
      <c r="O19" s="52">
        <v>4.8440475249375781E-2</v>
      </c>
      <c r="P19" s="52">
        <v>1.5716891287423651E-3</v>
      </c>
      <c r="Q19" s="52">
        <v>0.45103524250545302</v>
      </c>
      <c r="R19" s="52">
        <v>1.5716891287423651E-3</v>
      </c>
      <c r="S19" s="52">
        <v>0.45103524250545302</v>
      </c>
      <c r="T19" s="52"/>
    </row>
    <row r="20" spans="1:20" ht="15.75" x14ac:dyDescent="0.5">
      <c r="A20" s="83">
        <v>1.9</v>
      </c>
      <c r="B20" s="84">
        <v>1</v>
      </c>
      <c r="C20" s="82">
        <v>66</v>
      </c>
      <c r="D20" s="82">
        <v>90</v>
      </c>
      <c r="E20" s="82">
        <v>34</v>
      </c>
      <c r="F20" s="82">
        <v>6</v>
      </c>
      <c r="G20" s="30">
        <v>178</v>
      </c>
      <c r="H20" s="31">
        <v>3.3707865168539325E-2</v>
      </c>
      <c r="I20" s="83">
        <v>8</v>
      </c>
      <c r="K20" s="52" t="s">
        <v>45</v>
      </c>
      <c r="L20" s="52">
        <v>3.6255222462938927E-2</v>
      </c>
      <c r="M20" s="52">
        <v>1.9155472014540736E-3</v>
      </c>
      <c r="N20" s="52">
        <v>18.926822808343189</v>
      </c>
      <c r="O20" s="52">
        <v>1.5400082469848052E-40</v>
      </c>
      <c r="P20" s="52">
        <v>3.2468316882419142E-2</v>
      </c>
      <c r="Q20" s="52">
        <v>4.0042128043458712E-2</v>
      </c>
      <c r="R20" s="52">
        <v>3.2468316882419142E-2</v>
      </c>
      <c r="S20" s="52">
        <v>4.0042128043458712E-2</v>
      </c>
      <c r="T20" s="52"/>
    </row>
    <row r="21" spans="1:20" ht="15.75" x14ac:dyDescent="0.5">
      <c r="A21" s="83">
        <v>2.6</v>
      </c>
      <c r="B21" s="84">
        <v>0.121</v>
      </c>
      <c r="C21" s="82">
        <v>116</v>
      </c>
      <c r="D21" s="82">
        <v>82</v>
      </c>
      <c r="E21" s="82">
        <v>34</v>
      </c>
      <c r="F21" s="82">
        <v>8</v>
      </c>
      <c r="G21" s="30">
        <v>185</v>
      </c>
      <c r="H21" s="31">
        <v>4.3243243243243246E-2</v>
      </c>
      <c r="I21" s="83">
        <v>12.2</v>
      </c>
      <c r="K21" s="52" t="s">
        <v>47</v>
      </c>
      <c r="L21" s="52">
        <v>1.6562531772042602E-2</v>
      </c>
      <c r="M21" s="52">
        <v>3.8298319948564018E-3</v>
      </c>
      <c r="N21" s="52">
        <v>4.324610529727325</v>
      </c>
      <c r="O21" s="52">
        <v>2.8727539603474026E-5</v>
      </c>
      <c r="P21" s="52">
        <v>8.9912163052320269E-3</v>
      </c>
      <c r="Q21" s="52">
        <v>2.4133847238853177E-2</v>
      </c>
      <c r="R21" s="52">
        <v>8.9912163052320269E-3</v>
      </c>
      <c r="S21" s="52">
        <v>2.4133847238853177E-2</v>
      </c>
      <c r="T21" s="52"/>
    </row>
    <row r="22" spans="1:20" ht="15.75" x14ac:dyDescent="0.5">
      <c r="A22" s="83">
        <v>2.4</v>
      </c>
      <c r="B22" s="84">
        <v>0.159</v>
      </c>
      <c r="C22" s="82">
        <v>144</v>
      </c>
      <c r="D22" s="82">
        <v>85</v>
      </c>
      <c r="E22" s="82">
        <v>47</v>
      </c>
      <c r="F22" s="82">
        <v>14</v>
      </c>
      <c r="G22" s="30">
        <v>168</v>
      </c>
      <c r="H22" s="31">
        <v>3.5714285714285712E-2</v>
      </c>
      <c r="I22" s="83">
        <v>11.1</v>
      </c>
      <c r="K22" s="52" t="s">
        <v>50</v>
      </c>
      <c r="L22" s="52">
        <v>-2.1883458118004569E-2</v>
      </c>
      <c r="M22" s="52">
        <v>1.0086310674939081E-2</v>
      </c>
      <c r="N22" s="52">
        <v>-2.1696196779241821</v>
      </c>
      <c r="O22" s="52">
        <v>3.171133509802098E-2</v>
      </c>
      <c r="P22" s="52">
        <v>-4.1823403295439487E-2</v>
      </c>
      <c r="Q22" s="52">
        <v>-1.9435129405696479E-3</v>
      </c>
      <c r="R22" s="52">
        <v>-4.1823403295439487E-2</v>
      </c>
      <c r="S22" s="52">
        <v>-1.9435129405696479E-3</v>
      </c>
      <c r="T22" s="52"/>
    </row>
    <row r="23" spans="1:20" ht="15.75" x14ac:dyDescent="0.5">
      <c r="A23" s="83">
        <v>3</v>
      </c>
      <c r="B23" s="84">
        <v>2.2839999999999998</v>
      </c>
      <c r="C23" s="82">
        <v>201</v>
      </c>
      <c r="D23" s="82">
        <v>80</v>
      </c>
      <c r="E23" s="82">
        <v>38</v>
      </c>
      <c r="F23" s="82">
        <v>10</v>
      </c>
      <c r="G23" s="30">
        <v>183</v>
      </c>
      <c r="H23" s="31">
        <v>4.9180327868852458E-2</v>
      </c>
      <c r="I23" s="83">
        <v>16.8</v>
      </c>
      <c r="K23" s="52" t="s">
        <v>51</v>
      </c>
      <c r="L23" s="52">
        <v>5.8994530313136007E-2</v>
      </c>
      <c r="M23" s="52">
        <v>2.0960838747369929E-2</v>
      </c>
      <c r="N23" s="52">
        <v>2.8145119107191441</v>
      </c>
      <c r="O23" s="52">
        <v>5.584230243480209E-3</v>
      </c>
      <c r="P23" s="52">
        <v>1.7556388165275341E-2</v>
      </c>
      <c r="Q23" s="52">
        <v>0.10043267246099667</v>
      </c>
      <c r="R23" s="52">
        <v>1.7556388165275341E-2</v>
      </c>
      <c r="S23" s="52">
        <v>0.10043267246099667</v>
      </c>
      <c r="T23" s="52"/>
    </row>
    <row r="24" spans="1:20" ht="15.75" x14ac:dyDescent="0.5">
      <c r="A24" s="83">
        <v>2</v>
      </c>
      <c r="B24" s="84">
        <v>0.79900000000000004</v>
      </c>
      <c r="C24" s="82">
        <v>96</v>
      </c>
      <c r="D24" s="82">
        <v>145</v>
      </c>
      <c r="E24" s="82">
        <v>34</v>
      </c>
      <c r="F24" s="82">
        <v>12</v>
      </c>
      <c r="G24" s="30">
        <v>181</v>
      </c>
      <c r="H24" s="31">
        <v>4.4198895027624308E-2</v>
      </c>
      <c r="I24" s="83">
        <v>11.8</v>
      </c>
      <c r="K24" s="52" t="s">
        <v>35</v>
      </c>
      <c r="L24" s="52">
        <v>0.17613158222971514</v>
      </c>
      <c r="M24" s="52">
        <v>1.0941187558115245E-2</v>
      </c>
      <c r="N24" s="52">
        <v>16.098031524838973</v>
      </c>
      <c r="O24" s="52">
        <v>9.6107503171693828E-34</v>
      </c>
      <c r="P24" s="52">
        <v>0.15450160402302376</v>
      </c>
      <c r="Q24" s="52">
        <v>0.19776156043640652</v>
      </c>
      <c r="R24" s="52">
        <v>0.15450160402302376</v>
      </c>
      <c r="S24" s="52">
        <v>0.19776156043640652</v>
      </c>
      <c r="T24" s="52"/>
    </row>
    <row r="25" spans="1:20" ht="16.149999999999999" thickBot="1" x14ac:dyDescent="0.55000000000000004">
      <c r="A25" s="83">
        <v>2.2999999999999998</v>
      </c>
      <c r="B25" s="84">
        <v>0.91100000000000003</v>
      </c>
      <c r="C25" s="82">
        <v>134</v>
      </c>
      <c r="D25" s="82">
        <v>112</v>
      </c>
      <c r="E25" s="82">
        <v>30</v>
      </c>
      <c r="F25" s="82">
        <v>13</v>
      </c>
      <c r="G25" s="30">
        <v>178</v>
      </c>
      <c r="H25" s="31">
        <v>3.9325842696629212E-2</v>
      </c>
      <c r="I25" s="83">
        <v>14</v>
      </c>
      <c r="K25" s="53" t="s">
        <v>56</v>
      </c>
      <c r="L25" s="53">
        <v>31.899579013839144</v>
      </c>
      <c r="M25" s="53">
        <v>8.6167890117823447</v>
      </c>
      <c r="N25" s="53">
        <v>3.7020262385699123</v>
      </c>
      <c r="O25" s="53">
        <v>3.0600973399683303E-4</v>
      </c>
      <c r="P25" s="53">
        <v>14.864777485528958</v>
      </c>
      <c r="Q25" s="53">
        <v>48.934380542149327</v>
      </c>
      <c r="R25" s="53">
        <v>14.864777485528958</v>
      </c>
      <c r="S25" s="53">
        <v>48.934380542149327</v>
      </c>
      <c r="T25" s="52"/>
    </row>
    <row r="26" spans="1:20" ht="15.75" x14ac:dyDescent="0.5">
      <c r="A26" s="83">
        <v>2.2999999999999998</v>
      </c>
      <c r="B26" s="84">
        <v>0.81299999999999994</v>
      </c>
      <c r="C26" s="82">
        <v>101</v>
      </c>
      <c r="D26" s="82">
        <v>106</v>
      </c>
      <c r="E26" s="82">
        <v>44</v>
      </c>
      <c r="F26" s="82">
        <v>8</v>
      </c>
      <c r="G26" s="30">
        <v>170</v>
      </c>
      <c r="H26" s="31">
        <v>4.1176470588235294E-2</v>
      </c>
      <c r="I26" s="83">
        <v>10.5</v>
      </c>
    </row>
    <row r="27" spans="1:20" ht="15.75" x14ac:dyDescent="0.5">
      <c r="A27" s="83">
        <v>1.6</v>
      </c>
      <c r="B27" s="84">
        <v>0.97599999999999998</v>
      </c>
      <c r="C27" s="82">
        <v>82</v>
      </c>
      <c r="D27" s="82">
        <v>101</v>
      </c>
      <c r="E27" s="82">
        <v>37</v>
      </c>
      <c r="F27" s="82">
        <v>5</v>
      </c>
      <c r="G27" s="30">
        <v>163</v>
      </c>
      <c r="H27" s="31">
        <v>3.0674846625766871E-2</v>
      </c>
      <c r="I27" s="83">
        <v>6.2</v>
      </c>
    </row>
    <row r="28" spans="1:20" ht="15.75" x14ac:dyDescent="0.5">
      <c r="A28" s="83">
        <v>3.4</v>
      </c>
      <c r="B28" s="84">
        <v>1.86</v>
      </c>
      <c r="C28" s="82">
        <v>311</v>
      </c>
      <c r="D28" s="82">
        <v>124</v>
      </c>
      <c r="E28" s="82">
        <v>37</v>
      </c>
      <c r="F28" s="82">
        <v>13</v>
      </c>
      <c r="G28" s="30">
        <v>164</v>
      </c>
      <c r="H28" s="31">
        <v>4.878048780487805E-2</v>
      </c>
      <c r="I28" s="83">
        <v>16.899999999999999</v>
      </c>
    </row>
    <row r="29" spans="1:20" ht="15.75" x14ac:dyDescent="0.5">
      <c r="A29" s="83">
        <v>1.5</v>
      </c>
      <c r="B29" s="84">
        <v>4.7E-2</v>
      </c>
      <c r="C29" s="82">
        <v>65</v>
      </c>
      <c r="D29" s="82">
        <v>88</v>
      </c>
      <c r="E29" s="82">
        <v>27</v>
      </c>
      <c r="F29" s="82">
        <v>5</v>
      </c>
      <c r="G29" s="30">
        <v>180</v>
      </c>
      <c r="H29" s="31">
        <v>3.3333333333333333E-2</v>
      </c>
      <c r="I29" s="83">
        <v>7.9</v>
      </c>
      <c r="K29" t="s">
        <v>285</v>
      </c>
      <c r="P29" t="s">
        <v>290</v>
      </c>
    </row>
    <row r="30" spans="1:20" ht="16.149999999999999" thickBot="1" x14ac:dyDescent="0.55000000000000004">
      <c r="A30" s="83">
        <v>1.9</v>
      </c>
      <c r="B30" s="84">
        <v>0.498</v>
      </c>
      <c r="C30" s="82">
        <v>31</v>
      </c>
      <c r="D30" s="82">
        <v>117</v>
      </c>
      <c r="E30" s="82">
        <v>30</v>
      </c>
      <c r="F30" s="82">
        <v>5</v>
      </c>
      <c r="G30" s="30">
        <v>179</v>
      </c>
      <c r="H30" s="31">
        <v>4.4692737430167599E-2</v>
      </c>
      <c r="I30" s="83">
        <v>9.6</v>
      </c>
    </row>
    <row r="31" spans="1:20" ht="15.75" x14ac:dyDescent="0.5">
      <c r="A31" s="83">
        <v>3.7</v>
      </c>
      <c r="B31" s="84">
        <v>8.4000000000000005E-2</v>
      </c>
      <c r="C31" s="82">
        <v>249</v>
      </c>
      <c r="D31" s="82">
        <v>86</v>
      </c>
      <c r="E31" s="82">
        <v>38</v>
      </c>
      <c r="F31" s="82">
        <v>11</v>
      </c>
      <c r="G31" s="30">
        <v>170</v>
      </c>
      <c r="H31" s="31">
        <v>4.1176470588235294E-2</v>
      </c>
      <c r="I31" s="83">
        <v>16.3</v>
      </c>
      <c r="K31" s="36" t="s">
        <v>286</v>
      </c>
      <c r="L31" s="36" t="s">
        <v>287</v>
      </c>
      <c r="M31" s="36" t="s">
        <v>288</v>
      </c>
      <c r="N31" s="36" t="s">
        <v>289</v>
      </c>
      <c r="P31" s="36" t="s">
        <v>291</v>
      </c>
      <c r="Q31" s="36" t="s">
        <v>40</v>
      </c>
    </row>
    <row r="32" spans="1:20" ht="15.75" x14ac:dyDescent="0.5">
      <c r="A32" s="83">
        <v>2.6</v>
      </c>
      <c r="B32" s="84">
        <v>4.8000000000000001E-2</v>
      </c>
      <c r="C32" s="82">
        <v>197</v>
      </c>
      <c r="D32" s="82">
        <v>72</v>
      </c>
      <c r="E32" s="82">
        <v>35</v>
      </c>
      <c r="F32" s="82">
        <v>11</v>
      </c>
      <c r="G32" s="30">
        <v>166</v>
      </c>
      <c r="H32" s="31">
        <v>3.614457831325301E-2</v>
      </c>
      <c r="I32" s="83">
        <v>11.2</v>
      </c>
      <c r="K32" s="35">
        <v>1</v>
      </c>
      <c r="L32" s="35">
        <v>12.6833800219722</v>
      </c>
      <c r="M32" s="35">
        <v>-0.18338002197219971</v>
      </c>
      <c r="N32" s="35">
        <v>-0.22739354654528848</v>
      </c>
      <c r="P32" s="35">
        <v>0.33333333333333331</v>
      </c>
      <c r="Q32" s="35">
        <v>5.9</v>
      </c>
    </row>
    <row r="33" spans="1:17" ht="15.75" x14ac:dyDescent="0.5">
      <c r="A33" s="83">
        <v>2.5</v>
      </c>
      <c r="B33" s="84">
        <v>0.96</v>
      </c>
      <c r="C33" s="82">
        <v>213</v>
      </c>
      <c r="D33" s="82">
        <v>101</v>
      </c>
      <c r="E33" s="82">
        <v>30</v>
      </c>
      <c r="F33" s="82">
        <v>10</v>
      </c>
      <c r="G33" s="30">
        <v>168</v>
      </c>
      <c r="H33" s="31">
        <v>2.976190476190476E-2</v>
      </c>
      <c r="I33" s="83">
        <v>13.1</v>
      </c>
      <c r="K33" s="35">
        <v>2</v>
      </c>
      <c r="L33" s="35">
        <v>15.093031102957973</v>
      </c>
      <c r="M33" s="35">
        <v>-0.59303110295797268</v>
      </c>
      <c r="N33" s="35">
        <v>-0.73536606803177784</v>
      </c>
      <c r="P33" s="35">
        <v>1</v>
      </c>
      <c r="Q33" s="35">
        <v>6.2</v>
      </c>
    </row>
    <row r="34" spans="1:17" ht="15.75" x14ac:dyDescent="0.5">
      <c r="A34" s="83">
        <v>1.8</v>
      </c>
      <c r="B34" s="84">
        <v>1.18</v>
      </c>
      <c r="C34" s="82">
        <v>69</v>
      </c>
      <c r="D34" s="82">
        <v>72</v>
      </c>
      <c r="E34" s="82">
        <v>34</v>
      </c>
      <c r="F34" s="82">
        <v>6</v>
      </c>
      <c r="G34" s="30">
        <v>178</v>
      </c>
      <c r="H34" s="31">
        <v>2.8089887640449437E-2</v>
      </c>
      <c r="I34" s="83">
        <v>8</v>
      </c>
      <c r="K34" s="35">
        <v>3</v>
      </c>
      <c r="L34" s="35">
        <v>18.019961747064958</v>
      </c>
      <c r="M34" s="35">
        <v>0.98003825293504221</v>
      </c>
      <c r="N34" s="35">
        <v>1.2152598286782421</v>
      </c>
      <c r="P34" s="35">
        <v>1.6666666666666665</v>
      </c>
      <c r="Q34" s="35">
        <v>6.6</v>
      </c>
    </row>
    <row r="35" spans="1:17" ht="15.75" x14ac:dyDescent="0.5">
      <c r="A35" s="83">
        <v>3.9</v>
      </c>
      <c r="B35" s="84">
        <v>0.97399999999999998</v>
      </c>
      <c r="C35" s="82">
        <v>201</v>
      </c>
      <c r="D35" s="82">
        <v>91</v>
      </c>
      <c r="E35" s="82">
        <v>37</v>
      </c>
      <c r="F35" s="82">
        <v>6</v>
      </c>
      <c r="G35" s="30">
        <v>186</v>
      </c>
      <c r="H35" s="31">
        <v>4.3010752688172046E-2</v>
      </c>
      <c r="I35" s="83">
        <v>16.100000000000001</v>
      </c>
      <c r="K35" s="35">
        <v>4</v>
      </c>
      <c r="L35" s="35">
        <v>17.178065678824556</v>
      </c>
      <c r="M35" s="35">
        <v>1.0219343211754435</v>
      </c>
      <c r="N35" s="35">
        <v>1.267211483177076</v>
      </c>
      <c r="P35" s="35">
        <v>2.3333333333333335</v>
      </c>
      <c r="Q35" s="35">
        <v>6.6</v>
      </c>
    </row>
    <row r="36" spans="1:17" ht="15.75" x14ac:dyDescent="0.5">
      <c r="A36" s="83">
        <v>2</v>
      </c>
      <c r="B36" s="84">
        <v>1.3149999999999999</v>
      </c>
      <c r="C36" s="82">
        <v>69</v>
      </c>
      <c r="D36" s="82">
        <v>78</v>
      </c>
      <c r="E36" s="82">
        <v>35</v>
      </c>
      <c r="F36" s="82">
        <v>9</v>
      </c>
      <c r="G36" s="30">
        <v>181</v>
      </c>
      <c r="H36" s="31">
        <v>4.4198895027624308E-2</v>
      </c>
      <c r="I36" s="83">
        <v>10.4</v>
      </c>
      <c r="K36" s="35">
        <v>5</v>
      </c>
      <c r="L36" s="35">
        <v>7.95507557690566</v>
      </c>
      <c r="M36" s="35">
        <v>-0.35507557690566038</v>
      </c>
      <c r="N36" s="35">
        <v>-0.44029820618318422</v>
      </c>
      <c r="P36" s="35">
        <v>3</v>
      </c>
      <c r="Q36" s="35">
        <v>6.8</v>
      </c>
    </row>
    <row r="37" spans="1:17" ht="15.75" x14ac:dyDescent="0.5">
      <c r="A37" s="83">
        <v>1.8</v>
      </c>
      <c r="B37" s="84">
        <v>0.97399999999999998</v>
      </c>
      <c r="C37" s="82">
        <v>117</v>
      </c>
      <c r="D37" s="82">
        <v>96</v>
      </c>
      <c r="E37" s="82">
        <v>33</v>
      </c>
      <c r="F37" s="82">
        <v>6</v>
      </c>
      <c r="G37" s="30">
        <v>165</v>
      </c>
      <c r="H37" s="31">
        <v>3.0303030303030304E-2</v>
      </c>
      <c r="I37" s="83">
        <v>7.4</v>
      </c>
      <c r="K37" s="35">
        <v>6</v>
      </c>
      <c r="L37" s="35">
        <v>17.766570386540483</v>
      </c>
      <c r="M37" s="35">
        <v>0.73342961345951707</v>
      </c>
      <c r="N37" s="35">
        <v>0.90946199674456873</v>
      </c>
      <c r="P37" s="35">
        <v>3.6666666666666665</v>
      </c>
      <c r="Q37" s="35">
        <v>7.2</v>
      </c>
    </row>
    <row r="38" spans="1:17" ht="15.75" x14ac:dyDescent="0.5">
      <c r="A38" s="83">
        <v>2.2999999999999998</v>
      </c>
      <c r="B38" s="84">
        <v>0.16700000000000001</v>
      </c>
      <c r="C38" s="82">
        <v>81</v>
      </c>
      <c r="D38" s="82">
        <v>120</v>
      </c>
      <c r="E38" s="82">
        <v>39</v>
      </c>
      <c r="F38" s="82">
        <v>10</v>
      </c>
      <c r="G38" s="30">
        <v>181</v>
      </c>
      <c r="H38" s="31">
        <v>3.8674033149171269E-2</v>
      </c>
      <c r="I38" s="83">
        <v>10.5</v>
      </c>
      <c r="K38" s="35">
        <v>7</v>
      </c>
      <c r="L38" s="35">
        <v>12.855067432907182</v>
      </c>
      <c r="M38" s="35">
        <v>0.24493256709281752</v>
      </c>
      <c r="N38" s="35">
        <v>0.30371948098098211</v>
      </c>
      <c r="P38" s="35">
        <v>4.333333333333333</v>
      </c>
      <c r="Q38" s="35">
        <v>7.2</v>
      </c>
    </row>
    <row r="39" spans="1:17" ht="15.75" x14ac:dyDescent="0.5">
      <c r="A39" s="83">
        <v>2.2999999999999998</v>
      </c>
      <c r="B39" s="84">
        <v>0.93700000000000006</v>
      </c>
      <c r="C39" s="82">
        <v>211</v>
      </c>
      <c r="D39" s="82">
        <v>112</v>
      </c>
      <c r="E39" s="82">
        <v>59</v>
      </c>
      <c r="F39" s="82">
        <v>15</v>
      </c>
      <c r="G39" s="30">
        <v>166</v>
      </c>
      <c r="H39" s="31">
        <v>3.0120481927710843E-2</v>
      </c>
      <c r="I39" s="83">
        <v>12</v>
      </c>
      <c r="K39" s="35">
        <v>8</v>
      </c>
      <c r="L39" s="35">
        <v>14.214839331832671</v>
      </c>
      <c r="M39" s="35">
        <v>0.68516066816732923</v>
      </c>
      <c r="N39" s="35">
        <v>0.84960789410052462</v>
      </c>
      <c r="P39" s="35">
        <v>4.9999999999999991</v>
      </c>
      <c r="Q39" s="35">
        <v>7.3</v>
      </c>
    </row>
    <row r="40" spans="1:17" ht="15.75" x14ac:dyDescent="0.5">
      <c r="A40" s="83">
        <v>2.4</v>
      </c>
      <c r="B40" s="84">
        <v>4.5999999999999999E-2</v>
      </c>
      <c r="C40" s="82">
        <v>151</v>
      </c>
      <c r="D40" s="82">
        <v>72</v>
      </c>
      <c r="E40" s="82">
        <v>30</v>
      </c>
      <c r="F40" s="82">
        <v>13</v>
      </c>
      <c r="G40" s="30">
        <v>201</v>
      </c>
      <c r="H40" s="31">
        <v>1.4925373134328358E-2</v>
      </c>
      <c r="I40" s="83">
        <v>14.5</v>
      </c>
      <c r="K40" s="35">
        <v>9</v>
      </c>
      <c r="L40" s="35">
        <v>17.112428399078873</v>
      </c>
      <c r="M40" s="35">
        <v>-1.2428399078871166E-2</v>
      </c>
      <c r="N40" s="35">
        <v>-1.5411372046040825E-2</v>
      </c>
      <c r="P40" s="35">
        <v>5.6666666666666661</v>
      </c>
      <c r="Q40" s="35">
        <v>7.4</v>
      </c>
    </row>
    <row r="41" spans="1:17" ht="15.75" x14ac:dyDescent="0.5">
      <c r="A41" s="85">
        <v>1.9</v>
      </c>
      <c r="B41" s="86">
        <v>1.7999999999999999E-2</v>
      </c>
      <c r="C41" s="81">
        <v>77</v>
      </c>
      <c r="D41" s="81">
        <v>150</v>
      </c>
      <c r="E41" s="82">
        <v>28</v>
      </c>
      <c r="F41" s="82">
        <v>1</v>
      </c>
      <c r="G41" s="30">
        <v>157</v>
      </c>
      <c r="H41" s="31">
        <v>1.9108280254777069E-2</v>
      </c>
      <c r="I41" s="85">
        <v>5.9</v>
      </c>
      <c r="K41" s="35">
        <v>10</v>
      </c>
      <c r="L41" s="35">
        <v>8.8559947383132069</v>
      </c>
      <c r="M41" s="35">
        <v>0.34400526168679235</v>
      </c>
      <c r="N41" s="35">
        <v>0.42657087529991983</v>
      </c>
      <c r="P41" s="35">
        <v>6.333333333333333</v>
      </c>
      <c r="Q41" s="35">
        <v>7.4</v>
      </c>
    </row>
    <row r="42" spans="1:17" ht="15.75" x14ac:dyDescent="0.5">
      <c r="A42" s="83">
        <v>1.9</v>
      </c>
      <c r="B42" s="84">
        <v>0.84</v>
      </c>
      <c r="C42" s="82">
        <v>99</v>
      </c>
      <c r="D42" s="82">
        <v>110</v>
      </c>
      <c r="E42" s="82">
        <v>36</v>
      </c>
      <c r="F42" s="82">
        <v>9</v>
      </c>
      <c r="G42" s="30">
        <v>171</v>
      </c>
      <c r="H42" s="31">
        <v>2.9239766081871343E-2</v>
      </c>
      <c r="I42" s="83">
        <v>9</v>
      </c>
      <c r="K42" s="35">
        <v>11</v>
      </c>
      <c r="L42" s="35">
        <v>10.185032575100641</v>
      </c>
      <c r="M42" s="35">
        <v>0.11496742489936018</v>
      </c>
      <c r="N42" s="35">
        <v>0.14256106092629794</v>
      </c>
      <c r="P42" s="35">
        <v>6.9999999999999991</v>
      </c>
      <c r="Q42" s="35">
        <v>7.5</v>
      </c>
    </row>
    <row r="43" spans="1:17" ht="15.75" x14ac:dyDescent="0.5">
      <c r="A43" s="83">
        <v>3.5</v>
      </c>
      <c r="B43" s="84">
        <v>1</v>
      </c>
      <c r="C43" s="82">
        <v>283</v>
      </c>
      <c r="D43" s="82">
        <v>104</v>
      </c>
      <c r="E43" s="82">
        <v>40</v>
      </c>
      <c r="F43" s="82">
        <v>8</v>
      </c>
      <c r="G43" s="30">
        <v>167</v>
      </c>
      <c r="H43" s="31">
        <v>5.9880239520958084E-2</v>
      </c>
      <c r="I43" s="83">
        <v>15.8</v>
      </c>
      <c r="K43" s="35">
        <v>12</v>
      </c>
      <c r="L43" s="35">
        <v>19.724051235440669</v>
      </c>
      <c r="M43" s="35">
        <v>-0.42405123544066825</v>
      </c>
      <c r="N43" s="35">
        <v>-0.52582889513658615</v>
      </c>
      <c r="P43" s="35">
        <v>7.6666666666666661</v>
      </c>
      <c r="Q43" s="35">
        <v>7.5</v>
      </c>
    </row>
    <row r="44" spans="1:17" ht="15.75" x14ac:dyDescent="0.5">
      <c r="A44" s="83">
        <v>2.5</v>
      </c>
      <c r="B44" s="84">
        <v>1.159</v>
      </c>
      <c r="C44" s="82">
        <v>196</v>
      </c>
      <c r="D44" s="82">
        <v>99</v>
      </c>
      <c r="E44" s="82">
        <v>43</v>
      </c>
      <c r="F44" s="82">
        <v>15</v>
      </c>
      <c r="G44" s="30">
        <v>176</v>
      </c>
      <c r="H44" s="31">
        <v>4.5454545454545456E-2</v>
      </c>
      <c r="I44" s="83">
        <v>14</v>
      </c>
      <c r="K44" s="35">
        <v>13</v>
      </c>
      <c r="L44" s="35">
        <v>8.2609669287481609</v>
      </c>
      <c r="M44" s="35">
        <v>-0.16096692874816121</v>
      </c>
      <c r="N44" s="35">
        <v>-0.19960102747777014</v>
      </c>
      <c r="P44" s="35">
        <v>8.3333333333333339</v>
      </c>
      <c r="Q44" s="35">
        <v>7.6</v>
      </c>
    </row>
    <row r="45" spans="1:17" ht="15.75" x14ac:dyDescent="0.5">
      <c r="A45" s="83">
        <v>3.4</v>
      </c>
      <c r="B45" s="84">
        <v>0.104</v>
      </c>
      <c r="C45" s="82">
        <v>253</v>
      </c>
      <c r="D45" s="82">
        <v>145</v>
      </c>
      <c r="E45" s="82">
        <v>52</v>
      </c>
      <c r="F45" s="82">
        <v>15</v>
      </c>
      <c r="G45" s="30">
        <v>163</v>
      </c>
      <c r="H45" s="31">
        <v>3.6809815950920248E-2</v>
      </c>
      <c r="I45" s="83">
        <v>15.3</v>
      </c>
      <c r="K45" s="35">
        <v>14</v>
      </c>
      <c r="L45" s="35">
        <v>11.571284139279843</v>
      </c>
      <c r="M45" s="35">
        <v>-2.4712841392798435</v>
      </c>
      <c r="N45" s="35">
        <v>-3.06442358828573</v>
      </c>
      <c r="P45" s="35">
        <v>9</v>
      </c>
      <c r="Q45" s="35">
        <v>7.6</v>
      </c>
    </row>
    <row r="46" spans="1:17" ht="15.75" x14ac:dyDescent="0.5">
      <c r="A46" s="83">
        <v>3.1</v>
      </c>
      <c r="B46" s="84">
        <v>0.93600000000000005</v>
      </c>
      <c r="C46" s="82">
        <v>203</v>
      </c>
      <c r="D46" s="82">
        <v>111</v>
      </c>
      <c r="E46" s="82">
        <v>45</v>
      </c>
      <c r="F46" s="82">
        <v>9</v>
      </c>
      <c r="G46" s="30">
        <v>173</v>
      </c>
      <c r="H46" s="31">
        <v>2.8901734104046242E-2</v>
      </c>
      <c r="I46" s="83">
        <v>14.4</v>
      </c>
      <c r="K46" s="35">
        <v>15</v>
      </c>
      <c r="L46" s="35">
        <v>15.238718362053007</v>
      </c>
      <c r="M46" s="35">
        <v>0.46128163794699262</v>
      </c>
      <c r="N46" s="35">
        <v>0.57199506511613352</v>
      </c>
      <c r="P46" s="35">
        <v>9.6666666666666661</v>
      </c>
      <c r="Q46" s="35">
        <v>7.6</v>
      </c>
    </row>
    <row r="47" spans="1:17" ht="15.75" x14ac:dyDescent="0.5">
      <c r="A47" s="83">
        <v>3.6</v>
      </c>
      <c r="B47" s="84">
        <v>1.968</v>
      </c>
      <c r="C47" s="82">
        <v>164</v>
      </c>
      <c r="D47" s="82">
        <v>86</v>
      </c>
      <c r="E47" s="82">
        <v>33</v>
      </c>
      <c r="F47" s="82">
        <v>5</v>
      </c>
      <c r="G47" s="30">
        <v>183</v>
      </c>
      <c r="H47" s="31">
        <v>6.0109289617486336E-2</v>
      </c>
      <c r="I47" s="83">
        <v>14.8</v>
      </c>
      <c r="K47" s="35">
        <v>16</v>
      </c>
      <c r="L47" s="35">
        <v>9.2964031344172682</v>
      </c>
      <c r="M47" s="35">
        <v>0.50359686558273253</v>
      </c>
      <c r="N47" s="35">
        <v>0.62446648256650783</v>
      </c>
      <c r="P47" s="35">
        <v>10.333333333333334</v>
      </c>
      <c r="Q47" s="35">
        <v>7.7</v>
      </c>
    </row>
    <row r="48" spans="1:17" ht="15.75" x14ac:dyDescent="0.5">
      <c r="A48" s="83">
        <v>2.5</v>
      </c>
      <c r="B48" s="84">
        <v>2.536</v>
      </c>
      <c r="C48" s="82">
        <v>146</v>
      </c>
      <c r="D48" s="82">
        <v>84</v>
      </c>
      <c r="E48" s="82">
        <v>36</v>
      </c>
      <c r="F48" s="82">
        <v>8</v>
      </c>
      <c r="G48" s="30">
        <v>173</v>
      </c>
      <c r="H48" s="31">
        <v>3.4682080924855488E-2</v>
      </c>
      <c r="I48" s="83">
        <v>12.1</v>
      </c>
      <c r="K48" s="35">
        <v>17</v>
      </c>
      <c r="L48" s="35">
        <v>19.465992863404416</v>
      </c>
      <c r="M48" s="35">
        <v>3.4007136595583631E-2</v>
      </c>
      <c r="N48" s="35">
        <v>4.2169279483956802E-2</v>
      </c>
      <c r="P48" s="35">
        <v>11</v>
      </c>
      <c r="Q48" s="35">
        <v>7.8</v>
      </c>
    </row>
    <row r="49" spans="1:17" ht="15.75" x14ac:dyDescent="0.5">
      <c r="A49" s="83">
        <v>1.9</v>
      </c>
      <c r="B49" s="84">
        <v>0.41699999999999998</v>
      </c>
      <c r="C49" s="82">
        <v>121</v>
      </c>
      <c r="D49" s="82">
        <v>123</v>
      </c>
      <c r="E49" s="82">
        <v>36</v>
      </c>
      <c r="F49" s="82">
        <v>8</v>
      </c>
      <c r="G49" s="30">
        <v>161</v>
      </c>
      <c r="H49" s="31">
        <v>3.7267080745341616E-2</v>
      </c>
      <c r="I49" s="83">
        <v>8</v>
      </c>
      <c r="K49" s="35">
        <v>18</v>
      </c>
      <c r="L49" s="35">
        <v>15.277645893808632</v>
      </c>
      <c r="M49" s="35">
        <v>0.92235410619136715</v>
      </c>
      <c r="N49" s="35">
        <v>1.1437307571555457</v>
      </c>
      <c r="P49" s="35">
        <v>11.666666666666666</v>
      </c>
      <c r="Q49" s="35">
        <v>7.9</v>
      </c>
    </row>
    <row r="50" spans="1:17" ht="15.75" x14ac:dyDescent="0.5">
      <c r="A50" s="83">
        <v>2</v>
      </c>
      <c r="B50" s="84">
        <v>3.9E-2</v>
      </c>
      <c r="C50" s="82">
        <v>128</v>
      </c>
      <c r="D50" s="82">
        <v>97</v>
      </c>
      <c r="E50" s="82">
        <v>43</v>
      </c>
      <c r="F50" s="82">
        <v>6</v>
      </c>
      <c r="G50" s="30">
        <v>165</v>
      </c>
      <c r="H50" s="31">
        <v>4.2424242424242427E-2</v>
      </c>
      <c r="I50" s="83">
        <v>8.4</v>
      </c>
      <c r="K50" s="35">
        <v>19</v>
      </c>
      <c r="L50" s="35">
        <v>8.9075845426785314</v>
      </c>
      <c r="M50" s="35">
        <v>-0.90758454267853139</v>
      </c>
      <c r="N50" s="35">
        <v>-1.1254163116014997</v>
      </c>
      <c r="P50" s="35">
        <v>12.333333333333334</v>
      </c>
      <c r="Q50" s="35">
        <v>7.9</v>
      </c>
    </row>
    <row r="51" spans="1:17" ht="15.75" x14ac:dyDescent="0.5">
      <c r="A51" s="83">
        <v>2</v>
      </c>
      <c r="B51" s="84">
        <v>1.155</v>
      </c>
      <c r="C51" s="82">
        <v>132</v>
      </c>
      <c r="D51" s="82">
        <v>98</v>
      </c>
      <c r="E51" s="82">
        <v>35</v>
      </c>
      <c r="F51" s="82">
        <v>1</v>
      </c>
      <c r="G51" s="30">
        <v>173</v>
      </c>
      <c r="H51" s="31">
        <v>4.6242774566473986E-2</v>
      </c>
      <c r="I51" s="83">
        <v>10.6</v>
      </c>
      <c r="K51" s="35">
        <v>20</v>
      </c>
      <c r="L51" s="35">
        <v>12.620508885836886</v>
      </c>
      <c r="M51" s="35">
        <v>-0.42050888583688639</v>
      </c>
      <c r="N51" s="35">
        <v>-0.52143633682601209</v>
      </c>
      <c r="P51" s="35">
        <v>13</v>
      </c>
      <c r="Q51" s="35">
        <v>7.9</v>
      </c>
    </row>
    <row r="52" spans="1:17" ht="15.75" x14ac:dyDescent="0.5">
      <c r="A52" s="83">
        <v>2.2999999999999998</v>
      </c>
      <c r="B52" s="84">
        <v>1.9990000000000001</v>
      </c>
      <c r="C52" s="82">
        <v>75</v>
      </c>
      <c r="D52" s="82">
        <v>72</v>
      </c>
      <c r="E52" s="82">
        <v>49</v>
      </c>
      <c r="F52" s="82">
        <v>7</v>
      </c>
      <c r="G52" s="30">
        <v>182</v>
      </c>
      <c r="H52" s="31">
        <v>3.8461538461538464E-2</v>
      </c>
      <c r="I52" s="83">
        <v>10.9</v>
      </c>
      <c r="K52" s="35">
        <v>21</v>
      </c>
      <c r="L52" s="35">
        <v>10.364302840930316</v>
      </c>
      <c r="M52" s="35">
        <v>0.73569715906968369</v>
      </c>
      <c r="N52" s="35">
        <v>0.91227378197996989</v>
      </c>
      <c r="P52" s="35">
        <v>13.666666666666666</v>
      </c>
      <c r="Q52" s="35">
        <v>8</v>
      </c>
    </row>
    <row r="53" spans="1:17" ht="15.75" x14ac:dyDescent="0.5">
      <c r="A53" s="83">
        <v>2.1</v>
      </c>
      <c r="B53" s="84">
        <v>2.8719999999999999</v>
      </c>
      <c r="C53" s="82">
        <v>144</v>
      </c>
      <c r="D53" s="82">
        <v>73</v>
      </c>
      <c r="E53" s="82">
        <v>35</v>
      </c>
      <c r="F53" s="82">
        <v>4</v>
      </c>
      <c r="G53" s="30">
        <v>165</v>
      </c>
      <c r="H53" s="31">
        <v>3.6363636363636362E-2</v>
      </c>
      <c r="I53" s="83">
        <v>8.6999999999999993</v>
      </c>
      <c r="K53" s="35">
        <v>22</v>
      </c>
      <c r="L53" s="35">
        <v>16.355582999503913</v>
      </c>
      <c r="M53" s="35">
        <v>0.44441700049608812</v>
      </c>
      <c r="N53" s="35">
        <v>0.55108270138142401</v>
      </c>
      <c r="P53" s="35">
        <v>14.333333333333334</v>
      </c>
      <c r="Q53" s="35">
        <v>8</v>
      </c>
    </row>
    <row r="54" spans="1:17" ht="15.75" x14ac:dyDescent="0.5">
      <c r="A54" s="83">
        <v>2.5</v>
      </c>
      <c r="B54" s="84">
        <v>0.73399999999999999</v>
      </c>
      <c r="C54" s="82">
        <v>152</v>
      </c>
      <c r="D54" s="82">
        <v>111</v>
      </c>
      <c r="E54" s="82">
        <v>44</v>
      </c>
      <c r="F54" s="82">
        <v>5</v>
      </c>
      <c r="G54" s="30">
        <v>164</v>
      </c>
      <c r="H54" s="31">
        <v>3.048780487804878E-2</v>
      </c>
      <c r="I54" s="83">
        <v>9.5</v>
      </c>
      <c r="K54" s="35">
        <v>23</v>
      </c>
      <c r="L54" s="35">
        <v>12.160071908763605</v>
      </c>
      <c r="M54" s="35">
        <v>-0.3600719087636044</v>
      </c>
      <c r="N54" s="35">
        <v>-0.44649372087816741</v>
      </c>
      <c r="P54" s="35">
        <v>15</v>
      </c>
      <c r="Q54" s="35">
        <v>8</v>
      </c>
    </row>
    <row r="55" spans="1:17" ht="15.75" x14ac:dyDescent="0.5">
      <c r="A55" s="83">
        <v>1.7</v>
      </c>
      <c r="B55" s="84">
        <v>4.5900000000000003E-2</v>
      </c>
      <c r="C55" s="82">
        <v>104</v>
      </c>
      <c r="D55" s="82">
        <v>86</v>
      </c>
      <c r="E55" s="82">
        <v>29</v>
      </c>
      <c r="F55" s="82">
        <v>2</v>
      </c>
      <c r="G55" s="30">
        <v>164</v>
      </c>
      <c r="H55" s="31">
        <v>2.4390243902439025E-2</v>
      </c>
      <c r="I55" s="83">
        <v>6.8</v>
      </c>
      <c r="K55" s="35">
        <v>24</v>
      </c>
      <c r="L55" s="35">
        <v>12.726309330882469</v>
      </c>
      <c r="M55" s="35">
        <v>1.2736906691175314</v>
      </c>
      <c r="N55" s="35">
        <v>1.5793925387149563</v>
      </c>
      <c r="P55" s="35">
        <v>15.666666666666666</v>
      </c>
      <c r="Q55" s="35">
        <v>8.1</v>
      </c>
    </row>
    <row r="56" spans="1:17" ht="15.75" x14ac:dyDescent="0.5">
      <c r="A56" s="83">
        <v>1.6</v>
      </c>
      <c r="B56" s="84">
        <v>0.879</v>
      </c>
      <c r="C56" s="82">
        <v>112</v>
      </c>
      <c r="D56" s="82">
        <v>120</v>
      </c>
      <c r="E56" s="82">
        <v>39</v>
      </c>
      <c r="F56" s="82">
        <v>5</v>
      </c>
      <c r="G56" s="30">
        <v>162</v>
      </c>
      <c r="H56" s="31">
        <v>3.0864197530864196E-2</v>
      </c>
      <c r="I56" s="83">
        <v>7.2</v>
      </c>
      <c r="K56" s="35">
        <v>25</v>
      </c>
      <c r="L56" s="35">
        <v>9.4569745869211914</v>
      </c>
      <c r="M56" s="35">
        <v>1.0430254130788086</v>
      </c>
      <c r="N56" s="35">
        <v>1.2933647038869409</v>
      </c>
      <c r="P56" s="35">
        <v>16.333333333333332</v>
      </c>
      <c r="Q56" s="35">
        <v>8.1</v>
      </c>
    </row>
    <row r="57" spans="1:17" ht="15.75" x14ac:dyDescent="0.5">
      <c r="A57" s="83">
        <v>2.6</v>
      </c>
      <c r="B57" s="84">
        <v>1.496</v>
      </c>
      <c r="C57" s="82">
        <v>139</v>
      </c>
      <c r="D57" s="82">
        <v>84</v>
      </c>
      <c r="E57" s="82">
        <v>36</v>
      </c>
      <c r="F57" s="82">
        <v>6</v>
      </c>
      <c r="G57" s="30">
        <v>177</v>
      </c>
      <c r="H57" s="31">
        <v>3.954802259887006E-2</v>
      </c>
      <c r="I57" s="83">
        <v>11.3</v>
      </c>
      <c r="K57" s="35">
        <v>26</v>
      </c>
      <c r="L57" s="35">
        <v>6.5539827850217094</v>
      </c>
      <c r="M57" s="35">
        <v>-0.35398278502170921</v>
      </c>
      <c r="N57" s="35">
        <v>-0.43894313042599387</v>
      </c>
      <c r="P57" s="35">
        <v>16.999999999999996</v>
      </c>
      <c r="Q57" s="35">
        <v>8.1</v>
      </c>
    </row>
    <row r="58" spans="1:17" ht="15.75" x14ac:dyDescent="0.5">
      <c r="A58" s="83">
        <v>2</v>
      </c>
      <c r="B58" s="84">
        <v>0.65500000000000003</v>
      </c>
      <c r="C58" s="82">
        <v>150</v>
      </c>
      <c r="D58" s="82">
        <v>108</v>
      </c>
      <c r="E58" s="82">
        <v>37</v>
      </c>
      <c r="F58" s="82">
        <v>9</v>
      </c>
      <c r="G58" s="30">
        <v>163</v>
      </c>
      <c r="H58" s="31">
        <v>3.0674846625766871E-2</v>
      </c>
      <c r="I58" s="83">
        <v>9.4</v>
      </c>
      <c r="K58" s="35">
        <v>27</v>
      </c>
      <c r="L58" s="35">
        <v>18.145496763347413</v>
      </c>
      <c r="M58" s="35">
        <v>-1.2454967633474148</v>
      </c>
      <c r="N58" s="35">
        <v>-1.5444317389774451</v>
      </c>
      <c r="P58" s="35">
        <v>17.666666666666664</v>
      </c>
      <c r="Q58" s="35">
        <v>8.1</v>
      </c>
    </row>
    <row r="59" spans="1:17" ht="15.75" x14ac:dyDescent="0.5">
      <c r="A59" s="83">
        <v>1.8</v>
      </c>
      <c r="B59" s="84">
        <v>1.6439999999999999</v>
      </c>
      <c r="C59" s="82">
        <v>60</v>
      </c>
      <c r="D59" s="82">
        <v>118</v>
      </c>
      <c r="E59" s="82">
        <v>34</v>
      </c>
      <c r="F59" s="82">
        <v>19</v>
      </c>
      <c r="G59" s="30">
        <v>172</v>
      </c>
      <c r="H59" s="31">
        <v>4.6511627906976744E-2</v>
      </c>
      <c r="I59" s="83">
        <v>8.6</v>
      </c>
      <c r="K59" s="35">
        <v>28</v>
      </c>
      <c r="L59" s="35">
        <v>8.7276141793721607</v>
      </c>
      <c r="M59" s="35">
        <v>-0.82761417937216031</v>
      </c>
      <c r="N59" s="35">
        <v>-1.0262520496760228</v>
      </c>
      <c r="P59" s="35">
        <v>18.333333333333332</v>
      </c>
      <c r="Q59" s="35">
        <v>8.1999999999999993</v>
      </c>
    </row>
    <row r="60" spans="1:17" ht="15.75" x14ac:dyDescent="0.5">
      <c r="A60" s="83">
        <v>2.9</v>
      </c>
      <c r="B60" s="84">
        <v>0.81899999999999995</v>
      </c>
      <c r="C60" s="82">
        <v>266</v>
      </c>
      <c r="D60" s="82">
        <v>92</v>
      </c>
      <c r="E60" s="82">
        <v>52</v>
      </c>
      <c r="F60" s="82">
        <v>18</v>
      </c>
      <c r="G60" s="30">
        <v>178</v>
      </c>
      <c r="H60" s="31">
        <v>4.49438202247191E-2</v>
      </c>
      <c r="I60" s="83">
        <v>17.100000000000001</v>
      </c>
      <c r="K60" s="35">
        <v>29</v>
      </c>
      <c r="L60" s="35">
        <v>8.5273194595359723</v>
      </c>
      <c r="M60" s="35">
        <v>1.0726805404640274</v>
      </c>
      <c r="N60" s="35">
        <v>1.3301374369079866</v>
      </c>
      <c r="P60" s="35">
        <v>18.999999999999996</v>
      </c>
      <c r="Q60" s="35">
        <v>8.3000000000000007</v>
      </c>
    </row>
    <row r="61" spans="1:17" ht="15.75" x14ac:dyDescent="0.5">
      <c r="A61" s="83">
        <v>2.4</v>
      </c>
      <c r="B61" s="84">
        <v>1.623</v>
      </c>
      <c r="C61" s="82">
        <v>209</v>
      </c>
      <c r="D61" s="82">
        <v>88</v>
      </c>
      <c r="E61" s="82">
        <v>45</v>
      </c>
      <c r="F61" s="82">
        <v>10</v>
      </c>
      <c r="G61" s="30">
        <v>179</v>
      </c>
      <c r="H61" s="31">
        <v>4.4692737430167599E-2</v>
      </c>
      <c r="I61" s="83">
        <v>15.4</v>
      </c>
      <c r="K61" s="35">
        <v>30</v>
      </c>
      <c r="L61" s="35">
        <v>15.787805065233767</v>
      </c>
      <c r="M61" s="35">
        <v>0.51219493476623335</v>
      </c>
      <c r="N61" s="35">
        <v>0.63512819709817259</v>
      </c>
      <c r="P61" s="35">
        <v>19.666666666666664</v>
      </c>
      <c r="Q61" s="35">
        <v>8.4</v>
      </c>
    </row>
    <row r="62" spans="1:17" ht="15.75" x14ac:dyDescent="0.5">
      <c r="A62" s="83">
        <v>2.2000000000000002</v>
      </c>
      <c r="B62" s="84">
        <v>1.0840000000000001</v>
      </c>
      <c r="C62" s="82">
        <v>181</v>
      </c>
      <c r="D62" s="82">
        <v>101</v>
      </c>
      <c r="E62" s="82">
        <v>53</v>
      </c>
      <c r="F62" s="82">
        <v>9</v>
      </c>
      <c r="G62" s="30">
        <v>164</v>
      </c>
      <c r="H62" s="31">
        <v>3.6585365853658534E-2</v>
      </c>
      <c r="I62" s="83">
        <v>11</v>
      </c>
      <c r="K62" s="35">
        <v>31</v>
      </c>
      <c r="L62" s="35">
        <v>11.957192082239686</v>
      </c>
      <c r="M62" s="35">
        <v>-0.75719208223968693</v>
      </c>
      <c r="N62" s="35">
        <v>-0.9389277585679241</v>
      </c>
      <c r="P62" s="35">
        <v>20.333333333333332</v>
      </c>
      <c r="Q62" s="35">
        <v>8.4</v>
      </c>
    </row>
    <row r="63" spans="1:17" ht="15.75" x14ac:dyDescent="0.5">
      <c r="A63" s="83">
        <v>3</v>
      </c>
      <c r="B63" s="84">
        <v>1.4610000000000001</v>
      </c>
      <c r="C63" s="82">
        <v>180</v>
      </c>
      <c r="D63" s="82">
        <v>91</v>
      </c>
      <c r="E63" s="82">
        <v>44</v>
      </c>
      <c r="F63" s="82">
        <v>10</v>
      </c>
      <c r="G63" s="30">
        <v>181</v>
      </c>
      <c r="H63" s="31">
        <v>3.3149171270718231E-2</v>
      </c>
      <c r="I63" s="83">
        <v>15.6</v>
      </c>
      <c r="K63" s="35">
        <v>32</v>
      </c>
      <c r="L63" s="35">
        <v>13.340702072457265</v>
      </c>
      <c r="M63" s="35">
        <v>-0.24070207245726571</v>
      </c>
      <c r="N63" s="35">
        <v>-0.29847361412769546</v>
      </c>
      <c r="P63" s="35">
        <v>20.999999999999996</v>
      </c>
      <c r="Q63" s="35">
        <v>8.5</v>
      </c>
    </row>
    <row r="64" spans="1:17" ht="15.75" x14ac:dyDescent="0.5">
      <c r="A64" s="83">
        <v>1.8</v>
      </c>
      <c r="B64" s="84">
        <v>0.53200000000000003</v>
      </c>
      <c r="C64" s="82">
        <v>111</v>
      </c>
      <c r="D64" s="82">
        <v>120</v>
      </c>
      <c r="E64" s="82">
        <v>46</v>
      </c>
      <c r="F64" s="82">
        <v>3</v>
      </c>
      <c r="G64" s="30">
        <v>164</v>
      </c>
      <c r="H64" s="31">
        <v>4.878048780487805E-2</v>
      </c>
      <c r="I64" s="83">
        <v>7.6</v>
      </c>
      <c r="K64" s="35">
        <v>33</v>
      </c>
      <c r="L64" s="35">
        <v>8.4973910670929822</v>
      </c>
      <c r="M64" s="35">
        <v>-0.4973910670929822</v>
      </c>
      <c r="N64" s="35">
        <v>-0.61677121395134948</v>
      </c>
      <c r="P64" s="35">
        <v>21.666666666666664</v>
      </c>
      <c r="Q64" s="35">
        <v>8.6</v>
      </c>
    </row>
    <row r="65" spans="1:17" ht="15.75" x14ac:dyDescent="0.5">
      <c r="A65" s="83">
        <v>2.4</v>
      </c>
      <c r="B65" s="84">
        <v>1.3360000000000001</v>
      </c>
      <c r="C65" s="82">
        <v>150</v>
      </c>
      <c r="D65" s="82">
        <v>98</v>
      </c>
      <c r="E65" s="82">
        <v>38</v>
      </c>
      <c r="F65" s="82">
        <v>9</v>
      </c>
      <c r="G65" s="30">
        <v>177</v>
      </c>
      <c r="H65" s="31">
        <v>3.3898305084745763E-2</v>
      </c>
      <c r="I65" s="83">
        <v>11.4</v>
      </c>
      <c r="K65" s="35">
        <v>34</v>
      </c>
      <c r="L65" s="35">
        <v>17.100020233197313</v>
      </c>
      <c r="M65" s="35">
        <v>-1.0000202331973114</v>
      </c>
      <c r="N65" s="35">
        <v>-1.240037736925653</v>
      </c>
      <c r="P65" s="35">
        <v>22.333333333333332</v>
      </c>
      <c r="Q65" s="35">
        <v>8.6999999999999993</v>
      </c>
    </row>
    <row r="66" spans="1:17" ht="15.75" x14ac:dyDescent="0.5">
      <c r="A66" s="83">
        <v>3.6</v>
      </c>
      <c r="B66" s="84">
        <v>1.018</v>
      </c>
      <c r="C66" s="82">
        <v>348</v>
      </c>
      <c r="D66" s="82">
        <v>98</v>
      </c>
      <c r="E66" s="82">
        <v>36</v>
      </c>
      <c r="F66" s="82">
        <v>12</v>
      </c>
      <c r="G66" s="30">
        <v>184</v>
      </c>
      <c r="H66" s="31">
        <v>5.9782608695652176E-2</v>
      </c>
      <c r="I66" s="83">
        <v>23.5</v>
      </c>
      <c r="K66" s="35">
        <v>35</v>
      </c>
      <c r="L66" s="35">
        <v>9.9893968128416084</v>
      </c>
      <c r="M66" s="35">
        <v>0.41060318715839195</v>
      </c>
      <c r="N66" s="35">
        <v>0.50915314518230448</v>
      </c>
      <c r="P66" s="35">
        <v>22.999999999999996</v>
      </c>
      <c r="Q66" s="35">
        <v>8.6999999999999993</v>
      </c>
    </row>
    <row r="67" spans="1:17" ht="15.75" x14ac:dyDescent="0.5">
      <c r="A67" s="83">
        <v>3.2</v>
      </c>
      <c r="B67" s="84">
        <v>4.2999999999999997E-2</v>
      </c>
      <c r="C67" s="82">
        <v>214</v>
      </c>
      <c r="D67" s="82">
        <v>98</v>
      </c>
      <c r="E67" s="82">
        <v>42</v>
      </c>
      <c r="F67" s="82">
        <v>3</v>
      </c>
      <c r="G67" s="30">
        <v>160</v>
      </c>
      <c r="H67" s="31">
        <v>3.7499999999999999E-2</v>
      </c>
      <c r="I67" s="83">
        <v>12.4</v>
      </c>
      <c r="K67" s="35">
        <v>36</v>
      </c>
      <c r="L67" s="35">
        <v>8.3912952022503511</v>
      </c>
      <c r="M67" s="35">
        <v>-0.99129520225035073</v>
      </c>
      <c r="N67" s="35">
        <v>-1.2292185882015485</v>
      </c>
      <c r="P67" s="35">
        <v>23.666666666666664</v>
      </c>
      <c r="Q67" s="35">
        <v>8.6999999999999993</v>
      </c>
    </row>
    <row r="68" spans="1:17" ht="15.75" x14ac:dyDescent="0.5">
      <c r="A68" s="83">
        <v>2.7</v>
      </c>
      <c r="B68" s="84">
        <v>1.28</v>
      </c>
      <c r="C68" s="82">
        <v>141</v>
      </c>
      <c r="D68" s="82">
        <v>96</v>
      </c>
      <c r="E68" s="82">
        <v>28</v>
      </c>
      <c r="F68" s="82">
        <v>9</v>
      </c>
      <c r="G68" s="30">
        <v>180</v>
      </c>
      <c r="H68" s="31">
        <v>3.3333333333333333E-2</v>
      </c>
      <c r="I68" s="83">
        <v>13.4</v>
      </c>
      <c r="K68" s="35">
        <v>37</v>
      </c>
      <c r="L68" s="35">
        <v>10.902580598481711</v>
      </c>
      <c r="M68" s="35">
        <v>-0.40258059848171079</v>
      </c>
      <c r="N68" s="35">
        <v>-0.49920503375748881</v>
      </c>
      <c r="P68" s="35">
        <v>24.333333333333332</v>
      </c>
      <c r="Q68" s="35">
        <v>8.8000000000000007</v>
      </c>
    </row>
    <row r="69" spans="1:17" ht="15.75" x14ac:dyDescent="0.5">
      <c r="A69" s="83">
        <v>2.5</v>
      </c>
      <c r="B69" s="84">
        <v>0.61199999999999999</v>
      </c>
      <c r="C69" s="82">
        <v>148</v>
      </c>
      <c r="D69" s="82">
        <v>116</v>
      </c>
      <c r="E69" s="82">
        <v>35</v>
      </c>
      <c r="F69" s="82">
        <v>10</v>
      </c>
      <c r="G69" s="30">
        <v>178</v>
      </c>
      <c r="H69" s="31">
        <v>3.9325842696629212E-2</v>
      </c>
      <c r="I69" s="83">
        <v>13.8</v>
      </c>
      <c r="K69" s="35">
        <v>38</v>
      </c>
      <c r="L69" s="35">
        <v>12.599988005888562</v>
      </c>
      <c r="M69" s="35">
        <v>-0.59998800588856227</v>
      </c>
      <c r="N69" s="35">
        <v>-0.74399271565317404</v>
      </c>
      <c r="P69" s="35">
        <v>24.999999999999996</v>
      </c>
      <c r="Q69" s="35">
        <v>8.8000000000000007</v>
      </c>
    </row>
    <row r="70" spans="1:17" ht="15.75" x14ac:dyDescent="0.5">
      <c r="A70" s="83">
        <v>2.2999999999999998</v>
      </c>
      <c r="B70" s="84">
        <v>0.73899999999999999</v>
      </c>
      <c r="C70" s="82">
        <v>146</v>
      </c>
      <c r="D70" s="82">
        <v>114</v>
      </c>
      <c r="E70" s="82">
        <v>43</v>
      </c>
      <c r="F70" s="82">
        <v>11</v>
      </c>
      <c r="G70" s="30">
        <v>170</v>
      </c>
      <c r="H70" s="31">
        <v>2.9411764705882353E-2</v>
      </c>
      <c r="I70" s="83">
        <v>11.6</v>
      </c>
      <c r="K70" s="35">
        <v>39</v>
      </c>
      <c r="L70" s="35">
        <v>15.839413105314403</v>
      </c>
      <c r="M70" s="35">
        <v>-1.3394131053144029</v>
      </c>
      <c r="N70" s="35">
        <v>-1.6608891908239234</v>
      </c>
      <c r="P70" s="35">
        <v>25.666666666666664</v>
      </c>
      <c r="Q70" s="35">
        <v>8.9</v>
      </c>
    </row>
    <row r="71" spans="1:17" ht="15.75" x14ac:dyDescent="0.5">
      <c r="A71" s="83">
        <v>2.6</v>
      </c>
      <c r="B71" s="84">
        <v>1.1419999999999999</v>
      </c>
      <c r="C71" s="82">
        <v>199</v>
      </c>
      <c r="D71" s="82">
        <v>98</v>
      </c>
      <c r="E71" s="82">
        <v>35</v>
      </c>
      <c r="F71" s="82">
        <v>8</v>
      </c>
      <c r="G71" s="30">
        <v>164</v>
      </c>
      <c r="H71" s="31">
        <v>3.6585365853658534E-2</v>
      </c>
      <c r="I71" s="83">
        <v>11.8</v>
      </c>
      <c r="K71" s="35">
        <v>40</v>
      </c>
      <c r="L71" s="35">
        <v>5.7497581504535447</v>
      </c>
      <c r="M71" s="35">
        <v>0.1502418495464557</v>
      </c>
      <c r="N71" s="35">
        <v>0.18630179362216154</v>
      </c>
      <c r="P71" s="35">
        <v>26.333333333333332</v>
      </c>
      <c r="Q71" s="35">
        <v>9</v>
      </c>
    </row>
    <row r="72" spans="1:17" ht="15.75" x14ac:dyDescent="0.5">
      <c r="A72" s="83">
        <v>2.6</v>
      </c>
      <c r="B72" s="84">
        <v>1.476</v>
      </c>
      <c r="C72" s="82">
        <v>171</v>
      </c>
      <c r="D72" s="82">
        <v>91</v>
      </c>
      <c r="E72" s="82">
        <v>28</v>
      </c>
      <c r="F72" s="82">
        <v>8</v>
      </c>
      <c r="G72" s="30">
        <v>174</v>
      </c>
      <c r="H72" s="31">
        <v>4.0229885057471264E-2</v>
      </c>
      <c r="I72" s="83">
        <v>12.4</v>
      </c>
      <c r="K72" s="35">
        <v>41</v>
      </c>
      <c r="L72" s="35">
        <v>9.1568140841041998</v>
      </c>
      <c r="M72" s="35">
        <v>-0.15681408410419984</v>
      </c>
      <c r="N72" s="35">
        <v>-0.19445144759613428</v>
      </c>
      <c r="P72" s="35">
        <v>26.999999999999996</v>
      </c>
      <c r="Q72" s="35">
        <v>9</v>
      </c>
    </row>
    <row r="73" spans="1:17" ht="15.75" x14ac:dyDescent="0.5">
      <c r="A73" s="83">
        <v>3.3</v>
      </c>
      <c r="B73" s="84">
        <v>0.54600000000000004</v>
      </c>
      <c r="C73" s="82">
        <v>122</v>
      </c>
      <c r="D73" s="82">
        <v>129</v>
      </c>
      <c r="E73" s="82">
        <v>56</v>
      </c>
      <c r="F73" s="82">
        <v>3</v>
      </c>
      <c r="G73" s="30">
        <v>163</v>
      </c>
      <c r="H73" s="31">
        <v>4.2944785276073622E-2</v>
      </c>
      <c r="I73" s="83">
        <v>8.1</v>
      </c>
      <c r="K73" s="35">
        <v>42</v>
      </c>
      <c r="L73" s="35">
        <v>17.208685122881519</v>
      </c>
      <c r="M73" s="35">
        <v>-1.4086851228815185</v>
      </c>
      <c r="N73" s="35">
        <v>-1.7467873687253412</v>
      </c>
      <c r="P73" s="35">
        <v>27.666666666666664</v>
      </c>
      <c r="Q73" s="35">
        <v>9</v>
      </c>
    </row>
    <row r="74" spans="1:17" ht="15.75" x14ac:dyDescent="0.5">
      <c r="A74" s="83">
        <v>2</v>
      </c>
      <c r="B74" s="84">
        <v>1.2949999999999999</v>
      </c>
      <c r="C74" s="82">
        <v>110</v>
      </c>
      <c r="D74" s="82">
        <v>88</v>
      </c>
      <c r="E74" s="82">
        <v>40</v>
      </c>
      <c r="F74" s="82">
        <v>8</v>
      </c>
      <c r="G74" s="30">
        <v>175</v>
      </c>
      <c r="H74" s="31">
        <v>0.04</v>
      </c>
      <c r="I74" s="83">
        <v>9.5</v>
      </c>
      <c r="K74" s="35">
        <v>43</v>
      </c>
      <c r="L74" s="35">
        <v>14.656401602320852</v>
      </c>
      <c r="M74" s="35">
        <v>-0.65640160232085165</v>
      </c>
      <c r="N74" s="35">
        <v>-0.81394628872046082</v>
      </c>
      <c r="P74" s="35">
        <v>28.333333333333332</v>
      </c>
      <c r="Q74" s="35">
        <v>9</v>
      </c>
    </row>
    <row r="75" spans="1:17" ht="15.75" x14ac:dyDescent="0.5">
      <c r="A75" s="83">
        <v>1.8</v>
      </c>
      <c r="B75" s="84">
        <v>1.512</v>
      </c>
      <c r="C75" s="82">
        <v>73</v>
      </c>
      <c r="D75" s="82">
        <v>82</v>
      </c>
      <c r="E75" s="82">
        <v>31</v>
      </c>
      <c r="F75" s="82">
        <v>7</v>
      </c>
      <c r="G75" s="30">
        <v>174</v>
      </c>
      <c r="H75" s="31">
        <v>3.4482758620689655E-2</v>
      </c>
      <c r="I75" s="83">
        <v>8.4</v>
      </c>
      <c r="K75" s="35">
        <v>44</v>
      </c>
      <c r="L75" s="35">
        <v>15.224864355707449</v>
      </c>
      <c r="M75" s="35">
        <v>7.5135644292551262E-2</v>
      </c>
      <c r="N75" s="35">
        <v>9.3169149201207002E-2</v>
      </c>
      <c r="P75" s="35">
        <v>28.999999999999996</v>
      </c>
      <c r="Q75" s="35">
        <v>9.1</v>
      </c>
    </row>
    <row r="76" spans="1:17" ht="15.75" x14ac:dyDescent="0.5">
      <c r="A76" s="83">
        <v>1.8</v>
      </c>
      <c r="B76" s="84">
        <v>0.10299999999999999</v>
      </c>
      <c r="C76" s="82">
        <v>89</v>
      </c>
      <c r="D76" s="82">
        <v>135</v>
      </c>
      <c r="E76" s="82">
        <v>40</v>
      </c>
      <c r="F76" s="82">
        <v>20</v>
      </c>
      <c r="G76" s="30">
        <v>170</v>
      </c>
      <c r="H76" s="31">
        <v>3.5294117647058823E-2</v>
      </c>
      <c r="I76" s="83">
        <v>9</v>
      </c>
      <c r="K76" s="35">
        <v>45</v>
      </c>
      <c r="L76" s="35">
        <v>14.098458770784763</v>
      </c>
      <c r="M76" s="35">
        <v>0.30154122921523729</v>
      </c>
      <c r="N76" s="35">
        <v>0.37391493797112479</v>
      </c>
      <c r="P76" s="35">
        <v>29.666666666666664</v>
      </c>
      <c r="Q76" s="35">
        <v>9.1</v>
      </c>
    </row>
    <row r="77" spans="1:17" ht="15.75" x14ac:dyDescent="0.5">
      <c r="A77" s="83">
        <v>3.1</v>
      </c>
      <c r="B77" s="84">
        <v>0.185</v>
      </c>
      <c r="C77" s="82">
        <v>166</v>
      </c>
      <c r="D77" s="82">
        <v>133</v>
      </c>
      <c r="E77" s="82">
        <v>29</v>
      </c>
      <c r="F77" s="82">
        <v>15</v>
      </c>
      <c r="G77" s="30">
        <v>178</v>
      </c>
      <c r="H77" s="31">
        <v>5.0561797752808987E-2</v>
      </c>
      <c r="I77" s="83">
        <v>15.5</v>
      </c>
      <c r="K77" s="35">
        <v>46</v>
      </c>
      <c r="L77" s="35">
        <v>15.699219442889781</v>
      </c>
      <c r="M77" s="35">
        <v>-0.8992194428897804</v>
      </c>
      <c r="N77" s="35">
        <v>-1.1150434820658064</v>
      </c>
      <c r="P77" s="35">
        <v>30.333333333333332</v>
      </c>
      <c r="Q77" s="35">
        <v>9.1</v>
      </c>
    </row>
    <row r="78" spans="1:17" ht="15.75" x14ac:dyDescent="0.5">
      <c r="A78" s="83">
        <v>2.1</v>
      </c>
      <c r="B78" s="84">
        <v>0.63600000000000001</v>
      </c>
      <c r="C78" s="82">
        <v>118</v>
      </c>
      <c r="D78" s="82">
        <v>112</v>
      </c>
      <c r="E78" s="82">
        <v>32</v>
      </c>
      <c r="F78" s="82">
        <v>10</v>
      </c>
      <c r="G78" s="30">
        <v>173</v>
      </c>
      <c r="H78" s="31">
        <v>4.046242774566474E-2</v>
      </c>
      <c r="I78" s="83">
        <v>10.4</v>
      </c>
      <c r="K78" s="35">
        <v>47</v>
      </c>
      <c r="L78" s="35">
        <v>11.775013039529714</v>
      </c>
      <c r="M78" s="35">
        <v>0.32498696047028552</v>
      </c>
      <c r="N78" s="35">
        <v>0.40298794125738996</v>
      </c>
      <c r="P78" s="35">
        <v>30.999999999999996</v>
      </c>
      <c r="Q78" s="35">
        <v>9.1999999999999993</v>
      </c>
    </row>
    <row r="79" spans="1:17" ht="15.75" x14ac:dyDescent="0.5">
      <c r="A79" s="83">
        <v>2.2000000000000002</v>
      </c>
      <c r="B79" s="84">
        <v>0.17199999999999999</v>
      </c>
      <c r="C79" s="82">
        <v>117</v>
      </c>
      <c r="D79" s="82">
        <v>168</v>
      </c>
      <c r="E79" s="82">
        <v>33</v>
      </c>
      <c r="F79" s="82">
        <v>11</v>
      </c>
      <c r="G79" s="30">
        <v>176</v>
      </c>
      <c r="H79" s="31">
        <v>4.5454545454545456E-2</v>
      </c>
      <c r="I79" s="83">
        <v>12.7</v>
      </c>
      <c r="K79" s="35">
        <v>48</v>
      </c>
      <c r="L79" s="35">
        <v>8.509773131050812</v>
      </c>
      <c r="M79" s="35">
        <v>-0.50977313105081201</v>
      </c>
      <c r="N79" s="35">
        <v>-0.63212512986127534</v>
      </c>
      <c r="P79" s="35">
        <v>31.666666666666664</v>
      </c>
      <c r="Q79" s="35">
        <v>9.3000000000000007</v>
      </c>
    </row>
    <row r="80" spans="1:17" ht="15.75" x14ac:dyDescent="0.5">
      <c r="A80" s="83">
        <v>3</v>
      </c>
      <c r="B80" s="84">
        <v>4.3999999999999997E-2</v>
      </c>
      <c r="C80" s="82">
        <v>175</v>
      </c>
      <c r="D80" s="82">
        <v>78</v>
      </c>
      <c r="E80" s="82">
        <v>39</v>
      </c>
      <c r="F80" s="82">
        <v>7</v>
      </c>
      <c r="G80" s="30">
        <v>179</v>
      </c>
      <c r="H80" s="31">
        <v>4.4692737430167599E-2</v>
      </c>
      <c r="I80" s="83">
        <v>14</v>
      </c>
      <c r="K80" s="35">
        <v>49</v>
      </c>
      <c r="L80" s="35">
        <v>8.9276125769386141</v>
      </c>
      <c r="M80" s="35">
        <v>-0.52761257693861374</v>
      </c>
      <c r="N80" s="35">
        <v>-0.65424626838663202</v>
      </c>
      <c r="P80" s="35">
        <v>32.333333333333336</v>
      </c>
      <c r="Q80" s="35">
        <v>9.4</v>
      </c>
    </row>
    <row r="81" spans="1:17" ht="15.75" x14ac:dyDescent="0.5">
      <c r="A81" s="83">
        <v>2</v>
      </c>
      <c r="B81" s="84">
        <v>1.5449999999999999</v>
      </c>
      <c r="C81" s="82">
        <v>102</v>
      </c>
      <c r="D81" s="82">
        <v>110</v>
      </c>
      <c r="E81" s="82">
        <v>41</v>
      </c>
      <c r="F81" s="82">
        <v>10</v>
      </c>
      <c r="G81" s="30">
        <v>162</v>
      </c>
      <c r="H81" s="31">
        <v>4.3209876543209874E-2</v>
      </c>
      <c r="I81" s="83">
        <v>9.4</v>
      </c>
      <c r="K81" s="35">
        <v>50</v>
      </c>
      <c r="L81" s="35">
        <v>10.752707905418376</v>
      </c>
      <c r="M81" s="35">
        <v>-0.1527079054183762</v>
      </c>
      <c r="N81" s="35">
        <v>-0.18935973409279716</v>
      </c>
      <c r="P81" s="35">
        <v>33</v>
      </c>
      <c r="Q81" s="35">
        <v>9.4</v>
      </c>
    </row>
    <row r="82" spans="1:17" ht="15.75" x14ac:dyDescent="0.5">
      <c r="A82" s="83">
        <v>2.5</v>
      </c>
      <c r="B82" s="84">
        <v>0.29099999999999998</v>
      </c>
      <c r="C82" s="82">
        <v>182</v>
      </c>
      <c r="D82" s="82">
        <v>132</v>
      </c>
      <c r="E82" s="82">
        <v>31</v>
      </c>
      <c r="F82" s="82">
        <v>6</v>
      </c>
      <c r="G82" s="30">
        <v>168</v>
      </c>
      <c r="H82" s="31">
        <v>2.976190476190476E-2</v>
      </c>
      <c r="I82" s="83">
        <v>14</v>
      </c>
      <c r="K82" s="35">
        <v>51</v>
      </c>
      <c r="L82" s="35">
        <v>10.078170607055057</v>
      </c>
      <c r="M82" s="35">
        <v>0.82182939294494339</v>
      </c>
      <c r="N82" s="35">
        <v>1.0190788413431582</v>
      </c>
      <c r="P82" s="35">
        <v>33.666666666666664</v>
      </c>
      <c r="Q82" s="35">
        <v>9.4</v>
      </c>
    </row>
    <row r="83" spans="1:17" ht="15.75" x14ac:dyDescent="0.5">
      <c r="A83" s="83">
        <v>2.5</v>
      </c>
      <c r="B83" s="84">
        <v>9.1999999999999998E-2</v>
      </c>
      <c r="C83" s="82">
        <v>230</v>
      </c>
      <c r="D83" s="82">
        <v>137</v>
      </c>
      <c r="E83" s="82">
        <v>43</v>
      </c>
      <c r="F83" s="82">
        <v>12</v>
      </c>
      <c r="G83" s="30">
        <v>165</v>
      </c>
      <c r="H83" s="31">
        <v>5.4545454545454543E-2</v>
      </c>
      <c r="I83" s="83">
        <v>15.9</v>
      </c>
      <c r="K83" s="35">
        <v>52</v>
      </c>
      <c r="L83" s="35">
        <v>9.6974179917615722</v>
      </c>
      <c r="M83" s="35">
        <v>-0.99741799176157286</v>
      </c>
      <c r="N83" s="35">
        <v>-1.2368109246334755</v>
      </c>
      <c r="P83" s="35">
        <v>34.333333333333336</v>
      </c>
      <c r="Q83" s="35">
        <v>9.4</v>
      </c>
    </row>
    <row r="84" spans="1:17" ht="15.75" x14ac:dyDescent="0.5">
      <c r="A84" s="83">
        <v>1.6</v>
      </c>
      <c r="B84" s="84">
        <v>0.48</v>
      </c>
      <c r="C84" s="82">
        <v>59</v>
      </c>
      <c r="D84" s="82">
        <v>127</v>
      </c>
      <c r="E84" s="82">
        <v>30</v>
      </c>
      <c r="F84" s="82">
        <v>4</v>
      </c>
      <c r="G84" s="30">
        <v>170</v>
      </c>
      <c r="H84" s="31">
        <v>2.9411764705882353E-2</v>
      </c>
      <c r="I84" s="83">
        <v>7.5</v>
      </c>
      <c r="K84" s="35">
        <v>53</v>
      </c>
      <c r="L84" s="35">
        <v>9.9609027506382457</v>
      </c>
      <c r="M84" s="35">
        <v>-0.46090275063824571</v>
      </c>
      <c r="N84" s="35">
        <v>-0.57152524006130823</v>
      </c>
      <c r="P84" s="35">
        <v>35</v>
      </c>
      <c r="Q84" s="35">
        <v>9.5</v>
      </c>
    </row>
    <row r="85" spans="1:17" ht="15.75" x14ac:dyDescent="0.5">
      <c r="A85" s="83">
        <v>1.9</v>
      </c>
      <c r="B85" s="84">
        <v>0.98299999999999998</v>
      </c>
      <c r="C85" s="82">
        <v>71</v>
      </c>
      <c r="D85" s="82">
        <v>112</v>
      </c>
      <c r="E85" s="82">
        <v>39</v>
      </c>
      <c r="F85" s="82">
        <v>7</v>
      </c>
      <c r="G85" s="30">
        <v>175</v>
      </c>
      <c r="H85" s="31">
        <v>2.8571428571428571E-2</v>
      </c>
      <c r="I85" s="83">
        <v>8.1</v>
      </c>
      <c r="K85" s="35">
        <v>54</v>
      </c>
      <c r="L85" s="35">
        <v>6.9487714010296049</v>
      </c>
      <c r="M85" s="35">
        <v>-0.14877140102960507</v>
      </c>
      <c r="N85" s="35">
        <v>-0.18447841886376168</v>
      </c>
      <c r="P85" s="35">
        <v>35.666666666666664</v>
      </c>
      <c r="Q85" s="35">
        <v>9.5</v>
      </c>
    </row>
    <row r="86" spans="1:17" ht="15.75" x14ac:dyDescent="0.5">
      <c r="A86" s="83">
        <v>2.1</v>
      </c>
      <c r="B86" s="84">
        <v>1.881</v>
      </c>
      <c r="C86" s="82">
        <v>46</v>
      </c>
      <c r="D86" s="82">
        <v>85</v>
      </c>
      <c r="E86" s="82">
        <v>46</v>
      </c>
      <c r="F86" s="82">
        <v>9</v>
      </c>
      <c r="G86" s="30">
        <v>184</v>
      </c>
      <c r="H86" s="31">
        <v>5.434782608695652E-2</v>
      </c>
      <c r="I86" s="83">
        <v>10.3</v>
      </c>
      <c r="K86" s="35">
        <v>55</v>
      </c>
      <c r="L86" s="35">
        <v>7.7205178420871956</v>
      </c>
      <c r="M86" s="35">
        <v>-0.52051784208719543</v>
      </c>
      <c r="N86" s="35">
        <v>-0.64544870744017824</v>
      </c>
      <c r="P86" s="35">
        <v>36.333333333333336</v>
      </c>
      <c r="Q86" s="35">
        <v>9.5</v>
      </c>
    </row>
    <row r="87" spans="1:17" ht="15.75" x14ac:dyDescent="0.5">
      <c r="A87" s="83">
        <v>1.9</v>
      </c>
      <c r="B87" s="84">
        <v>2.6259999999999999</v>
      </c>
      <c r="C87" s="82">
        <v>43</v>
      </c>
      <c r="D87" s="82">
        <v>74</v>
      </c>
      <c r="E87" s="82">
        <v>50</v>
      </c>
      <c r="F87" s="82">
        <v>4</v>
      </c>
      <c r="G87" s="30">
        <v>176</v>
      </c>
      <c r="H87" s="31">
        <v>2.2727272727272728E-2</v>
      </c>
      <c r="I87" s="83">
        <v>7.7</v>
      </c>
      <c r="K87" s="35">
        <v>56</v>
      </c>
      <c r="L87" s="35">
        <v>12.10998671390832</v>
      </c>
      <c r="M87" s="35">
        <v>-0.80998671390831944</v>
      </c>
      <c r="N87" s="35">
        <v>-1.004393769557401</v>
      </c>
      <c r="P87" s="35">
        <v>37</v>
      </c>
      <c r="Q87" s="35">
        <v>9.6</v>
      </c>
    </row>
    <row r="88" spans="1:17" ht="15.75" x14ac:dyDescent="0.5">
      <c r="A88" s="83">
        <v>1.9</v>
      </c>
      <c r="B88" s="84">
        <v>0.56799999999999995</v>
      </c>
      <c r="C88" s="82">
        <v>125</v>
      </c>
      <c r="D88" s="82">
        <v>109</v>
      </c>
      <c r="E88" s="82">
        <v>44</v>
      </c>
      <c r="F88" s="82">
        <v>8</v>
      </c>
      <c r="G88" s="30">
        <v>160</v>
      </c>
      <c r="H88" s="31">
        <v>4.3749999999999997E-2</v>
      </c>
      <c r="I88" s="83">
        <v>8.5</v>
      </c>
      <c r="K88" s="35">
        <v>57</v>
      </c>
      <c r="L88" s="35">
        <v>9.628038651108735</v>
      </c>
      <c r="M88" s="35">
        <v>-0.22803865110873467</v>
      </c>
      <c r="N88" s="35">
        <v>-0.28277081149483102</v>
      </c>
      <c r="P88" s="35">
        <v>37.666666666666664</v>
      </c>
      <c r="Q88" s="35">
        <v>9.6999999999999993</v>
      </c>
    </row>
    <row r="89" spans="1:17" ht="15.75" x14ac:dyDescent="0.5">
      <c r="A89" s="83">
        <v>2.2000000000000002</v>
      </c>
      <c r="B89" s="84">
        <v>0.879</v>
      </c>
      <c r="C89" s="82">
        <v>118</v>
      </c>
      <c r="D89" s="82">
        <v>108</v>
      </c>
      <c r="E89" s="82">
        <v>31</v>
      </c>
      <c r="F89" s="82">
        <v>10</v>
      </c>
      <c r="G89" s="30">
        <v>173</v>
      </c>
      <c r="H89" s="31">
        <v>4.046242774566474E-2</v>
      </c>
      <c r="I89" s="83">
        <v>10.7</v>
      </c>
      <c r="K89" s="35">
        <v>58</v>
      </c>
      <c r="L89" s="35">
        <v>9.3357604944766113</v>
      </c>
      <c r="M89" s="35">
        <v>-0.73576049447661163</v>
      </c>
      <c r="N89" s="35">
        <v>-0.91235231868559541</v>
      </c>
      <c r="P89" s="35">
        <v>38.333333333333336</v>
      </c>
      <c r="Q89" s="35">
        <v>9.6999999999999993</v>
      </c>
    </row>
    <row r="90" spans="1:17" ht="15.75" x14ac:dyDescent="0.5">
      <c r="A90" s="83">
        <v>1.8</v>
      </c>
      <c r="B90" s="84">
        <v>1.083</v>
      </c>
      <c r="C90" s="82">
        <v>101</v>
      </c>
      <c r="D90" s="82">
        <v>100</v>
      </c>
      <c r="E90" s="82">
        <v>53</v>
      </c>
      <c r="F90" s="82">
        <v>7</v>
      </c>
      <c r="G90" s="30">
        <v>163</v>
      </c>
      <c r="H90" s="31">
        <v>2.4539877300613498E-2</v>
      </c>
      <c r="I90" s="83">
        <v>7.4</v>
      </c>
      <c r="K90" s="35">
        <v>59</v>
      </c>
      <c r="L90" s="35">
        <v>17.646818293935681</v>
      </c>
      <c r="M90" s="35">
        <v>-0.54681829393567938</v>
      </c>
      <c r="N90" s="35">
        <v>-0.67806160036739693</v>
      </c>
      <c r="P90" s="35">
        <v>39</v>
      </c>
      <c r="Q90" s="35">
        <v>9.6999999999999993</v>
      </c>
    </row>
    <row r="91" spans="1:17" ht="15.75" x14ac:dyDescent="0.5">
      <c r="A91" s="83">
        <v>2.6</v>
      </c>
      <c r="B91" s="84">
        <v>0.82799999999999996</v>
      </c>
      <c r="C91" s="82">
        <v>213</v>
      </c>
      <c r="D91" s="82">
        <v>105</v>
      </c>
      <c r="E91" s="82">
        <v>37</v>
      </c>
      <c r="F91" s="82">
        <v>15</v>
      </c>
      <c r="G91" s="30">
        <v>168</v>
      </c>
      <c r="H91" s="31">
        <v>4.7619047619047616E-2</v>
      </c>
      <c r="I91" s="83">
        <v>14.8</v>
      </c>
      <c r="K91" s="35">
        <v>60</v>
      </c>
      <c r="L91" s="35">
        <v>15.133533199736751</v>
      </c>
      <c r="M91" s="35">
        <v>0.26646680026324887</v>
      </c>
      <c r="N91" s="35">
        <v>0.33042220246664056</v>
      </c>
      <c r="P91" s="35">
        <v>39.666666666666664</v>
      </c>
      <c r="Q91" s="35">
        <v>9.6999999999999993</v>
      </c>
    </row>
    <row r="92" spans="1:17" ht="15.75" x14ac:dyDescent="0.5">
      <c r="A92" s="83">
        <v>1.9</v>
      </c>
      <c r="B92" s="84">
        <v>1.56</v>
      </c>
      <c r="C92" s="82">
        <v>115</v>
      </c>
      <c r="D92" s="82">
        <v>87</v>
      </c>
      <c r="E92" s="82">
        <v>46</v>
      </c>
      <c r="F92" s="82">
        <v>1</v>
      </c>
      <c r="G92" s="30">
        <v>162</v>
      </c>
      <c r="H92" s="31">
        <v>2.4691358024691357E-2</v>
      </c>
      <c r="I92" s="83">
        <v>7.3</v>
      </c>
      <c r="K92" s="35">
        <v>61</v>
      </c>
      <c r="L92" s="35">
        <v>10.912350493094481</v>
      </c>
      <c r="M92" s="35">
        <v>8.7649506905519203E-2</v>
      </c>
      <c r="N92" s="35">
        <v>0.10868649711042831</v>
      </c>
      <c r="P92" s="35">
        <v>40.333333333333336</v>
      </c>
      <c r="Q92" s="35">
        <v>9.8000000000000007</v>
      </c>
    </row>
    <row r="93" spans="1:17" ht="15.75" x14ac:dyDescent="0.5">
      <c r="A93" s="83">
        <v>1.8</v>
      </c>
      <c r="B93" s="84">
        <v>1.4279999999999999</v>
      </c>
      <c r="C93" s="82">
        <v>121</v>
      </c>
      <c r="D93" s="82">
        <v>84</v>
      </c>
      <c r="E93" s="82">
        <v>45</v>
      </c>
      <c r="F93" s="82">
        <v>5</v>
      </c>
      <c r="G93" s="30">
        <v>160</v>
      </c>
      <c r="H93" s="31">
        <v>3.125E-2</v>
      </c>
      <c r="I93" s="83">
        <v>7.6</v>
      </c>
      <c r="K93" s="35">
        <v>62</v>
      </c>
      <c r="L93" s="35">
        <v>14.595212365154321</v>
      </c>
      <c r="M93" s="35">
        <v>1.0047876348456786</v>
      </c>
      <c r="N93" s="35">
        <v>1.245949375265365</v>
      </c>
      <c r="P93" s="35">
        <v>41</v>
      </c>
      <c r="Q93" s="35">
        <v>9.8000000000000007</v>
      </c>
    </row>
    <row r="94" spans="1:17" ht="15.75" x14ac:dyDescent="0.5">
      <c r="A94" s="83">
        <v>1.9</v>
      </c>
      <c r="B94" s="84">
        <v>1.4039999999999999</v>
      </c>
      <c r="C94" s="82">
        <v>69</v>
      </c>
      <c r="D94" s="82">
        <v>87</v>
      </c>
      <c r="E94" s="82">
        <v>34</v>
      </c>
      <c r="F94" s="82">
        <v>8</v>
      </c>
      <c r="G94" s="30">
        <v>174</v>
      </c>
      <c r="H94" s="31">
        <v>4.0229885057471264E-2</v>
      </c>
      <c r="I94" s="83">
        <v>9</v>
      </c>
      <c r="K94" s="35">
        <v>63</v>
      </c>
      <c r="L94" s="35">
        <v>8.4230614849624459</v>
      </c>
      <c r="M94" s="35">
        <v>-0.82306148496244624</v>
      </c>
      <c r="N94" s="35">
        <v>-1.0206066510277516</v>
      </c>
      <c r="P94" s="35">
        <v>41.666666666666664</v>
      </c>
      <c r="Q94" s="35">
        <v>10</v>
      </c>
    </row>
    <row r="95" spans="1:17" ht="15.75" x14ac:dyDescent="0.5">
      <c r="A95" s="83">
        <v>2.1</v>
      </c>
      <c r="B95" s="84">
        <v>1.0720000000000001</v>
      </c>
      <c r="C95" s="82">
        <v>178</v>
      </c>
      <c r="D95" s="82">
        <v>101</v>
      </c>
      <c r="E95" s="82">
        <v>38</v>
      </c>
      <c r="F95" s="82">
        <v>13</v>
      </c>
      <c r="G95" s="30">
        <v>175</v>
      </c>
      <c r="H95" s="31">
        <v>4.5714285714285714E-2</v>
      </c>
      <c r="I95" s="83">
        <v>12.9</v>
      </c>
      <c r="K95" s="35">
        <v>64</v>
      </c>
      <c r="L95" s="35">
        <v>12.492739961995413</v>
      </c>
      <c r="M95" s="35">
        <v>-1.092739961995413</v>
      </c>
      <c r="N95" s="35">
        <v>-1.3550113733085407</v>
      </c>
      <c r="P95" s="35">
        <v>42.333333333333336</v>
      </c>
      <c r="Q95" s="35">
        <v>10.3</v>
      </c>
    </row>
    <row r="96" spans="1:17" ht="15.75" x14ac:dyDescent="0.5">
      <c r="A96" s="83">
        <v>1.9</v>
      </c>
      <c r="B96" s="84">
        <v>0.183</v>
      </c>
      <c r="C96" s="82">
        <v>85</v>
      </c>
      <c r="D96" s="82">
        <v>130</v>
      </c>
      <c r="E96" s="82">
        <v>37</v>
      </c>
      <c r="F96" s="82">
        <v>11</v>
      </c>
      <c r="G96" s="30">
        <v>171</v>
      </c>
      <c r="H96" s="31">
        <v>4.0935672514619881E-2</v>
      </c>
      <c r="I96" s="83">
        <v>9</v>
      </c>
      <c r="K96" s="35">
        <v>65</v>
      </c>
      <c r="L96" s="35">
        <v>22.866964400998103</v>
      </c>
      <c r="M96" s="35">
        <v>0.63303559900189654</v>
      </c>
      <c r="N96" s="35">
        <v>0.78497214908331059</v>
      </c>
      <c r="P96" s="35">
        <v>43</v>
      </c>
      <c r="Q96" s="35">
        <v>10.3</v>
      </c>
    </row>
    <row r="97" spans="1:17" ht="15.75" x14ac:dyDescent="0.5">
      <c r="A97" s="83">
        <v>3.6</v>
      </c>
      <c r="B97" s="84">
        <v>1.6</v>
      </c>
      <c r="C97" s="82">
        <v>282</v>
      </c>
      <c r="D97" s="82">
        <v>72</v>
      </c>
      <c r="E97" s="82">
        <v>39</v>
      </c>
      <c r="F97" s="82">
        <v>18</v>
      </c>
      <c r="G97" s="30">
        <v>175</v>
      </c>
      <c r="H97" s="31">
        <v>5.7142857142857141E-2</v>
      </c>
      <c r="I97" s="83">
        <v>18.2</v>
      </c>
      <c r="K97" s="35">
        <v>66</v>
      </c>
      <c r="L97" s="35">
        <v>11.85847507255416</v>
      </c>
      <c r="M97" s="35">
        <v>0.54152492744584002</v>
      </c>
      <c r="N97" s="35">
        <v>0.6714977589721165</v>
      </c>
      <c r="P97" s="35">
        <v>43.666666666666664</v>
      </c>
      <c r="Q97" s="35">
        <v>10.3</v>
      </c>
    </row>
    <row r="98" spans="1:17" ht="15.75" x14ac:dyDescent="0.5">
      <c r="A98" s="83">
        <v>3</v>
      </c>
      <c r="B98" s="84">
        <v>0.61199999999999999</v>
      </c>
      <c r="C98" s="82">
        <v>156</v>
      </c>
      <c r="D98" s="82">
        <v>129</v>
      </c>
      <c r="E98" s="82">
        <v>42</v>
      </c>
      <c r="F98" s="82">
        <v>15</v>
      </c>
      <c r="G98" s="30">
        <v>186</v>
      </c>
      <c r="H98" s="31">
        <v>3.7634408602150539E-2</v>
      </c>
      <c r="I98" s="83">
        <v>14.4</v>
      </c>
      <c r="K98" s="35">
        <v>67</v>
      </c>
      <c r="L98" s="35">
        <v>13.096923099651764</v>
      </c>
      <c r="M98" s="35">
        <v>0.30307690034823587</v>
      </c>
      <c r="N98" s="35">
        <v>0.37581918959845151</v>
      </c>
      <c r="P98" s="35">
        <v>44.333333333333336</v>
      </c>
      <c r="Q98" s="35">
        <v>10.4</v>
      </c>
    </row>
    <row r="99" spans="1:17" ht="15.75" x14ac:dyDescent="0.5">
      <c r="A99" s="83">
        <v>2</v>
      </c>
      <c r="B99" s="84">
        <v>0.496</v>
      </c>
      <c r="C99" s="82">
        <v>86</v>
      </c>
      <c r="D99" s="82">
        <v>100</v>
      </c>
      <c r="E99" s="82">
        <v>54</v>
      </c>
      <c r="F99" s="82">
        <v>8</v>
      </c>
      <c r="G99" s="30">
        <v>172</v>
      </c>
      <c r="H99" s="31">
        <v>4.0697674418604654E-2</v>
      </c>
      <c r="I99" s="83">
        <v>8.8000000000000007</v>
      </c>
      <c r="K99" s="35">
        <v>68</v>
      </c>
      <c r="L99" s="35">
        <v>13.110781108381854</v>
      </c>
      <c r="M99" s="35">
        <v>0.68921889161814676</v>
      </c>
      <c r="N99" s="35">
        <v>0.85464014250594011</v>
      </c>
      <c r="P99" s="35">
        <v>45</v>
      </c>
      <c r="Q99" s="35">
        <v>10.4</v>
      </c>
    </row>
    <row r="100" spans="1:17" ht="15.75" x14ac:dyDescent="0.5">
      <c r="A100" s="83">
        <v>2.5</v>
      </c>
      <c r="B100" s="84">
        <v>1.8</v>
      </c>
      <c r="C100" s="82">
        <v>212</v>
      </c>
      <c r="D100" s="82">
        <v>86</v>
      </c>
      <c r="E100" s="82">
        <v>39</v>
      </c>
      <c r="F100" s="82">
        <v>9</v>
      </c>
      <c r="G100" s="30">
        <v>165</v>
      </c>
      <c r="H100" s="31">
        <v>3.6363636363636362E-2</v>
      </c>
      <c r="I100" s="83">
        <v>12.5</v>
      </c>
      <c r="K100" s="35">
        <v>69</v>
      </c>
      <c r="L100" s="35">
        <v>11.027791279648039</v>
      </c>
      <c r="M100" s="35">
        <v>0.57220872035196102</v>
      </c>
      <c r="N100" s="35">
        <v>0.70954605024913342</v>
      </c>
      <c r="P100" s="35">
        <v>45.666666666666664</v>
      </c>
      <c r="Q100" s="35">
        <v>10.5</v>
      </c>
    </row>
    <row r="101" spans="1:17" ht="15.75" x14ac:dyDescent="0.5">
      <c r="A101" s="83">
        <v>2.2000000000000002</v>
      </c>
      <c r="B101" s="84">
        <v>0.40300000000000002</v>
      </c>
      <c r="C101" s="82">
        <v>157</v>
      </c>
      <c r="D101" s="82">
        <v>98</v>
      </c>
      <c r="E101" s="82">
        <v>35</v>
      </c>
      <c r="F101" s="82">
        <v>16</v>
      </c>
      <c r="G101" s="30">
        <v>174</v>
      </c>
      <c r="H101" s="31">
        <v>3.4482758620689655E-2</v>
      </c>
      <c r="I101" s="83">
        <v>13.3</v>
      </c>
      <c r="K101" s="35">
        <v>70</v>
      </c>
      <c r="L101" s="35">
        <v>12.192718526417218</v>
      </c>
      <c r="M101" s="35">
        <v>-0.39271852641721772</v>
      </c>
      <c r="N101" s="35">
        <v>-0.48697593966691077</v>
      </c>
      <c r="P101" s="35">
        <v>46.333333333333336</v>
      </c>
      <c r="Q101" s="35">
        <v>10.5</v>
      </c>
    </row>
    <row r="102" spans="1:17" ht="15.75" x14ac:dyDescent="0.5">
      <c r="A102" s="83">
        <v>2.4</v>
      </c>
      <c r="B102" s="84">
        <v>0.85599999999999998</v>
      </c>
      <c r="C102" s="82">
        <v>91</v>
      </c>
      <c r="D102" s="82">
        <v>112</v>
      </c>
      <c r="E102" s="82">
        <v>33</v>
      </c>
      <c r="F102" s="82">
        <v>1</v>
      </c>
      <c r="G102" s="30">
        <v>178</v>
      </c>
      <c r="H102" s="31">
        <v>5.6179775280898875E-2</v>
      </c>
      <c r="I102" s="83">
        <v>12.5</v>
      </c>
      <c r="K102" s="35">
        <v>71</v>
      </c>
      <c r="L102" s="35">
        <v>13.167978590066202</v>
      </c>
      <c r="M102" s="35">
        <v>-0.76797859006620151</v>
      </c>
      <c r="N102" s="35">
        <v>-0.95230316469521481</v>
      </c>
      <c r="P102" s="35">
        <v>47</v>
      </c>
      <c r="Q102" s="35">
        <v>10.5</v>
      </c>
    </row>
    <row r="103" spans="1:17" ht="15.75" x14ac:dyDescent="0.5">
      <c r="A103" s="83">
        <v>2.8</v>
      </c>
      <c r="B103" s="84">
        <v>1.8360000000000001</v>
      </c>
      <c r="C103" s="82">
        <v>169</v>
      </c>
      <c r="D103" s="82">
        <v>85</v>
      </c>
      <c r="E103" s="82">
        <v>36</v>
      </c>
      <c r="F103" s="82">
        <v>7</v>
      </c>
      <c r="G103" s="30">
        <v>179</v>
      </c>
      <c r="H103" s="31">
        <v>4.4692737430167599E-2</v>
      </c>
      <c r="I103" s="83">
        <v>13.2</v>
      </c>
      <c r="K103" s="35">
        <v>72</v>
      </c>
      <c r="L103" s="35">
        <v>9.62833350223708</v>
      </c>
      <c r="M103" s="35">
        <v>-1.5283335022370803</v>
      </c>
      <c r="N103" s="35">
        <v>-1.8951528723797244</v>
      </c>
      <c r="P103" s="35">
        <v>47.666666666666664</v>
      </c>
      <c r="Q103" s="35">
        <v>10.6</v>
      </c>
    </row>
    <row r="104" spans="1:17" ht="15.75" x14ac:dyDescent="0.5">
      <c r="A104" s="83">
        <v>2.5</v>
      </c>
      <c r="B104" s="84">
        <v>0.40799999999999997</v>
      </c>
      <c r="C104" s="82">
        <v>175</v>
      </c>
      <c r="D104" s="82">
        <v>96</v>
      </c>
      <c r="E104" s="82">
        <v>42</v>
      </c>
      <c r="F104" s="82">
        <v>7</v>
      </c>
      <c r="G104" s="30">
        <v>161</v>
      </c>
      <c r="H104" s="31">
        <v>4.3478260869565216E-2</v>
      </c>
      <c r="I104" s="83">
        <v>11.1</v>
      </c>
      <c r="K104" s="35">
        <v>73</v>
      </c>
      <c r="L104" s="35">
        <v>10.277815884240219</v>
      </c>
      <c r="M104" s="35">
        <v>-0.77781588424021919</v>
      </c>
      <c r="N104" s="35">
        <v>-0.96450153388822479</v>
      </c>
      <c r="P104" s="35">
        <v>48.333333333333336</v>
      </c>
      <c r="Q104" s="35">
        <v>10.7</v>
      </c>
    </row>
    <row r="105" spans="1:17" ht="15.75" x14ac:dyDescent="0.5">
      <c r="A105" s="83">
        <v>1.9</v>
      </c>
      <c r="B105" s="84">
        <v>0.124</v>
      </c>
      <c r="C105" s="82">
        <v>77</v>
      </c>
      <c r="D105" s="82">
        <v>150</v>
      </c>
      <c r="E105" s="82">
        <v>29</v>
      </c>
      <c r="F105" s="82">
        <v>10</v>
      </c>
      <c r="G105" s="30">
        <v>168</v>
      </c>
      <c r="H105" s="31">
        <v>4.1666666666666664E-2</v>
      </c>
      <c r="I105" s="83">
        <v>8.3000000000000007</v>
      </c>
      <c r="K105" s="35">
        <v>74</v>
      </c>
      <c r="L105" s="35">
        <v>8.5072184940241744</v>
      </c>
      <c r="M105" s="35">
        <v>-0.10721849402417405</v>
      </c>
      <c r="N105" s="35">
        <v>-0.13295228863642447</v>
      </c>
      <c r="P105" s="35">
        <v>49</v>
      </c>
      <c r="Q105" s="35">
        <v>10.7</v>
      </c>
    </row>
    <row r="106" spans="1:17" ht="15.75" x14ac:dyDescent="0.5">
      <c r="A106" s="83">
        <v>1.9</v>
      </c>
      <c r="B106" s="84">
        <v>8.5000000000000006E-2</v>
      </c>
      <c r="C106" s="82">
        <v>125</v>
      </c>
      <c r="D106" s="82">
        <v>107</v>
      </c>
      <c r="E106" s="82">
        <v>38</v>
      </c>
      <c r="F106" s="82">
        <v>4</v>
      </c>
      <c r="G106" s="30">
        <v>162</v>
      </c>
      <c r="H106" s="31">
        <v>4.3209876543209874E-2</v>
      </c>
      <c r="I106" s="83">
        <v>9.3000000000000007</v>
      </c>
      <c r="K106" s="35">
        <v>75</v>
      </c>
      <c r="L106" s="35">
        <v>9.5375881074732902</v>
      </c>
      <c r="M106" s="35">
        <v>-0.53758810747329022</v>
      </c>
      <c r="N106" s="35">
        <v>-0.66661605241520405</v>
      </c>
      <c r="P106" s="35">
        <v>49.666666666666664</v>
      </c>
      <c r="Q106" s="35">
        <v>10.9</v>
      </c>
    </row>
    <row r="107" spans="1:17" ht="15.75" x14ac:dyDescent="0.5">
      <c r="A107" s="83">
        <v>1.7</v>
      </c>
      <c r="B107" s="84">
        <v>0.85199999999999998</v>
      </c>
      <c r="C107" s="82">
        <v>102</v>
      </c>
      <c r="D107" s="82">
        <v>108</v>
      </c>
      <c r="E107" s="82">
        <v>37</v>
      </c>
      <c r="F107" s="82">
        <v>9</v>
      </c>
      <c r="G107" s="30">
        <v>162</v>
      </c>
      <c r="H107" s="31">
        <v>3.7037037037037035E-2</v>
      </c>
      <c r="I107" s="83">
        <v>8.1999999999999993</v>
      </c>
      <c r="K107" s="35">
        <v>76</v>
      </c>
      <c r="L107" s="35">
        <v>15.227144670536283</v>
      </c>
      <c r="M107" s="35">
        <v>0.2728553294637166</v>
      </c>
      <c r="N107" s="35">
        <v>0.33834405947417612</v>
      </c>
      <c r="P107" s="35">
        <v>50.333333333333336</v>
      </c>
      <c r="Q107" s="35">
        <v>11</v>
      </c>
    </row>
    <row r="108" spans="1:17" ht="15.75" x14ac:dyDescent="0.5">
      <c r="A108" s="83">
        <v>3.3</v>
      </c>
      <c r="B108" s="84">
        <v>1.927</v>
      </c>
      <c r="C108" s="82">
        <v>249</v>
      </c>
      <c r="D108" s="82">
        <v>78</v>
      </c>
      <c r="E108" s="82">
        <v>29</v>
      </c>
      <c r="F108" s="82">
        <v>7</v>
      </c>
      <c r="G108" s="30">
        <v>164</v>
      </c>
      <c r="H108" s="31">
        <v>4.2682926829268296E-2</v>
      </c>
      <c r="I108" s="83">
        <v>14.8</v>
      </c>
      <c r="K108" s="35">
        <v>77</v>
      </c>
      <c r="L108" s="35">
        <v>10.854126330890598</v>
      </c>
      <c r="M108" s="35">
        <v>-0.45412633089059717</v>
      </c>
      <c r="N108" s="35">
        <v>-0.56312239386942076</v>
      </c>
      <c r="P108" s="35">
        <v>51</v>
      </c>
      <c r="Q108" s="35">
        <v>11.1</v>
      </c>
    </row>
    <row r="109" spans="1:17" ht="15.75" x14ac:dyDescent="0.5">
      <c r="A109" s="83">
        <v>2</v>
      </c>
      <c r="B109" s="84">
        <v>1.018</v>
      </c>
      <c r="C109" s="82">
        <v>134</v>
      </c>
      <c r="D109" s="82">
        <v>86</v>
      </c>
      <c r="E109" s="82">
        <v>36</v>
      </c>
      <c r="F109" s="82">
        <v>10</v>
      </c>
      <c r="G109" s="30">
        <v>176</v>
      </c>
      <c r="H109" s="31">
        <v>3.4090909090909088E-2</v>
      </c>
      <c r="I109" s="83">
        <v>10.7</v>
      </c>
      <c r="K109" s="35">
        <v>78</v>
      </c>
      <c r="L109" s="35">
        <v>12.447477428577422</v>
      </c>
      <c r="M109" s="35">
        <v>0.25252257142257761</v>
      </c>
      <c r="N109" s="35">
        <v>0.31313118234450299</v>
      </c>
      <c r="P109" s="35">
        <v>51.666666666666664</v>
      </c>
      <c r="Q109" s="35">
        <v>11.1</v>
      </c>
    </row>
    <row r="110" spans="1:17" ht="15.75" x14ac:dyDescent="0.5">
      <c r="A110" s="83">
        <v>2.1</v>
      </c>
      <c r="B110" s="84">
        <v>0.86399999999999999</v>
      </c>
      <c r="C110" s="82">
        <v>129</v>
      </c>
      <c r="D110" s="82">
        <v>133</v>
      </c>
      <c r="E110" s="82">
        <v>61</v>
      </c>
      <c r="F110" s="82">
        <v>8</v>
      </c>
      <c r="G110" s="30">
        <v>162</v>
      </c>
      <c r="H110" s="31">
        <v>3.7037037037037035E-2</v>
      </c>
      <c r="I110" s="83">
        <v>8.8000000000000007</v>
      </c>
      <c r="K110" s="35">
        <v>79</v>
      </c>
      <c r="L110" s="35">
        <v>13.826356764736266</v>
      </c>
      <c r="M110" s="35">
        <v>0.17364323526373404</v>
      </c>
      <c r="N110" s="35">
        <v>0.2153198078807316</v>
      </c>
      <c r="P110" s="35">
        <v>52.333333333333336</v>
      </c>
      <c r="Q110" s="35">
        <v>11.2</v>
      </c>
    </row>
    <row r="111" spans="1:17" ht="15.75" x14ac:dyDescent="0.5">
      <c r="A111" s="83">
        <v>2</v>
      </c>
      <c r="B111" s="84">
        <v>0.626</v>
      </c>
      <c r="C111" s="82">
        <v>51</v>
      </c>
      <c r="D111" s="82">
        <v>107</v>
      </c>
      <c r="E111" s="82">
        <v>38</v>
      </c>
      <c r="F111" s="82">
        <v>8</v>
      </c>
      <c r="G111" s="30">
        <v>185</v>
      </c>
      <c r="H111" s="31">
        <v>4.3243243243243246E-2</v>
      </c>
      <c r="I111" s="83">
        <v>9.6999999999999993</v>
      </c>
      <c r="K111" s="35">
        <v>80</v>
      </c>
      <c r="L111" s="35">
        <v>8.3175144139126846</v>
      </c>
      <c r="M111" s="35">
        <v>1.0824855860873157</v>
      </c>
      <c r="N111" s="35">
        <v>1.3422958174902286</v>
      </c>
      <c r="P111" s="35">
        <v>53</v>
      </c>
      <c r="Q111" s="35">
        <v>11.3</v>
      </c>
    </row>
    <row r="112" spans="1:17" ht="15.75" x14ac:dyDescent="0.5">
      <c r="A112" s="83">
        <v>1.9</v>
      </c>
      <c r="B112" s="84">
        <v>1.3839999999999999</v>
      </c>
      <c r="C112" s="82">
        <v>33</v>
      </c>
      <c r="D112" s="82">
        <v>100</v>
      </c>
      <c r="E112" s="82">
        <v>27</v>
      </c>
      <c r="F112" s="82">
        <v>10</v>
      </c>
      <c r="G112" s="30">
        <v>182</v>
      </c>
      <c r="H112" s="31">
        <v>5.4945054945054944E-2</v>
      </c>
      <c r="I112" s="83">
        <v>9.6999999999999993</v>
      </c>
      <c r="K112" s="35">
        <v>81</v>
      </c>
      <c r="L112" s="35">
        <v>12.320970063037294</v>
      </c>
      <c r="M112" s="35">
        <v>1.6790299369627064</v>
      </c>
      <c r="N112" s="35">
        <v>2.0820183573734257</v>
      </c>
      <c r="P112" s="35">
        <v>53.666666666666664</v>
      </c>
      <c r="Q112" s="35">
        <v>11.4</v>
      </c>
    </row>
    <row r="113" spans="1:17" ht="15.75" x14ac:dyDescent="0.5">
      <c r="A113" s="83">
        <v>2.2000000000000002</v>
      </c>
      <c r="B113" s="84">
        <v>0.59</v>
      </c>
      <c r="C113" s="82">
        <v>121</v>
      </c>
      <c r="D113" s="82">
        <v>108</v>
      </c>
      <c r="E113" s="82">
        <v>32</v>
      </c>
      <c r="F113" s="82">
        <v>10</v>
      </c>
      <c r="G113" s="30">
        <v>173</v>
      </c>
      <c r="H113" s="31">
        <v>4.6242774566473986E-2</v>
      </c>
      <c r="I113" s="83">
        <v>10.5</v>
      </c>
      <c r="K113" s="35">
        <v>82</v>
      </c>
      <c r="L113" s="35">
        <v>14.452554752758358</v>
      </c>
      <c r="M113" s="35">
        <v>1.4474452472416424</v>
      </c>
      <c r="N113" s="35">
        <v>1.7948504131507648</v>
      </c>
      <c r="P113" s="35">
        <v>54.333333333333336</v>
      </c>
      <c r="Q113" s="35">
        <v>11.4</v>
      </c>
    </row>
    <row r="114" spans="1:17" ht="15.75" x14ac:dyDescent="0.5">
      <c r="A114" s="83">
        <v>1.7</v>
      </c>
      <c r="B114" s="84">
        <v>7.1999999999999995E-2</v>
      </c>
      <c r="C114" s="82">
        <v>116</v>
      </c>
      <c r="D114" s="82">
        <v>155</v>
      </c>
      <c r="E114" s="82">
        <v>44</v>
      </c>
      <c r="F114" s="82">
        <v>16</v>
      </c>
      <c r="G114" s="30">
        <v>164</v>
      </c>
      <c r="H114" s="31">
        <v>3.6585365853658534E-2</v>
      </c>
      <c r="I114" s="83">
        <v>8.9</v>
      </c>
      <c r="K114" s="35">
        <v>83</v>
      </c>
      <c r="L114" s="35">
        <v>7.3253109460185337</v>
      </c>
      <c r="M114" s="35">
        <v>0.17468905398146628</v>
      </c>
      <c r="N114" s="35">
        <v>0.21661663631771713</v>
      </c>
      <c r="P114" s="35">
        <v>55</v>
      </c>
      <c r="Q114" s="35">
        <v>11.4</v>
      </c>
    </row>
    <row r="115" spans="1:17" ht="15.75" x14ac:dyDescent="0.5">
      <c r="A115" s="83">
        <v>1.8</v>
      </c>
      <c r="B115" s="84">
        <v>1.2829999999999999</v>
      </c>
      <c r="C115" s="82">
        <v>68</v>
      </c>
      <c r="D115" s="82">
        <v>90</v>
      </c>
      <c r="E115" s="82">
        <v>37</v>
      </c>
      <c r="F115" s="82">
        <v>6</v>
      </c>
      <c r="G115" s="30">
        <v>170</v>
      </c>
      <c r="H115" s="31">
        <v>2.9411764705882353E-2</v>
      </c>
      <c r="I115" s="83">
        <v>7.9</v>
      </c>
      <c r="K115" s="35">
        <v>84</v>
      </c>
      <c r="L115" s="35">
        <v>8.7067215230141279</v>
      </c>
      <c r="M115" s="35">
        <v>-0.60672152301412829</v>
      </c>
      <c r="N115" s="35">
        <v>-0.75234236205106808</v>
      </c>
      <c r="P115" s="35">
        <v>55.666666666666664</v>
      </c>
      <c r="Q115" s="35">
        <v>11.6</v>
      </c>
    </row>
    <row r="116" spans="1:17" ht="15.75" x14ac:dyDescent="0.5">
      <c r="A116" s="83">
        <v>3.3</v>
      </c>
      <c r="B116" s="84">
        <v>7.4999999999999997E-2</v>
      </c>
      <c r="C116" s="82">
        <v>296</v>
      </c>
      <c r="D116" s="82">
        <v>137</v>
      </c>
      <c r="E116" s="82">
        <v>37</v>
      </c>
      <c r="F116" s="82">
        <v>13</v>
      </c>
      <c r="G116" s="30">
        <v>184</v>
      </c>
      <c r="H116" s="31">
        <v>6.5217391304347824E-2</v>
      </c>
      <c r="I116" s="83">
        <v>21</v>
      </c>
      <c r="K116" s="35">
        <v>85</v>
      </c>
      <c r="L116" s="35">
        <v>10.093332592744463</v>
      </c>
      <c r="M116" s="35">
        <v>0.20666740725553723</v>
      </c>
      <c r="N116" s="35">
        <v>0.25627019882395086</v>
      </c>
      <c r="P116" s="35">
        <v>56.333333333333336</v>
      </c>
      <c r="Q116" s="35">
        <v>11.6</v>
      </c>
    </row>
    <row r="117" spans="1:17" ht="15.75" x14ac:dyDescent="0.5">
      <c r="A117" s="83">
        <v>2.2000000000000002</v>
      </c>
      <c r="B117" s="84">
        <v>0.89900000000000002</v>
      </c>
      <c r="C117" s="82">
        <v>165</v>
      </c>
      <c r="D117" s="82">
        <v>140</v>
      </c>
      <c r="E117" s="82">
        <v>60</v>
      </c>
      <c r="F117" s="82">
        <v>9</v>
      </c>
      <c r="G117" s="30">
        <v>169</v>
      </c>
      <c r="H117" s="31">
        <v>2.9585798816568046E-2</v>
      </c>
      <c r="I117" s="83">
        <v>12.7</v>
      </c>
      <c r="K117" s="35">
        <v>86</v>
      </c>
      <c r="L117" s="35">
        <v>7.0060195219241326</v>
      </c>
      <c r="M117" s="35">
        <v>0.6939804780758676</v>
      </c>
      <c r="N117" s="35">
        <v>0.86054456993570283</v>
      </c>
      <c r="P117" s="35">
        <v>57</v>
      </c>
      <c r="Q117" s="35">
        <v>11.7</v>
      </c>
    </row>
    <row r="118" spans="1:17" ht="15.75" x14ac:dyDescent="0.5">
      <c r="A118" s="83">
        <v>1.9</v>
      </c>
      <c r="B118" s="84">
        <v>1.248</v>
      </c>
      <c r="C118" s="82">
        <v>92</v>
      </c>
      <c r="D118" s="82">
        <v>98</v>
      </c>
      <c r="E118" s="82">
        <v>53</v>
      </c>
      <c r="F118" s="82">
        <v>12</v>
      </c>
      <c r="G118" s="30">
        <v>175</v>
      </c>
      <c r="H118" s="31">
        <v>0.04</v>
      </c>
      <c r="I118" s="83">
        <v>9.4</v>
      </c>
      <c r="K118" s="35">
        <v>87</v>
      </c>
      <c r="L118" s="35">
        <v>8.3126935472629118</v>
      </c>
      <c r="M118" s="35">
        <v>0.18730645273708824</v>
      </c>
      <c r="N118" s="35">
        <v>0.23226237035330333</v>
      </c>
      <c r="P118" s="35">
        <v>57.666666666666664</v>
      </c>
      <c r="Q118" s="35">
        <v>11.8</v>
      </c>
    </row>
    <row r="119" spans="1:17" ht="15.75" x14ac:dyDescent="0.5">
      <c r="A119" s="83">
        <v>1.8</v>
      </c>
      <c r="B119" s="84">
        <v>0.23100000000000001</v>
      </c>
      <c r="C119" s="82">
        <v>109</v>
      </c>
      <c r="D119" s="82">
        <v>111</v>
      </c>
      <c r="E119" s="82">
        <v>41</v>
      </c>
      <c r="F119" s="82">
        <v>7</v>
      </c>
      <c r="G119" s="30">
        <v>162</v>
      </c>
      <c r="H119" s="31">
        <v>1.8518518518518517E-2</v>
      </c>
      <c r="I119" s="83">
        <v>7.5</v>
      </c>
      <c r="K119" s="35">
        <v>88</v>
      </c>
      <c r="L119" s="35">
        <v>10.947108480983392</v>
      </c>
      <c r="M119" s="35">
        <v>-0.24710848098339255</v>
      </c>
      <c r="N119" s="35">
        <v>-0.30641764172517716</v>
      </c>
      <c r="P119" s="35">
        <v>58.333333333333336</v>
      </c>
      <c r="Q119" s="35">
        <v>11.8</v>
      </c>
    </row>
    <row r="120" spans="1:17" ht="15.75" x14ac:dyDescent="0.5">
      <c r="A120" s="83">
        <v>1.8</v>
      </c>
      <c r="B120" s="84">
        <v>1.512</v>
      </c>
      <c r="C120" s="82">
        <v>125</v>
      </c>
      <c r="D120" s="82">
        <v>101</v>
      </c>
      <c r="E120" s="82">
        <v>39</v>
      </c>
      <c r="F120" s="82">
        <v>13</v>
      </c>
      <c r="G120" s="30">
        <v>172</v>
      </c>
      <c r="H120" s="31">
        <v>4.0697674418604654E-2</v>
      </c>
      <c r="I120" s="83">
        <v>11.8</v>
      </c>
      <c r="K120" s="35">
        <v>89</v>
      </c>
      <c r="L120" s="35">
        <v>6.9873488966297366</v>
      </c>
      <c r="M120" s="35">
        <v>0.41265110337026378</v>
      </c>
      <c r="N120" s="35">
        <v>0.51169258718605626</v>
      </c>
      <c r="P120" s="35">
        <v>59</v>
      </c>
      <c r="Q120" s="35">
        <v>11.8</v>
      </c>
    </row>
    <row r="121" spans="1:17" ht="15.75" x14ac:dyDescent="0.5">
      <c r="A121" s="83">
        <v>3.6</v>
      </c>
      <c r="B121" s="84">
        <v>0.83099999999999996</v>
      </c>
      <c r="C121" s="82">
        <v>199</v>
      </c>
      <c r="D121" s="82">
        <v>109</v>
      </c>
      <c r="E121" s="82">
        <v>44</v>
      </c>
      <c r="F121" s="82">
        <v>10</v>
      </c>
      <c r="G121" s="30">
        <v>162</v>
      </c>
      <c r="H121" s="31">
        <v>3.7037037037037035E-2</v>
      </c>
      <c r="I121" s="83">
        <v>11.4</v>
      </c>
      <c r="K121" s="35">
        <v>90</v>
      </c>
      <c r="L121" s="35">
        <v>14.170861003199482</v>
      </c>
      <c r="M121" s="35">
        <v>0.62913899680051877</v>
      </c>
      <c r="N121" s="35">
        <v>0.78014031307130605</v>
      </c>
      <c r="P121" s="35">
        <v>59.666666666666664</v>
      </c>
      <c r="Q121" s="35">
        <v>12</v>
      </c>
    </row>
    <row r="122" spans="1:17" ht="15.75" x14ac:dyDescent="0.5">
      <c r="A122" s="83">
        <v>1.9</v>
      </c>
      <c r="B122" s="84">
        <v>0.123</v>
      </c>
      <c r="C122" s="82">
        <v>113</v>
      </c>
      <c r="D122" s="82">
        <v>132</v>
      </c>
      <c r="E122" s="82">
        <v>45</v>
      </c>
      <c r="F122" s="82">
        <v>6</v>
      </c>
      <c r="G122" s="30">
        <v>161</v>
      </c>
      <c r="H122" s="31">
        <v>3.7267080745341616E-2</v>
      </c>
      <c r="I122" s="83">
        <v>7.2</v>
      </c>
      <c r="K122" s="35">
        <v>91</v>
      </c>
      <c r="L122" s="35">
        <v>7.0978305421827903</v>
      </c>
      <c r="M122" s="35">
        <v>0.20216945781720952</v>
      </c>
      <c r="N122" s="35">
        <v>0.25069268463258609</v>
      </c>
      <c r="P122" s="35">
        <v>60.333333333333336</v>
      </c>
      <c r="Q122" s="35">
        <v>12.1</v>
      </c>
    </row>
    <row r="123" spans="1:17" ht="15.75" x14ac:dyDescent="0.5">
      <c r="A123" s="83">
        <v>3.3</v>
      </c>
      <c r="B123" s="84">
        <v>0.13100000000000001</v>
      </c>
      <c r="C123" s="82">
        <v>284</v>
      </c>
      <c r="D123" s="82">
        <v>137</v>
      </c>
      <c r="E123" s="82">
        <v>38</v>
      </c>
      <c r="F123" s="82">
        <v>15</v>
      </c>
      <c r="G123" s="30">
        <v>175</v>
      </c>
      <c r="H123" s="31">
        <v>5.7142857142857141E-2</v>
      </c>
      <c r="I123" s="83">
        <v>20.399999999999999</v>
      </c>
      <c r="K123" s="35">
        <v>92</v>
      </c>
      <c r="L123" s="35">
        <v>7.2682614801129874</v>
      </c>
      <c r="M123" s="35">
        <v>0.3317385198870122</v>
      </c>
      <c r="N123" s="35">
        <v>0.41135996032451311</v>
      </c>
      <c r="P123" s="35">
        <v>61</v>
      </c>
      <c r="Q123" s="35">
        <v>12.2</v>
      </c>
    </row>
    <row r="124" spans="1:17" ht="15.75" x14ac:dyDescent="0.5">
      <c r="A124" s="83">
        <v>1.9</v>
      </c>
      <c r="B124" s="84">
        <v>1.5389999999999999</v>
      </c>
      <c r="C124" s="82">
        <v>115</v>
      </c>
      <c r="D124" s="82">
        <v>72</v>
      </c>
      <c r="E124" s="82">
        <v>36</v>
      </c>
      <c r="F124" s="82">
        <v>8</v>
      </c>
      <c r="G124" s="30">
        <v>175</v>
      </c>
      <c r="H124" s="31">
        <v>4.5714285714285714E-2</v>
      </c>
      <c r="I124" s="83">
        <v>9.8000000000000007</v>
      </c>
      <c r="K124" s="35">
        <v>93</v>
      </c>
      <c r="L124" s="35">
        <v>8.6796016354255592</v>
      </c>
      <c r="M124" s="35">
        <v>0.32039836457444082</v>
      </c>
      <c r="N124" s="35">
        <v>0.39729802431225258</v>
      </c>
      <c r="P124" s="35">
        <v>61.666666666666664</v>
      </c>
      <c r="Q124" s="35">
        <v>12.4</v>
      </c>
    </row>
    <row r="125" spans="1:17" ht="15.75" x14ac:dyDescent="0.5">
      <c r="A125" s="83">
        <v>2.9</v>
      </c>
      <c r="B125" s="84">
        <v>0.63700000000000001</v>
      </c>
      <c r="C125" s="82">
        <v>188</v>
      </c>
      <c r="D125" s="82">
        <v>76</v>
      </c>
      <c r="E125" s="82">
        <v>30</v>
      </c>
      <c r="F125" s="82">
        <v>12</v>
      </c>
      <c r="G125" s="30">
        <v>181</v>
      </c>
      <c r="H125" s="31">
        <v>4.9723756906077346E-2</v>
      </c>
      <c r="I125" s="83">
        <v>16.2</v>
      </c>
      <c r="K125" s="35">
        <v>94</v>
      </c>
      <c r="L125" s="35">
        <v>13.511398205201017</v>
      </c>
      <c r="M125" s="35">
        <v>-0.61139820520101651</v>
      </c>
      <c r="N125" s="35">
        <v>-0.75814150711117123</v>
      </c>
      <c r="P125" s="35">
        <v>62.333333333333336</v>
      </c>
      <c r="Q125" s="35">
        <v>12.4</v>
      </c>
    </row>
    <row r="126" spans="1:17" ht="15.75" x14ac:dyDescent="0.5">
      <c r="A126" s="83">
        <v>2.2999999999999998</v>
      </c>
      <c r="B126" s="84">
        <v>0.27500000000000002</v>
      </c>
      <c r="C126" s="82">
        <v>139</v>
      </c>
      <c r="D126" s="82">
        <v>124</v>
      </c>
      <c r="E126" s="82">
        <v>34</v>
      </c>
      <c r="F126" s="82">
        <v>11</v>
      </c>
      <c r="G126" s="30">
        <v>169</v>
      </c>
      <c r="H126" s="31">
        <v>2.9585798816568046E-2</v>
      </c>
      <c r="I126" s="83">
        <v>11.4</v>
      </c>
      <c r="K126" s="35">
        <v>95</v>
      </c>
      <c r="L126" s="35">
        <v>9.3010103219202787</v>
      </c>
      <c r="M126" s="35">
        <v>-0.30101032192027866</v>
      </c>
      <c r="N126" s="35">
        <v>-0.37325660621072337</v>
      </c>
      <c r="P126" s="35">
        <v>63</v>
      </c>
      <c r="Q126" s="35">
        <v>12.5</v>
      </c>
    </row>
    <row r="127" spans="1:17" ht="15.75" x14ac:dyDescent="0.5">
      <c r="A127" s="83">
        <v>3.2</v>
      </c>
      <c r="B127" s="84">
        <v>0.71099999999999997</v>
      </c>
      <c r="C127" s="82">
        <v>232</v>
      </c>
      <c r="D127" s="82">
        <v>99</v>
      </c>
      <c r="E127" s="82">
        <v>47</v>
      </c>
      <c r="F127" s="82">
        <v>13</v>
      </c>
      <c r="G127" s="30">
        <v>183</v>
      </c>
      <c r="H127" s="31">
        <v>5.4644808743169397E-2</v>
      </c>
      <c r="I127" s="83">
        <v>18.3</v>
      </c>
      <c r="K127" s="35">
        <v>96</v>
      </c>
      <c r="L127" s="35">
        <v>18.794128113698655</v>
      </c>
      <c r="M127" s="35">
        <v>-0.59412811369865537</v>
      </c>
      <c r="N127" s="35">
        <v>-0.73672637522467321</v>
      </c>
      <c r="P127" s="35">
        <v>63.666666666666664</v>
      </c>
      <c r="Q127" s="35">
        <v>12.5</v>
      </c>
    </row>
    <row r="128" spans="1:17" ht="15.75" x14ac:dyDescent="0.5">
      <c r="A128" s="83">
        <v>1.8</v>
      </c>
      <c r="B128" s="84">
        <v>1.2</v>
      </c>
      <c r="C128" s="82">
        <v>83</v>
      </c>
      <c r="D128" s="82">
        <v>90</v>
      </c>
      <c r="E128" s="82">
        <v>33</v>
      </c>
      <c r="F128" s="82">
        <v>8</v>
      </c>
      <c r="G128" s="30">
        <v>172</v>
      </c>
      <c r="H128" s="31">
        <v>4.0697674418604654E-2</v>
      </c>
      <c r="I128" s="83">
        <v>8.6999999999999993</v>
      </c>
      <c r="K128" s="35">
        <v>97</v>
      </c>
      <c r="L128" s="35">
        <v>15.524806252502804</v>
      </c>
      <c r="M128" s="35">
        <v>-1.124806252502804</v>
      </c>
      <c r="N128" s="35">
        <v>-1.3947739790962779</v>
      </c>
      <c r="P128" s="35">
        <v>64.333333333333329</v>
      </c>
      <c r="Q128" s="35">
        <v>12.5</v>
      </c>
    </row>
    <row r="129" spans="1:17" ht="15.75" x14ac:dyDescent="0.5">
      <c r="A129" s="83">
        <v>1.8</v>
      </c>
      <c r="B129" s="84">
        <v>1.2270000000000001</v>
      </c>
      <c r="C129" s="82">
        <v>100</v>
      </c>
      <c r="D129" s="82">
        <v>98</v>
      </c>
      <c r="E129" s="82">
        <v>37</v>
      </c>
      <c r="F129" s="82">
        <v>10</v>
      </c>
      <c r="G129" s="30">
        <v>173</v>
      </c>
      <c r="H129" s="31">
        <v>4.046242774566474E-2</v>
      </c>
      <c r="I129" s="83">
        <v>9.1</v>
      </c>
      <c r="K129" s="35">
        <v>98</v>
      </c>
      <c r="L129" s="35">
        <v>8.6131168171073433</v>
      </c>
      <c r="M129" s="35">
        <v>0.18688318289265737</v>
      </c>
      <c r="N129" s="35">
        <v>0.23173751039290152</v>
      </c>
      <c r="P129" s="35">
        <v>64.999999999999986</v>
      </c>
      <c r="Q129" s="35">
        <v>12.7</v>
      </c>
    </row>
    <row r="130" spans="1:17" ht="15.75" x14ac:dyDescent="0.5">
      <c r="A130" s="83">
        <v>1.8</v>
      </c>
      <c r="B130" s="84">
        <v>1.9630000000000001</v>
      </c>
      <c r="C130" s="82">
        <v>113</v>
      </c>
      <c r="D130" s="82">
        <v>85</v>
      </c>
      <c r="E130" s="82">
        <v>28</v>
      </c>
      <c r="F130" s="82">
        <v>10</v>
      </c>
      <c r="G130" s="30">
        <v>176</v>
      </c>
      <c r="H130" s="31">
        <v>2.8409090909090908E-2</v>
      </c>
      <c r="I130" s="83">
        <v>9.6999999999999993</v>
      </c>
      <c r="K130" s="35">
        <v>99</v>
      </c>
      <c r="L130" s="35">
        <v>12.672355843493328</v>
      </c>
      <c r="M130" s="35">
        <v>-0.17235584349332811</v>
      </c>
      <c r="N130" s="35">
        <v>-0.21372342580313428</v>
      </c>
      <c r="P130" s="35">
        <v>65.666666666666657</v>
      </c>
      <c r="Q130" s="35">
        <v>12.7</v>
      </c>
    </row>
    <row r="131" spans="1:17" ht="15.75" x14ac:dyDescent="0.5">
      <c r="A131" s="83">
        <v>1.6</v>
      </c>
      <c r="B131" s="84">
        <v>0.496</v>
      </c>
      <c r="C131" s="82">
        <v>100</v>
      </c>
      <c r="D131" s="82">
        <v>136</v>
      </c>
      <c r="E131" s="82">
        <v>42</v>
      </c>
      <c r="F131" s="82">
        <v>5</v>
      </c>
      <c r="G131" s="30">
        <v>161</v>
      </c>
      <c r="H131" s="31">
        <v>2.4844720496894408E-2</v>
      </c>
      <c r="I131" s="83">
        <v>6.6</v>
      </c>
      <c r="K131" s="35">
        <v>100</v>
      </c>
      <c r="L131" s="35">
        <v>12.339532393496407</v>
      </c>
      <c r="M131" s="35">
        <v>0.96046760650359353</v>
      </c>
      <c r="N131" s="35">
        <v>1.1909919795833956</v>
      </c>
      <c r="P131" s="35">
        <v>66.333333333333329</v>
      </c>
      <c r="Q131" s="35">
        <v>12.8</v>
      </c>
    </row>
    <row r="132" spans="1:17" ht="15.75" x14ac:dyDescent="0.5">
      <c r="A132" s="83">
        <v>2.2000000000000002</v>
      </c>
      <c r="B132" s="84">
        <v>0.42399999999999999</v>
      </c>
      <c r="C132" s="82">
        <v>123</v>
      </c>
      <c r="D132" s="82">
        <v>75</v>
      </c>
      <c r="E132" s="82">
        <v>49</v>
      </c>
      <c r="F132" s="82">
        <v>12</v>
      </c>
      <c r="G132" s="30">
        <v>157</v>
      </c>
      <c r="H132" s="31">
        <v>3.1847133757961783E-2</v>
      </c>
      <c r="I132" s="83">
        <v>9.1</v>
      </c>
      <c r="K132" s="35">
        <v>101</v>
      </c>
      <c r="L132" s="35">
        <v>11.001293767279746</v>
      </c>
      <c r="M132" s="35">
        <v>1.4987062327202541</v>
      </c>
      <c r="N132" s="35">
        <v>1.8584146834678179</v>
      </c>
      <c r="P132" s="35">
        <v>66.999999999999986</v>
      </c>
      <c r="Q132" s="35">
        <v>12.9</v>
      </c>
    </row>
    <row r="133" spans="1:17" ht="15.75" x14ac:dyDescent="0.5">
      <c r="A133" s="83">
        <v>2.1</v>
      </c>
      <c r="B133" s="84">
        <v>1.1519999999999999</v>
      </c>
      <c r="C133" s="82">
        <v>106</v>
      </c>
      <c r="D133" s="82">
        <v>96</v>
      </c>
      <c r="E133" s="82">
        <v>42</v>
      </c>
      <c r="F133" s="82">
        <v>8</v>
      </c>
      <c r="G133" s="30">
        <v>171</v>
      </c>
      <c r="H133" s="31">
        <v>4.0935672514619881E-2</v>
      </c>
      <c r="I133" s="83">
        <v>9.6999999999999993</v>
      </c>
      <c r="K133" s="35">
        <v>102</v>
      </c>
      <c r="L133" s="35">
        <v>14.031235183722368</v>
      </c>
      <c r="M133" s="35">
        <v>-0.83123518372236838</v>
      </c>
      <c r="N133" s="35">
        <v>-1.0307421408669517</v>
      </c>
      <c r="P133" s="35">
        <v>67.666666666666657</v>
      </c>
      <c r="Q133" s="35">
        <v>13.1</v>
      </c>
    </row>
    <row r="134" spans="1:17" ht="15.75" x14ac:dyDescent="0.5">
      <c r="A134" s="83">
        <v>2.1</v>
      </c>
      <c r="B134" s="84">
        <v>1.4810000000000001</v>
      </c>
      <c r="C134" s="82">
        <v>126</v>
      </c>
      <c r="D134" s="82">
        <v>97</v>
      </c>
      <c r="E134" s="82">
        <v>40</v>
      </c>
      <c r="F134" s="82">
        <v>1</v>
      </c>
      <c r="G134" s="30">
        <v>160</v>
      </c>
      <c r="H134" s="31">
        <v>3.125E-2</v>
      </c>
      <c r="I134" s="83">
        <v>7.8</v>
      </c>
      <c r="K134" s="35">
        <v>103</v>
      </c>
      <c r="L134" s="35">
        <v>10.520311268349143</v>
      </c>
      <c r="M134" s="35">
        <v>0.57968873165085633</v>
      </c>
      <c r="N134" s="35">
        <v>0.7188213588632445</v>
      </c>
      <c r="P134" s="35">
        <v>68.333333333333329</v>
      </c>
      <c r="Q134" s="35">
        <v>13.1</v>
      </c>
    </row>
    <row r="135" spans="1:17" ht="15.75" x14ac:dyDescent="0.5">
      <c r="A135" s="83">
        <v>2.4</v>
      </c>
      <c r="B135" s="84">
        <v>2.2850000000000001</v>
      </c>
      <c r="C135" s="82">
        <v>200</v>
      </c>
      <c r="D135" s="82">
        <v>124</v>
      </c>
      <c r="E135" s="82">
        <v>32</v>
      </c>
      <c r="F135" s="82">
        <v>9</v>
      </c>
      <c r="G135" s="30">
        <v>171</v>
      </c>
      <c r="H135" s="31">
        <v>3.5087719298245612E-2</v>
      </c>
      <c r="I135" s="83">
        <v>13.9</v>
      </c>
      <c r="K135" s="35">
        <v>104</v>
      </c>
      <c r="L135" s="35">
        <v>8.9398640668280294</v>
      </c>
      <c r="M135" s="35">
        <v>-0.63986406682802865</v>
      </c>
      <c r="N135" s="35">
        <v>-0.79343953555079605</v>
      </c>
      <c r="P135" s="35">
        <v>68.999999999999986</v>
      </c>
      <c r="Q135" s="35">
        <v>13.2</v>
      </c>
    </row>
    <row r="136" spans="1:17" ht="15.75" x14ac:dyDescent="0.5">
      <c r="A136" s="83">
        <v>2.2000000000000002</v>
      </c>
      <c r="B136" s="84">
        <v>0.29199999999999998</v>
      </c>
      <c r="C136" s="82">
        <v>47</v>
      </c>
      <c r="D136" s="82">
        <v>111</v>
      </c>
      <c r="E136" s="82">
        <v>34</v>
      </c>
      <c r="F136" s="82">
        <v>9</v>
      </c>
      <c r="G136" s="30">
        <v>179</v>
      </c>
      <c r="H136" s="31">
        <v>3.9106145251396648E-2</v>
      </c>
      <c r="I136" s="83">
        <v>10.3</v>
      </c>
      <c r="K136" s="35">
        <v>105</v>
      </c>
      <c r="L136" s="35">
        <v>8.4006199907569776</v>
      </c>
      <c r="M136" s="35">
        <v>0.89938000924302308</v>
      </c>
      <c r="N136" s="35">
        <v>1.1152425863745912</v>
      </c>
      <c r="P136" s="35">
        <v>69.666666666666657</v>
      </c>
      <c r="Q136" s="35">
        <v>13.3</v>
      </c>
    </row>
    <row r="137" spans="1:17" ht="15.75" x14ac:dyDescent="0.5">
      <c r="A137" s="83">
        <v>3</v>
      </c>
      <c r="B137" s="84">
        <v>0.88800000000000001</v>
      </c>
      <c r="C137" s="82">
        <v>202</v>
      </c>
      <c r="D137" s="82">
        <v>147</v>
      </c>
      <c r="E137" s="82">
        <v>40</v>
      </c>
      <c r="F137" s="82">
        <v>7</v>
      </c>
      <c r="G137" s="30">
        <v>156</v>
      </c>
      <c r="H137" s="31">
        <v>4.4871794871794872E-2</v>
      </c>
      <c r="I137" s="83">
        <v>11.7</v>
      </c>
      <c r="K137" s="35">
        <v>106</v>
      </c>
      <c r="L137" s="35">
        <v>7.7121181385411024</v>
      </c>
      <c r="M137" s="35">
        <v>0.48788186145889689</v>
      </c>
      <c r="N137" s="35">
        <v>0.60497967869735703</v>
      </c>
      <c r="P137" s="35">
        <v>70.333333333333329</v>
      </c>
      <c r="Q137" s="35">
        <v>13.4</v>
      </c>
    </row>
    <row r="138" spans="1:17" ht="15.75" x14ac:dyDescent="0.5">
      <c r="A138" s="83">
        <v>1.8</v>
      </c>
      <c r="B138" s="84">
        <v>2.3239999999999998</v>
      </c>
      <c r="C138" s="82">
        <v>97</v>
      </c>
      <c r="D138" s="82">
        <v>101</v>
      </c>
      <c r="E138" s="82">
        <v>49</v>
      </c>
      <c r="F138" s="82">
        <v>19</v>
      </c>
      <c r="G138" s="30">
        <v>172</v>
      </c>
      <c r="H138" s="31">
        <v>4.0697674418604654E-2</v>
      </c>
      <c r="I138" s="83">
        <v>9.4</v>
      </c>
      <c r="K138" s="35">
        <v>107</v>
      </c>
      <c r="L138" s="35">
        <v>14.695192619403638</v>
      </c>
      <c r="M138" s="35">
        <v>0.10480738059636252</v>
      </c>
      <c r="N138" s="35">
        <v>0.12996247749136883</v>
      </c>
      <c r="P138" s="35">
        <v>70.999999999999986</v>
      </c>
      <c r="Q138" s="35">
        <v>13.6</v>
      </c>
    </row>
    <row r="139" spans="1:17" ht="15.75" x14ac:dyDescent="0.5">
      <c r="A139" s="83">
        <v>1.9</v>
      </c>
      <c r="B139" s="84">
        <v>0.19600000000000001</v>
      </c>
      <c r="C139" s="82">
        <v>49</v>
      </c>
      <c r="D139" s="82">
        <v>111</v>
      </c>
      <c r="E139" s="82">
        <v>33</v>
      </c>
      <c r="F139" s="82">
        <v>12</v>
      </c>
      <c r="G139" s="30">
        <v>181</v>
      </c>
      <c r="H139" s="31">
        <v>4.4198895027624308E-2</v>
      </c>
      <c r="I139" s="83">
        <v>9.5</v>
      </c>
      <c r="K139" s="35">
        <v>108</v>
      </c>
      <c r="L139" s="35">
        <v>11.245287062748835</v>
      </c>
      <c r="M139" s="35">
        <v>-0.54528706274883554</v>
      </c>
      <c r="N139" s="35">
        <v>-0.67616285432945633</v>
      </c>
      <c r="P139" s="35">
        <v>71.666666666666657</v>
      </c>
      <c r="Q139" s="35">
        <v>13.8</v>
      </c>
    </row>
    <row r="140" spans="1:17" ht="15.75" x14ac:dyDescent="0.5">
      <c r="A140" s="83">
        <v>2.1</v>
      </c>
      <c r="B140" s="84">
        <v>0.18</v>
      </c>
      <c r="C140" s="82">
        <v>84</v>
      </c>
      <c r="D140" s="82">
        <v>122</v>
      </c>
      <c r="E140" s="82">
        <v>40</v>
      </c>
      <c r="F140" s="82">
        <v>8</v>
      </c>
      <c r="G140" s="30">
        <v>171</v>
      </c>
      <c r="H140" s="31">
        <v>5.2631578947368418E-2</v>
      </c>
      <c r="I140" s="83">
        <v>8.6999999999999993</v>
      </c>
      <c r="K140" s="35">
        <v>109</v>
      </c>
      <c r="L140" s="35">
        <v>8.8530188632637081</v>
      </c>
      <c r="M140" s="35">
        <v>-5.3018863263707416E-2</v>
      </c>
      <c r="N140" s="35">
        <v>-6.5744061003340057E-2</v>
      </c>
      <c r="P140" s="35">
        <v>72.333333333333329</v>
      </c>
      <c r="Q140" s="35">
        <v>13.9</v>
      </c>
    </row>
    <row r="141" spans="1:17" ht="15.75" x14ac:dyDescent="0.5">
      <c r="A141" s="83">
        <v>2.9</v>
      </c>
      <c r="B141" s="84">
        <v>1.4159999999999999</v>
      </c>
      <c r="C141" s="82">
        <v>209</v>
      </c>
      <c r="D141" s="82">
        <v>85</v>
      </c>
      <c r="E141" s="82">
        <v>45</v>
      </c>
      <c r="F141" s="82">
        <v>6</v>
      </c>
      <c r="G141" s="30">
        <v>169</v>
      </c>
      <c r="H141" s="31">
        <v>3.5502958579881658E-2</v>
      </c>
      <c r="I141" s="83">
        <v>12.8</v>
      </c>
      <c r="K141" s="35">
        <v>110</v>
      </c>
      <c r="L141" s="35">
        <v>10.210589676596099</v>
      </c>
      <c r="M141" s="35">
        <v>-0.51058967659609955</v>
      </c>
      <c r="N141" s="35">
        <v>-0.63313765666469579</v>
      </c>
      <c r="P141" s="35">
        <v>72.999999999999986</v>
      </c>
      <c r="Q141" s="35">
        <v>14</v>
      </c>
    </row>
    <row r="142" spans="1:17" ht="15.75" x14ac:dyDescent="0.5">
      <c r="A142" s="83">
        <v>1.7</v>
      </c>
      <c r="B142" s="84">
        <v>0.115</v>
      </c>
      <c r="C142" s="82">
        <v>70</v>
      </c>
      <c r="D142" s="82">
        <v>137</v>
      </c>
      <c r="E142" s="82">
        <v>46</v>
      </c>
      <c r="F142" s="82">
        <v>6</v>
      </c>
      <c r="G142" s="30">
        <v>161</v>
      </c>
      <c r="H142" s="31">
        <v>3.7267080745341616E-2</v>
      </c>
      <c r="I142" s="83">
        <v>6.6</v>
      </c>
      <c r="K142" s="35">
        <v>111</v>
      </c>
      <c r="L142" s="35">
        <v>9.7348341203010342</v>
      </c>
      <c r="M142" s="35">
        <v>-3.4834120301034943E-2</v>
      </c>
      <c r="N142" s="35">
        <v>-4.3194749737997057E-2</v>
      </c>
      <c r="P142" s="35">
        <v>73.666666666666657</v>
      </c>
      <c r="Q142" s="35">
        <v>14</v>
      </c>
    </row>
    <row r="143" spans="1:17" ht="15.75" x14ac:dyDescent="0.5">
      <c r="A143" s="83">
        <v>3</v>
      </c>
      <c r="B143" s="84">
        <v>0.995</v>
      </c>
      <c r="C143" s="82">
        <v>185</v>
      </c>
      <c r="D143" s="82">
        <v>99</v>
      </c>
      <c r="E143" s="82">
        <v>30</v>
      </c>
      <c r="F143" s="82">
        <v>10</v>
      </c>
      <c r="G143" s="30">
        <v>180</v>
      </c>
      <c r="H143" s="31">
        <v>0.05</v>
      </c>
      <c r="I143" s="83">
        <v>17</v>
      </c>
      <c r="K143" s="35">
        <v>112</v>
      </c>
      <c r="L143" s="35">
        <v>11.152979618770864</v>
      </c>
      <c r="M143" s="35">
        <v>-0.65297961877086408</v>
      </c>
      <c r="N143" s="35">
        <v>-0.80970298583892186</v>
      </c>
      <c r="P143" s="35">
        <v>74.333333333333329</v>
      </c>
      <c r="Q143" s="35">
        <v>14</v>
      </c>
    </row>
    <row r="144" spans="1:17" ht="15.75" x14ac:dyDescent="0.5">
      <c r="A144" s="83">
        <v>3</v>
      </c>
      <c r="B144" s="84">
        <v>2.3519999999999999</v>
      </c>
      <c r="C144" s="82">
        <v>209</v>
      </c>
      <c r="D144" s="82">
        <v>85</v>
      </c>
      <c r="E144" s="82">
        <v>30</v>
      </c>
      <c r="F144" s="82">
        <v>12</v>
      </c>
      <c r="G144" s="30">
        <v>182</v>
      </c>
      <c r="H144" s="31">
        <v>3.8461538461538464E-2</v>
      </c>
      <c r="I144" s="83">
        <v>16.7</v>
      </c>
      <c r="K144" s="35">
        <v>113</v>
      </c>
      <c r="L144" s="35">
        <v>9.4192460921938075</v>
      </c>
      <c r="M144" s="35">
        <v>-0.51924609219380713</v>
      </c>
      <c r="N144" s="35">
        <v>-0.6438717214879135</v>
      </c>
      <c r="P144" s="35">
        <v>74.999999999999986</v>
      </c>
      <c r="Q144" s="35">
        <v>14</v>
      </c>
    </row>
    <row r="145" spans="1:17" ht="15.75" x14ac:dyDescent="0.5">
      <c r="A145" s="83">
        <v>3.4</v>
      </c>
      <c r="B145" s="84">
        <v>1.2589999999999999</v>
      </c>
      <c r="C145" s="82">
        <v>175</v>
      </c>
      <c r="D145" s="82">
        <v>84</v>
      </c>
      <c r="E145" s="82">
        <v>31</v>
      </c>
      <c r="F145" s="82">
        <v>8</v>
      </c>
      <c r="G145" s="30">
        <v>183</v>
      </c>
      <c r="H145" s="31">
        <v>3.825136612021858E-2</v>
      </c>
      <c r="I145" s="83">
        <v>15.9</v>
      </c>
      <c r="K145" s="35">
        <v>114</v>
      </c>
      <c r="L145" s="35">
        <v>7.350034963209592</v>
      </c>
      <c r="M145" s="35">
        <v>0.54996503679040831</v>
      </c>
      <c r="N145" s="35">
        <v>0.68196360130570699</v>
      </c>
      <c r="P145" s="35">
        <v>75.666666666666657</v>
      </c>
      <c r="Q145" s="35">
        <v>14.1</v>
      </c>
    </row>
    <row r="146" spans="1:17" ht="15.75" x14ac:dyDescent="0.5">
      <c r="A146" s="83">
        <v>2</v>
      </c>
      <c r="B146" s="84">
        <v>1.464</v>
      </c>
      <c r="C146" s="82">
        <v>118</v>
      </c>
      <c r="D146" s="82">
        <v>115</v>
      </c>
      <c r="E146" s="82">
        <v>46</v>
      </c>
      <c r="F146" s="82">
        <v>6</v>
      </c>
      <c r="G146" s="30">
        <v>162</v>
      </c>
      <c r="H146" s="31">
        <v>3.0864197530864196E-2</v>
      </c>
      <c r="I146" s="83">
        <v>7.9</v>
      </c>
      <c r="K146" s="35">
        <v>115</v>
      </c>
      <c r="L146" s="35">
        <v>21.377634522605454</v>
      </c>
      <c r="M146" s="35">
        <v>-0.37763452260545449</v>
      </c>
      <c r="N146" s="35">
        <v>-0.4682715841653094</v>
      </c>
      <c r="P146" s="35">
        <v>76.333333333333329</v>
      </c>
      <c r="Q146" s="35">
        <v>14.4</v>
      </c>
    </row>
    <row r="147" spans="1:17" ht="15.75" x14ac:dyDescent="0.5">
      <c r="A147" s="83">
        <v>3.3</v>
      </c>
      <c r="B147" s="84">
        <v>0.504</v>
      </c>
      <c r="C147" s="82">
        <v>253</v>
      </c>
      <c r="D147" s="82">
        <v>124</v>
      </c>
      <c r="E147" s="82">
        <v>42</v>
      </c>
      <c r="F147" s="82">
        <v>9</v>
      </c>
      <c r="G147" s="30">
        <v>163</v>
      </c>
      <c r="H147" s="31">
        <v>5.5214723926380369E-2</v>
      </c>
      <c r="I147" s="83">
        <v>14.1</v>
      </c>
      <c r="K147" s="35">
        <v>116</v>
      </c>
      <c r="L147" s="35">
        <v>11.440529994181171</v>
      </c>
      <c r="M147" s="35">
        <v>1.2594700058188284</v>
      </c>
      <c r="N147" s="35">
        <v>1.5617587363686534</v>
      </c>
      <c r="P147" s="35">
        <v>76.999999999999986</v>
      </c>
      <c r="Q147" s="35">
        <v>14.4</v>
      </c>
    </row>
    <row r="148" spans="1:17" ht="15.75" x14ac:dyDescent="0.5">
      <c r="A148" s="83">
        <v>1.7</v>
      </c>
      <c r="B148" s="84">
        <v>0.44700000000000001</v>
      </c>
      <c r="C148" s="82">
        <v>20</v>
      </c>
      <c r="D148" s="82">
        <v>129</v>
      </c>
      <c r="E148" s="82">
        <v>43</v>
      </c>
      <c r="F148" s="82">
        <v>10</v>
      </c>
      <c r="G148" s="30">
        <v>178</v>
      </c>
      <c r="H148" s="31">
        <v>3.3707865168539325E-2</v>
      </c>
      <c r="I148" s="83">
        <v>8.1</v>
      </c>
      <c r="K148" s="35">
        <v>117</v>
      </c>
      <c r="L148" s="35">
        <v>9.6493470235834273</v>
      </c>
      <c r="M148" s="35">
        <v>-0.24934702358342697</v>
      </c>
      <c r="N148" s="35">
        <v>-0.30919346286119875</v>
      </c>
      <c r="P148" s="35">
        <v>77.666666666666657</v>
      </c>
      <c r="Q148" s="35">
        <v>14.5</v>
      </c>
    </row>
    <row r="149" spans="1:17" ht="15.75" x14ac:dyDescent="0.5">
      <c r="A149" s="83">
        <v>2.9</v>
      </c>
      <c r="B149" s="84">
        <v>2.62</v>
      </c>
      <c r="C149" s="82">
        <v>103</v>
      </c>
      <c r="D149" s="82">
        <v>102</v>
      </c>
      <c r="E149" s="82">
        <v>39</v>
      </c>
      <c r="F149" s="82">
        <v>8</v>
      </c>
      <c r="G149" s="30">
        <v>166</v>
      </c>
      <c r="H149" s="31">
        <v>3.614457831325301E-2</v>
      </c>
      <c r="I149" s="83">
        <v>13.6</v>
      </c>
      <c r="K149" s="35">
        <v>118</v>
      </c>
      <c r="L149" s="35">
        <v>7.1611590778957739</v>
      </c>
      <c r="M149" s="35">
        <v>0.33884092210422612</v>
      </c>
      <c r="N149" s="35">
        <v>0.42016702890152652</v>
      </c>
      <c r="P149" s="35">
        <v>78.333333333333329</v>
      </c>
      <c r="Q149" s="35">
        <v>14.5</v>
      </c>
    </row>
    <row r="150" spans="1:17" ht="15.75" x14ac:dyDescent="0.5">
      <c r="A150" s="83">
        <v>2</v>
      </c>
      <c r="B150" s="84">
        <v>1.1679999999999999</v>
      </c>
      <c r="C150" s="82">
        <v>120</v>
      </c>
      <c r="D150" s="82">
        <v>114</v>
      </c>
      <c r="E150" s="82">
        <v>52</v>
      </c>
      <c r="F150" s="82">
        <v>10</v>
      </c>
      <c r="G150" s="30">
        <v>174</v>
      </c>
      <c r="H150" s="31">
        <v>4.5977011494252873E-2</v>
      </c>
      <c r="I150" s="83">
        <v>10</v>
      </c>
      <c r="K150" s="35">
        <v>119</v>
      </c>
      <c r="L150" s="35">
        <v>10.732067715801108</v>
      </c>
      <c r="M150" s="35">
        <v>1.0679322841988927</v>
      </c>
      <c r="N150" s="35">
        <v>1.3242495390856244</v>
      </c>
      <c r="P150" s="35">
        <v>78.999999999999986</v>
      </c>
      <c r="Q150" s="35">
        <v>14.8</v>
      </c>
    </row>
    <row r="151" spans="1:17" ht="15.75" x14ac:dyDescent="0.5">
      <c r="A151" s="83">
        <v>2.2000000000000002</v>
      </c>
      <c r="B151" s="84">
        <v>3.2000000000000001E-2</v>
      </c>
      <c r="C151" s="82">
        <v>102</v>
      </c>
      <c r="D151" s="82">
        <v>135</v>
      </c>
      <c r="E151" s="82">
        <v>35</v>
      </c>
      <c r="F151" s="82">
        <v>8</v>
      </c>
      <c r="G151" s="30">
        <v>178</v>
      </c>
      <c r="H151" s="31">
        <v>3.9325842696629212E-2</v>
      </c>
      <c r="I151" s="83">
        <v>11.6</v>
      </c>
      <c r="K151" s="35">
        <v>120</v>
      </c>
      <c r="L151" s="35">
        <v>12.711279660441894</v>
      </c>
      <c r="M151" s="35">
        <v>-1.3112796604418939</v>
      </c>
      <c r="N151" s="35">
        <v>-1.6260033633641249</v>
      </c>
      <c r="P151" s="35">
        <v>79.666666666666657</v>
      </c>
      <c r="Q151" s="35">
        <v>14.8</v>
      </c>
    </row>
    <row r="152" spans="1:17" x14ac:dyDescent="0.45">
      <c r="K152" s="35">
        <v>121</v>
      </c>
      <c r="L152" s="35">
        <v>7.98732073465714</v>
      </c>
      <c r="M152" s="35">
        <v>-0.78732073465713981</v>
      </c>
      <c r="N152" s="35">
        <v>-0.97628766861785043</v>
      </c>
      <c r="P152" s="35">
        <v>80.333333333333329</v>
      </c>
      <c r="Q152" s="35">
        <v>14.8</v>
      </c>
    </row>
    <row r="153" spans="1:17" x14ac:dyDescent="0.45">
      <c r="A153" s="56" t="s">
        <v>89</v>
      </c>
      <c r="B153" s="56"/>
      <c r="C153" s="56" t="s">
        <v>248</v>
      </c>
      <c r="D153" s="56"/>
      <c r="E153" s="99"/>
      <c r="F153" s="99"/>
      <c r="G153" s="99"/>
      <c r="H153" s="99"/>
      <c r="I153" s="99"/>
      <c r="K153" s="35">
        <v>122</v>
      </c>
      <c r="L153" s="35">
        <v>19.208591969092353</v>
      </c>
      <c r="M153" s="35">
        <v>1.1914080309076454</v>
      </c>
      <c r="N153" s="35">
        <v>1.4773610266646124</v>
      </c>
      <c r="P153" s="35">
        <v>80.999999999999986</v>
      </c>
      <c r="Q153" s="35">
        <v>14.9</v>
      </c>
    </row>
    <row r="154" spans="1:17" ht="14.65" thickBot="1" x14ac:dyDescent="0.5">
      <c r="A154" s="99"/>
      <c r="B154" s="99"/>
      <c r="C154" s="99"/>
      <c r="D154" s="99"/>
      <c r="E154" s="99"/>
      <c r="F154" s="99"/>
      <c r="G154" s="99"/>
      <c r="H154" s="99"/>
      <c r="I154" s="99"/>
      <c r="K154" s="35">
        <v>123</v>
      </c>
      <c r="L154" s="35">
        <v>10.436769598114724</v>
      </c>
      <c r="M154" s="35">
        <v>-0.63676959811472322</v>
      </c>
      <c r="N154" s="35">
        <v>-0.78960235520898847</v>
      </c>
      <c r="P154" s="35">
        <v>81.666666666666657</v>
      </c>
      <c r="Q154" s="35">
        <v>15.3</v>
      </c>
    </row>
    <row r="155" spans="1:17" x14ac:dyDescent="0.45">
      <c r="A155" s="51" t="s">
        <v>90</v>
      </c>
      <c r="B155" s="51"/>
      <c r="C155" s="99"/>
      <c r="D155" s="99"/>
      <c r="E155" s="99"/>
      <c r="F155" s="99"/>
      <c r="G155" s="99"/>
      <c r="H155" s="99"/>
      <c r="I155" s="99"/>
      <c r="K155" s="35">
        <v>124</v>
      </c>
      <c r="L155" s="35">
        <v>15.321064813949619</v>
      </c>
      <c r="M155" s="35">
        <v>0.87893518605038068</v>
      </c>
      <c r="N155" s="35">
        <v>1.0898907470397092</v>
      </c>
      <c r="P155" s="35">
        <v>82.333333333333329</v>
      </c>
      <c r="Q155" s="35">
        <v>15.4</v>
      </c>
    </row>
    <row r="156" spans="1:17" x14ac:dyDescent="0.45">
      <c r="A156" s="52" t="s">
        <v>91</v>
      </c>
      <c r="B156" s="181">
        <v>0.97416626943345319</v>
      </c>
      <c r="C156" s="99"/>
      <c r="D156" s="99"/>
      <c r="E156" s="99"/>
      <c r="F156" s="99"/>
      <c r="G156" s="99"/>
      <c r="H156" s="99"/>
      <c r="I156" s="99"/>
      <c r="K156" s="35">
        <v>125</v>
      </c>
      <c r="L156" s="35">
        <v>10.860996387686006</v>
      </c>
      <c r="M156" s="35">
        <v>0.5390036123139943</v>
      </c>
      <c r="N156" s="35">
        <v>0.6683712963202818</v>
      </c>
      <c r="P156" s="35">
        <v>82.999999999999986</v>
      </c>
      <c r="Q156" s="35">
        <v>15.5</v>
      </c>
    </row>
    <row r="157" spans="1:17" x14ac:dyDescent="0.45">
      <c r="A157" s="52" t="s">
        <v>92</v>
      </c>
      <c r="B157" s="199">
        <v>0.9489999205018913</v>
      </c>
      <c r="C157" s="99"/>
      <c r="D157" s="99"/>
      <c r="E157" s="99"/>
      <c r="F157" s="99"/>
      <c r="G157" s="99"/>
      <c r="H157" s="99"/>
      <c r="I157" s="99"/>
      <c r="K157" s="35">
        <v>126</v>
      </c>
      <c r="L157" s="35">
        <v>17.757268908829598</v>
      </c>
      <c r="M157" s="35">
        <v>0.54273109117040264</v>
      </c>
      <c r="N157" s="35">
        <v>0.67299341724553596</v>
      </c>
      <c r="P157" s="35">
        <v>83.666666666666657</v>
      </c>
      <c r="Q157" s="35">
        <v>15.6</v>
      </c>
    </row>
    <row r="158" spans="1:17" x14ac:dyDescent="0.45">
      <c r="A158" s="52" t="s">
        <v>93</v>
      </c>
      <c r="B158" s="199">
        <v>0.94610629897008369</v>
      </c>
      <c r="C158" s="99"/>
      <c r="D158" s="99"/>
      <c r="E158" s="99"/>
      <c r="F158" s="99"/>
      <c r="G158" s="99"/>
      <c r="H158" s="99"/>
      <c r="I158" s="99"/>
      <c r="K158" s="35">
        <v>127</v>
      </c>
      <c r="L158" s="35">
        <v>8.7928819386726182</v>
      </c>
      <c r="M158" s="35">
        <v>-9.2881938672618958E-2</v>
      </c>
      <c r="N158" s="35">
        <v>-0.11517477867883941</v>
      </c>
      <c r="P158" s="35">
        <v>84.333333333333329</v>
      </c>
      <c r="Q158" s="35">
        <v>15.7</v>
      </c>
    </row>
    <row r="159" spans="1:17" x14ac:dyDescent="0.45">
      <c r="A159" s="52" t="s">
        <v>94</v>
      </c>
      <c r="B159" s="181">
        <v>0.8290055978121198</v>
      </c>
      <c r="C159" s="99"/>
      <c r="D159" s="99"/>
      <c r="E159" s="99"/>
      <c r="F159" s="99"/>
      <c r="G159" s="99"/>
      <c r="H159" s="99"/>
      <c r="I159" s="99"/>
      <c r="K159" s="35">
        <v>128</v>
      </c>
      <c r="L159" s="35">
        <v>9.7469137088487621</v>
      </c>
      <c r="M159" s="35">
        <v>-0.64691370884876243</v>
      </c>
      <c r="N159" s="35">
        <v>-0.80218118081688916</v>
      </c>
      <c r="P159" s="35">
        <v>84.999999999999986</v>
      </c>
      <c r="Q159" s="35">
        <v>15.8</v>
      </c>
    </row>
    <row r="160" spans="1:17" ht="14.65" thickBot="1" x14ac:dyDescent="0.5">
      <c r="A160" s="53" t="s">
        <v>95</v>
      </c>
      <c r="B160" s="53">
        <v>150</v>
      </c>
      <c r="C160" s="99"/>
      <c r="D160" s="99"/>
      <c r="E160" s="99"/>
      <c r="F160" s="99"/>
      <c r="G160" s="99"/>
      <c r="H160" s="99"/>
      <c r="I160" s="99"/>
      <c r="K160" s="35">
        <v>129</v>
      </c>
      <c r="L160" s="35">
        <v>10.510327537624274</v>
      </c>
      <c r="M160" s="35">
        <v>-0.8103275376242749</v>
      </c>
      <c r="N160" s="35">
        <v>-1.0048163952757554</v>
      </c>
      <c r="P160" s="35">
        <v>85.666666666666657</v>
      </c>
      <c r="Q160" s="35">
        <v>15.9</v>
      </c>
    </row>
    <row r="161" spans="1:17" x14ac:dyDescent="0.45">
      <c r="A161" s="99"/>
      <c r="B161" s="99"/>
      <c r="C161" s="99"/>
      <c r="D161" s="99"/>
      <c r="E161" s="99"/>
      <c r="F161" s="99"/>
      <c r="G161" s="99"/>
      <c r="H161" s="99"/>
      <c r="I161" s="99"/>
      <c r="K161" s="35">
        <v>130</v>
      </c>
      <c r="L161" s="35">
        <v>7.029980713625827</v>
      </c>
      <c r="M161" s="35">
        <v>-0.42998071362582735</v>
      </c>
      <c r="N161" s="35">
        <v>-0.53318152307928901</v>
      </c>
      <c r="P161" s="35">
        <v>86.333333333333329</v>
      </c>
      <c r="Q161" s="35">
        <v>15.9</v>
      </c>
    </row>
    <row r="162" spans="1:17" ht="14.65" thickBot="1" x14ac:dyDescent="0.5">
      <c r="A162" s="99" t="s">
        <v>96</v>
      </c>
      <c r="B162" s="99"/>
      <c r="C162" s="99"/>
      <c r="D162" s="99"/>
      <c r="E162" s="99"/>
      <c r="F162" s="99"/>
      <c r="G162" s="99"/>
      <c r="H162" s="99"/>
      <c r="I162" s="99"/>
      <c r="K162" s="35">
        <v>131</v>
      </c>
      <c r="L162" s="35">
        <v>7.1100102154124629</v>
      </c>
      <c r="M162" s="35">
        <v>1.9899897845875367</v>
      </c>
      <c r="N162" s="35">
        <v>2.4676125012944703</v>
      </c>
      <c r="P162" s="35">
        <v>86.999999999999986</v>
      </c>
      <c r="Q162" s="35">
        <v>16.100000000000001</v>
      </c>
    </row>
    <row r="163" spans="1:17" x14ac:dyDescent="0.45">
      <c r="A163" s="54"/>
      <c r="B163" s="54" t="s">
        <v>101</v>
      </c>
      <c r="C163" s="54" t="s">
        <v>102</v>
      </c>
      <c r="D163" s="54" t="s">
        <v>103</v>
      </c>
      <c r="E163" s="54" t="s">
        <v>104</v>
      </c>
      <c r="F163" s="54" t="s">
        <v>105</v>
      </c>
      <c r="G163" s="99"/>
      <c r="H163" s="99"/>
      <c r="I163" s="99"/>
      <c r="K163" s="35">
        <v>132</v>
      </c>
      <c r="L163" s="35">
        <v>9.5968452439786898</v>
      </c>
      <c r="M163" s="35">
        <v>0.10315475602130952</v>
      </c>
      <c r="N163" s="35">
        <v>0.12791320211672538</v>
      </c>
      <c r="P163" s="35">
        <v>87.666666666666657</v>
      </c>
      <c r="Q163" s="35">
        <v>16.2</v>
      </c>
    </row>
    <row r="164" spans="1:17" x14ac:dyDescent="0.45">
      <c r="A164" s="52" t="s">
        <v>97</v>
      </c>
      <c r="B164" s="52">
        <v>8</v>
      </c>
      <c r="C164" s="52">
        <v>1803.1396436835921</v>
      </c>
      <c r="D164" s="52">
        <v>225.39245546044901</v>
      </c>
      <c r="E164" s="181">
        <v>327.96269659670077</v>
      </c>
      <c r="F164" s="181">
        <v>4.1620129554423013E-87</v>
      </c>
      <c r="G164" s="99"/>
      <c r="H164" s="99"/>
      <c r="I164" s="99"/>
      <c r="K164" s="35">
        <v>133</v>
      </c>
      <c r="L164" s="35">
        <v>7.7973549890982463</v>
      </c>
      <c r="M164" s="35">
        <v>2.6450109017535084E-3</v>
      </c>
      <c r="N164" s="35">
        <v>3.2798469709631865E-3</v>
      </c>
      <c r="P164" s="35">
        <v>88.333333333333329</v>
      </c>
      <c r="Q164" s="35">
        <v>16.2</v>
      </c>
    </row>
    <row r="165" spans="1:17" x14ac:dyDescent="0.45">
      <c r="A165" s="52" t="s">
        <v>98</v>
      </c>
      <c r="B165" s="52">
        <v>141</v>
      </c>
      <c r="C165" s="52">
        <v>96.902289649740055</v>
      </c>
      <c r="D165" s="52">
        <v>0.68725028120383014</v>
      </c>
      <c r="E165" s="52"/>
      <c r="F165" s="52"/>
      <c r="G165" s="99"/>
      <c r="H165" s="99"/>
      <c r="I165" s="99"/>
      <c r="K165" s="35">
        <v>134</v>
      </c>
      <c r="L165" s="35">
        <v>14.063341968289354</v>
      </c>
      <c r="M165" s="35">
        <v>-0.16334196828935355</v>
      </c>
      <c r="N165" s="35">
        <v>-0.20254610654717334</v>
      </c>
      <c r="P165" s="35">
        <v>88.999999999999986</v>
      </c>
      <c r="Q165" s="35">
        <v>16.3</v>
      </c>
    </row>
    <row r="166" spans="1:17" ht="14.65" thickBot="1" x14ac:dyDescent="0.5">
      <c r="A166" s="53" t="s">
        <v>99</v>
      </c>
      <c r="B166" s="53">
        <v>149</v>
      </c>
      <c r="C166" s="53">
        <v>1900.0419333333321</v>
      </c>
      <c r="D166" s="53"/>
      <c r="E166" s="53"/>
      <c r="F166" s="53"/>
      <c r="G166" s="99"/>
      <c r="H166" s="99"/>
      <c r="I166" s="99"/>
      <c r="K166" s="35">
        <v>135</v>
      </c>
      <c r="L166" s="35">
        <v>9.1787148951163662</v>
      </c>
      <c r="M166" s="35">
        <v>1.1212851048836345</v>
      </c>
      <c r="N166" s="35">
        <v>1.3904077115147753</v>
      </c>
      <c r="P166" s="35">
        <v>89.666666666666657</v>
      </c>
      <c r="Q166" s="35">
        <v>16.7</v>
      </c>
    </row>
    <row r="167" spans="1:17" ht="14.65" thickBot="1" x14ac:dyDescent="0.5">
      <c r="A167" s="99"/>
      <c r="B167" s="99"/>
      <c r="C167" s="99"/>
      <c r="D167" s="99"/>
      <c r="E167" s="99"/>
      <c r="F167" s="99"/>
      <c r="G167" s="99"/>
      <c r="H167" s="99"/>
      <c r="I167" s="99"/>
      <c r="K167" s="35">
        <v>136</v>
      </c>
      <c r="L167" s="35">
        <v>12.071864596261939</v>
      </c>
      <c r="M167" s="35">
        <v>-0.37186459626193979</v>
      </c>
      <c r="N167" s="35">
        <v>-0.46111680252417842</v>
      </c>
      <c r="P167" s="35">
        <v>90.333333333333329</v>
      </c>
      <c r="Q167" s="35">
        <v>16.8</v>
      </c>
    </row>
    <row r="168" spans="1:17" x14ac:dyDescent="0.45">
      <c r="A168" s="54"/>
      <c r="B168" s="54" t="s">
        <v>106</v>
      </c>
      <c r="C168" s="54" t="s">
        <v>94</v>
      </c>
      <c r="D168" s="54" t="s">
        <v>107</v>
      </c>
      <c r="E168" s="54" t="s">
        <v>108</v>
      </c>
      <c r="F168" s="54" t="s">
        <v>109</v>
      </c>
      <c r="G168" s="54" t="s">
        <v>110</v>
      </c>
      <c r="H168" s="54" t="s">
        <v>111</v>
      </c>
      <c r="I168" s="54" t="s">
        <v>112</v>
      </c>
      <c r="K168" s="35">
        <v>137</v>
      </c>
      <c r="L168" s="35">
        <v>10.03581250178107</v>
      </c>
      <c r="M168" s="35">
        <v>-0.63581250178106963</v>
      </c>
      <c r="N168" s="35">
        <v>-0.78841554365037725</v>
      </c>
      <c r="P168" s="35">
        <v>90.999999999999986</v>
      </c>
      <c r="Q168" s="35">
        <v>16.899999999999999</v>
      </c>
    </row>
    <row r="169" spans="1:17" x14ac:dyDescent="0.45">
      <c r="A169" s="52" t="s">
        <v>100</v>
      </c>
      <c r="B169" s="52">
        <v>-28.80359387678271</v>
      </c>
      <c r="C169" s="52">
        <v>2.0171866090724473</v>
      </c>
      <c r="D169" s="52">
        <v>-14.279092349332679</v>
      </c>
      <c r="E169" s="200">
        <v>3.5634518725238503E-29</v>
      </c>
      <c r="F169" s="52">
        <v>-32.791433602709397</v>
      </c>
      <c r="G169" s="52">
        <v>-24.815754150856026</v>
      </c>
      <c r="H169" s="52">
        <v>-32.791433602709397</v>
      </c>
      <c r="I169" s="52">
        <v>-24.815754150856026</v>
      </c>
      <c r="K169" s="35">
        <v>138</v>
      </c>
      <c r="L169" s="35">
        <v>9.6960157641169147</v>
      </c>
      <c r="M169" s="35">
        <v>-0.19601576411691468</v>
      </c>
      <c r="N169" s="35">
        <v>-0.24306202661534809</v>
      </c>
      <c r="P169" s="35">
        <v>91.666666666666657</v>
      </c>
      <c r="Q169" s="35">
        <v>17</v>
      </c>
    </row>
    <row r="170" spans="1:17" x14ac:dyDescent="0.45">
      <c r="A170" s="52" t="s">
        <v>41</v>
      </c>
      <c r="B170" s="52">
        <v>0.82357076869406809</v>
      </c>
      <c r="C170" s="52">
        <v>0.22083248732659941</v>
      </c>
      <c r="D170" s="52">
        <v>3.7293913529853562</v>
      </c>
      <c r="E170" s="200">
        <v>2.7729925094788948E-4</v>
      </c>
      <c r="F170" s="52">
        <v>0.38700007078468807</v>
      </c>
      <c r="G170" s="52">
        <v>1.2601414666034481</v>
      </c>
      <c r="H170" s="52">
        <v>0.38700007078468807</v>
      </c>
      <c r="I170" s="52">
        <v>1.2601414666034481</v>
      </c>
      <c r="K170" s="35">
        <v>139</v>
      </c>
      <c r="L170" s="35">
        <v>9.4267506147188609</v>
      </c>
      <c r="M170" s="35">
        <v>-0.7267506147188616</v>
      </c>
      <c r="N170" s="35">
        <v>-0.90117995383348537</v>
      </c>
      <c r="P170" s="35">
        <v>92.333333333333329</v>
      </c>
      <c r="Q170" s="35">
        <v>17.100000000000001</v>
      </c>
    </row>
    <row r="171" spans="1:17" x14ac:dyDescent="0.45">
      <c r="A171" s="52" t="s">
        <v>44</v>
      </c>
      <c r="B171" s="52">
        <v>0.22630346581709768</v>
      </c>
      <c r="C171" s="52">
        <v>0.11367706872007431</v>
      </c>
      <c r="D171" s="52">
        <v>1.9907574004600859</v>
      </c>
      <c r="E171" s="200">
        <v>4.8440475249375781E-2</v>
      </c>
      <c r="F171" s="52">
        <v>1.5716891287423651E-3</v>
      </c>
      <c r="G171" s="52">
        <v>0.45103524250545302</v>
      </c>
      <c r="H171" s="52">
        <v>1.5716891287423651E-3</v>
      </c>
      <c r="I171" s="52">
        <v>0.45103524250545302</v>
      </c>
      <c r="K171" s="35">
        <v>140</v>
      </c>
      <c r="L171" s="35">
        <v>13.158342151239419</v>
      </c>
      <c r="M171" s="35">
        <v>-0.35834215123941782</v>
      </c>
      <c r="N171" s="35">
        <v>-0.44434879967105895</v>
      </c>
      <c r="P171" s="35">
        <v>92.999999999999986</v>
      </c>
      <c r="Q171" s="35">
        <v>17.100000000000001</v>
      </c>
    </row>
    <row r="172" spans="1:17" x14ac:dyDescent="0.45">
      <c r="A172" s="52" t="s">
        <v>45</v>
      </c>
      <c r="B172" s="52">
        <v>3.6255222462938927E-2</v>
      </c>
      <c r="C172" s="52">
        <v>1.9155472014540736E-3</v>
      </c>
      <c r="D172" s="52">
        <v>18.926822808343189</v>
      </c>
      <c r="E172" s="200">
        <v>1.5400082469848052E-40</v>
      </c>
      <c r="F172" s="52">
        <v>3.2468316882419142E-2</v>
      </c>
      <c r="G172" s="52">
        <v>4.0042128043458712E-2</v>
      </c>
      <c r="H172" s="52">
        <v>3.2468316882419142E-2</v>
      </c>
      <c r="I172" s="52">
        <v>4.0042128043458712E-2</v>
      </c>
      <c r="K172" s="35">
        <v>141</v>
      </c>
      <c r="L172" s="35">
        <v>6.3227507880276237</v>
      </c>
      <c r="M172" s="35">
        <v>0.27724921197237595</v>
      </c>
      <c r="N172" s="35">
        <v>0.34379252935656507</v>
      </c>
      <c r="P172" s="35">
        <v>93.666666666666657</v>
      </c>
      <c r="Q172" s="35">
        <v>18.2</v>
      </c>
    </row>
    <row r="173" spans="1:17" x14ac:dyDescent="0.45">
      <c r="A173" s="52" t="s">
        <v>47</v>
      </c>
      <c r="B173" s="52">
        <v>1.6562531772042602E-2</v>
      </c>
      <c r="C173" s="52">
        <v>3.8298319948564018E-3</v>
      </c>
      <c r="D173" s="52">
        <v>4.324610529727325</v>
      </c>
      <c r="E173" s="200">
        <v>2.8727539603474026E-5</v>
      </c>
      <c r="F173" s="52">
        <v>8.9912163052320269E-3</v>
      </c>
      <c r="G173" s="52">
        <v>2.4133847238853177E-2</v>
      </c>
      <c r="H173" s="52">
        <v>8.9912163052320269E-3</v>
      </c>
      <c r="I173" s="52">
        <v>2.4133847238853177E-2</v>
      </c>
      <c r="K173" s="35">
        <v>142</v>
      </c>
      <c r="L173" s="35">
        <v>15.471302490495329</v>
      </c>
      <c r="M173" s="35">
        <v>1.5286975095046706</v>
      </c>
      <c r="N173" s="35">
        <v>1.8956042459953202</v>
      </c>
      <c r="P173" s="35">
        <v>94.333333333333329</v>
      </c>
      <c r="Q173" s="35">
        <v>18.2</v>
      </c>
    </row>
    <row r="174" spans="1:17" x14ac:dyDescent="0.45">
      <c r="A174" s="52" t="s">
        <v>50</v>
      </c>
      <c r="B174" s="52">
        <v>-2.1883458118004569E-2</v>
      </c>
      <c r="C174" s="52">
        <v>1.0086310674939081E-2</v>
      </c>
      <c r="D174" s="52">
        <v>-2.1696196779241821</v>
      </c>
      <c r="E174" s="200">
        <v>3.171133509802098E-2</v>
      </c>
      <c r="F174" s="52">
        <v>-4.1823403295439487E-2</v>
      </c>
      <c r="G174" s="52">
        <v>-1.9435129405696479E-3</v>
      </c>
      <c r="H174" s="52">
        <v>-4.1823403295439487E-2</v>
      </c>
      <c r="I174" s="52">
        <v>-1.9435129405696479E-3</v>
      </c>
      <c r="K174" s="35">
        <v>143</v>
      </c>
      <c r="L174" s="35">
        <v>16.518826347452478</v>
      </c>
      <c r="M174" s="35">
        <v>0.18117365254752116</v>
      </c>
      <c r="N174" s="35">
        <v>0.22465762055361854</v>
      </c>
      <c r="P174" s="35">
        <v>94.999999999999986</v>
      </c>
      <c r="Q174" s="35">
        <v>18.3</v>
      </c>
    </row>
    <row r="175" spans="1:17" x14ac:dyDescent="0.45">
      <c r="A175" s="52" t="s">
        <v>51</v>
      </c>
      <c r="B175" s="52">
        <v>5.8994530313136007E-2</v>
      </c>
      <c r="C175" s="52">
        <v>2.0960838747369929E-2</v>
      </c>
      <c r="D175" s="52">
        <v>2.8145119107191441</v>
      </c>
      <c r="E175" s="200">
        <v>5.584230243480209E-3</v>
      </c>
      <c r="F175" s="52">
        <v>1.7556388165275341E-2</v>
      </c>
      <c r="G175" s="52">
        <v>0.10043267246099667</v>
      </c>
      <c r="H175" s="52">
        <v>1.7556388165275341E-2</v>
      </c>
      <c r="I175" s="52">
        <v>0.10043267246099667</v>
      </c>
      <c r="K175" s="35">
        <v>144</v>
      </c>
      <c r="L175" s="35">
        <v>15.263230464930757</v>
      </c>
      <c r="M175" s="35">
        <v>0.63676953506924328</v>
      </c>
      <c r="N175" s="35">
        <v>0.78960227703179597</v>
      </c>
      <c r="P175" s="35">
        <v>95.666666666666657</v>
      </c>
      <c r="Q175" s="35">
        <v>18.5</v>
      </c>
    </row>
    <row r="176" spans="1:17" x14ac:dyDescent="0.45">
      <c r="A176" s="52" t="s">
        <v>35</v>
      </c>
      <c r="B176" s="52">
        <v>0.17613158222971514</v>
      </c>
      <c r="C176" s="52">
        <v>1.0941187558115245E-2</v>
      </c>
      <c r="D176" s="52">
        <v>16.098031524838973</v>
      </c>
      <c r="E176" s="200">
        <v>9.6107503171693828E-34</v>
      </c>
      <c r="F176" s="52">
        <v>0.15450160402302376</v>
      </c>
      <c r="G176" s="52">
        <v>0.19776156043640652</v>
      </c>
      <c r="H176" s="52">
        <v>0.15450160402302376</v>
      </c>
      <c r="I176" s="52">
        <v>0.19776156043640652</v>
      </c>
      <c r="K176" s="35">
        <v>145</v>
      </c>
      <c r="L176" s="35">
        <v>8.2228626764723511</v>
      </c>
      <c r="M176" s="35">
        <v>-0.32286267647235078</v>
      </c>
      <c r="N176" s="35">
        <v>-0.40035380223305822</v>
      </c>
      <c r="P176" s="35">
        <v>96.333333333333329</v>
      </c>
      <c r="Q176" s="35">
        <v>19</v>
      </c>
    </row>
    <row r="177" spans="1:17" ht="14.65" thickBot="1" x14ac:dyDescent="0.5">
      <c r="A177" s="53" t="s">
        <v>56</v>
      </c>
      <c r="B177" s="53">
        <v>31.899579013839144</v>
      </c>
      <c r="C177" s="53">
        <v>8.6167890117823447</v>
      </c>
      <c r="D177" s="53">
        <v>3.7020262385699123</v>
      </c>
      <c r="E177" s="201">
        <v>3.0600973399683303E-4</v>
      </c>
      <c r="F177" s="53">
        <v>14.864777485528958</v>
      </c>
      <c r="G177" s="53">
        <v>48.934380542149327</v>
      </c>
      <c r="H177" s="53">
        <v>14.864777485528958</v>
      </c>
      <c r="I177" s="53">
        <v>48.934380542149327</v>
      </c>
      <c r="K177" s="35">
        <v>146</v>
      </c>
      <c r="L177" s="35">
        <v>15.33719171345885</v>
      </c>
      <c r="M177" s="35">
        <v>-1.2371917134588504</v>
      </c>
      <c r="N177" s="35">
        <v>-1.5341333720774646</v>
      </c>
      <c r="P177" s="35">
        <v>96.999999999999986</v>
      </c>
      <c r="Q177" s="35">
        <v>19.3</v>
      </c>
    </row>
    <row r="178" spans="1:17" x14ac:dyDescent="0.45">
      <c r="A178" s="99"/>
      <c r="B178" s="99"/>
      <c r="C178" s="99"/>
      <c r="D178" s="99"/>
      <c r="E178" s="99"/>
      <c r="F178" s="99"/>
      <c r="G178" s="99"/>
      <c r="H178" s="99"/>
      <c r="I178" s="99"/>
      <c r="K178" s="35">
        <v>147</v>
      </c>
      <c r="L178" s="35">
        <v>7.6349500763478408</v>
      </c>
      <c r="M178" s="35">
        <v>0.4650499236521588</v>
      </c>
      <c r="N178" s="35">
        <v>0.57666778704995225</v>
      </c>
      <c r="P178" s="35">
        <v>97.666666666666657</v>
      </c>
      <c r="Q178" s="35">
        <v>19.5</v>
      </c>
    </row>
    <row r="179" spans="1:17" x14ac:dyDescent="0.45">
      <c r="A179" s="99"/>
      <c r="B179" s="99"/>
      <c r="C179" s="99"/>
      <c r="D179" s="99"/>
      <c r="E179" s="99"/>
      <c r="F179" s="99"/>
      <c r="G179" s="99"/>
      <c r="H179" s="99"/>
      <c r="I179" s="99"/>
      <c r="K179" s="35">
        <v>148</v>
      </c>
      <c r="L179" s="35">
        <v>9.610683445163076</v>
      </c>
      <c r="M179" s="35">
        <v>3.9893165548369236</v>
      </c>
      <c r="N179" s="35">
        <v>4.9468029828992082</v>
      </c>
      <c r="P179" s="35">
        <v>98.333333333333329</v>
      </c>
      <c r="Q179" s="35">
        <v>20.399999999999999</v>
      </c>
    </row>
    <row r="180" spans="1:17" x14ac:dyDescent="0.45">
      <c r="A180" s="99"/>
      <c r="B180" s="99"/>
      <c r="C180" s="99"/>
      <c r="D180" s="99"/>
      <c r="E180" s="99"/>
      <c r="F180" s="99"/>
      <c r="G180" s="99"/>
      <c r="H180" s="99"/>
      <c r="I180" s="99"/>
      <c r="K180" s="35">
        <v>149</v>
      </c>
      <c r="L180" s="35">
        <v>10.912173526191989</v>
      </c>
      <c r="M180" s="35">
        <v>-0.91217352619198877</v>
      </c>
      <c r="N180" s="35">
        <v>-1.1311067091973792</v>
      </c>
      <c r="P180" s="35">
        <v>98.999999999999986</v>
      </c>
      <c r="Q180" s="35">
        <v>21</v>
      </c>
    </row>
    <row r="181" spans="1:17" ht="14.65" thickBot="1" x14ac:dyDescent="0.5">
      <c r="K181" s="186">
        <v>150</v>
      </c>
      <c r="L181" s="186">
        <v>11.261412677347067</v>
      </c>
      <c r="M181" s="186">
        <v>0.33858732265293234</v>
      </c>
      <c r="N181" s="186">
        <v>0.4198525623745219</v>
      </c>
      <c r="P181" s="186">
        <v>99.666666666666657</v>
      </c>
      <c r="Q181" s="186">
        <v>23.5</v>
      </c>
    </row>
  </sheetData>
  <sortState xmlns:xlrd2="http://schemas.microsoft.com/office/spreadsheetml/2017/richdata2" ref="Q32:Q181">
    <sortCondition ref="Q32"/>
  </sortState>
  <conditionalFormatting sqref="N180">
    <cfRule type="cellIs" dxfId="3" priority="4" operator="greaterThan">
      <formula>2</formula>
    </cfRule>
  </conditionalFormatting>
  <conditionalFormatting sqref="N32:N181">
    <cfRule type="cellIs" dxfId="0" priority="3" operator="greaterThan">
      <formula>2</formula>
    </cfRule>
    <cfRule type="cellIs" dxfId="1" priority="2" operator="greaterThan">
      <formula>2</formula>
    </cfRule>
    <cfRule type="cellIs" dxfId="2" priority="1" operator="lessThan">
      <formula>-2</formula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E00D4-F4EA-4607-BC07-A42F3F4A34E2}">
  <dimension ref="A1:O154"/>
  <sheetViews>
    <sheetView workbookViewId="0">
      <selection activeCell="G31" sqref="G31"/>
    </sheetView>
  </sheetViews>
  <sheetFormatPr defaultRowHeight="14.25" x14ac:dyDescent="0.45"/>
  <cols>
    <col min="7" max="7" width="19.73046875" customWidth="1"/>
  </cols>
  <sheetData>
    <row r="1" spans="1:15" ht="15.75" x14ac:dyDescent="0.5">
      <c r="A1" s="26" t="s">
        <v>39</v>
      </c>
      <c r="B1" s="26" t="s">
        <v>46</v>
      </c>
      <c r="C1" s="27" t="s">
        <v>48</v>
      </c>
      <c r="D1" s="63" t="s">
        <v>113</v>
      </c>
      <c r="E1" s="26" t="s">
        <v>40</v>
      </c>
      <c r="G1" s="44" t="s">
        <v>89</v>
      </c>
      <c r="H1" s="44"/>
      <c r="I1" s="44"/>
      <c r="J1" s="44"/>
      <c r="K1" s="44"/>
      <c r="L1" s="44"/>
      <c r="M1" s="44"/>
      <c r="N1" s="44"/>
      <c r="O1" s="44"/>
    </row>
    <row r="2" spans="1:15" ht="16.149999999999999" thickBot="1" x14ac:dyDescent="0.55000000000000004">
      <c r="A2" s="26">
        <v>1</v>
      </c>
      <c r="B2" s="14">
        <v>3</v>
      </c>
      <c r="C2" s="14">
        <v>1</v>
      </c>
      <c r="D2">
        <f>B2*C2</f>
        <v>3</v>
      </c>
      <c r="E2" s="18">
        <v>12.5</v>
      </c>
      <c r="G2" s="44"/>
      <c r="H2" s="44"/>
      <c r="I2" s="44"/>
      <c r="J2" s="44"/>
      <c r="K2" s="44"/>
      <c r="L2" s="44"/>
      <c r="M2" s="44"/>
      <c r="N2" s="44"/>
      <c r="O2" s="44"/>
    </row>
    <row r="3" spans="1:15" ht="15.75" x14ac:dyDescent="0.5">
      <c r="A3" s="26">
        <v>2</v>
      </c>
      <c r="B3" s="14">
        <v>3</v>
      </c>
      <c r="C3" s="14">
        <v>1</v>
      </c>
      <c r="D3">
        <f t="shared" ref="D3:D66" si="0">B3*C3</f>
        <v>3</v>
      </c>
      <c r="E3" s="18">
        <v>14.5</v>
      </c>
      <c r="G3" s="51" t="s">
        <v>90</v>
      </c>
      <c r="H3" s="51"/>
      <c r="I3" s="44"/>
      <c r="J3" s="44"/>
      <c r="K3" s="44"/>
      <c r="L3" s="44"/>
      <c r="M3" s="44"/>
      <c r="N3" s="44"/>
      <c r="O3" s="44"/>
    </row>
    <row r="4" spans="1:15" ht="15.75" x14ac:dyDescent="0.5">
      <c r="A4" s="26">
        <v>3</v>
      </c>
      <c r="B4" s="14">
        <v>1</v>
      </c>
      <c r="C4" s="14">
        <v>1</v>
      </c>
      <c r="D4">
        <f t="shared" si="0"/>
        <v>1</v>
      </c>
      <c r="E4" s="18">
        <v>19</v>
      </c>
      <c r="G4" s="52" t="s">
        <v>91</v>
      </c>
      <c r="H4" s="52">
        <v>0.59921947196398517</v>
      </c>
      <c r="I4" s="44"/>
      <c r="J4" s="44"/>
      <c r="K4" s="44"/>
      <c r="L4" s="44"/>
      <c r="M4" s="44"/>
      <c r="N4" s="44"/>
      <c r="O4" s="44"/>
    </row>
    <row r="5" spans="1:15" ht="15.75" x14ac:dyDescent="0.5">
      <c r="A5" s="26">
        <v>4</v>
      </c>
      <c r="B5" s="14">
        <v>1</v>
      </c>
      <c r="C5" s="14">
        <v>1</v>
      </c>
      <c r="D5">
        <f t="shared" si="0"/>
        <v>1</v>
      </c>
      <c r="E5" s="18">
        <v>18.2</v>
      </c>
      <c r="G5" s="52" t="s">
        <v>92</v>
      </c>
      <c r="H5" s="52">
        <v>0.35906397558079717</v>
      </c>
      <c r="I5" s="44"/>
      <c r="J5" s="44"/>
      <c r="K5" s="44"/>
      <c r="L5" s="44"/>
      <c r="M5" s="44"/>
      <c r="N5" s="44"/>
      <c r="O5" s="44"/>
    </row>
    <row r="6" spans="1:15" ht="15.75" x14ac:dyDescent="0.5">
      <c r="A6" s="26">
        <v>5</v>
      </c>
      <c r="B6" s="14">
        <v>4</v>
      </c>
      <c r="C6" s="14">
        <v>1</v>
      </c>
      <c r="D6">
        <f t="shared" si="0"/>
        <v>4</v>
      </c>
      <c r="E6" s="18">
        <v>7.6</v>
      </c>
      <c r="G6" s="52" t="s">
        <v>93</v>
      </c>
      <c r="H6" s="52">
        <v>0.34589405727081357</v>
      </c>
      <c r="I6" s="44"/>
      <c r="J6" s="44"/>
      <c r="K6" s="44"/>
      <c r="L6" s="44"/>
      <c r="M6" s="44"/>
      <c r="N6" s="44"/>
      <c r="O6" s="44"/>
    </row>
    <row r="7" spans="1:15" ht="15.75" x14ac:dyDescent="0.5">
      <c r="A7" s="26">
        <v>6</v>
      </c>
      <c r="B7" s="14">
        <v>0</v>
      </c>
      <c r="C7" s="14">
        <v>1</v>
      </c>
      <c r="D7">
        <f t="shared" si="0"/>
        <v>0</v>
      </c>
      <c r="E7" s="18">
        <v>18.5</v>
      </c>
      <c r="G7" s="52" t="s">
        <v>94</v>
      </c>
      <c r="H7" s="52">
        <v>2.8881018592115324</v>
      </c>
      <c r="I7" s="44"/>
      <c r="J7" s="44"/>
      <c r="K7" s="44"/>
      <c r="L7" s="44"/>
      <c r="M7" s="44"/>
      <c r="N7" s="44"/>
      <c r="O7" s="44"/>
    </row>
    <row r="8" spans="1:15" ht="16.149999999999999" thickBot="1" x14ac:dyDescent="0.55000000000000004">
      <c r="A8" s="26">
        <v>7</v>
      </c>
      <c r="B8" s="14">
        <v>2</v>
      </c>
      <c r="C8" s="14">
        <v>1</v>
      </c>
      <c r="D8">
        <f t="shared" si="0"/>
        <v>2</v>
      </c>
      <c r="E8" s="18">
        <v>13.1</v>
      </c>
      <c r="G8" s="53" t="s">
        <v>95</v>
      </c>
      <c r="H8" s="53">
        <v>150</v>
      </c>
      <c r="I8" s="44"/>
      <c r="J8" s="44"/>
      <c r="K8" s="44"/>
      <c r="L8" s="44"/>
      <c r="M8" s="44"/>
      <c r="N8" s="44"/>
      <c r="O8" s="44"/>
    </row>
    <row r="9" spans="1:15" ht="15.75" x14ac:dyDescent="0.5">
      <c r="A9" s="26">
        <v>8</v>
      </c>
      <c r="B9" s="14">
        <v>2</v>
      </c>
      <c r="C9" s="14">
        <v>1</v>
      </c>
      <c r="D9">
        <f t="shared" si="0"/>
        <v>2</v>
      </c>
      <c r="E9" s="18">
        <v>14.9</v>
      </c>
      <c r="G9" s="44"/>
      <c r="H9" s="44"/>
      <c r="I9" s="44"/>
      <c r="J9" s="44"/>
      <c r="K9" s="44"/>
      <c r="L9" s="44"/>
      <c r="M9" s="44"/>
      <c r="N9" s="44"/>
      <c r="O9" s="44"/>
    </row>
    <row r="10" spans="1:15" ht="16.149999999999999" thickBot="1" x14ac:dyDescent="0.55000000000000004">
      <c r="A10" s="26">
        <v>9</v>
      </c>
      <c r="B10" s="14">
        <v>4</v>
      </c>
      <c r="C10" s="14">
        <v>0</v>
      </c>
      <c r="D10">
        <f t="shared" si="0"/>
        <v>0</v>
      </c>
      <c r="E10" s="18">
        <v>17.100000000000001</v>
      </c>
      <c r="G10" s="44" t="s">
        <v>96</v>
      </c>
      <c r="H10" s="44"/>
      <c r="I10" s="44"/>
      <c r="J10" s="44"/>
      <c r="K10" s="44"/>
      <c r="L10" s="44"/>
      <c r="M10" s="44"/>
      <c r="N10" s="44"/>
      <c r="O10" s="44"/>
    </row>
    <row r="11" spans="1:15" ht="15.75" x14ac:dyDescent="0.5">
      <c r="A11" s="26">
        <v>10</v>
      </c>
      <c r="B11" s="14">
        <v>3</v>
      </c>
      <c r="C11" s="14">
        <v>0</v>
      </c>
      <c r="D11">
        <f t="shared" si="0"/>
        <v>0</v>
      </c>
      <c r="E11" s="18">
        <v>9.1999999999999993</v>
      </c>
      <c r="G11" s="54"/>
      <c r="H11" s="54" t="s">
        <v>101</v>
      </c>
      <c r="I11" s="54" t="s">
        <v>102</v>
      </c>
      <c r="J11" s="54" t="s">
        <v>103</v>
      </c>
      <c r="K11" s="54" t="s">
        <v>104</v>
      </c>
      <c r="L11" s="54" t="s">
        <v>105</v>
      </c>
      <c r="M11" s="44"/>
      <c r="N11" s="44"/>
      <c r="O11" s="44"/>
    </row>
    <row r="12" spans="1:15" ht="15.75" x14ac:dyDescent="0.5">
      <c r="A12" s="26">
        <v>11</v>
      </c>
      <c r="B12" s="14">
        <v>2</v>
      </c>
      <c r="C12" s="14">
        <v>1</v>
      </c>
      <c r="D12">
        <f t="shared" si="0"/>
        <v>2</v>
      </c>
      <c r="E12" s="18">
        <v>10.3</v>
      </c>
      <c r="G12" s="52" t="s">
        <v>97</v>
      </c>
      <c r="H12" s="52">
        <v>3</v>
      </c>
      <c r="I12" s="52">
        <v>682.23661035289024</v>
      </c>
      <c r="J12" s="52">
        <v>227.4122034509634</v>
      </c>
      <c r="K12" s="52">
        <v>27.263948578071606</v>
      </c>
      <c r="L12" s="52">
        <v>4.6402583442638423E-14</v>
      </c>
      <c r="M12" s="44"/>
      <c r="N12" s="44"/>
      <c r="O12" s="44"/>
    </row>
    <row r="13" spans="1:15" ht="15.75" x14ac:dyDescent="0.5">
      <c r="A13" s="26">
        <v>12</v>
      </c>
      <c r="B13" s="14">
        <v>1</v>
      </c>
      <c r="C13" s="14">
        <v>1</v>
      </c>
      <c r="D13">
        <f t="shared" si="0"/>
        <v>1</v>
      </c>
      <c r="E13" s="18">
        <v>19.3</v>
      </c>
      <c r="G13" s="52" t="s">
        <v>98</v>
      </c>
      <c r="H13" s="52">
        <v>146</v>
      </c>
      <c r="I13" s="52">
        <v>1217.805322980442</v>
      </c>
      <c r="J13" s="52">
        <v>8.3411323491811107</v>
      </c>
      <c r="K13" s="52"/>
      <c r="L13" s="52"/>
      <c r="M13" s="44"/>
      <c r="N13" s="44"/>
      <c r="O13" s="44"/>
    </row>
    <row r="14" spans="1:15" ht="16.149999999999999" thickBot="1" x14ac:dyDescent="0.55000000000000004">
      <c r="A14" s="26">
        <v>13</v>
      </c>
      <c r="B14" s="14">
        <v>1</v>
      </c>
      <c r="C14" s="14">
        <v>0</v>
      </c>
      <c r="D14">
        <f t="shared" si="0"/>
        <v>0</v>
      </c>
      <c r="E14" s="18">
        <v>8.1</v>
      </c>
      <c r="G14" s="53" t="s">
        <v>99</v>
      </c>
      <c r="H14" s="53">
        <v>149</v>
      </c>
      <c r="I14" s="53">
        <v>1900.0419333333323</v>
      </c>
      <c r="J14" s="53"/>
      <c r="K14" s="53"/>
      <c r="L14" s="53"/>
      <c r="M14" s="44"/>
      <c r="N14" s="44"/>
      <c r="O14" s="44"/>
    </row>
    <row r="15" spans="1:15" ht="16.149999999999999" thickBot="1" x14ac:dyDescent="0.55000000000000004">
      <c r="A15" s="26">
        <v>14</v>
      </c>
      <c r="B15" s="14">
        <v>5</v>
      </c>
      <c r="C15" s="14">
        <v>1</v>
      </c>
      <c r="D15">
        <f t="shared" si="0"/>
        <v>5</v>
      </c>
      <c r="E15" s="18">
        <v>9.1</v>
      </c>
      <c r="G15" s="44"/>
      <c r="H15" s="44"/>
      <c r="I15" s="44"/>
      <c r="J15" s="44"/>
      <c r="K15" s="44"/>
      <c r="L15" s="44"/>
      <c r="M15" s="44"/>
      <c r="N15" s="44"/>
      <c r="O15" s="44"/>
    </row>
    <row r="16" spans="1:15" ht="15.75" x14ac:dyDescent="0.5">
      <c r="A16" s="26">
        <v>15</v>
      </c>
      <c r="B16" s="14">
        <v>4</v>
      </c>
      <c r="C16" s="14">
        <v>0</v>
      </c>
      <c r="D16">
        <f t="shared" si="0"/>
        <v>0</v>
      </c>
      <c r="E16" s="18">
        <v>15.7</v>
      </c>
      <c r="G16" s="54"/>
      <c r="H16" s="54" t="s">
        <v>106</v>
      </c>
      <c r="I16" s="54" t="s">
        <v>94</v>
      </c>
      <c r="J16" s="54" t="s">
        <v>107</v>
      </c>
      <c r="K16" s="54" t="s">
        <v>108</v>
      </c>
      <c r="L16" s="54" t="s">
        <v>109</v>
      </c>
      <c r="M16" s="54" t="s">
        <v>110</v>
      </c>
      <c r="N16" s="54" t="s">
        <v>111</v>
      </c>
      <c r="O16" s="54" t="s">
        <v>112</v>
      </c>
    </row>
    <row r="17" spans="1:15" ht="15.75" x14ac:dyDescent="0.5">
      <c r="A17" s="26">
        <v>16</v>
      </c>
      <c r="B17" s="14">
        <v>4</v>
      </c>
      <c r="C17" s="14">
        <v>1</v>
      </c>
      <c r="D17">
        <f t="shared" si="0"/>
        <v>4</v>
      </c>
      <c r="E17" s="18">
        <v>9.8000000000000007</v>
      </c>
      <c r="G17" s="52" t="s">
        <v>100</v>
      </c>
      <c r="H17" s="52">
        <v>8.1541918175721069</v>
      </c>
      <c r="I17" s="52">
        <v>0.85388903306003139</v>
      </c>
      <c r="J17" s="52">
        <v>9.5494748168276793</v>
      </c>
      <c r="K17" s="52">
        <v>4.3391526771252524E-17</v>
      </c>
      <c r="L17" s="52">
        <v>6.4666119375785991</v>
      </c>
      <c r="M17" s="52">
        <v>9.8417716975656155</v>
      </c>
      <c r="N17" s="52">
        <v>6.4666119375785991</v>
      </c>
      <c r="O17" s="52">
        <v>9.8417716975656155</v>
      </c>
    </row>
    <row r="18" spans="1:15" ht="15.75" x14ac:dyDescent="0.5">
      <c r="A18" s="26">
        <v>17</v>
      </c>
      <c r="B18" s="14">
        <v>4</v>
      </c>
      <c r="C18" s="14">
        <v>0</v>
      </c>
      <c r="D18">
        <f t="shared" si="0"/>
        <v>0</v>
      </c>
      <c r="E18" s="18">
        <v>19.5</v>
      </c>
      <c r="G18" s="52" t="s">
        <v>46</v>
      </c>
      <c r="H18" s="52">
        <v>1.2470824949698149</v>
      </c>
      <c r="I18" s="52">
        <v>0.31732912699468419</v>
      </c>
      <c r="J18" s="52">
        <v>3.9299339042101411</v>
      </c>
      <c r="K18" s="52">
        <v>1.3073742729269021E-4</v>
      </c>
      <c r="L18" s="52">
        <v>0.61993045375782174</v>
      </c>
      <c r="M18" s="52">
        <v>1.8742345361818082</v>
      </c>
      <c r="N18" s="52">
        <v>0.61993045375782174</v>
      </c>
      <c r="O18" s="52">
        <v>1.8742345361818082</v>
      </c>
    </row>
    <row r="19" spans="1:15" ht="15.75" x14ac:dyDescent="0.5">
      <c r="A19" s="26">
        <v>18</v>
      </c>
      <c r="B19" s="14">
        <v>0</v>
      </c>
      <c r="C19" s="14">
        <v>1</v>
      </c>
      <c r="D19">
        <f t="shared" si="0"/>
        <v>0</v>
      </c>
      <c r="E19" s="18">
        <v>16.2</v>
      </c>
      <c r="G19" s="52" t="s">
        <v>48</v>
      </c>
      <c r="H19" s="52">
        <v>7.8572606371314979</v>
      </c>
      <c r="I19" s="52">
        <v>1.0367828825776437</v>
      </c>
      <c r="J19" s="52">
        <v>7.5785015061174823</v>
      </c>
      <c r="K19" s="52">
        <v>3.7099645177342699E-12</v>
      </c>
      <c r="L19" s="52">
        <v>5.8082192923919216</v>
      </c>
      <c r="M19" s="52">
        <v>9.9063019818710742</v>
      </c>
      <c r="N19" s="52">
        <v>5.8082192923919216</v>
      </c>
      <c r="O19" s="52">
        <v>9.9063019818710742</v>
      </c>
    </row>
    <row r="20" spans="1:15" ht="16.149999999999999" thickBot="1" x14ac:dyDescent="0.55000000000000004">
      <c r="A20" s="26">
        <v>19</v>
      </c>
      <c r="B20" s="14">
        <v>3</v>
      </c>
      <c r="C20" s="14">
        <v>1</v>
      </c>
      <c r="D20">
        <f t="shared" si="0"/>
        <v>3</v>
      </c>
      <c r="E20" s="18">
        <v>8</v>
      </c>
      <c r="G20" s="53" t="s">
        <v>113</v>
      </c>
      <c r="H20" s="53">
        <v>-2.7165143276171575</v>
      </c>
      <c r="I20" s="53">
        <v>0.36698135606913096</v>
      </c>
      <c r="J20" s="53">
        <v>-7.4023224414305879</v>
      </c>
      <c r="K20" s="67">
        <v>9.7819190338174378E-12</v>
      </c>
      <c r="L20" s="53">
        <v>-3.4417963360013304</v>
      </c>
      <c r="M20" s="53">
        <v>-1.9912323192329846</v>
      </c>
      <c r="N20" s="53">
        <v>-3.4417963360013304</v>
      </c>
      <c r="O20" s="53">
        <v>-1.9912323192329846</v>
      </c>
    </row>
    <row r="21" spans="1:15" ht="15.75" x14ac:dyDescent="0.5">
      <c r="A21" s="26">
        <v>20</v>
      </c>
      <c r="B21" s="14">
        <v>0</v>
      </c>
      <c r="C21" s="14">
        <v>0</v>
      </c>
      <c r="D21">
        <f t="shared" si="0"/>
        <v>0</v>
      </c>
      <c r="E21" s="18">
        <v>12.2</v>
      </c>
      <c r="G21" s="44"/>
      <c r="H21" s="44"/>
      <c r="I21" s="44"/>
      <c r="J21" s="44"/>
      <c r="K21" s="44"/>
      <c r="L21" s="44"/>
      <c r="M21" s="44"/>
      <c r="N21" s="44"/>
      <c r="O21" s="44"/>
    </row>
    <row r="22" spans="1:15" ht="15.75" x14ac:dyDescent="0.5">
      <c r="A22" s="26">
        <v>21</v>
      </c>
      <c r="B22" s="14">
        <v>2</v>
      </c>
      <c r="C22" s="14">
        <v>0</v>
      </c>
      <c r="D22">
        <f t="shared" si="0"/>
        <v>0</v>
      </c>
      <c r="E22" s="18">
        <v>11.1</v>
      </c>
      <c r="G22" s="44"/>
      <c r="H22" s="44"/>
      <c r="I22" s="44"/>
      <c r="J22" s="44"/>
      <c r="K22" s="44"/>
      <c r="L22" s="44"/>
      <c r="M22" s="44"/>
      <c r="N22" s="44"/>
      <c r="O22" s="44"/>
    </row>
    <row r="23" spans="1:15" ht="15.75" x14ac:dyDescent="0.5">
      <c r="A23" s="26">
        <v>22</v>
      </c>
      <c r="B23" s="14">
        <v>0</v>
      </c>
      <c r="C23" s="14">
        <v>1</v>
      </c>
      <c r="D23">
        <f t="shared" si="0"/>
        <v>0</v>
      </c>
      <c r="E23" s="18">
        <v>16.8</v>
      </c>
      <c r="G23" s="44"/>
      <c r="H23" s="44" t="s">
        <v>114</v>
      </c>
      <c r="I23" s="44"/>
      <c r="J23" s="44"/>
      <c r="K23" s="44"/>
      <c r="L23" s="44">
        <f>AVERAGE(B2:B151)</f>
        <v>2.6266666666666665</v>
      </c>
      <c r="M23" s="44"/>
      <c r="N23" s="44"/>
      <c r="O23" s="44"/>
    </row>
    <row r="24" spans="1:15" ht="15.75" x14ac:dyDescent="0.5">
      <c r="A24" s="26">
        <v>23</v>
      </c>
      <c r="B24" s="14">
        <v>6</v>
      </c>
      <c r="C24" s="14">
        <v>1</v>
      </c>
      <c r="D24">
        <f t="shared" si="0"/>
        <v>6</v>
      </c>
      <c r="E24" s="18">
        <v>11.8</v>
      </c>
      <c r="H24" t="s">
        <v>115</v>
      </c>
      <c r="L24">
        <f>_xlfn.STDEV.S(B2:B151)</f>
        <v>1.4951674578686329</v>
      </c>
    </row>
    <row r="25" spans="1:15" ht="15.75" x14ac:dyDescent="0.5">
      <c r="A25" s="26">
        <v>24</v>
      </c>
      <c r="B25" s="14">
        <v>2</v>
      </c>
      <c r="C25" s="14">
        <v>1</v>
      </c>
      <c r="D25">
        <f t="shared" si="0"/>
        <v>2</v>
      </c>
      <c r="E25" s="18">
        <v>14</v>
      </c>
    </row>
    <row r="26" spans="1:15" ht="15.75" x14ac:dyDescent="0.5">
      <c r="A26" s="26">
        <v>25</v>
      </c>
      <c r="B26" s="14">
        <v>3</v>
      </c>
      <c r="C26" s="14">
        <v>1</v>
      </c>
      <c r="D26">
        <f t="shared" si="0"/>
        <v>3</v>
      </c>
      <c r="E26" s="18">
        <v>10.5</v>
      </c>
    </row>
    <row r="27" spans="1:15" ht="15.75" x14ac:dyDescent="0.5">
      <c r="A27" s="26">
        <v>26</v>
      </c>
      <c r="B27" s="14">
        <v>2</v>
      </c>
      <c r="C27" s="14">
        <v>0</v>
      </c>
      <c r="D27">
        <f t="shared" si="0"/>
        <v>0</v>
      </c>
      <c r="E27" s="18">
        <v>6.2</v>
      </c>
      <c r="G27" s="72" t="s">
        <v>138</v>
      </c>
      <c r="H27" s="72"/>
      <c r="I27" s="72"/>
      <c r="J27" s="72"/>
      <c r="K27" s="72"/>
      <c r="L27" s="72"/>
      <c r="M27" s="72"/>
      <c r="N27" s="72"/>
    </row>
    <row r="28" spans="1:15" ht="15.75" x14ac:dyDescent="0.5">
      <c r="A28" s="26">
        <v>27</v>
      </c>
      <c r="B28" s="14">
        <v>2</v>
      </c>
      <c r="C28" s="14">
        <v>1</v>
      </c>
      <c r="D28">
        <f t="shared" si="0"/>
        <v>2</v>
      </c>
      <c r="E28" s="18">
        <v>16.899999999999999</v>
      </c>
      <c r="G28" s="76" t="s">
        <v>136</v>
      </c>
      <c r="H28" s="74"/>
      <c r="I28" s="71"/>
      <c r="J28" s="71"/>
      <c r="K28" s="69"/>
      <c r="L28" s="100"/>
      <c r="M28" s="100"/>
      <c r="N28" s="100"/>
    </row>
    <row r="29" spans="1:15" ht="15.75" x14ac:dyDescent="0.5">
      <c r="A29" s="26">
        <v>28</v>
      </c>
      <c r="B29" s="14">
        <v>4</v>
      </c>
      <c r="C29" s="14">
        <v>1</v>
      </c>
      <c r="D29">
        <f t="shared" si="0"/>
        <v>4</v>
      </c>
      <c r="E29" s="18">
        <v>7.9</v>
      </c>
      <c r="G29" s="78" t="s">
        <v>139</v>
      </c>
      <c r="H29" s="76"/>
      <c r="I29" s="76"/>
      <c r="J29" s="76"/>
      <c r="K29" s="76"/>
      <c r="L29" s="76"/>
      <c r="M29" s="76"/>
      <c r="N29" s="76"/>
    </row>
    <row r="30" spans="1:15" ht="15.75" x14ac:dyDescent="0.5">
      <c r="A30" s="26">
        <v>29</v>
      </c>
      <c r="B30" s="14">
        <v>4</v>
      </c>
      <c r="C30" s="14">
        <v>1</v>
      </c>
      <c r="D30">
        <f t="shared" si="0"/>
        <v>4</v>
      </c>
      <c r="E30" s="18">
        <v>9.6</v>
      </c>
      <c r="G30" s="78" t="s">
        <v>137</v>
      </c>
      <c r="H30" s="100"/>
      <c r="I30" s="100"/>
      <c r="J30" s="100"/>
      <c r="K30" s="100"/>
      <c r="L30" s="100"/>
      <c r="M30" s="100"/>
      <c r="N30" s="100"/>
    </row>
    <row r="31" spans="1:15" ht="15.75" x14ac:dyDescent="0.5">
      <c r="A31" s="26">
        <v>30</v>
      </c>
      <c r="B31" s="14">
        <v>2</v>
      </c>
      <c r="C31" s="14">
        <v>1</v>
      </c>
      <c r="D31">
        <f t="shared" si="0"/>
        <v>2</v>
      </c>
      <c r="E31" s="18">
        <v>16.3</v>
      </c>
    </row>
    <row r="32" spans="1:15" ht="15.75" x14ac:dyDescent="0.5">
      <c r="A32" s="26">
        <v>31</v>
      </c>
      <c r="B32" s="14">
        <v>4</v>
      </c>
      <c r="C32" s="14">
        <v>1</v>
      </c>
      <c r="D32">
        <f t="shared" si="0"/>
        <v>4</v>
      </c>
      <c r="E32" s="18">
        <v>11.2</v>
      </c>
    </row>
    <row r="33" spans="1:5" ht="15.75" x14ac:dyDescent="0.5">
      <c r="A33" s="26">
        <v>32</v>
      </c>
      <c r="B33" s="14">
        <v>2</v>
      </c>
      <c r="C33" s="14">
        <v>1</v>
      </c>
      <c r="D33">
        <f t="shared" si="0"/>
        <v>2</v>
      </c>
      <c r="E33" s="18">
        <v>13.1</v>
      </c>
    </row>
    <row r="34" spans="1:5" ht="15.75" x14ac:dyDescent="0.5">
      <c r="A34" s="26">
        <v>33</v>
      </c>
      <c r="B34" s="14">
        <v>2</v>
      </c>
      <c r="C34" s="14">
        <v>0</v>
      </c>
      <c r="D34">
        <f t="shared" si="0"/>
        <v>0</v>
      </c>
      <c r="E34" s="18">
        <v>8</v>
      </c>
    </row>
    <row r="35" spans="1:5" ht="15.75" x14ac:dyDescent="0.5">
      <c r="A35" s="26">
        <v>34</v>
      </c>
      <c r="B35" s="14">
        <v>1</v>
      </c>
      <c r="C35" s="14">
        <v>1</v>
      </c>
      <c r="D35">
        <f t="shared" si="0"/>
        <v>1</v>
      </c>
      <c r="E35" s="18">
        <v>16.100000000000001</v>
      </c>
    </row>
    <row r="36" spans="1:5" ht="15.75" x14ac:dyDescent="0.5">
      <c r="A36" s="26">
        <v>35</v>
      </c>
      <c r="B36" s="14">
        <v>1</v>
      </c>
      <c r="C36" s="14">
        <v>1</v>
      </c>
      <c r="D36">
        <f t="shared" si="0"/>
        <v>1</v>
      </c>
      <c r="E36" s="18">
        <v>10.4</v>
      </c>
    </row>
    <row r="37" spans="1:5" ht="15.75" x14ac:dyDescent="0.5">
      <c r="A37" s="26">
        <v>36</v>
      </c>
      <c r="B37" s="14">
        <v>3</v>
      </c>
      <c r="C37" s="14">
        <v>0</v>
      </c>
      <c r="D37">
        <f t="shared" si="0"/>
        <v>0</v>
      </c>
      <c r="E37" s="18">
        <v>7.4</v>
      </c>
    </row>
    <row r="38" spans="1:5" ht="15.75" x14ac:dyDescent="0.5">
      <c r="A38" s="26">
        <v>37</v>
      </c>
      <c r="B38" s="14">
        <v>1</v>
      </c>
      <c r="C38" s="14">
        <v>0</v>
      </c>
      <c r="D38">
        <f t="shared" si="0"/>
        <v>0</v>
      </c>
      <c r="E38" s="18">
        <v>10.5</v>
      </c>
    </row>
    <row r="39" spans="1:5" ht="15.75" x14ac:dyDescent="0.5">
      <c r="A39" s="26">
        <v>38</v>
      </c>
      <c r="B39" s="14">
        <v>3</v>
      </c>
      <c r="C39" s="14">
        <v>1</v>
      </c>
      <c r="D39">
        <f t="shared" si="0"/>
        <v>3</v>
      </c>
      <c r="E39" s="18">
        <v>12</v>
      </c>
    </row>
    <row r="40" spans="1:5" ht="15.75" x14ac:dyDescent="0.5">
      <c r="A40" s="26">
        <v>39</v>
      </c>
      <c r="B40" s="14">
        <v>0</v>
      </c>
      <c r="C40" s="14">
        <v>1</v>
      </c>
      <c r="D40">
        <f t="shared" si="0"/>
        <v>0</v>
      </c>
      <c r="E40" s="18">
        <v>14.5</v>
      </c>
    </row>
    <row r="41" spans="1:5" ht="15.75" x14ac:dyDescent="0.5">
      <c r="A41" s="26">
        <v>40</v>
      </c>
      <c r="B41" s="12">
        <v>2</v>
      </c>
      <c r="C41" s="14">
        <v>0</v>
      </c>
      <c r="D41">
        <f t="shared" si="0"/>
        <v>0</v>
      </c>
      <c r="E41" s="23">
        <v>5.9</v>
      </c>
    </row>
    <row r="42" spans="1:5" ht="15.75" x14ac:dyDescent="0.5">
      <c r="A42" s="26">
        <v>41</v>
      </c>
      <c r="B42" s="14">
        <v>3</v>
      </c>
      <c r="C42" s="14">
        <v>1</v>
      </c>
      <c r="D42">
        <f t="shared" si="0"/>
        <v>3</v>
      </c>
      <c r="E42" s="18">
        <v>9</v>
      </c>
    </row>
    <row r="43" spans="1:5" ht="15.75" x14ac:dyDescent="0.5">
      <c r="A43" s="26">
        <v>42</v>
      </c>
      <c r="B43" s="14">
        <v>2</v>
      </c>
      <c r="C43" s="14">
        <v>1</v>
      </c>
      <c r="D43">
        <f t="shared" si="0"/>
        <v>2</v>
      </c>
      <c r="E43" s="18">
        <v>15.8</v>
      </c>
    </row>
    <row r="44" spans="1:5" ht="15.75" x14ac:dyDescent="0.5">
      <c r="A44" s="26">
        <v>43</v>
      </c>
      <c r="B44" s="14">
        <v>1</v>
      </c>
      <c r="C44" s="14">
        <v>1</v>
      </c>
      <c r="D44">
        <f t="shared" si="0"/>
        <v>1</v>
      </c>
      <c r="E44" s="18">
        <v>14</v>
      </c>
    </row>
    <row r="45" spans="1:5" ht="15.75" x14ac:dyDescent="0.5">
      <c r="A45" s="26">
        <v>44</v>
      </c>
      <c r="B45" s="14">
        <v>2</v>
      </c>
      <c r="C45" s="14">
        <v>1</v>
      </c>
      <c r="D45">
        <f t="shared" si="0"/>
        <v>2</v>
      </c>
      <c r="E45" s="18">
        <v>15.3</v>
      </c>
    </row>
    <row r="46" spans="1:5" ht="15.75" x14ac:dyDescent="0.5">
      <c r="A46" s="26">
        <v>45</v>
      </c>
      <c r="B46" s="14">
        <v>2</v>
      </c>
      <c r="C46" s="14">
        <v>1</v>
      </c>
      <c r="D46">
        <f t="shared" si="0"/>
        <v>2</v>
      </c>
      <c r="E46" s="18">
        <v>14.4</v>
      </c>
    </row>
    <row r="47" spans="1:5" ht="15.75" x14ac:dyDescent="0.5">
      <c r="A47" s="26">
        <v>46</v>
      </c>
      <c r="B47" s="14">
        <v>1</v>
      </c>
      <c r="C47" s="14">
        <v>1</v>
      </c>
      <c r="D47">
        <f t="shared" si="0"/>
        <v>1</v>
      </c>
      <c r="E47" s="18">
        <v>14.8</v>
      </c>
    </row>
    <row r="48" spans="1:5" ht="15.75" x14ac:dyDescent="0.5">
      <c r="A48" s="26">
        <v>47</v>
      </c>
      <c r="B48" s="14">
        <v>1</v>
      </c>
      <c r="C48" s="14">
        <v>1</v>
      </c>
      <c r="D48">
        <f t="shared" si="0"/>
        <v>1</v>
      </c>
      <c r="E48" s="18">
        <v>12.1</v>
      </c>
    </row>
    <row r="49" spans="1:5" ht="15.75" x14ac:dyDescent="0.5">
      <c r="A49" s="26">
        <v>48</v>
      </c>
      <c r="B49" s="14">
        <v>3</v>
      </c>
      <c r="C49" s="14">
        <v>0</v>
      </c>
      <c r="D49">
        <f t="shared" si="0"/>
        <v>0</v>
      </c>
      <c r="E49" s="18">
        <v>8</v>
      </c>
    </row>
    <row r="50" spans="1:5" ht="15.75" x14ac:dyDescent="0.5">
      <c r="A50" s="26">
        <v>49</v>
      </c>
      <c r="B50" s="14">
        <v>1</v>
      </c>
      <c r="C50" s="14">
        <v>0</v>
      </c>
      <c r="D50">
        <f t="shared" si="0"/>
        <v>0</v>
      </c>
      <c r="E50" s="18">
        <v>8.4</v>
      </c>
    </row>
    <row r="51" spans="1:5" ht="15.75" x14ac:dyDescent="0.5">
      <c r="A51" s="26">
        <v>50</v>
      </c>
      <c r="B51" s="14">
        <v>2</v>
      </c>
      <c r="C51" s="14">
        <v>0</v>
      </c>
      <c r="D51">
        <f t="shared" si="0"/>
        <v>0</v>
      </c>
      <c r="E51" s="18">
        <v>10.6</v>
      </c>
    </row>
    <row r="52" spans="1:5" ht="15.75" x14ac:dyDescent="0.5">
      <c r="A52" s="26">
        <v>51</v>
      </c>
      <c r="B52" s="14">
        <v>0</v>
      </c>
      <c r="C52" s="14">
        <v>0</v>
      </c>
      <c r="D52">
        <f t="shared" si="0"/>
        <v>0</v>
      </c>
      <c r="E52" s="18">
        <v>10.9</v>
      </c>
    </row>
    <row r="53" spans="1:5" ht="15.75" x14ac:dyDescent="0.5">
      <c r="A53" s="26">
        <v>52</v>
      </c>
      <c r="B53" s="14">
        <v>6</v>
      </c>
      <c r="C53" s="14">
        <v>1</v>
      </c>
      <c r="D53">
        <f t="shared" si="0"/>
        <v>6</v>
      </c>
      <c r="E53" s="18">
        <v>8.6999999999999993</v>
      </c>
    </row>
    <row r="54" spans="1:5" ht="15.75" x14ac:dyDescent="0.5">
      <c r="A54" s="26">
        <v>53</v>
      </c>
      <c r="B54" s="14">
        <v>3</v>
      </c>
      <c r="C54" s="14">
        <v>1</v>
      </c>
      <c r="D54">
        <f t="shared" si="0"/>
        <v>3</v>
      </c>
      <c r="E54" s="18">
        <v>9.5</v>
      </c>
    </row>
    <row r="55" spans="1:5" ht="15.75" x14ac:dyDescent="0.5">
      <c r="A55" s="26">
        <v>54</v>
      </c>
      <c r="B55" s="14">
        <v>6</v>
      </c>
      <c r="C55" s="14">
        <v>1</v>
      </c>
      <c r="D55">
        <f t="shared" si="0"/>
        <v>6</v>
      </c>
      <c r="E55" s="18">
        <v>6.8</v>
      </c>
    </row>
    <row r="56" spans="1:5" ht="15.75" x14ac:dyDescent="0.5">
      <c r="A56" s="26">
        <v>55</v>
      </c>
      <c r="B56" s="14">
        <v>2</v>
      </c>
      <c r="C56" s="14">
        <v>0</v>
      </c>
      <c r="D56">
        <f t="shared" si="0"/>
        <v>0</v>
      </c>
      <c r="E56" s="18">
        <v>7.2</v>
      </c>
    </row>
    <row r="57" spans="1:5" ht="15.75" x14ac:dyDescent="0.5">
      <c r="A57" s="26">
        <v>56</v>
      </c>
      <c r="B57" s="14">
        <v>2</v>
      </c>
      <c r="C57" s="14">
        <v>1</v>
      </c>
      <c r="D57">
        <f t="shared" si="0"/>
        <v>2</v>
      </c>
      <c r="E57" s="18">
        <v>11.3</v>
      </c>
    </row>
    <row r="58" spans="1:5" ht="15.75" x14ac:dyDescent="0.5">
      <c r="A58" s="26">
        <v>57</v>
      </c>
      <c r="B58" s="14">
        <v>3</v>
      </c>
      <c r="C58" s="14">
        <v>1</v>
      </c>
      <c r="D58">
        <f t="shared" si="0"/>
        <v>3</v>
      </c>
      <c r="E58" s="18">
        <v>9.4</v>
      </c>
    </row>
    <row r="59" spans="1:5" ht="15.75" x14ac:dyDescent="0.5">
      <c r="A59" s="26">
        <v>58</v>
      </c>
      <c r="B59" s="14">
        <v>3</v>
      </c>
      <c r="C59" s="14">
        <v>0</v>
      </c>
      <c r="D59">
        <f t="shared" si="0"/>
        <v>0</v>
      </c>
      <c r="E59" s="18">
        <v>8.6</v>
      </c>
    </row>
    <row r="60" spans="1:5" ht="15.75" x14ac:dyDescent="0.5">
      <c r="A60" s="26">
        <v>59</v>
      </c>
      <c r="B60" s="14">
        <v>4</v>
      </c>
      <c r="C60" s="14">
        <v>0</v>
      </c>
      <c r="D60">
        <f t="shared" si="0"/>
        <v>0</v>
      </c>
      <c r="E60" s="18">
        <v>17.100000000000001</v>
      </c>
    </row>
    <row r="61" spans="1:5" ht="15.75" x14ac:dyDescent="0.5">
      <c r="A61" s="26">
        <v>60</v>
      </c>
      <c r="B61" s="14">
        <v>1</v>
      </c>
      <c r="C61" s="14">
        <v>0</v>
      </c>
      <c r="D61">
        <f t="shared" si="0"/>
        <v>0</v>
      </c>
      <c r="E61" s="18">
        <v>15.4</v>
      </c>
    </row>
    <row r="62" spans="1:5" ht="15.75" x14ac:dyDescent="0.5">
      <c r="A62" s="26">
        <v>61</v>
      </c>
      <c r="B62" s="14">
        <v>2</v>
      </c>
      <c r="C62" s="14">
        <v>0</v>
      </c>
      <c r="D62">
        <f t="shared" si="0"/>
        <v>0</v>
      </c>
      <c r="E62" s="18">
        <v>11</v>
      </c>
    </row>
    <row r="63" spans="1:5" ht="15.75" x14ac:dyDescent="0.5">
      <c r="A63" s="26">
        <v>62</v>
      </c>
      <c r="B63" s="14">
        <v>4</v>
      </c>
      <c r="C63" s="14">
        <v>0</v>
      </c>
      <c r="D63">
        <f t="shared" si="0"/>
        <v>0</v>
      </c>
      <c r="E63" s="18">
        <v>15.6</v>
      </c>
    </row>
    <row r="64" spans="1:5" ht="15.75" x14ac:dyDescent="0.5">
      <c r="A64" s="26">
        <v>63</v>
      </c>
      <c r="B64" s="14">
        <v>2</v>
      </c>
      <c r="C64" s="14">
        <v>0</v>
      </c>
      <c r="D64">
        <f t="shared" si="0"/>
        <v>0</v>
      </c>
      <c r="E64" s="18">
        <v>7.6</v>
      </c>
    </row>
    <row r="65" spans="1:5" ht="15.75" x14ac:dyDescent="0.5">
      <c r="A65" s="26">
        <v>64</v>
      </c>
      <c r="B65" s="14">
        <v>2</v>
      </c>
      <c r="C65" s="14">
        <v>0</v>
      </c>
      <c r="D65">
        <f t="shared" si="0"/>
        <v>0</v>
      </c>
      <c r="E65" s="18">
        <v>11.4</v>
      </c>
    </row>
    <row r="66" spans="1:5" ht="15.75" x14ac:dyDescent="0.5">
      <c r="A66" s="26">
        <v>65</v>
      </c>
      <c r="B66" s="14">
        <v>0</v>
      </c>
      <c r="C66" s="14">
        <v>1</v>
      </c>
      <c r="D66">
        <f t="shared" si="0"/>
        <v>0</v>
      </c>
      <c r="E66" s="18">
        <v>23.5</v>
      </c>
    </row>
    <row r="67" spans="1:5" ht="15.75" x14ac:dyDescent="0.5">
      <c r="A67" s="26">
        <v>66</v>
      </c>
      <c r="B67" s="14">
        <v>2</v>
      </c>
      <c r="C67" s="14">
        <v>1</v>
      </c>
      <c r="D67">
        <f t="shared" ref="D67:D130" si="1">B67*C67</f>
        <v>2</v>
      </c>
      <c r="E67" s="18">
        <v>12.4</v>
      </c>
    </row>
    <row r="68" spans="1:5" ht="15.75" x14ac:dyDescent="0.5">
      <c r="A68" s="26">
        <v>67</v>
      </c>
      <c r="B68" s="14">
        <v>2</v>
      </c>
      <c r="C68" s="14">
        <v>0</v>
      </c>
      <c r="D68">
        <f t="shared" si="1"/>
        <v>0</v>
      </c>
      <c r="E68" s="18">
        <v>13.4</v>
      </c>
    </row>
    <row r="69" spans="1:5" ht="15.75" x14ac:dyDescent="0.5">
      <c r="A69" s="26">
        <v>68</v>
      </c>
      <c r="B69" s="14">
        <v>3</v>
      </c>
      <c r="C69" s="14">
        <v>1</v>
      </c>
      <c r="D69">
        <f t="shared" si="1"/>
        <v>3</v>
      </c>
      <c r="E69" s="18">
        <v>13.8</v>
      </c>
    </row>
    <row r="70" spans="1:5" ht="15.75" x14ac:dyDescent="0.5">
      <c r="A70" s="26">
        <v>69</v>
      </c>
      <c r="B70" s="14">
        <v>3</v>
      </c>
      <c r="C70" s="14">
        <v>1</v>
      </c>
      <c r="D70">
        <f t="shared" si="1"/>
        <v>3</v>
      </c>
      <c r="E70" s="18">
        <v>11.6</v>
      </c>
    </row>
    <row r="71" spans="1:5" ht="15.75" x14ac:dyDescent="0.5">
      <c r="A71" s="26">
        <v>70</v>
      </c>
      <c r="B71" s="14">
        <v>2</v>
      </c>
      <c r="C71" s="14">
        <v>1</v>
      </c>
      <c r="D71">
        <f t="shared" si="1"/>
        <v>2</v>
      </c>
      <c r="E71" s="18">
        <v>11.8</v>
      </c>
    </row>
    <row r="72" spans="1:5" ht="15.75" x14ac:dyDescent="0.5">
      <c r="A72" s="26">
        <v>71</v>
      </c>
      <c r="B72" s="14">
        <v>1</v>
      </c>
      <c r="C72" s="14">
        <v>1</v>
      </c>
      <c r="D72">
        <f t="shared" si="1"/>
        <v>1</v>
      </c>
      <c r="E72" s="18">
        <v>12.4</v>
      </c>
    </row>
    <row r="73" spans="1:5" ht="15.75" x14ac:dyDescent="0.5">
      <c r="A73" s="26">
        <v>72</v>
      </c>
      <c r="B73" s="14">
        <v>4</v>
      </c>
      <c r="C73" s="14">
        <v>1</v>
      </c>
      <c r="D73">
        <f t="shared" si="1"/>
        <v>4</v>
      </c>
      <c r="E73" s="18">
        <v>8.1</v>
      </c>
    </row>
    <row r="74" spans="1:5" ht="15.75" x14ac:dyDescent="0.5">
      <c r="A74" s="26">
        <v>73</v>
      </c>
      <c r="B74" s="14">
        <v>1</v>
      </c>
      <c r="C74" s="14">
        <v>1</v>
      </c>
      <c r="D74">
        <f t="shared" si="1"/>
        <v>1</v>
      </c>
      <c r="E74" s="18">
        <v>9.5</v>
      </c>
    </row>
    <row r="75" spans="1:5" ht="15.75" x14ac:dyDescent="0.5">
      <c r="A75" s="26">
        <v>74</v>
      </c>
      <c r="B75" s="14">
        <v>0</v>
      </c>
      <c r="C75" s="14">
        <v>0</v>
      </c>
      <c r="D75">
        <f t="shared" si="1"/>
        <v>0</v>
      </c>
      <c r="E75" s="18">
        <v>8.4</v>
      </c>
    </row>
    <row r="76" spans="1:5" ht="15.75" x14ac:dyDescent="0.5">
      <c r="A76" s="26">
        <v>75</v>
      </c>
      <c r="B76" s="14">
        <v>5</v>
      </c>
      <c r="C76" s="14">
        <v>1</v>
      </c>
      <c r="D76">
        <f t="shared" si="1"/>
        <v>5</v>
      </c>
      <c r="E76" s="18">
        <v>9</v>
      </c>
    </row>
    <row r="77" spans="1:5" ht="15.75" x14ac:dyDescent="0.5">
      <c r="A77" s="26">
        <v>76</v>
      </c>
      <c r="B77" s="14">
        <v>5</v>
      </c>
      <c r="C77" s="14">
        <v>0</v>
      </c>
      <c r="D77">
        <f t="shared" si="1"/>
        <v>0</v>
      </c>
      <c r="E77" s="18">
        <v>15.5</v>
      </c>
    </row>
    <row r="78" spans="1:5" ht="15.75" x14ac:dyDescent="0.5">
      <c r="A78" s="26">
        <v>77</v>
      </c>
      <c r="B78" s="14">
        <v>3</v>
      </c>
      <c r="C78" s="14">
        <v>1</v>
      </c>
      <c r="D78">
        <f t="shared" si="1"/>
        <v>3</v>
      </c>
      <c r="E78" s="18">
        <v>10.4</v>
      </c>
    </row>
    <row r="79" spans="1:5" ht="15.75" x14ac:dyDescent="0.5">
      <c r="A79" s="26">
        <v>78</v>
      </c>
      <c r="B79" s="14">
        <v>5</v>
      </c>
      <c r="C79" s="14">
        <v>1</v>
      </c>
      <c r="D79">
        <f t="shared" si="1"/>
        <v>5</v>
      </c>
      <c r="E79" s="18">
        <v>12.7</v>
      </c>
    </row>
    <row r="80" spans="1:5" ht="15.75" x14ac:dyDescent="0.5">
      <c r="A80" s="26">
        <v>79</v>
      </c>
      <c r="B80" s="14">
        <v>3</v>
      </c>
      <c r="C80" s="14">
        <v>1</v>
      </c>
      <c r="D80">
        <f t="shared" si="1"/>
        <v>3</v>
      </c>
      <c r="E80" s="18">
        <v>14</v>
      </c>
    </row>
    <row r="81" spans="1:5" ht="15.75" x14ac:dyDescent="0.5">
      <c r="A81" s="26">
        <v>80</v>
      </c>
      <c r="B81" s="14">
        <v>3</v>
      </c>
      <c r="C81" s="14">
        <v>1</v>
      </c>
      <c r="D81">
        <f t="shared" si="1"/>
        <v>3</v>
      </c>
      <c r="E81" s="18">
        <v>9.4</v>
      </c>
    </row>
    <row r="82" spans="1:5" ht="15.75" x14ac:dyDescent="0.5">
      <c r="A82" s="26">
        <v>81</v>
      </c>
      <c r="B82" s="14">
        <v>3</v>
      </c>
      <c r="C82" s="14">
        <v>1</v>
      </c>
      <c r="D82">
        <f t="shared" si="1"/>
        <v>3</v>
      </c>
      <c r="E82" s="18">
        <v>14</v>
      </c>
    </row>
    <row r="83" spans="1:5" ht="15.75" x14ac:dyDescent="0.5">
      <c r="A83" s="26">
        <v>82</v>
      </c>
      <c r="B83" s="14">
        <v>4</v>
      </c>
      <c r="C83" s="14">
        <v>0</v>
      </c>
      <c r="D83">
        <f t="shared" si="1"/>
        <v>0</v>
      </c>
      <c r="E83" s="18">
        <v>15.9</v>
      </c>
    </row>
    <row r="84" spans="1:5" ht="15.75" x14ac:dyDescent="0.5">
      <c r="A84" s="26">
        <v>83</v>
      </c>
      <c r="B84" s="14">
        <v>3</v>
      </c>
      <c r="C84" s="14">
        <v>0</v>
      </c>
      <c r="D84">
        <f t="shared" si="1"/>
        <v>0</v>
      </c>
      <c r="E84" s="18">
        <v>7.5</v>
      </c>
    </row>
    <row r="85" spans="1:5" ht="15.75" x14ac:dyDescent="0.5">
      <c r="A85" s="26">
        <v>84</v>
      </c>
      <c r="B85" s="14">
        <v>4</v>
      </c>
      <c r="C85" s="14">
        <v>1</v>
      </c>
      <c r="D85">
        <f t="shared" si="1"/>
        <v>4</v>
      </c>
      <c r="E85" s="18">
        <v>8.1</v>
      </c>
    </row>
    <row r="86" spans="1:5" ht="15.75" x14ac:dyDescent="0.5">
      <c r="A86" s="26">
        <v>85</v>
      </c>
      <c r="B86" s="14">
        <v>1</v>
      </c>
      <c r="C86" s="14">
        <v>0</v>
      </c>
      <c r="D86">
        <f t="shared" si="1"/>
        <v>0</v>
      </c>
      <c r="E86" s="18">
        <v>10.3</v>
      </c>
    </row>
    <row r="87" spans="1:5" ht="15.75" x14ac:dyDescent="0.5">
      <c r="A87" s="26">
        <v>86</v>
      </c>
      <c r="B87" s="14">
        <v>2</v>
      </c>
      <c r="C87" s="14">
        <v>0</v>
      </c>
      <c r="D87">
        <f t="shared" si="1"/>
        <v>0</v>
      </c>
      <c r="E87" s="18">
        <v>7.7</v>
      </c>
    </row>
    <row r="88" spans="1:5" ht="15.75" x14ac:dyDescent="0.5">
      <c r="A88" s="26">
        <v>87</v>
      </c>
      <c r="B88" s="14">
        <v>3</v>
      </c>
      <c r="C88" s="14">
        <v>0</v>
      </c>
      <c r="D88">
        <f t="shared" si="1"/>
        <v>0</v>
      </c>
      <c r="E88" s="18">
        <v>8.5</v>
      </c>
    </row>
    <row r="89" spans="1:5" ht="15.75" x14ac:dyDescent="0.5">
      <c r="A89" s="26">
        <v>88</v>
      </c>
      <c r="B89" s="14">
        <v>3</v>
      </c>
      <c r="C89" s="14">
        <v>0</v>
      </c>
      <c r="D89">
        <f t="shared" si="1"/>
        <v>0</v>
      </c>
      <c r="E89" s="18">
        <v>10.7</v>
      </c>
    </row>
    <row r="90" spans="1:5" ht="15.75" x14ac:dyDescent="0.5">
      <c r="A90" s="26">
        <v>89</v>
      </c>
      <c r="B90" s="14">
        <v>2</v>
      </c>
      <c r="C90" s="14">
        <v>0</v>
      </c>
      <c r="D90">
        <f t="shared" si="1"/>
        <v>0</v>
      </c>
      <c r="E90" s="18">
        <v>7.4</v>
      </c>
    </row>
    <row r="91" spans="1:5" ht="15.75" x14ac:dyDescent="0.5">
      <c r="A91" s="26">
        <v>90</v>
      </c>
      <c r="B91" s="14">
        <v>3</v>
      </c>
      <c r="C91" s="14">
        <v>1</v>
      </c>
      <c r="D91">
        <f t="shared" si="1"/>
        <v>3</v>
      </c>
      <c r="E91" s="18">
        <v>14.8</v>
      </c>
    </row>
    <row r="92" spans="1:5" ht="15.75" x14ac:dyDescent="0.5">
      <c r="A92" s="26">
        <v>91</v>
      </c>
      <c r="B92" s="14">
        <v>5</v>
      </c>
      <c r="C92" s="14">
        <v>1</v>
      </c>
      <c r="D92">
        <f t="shared" si="1"/>
        <v>5</v>
      </c>
      <c r="E92" s="18">
        <v>7.3</v>
      </c>
    </row>
    <row r="93" spans="1:5" ht="15.75" x14ac:dyDescent="0.5">
      <c r="A93" s="26">
        <v>92</v>
      </c>
      <c r="B93" s="14">
        <v>4</v>
      </c>
      <c r="C93" s="14">
        <v>1</v>
      </c>
      <c r="D93">
        <f t="shared" si="1"/>
        <v>4</v>
      </c>
      <c r="E93" s="18">
        <v>7.6</v>
      </c>
    </row>
    <row r="94" spans="1:5" ht="15.75" x14ac:dyDescent="0.5">
      <c r="A94" s="26">
        <v>93</v>
      </c>
      <c r="B94" s="14">
        <v>1</v>
      </c>
      <c r="C94" s="14">
        <v>1</v>
      </c>
      <c r="D94">
        <f t="shared" si="1"/>
        <v>1</v>
      </c>
      <c r="E94" s="18">
        <v>9</v>
      </c>
    </row>
    <row r="95" spans="1:5" ht="15.75" x14ac:dyDescent="0.5">
      <c r="A95" s="26">
        <v>94</v>
      </c>
      <c r="B95" s="14">
        <v>2</v>
      </c>
      <c r="C95" s="14">
        <v>1</v>
      </c>
      <c r="D95">
        <f t="shared" si="1"/>
        <v>2</v>
      </c>
      <c r="E95" s="18">
        <v>12.9</v>
      </c>
    </row>
    <row r="96" spans="1:5" ht="15.75" x14ac:dyDescent="0.5">
      <c r="A96" s="26">
        <v>95</v>
      </c>
      <c r="B96" s="14">
        <v>4</v>
      </c>
      <c r="C96" s="14">
        <v>1</v>
      </c>
      <c r="D96">
        <f t="shared" si="1"/>
        <v>4</v>
      </c>
      <c r="E96" s="18">
        <v>9</v>
      </c>
    </row>
    <row r="97" spans="1:5" ht="15.75" x14ac:dyDescent="0.5">
      <c r="A97" s="26">
        <v>96</v>
      </c>
      <c r="B97" s="14">
        <v>0</v>
      </c>
      <c r="C97" s="14">
        <v>1</v>
      </c>
      <c r="D97">
        <f t="shared" si="1"/>
        <v>0</v>
      </c>
      <c r="E97" s="18">
        <v>18.2</v>
      </c>
    </row>
    <row r="98" spans="1:5" ht="15.75" x14ac:dyDescent="0.5">
      <c r="A98" s="26">
        <v>97</v>
      </c>
      <c r="B98" s="14">
        <v>5</v>
      </c>
      <c r="C98" s="14">
        <v>0</v>
      </c>
      <c r="D98">
        <f t="shared" si="1"/>
        <v>0</v>
      </c>
      <c r="E98" s="18">
        <v>14.4</v>
      </c>
    </row>
    <row r="99" spans="1:5" ht="15.75" x14ac:dyDescent="0.5">
      <c r="A99" s="26">
        <v>98</v>
      </c>
      <c r="B99" s="14">
        <v>3</v>
      </c>
      <c r="C99" s="14">
        <v>0</v>
      </c>
      <c r="D99">
        <f t="shared" si="1"/>
        <v>0</v>
      </c>
      <c r="E99" s="18">
        <v>8.8000000000000007</v>
      </c>
    </row>
    <row r="100" spans="1:5" ht="15.75" x14ac:dyDescent="0.5">
      <c r="A100" s="26">
        <v>99</v>
      </c>
      <c r="B100" s="14">
        <v>2</v>
      </c>
      <c r="C100" s="14">
        <v>1</v>
      </c>
      <c r="D100">
        <f t="shared" si="1"/>
        <v>2</v>
      </c>
      <c r="E100" s="18">
        <v>12.5</v>
      </c>
    </row>
    <row r="101" spans="1:5" ht="15.75" x14ac:dyDescent="0.5">
      <c r="A101" s="26">
        <v>100</v>
      </c>
      <c r="B101" s="14">
        <v>2</v>
      </c>
      <c r="C101" s="14">
        <v>0</v>
      </c>
      <c r="D101">
        <f t="shared" si="1"/>
        <v>0</v>
      </c>
      <c r="E101" s="18">
        <v>13.3</v>
      </c>
    </row>
    <row r="102" spans="1:5" ht="15.75" x14ac:dyDescent="0.5">
      <c r="A102" s="26">
        <v>101</v>
      </c>
      <c r="B102" s="14">
        <v>3</v>
      </c>
      <c r="C102" s="14">
        <v>1</v>
      </c>
      <c r="D102">
        <f t="shared" si="1"/>
        <v>3</v>
      </c>
      <c r="E102" s="18">
        <v>12.5</v>
      </c>
    </row>
    <row r="103" spans="1:5" ht="15.75" x14ac:dyDescent="0.5">
      <c r="A103" s="26">
        <v>102</v>
      </c>
      <c r="B103" s="14">
        <v>0</v>
      </c>
      <c r="C103" s="14">
        <v>0</v>
      </c>
      <c r="D103">
        <f t="shared" si="1"/>
        <v>0</v>
      </c>
      <c r="E103" s="18">
        <v>13.2</v>
      </c>
    </row>
    <row r="104" spans="1:5" ht="15.75" x14ac:dyDescent="0.5">
      <c r="A104" s="26">
        <v>103</v>
      </c>
      <c r="B104" s="14">
        <v>2</v>
      </c>
      <c r="C104" s="14">
        <v>0</v>
      </c>
      <c r="D104">
        <f t="shared" si="1"/>
        <v>0</v>
      </c>
      <c r="E104" s="18">
        <v>11.1</v>
      </c>
    </row>
    <row r="105" spans="1:5" ht="15.75" x14ac:dyDescent="0.5">
      <c r="A105" s="26">
        <v>104</v>
      </c>
      <c r="B105" s="14">
        <v>3</v>
      </c>
      <c r="C105" s="14">
        <v>0</v>
      </c>
      <c r="D105">
        <f t="shared" si="1"/>
        <v>0</v>
      </c>
      <c r="E105" s="18">
        <v>8.3000000000000007</v>
      </c>
    </row>
    <row r="106" spans="1:5" ht="15.75" x14ac:dyDescent="0.5">
      <c r="A106" s="26">
        <v>105</v>
      </c>
      <c r="B106" s="14">
        <v>7</v>
      </c>
      <c r="C106" s="14">
        <v>1</v>
      </c>
      <c r="D106">
        <f t="shared" si="1"/>
        <v>7</v>
      </c>
      <c r="E106" s="18">
        <v>9.3000000000000007</v>
      </c>
    </row>
    <row r="107" spans="1:5" ht="15.75" x14ac:dyDescent="0.5">
      <c r="A107" s="26">
        <v>106</v>
      </c>
      <c r="B107" s="14">
        <v>3</v>
      </c>
      <c r="C107" s="14">
        <v>1</v>
      </c>
      <c r="D107">
        <f t="shared" si="1"/>
        <v>3</v>
      </c>
      <c r="E107" s="18">
        <v>8.1999999999999993</v>
      </c>
    </row>
    <row r="108" spans="1:5" ht="15.75" x14ac:dyDescent="0.5">
      <c r="A108" s="26">
        <v>107</v>
      </c>
      <c r="B108" s="14">
        <v>2</v>
      </c>
      <c r="C108" s="14">
        <v>1</v>
      </c>
      <c r="D108">
        <f t="shared" si="1"/>
        <v>2</v>
      </c>
      <c r="E108" s="18">
        <v>14.8</v>
      </c>
    </row>
    <row r="109" spans="1:5" ht="15.75" x14ac:dyDescent="0.5">
      <c r="A109" s="26">
        <v>108</v>
      </c>
      <c r="B109" s="14">
        <v>1</v>
      </c>
      <c r="C109" s="14">
        <v>0</v>
      </c>
      <c r="D109">
        <f t="shared" si="1"/>
        <v>0</v>
      </c>
      <c r="E109" s="18">
        <v>10.7</v>
      </c>
    </row>
    <row r="110" spans="1:5" ht="15.75" x14ac:dyDescent="0.5">
      <c r="A110" s="26">
        <v>109</v>
      </c>
      <c r="B110" s="14">
        <v>4</v>
      </c>
      <c r="C110" s="14">
        <v>1</v>
      </c>
      <c r="D110">
        <f t="shared" si="1"/>
        <v>4</v>
      </c>
      <c r="E110" s="18">
        <v>8.8000000000000007</v>
      </c>
    </row>
    <row r="111" spans="1:5" ht="15.75" x14ac:dyDescent="0.5">
      <c r="A111" s="26">
        <v>110</v>
      </c>
      <c r="B111" s="14">
        <v>2</v>
      </c>
      <c r="C111" s="14">
        <v>1</v>
      </c>
      <c r="D111">
        <f t="shared" si="1"/>
        <v>2</v>
      </c>
      <c r="E111" s="18">
        <v>9.6999999999999993</v>
      </c>
    </row>
    <row r="112" spans="1:5" ht="15.75" x14ac:dyDescent="0.5">
      <c r="A112" s="26">
        <v>111</v>
      </c>
      <c r="B112" s="14">
        <v>2</v>
      </c>
      <c r="C112" s="14">
        <v>1</v>
      </c>
      <c r="D112">
        <f t="shared" si="1"/>
        <v>2</v>
      </c>
      <c r="E112" s="18">
        <v>9.6999999999999993</v>
      </c>
    </row>
    <row r="113" spans="1:5" ht="15.75" x14ac:dyDescent="0.5">
      <c r="A113" s="26">
        <v>112</v>
      </c>
      <c r="B113" s="14">
        <v>3</v>
      </c>
      <c r="C113" s="14">
        <v>1</v>
      </c>
      <c r="D113">
        <f t="shared" si="1"/>
        <v>3</v>
      </c>
      <c r="E113" s="18">
        <v>10.5</v>
      </c>
    </row>
    <row r="114" spans="1:5" ht="15.75" x14ac:dyDescent="0.5">
      <c r="A114" s="26">
        <v>113</v>
      </c>
      <c r="B114" s="14">
        <v>7</v>
      </c>
      <c r="C114" s="14">
        <v>1</v>
      </c>
      <c r="D114">
        <f t="shared" si="1"/>
        <v>7</v>
      </c>
      <c r="E114" s="18">
        <v>8.9</v>
      </c>
    </row>
    <row r="115" spans="1:5" ht="15.75" x14ac:dyDescent="0.5">
      <c r="A115" s="26">
        <v>114</v>
      </c>
      <c r="B115" s="14">
        <v>4</v>
      </c>
      <c r="C115" s="14">
        <v>1</v>
      </c>
      <c r="D115">
        <f t="shared" si="1"/>
        <v>4</v>
      </c>
      <c r="E115" s="18">
        <v>7.9</v>
      </c>
    </row>
    <row r="116" spans="1:5" ht="15.75" x14ac:dyDescent="0.5">
      <c r="A116" s="26">
        <v>115</v>
      </c>
      <c r="B116" s="14">
        <v>0</v>
      </c>
      <c r="C116" s="14">
        <v>1</v>
      </c>
      <c r="D116">
        <f t="shared" si="1"/>
        <v>0</v>
      </c>
      <c r="E116" s="18">
        <v>21</v>
      </c>
    </row>
    <row r="117" spans="1:5" ht="15.75" x14ac:dyDescent="0.5">
      <c r="A117" s="26">
        <v>116</v>
      </c>
      <c r="B117" s="14">
        <v>1</v>
      </c>
      <c r="C117" s="14">
        <v>0</v>
      </c>
      <c r="D117">
        <f t="shared" si="1"/>
        <v>0</v>
      </c>
      <c r="E117" s="18">
        <v>12.7</v>
      </c>
    </row>
    <row r="118" spans="1:5" ht="15.75" x14ac:dyDescent="0.5">
      <c r="A118" s="26">
        <v>117</v>
      </c>
      <c r="B118" s="14">
        <v>2</v>
      </c>
      <c r="C118" s="14">
        <v>0</v>
      </c>
      <c r="D118">
        <f t="shared" si="1"/>
        <v>0</v>
      </c>
      <c r="E118" s="18">
        <v>9.4</v>
      </c>
    </row>
    <row r="119" spans="1:5" ht="15.75" x14ac:dyDescent="0.5">
      <c r="A119" s="26">
        <v>118</v>
      </c>
      <c r="B119" s="14">
        <v>5</v>
      </c>
      <c r="C119" s="14">
        <v>1</v>
      </c>
      <c r="D119">
        <f t="shared" si="1"/>
        <v>5</v>
      </c>
      <c r="E119" s="18">
        <v>7.5</v>
      </c>
    </row>
    <row r="120" spans="1:5" ht="15.75" x14ac:dyDescent="0.5">
      <c r="A120" s="26">
        <v>119</v>
      </c>
      <c r="B120" s="14">
        <v>2</v>
      </c>
      <c r="C120" s="14">
        <v>1</v>
      </c>
      <c r="D120">
        <f t="shared" si="1"/>
        <v>2</v>
      </c>
      <c r="E120" s="18">
        <v>11.8</v>
      </c>
    </row>
    <row r="121" spans="1:5" ht="15.75" x14ac:dyDescent="0.5">
      <c r="A121" s="26">
        <v>120</v>
      </c>
      <c r="B121" s="14">
        <v>3</v>
      </c>
      <c r="C121" s="14">
        <v>1</v>
      </c>
      <c r="D121">
        <f t="shared" si="1"/>
        <v>3</v>
      </c>
      <c r="E121" s="18">
        <v>11.4</v>
      </c>
    </row>
    <row r="122" spans="1:5" ht="15.75" x14ac:dyDescent="0.5">
      <c r="A122" s="26">
        <v>121</v>
      </c>
      <c r="B122" s="14">
        <v>3</v>
      </c>
      <c r="C122" s="14">
        <v>0</v>
      </c>
      <c r="D122">
        <f t="shared" si="1"/>
        <v>0</v>
      </c>
      <c r="E122" s="18">
        <v>7.2</v>
      </c>
    </row>
    <row r="123" spans="1:5" ht="15.75" x14ac:dyDescent="0.5">
      <c r="A123" s="26">
        <v>122</v>
      </c>
      <c r="B123" s="14">
        <v>4</v>
      </c>
      <c r="C123" s="14">
        <v>0</v>
      </c>
      <c r="D123">
        <f t="shared" si="1"/>
        <v>0</v>
      </c>
      <c r="E123" s="18">
        <v>20.399999999999999</v>
      </c>
    </row>
    <row r="124" spans="1:5" ht="15.75" x14ac:dyDescent="0.5">
      <c r="A124" s="26">
        <v>123</v>
      </c>
      <c r="B124" s="14">
        <v>4</v>
      </c>
      <c r="C124" s="14">
        <v>1</v>
      </c>
      <c r="D124">
        <f t="shared" si="1"/>
        <v>4</v>
      </c>
      <c r="E124" s="18">
        <v>9.8000000000000007</v>
      </c>
    </row>
    <row r="125" spans="1:5" ht="15.75" x14ac:dyDescent="0.5">
      <c r="A125" s="26">
        <v>124</v>
      </c>
      <c r="B125" s="14">
        <v>4</v>
      </c>
      <c r="C125" s="14">
        <v>0</v>
      </c>
      <c r="D125">
        <f t="shared" si="1"/>
        <v>0</v>
      </c>
      <c r="E125" s="18">
        <v>16.2</v>
      </c>
    </row>
    <row r="126" spans="1:5" ht="15.75" x14ac:dyDescent="0.5">
      <c r="A126" s="26">
        <v>125</v>
      </c>
      <c r="B126" s="14">
        <v>1</v>
      </c>
      <c r="C126" s="14">
        <v>0</v>
      </c>
      <c r="D126">
        <f t="shared" si="1"/>
        <v>0</v>
      </c>
      <c r="E126" s="18">
        <v>11.4</v>
      </c>
    </row>
    <row r="127" spans="1:5" ht="15.75" x14ac:dyDescent="0.5">
      <c r="A127" s="26">
        <v>126</v>
      </c>
      <c r="B127" s="14">
        <v>4</v>
      </c>
      <c r="C127" s="14">
        <v>0</v>
      </c>
      <c r="D127">
        <f t="shared" si="1"/>
        <v>0</v>
      </c>
      <c r="E127" s="18">
        <v>18.3</v>
      </c>
    </row>
    <row r="128" spans="1:5" ht="15.75" x14ac:dyDescent="0.5">
      <c r="A128" s="26">
        <v>127</v>
      </c>
      <c r="B128" s="14">
        <v>2</v>
      </c>
      <c r="C128" s="14">
        <v>1</v>
      </c>
      <c r="D128">
        <f t="shared" si="1"/>
        <v>2</v>
      </c>
      <c r="E128" s="18">
        <v>8.6999999999999993</v>
      </c>
    </row>
    <row r="129" spans="1:5" ht="15.75" x14ac:dyDescent="0.5">
      <c r="A129" s="26">
        <v>128</v>
      </c>
      <c r="B129" s="14">
        <v>5</v>
      </c>
      <c r="C129" s="14">
        <v>1</v>
      </c>
      <c r="D129">
        <f t="shared" si="1"/>
        <v>5</v>
      </c>
      <c r="E129" s="18">
        <v>9.1</v>
      </c>
    </row>
    <row r="130" spans="1:5" ht="15.75" x14ac:dyDescent="0.5">
      <c r="A130" s="26">
        <v>129</v>
      </c>
      <c r="B130" s="14">
        <v>4</v>
      </c>
      <c r="C130" s="14">
        <v>1</v>
      </c>
      <c r="D130">
        <f t="shared" si="1"/>
        <v>4</v>
      </c>
      <c r="E130" s="18">
        <v>9.6999999999999993</v>
      </c>
    </row>
    <row r="131" spans="1:5" ht="15.75" x14ac:dyDescent="0.5">
      <c r="A131" s="26">
        <v>130</v>
      </c>
      <c r="B131" s="14">
        <v>2</v>
      </c>
      <c r="C131" s="14">
        <v>0</v>
      </c>
      <c r="D131">
        <f t="shared" ref="D131:D151" si="2">B131*C131</f>
        <v>0</v>
      </c>
      <c r="E131" s="18">
        <v>6.6</v>
      </c>
    </row>
    <row r="132" spans="1:5" ht="15.75" x14ac:dyDescent="0.5">
      <c r="A132" s="26">
        <v>131</v>
      </c>
      <c r="B132" s="14">
        <v>2</v>
      </c>
      <c r="C132" s="14">
        <v>0</v>
      </c>
      <c r="D132">
        <f t="shared" si="2"/>
        <v>0</v>
      </c>
      <c r="E132" s="18">
        <v>9.1</v>
      </c>
    </row>
    <row r="133" spans="1:5" ht="15.75" x14ac:dyDescent="0.5">
      <c r="A133" s="26">
        <v>132</v>
      </c>
      <c r="B133" s="14">
        <v>2</v>
      </c>
      <c r="C133" s="14">
        <v>1</v>
      </c>
      <c r="D133">
        <f t="shared" si="2"/>
        <v>2</v>
      </c>
      <c r="E133" s="18">
        <v>9.6999999999999993</v>
      </c>
    </row>
    <row r="134" spans="1:5" ht="15.75" x14ac:dyDescent="0.5">
      <c r="A134" s="26">
        <v>133</v>
      </c>
      <c r="B134" s="14">
        <v>3</v>
      </c>
      <c r="C134" s="14">
        <v>0</v>
      </c>
      <c r="D134">
        <f t="shared" si="2"/>
        <v>0</v>
      </c>
      <c r="E134" s="18">
        <v>7.8</v>
      </c>
    </row>
    <row r="135" spans="1:5" ht="15.75" x14ac:dyDescent="0.5">
      <c r="A135" s="26">
        <v>134</v>
      </c>
      <c r="B135" s="14">
        <v>3</v>
      </c>
      <c r="C135" s="14">
        <v>1</v>
      </c>
      <c r="D135">
        <f t="shared" si="2"/>
        <v>3</v>
      </c>
      <c r="E135" s="18">
        <v>13.9</v>
      </c>
    </row>
    <row r="136" spans="1:5" ht="15.75" x14ac:dyDescent="0.5">
      <c r="A136" s="26">
        <v>135</v>
      </c>
      <c r="B136" s="14">
        <v>3</v>
      </c>
      <c r="C136" s="14">
        <v>1</v>
      </c>
      <c r="D136">
        <f t="shared" si="2"/>
        <v>3</v>
      </c>
      <c r="E136" s="18">
        <v>10.3</v>
      </c>
    </row>
    <row r="137" spans="1:5" ht="15.75" x14ac:dyDescent="0.5">
      <c r="A137" s="26">
        <v>136</v>
      </c>
      <c r="B137" s="14">
        <v>5</v>
      </c>
      <c r="C137" s="14">
        <v>1</v>
      </c>
      <c r="D137">
        <f t="shared" si="2"/>
        <v>5</v>
      </c>
      <c r="E137" s="18">
        <v>11.7</v>
      </c>
    </row>
    <row r="138" spans="1:5" ht="15.75" x14ac:dyDescent="0.5">
      <c r="A138" s="26">
        <v>137</v>
      </c>
      <c r="B138" s="14">
        <v>2</v>
      </c>
      <c r="C138" s="14">
        <v>1</v>
      </c>
      <c r="D138">
        <f t="shared" si="2"/>
        <v>2</v>
      </c>
      <c r="E138" s="18">
        <v>9.4</v>
      </c>
    </row>
    <row r="139" spans="1:5" ht="15.75" x14ac:dyDescent="0.5">
      <c r="A139" s="26">
        <v>138</v>
      </c>
      <c r="B139" s="14">
        <v>3</v>
      </c>
      <c r="C139" s="14">
        <v>1</v>
      </c>
      <c r="D139">
        <f t="shared" si="2"/>
        <v>3</v>
      </c>
      <c r="E139" s="18">
        <v>9.5</v>
      </c>
    </row>
    <row r="140" spans="1:5" ht="15.75" x14ac:dyDescent="0.5">
      <c r="A140" s="26">
        <v>139</v>
      </c>
      <c r="B140" s="14">
        <v>4</v>
      </c>
      <c r="C140" s="14">
        <v>1</v>
      </c>
      <c r="D140">
        <f t="shared" si="2"/>
        <v>4</v>
      </c>
      <c r="E140" s="18">
        <v>8.6999999999999993</v>
      </c>
    </row>
    <row r="141" spans="1:5" ht="15.75" x14ac:dyDescent="0.5">
      <c r="A141" s="26">
        <v>140</v>
      </c>
      <c r="B141" s="14">
        <v>2</v>
      </c>
      <c r="C141" s="14">
        <v>1</v>
      </c>
      <c r="D141">
        <f t="shared" si="2"/>
        <v>2</v>
      </c>
      <c r="E141" s="18">
        <v>12.8</v>
      </c>
    </row>
    <row r="142" spans="1:5" ht="15.75" x14ac:dyDescent="0.5">
      <c r="A142" s="26">
        <v>141</v>
      </c>
      <c r="B142" s="14">
        <v>3</v>
      </c>
      <c r="C142" s="14">
        <v>0</v>
      </c>
      <c r="D142">
        <f t="shared" si="2"/>
        <v>0</v>
      </c>
      <c r="E142" s="18">
        <v>6.6</v>
      </c>
    </row>
    <row r="143" spans="1:5" ht="15.75" x14ac:dyDescent="0.5">
      <c r="A143" s="26">
        <v>142</v>
      </c>
      <c r="B143" s="14">
        <v>2</v>
      </c>
      <c r="C143" s="14">
        <v>1</v>
      </c>
      <c r="D143">
        <f t="shared" si="2"/>
        <v>2</v>
      </c>
      <c r="E143" s="18">
        <v>17</v>
      </c>
    </row>
    <row r="144" spans="1:5" ht="15.75" x14ac:dyDescent="0.5">
      <c r="A144" s="26">
        <v>143</v>
      </c>
      <c r="B144" s="14">
        <v>0</v>
      </c>
      <c r="C144" s="14">
        <v>1</v>
      </c>
      <c r="D144">
        <f t="shared" si="2"/>
        <v>0</v>
      </c>
      <c r="E144" s="18">
        <v>16.7</v>
      </c>
    </row>
    <row r="145" spans="1:5" ht="15.75" x14ac:dyDescent="0.5">
      <c r="A145" s="26">
        <v>144</v>
      </c>
      <c r="B145" s="14">
        <v>1</v>
      </c>
      <c r="C145" s="14">
        <v>1</v>
      </c>
      <c r="D145">
        <f t="shared" si="2"/>
        <v>1</v>
      </c>
      <c r="E145" s="18">
        <v>15.9</v>
      </c>
    </row>
    <row r="146" spans="1:5" ht="15.75" x14ac:dyDescent="0.5">
      <c r="A146" s="26">
        <v>145</v>
      </c>
      <c r="B146" s="14">
        <v>4</v>
      </c>
      <c r="C146" s="14">
        <v>1</v>
      </c>
      <c r="D146">
        <f t="shared" si="2"/>
        <v>4</v>
      </c>
      <c r="E146" s="18">
        <v>7.9</v>
      </c>
    </row>
    <row r="147" spans="1:5" ht="15.75" x14ac:dyDescent="0.5">
      <c r="A147" s="26">
        <v>146</v>
      </c>
      <c r="B147" s="14">
        <v>3</v>
      </c>
      <c r="C147" s="14">
        <v>0</v>
      </c>
      <c r="D147">
        <f t="shared" si="2"/>
        <v>0</v>
      </c>
      <c r="E147" s="18">
        <v>14.1</v>
      </c>
    </row>
    <row r="148" spans="1:5" ht="15.75" x14ac:dyDescent="0.5">
      <c r="A148" s="26">
        <v>147</v>
      </c>
      <c r="B148" s="14">
        <v>4</v>
      </c>
      <c r="C148" s="14">
        <v>1</v>
      </c>
      <c r="D148">
        <f t="shared" si="2"/>
        <v>4</v>
      </c>
      <c r="E148" s="18">
        <v>8.1</v>
      </c>
    </row>
    <row r="149" spans="1:5" ht="15.75" x14ac:dyDescent="0.5">
      <c r="A149" s="26">
        <v>148</v>
      </c>
      <c r="B149" s="14">
        <v>2</v>
      </c>
      <c r="C149" s="14">
        <v>0</v>
      </c>
      <c r="D149">
        <f t="shared" si="2"/>
        <v>0</v>
      </c>
      <c r="E149" s="18">
        <v>13.6</v>
      </c>
    </row>
    <row r="150" spans="1:5" ht="15.75" x14ac:dyDescent="0.5">
      <c r="A150" s="26">
        <v>149</v>
      </c>
      <c r="B150" s="14">
        <v>3</v>
      </c>
      <c r="C150" s="14">
        <v>1</v>
      </c>
      <c r="D150">
        <f t="shared" si="2"/>
        <v>3</v>
      </c>
      <c r="E150" s="18">
        <v>10</v>
      </c>
    </row>
    <row r="151" spans="1:5" ht="15.75" x14ac:dyDescent="0.5">
      <c r="A151" s="26">
        <v>150</v>
      </c>
      <c r="B151" s="14">
        <v>5</v>
      </c>
      <c r="C151" s="14">
        <v>1</v>
      </c>
      <c r="D151">
        <f t="shared" si="2"/>
        <v>5</v>
      </c>
      <c r="E151" s="18">
        <v>11.6</v>
      </c>
    </row>
    <row r="153" spans="1:5" x14ac:dyDescent="0.45">
      <c r="A153" t="s">
        <v>134</v>
      </c>
      <c r="B153">
        <f>MIN(B2:B151)</f>
        <v>0</v>
      </c>
      <c r="C153" s="80">
        <f>MIN(C2:C151)</f>
        <v>0</v>
      </c>
      <c r="D153" s="80">
        <f t="shared" ref="D153:E153" si="3">MIN(D2:D151)</f>
        <v>0</v>
      </c>
      <c r="E153" s="80">
        <f t="shared" si="3"/>
        <v>5.9</v>
      </c>
    </row>
    <row r="154" spans="1:5" x14ac:dyDescent="0.45">
      <c r="A154" t="s">
        <v>135</v>
      </c>
      <c r="B154" s="80">
        <f>MAX(B3:B152)</f>
        <v>7</v>
      </c>
      <c r="C154" s="80">
        <f>MAX(C3:C152)</f>
        <v>1</v>
      </c>
      <c r="D154" s="80">
        <f t="shared" ref="D154:E154" si="4">MAX(D3:D152)</f>
        <v>7</v>
      </c>
      <c r="E154" s="80">
        <f t="shared" si="4"/>
        <v>23.5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F6C8A-B6C8-4B4B-AACC-531692BAFE29}">
  <dimension ref="A1:R34"/>
  <sheetViews>
    <sheetView topLeftCell="B1" zoomScale="90" workbookViewId="0">
      <selection activeCell="P18" sqref="P18"/>
    </sheetView>
  </sheetViews>
  <sheetFormatPr defaultRowHeight="12.75" x14ac:dyDescent="0.35"/>
  <cols>
    <col min="1" max="1" width="40.3984375" style="90" customWidth="1"/>
    <col min="2" max="2" width="22.73046875" style="90" customWidth="1"/>
    <col min="3" max="5" width="9.1328125" style="90"/>
    <col min="6" max="6" width="13.73046875" style="90" customWidth="1"/>
    <col min="7" max="8" width="15.1328125" style="90" customWidth="1"/>
    <col min="9" max="11" width="9.1328125" style="90"/>
    <col min="12" max="12" width="9.1328125" style="90" customWidth="1"/>
    <col min="13" max="256" width="9.1328125" style="90"/>
    <col min="257" max="257" width="40.3984375" style="90" customWidth="1"/>
    <col min="258" max="261" width="9.1328125" style="90"/>
    <col min="262" max="262" width="13.73046875" style="90" customWidth="1"/>
    <col min="263" max="264" width="15.1328125" style="90" customWidth="1"/>
    <col min="265" max="512" width="9.1328125" style="90"/>
    <col min="513" max="513" width="40.3984375" style="90" customWidth="1"/>
    <col min="514" max="517" width="9.1328125" style="90"/>
    <col min="518" max="518" width="13.73046875" style="90" customWidth="1"/>
    <col min="519" max="520" width="15.1328125" style="90" customWidth="1"/>
    <col min="521" max="768" width="9.1328125" style="90"/>
    <col min="769" max="769" width="40.3984375" style="90" customWidth="1"/>
    <col min="770" max="773" width="9.1328125" style="90"/>
    <col min="774" max="774" width="13.73046875" style="90" customWidth="1"/>
    <col min="775" max="776" width="15.1328125" style="90" customWidth="1"/>
    <col min="777" max="1024" width="9.1328125" style="90"/>
    <col min="1025" max="1025" width="40.3984375" style="90" customWidth="1"/>
    <col min="1026" max="1029" width="9.1328125" style="90"/>
    <col min="1030" max="1030" width="13.73046875" style="90" customWidth="1"/>
    <col min="1031" max="1032" width="15.1328125" style="90" customWidth="1"/>
    <col min="1033" max="1280" width="9.1328125" style="90"/>
    <col min="1281" max="1281" width="40.3984375" style="90" customWidth="1"/>
    <col min="1282" max="1285" width="9.1328125" style="90"/>
    <col min="1286" max="1286" width="13.73046875" style="90" customWidth="1"/>
    <col min="1287" max="1288" width="15.1328125" style="90" customWidth="1"/>
    <col min="1289" max="1536" width="9.1328125" style="90"/>
    <col min="1537" max="1537" width="40.3984375" style="90" customWidth="1"/>
    <col min="1538" max="1541" width="9.1328125" style="90"/>
    <col min="1542" max="1542" width="13.73046875" style="90" customWidth="1"/>
    <col min="1543" max="1544" width="15.1328125" style="90" customWidth="1"/>
    <col min="1545" max="1792" width="9.1328125" style="90"/>
    <col min="1793" max="1793" width="40.3984375" style="90" customWidth="1"/>
    <col min="1794" max="1797" width="9.1328125" style="90"/>
    <col min="1798" max="1798" width="13.73046875" style="90" customWidth="1"/>
    <col min="1799" max="1800" width="15.1328125" style="90" customWidth="1"/>
    <col min="1801" max="2048" width="9.1328125" style="90"/>
    <col min="2049" max="2049" width="40.3984375" style="90" customWidth="1"/>
    <col min="2050" max="2053" width="9.1328125" style="90"/>
    <col min="2054" max="2054" width="13.73046875" style="90" customWidth="1"/>
    <col min="2055" max="2056" width="15.1328125" style="90" customWidth="1"/>
    <col min="2057" max="2304" width="9.1328125" style="90"/>
    <col min="2305" max="2305" width="40.3984375" style="90" customWidth="1"/>
    <col min="2306" max="2309" width="9.1328125" style="90"/>
    <col min="2310" max="2310" width="13.73046875" style="90" customWidth="1"/>
    <col min="2311" max="2312" width="15.1328125" style="90" customWidth="1"/>
    <col min="2313" max="2560" width="9.1328125" style="90"/>
    <col min="2561" max="2561" width="40.3984375" style="90" customWidth="1"/>
    <col min="2562" max="2565" width="9.1328125" style="90"/>
    <col min="2566" max="2566" width="13.73046875" style="90" customWidth="1"/>
    <col min="2567" max="2568" width="15.1328125" style="90" customWidth="1"/>
    <col min="2569" max="2816" width="9.1328125" style="90"/>
    <col min="2817" max="2817" width="40.3984375" style="90" customWidth="1"/>
    <col min="2818" max="2821" width="9.1328125" style="90"/>
    <col min="2822" max="2822" width="13.73046875" style="90" customWidth="1"/>
    <col min="2823" max="2824" width="15.1328125" style="90" customWidth="1"/>
    <col min="2825" max="3072" width="9.1328125" style="90"/>
    <col min="3073" max="3073" width="40.3984375" style="90" customWidth="1"/>
    <col min="3074" max="3077" width="9.1328125" style="90"/>
    <col min="3078" max="3078" width="13.73046875" style="90" customWidth="1"/>
    <col min="3079" max="3080" width="15.1328125" style="90" customWidth="1"/>
    <col min="3081" max="3328" width="9.1328125" style="90"/>
    <col min="3329" max="3329" width="40.3984375" style="90" customWidth="1"/>
    <col min="3330" max="3333" width="9.1328125" style="90"/>
    <col min="3334" max="3334" width="13.73046875" style="90" customWidth="1"/>
    <col min="3335" max="3336" width="15.1328125" style="90" customWidth="1"/>
    <col min="3337" max="3584" width="9.1328125" style="90"/>
    <col min="3585" max="3585" width="40.3984375" style="90" customWidth="1"/>
    <col min="3586" max="3589" width="9.1328125" style="90"/>
    <col min="3590" max="3590" width="13.73046875" style="90" customWidth="1"/>
    <col min="3591" max="3592" width="15.1328125" style="90" customWidth="1"/>
    <col min="3593" max="3840" width="9.1328125" style="90"/>
    <col min="3841" max="3841" width="40.3984375" style="90" customWidth="1"/>
    <col min="3842" max="3845" width="9.1328125" style="90"/>
    <col min="3846" max="3846" width="13.73046875" style="90" customWidth="1"/>
    <col min="3847" max="3848" width="15.1328125" style="90" customWidth="1"/>
    <col min="3849" max="4096" width="9.1328125" style="90"/>
    <col min="4097" max="4097" width="40.3984375" style="90" customWidth="1"/>
    <col min="4098" max="4101" width="9.1328125" style="90"/>
    <col min="4102" max="4102" width="13.73046875" style="90" customWidth="1"/>
    <col min="4103" max="4104" width="15.1328125" style="90" customWidth="1"/>
    <col min="4105" max="4352" width="9.1328125" style="90"/>
    <col min="4353" max="4353" width="40.3984375" style="90" customWidth="1"/>
    <col min="4354" max="4357" width="9.1328125" style="90"/>
    <col min="4358" max="4358" width="13.73046875" style="90" customWidth="1"/>
    <col min="4359" max="4360" width="15.1328125" style="90" customWidth="1"/>
    <col min="4361" max="4608" width="9.1328125" style="90"/>
    <col min="4609" max="4609" width="40.3984375" style="90" customWidth="1"/>
    <col min="4610" max="4613" width="9.1328125" style="90"/>
    <col min="4614" max="4614" width="13.73046875" style="90" customWidth="1"/>
    <col min="4615" max="4616" width="15.1328125" style="90" customWidth="1"/>
    <col min="4617" max="4864" width="9.1328125" style="90"/>
    <col min="4865" max="4865" width="40.3984375" style="90" customWidth="1"/>
    <col min="4866" max="4869" width="9.1328125" style="90"/>
    <col min="4870" max="4870" width="13.73046875" style="90" customWidth="1"/>
    <col min="4871" max="4872" width="15.1328125" style="90" customWidth="1"/>
    <col min="4873" max="5120" width="9.1328125" style="90"/>
    <col min="5121" max="5121" width="40.3984375" style="90" customWidth="1"/>
    <col min="5122" max="5125" width="9.1328125" style="90"/>
    <col min="5126" max="5126" width="13.73046875" style="90" customWidth="1"/>
    <col min="5127" max="5128" width="15.1328125" style="90" customWidth="1"/>
    <col min="5129" max="5376" width="9.1328125" style="90"/>
    <col min="5377" max="5377" width="40.3984375" style="90" customWidth="1"/>
    <col min="5378" max="5381" width="9.1328125" style="90"/>
    <col min="5382" max="5382" width="13.73046875" style="90" customWidth="1"/>
    <col min="5383" max="5384" width="15.1328125" style="90" customWidth="1"/>
    <col min="5385" max="5632" width="9.1328125" style="90"/>
    <col min="5633" max="5633" width="40.3984375" style="90" customWidth="1"/>
    <col min="5634" max="5637" width="9.1328125" style="90"/>
    <col min="5638" max="5638" width="13.73046875" style="90" customWidth="1"/>
    <col min="5639" max="5640" width="15.1328125" style="90" customWidth="1"/>
    <col min="5641" max="5888" width="9.1328125" style="90"/>
    <col min="5889" max="5889" width="40.3984375" style="90" customWidth="1"/>
    <col min="5890" max="5893" width="9.1328125" style="90"/>
    <col min="5894" max="5894" width="13.73046875" style="90" customWidth="1"/>
    <col min="5895" max="5896" width="15.1328125" style="90" customWidth="1"/>
    <col min="5897" max="6144" width="9.1328125" style="90"/>
    <col min="6145" max="6145" width="40.3984375" style="90" customWidth="1"/>
    <col min="6146" max="6149" width="9.1328125" style="90"/>
    <col min="6150" max="6150" width="13.73046875" style="90" customWidth="1"/>
    <col min="6151" max="6152" width="15.1328125" style="90" customWidth="1"/>
    <col min="6153" max="6400" width="9.1328125" style="90"/>
    <col min="6401" max="6401" width="40.3984375" style="90" customWidth="1"/>
    <col min="6402" max="6405" width="9.1328125" style="90"/>
    <col min="6406" max="6406" width="13.73046875" style="90" customWidth="1"/>
    <col min="6407" max="6408" width="15.1328125" style="90" customWidth="1"/>
    <col min="6409" max="6656" width="9.1328125" style="90"/>
    <col min="6657" max="6657" width="40.3984375" style="90" customWidth="1"/>
    <col min="6658" max="6661" width="9.1328125" style="90"/>
    <col min="6662" max="6662" width="13.73046875" style="90" customWidth="1"/>
    <col min="6663" max="6664" width="15.1328125" style="90" customWidth="1"/>
    <col min="6665" max="6912" width="9.1328125" style="90"/>
    <col min="6913" max="6913" width="40.3984375" style="90" customWidth="1"/>
    <col min="6914" max="6917" width="9.1328125" style="90"/>
    <col min="6918" max="6918" width="13.73046875" style="90" customWidth="1"/>
    <col min="6919" max="6920" width="15.1328125" style="90" customWidth="1"/>
    <col min="6921" max="7168" width="9.1328125" style="90"/>
    <col min="7169" max="7169" width="40.3984375" style="90" customWidth="1"/>
    <col min="7170" max="7173" width="9.1328125" style="90"/>
    <col min="7174" max="7174" width="13.73046875" style="90" customWidth="1"/>
    <col min="7175" max="7176" width="15.1328125" style="90" customWidth="1"/>
    <col min="7177" max="7424" width="9.1328125" style="90"/>
    <col min="7425" max="7425" width="40.3984375" style="90" customWidth="1"/>
    <col min="7426" max="7429" width="9.1328125" style="90"/>
    <col min="7430" max="7430" width="13.73046875" style="90" customWidth="1"/>
    <col min="7431" max="7432" width="15.1328125" style="90" customWidth="1"/>
    <col min="7433" max="7680" width="9.1328125" style="90"/>
    <col min="7681" max="7681" width="40.3984375" style="90" customWidth="1"/>
    <col min="7682" max="7685" width="9.1328125" style="90"/>
    <col min="7686" max="7686" width="13.73046875" style="90" customWidth="1"/>
    <col min="7687" max="7688" width="15.1328125" style="90" customWidth="1"/>
    <col min="7689" max="7936" width="9.1328125" style="90"/>
    <col min="7937" max="7937" width="40.3984375" style="90" customWidth="1"/>
    <col min="7938" max="7941" width="9.1328125" style="90"/>
    <col min="7942" max="7942" width="13.73046875" style="90" customWidth="1"/>
    <col min="7943" max="7944" width="15.1328125" style="90" customWidth="1"/>
    <col min="7945" max="8192" width="9.1328125" style="90"/>
    <col min="8193" max="8193" width="40.3984375" style="90" customWidth="1"/>
    <col min="8194" max="8197" width="9.1328125" style="90"/>
    <col min="8198" max="8198" width="13.73046875" style="90" customWidth="1"/>
    <col min="8199" max="8200" width="15.1328125" style="90" customWidth="1"/>
    <col min="8201" max="8448" width="9.1328125" style="90"/>
    <col min="8449" max="8449" width="40.3984375" style="90" customWidth="1"/>
    <col min="8450" max="8453" width="9.1328125" style="90"/>
    <col min="8454" max="8454" width="13.73046875" style="90" customWidth="1"/>
    <col min="8455" max="8456" width="15.1328125" style="90" customWidth="1"/>
    <col min="8457" max="8704" width="9.1328125" style="90"/>
    <col min="8705" max="8705" width="40.3984375" style="90" customWidth="1"/>
    <col min="8706" max="8709" width="9.1328125" style="90"/>
    <col min="8710" max="8710" width="13.73046875" style="90" customWidth="1"/>
    <col min="8711" max="8712" width="15.1328125" style="90" customWidth="1"/>
    <col min="8713" max="8960" width="9.1328125" style="90"/>
    <col min="8961" max="8961" width="40.3984375" style="90" customWidth="1"/>
    <col min="8962" max="8965" width="9.1328125" style="90"/>
    <col min="8966" max="8966" width="13.73046875" style="90" customWidth="1"/>
    <col min="8967" max="8968" width="15.1328125" style="90" customWidth="1"/>
    <col min="8969" max="9216" width="9.1328125" style="90"/>
    <col min="9217" max="9217" width="40.3984375" style="90" customWidth="1"/>
    <col min="9218" max="9221" width="9.1328125" style="90"/>
    <col min="9222" max="9222" width="13.73046875" style="90" customWidth="1"/>
    <col min="9223" max="9224" width="15.1328125" style="90" customWidth="1"/>
    <col min="9225" max="9472" width="9.1328125" style="90"/>
    <col min="9473" max="9473" width="40.3984375" style="90" customWidth="1"/>
    <col min="9474" max="9477" width="9.1328125" style="90"/>
    <col min="9478" max="9478" width="13.73046875" style="90" customWidth="1"/>
    <col min="9479" max="9480" width="15.1328125" style="90" customWidth="1"/>
    <col min="9481" max="9728" width="9.1328125" style="90"/>
    <col min="9729" max="9729" width="40.3984375" style="90" customWidth="1"/>
    <col min="9730" max="9733" width="9.1328125" style="90"/>
    <col min="9734" max="9734" width="13.73046875" style="90" customWidth="1"/>
    <col min="9735" max="9736" width="15.1328125" style="90" customWidth="1"/>
    <col min="9737" max="9984" width="9.1328125" style="90"/>
    <col min="9985" max="9985" width="40.3984375" style="90" customWidth="1"/>
    <col min="9986" max="9989" width="9.1328125" style="90"/>
    <col min="9990" max="9990" width="13.73046875" style="90" customWidth="1"/>
    <col min="9991" max="9992" width="15.1328125" style="90" customWidth="1"/>
    <col min="9993" max="10240" width="9.1328125" style="90"/>
    <col min="10241" max="10241" width="40.3984375" style="90" customWidth="1"/>
    <col min="10242" max="10245" width="9.1328125" style="90"/>
    <col min="10246" max="10246" width="13.73046875" style="90" customWidth="1"/>
    <col min="10247" max="10248" width="15.1328125" style="90" customWidth="1"/>
    <col min="10249" max="10496" width="9.1328125" style="90"/>
    <col min="10497" max="10497" width="40.3984375" style="90" customWidth="1"/>
    <col min="10498" max="10501" width="9.1328125" style="90"/>
    <col min="10502" max="10502" width="13.73046875" style="90" customWidth="1"/>
    <col min="10503" max="10504" width="15.1328125" style="90" customWidth="1"/>
    <col min="10505" max="10752" width="9.1328125" style="90"/>
    <col min="10753" max="10753" width="40.3984375" style="90" customWidth="1"/>
    <col min="10754" max="10757" width="9.1328125" style="90"/>
    <col min="10758" max="10758" width="13.73046875" style="90" customWidth="1"/>
    <col min="10759" max="10760" width="15.1328125" style="90" customWidth="1"/>
    <col min="10761" max="11008" width="9.1328125" style="90"/>
    <col min="11009" max="11009" width="40.3984375" style="90" customWidth="1"/>
    <col min="11010" max="11013" width="9.1328125" style="90"/>
    <col min="11014" max="11014" width="13.73046875" style="90" customWidth="1"/>
    <col min="11015" max="11016" width="15.1328125" style="90" customWidth="1"/>
    <col min="11017" max="11264" width="9.1328125" style="90"/>
    <col min="11265" max="11265" width="40.3984375" style="90" customWidth="1"/>
    <col min="11266" max="11269" width="9.1328125" style="90"/>
    <col min="11270" max="11270" width="13.73046875" style="90" customWidth="1"/>
    <col min="11271" max="11272" width="15.1328125" style="90" customWidth="1"/>
    <col min="11273" max="11520" width="9.1328125" style="90"/>
    <col min="11521" max="11521" width="40.3984375" style="90" customWidth="1"/>
    <col min="11522" max="11525" width="9.1328125" style="90"/>
    <col min="11526" max="11526" width="13.73046875" style="90" customWidth="1"/>
    <col min="11527" max="11528" width="15.1328125" style="90" customWidth="1"/>
    <col min="11529" max="11776" width="9.1328125" style="90"/>
    <col min="11777" max="11777" width="40.3984375" style="90" customWidth="1"/>
    <col min="11778" max="11781" width="9.1328125" style="90"/>
    <col min="11782" max="11782" width="13.73046875" style="90" customWidth="1"/>
    <col min="11783" max="11784" width="15.1328125" style="90" customWidth="1"/>
    <col min="11785" max="12032" width="9.1328125" style="90"/>
    <col min="12033" max="12033" width="40.3984375" style="90" customWidth="1"/>
    <col min="12034" max="12037" width="9.1328125" style="90"/>
    <col min="12038" max="12038" width="13.73046875" style="90" customWidth="1"/>
    <col min="12039" max="12040" width="15.1328125" style="90" customWidth="1"/>
    <col min="12041" max="12288" width="9.1328125" style="90"/>
    <col min="12289" max="12289" width="40.3984375" style="90" customWidth="1"/>
    <col min="12290" max="12293" width="9.1328125" style="90"/>
    <col min="12294" max="12294" width="13.73046875" style="90" customWidth="1"/>
    <col min="12295" max="12296" width="15.1328125" style="90" customWidth="1"/>
    <col min="12297" max="12544" width="9.1328125" style="90"/>
    <col min="12545" max="12545" width="40.3984375" style="90" customWidth="1"/>
    <col min="12546" max="12549" width="9.1328125" style="90"/>
    <col min="12550" max="12550" width="13.73046875" style="90" customWidth="1"/>
    <col min="12551" max="12552" width="15.1328125" style="90" customWidth="1"/>
    <col min="12553" max="12800" width="9.1328125" style="90"/>
    <col min="12801" max="12801" width="40.3984375" style="90" customWidth="1"/>
    <col min="12802" max="12805" width="9.1328125" style="90"/>
    <col min="12806" max="12806" width="13.73046875" style="90" customWidth="1"/>
    <col min="12807" max="12808" width="15.1328125" style="90" customWidth="1"/>
    <col min="12809" max="13056" width="9.1328125" style="90"/>
    <col min="13057" max="13057" width="40.3984375" style="90" customWidth="1"/>
    <col min="13058" max="13061" width="9.1328125" style="90"/>
    <col min="13062" max="13062" width="13.73046875" style="90" customWidth="1"/>
    <col min="13063" max="13064" width="15.1328125" style="90" customWidth="1"/>
    <col min="13065" max="13312" width="9.1328125" style="90"/>
    <col min="13313" max="13313" width="40.3984375" style="90" customWidth="1"/>
    <col min="13314" max="13317" width="9.1328125" style="90"/>
    <col min="13318" max="13318" width="13.73046875" style="90" customWidth="1"/>
    <col min="13319" max="13320" width="15.1328125" style="90" customWidth="1"/>
    <col min="13321" max="13568" width="9.1328125" style="90"/>
    <col min="13569" max="13569" width="40.3984375" style="90" customWidth="1"/>
    <col min="13570" max="13573" width="9.1328125" style="90"/>
    <col min="13574" max="13574" width="13.73046875" style="90" customWidth="1"/>
    <col min="13575" max="13576" width="15.1328125" style="90" customWidth="1"/>
    <col min="13577" max="13824" width="9.1328125" style="90"/>
    <col min="13825" max="13825" width="40.3984375" style="90" customWidth="1"/>
    <col min="13826" max="13829" width="9.1328125" style="90"/>
    <col min="13830" max="13830" width="13.73046875" style="90" customWidth="1"/>
    <col min="13831" max="13832" width="15.1328125" style="90" customWidth="1"/>
    <col min="13833" max="14080" width="9.1328125" style="90"/>
    <col min="14081" max="14081" width="40.3984375" style="90" customWidth="1"/>
    <col min="14082" max="14085" width="9.1328125" style="90"/>
    <col min="14086" max="14086" width="13.73046875" style="90" customWidth="1"/>
    <col min="14087" max="14088" width="15.1328125" style="90" customWidth="1"/>
    <col min="14089" max="14336" width="9.1328125" style="90"/>
    <col min="14337" max="14337" width="40.3984375" style="90" customWidth="1"/>
    <col min="14338" max="14341" width="9.1328125" style="90"/>
    <col min="14342" max="14342" width="13.73046875" style="90" customWidth="1"/>
    <col min="14343" max="14344" width="15.1328125" style="90" customWidth="1"/>
    <col min="14345" max="14592" width="9.1328125" style="90"/>
    <col min="14593" max="14593" width="40.3984375" style="90" customWidth="1"/>
    <col min="14594" max="14597" width="9.1328125" style="90"/>
    <col min="14598" max="14598" width="13.73046875" style="90" customWidth="1"/>
    <col min="14599" max="14600" width="15.1328125" style="90" customWidth="1"/>
    <col min="14601" max="14848" width="9.1328125" style="90"/>
    <col min="14849" max="14849" width="40.3984375" style="90" customWidth="1"/>
    <col min="14850" max="14853" width="9.1328125" style="90"/>
    <col min="14854" max="14854" width="13.73046875" style="90" customWidth="1"/>
    <col min="14855" max="14856" width="15.1328125" style="90" customWidth="1"/>
    <col min="14857" max="15104" width="9.1328125" style="90"/>
    <col min="15105" max="15105" width="40.3984375" style="90" customWidth="1"/>
    <col min="15106" max="15109" width="9.1328125" style="90"/>
    <col min="15110" max="15110" width="13.73046875" style="90" customWidth="1"/>
    <col min="15111" max="15112" width="15.1328125" style="90" customWidth="1"/>
    <col min="15113" max="15360" width="9.1328125" style="90"/>
    <col min="15361" max="15361" width="40.3984375" style="90" customWidth="1"/>
    <col min="15362" max="15365" width="9.1328125" style="90"/>
    <col min="15366" max="15366" width="13.73046875" style="90" customWidth="1"/>
    <col min="15367" max="15368" width="15.1328125" style="90" customWidth="1"/>
    <col min="15369" max="15616" width="9.1328125" style="90"/>
    <col min="15617" max="15617" width="40.3984375" style="90" customWidth="1"/>
    <col min="15618" max="15621" width="9.1328125" style="90"/>
    <col min="15622" max="15622" width="13.73046875" style="90" customWidth="1"/>
    <col min="15623" max="15624" width="15.1328125" style="90" customWidth="1"/>
    <col min="15625" max="15872" width="9.1328125" style="90"/>
    <col min="15873" max="15873" width="40.3984375" style="90" customWidth="1"/>
    <col min="15874" max="15877" width="9.1328125" style="90"/>
    <col min="15878" max="15878" width="13.73046875" style="90" customWidth="1"/>
    <col min="15879" max="15880" width="15.1328125" style="90" customWidth="1"/>
    <col min="15881" max="16128" width="9.1328125" style="90"/>
    <col min="16129" max="16129" width="40.3984375" style="90" customWidth="1"/>
    <col min="16130" max="16133" width="9.1328125" style="90"/>
    <col min="16134" max="16134" width="13.73046875" style="90" customWidth="1"/>
    <col min="16135" max="16136" width="15.1328125" style="90" customWidth="1"/>
    <col min="16137" max="16384" width="9.1328125" style="90"/>
  </cols>
  <sheetData>
    <row r="1" spans="1:18" ht="12.75" customHeight="1" x14ac:dyDescent="0.35">
      <c r="A1" s="185" t="s">
        <v>116</v>
      </c>
      <c r="B1" s="185"/>
      <c r="C1" s="185"/>
      <c r="D1" s="185"/>
      <c r="E1" s="185"/>
      <c r="F1" s="185"/>
    </row>
    <row r="2" spans="1:18" x14ac:dyDescent="0.35">
      <c r="A2" s="185"/>
      <c r="B2" s="185"/>
      <c r="C2" s="185"/>
      <c r="D2" s="185"/>
      <c r="E2" s="185"/>
      <c r="F2" s="185"/>
    </row>
    <row r="4" spans="1:18" ht="26.25" x14ac:dyDescent="0.4">
      <c r="A4" s="73" t="s">
        <v>117</v>
      </c>
      <c r="R4" s="101" t="s">
        <v>140</v>
      </c>
    </row>
    <row r="5" spans="1:18" ht="14.25" x14ac:dyDescent="0.35">
      <c r="A5" s="70"/>
      <c r="R5" s="101" t="s">
        <v>141</v>
      </c>
    </row>
    <row r="6" spans="1:18" ht="14.25" x14ac:dyDescent="0.4">
      <c r="A6" s="91" t="s">
        <v>118</v>
      </c>
      <c r="R6" s="101" t="s">
        <v>142</v>
      </c>
    </row>
    <row r="7" spans="1:18" ht="14.25" x14ac:dyDescent="0.35">
      <c r="A7" s="92" t="s">
        <v>119</v>
      </c>
      <c r="B7" s="68" t="s">
        <v>120</v>
      </c>
      <c r="R7" s="101" t="s">
        <v>143</v>
      </c>
    </row>
    <row r="8" spans="1:18" ht="12.75" customHeight="1" x14ac:dyDescent="0.35">
      <c r="A8" s="92" t="s">
        <v>121</v>
      </c>
      <c r="B8" s="65" t="s">
        <v>122</v>
      </c>
    </row>
    <row r="9" spans="1:18" ht="12.75" customHeight="1" x14ac:dyDescent="0.35">
      <c r="A9" s="92" t="s">
        <v>123</v>
      </c>
      <c r="B9" s="65" t="s">
        <v>124</v>
      </c>
    </row>
    <row r="10" spans="1:18" x14ac:dyDescent="0.35">
      <c r="A10" s="93"/>
      <c r="B10" s="94"/>
    </row>
    <row r="11" spans="1:18" ht="13.15" x14ac:dyDescent="0.4">
      <c r="A11" s="91" t="s">
        <v>125</v>
      </c>
      <c r="B11" s="66"/>
    </row>
    <row r="12" spans="1:18" ht="14.25" x14ac:dyDescent="0.45">
      <c r="A12" s="92" t="s">
        <v>126</v>
      </c>
      <c r="B12" s="64">
        <v>1.2470824949698149</v>
      </c>
    </row>
    <row r="13" spans="1:18" ht="14.25" x14ac:dyDescent="0.45">
      <c r="A13" s="92" t="s">
        <v>127</v>
      </c>
      <c r="B13" s="79">
        <v>7.8572606371314979</v>
      </c>
    </row>
    <row r="14" spans="1:18" ht="14.65" thickBot="1" x14ac:dyDescent="0.5">
      <c r="A14" s="92" t="s">
        <v>128</v>
      </c>
      <c r="B14" s="77">
        <v>-2.7165143276171575</v>
      </c>
    </row>
    <row r="15" spans="1:18" x14ac:dyDescent="0.35">
      <c r="A15" s="93"/>
      <c r="B15" s="89"/>
    </row>
    <row r="16" spans="1:18" ht="14.25" x14ac:dyDescent="0.45">
      <c r="A16" s="92" t="s">
        <v>129</v>
      </c>
      <c r="B16" s="99">
        <v>8.1541918175721069</v>
      </c>
    </row>
    <row r="17" spans="1:4" ht="14.25" x14ac:dyDescent="0.45">
      <c r="B17" s="80"/>
    </row>
    <row r="18" spans="1:4" ht="14.25" x14ac:dyDescent="0.45">
      <c r="A18" s="91" t="s">
        <v>130</v>
      </c>
      <c r="B18" s="80"/>
    </row>
    <row r="19" spans="1:4" x14ac:dyDescent="0.35">
      <c r="A19" s="92" t="s">
        <v>131</v>
      </c>
      <c r="B19" s="75">
        <v>2.6266666666666665</v>
      </c>
    </row>
    <row r="20" spans="1:4" x14ac:dyDescent="0.35">
      <c r="A20" s="92" t="s">
        <v>132</v>
      </c>
      <c r="B20" s="75">
        <v>1.4951674578686329</v>
      </c>
    </row>
    <row r="21" spans="1:4" x14ac:dyDescent="0.35">
      <c r="A21" s="92"/>
      <c r="B21" s="89"/>
    </row>
    <row r="22" spans="1:4" x14ac:dyDescent="0.35">
      <c r="A22" s="92"/>
      <c r="B22" s="89"/>
    </row>
    <row r="23" spans="1:4" x14ac:dyDescent="0.35">
      <c r="A23" s="92"/>
      <c r="B23" s="89"/>
    </row>
    <row r="24" spans="1:4" x14ac:dyDescent="0.35">
      <c r="A24" s="92"/>
      <c r="B24" s="89"/>
    </row>
    <row r="25" spans="1:4" x14ac:dyDescent="0.35">
      <c r="A25" s="92"/>
      <c r="B25" s="89"/>
    </row>
    <row r="26" spans="1:4" x14ac:dyDescent="0.35">
      <c r="A26" s="92"/>
      <c r="B26" s="89"/>
    </row>
    <row r="27" spans="1:4" x14ac:dyDescent="0.35">
      <c r="A27" s="92"/>
      <c r="B27" s="89"/>
    </row>
    <row r="28" spans="1:4" x14ac:dyDescent="0.35">
      <c r="A28" s="92"/>
      <c r="B28" s="89"/>
    </row>
    <row r="29" spans="1:4" x14ac:dyDescent="0.35">
      <c r="A29" s="92"/>
      <c r="B29" s="89"/>
    </row>
    <row r="30" spans="1:4" x14ac:dyDescent="0.35">
      <c r="A30" s="92"/>
      <c r="B30" s="89"/>
    </row>
    <row r="31" spans="1:4" s="96" customFormat="1" ht="13.15" x14ac:dyDescent="0.4">
      <c r="A31" s="95" t="s">
        <v>133</v>
      </c>
    </row>
    <row r="32" spans="1:4" x14ac:dyDescent="0.35">
      <c r="B32" s="97"/>
      <c r="C32" s="97" t="str">
        <f>CONCATENATE("Low ", B7)</f>
        <v>Low Number of competitors</v>
      </c>
      <c r="D32" s="97" t="str">
        <f>CONCATENATE("High ", B7)</f>
        <v>High Number of competitors</v>
      </c>
    </row>
    <row r="33" spans="2:4" x14ac:dyDescent="0.35">
      <c r="B33" s="98" t="str">
        <f>B8</f>
        <v>Stores close Sundays</v>
      </c>
      <c r="C33" s="97">
        <f>((B19-B20)*B12)+B16</f>
        <v>9.5652646739363298</v>
      </c>
      <c r="D33" s="97">
        <f>(B19+B20)*B12+B16</f>
        <v>13.294459001449312</v>
      </c>
    </row>
    <row r="34" spans="2:4" x14ac:dyDescent="0.35">
      <c r="B34" s="98" t="str">
        <f>B9</f>
        <v>Stores open Sundays</v>
      </c>
      <c r="C34" s="97">
        <f>((B19-B20)*B12)+B13+((B19-B20)*B14)+B16</f>
        <v>14.348791498680491</v>
      </c>
      <c r="D34" s="97">
        <f>(B19+B20)*B12+B13+((B19+B20)*B14)+B16</f>
        <v>9.954698183219346</v>
      </c>
    </row>
  </sheetData>
  <mergeCells count="1">
    <mergeCell ref="A1:F2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748F0-11E7-444D-94ED-C124F1706003}">
  <dimension ref="A1:CK155"/>
  <sheetViews>
    <sheetView topLeftCell="A16" workbookViewId="0">
      <selection activeCell="A39" sqref="A39"/>
    </sheetView>
  </sheetViews>
  <sheetFormatPr defaultColWidth="9.1328125" defaultRowHeight="14.25" x14ac:dyDescent="0.45"/>
  <cols>
    <col min="1" max="16384" width="9.1328125" style="80"/>
  </cols>
  <sheetData>
    <row r="1" spans="1:89" ht="15.75" x14ac:dyDescent="0.5">
      <c r="A1" s="87" t="s">
        <v>40</v>
      </c>
      <c r="B1" s="87" t="s">
        <v>41</v>
      </c>
      <c r="C1" s="58" t="s">
        <v>42</v>
      </c>
      <c r="D1" s="87" t="s">
        <v>43</v>
      </c>
      <c r="E1" s="87" t="s">
        <v>44</v>
      </c>
      <c r="F1" s="87" t="s">
        <v>45</v>
      </c>
      <c r="G1" s="87" t="s">
        <v>46</v>
      </c>
      <c r="H1" s="87" t="s">
        <v>47</v>
      </c>
      <c r="I1" s="88" t="s">
        <v>49</v>
      </c>
      <c r="J1" s="87" t="s">
        <v>50</v>
      </c>
      <c r="K1" s="87" t="s">
        <v>51</v>
      </c>
      <c r="L1" s="87" t="s">
        <v>52</v>
      </c>
      <c r="M1" s="59" t="s">
        <v>53</v>
      </c>
      <c r="N1" s="59" t="s">
        <v>54</v>
      </c>
      <c r="O1" s="60" t="s">
        <v>55</v>
      </c>
      <c r="P1" s="59" t="s">
        <v>35</v>
      </c>
      <c r="Q1" s="59" t="s">
        <v>57</v>
      </c>
      <c r="R1" s="59" t="s">
        <v>56</v>
      </c>
      <c r="S1" s="88" t="s">
        <v>48</v>
      </c>
      <c r="U1" s="80" t="s">
        <v>144</v>
      </c>
      <c r="BY1" s="124" t="s">
        <v>173</v>
      </c>
      <c r="BZ1" s="124"/>
      <c r="CA1" s="124"/>
      <c r="CB1" s="124"/>
      <c r="CD1" s="80" t="s">
        <v>178</v>
      </c>
    </row>
    <row r="2" spans="1:89" ht="16.149999999999999" thickBot="1" x14ac:dyDescent="0.55000000000000004">
      <c r="A2" s="83">
        <v>12.5</v>
      </c>
      <c r="B2" s="83">
        <v>2.2999999999999998</v>
      </c>
      <c r="C2" s="82">
        <v>60</v>
      </c>
      <c r="D2" s="82">
        <v>10</v>
      </c>
      <c r="E2" s="84">
        <v>0.71199999999999997</v>
      </c>
      <c r="F2" s="82">
        <v>171</v>
      </c>
      <c r="G2" s="82">
        <v>3</v>
      </c>
      <c r="H2" s="82">
        <v>110</v>
      </c>
      <c r="I2" s="29">
        <v>0</v>
      </c>
      <c r="J2" s="82">
        <v>33</v>
      </c>
      <c r="K2" s="82">
        <v>12</v>
      </c>
      <c r="L2" s="82">
        <v>2</v>
      </c>
      <c r="M2" s="61">
        <v>38</v>
      </c>
      <c r="N2" s="62">
        <v>46</v>
      </c>
      <c r="O2" s="80">
        <v>1</v>
      </c>
      <c r="P2" s="30">
        <v>171</v>
      </c>
      <c r="Q2" s="30">
        <v>178</v>
      </c>
      <c r="R2" s="31">
        <v>4.0935672514619881E-2</v>
      </c>
      <c r="S2" s="82">
        <v>1</v>
      </c>
      <c r="BY2" s="124"/>
      <c r="BZ2" s="124"/>
      <c r="CA2" s="124"/>
      <c r="CB2" s="124"/>
    </row>
    <row r="3" spans="1:89" ht="16.149999999999999" thickTop="1" x14ac:dyDescent="0.5">
      <c r="A3" s="83">
        <v>14.5</v>
      </c>
      <c r="B3" s="83">
        <v>2.7</v>
      </c>
      <c r="C3" s="82">
        <v>69</v>
      </c>
      <c r="D3" s="82">
        <v>8</v>
      </c>
      <c r="E3" s="84">
        <v>9.0999999999999998E-2</v>
      </c>
      <c r="F3" s="82">
        <v>213</v>
      </c>
      <c r="G3" s="82">
        <v>3</v>
      </c>
      <c r="H3" s="82">
        <v>134</v>
      </c>
      <c r="I3" s="29">
        <v>0</v>
      </c>
      <c r="J3" s="82">
        <v>33</v>
      </c>
      <c r="K3" s="82">
        <v>16</v>
      </c>
      <c r="L3" s="82">
        <v>1</v>
      </c>
      <c r="M3" s="61">
        <v>36</v>
      </c>
      <c r="N3" s="62">
        <v>73</v>
      </c>
      <c r="O3" s="80">
        <v>1</v>
      </c>
      <c r="P3" s="30">
        <v>168</v>
      </c>
      <c r="Q3" s="30">
        <v>178</v>
      </c>
      <c r="R3" s="31">
        <v>5.9523809523809521E-2</v>
      </c>
      <c r="S3" s="82">
        <v>1</v>
      </c>
      <c r="U3" s="112" t="str">
        <f>A1</f>
        <v>Sales $m</v>
      </c>
      <c r="V3" s="112" t="str">
        <f t="shared" ref="V3:AL3" si="0">B1</f>
        <v>Wages $m</v>
      </c>
      <c r="W3" s="112" t="str">
        <f t="shared" si="0"/>
        <v>No. Staff</v>
      </c>
      <c r="X3" s="112" t="str">
        <f t="shared" si="0"/>
        <v>Age (Yrs)</v>
      </c>
      <c r="Y3" s="112" t="str">
        <f t="shared" si="0"/>
        <v>GrossProfit $m</v>
      </c>
      <c r="Z3" s="112" t="str">
        <f t="shared" si="0"/>
        <v>Adv.$'000</v>
      </c>
      <c r="AA3" s="112" t="str">
        <f t="shared" si="0"/>
        <v>Competitors</v>
      </c>
      <c r="AB3" s="112" t="str">
        <f t="shared" si="0"/>
        <v>HrsTrading</v>
      </c>
      <c r="AC3" s="112" t="str">
        <f t="shared" si="0"/>
        <v>Mng-Gender</v>
      </c>
      <c r="AD3" s="112" t="str">
        <f t="shared" si="0"/>
        <v>Mng-Age</v>
      </c>
      <c r="AE3" s="112" t="str">
        <f t="shared" si="0"/>
        <v>Mng-Exp</v>
      </c>
      <c r="AF3" s="112" t="str">
        <f t="shared" si="0"/>
        <v>Mng-Train</v>
      </c>
      <c r="AG3" s="112" t="str">
        <f t="shared" si="0"/>
        <v>Union%</v>
      </c>
      <c r="AH3" s="112" t="str">
        <f t="shared" si="0"/>
        <v>CarSpaces</v>
      </c>
      <c r="AI3" s="112" t="str">
        <f t="shared" si="0"/>
        <v>OnlineChannel</v>
      </c>
      <c r="AJ3" s="112" t="str">
        <f t="shared" si="0"/>
        <v>Basket:2016</v>
      </c>
      <c r="AK3" s="112" t="str">
        <f t="shared" si="0"/>
        <v>Basket:2017</v>
      </c>
      <c r="AL3" s="112" t="str">
        <f t="shared" si="0"/>
        <v>%ChangeBasket</v>
      </c>
      <c r="AM3" s="112" t="s">
        <v>145</v>
      </c>
      <c r="AN3" s="112" t="s">
        <v>146</v>
      </c>
      <c r="AO3" s="112" t="s">
        <v>99</v>
      </c>
      <c r="AP3" s="112" t="s">
        <v>147</v>
      </c>
      <c r="AQ3" s="112" t="s">
        <v>148</v>
      </c>
      <c r="AR3" s="112" t="s">
        <v>149</v>
      </c>
      <c r="AS3" s="112" t="s">
        <v>150</v>
      </c>
      <c r="AT3" s="112" t="s">
        <v>151</v>
      </c>
      <c r="AU3" s="112" t="s">
        <v>152</v>
      </c>
      <c r="AV3" s="112" t="s">
        <v>153</v>
      </c>
      <c r="AX3" s="80" t="s">
        <v>154</v>
      </c>
      <c r="AZ3" s="124" t="s">
        <v>155</v>
      </c>
      <c r="BA3" s="133">
        <f>AM154*LN(AM154/AO154)+AN154*LN(AN154/AO154)</f>
        <v>-98.012729219055274</v>
      </c>
      <c r="BC3" s="80" t="s">
        <v>165</v>
      </c>
      <c r="BW3" s="80" t="s">
        <v>172</v>
      </c>
      <c r="BY3" s="124"/>
      <c r="BZ3" s="125" t="s">
        <v>174</v>
      </c>
      <c r="CA3" s="125" t="s">
        <v>175</v>
      </c>
      <c r="CB3" s="124"/>
      <c r="CD3" s="118" t="s">
        <v>148</v>
      </c>
      <c r="CE3" s="118" t="s">
        <v>146</v>
      </c>
      <c r="CF3" s="118" t="s">
        <v>145</v>
      </c>
      <c r="CG3" s="118" t="s">
        <v>179</v>
      </c>
      <c r="CH3" s="118" t="s">
        <v>180</v>
      </c>
      <c r="CI3" s="118" t="s">
        <v>181</v>
      </c>
      <c r="CJ3" s="118" t="s">
        <v>182</v>
      </c>
      <c r="CK3" s="118" t="s">
        <v>183</v>
      </c>
    </row>
    <row r="4" spans="1:89" ht="15.75" x14ac:dyDescent="0.5">
      <c r="A4" s="83">
        <v>19</v>
      </c>
      <c r="B4" s="83">
        <v>3.1</v>
      </c>
      <c r="C4" s="82">
        <v>79</v>
      </c>
      <c r="D4" s="82">
        <v>7</v>
      </c>
      <c r="E4" s="84">
        <v>1.72</v>
      </c>
      <c r="F4" s="82">
        <v>255</v>
      </c>
      <c r="G4" s="82">
        <v>1</v>
      </c>
      <c r="H4" s="82">
        <v>98</v>
      </c>
      <c r="I4" s="29">
        <v>1</v>
      </c>
      <c r="J4" s="82">
        <v>40</v>
      </c>
      <c r="K4" s="82">
        <v>13</v>
      </c>
      <c r="L4" s="82">
        <v>2</v>
      </c>
      <c r="M4" s="61">
        <v>39</v>
      </c>
      <c r="N4" s="62">
        <v>64</v>
      </c>
      <c r="O4" s="80">
        <v>1</v>
      </c>
      <c r="P4" s="30">
        <v>180</v>
      </c>
      <c r="Q4" s="30">
        <v>188</v>
      </c>
      <c r="R4" s="31">
        <v>4.4444444444444446E-2</v>
      </c>
      <c r="S4" s="82">
        <v>1</v>
      </c>
      <c r="U4" s="80">
        <f t="array" ref="U4:AN153">[1]!LogitSummary(A2:S151)</f>
        <v>5.9</v>
      </c>
      <c r="V4" s="80">
        <v>1.9</v>
      </c>
      <c r="W4" s="80">
        <v>48</v>
      </c>
      <c r="X4" s="80">
        <v>2</v>
      </c>
      <c r="Y4" s="80">
        <v>1.7999999999999999E-2</v>
      </c>
      <c r="Z4" s="80">
        <v>77</v>
      </c>
      <c r="AA4" s="80">
        <v>2</v>
      </c>
      <c r="AB4" s="80">
        <v>150</v>
      </c>
      <c r="AC4" s="80">
        <v>0</v>
      </c>
      <c r="AD4" s="80">
        <v>28</v>
      </c>
      <c r="AE4" s="80">
        <v>1</v>
      </c>
      <c r="AF4" s="80">
        <v>6</v>
      </c>
      <c r="AG4" s="80">
        <v>30</v>
      </c>
      <c r="AH4" s="80">
        <v>24</v>
      </c>
      <c r="AI4" s="80">
        <v>0</v>
      </c>
      <c r="AJ4" s="80">
        <v>157</v>
      </c>
      <c r="AK4" s="80">
        <v>160</v>
      </c>
      <c r="AL4" s="80">
        <v>1.9108280254777069E-2</v>
      </c>
      <c r="AM4" s="106">
        <v>0</v>
      </c>
      <c r="AN4" s="107">
        <v>1</v>
      </c>
      <c r="AO4" s="108">
        <f>AM4+AN4</f>
        <v>1</v>
      </c>
      <c r="AP4" s="80">
        <f>IF(AO4=0,"",AM4/AO4)</f>
        <v>0</v>
      </c>
      <c r="AQ4" s="80">
        <f>1/(1+EXP(-$AX$5-MMULT(U4:AL4,$AX$6:$AX$23)))</f>
        <v>0.32922335148959964</v>
      </c>
      <c r="AR4" s="103">
        <f>AO4*AQ4</f>
        <v>0.32922335148959964</v>
      </c>
      <c r="AS4" s="105">
        <f>AO4-AR4</f>
        <v>0.67077664851040031</v>
      </c>
      <c r="AT4" s="103">
        <f>IFERROR(AO4*(AP4*LN(AQ4)+(1-AP4)*LN(1-AQ4)),0)</f>
        <v>-0.39931906104271087</v>
      </c>
      <c r="AU4" s="105">
        <f>100*IF(AQ4&gt;=$BZ$10,AM4/AO4,AN4/AO4)</f>
        <v>100</v>
      </c>
      <c r="AV4" s="80">
        <f>IFERROR((AM4-AR4)^2/AR4+(AN4-AS4)^2/AS4,0)</f>
        <v>0.49080920187175403</v>
      </c>
      <c r="AZ4" s="124" t="s">
        <v>156</v>
      </c>
      <c r="BA4" s="134">
        <f>AT154</f>
        <v>-82.138417603488705</v>
      </c>
      <c r="BC4" s="103">
        <f t="array" ref="BC4:BU22">MINVERSE(MMULT(TRANSPOSE([1]!DESIGN(U4:AL153)),AQ4:AQ153*(1-AQ4:AQ153)*AO4:AO153*[1]!DESIGN(U4:AL153)))</f>
        <v>244.97506148684644</v>
      </c>
      <c r="BD4" s="104">
        <v>0.95579042308797435</v>
      </c>
      <c r="BE4" s="104">
        <v>1.3018547283696476</v>
      </c>
      <c r="BF4" s="104">
        <v>-3.3986477513791025E-2</v>
      </c>
      <c r="BG4" s="104">
        <v>-3.5639412845862924E-2</v>
      </c>
      <c r="BH4" s="104">
        <v>-1.1672938291670147</v>
      </c>
      <c r="BI4" s="104">
        <v>-5.3044954371351649E-2</v>
      </c>
      <c r="BJ4" s="104">
        <v>-0.23326994059002312</v>
      </c>
      <c r="BK4" s="104">
        <v>-6.4065985919598223E-2</v>
      </c>
      <c r="BL4" s="104">
        <v>0.64595704765788331</v>
      </c>
      <c r="BM4" s="104">
        <v>-8.6598498648962186E-2</v>
      </c>
      <c r="BN4" s="104">
        <v>0.26629915255119013</v>
      </c>
      <c r="BO4" s="104">
        <v>0.37163028913716845</v>
      </c>
      <c r="BP4" s="104">
        <v>-2.5559437723036312E-2</v>
      </c>
      <c r="BQ4" s="104">
        <v>4.4905445030877763E-3</v>
      </c>
      <c r="BR4" s="104">
        <v>-0.83422014482254647</v>
      </c>
      <c r="BS4" s="104">
        <v>-27.579542164252281</v>
      </c>
      <c r="BT4" s="104">
        <v>26.201978046720551</v>
      </c>
      <c r="BU4" s="105">
        <v>-4599.1889004947207</v>
      </c>
      <c r="BW4" s="114">
        <f t="array" ref="BW4:BW22">MMULT(BC4:BU22,MMULT(TRANSPOSE([1]!DESIGN(U4:AL153)),AO4:AO153*(AP4:AP153-AQ4:AQ153)))</f>
        <v>1.273864449686229E-11</v>
      </c>
      <c r="BY4" s="124" t="s">
        <v>149</v>
      </c>
      <c r="BZ4" s="126">
        <f>SUMIF(AQ4:AQ153,"&gt;="&amp;BZ10,AM4:AM153)</f>
        <v>84</v>
      </c>
      <c r="CA4" s="127">
        <f>SUMIF(AQ4:AQ153,"&gt;="&amp;BZ10,AN4:AN153)</f>
        <v>31</v>
      </c>
      <c r="CB4" s="124">
        <f>BZ4+CA4</f>
        <v>115</v>
      </c>
      <c r="CG4" s="80">
        <v>0</v>
      </c>
      <c r="CH4" s="80">
        <v>0</v>
      </c>
      <c r="CI4" s="80">
        <f>1-CG4/CG$154</f>
        <v>1</v>
      </c>
      <c r="CJ4" s="80">
        <f>1-CH4/CH$154</f>
        <v>1</v>
      </c>
      <c r="CK4" s="80">
        <f>(CI4-CI5)*CJ4</f>
        <v>1.851851851851849E-2</v>
      </c>
    </row>
    <row r="5" spans="1:89" ht="15.75" x14ac:dyDescent="0.5">
      <c r="A5" s="83">
        <v>18.2</v>
      </c>
      <c r="B5" s="83">
        <v>2.6</v>
      </c>
      <c r="C5" s="82">
        <v>66</v>
      </c>
      <c r="D5" s="82">
        <v>7</v>
      </c>
      <c r="E5" s="84">
        <v>1.3720000000000001</v>
      </c>
      <c r="F5" s="82">
        <v>287</v>
      </c>
      <c r="G5" s="82">
        <v>1</v>
      </c>
      <c r="H5" s="82">
        <v>85</v>
      </c>
      <c r="I5" s="29">
        <v>1</v>
      </c>
      <c r="J5" s="82">
        <v>29</v>
      </c>
      <c r="K5" s="82">
        <v>10</v>
      </c>
      <c r="L5" s="82">
        <v>2</v>
      </c>
      <c r="M5" s="61">
        <v>38</v>
      </c>
      <c r="N5" s="62">
        <v>66</v>
      </c>
      <c r="O5" s="80">
        <v>0</v>
      </c>
      <c r="P5" s="30">
        <v>173</v>
      </c>
      <c r="Q5" s="30">
        <v>180</v>
      </c>
      <c r="R5" s="31">
        <v>4.046242774566474E-2</v>
      </c>
      <c r="S5" s="82">
        <v>1</v>
      </c>
      <c r="U5" s="80">
        <v>6.2</v>
      </c>
      <c r="V5" s="80">
        <v>1.6</v>
      </c>
      <c r="W5" s="80">
        <v>40</v>
      </c>
      <c r="X5" s="80">
        <v>14</v>
      </c>
      <c r="Y5" s="80">
        <v>0.97599999999999998</v>
      </c>
      <c r="Z5" s="80">
        <v>82</v>
      </c>
      <c r="AA5" s="80">
        <v>2</v>
      </c>
      <c r="AB5" s="80">
        <v>101</v>
      </c>
      <c r="AC5" s="80">
        <v>0</v>
      </c>
      <c r="AD5" s="80">
        <v>37</v>
      </c>
      <c r="AE5" s="80">
        <v>5</v>
      </c>
      <c r="AF5" s="80">
        <v>3</v>
      </c>
      <c r="AG5" s="80">
        <v>40</v>
      </c>
      <c r="AH5" s="80">
        <v>9</v>
      </c>
      <c r="AI5" s="80">
        <v>0</v>
      </c>
      <c r="AJ5" s="80">
        <v>163</v>
      </c>
      <c r="AK5" s="80">
        <v>168</v>
      </c>
      <c r="AL5" s="80">
        <v>3.0674846625766871E-2</v>
      </c>
      <c r="AM5" s="106">
        <v>0</v>
      </c>
      <c r="AN5" s="107">
        <v>1</v>
      </c>
      <c r="AO5" s="108">
        <f t="shared" ref="AO5:AO68" si="1">AM5+AN5</f>
        <v>1</v>
      </c>
      <c r="AP5" s="80">
        <f t="shared" ref="AP5:AP68" si="2">IF(AO5=0,"",AM5/AO5)</f>
        <v>0</v>
      </c>
      <c r="AQ5" s="80">
        <f t="shared" ref="AQ5:AQ68" si="3">1/(1+EXP(-$AX$5-MMULT(U5:AL5,$AX$6:$AX$23)))</f>
        <v>0.57374820420144423</v>
      </c>
      <c r="AR5" s="106">
        <f t="shared" ref="AR5:AR68" si="4">AO5*AQ5</f>
        <v>0.57374820420144423</v>
      </c>
      <c r="AS5" s="108">
        <f t="shared" ref="AS5:AS68" si="5">AO5-AR5</f>
        <v>0.42625179579855577</v>
      </c>
      <c r="AT5" s="106">
        <f t="shared" ref="AT5:AT68" si="6">IFERROR(AO5*(AP5*LN(AQ5)+(1-AP5)*LN(1-AQ5)),0)</f>
        <v>-0.85272503737614558</v>
      </c>
      <c r="AU5" s="108">
        <f t="shared" ref="AU5:AU68" si="7">100*IF(AQ5&gt;=$BZ$10,AM5/AO5,AN5/AO5)</f>
        <v>0</v>
      </c>
      <c r="AV5" s="80">
        <f t="shared" ref="AV5:AV68" si="8">IFERROR((AM5-AR5)^2/AR5+(AN5-AS5)^2/AS5,0)</f>
        <v>1.3460311718489379</v>
      </c>
      <c r="AX5" s="114">
        <f t="array" ref="AX5:AX23">[1]!LogitCoeff(U4:AN153,,,,,20)</f>
        <v>-8.091484706036475</v>
      </c>
      <c r="AZ5" s="124"/>
      <c r="BA5" s="124"/>
      <c r="BC5" s="106">
        <v>0.9557904230832881</v>
      </c>
      <c r="BD5" s="107">
        <v>6.6680243480140747E-2</v>
      </c>
      <c r="BE5" s="107">
        <v>-8.0662231205382087E-2</v>
      </c>
      <c r="BF5" s="107">
        <v>4.503380568789528E-5</v>
      </c>
      <c r="BG5" s="107">
        <v>-1.3588247210981541E-3</v>
      </c>
      <c r="BH5" s="107">
        <v>-2.4653767264826269E-2</v>
      </c>
      <c r="BI5" s="107">
        <v>-2.2175461959206342E-3</v>
      </c>
      <c r="BJ5" s="107">
        <v>-1.3058248403316844E-3</v>
      </c>
      <c r="BK5" s="107">
        <v>-1.0220431438847846E-3</v>
      </c>
      <c r="BL5" s="107">
        <v>-1.262632999044595E-2</v>
      </c>
      <c r="BM5" s="107">
        <v>2.7025642053860365E-3</v>
      </c>
      <c r="BN5" s="107">
        <v>-6.0779750968591026E-3</v>
      </c>
      <c r="BO5" s="107">
        <v>1.6478620372813867E-3</v>
      </c>
      <c r="BP5" s="107">
        <v>1.9673365159173775E-4</v>
      </c>
      <c r="BQ5" s="107">
        <v>-1.9493752040541918E-4</v>
      </c>
      <c r="BR5" s="107">
        <v>2.2227596886223628E-2</v>
      </c>
      <c r="BS5" s="107">
        <v>0.11674910076188584</v>
      </c>
      <c r="BT5" s="107">
        <v>-0.12284753382976722</v>
      </c>
      <c r="BU5" s="108">
        <v>19.022226018437394</v>
      </c>
      <c r="BW5" s="115">
        <v>-5.5311642921454187E-14</v>
      </c>
      <c r="BY5" s="124" t="s">
        <v>150</v>
      </c>
      <c r="BZ5" s="128">
        <f>BZ6-BZ4</f>
        <v>12</v>
      </c>
      <c r="CA5" s="129">
        <f>CA6-CA4</f>
        <v>23</v>
      </c>
      <c r="CB5" s="124">
        <f t="shared" ref="CB5:CB6" si="9">BZ5+CA5</f>
        <v>35</v>
      </c>
      <c r="CD5" s="80">
        <f t="array" ref="CD5:CF154">[1]!SelectCols(AM4:AQ153,"5,2,1",1)</f>
        <v>0.11736958257448056</v>
      </c>
      <c r="CE5" s="80">
        <v>1</v>
      </c>
      <c r="CF5" s="80">
        <v>0</v>
      </c>
      <c r="CG5" s="80">
        <f>CG4+CE5</f>
        <v>1</v>
      </c>
      <c r="CH5" s="80">
        <f>CH4+CF5</f>
        <v>0</v>
      </c>
      <c r="CI5" s="80">
        <f t="shared" ref="CI5:CI68" si="10">1-CG5/CG$154</f>
        <v>0.98148148148148151</v>
      </c>
      <c r="CJ5" s="80">
        <f t="shared" ref="CJ5:CJ68" si="11">1-CH5/CH$154</f>
        <v>1</v>
      </c>
      <c r="CK5" s="80">
        <f t="shared" ref="CK5:CK68" si="12">(CI5-CI6)*CJ5</f>
        <v>1.851851851851849E-2</v>
      </c>
    </row>
    <row r="6" spans="1:89" ht="15.75" x14ac:dyDescent="0.5">
      <c r="A6" s="83">
        <v>7.6</v>
      </c>
      <c r="B6" s="83">
        <v>2</v>
      </c>
      <c r="C6" s="82">
        <v>51</v>
      </c>
      <c r="D6" s="82">
        <v>15</v>
      </c>
      <c r="E6" s="84">
        <v>0.93500000000000005</v>
      </c>
      <c r="F6" s="82">
        <v>112</v>
      </c>
      <c r="G6" s="82">
        <v>4</v>
      </c>
      <c r="H6" s="82">
        <v>72</v>
      </c>
      <c r="I6" s="29">
        <v>0</v>
      </c>
      <c r="J6" s="82">
        <v>36</v>
      </c>
      <c r="K6" s="82">
        <v>4</v>
      </c>
      <c r="L6" s="82">
        <v>3</v>
      </c>
      <c r="M6" s="61">
        <v>40</v>
      </c>
      <c r="N6" s="62">
        <v>29</v>
      </c>
      <c r="O6" s="80">
        <v>0</v>
      </c>
      <c r="P6" s="30">
        <v>166</v>
      </c>
      <c r="Q6" s="30">
        <v>171</v>
      </c>
      <c r="R6" s="31">
        <v>3.0120481927710843E-2</v>
      </c>
      <c r="S6" s="82">
        <v>1</v>
      </c>
      <c r="U6" s="80">
        <v>6.6</v>
      </c>
      <c r="V6" s="80">
        <v>1.6</v>
      </c>
      <c r="W6" s="80">
        <v>58</v>
      </c>
      <c r="X6" s="80">
        <v>17</v>
      </c>
      <c r="Y6" s="80">
        <v>0.496</v>
      </c>
      <c r="Z6" s="80">
        <v>100</v>
      </c>
      <c r="AA6" s="80">
        <v>2</v>
      </c>
      <c r="AB6" s="80">
        <v>136</v>
      </c>
      <c r="AC6" s="80">
        <v>0</v>
      </c>
      <c r="AD6" s="80">
        <v>42</v>
      </c>
      <c r="AE6" s="80">
        <v>5</v>
      </c>
      <c r="AF6" s="80">
        <v>3</v>
      </c>
      <c r="AG6" s="80">
        <v>43</v>
      </c>
      <c r="AH6" s="80">
        <v>39</v>
      </c>
      <c r="AI6" s="80">
        <v>0</v>
      </c>
      <c r="AJ6" s="80">
        <v>161</v>
      </c>
      <c r="AK6" s="80">
        <v>165</v>
      </c>
      <c r="AL6" s="80">
        <v>2.4844720496894408E-2</v>
      </c>
      <c r="AM6" s="106">
        <v>0</v>
      </c>
      <c r="AN6" s="107">
        <v>1</v>
      </c>
      <c r="AO6" s="108">
        <f t="shared" si="1"/>
        <v>1</v>
      </c>
      <c r="AP6" s="80">
        <f t="shared" si="2"/>
        <v>0</v>
      </c>
      <c r="AQ6" s="80">
        <f t="shared" si="3"/>
        <v>0.66644527452773739</v>
      </c>
      <c r="AR6" s="106">
        <f t="shared" si="4"/>
        <v>0.66644527452773739</v>
      </c>
      <c r="AS6" s="108">
        <f t="shared" si="5"/>
        <v>0.33355472547226261</v>
      </c>
      <c r="AT6" s="106">
        <f t="shared" si="6"/>
        <v>-1.0979483327188639</v>
      </c>
      <c r="AU6" s="108">
        <f t="shared" si="7"/>
        <v>0</v>
      </c>
      <c r="AV6" s="80">
        <f t="shared" si="8"/>
        <v>1.9980087932621926</v>
      </c>
      <c r="AX6" s="115">
        <v>-0.37218230541614183</v>
      </c>
      <c r="AZ6" s="124" t="s">
        <v>157</v>
      </c>
      <c r="BA6" s="133">
        <f>2*(BA4-BA3)</f>
        <v>31.748623231133138</v>
      </c>
      <c r="BC6" s="106">
        <v>1.3018547283078339</v>
      </c>
      <c r="BD6" s="107">
        <v>-8.0662231205013701E-2</v>
      </c>
      <c r="BE6" s="107">
        <v>1.4141350744671026</v>
      </c>
      <c r="BF6" s="107">
        <v>-3.7015929111936845E-2</v>
      </c>
      <c r="BG6" s="107">
        <v>9.1240077367133916E-3</v>
      </c>
      <c r="BH6" s="107">
        <v>-3.6215408527814484E-2</v>
      </c>
      <c r="BI6" s="107">
        <v>-3.9902250844299817E-4</v>
      </c>
      <c r="BJ6" s="107">
        <v>-2.0952309627739658E-2</v>
      </c>
      <c r="BK6" s="107">
        <v>1.6843557628237994E-3</v>
      </c>
      <c r="BL6" s="107">
        <v>1.4608009123904754E-2</v>
      </c>
      <c r="BM6" s="107">
        <v>1.8763567787688186E-3</v>
      </c>
      <c r="BN6" s="107">
        <v>1.0561094346869668E-2</v>
      </c>
      <c r="BO6" s="107">
        <v>-2.0739118331273985E-2</v>
      </c>
      <c r="BP6" s="107">
        <v>-1.0500095636763251E-2</v>
      </c>
      <c r="BQ6" s="107">
        <v>8.1124941457002761E-4</v>
      </c>
      <c r="BR6" s="107">
        <v>2.9260670644704188E-2</v>
      </c>
      <c r="BS6" s="107">
        <v>-0.33741738170276664</v>
      </c>
      <c r="BT6" s="107">
        <v>0.32970929582595782</v>
      </c>
      <c r="BU6" s="108">
        <v>-56.624643661728562</v>
      </c>
      <c r="BW6" s="115">
        <v>1.4146776700067131E-13</v>
      </c>
      <c r="BY6" s="124"/>
      <c r="BZ6" s="124">
        <f>AM154</f>
        <v>96</v>
      </c>
      <c r="CA6" s="124">
        <f>AN154</f>
        <v>54</v>
      </c>
      <c r="CB6" s="124">
        <f t="shared" si="9"/>
        <v>150</v>
      </c>
      <c r="CD6" s="80">
        <v>0.12640274387289027</v>
      </c>
      <c r="CE6" s="80">
        <v>1</v>
      </c>
      <c r="CF6" s="80">
        <v>0</v>
      </c>
      <c r="CG6" s="80">
        <f t="shared" ref="CG6:CG69" si="13">CG5+CE6</f>
        <v>2</v>
      </c>
      <c r="CH6" s="80">
        <f t="shared" ref="CH6:CH69" si="14">CH5+CF6</f>
        <v>0</v>
      </c>
      <c r="CI6" s="80">
        <f t="shared" si="10"/>
        <v>0.96296296296296302</v>
      </c>
      <c r="CJ6" s="80">
        <f t="shared" si="11"/>
        <v>1</v>
      </c>
      <c r="CK6" s="80">
        <f t="shared" si="12"/>
        <v>1.8518518518518601E-2</v>
      </c>
    </row>
    <row r="7" spans="1:89" ht="15.75" x14ac:dyDescent="0.5">
      <c r="A7" s="83">
        <v>18.5</v>
      </c>
      <c r="B7" s="83">
        <v>2.7</v>
      </c>
      <c r="C7" s="82">
        <v>62</v>
      </c>
      <c r="D7" s="82">
        <v>6</v>
      </c>
      <c r="E7" s="84">
        <v>2.0190000000000001</v>
      </c>
      <c r="F7" s="82">
        <v>238</v>
      </c>
      <c r="G7" s="82">
        <v>0</v>
      </c>
      <c r="H7" s="82">
        <v>77</v>
      </c>
      <c r="I7" s="29">
        <v>1</v>
      </c>
      <c r="J7" s="82">
        <v>32</v>
      </c>
      <c r="K7" s="82">
        <v>15</v>
      </c>
      <c r="L7" s="82">
        <v>4</v>
      </c>
      <c r="M7" s="61">
        <v>37</v>
      </c>
      <c r="N7" s="62">
        <v>40</v>
      </c>
      <c r="O7" s="80">
        <v>1</v>
      </c>
      <c r="P7" s="30">
        <v>183</v>
      </c>
      <c r="Q7" s="30">
        <v>192</v>
      </c>
      <c r="R7" s="31">
        <v>4.9180327868852458E-2</v>
      </c>
      <c r="S7" s="82">
        <v>1</v>
      </c>
      <c r="U7" s="80">
        <v>6.6</v>
      </c>
      <c r="V7" s="80">
        <v>1.7</v>
      </c>
      <c r="W7" s="80">
        <v>44</v>
      </c>
      <c r="X7" s="80">
        <v>2</v>
      </c>
      <c r="Y7" s="80">
        <v>0.115</v>
      </c>
      <c r="Z7" s="80">
        <v>70</v>
      </c>
      <c r="AA7" s="80">
        <v>3</v>
      </c>
      <c r="AB7" s="80">
        <v>137</v>
      </c>
      <c r="AC7" s="80">
        <v>0</v>
      </c>
      <c r="AD7" s="80">
        <v>46</v>
      </c>
      <c r="AE7" s="80">
        <v>6</v>
      </c>
      <c r="AF7" s="80">
        <v>3</v>
      </c>
      <c r="AG7" s="80">
        <v>29</v>
      </c>
      <c r="AH7" s="80">
        <v>19</v>
      </c>
      <c r="AI7" s="80">
        <v>0</v>
      </c>
      <c r="AJ7" s="80">
        <v>161</v>
      </c>
      <c r="AK7" s="80">
        <v>167</v>
      </c>
      <c r="AL7" s="80">
        <v>3.7267080745341616E-2</v>
      </c>
      <c r="AM7" s="106">
        <v>0</v>
      </c>
      <c r="AN7" s="107">
        <v>1</v>
      </c>
      <c r="AO7" s="108">
        <f t="shared" si="1"/>
        <v>1</v>
      </c>
      <c r="AP7" s="80">
        <f t="shared" si="2"/>
        <v>0</v>
      </c>
      <c r="AQ7" s="80">
        <f t="shared" si="3"/>
        <v>0.23335717012717369</v>
      </c>
      <c r="AR7" s="106">
        <f t="shared" si="4"/>
        <v>0.23335717012717369</v>
      </c>
      <c r="AS7" s="108">
        <f t="shared" si="5"/>
        <v>0.76664282987282628</v>
      </c>
      <c r="AT7" s="106">
        <f t="shared" si="6"/>
        <v>-0.26573425768658204</v>
      </c>
      <c r="AU7" s="108">
        <f t="shared" si="7"/>
        <v>100</v>
      </c>
      <c r="AV7" s="80">
        <f t="shared" si="8"/>
        <v>0.30438838143948194</v>
      </c>
      <c r="AX7" s="115">
        <v>-0.3751697409643488</v>
      </c>
      <c r="AZ7" s="124" t="s">
        <v>101</v>
      </c>
      <c r="BA7" s="135">
        <f>COUNT(U4:AL4)</f>
        <v>18</v>
      </c>
      <c r="BC7" s="106">
        <v>-3.3986477510475073E-2</v>
      </c>
      <c r="BD7" s="107">
        <v>4.5033805670237116E-5</v>
      </c>
      <c r="BE7" s="107">
        <v>-3.7015929111905321E-2</v>
      </c>
      <c r="BF7" s="107">
        <v>1.9184332876384289E-3</v>
      </c>
      <c r="BG7" s="107">
        <v>-4.4321967057445698E-4</v>
      </c>
      <c r="BH7" s="107">
        <v>1.8498396355808905E-3</v>
      </c>
      <c r="BI7" s="107">
        <v>-1.3065221482525665E-5</v>
      </c>
      <c r="BJ7" s="107">
        <v>1.0592840100690022E-3</v>
      </c>
      <c r="BK7" s="107">
        <v>-1.2163315465764271E-4</v>
      </c>
      <c r="BL7" s="107">
        <v>-1.3865844661643629E-3</v>
      </c>
      <c r="BM7" s="107">
        <v>-3.7190117699283928E-4</v>
      </c>
      <c r="BN7" s="107">
        <v>4.352429511490365E-4</v>
      </c>
      <c r="BO7" s="107">
        <v>1.7142927081201104E-3</v>
      </c>
      <c r="BP7" s="107">
        <v>4.2095786662242829E-4</v>
      </c>
      <c r="BQ7" s="107">
        <v>-2.7003704943809179E-4</v>
      </c>
      <c r="BR7" s="107">
        <v>-1.3640169025162022E-3</v>
      </c>
      <c r="BS7" s="107">
        <v>5.0422729821625141E-3</v>
      </c>
      <c r="BT7" s="107">
        <v>-4.9302932187632528E-3</v>
      </c>
      <c r="BU7" s="108">
        <v>0.88001273383227585</v>
      </c>
      <c r="BW7" s="115">
        <v>-1.7590618082728982E-15</v>
      </c>
      <c r="BY7" s="124"/>
      <c r="BZ7" s="124"/>
      <c r="CA7" s="124"/>
      <c r="CB7" s="124"/>
      <c r="CD7" s="80">
        <v>0.13031100807648111</v>
      </c>
      <c r="CE7" s="80">
        <v>1</v>
      </c>
      <c r="CF7" s="80">
        <v>0</v>
      </c>
      <c r="CG7" s="80">
        <f t="shared" si="13"/>
        <v>3</v>
      </c>
      <c r="CH7" s="80">
        <f t="shared" si="14"/>
        <v>0</v>
      </c>
      <c r="CI7" s="80">
        <f t="shared" si="10"/>
        <v>0.94444444444444442</v>
      </c>
      <c r="CJ7" s="80">
        <f t="shared" si="11"/>
        <v>1</v>
      </c>
      <c r="CK7" s="80">
        <f t="shared" si="12"/>
        <v>1.851851851851849E-2</v>
      </c>
    </row>
    <row r="8" spans="1:89" ht="15.75" x14ac:dyDescent="0.5">
      <c r="A8" s="83">
        <v>13.1</v>
      </c>
      <c r="B8" s="83">
        <v>2.4</v>
      </c>
      <c r="C8" s="82">
        <v>61</v>
      </c>
      <c r="D8" s="82">
        <v>7</v>
      </c>
      <c r="E8" s="84">
        <v>0.66200000000000003</v>
      </c>
      <c r="F8" s="82">
        <v>124</v>
      </c>
      <c r="G8" s="82">
        <v>2</v>
      </c>
      <c r="H8" s="82">
        <v>100</v>
      </c>
      <c r="I8" s="29">
        <v>1</v>
      </c>
      <c r="J8" s="82">
        <v>52</v>
      </c>
      <c r="K8" s="82">
        <v>15</v>
      </c>
      <c r="L8" s="82">
        <v>3</v>
      </c>
      <c r="M8" s="61">
        <v>37</v>
      </c>
      <c r="N8" s="62">
        <v>69</v>
      </c>
      <c r="O8" s="80">
        <v>0</v>
      </c>
      <c r="P8" s="30">
        <v>182</v>
      </c>
      <c r="Q8" s="30">
        <v>191</v>
      </c>
      <c r="R8" s="31">
        <v>4.9450549450549448E-2</v>
      </c>
      <c r="S8" s="82">
        <v>1</v>
      </c>
      <c r="U8" s="80">
        <v>6.8</v>
      </c>
      <c r="V8" s="80">
        <v>1.7</v>
      </c>
      <c r="W8" s="80">
        <v>44</v>
      </c>
      <c r="X8" s="80">
        <v>4</v>
      </c>
      <c r="Y8" s="80">
        <v>4.5900000000000003E-2</v>
      </c>
      <c r="Z8" s="80">
        <v>104</v>
      </c>
      <c r="AA8" s="80">
        <v>6</v>
      </c>
      <c r="AB8" s="80">
        <v>86</v>
      </c>
      <c r="AC8" s="80">
        <v>0</v>
      </c>
      <c r="AD8" s="80">
        <v>29</v>
      </c>
      <c r="AE8" s="80">
        <v>2</v>
      </c>
      <c r="AF8" s="80">
        <v>2</v>
      </c>
      <c r="AG8" s="80">
        <v>36</v>
      </c>
      <c r="AH8" s="80">
        <v>21</v>
      </c>
      <c r="AI8" s="80">
        <v>0</v>
      </c>
      <c r="AJ8" s="80">
        <v>164</v>
      </c>
      <c r="AK8" s="80">
        <v>168</v>
      </c>
      <c r="AL8" s="80">
        <v>2.4390243902439025E-2</v>
      </c>
      <c r="AM8" s="106">
        <v>1</v>
      </c>
      <c r="AN8" s="107">
        <v>0</v>
      </c>
      <c r="AO8" s="108">
        <f t="shared" si="1"/>
        <v>1</v>
      </c>
      <c r="AP8" s="80">
        <f t="shared" si="2"/>
        <v>1</v>
      </c>
      <c r="AQ8" s="80">
        <f t="shared" si="3"/>
        <v>0.81253902500504038</v>
      </c>
      <c r="AR8" s="106">
        <f t="shared" si="4"/>
        <v>0.81253902500504038</v>
      </c>
      <c r="AS8" s="108">
        <f t="shared" si="5"/>
        <v>0.18746097499495962</v>
      </c>
      <c r="AT8" s="106">
        <f t="shared" si="6"/>
        <v>-0.20759133515625094</v>
      </c>
      <c r="AU8" s="108">
        <f t="shared" si="7"/>
        <v>100</v>
      </c>
      <c r="AV8" s="80">
        <f t="shared" si="8"/>
        <v>0.23071011880788952</v>
      </c>
      <c r="AX8" s="115">
        <v>4.4361159849997632E-2</v>
      </c>
      <c r="AZ8" s="124" t="s">
        <v>158</v>
      </c>
      <c r="BA8" s="135">
        <f>_xlfn.CHISQ.DIST.RT(BA6,BA7)</f>
        <v>2.3542159909953023E-2</v>
      </c>
      <c r="BC8" s="106">
        <v>-3.5639412843453365E-2</v>
      </c>
      <c r="BD8" s="107">
        <v>-1.358824721107014E-3</v>
      </c>
      <c r="BE8" s="107">
        <v>9.1240077367646544E-3</v>
      </c>
      <c r="BF8" s="107">
        <v>-4.4321967057606805E-4</v>
      </c>
      <c r="BG8" s="107">
        <v>2.7300990443729603E-3</v>
      </c>
      <c r="BH8" s="107">
        <v>4.8758807632024405E-3</v>
      </c>
      <c r="BI8" s="107">
        <v>6.3767395369960025E-5</v>
      </c>
      <c r="BJ8" s="107">
        <v>-2.858864079777634E-4</v>
      </c>
      <c r="BK8" s="107">
        <v>1.5959379356403713E-4</v>
      </c>
      <c r="BL8" s="107">
        <v>3.3731759735381745E-3</v>
      </c>
      <c r="BM8" s="107">
        <v>-3.7519625291585997E-5</v>
      </c>
      <c r="BN8" s="107">
        <v>-1.0146071414851874E-4</v>
      </c>
      <c r="BO8" s="107">
        <v>-3.6335042772912948E-4</v>
      </c>
      <c r="BP8" s="107">
        <v>-1.7790071274143989E-3</v>
      </c>
      <c r="BQ8" s="107">
        <v>-9.4356047541421864E-7</v>
      </c>
      <c r="BR8" s="107">
        <v>4.2948764102091275E-5</v>
      </c>
      <c r="BS8" s="107">
        <v>-8.401532643012237E-3</v>
      </c>
      <c r="BT8" s="107">
        <v>8.8451517584970784E-3</v>
      </c>
      <c r="BU8" s="108">
        <v>-1.5859979991199105</v>
      </c>
      <c r="BW8" s="115">
        <v>4.7551772619214409E-15</v>
      </c>
      <c r="BY8" s="124" t="s">
        <v>176</v>
      </c>
      <c r="BZ8" s="130">
        <f>BZ4/BZ6</f>
        <v>0.875</v>
      </c>
      <c r="CA8" s="131">
        <f>CA5/CA6</f>
        <v>0.42592592592592593</v>
      </c>
      <c r="CB8" s="124">
        <f>(BZ4+CA5)/CB6</f>
        <v>0.71333333333333337</v>
      </c>
      <c r="CD8" s="80">
        <v>0.22473567240198955</v>
      </c>
      <c r="CE8" s="80">
        <v>1</v>
      </c>
      <c r="CF8" s="80">
        <v>0</v>
      </c>
      <c r="CG8" s="80">
        <f t="shared" si="13"/>
        <v>4</v>
      </c>
      <c r="CH8" s="80">
        <f t="shared" si="14"/>
        <v>0</v>
      </c>
      <c r="CI8" s="80">
        <f t="shared" si="10"/>
        <v>0.92592592592592593</v>
      </c>
      <c r="CJ8" s="80">
        <f t="shared" si="11"/>
        <v>1</v>
      </c>
      <c r="CK8" s="80">
        <f t="shared" si="12"/>
        <v>1.851851851851849E-2</v>
      </c>
    </row>
    <row r="9" spans="1:89" ht="15.75" x14ac:dyDescent="0.5">
      <c r="A9" s="83">
        <v>14.9</v>
      </c>
      <c r="B9" s="83">
        <v>2.5</v>
      </c>
      <c r="C9" s="82">
        <v>59</v>
      </c>
      <c r="D9" s="82">
        <v>6</v>
      </c>
      <c r="E9" s="84">
        <v>0.7</v>
      </c>
      <c r="F9" s="82">
        <v>214</v>
      </c>
      <c r="G9" s="82">
        <v>2</v>
      </c>
      <c r="H9" s="82">
        <v>95</v>
      </c>
      <c r="I9" s="29">
        <v>0</v>
      </c>
      <c r="J9" s="82">
        <v>41</v>
      </c>
      <c r="K9" s="82">
        <v>4</v>
      </c>
      <c r="L9" s="82">
        <v>3</v>
      </c>
      <c r="M9" s="61">
        <v>36</v>
      </c>
      <c r="N9" s="62">
        <v>45</v>
      </c>
      <c r="O9" s="80">
        <v>0</v>
      </c>
      <c r="P9" s="30">
        <v>173</v>
      </c>
      <c r="Q9" s="30">
        <v>182</v>
      </c>
      <c r="R9" s="31">
        <v>5.2023121387283239E-2</v>
      </c>
      <c r="S9" s="82">
        <v>1</v>
      </c>
      <c r="U9" s="80">
        <v>7.2</v>
      </c>
      <c r="V9" s="80">
        <v>1.6</v>
      </c>
      <c r="W9" s="80">
        <v>41</v>
      </c>
      <c r="X9" s="80">
        <v>12</v>
      </c>
      <c r="Y9" s="80">
        <v>0.879</v>
      </c>
      <c r="Z9" s="80">
        <v>112</v>
      </c>
      <c r="AA9" s="80">
        <v>2</v>
      </c>
      <c r="AB9" s="80">
        <v>120</v>
      </c>
      <c r="AC9" s="80">
        <v>0</v>
      </c>
      <c r="AD9" s="80">
        <v>39</v>
      </c>
      <c r="AE9" s="80">
        <v>5</v>
      </c>
      <c r="AF9" s="80">
        <v>3</v>
      </c>
      <c r="AG9" s="80">
        <v>40</v>
      </c>
      <c r="AH9" s="80">
        <v>14</v>
      </c>
      <c r="AI9" s="80">
        <v>0</v>
      </c>
      <c r="AJ9" s="80">
        <v>162</v>
      </c>
      <c r="AK9" s="80">
        <v>167</v>
      </c>
      <c r="AL9" s="80">
        <v>3.0864197530864196E-2</v>
      </c>
      <c r="AM9" s="106">
        <v>0</v>
      </c>
      <c r="AN9" s="107">
        <v>1</v>
      </c>
      <c r="AO9" s="108">
        <f t="shared" si="1"/>
        <v>1</v>
      </c>
      <c r="AP9" s="80">
        <f t="shared" si="2"/>
        <v>0</v>
      </c>
      <c r="AQ9" s="80">
        <f t="shared" si="3"/>
        <v>0.54774803330893918</v>
      </c>
      <c r="AR9" s="106">
        <f t="shared" si="4"/>
        <v>0.54774803330893918</v>
      </c>
      <c r="AS9" s="108">
        <f t="shared" si="5"/>
        <v>0.45225196669106082</v>
      </c>
      <c r="AT9" s="106">
        <f t="shared" si="6"/>
        <v>-0.79351580603501426</v>
      </c>
      <c r="AU9" s="108">
        <f t="shared" si="7"/>
        <v>0</v>
      </c>
      <c r="AV9" s="80">
        <f t="shared" si="8"/>
        <v>1.2111567746550298</v>
      </c>
      <c r="AX9" s="115">
        <v>4.8594733704087588E-2</v>
      </c>
      <c r="AZ9" s="124" t="s">
        <v>159</v>
      </c>
      <c r="BA9" s="135">
        <v>0.05</v>
      </c>
      <c r="BC9" s="106">
        <v>-1.1672938291563213</v>
      </c>
      <c r="BD9" s="107">
        <v>-2.4653767264881044E-2</v>
      </c>
      <c r="BE9" s="107">
        <v>-3.62154085277352E-2</v>
      </c>
      <c r="BF9" s="107">
        <v>1.8498396355818973E-3</v>
      </c>
      <c r="BG9" s="107">
        <v>4.8758807632087921E-3</v>
      </c>
      <c r="BH9" s="107">
        <v>0.14361536632385591</v>
      </c>
      <c r="BI9" s="107">
        <v>1.0784169195115648E-3</v>
      </c>
      <c r="BJ9" s="107">
        <v>1.1105438021672897E-2</v>
      </c>
      <c r="BK9" s="107">
        <v>1.9980628083228389E-3</v>
      </c>
      <c r="BL9" s="107">
        <v>-5.6117223132954109E-3</v>
      </c>
      <c r="BM9" s="107">
        <v>-3.6129080204168945E-3</v>
      </c>
      <c r="BN9" s="107">
        <v>3.3038773767754943E-3</v>
      </c>
      <c r="BO9" s="107">
        <v>2.5688338819256358E-3</v>
      </c>
      <c r="BP9" s="107">
        <v>-4.5008830556819649E-3</v>
      </c>
      <c r="BQ9" s="107">
        <v>2.1426411689396809E-4</v>
      </c>
      <c r="BR9" s="107">
        <v>-2.642297474924115E-2</v>
      </c>
      <c r="BS9" s="107">
        <v>3.3046886900205311E-2</v>
      </c>
      <c r="BT9" s="107">
        <v>-2.6659853307426266E-2</v>
      </c>
      <c r="BU9" s="108">
        <v>5.7907328730474887</v>
      </c>
      <c r="BW9" s="115">
        <v>-1.2380256748957337E-14</v>
      </c>
      <c r="BY9" s="124"/>
      <c r="BZ9" s="124"/>
      <c r="CA9" s="124"/>
      <c r="CB9" s="124"/>
      <c r="CD9" s="80">
        <v>0.23335717012717369</v>
      </c>
      <c r="CE9" s="80">
        <v>1</v>
      </c>
      <c r="CF9" s="80">
        <v>0</v>
      </c>
      <c r="CG9" s="80">
        <f t="shared" si="13"/>
        <v>5</v>
      </c>
      <c r="CH9" s="80">
        <f t="shared" si="14"/>
        <v>0</v>
      </c>
      <c r="CI9" s="80">
        <f t="shared" si="10"/>
        <v>0.90740740740740744</v>
      </c>
      <c r="CJ9" s="80">
        <f t="shared" si="11"/>
        <v>1</v>
      </c>
      <c r="CK9" s="80">
        <f t="shared" si="12"/>
        <v>1.8518518518518601E-2</v>
      </c>
    </row>
    <row r="10" spans="1:89" ht="15.75" x14ac:dyDescent="0.5">
      <c r="A10" s="83">
        <v>17.100000000000001</v>
      </c>
      <c r="B10" s="83">
        <v>2.7</v>
      </c>
      <c r="C10" s="82">
        <v>65</v>
      </c>
      <c r="D10" s="82">
        <v>8</v>
      </c>
      <c r="E10" s="84">
        <v>0.93700000000000006</v>
      </c>
      <c r="F10" s="82">
        <v>215</v>
      </c>
      <c r="G10" s="82">
        <v>4</v>
      </c>
      <c r="H10" s="82">
        <v>112</v>
      </c>
      <c r="I10" s="29">
        <v>1</v>
      </c>
      <c r="J10" s="82">
        <v>31</v>
      </c>
      <c r="K10" s="82">
        <v>12</v>
      </c>
      <c r="L10" s="82">
        <v>5</v>
      </c>
      <c r="M10" s="61">
        <v>40</v>
      </c>
      <c r="N10" s="62">
        <v>42</v>
      </c>
      <c r="O10" s="80">
        <v>1</v>
      </c>
      <c r="P10" s="30">
        <v>183</v>
      </c>
      <c r="Q10" s="30">
        <v>192</v>
      </c>
      <c r="R10" s="31">
        <v>4.9180327868852458E-2</v>
      </c>
      <c r="S10" s="82">
        <v>0</v>
      </c>
      <c r="U10" s="80">
        <v>7.2</v>
      </c>
      <c r="V10" s="80">
        <v>1.9</v>
      </c>
      <c r="W10" s="80">
        <v>56</v>
      </c>
      <c r="X10" s="80">
        <v>4</v>
      </c>
      <c r="Y10" s="80">
        <v>0.123</v>
      </c>
      <c r="Z10" s="80">
        <v>113</v>
      </c>
      <c r="AA10" s="80">
        <v>3</v>
      </c>
      <c r="AB10" s="80">
        <v>132</v>
      </c>
      <c r="AC10" s="80">
        <v>0</v>
      </c>
      <c r="AD10" s="80">
        <v>45</v>
      </c>
      <c r="AE10" s="80">
        <v>6</v>
      </c>
      <c r="AF10" s="80">
        <v>3</v>
      </c>
      <c r="AG10" s="80">
        <v>31</v>
      </c>
      <c r="AH10" s="80">
        <v>36</v>
      </c>
      <c r="AI10" s="80">
        <v>0</v>
      </c>
      <c r="AJ10" s="80">
        <v>161</v>
      </c>
      <c r="AK10" s="80">
        <v>167</v>
      </c>
      <c r="AL10" s="80">
        <v>3.7267080745341616E-2</v>
      </c>
      <c r="AM10" s="106">
        <v>0</v>
      </c>
      <c r="AN10" s="107">
        <v>1</v>
      </c>
      <c r="AO10" s="108">
        <f t="shared" si="1"/>
        <v>1</v>
      </c>
      <c r="AP10" s="80">
        <f t="shared" si="2"/>
        <v>0</v>
      </c>
      <c r="AQ10" s="80">
        <f t="shared" si="3"/>
        <v>0.51430313634591229</v>
      </c>
      <c r="AR10" s="106">
        <f t="shared" si="4"/>
        <v>0.51430313634591229</v>
      </c>
      <c r="AS10" s="108">
        <f t="shared" si="5"/>
        <v>0.48569686365408771</v>
      </c>
      <c r="AT10" s="106">
        <f t="shared" si="6"/>
        <v>-0.72217058702397019</v>
      </c>
      <c r="AU10" s="108">
        <f t="shared" si="7"/>
        <v>0</v>
      </c>
      <c r="AV10" s="80">
        <f t="shared" si="8"/>
        <v>1.0588973798937231</v>
      </c>
      <c r="AX10" s="115">
        <v>0.85076186508489737</v>
      </c>
      <c r="AZ10" s="124" t="s">
        <v>160</v>
      </c>
      <c r="BA10" s="136" t="str">
        <f>IF(BA8&lt;BA9,"yes","no")</f>
        <v>yes</v>
      </c>
      <c r="BC10" s="106">
        <v>-5.3044954371151122E-2</v>
      </c>
      <c r="BD10" s="107">
        <v>-2.2175461959209812E-3</v>
      </c>
      <c r="BE10" s="107">
        <v>-3.9902250843270595E-4</v>
      </c>
      <c r="BF10" s="107">
        <v>-1.3065221482989138E-5</v>
      </c>
      <c r="BG10" s="107">
        <v>6.3767395369778815E-5</v>
      </c>
      <c r="BH10" s="107">
        <v>1.0784169195101319E-3</v>
      </c>
      <c r="BI10" s="107">
        <v>1.1011342990318344E-4</v>
      </c>
      <c r="BJ10" s="107">
        <v>1.6783019841158005E-4</v>
      </c>
      <c r="BK10" s="107">
        <v>4.9246077150291956E-5</v>
      </c>
      <c r="BL10" s="107">
        <v>1.0220341623161826E-5</v>
      </c>
      <c r="BM10" s="107">
        <v>-6.3770943268662161E-5</v>
      </c>
      <c r="BN10" s="107">
        <v>5.3174334023418262E-5</v>
      </c>
      <c r="BO10" s="107">
        <v>-3.2481791411854467E-4</v>
      </c>
      <c r="BP10" s="107">
        <v>-5.8219636820492936E-6</v>
      </c>
      <c r="BQ10" s="107">
        <v>1.4977747245663816E-5</v>
      </c>
      <c r="BR10" s="107">
        <v>-1.0360257920082945E-3</v>
      </c>
      <c r="BS10" s="107">
        <v>-2.6966236018919083E-3</v>
      </c>
      <c r="BT10" s="107">
        <v>3.0354907619828272E-3</v>
      </c>
      <c r="BU10" s="108">
        <v>-0.4682396876157679</v>
      </c>
      <c r="BW10" s="115">
        <v>1.3322333577644066E-15</v>
      </c>
      <c r="BY10" s="124" t="s">
        <v>177</v>
      </c>
      <c r="BZ10" s="132">
        <v>0.5</v>
      </c>
      <c r="CA10" s="124"/>
      <c r="CB10" s="124"/>
      <c r="CD10" s="80">
        <v>0.23943453203989312</v>
      </c>
      <c r="CE10" s="80">
        <v>1</v>
      </c>
      <c r="CF10" s="80">
        <v>0</v>
      </c>
      <c r="CG10" s="80">
        <f t="shared" si="13"/>
        <v>6</v>
      </c>
      <c r="CH10" s="80">
        <f t="shared" si="14"/>
        <v>0</v>
      </c>
      <c r="CI10" s="80">
        <f t="shared" si="10"/>
        <v>0.88888888888888884</v>
      </c>
      <c r="CJ10" s="80">
        <f t="shared" si="11"/>
        <v>1</v>
      </c>
      <c r="CK10" s="80">
        <f t="shared" si="12"/>
        <v>1.851851851851849E-2</v>
      </c>
    </row>
    <row r="11" spans="1:89" ht="15.75" x14ac:dyDescent="0.5">
      <c r="A11" s="83">
        <v>9.1999999999999993</v>
      </c>
      <c r="B11" s="83">
        <v>2.1</v>
      </c>
      <c r="C11" s="82">
        <v>55</v>
      </c>
      <c r="D11" s="82">
        <v>16</v>
      </c>
      <c r="E11" s="84">
        <v>6.5000000000000002E-2</v>
      </c>
      <c r="F11" s="82">
        <v>154</v>
      </c>
      <c r="G11" s="82">
        <v>3</v>
      </c>
      <c r="H11" s="82">
        <v>75</v>
      </c>
      <c r="I11" s="29">
        <v>0</v>
      </c>
      <c r="J11" s="82">
        <v>42</v>
      </c>
      <c r="K11" s="82">
        <v>13</v>
      </c>
      <c r="L11" s="82">
        <v>2</v>
      </c>
      <c r="M11" s="61">
        <v>34</v>
      </c>
      <c r="N11" s="62">
        <v>34</v>
      </c>
      <c r="O11" s="80">
        <v>1</v>
      </c>
      <c r="P11" s="30">
        <v>158</v>
      </c>
      <c r="Q11" s="30">
        <v>165</v>
      </c>
      <c r="R11" s="31">
        <v>4.4303797468354431E-2</v>
      </c>
      <c r="S11" s="82">
        <v>0</v>
      </c>
      <c r="U11" s="80">
        <v>7.3</v>
      </c>
      <c r="V11" s="80">
        <v>1.9</v>
      </c>
      <c r="W11" s="80">
        <v>56</v>
      </c>
      <c r="X11" s="80">
        <v>24</v>
      </c>
      <c r="Y11" s="80">
        <v>1.56</v>
      </c>
      <c r="Z11" s="80">
        <v>115</v>
      </c>
      <c r="AA11" s="80">
        <v>5</v>
      </c>
      <c r="AB11" s="80">
        <v>87</v>
      </c>
      <c r="AC11" s="80">
        <v>0</v>
      </c>
      <c r="AD11" s="80">
        <v>46</v>
      </c>
      <c r="AE11" s="80">
        <v>1</v>
      </c>
      <c r="AF11" s="80">
        <v>4</v>
      </c>
      <c r="AG11" s="80">
        <v>45</v>
      </c>
      <c r="AH11" s="80">
        <v>37</v>
      </c>
      <c r="AI11" s="80">
        <v>0</v>
      </c>
      <c r="AJ11" s="80">
        <v>162</v>
      </c>
      <c r="AK11" s="80">
        <v>166</v>
      </c>
      <c r="AL11" s="80">
        <v>2.4691358024691357E-2</v>
      </c>
      <c r="AM11" s="106">
        <v>1</v>
      </c>
      <c r="AN11" s="107">
        <v>0</v>
      </c>
      <c r="AO11" s="108">
        <f t="shared" si="1"/>
        <v>1</v>
      </c>
      <c r="AP11" s="80">
        <f t="shared" si="2"/>
        <v>1</v>
      </c>
      <c r="AQ11" s="80">
        <f t="shared" si="3"/>
        <v>0.81187117042575074</v>
      </c>
      <c r="AR11" s="106">
        <f t="shared" si="4"/>
        <v>0.81187117042575074</v>
      </c>
      <c r="AS11" s="108">
        <f t="shared" si="5"/>
        <v>0.18812882957424926</v>
      </c>
      <c r="AT11" s="106">
        <f t="shared" si="6"/>
        <v>-0.20841360851897436</v>
      </c>
      <c r="AU11" s="108">
        <f t="shared" si="7"/>
        <v>100</v>
      </c>
      <c r="AV11" s="80">
        <f t="shared" si="8"/>
        <v>0.23172251513204148</v>
      </c>
      <c r="AX11" s="115">
        <v>1.7073617741555094E-2</v>
      </c>
      <c r="AZ11" s="124"/>
      <c r="BA11" s="124"/>
      <c r="BC11" s="106">
        <v>-0.23326994058796127</v>
      </c>
      <c r="BD11" s="107">
        <v>-1.3058248403402424E-3</v>
      </c>
      <c r="BE11" s="107">
        <v>-2.0952309627684133E-2</v>
      </c>
      <c r="BF11" s="107">
        <v>1.0592840100670403E-3</v>
      </c>
      <c r="BG11" s="107">
        <v>-2.8588640797801542E-4</v>
      </c>
      <c r="BH11" s="107">
        <v>1.1105438021666235E-2</v>
      </c>
      <c r="BI11" s="107">
        <v>1.6783019841176296E-4</v>
      </c>
      <c r="BJ11" s="107">
        <v>2.7009601101389013E-2</v>
      </c>
      <c r="BK11" s="107">
        <v>-4.9072892135782441E-4</v>
      </c>
      <c r="BL11" s="107">
        <v>3.9255429020747011E-3</v>
      </c>
      <c r="BM11" s="107">
        <v>-1.7924874692343837E-4</v>
      </c>
      <c r="BN11" s="107">
        <v>-4.4562340355100595E-4</v>
      </c>
      <c r="BO11" s="107">
        <v>-2.8772624487171882E-3</v>
      </c>
      <c r="BP11" s="107">
        <v>7.1342169057167612E-4</v>
      </c>
      <c r="BQ11" s="107">
        <v>-1.9282087664438871E-4</v>
      </c>
      <c r="BR11" s="107">
        <v>-7.4224049014886412E-3</v>
      </c>
      <c r="BS11" s="107">
        <v>-1.0335796160323396E-2</v>
      </c>
      <c r="BT11" s="107">
        <v>1.1377315752852418E-2</v>
      </c>
      <c r="BU11" s="108">
        <v>-1.7675779473683515</v>
      </c>
      <c r="BW11" s="115">
        <v>3.7629025615242615E-15</v>
      </c>
      <c r="CD11" s="80">
        <v>0.24300160994558326</v>
      </c>
      <c r="CE11" s="80">
        <v>1</v>
      </c>
      <c r="CF11" s="80">
        <v>0</v>
      </c>
      <c r="CG11" s="80">
        <f t="shared" si="13"/>
        <v>7</v>
      </c>
      <c r="CH11" s="80">
        <f t="shared" si="14"/>
        <v>0</v>
      </c>
      <c r="CI11" s="80">
        <f t="shared" si="10"/>
        <v>0.87037037037037035</v>
      </c>
      <c r="CJ11" s="80">
        <f t="shared" si="11"/>
        <v>1</v>
      </c>
      <c r="CK11" s="80">
        <f t="shared" si="12"/>
        <v>1.851851851851849E-2</v>
      </c>
    </row>
    <row r="12" spans="1:89" ht="15.75" x14ac:dyDescent="0.5">
      <c r="A12" s="83">
        <v>10.3</v>
      </c>
      <c r="B12" s="83">
        <v>2.2000000000000002</v>
      </c>
      <c r="C12" s="82">
        <v>65</v>
      </c>
      <c r="D12" s="82">
        <v>10</v>
      </c>
      <c r="E12" s="84">
        <v>2.1440000000000001</v>
      </c>
      <c r="F12" s="82">
        <v>97</v>
      </c>
      <c r="G12" s="82">
        <v>2</v>
      </c>
      <c r="H12" s="82">
        <v>100</v>
      </c>
      <c r="I12" s="29">
        <v>0</v>
      </c>
      <c r="J12" s="82">
        <v>32</v>
      </c>
      <c r="K12" s="82">
        <v>8</v>
      </c>
      <c r="L12" s="82">
        <v>2</v>
      </c>
      <c r="M12" s="61">
        <v>40</v>
      </c>
      <c r="N12" s="62">
        <v>51</v>
      </c>
      <c r="O12" s="80">
        <v>1</v>
      </c>
      <c r="P12" s="30">
        <v>174</v>
      </c>
      <c r="Q12" s="30">
        <v>180</v>
      </c>
      <c r="R12" s="31">
        <v>3.4482758620689655E-2</v>
      </c>
      <c r="S12" s="82">
        <v>1</v>
      </c>
      <c r="U12" s="80">
        <v>7.4</v>
      </c>
      <c r="V12" s="80">
        <v>1.8</v>
      </c>
      <c r="W12" s="80">
        <v>44</v>
      </c>
      <c r="X12" s="80">
        <v>12</v>
      </c>
      <c r="Y12" s="80">
        <v>0.97399999999999998</v>
      </c>
      <c r="Z12" s="80">
        <v>117</v>
      </c>
      <c r="AA12" s="80">
        <v>3</v>
      </c>
      <c r="AB12" s="80">
        <v>96</v>
      </c>
      <c r="AC12" s="80">
        <v>0</v>
      </c>
      <c r="AD12" s="80">
        <v>33</v>
      </c>
      <c r="AE12" s="80">
        <v>6</v>
      </c>
      <c r="AF12" s="80">
        <v>2</v>
      </c>
      <c r="AG12" s="80">
        <v>40</v>
      </c>
      <c r="AH12" s="80">
        <v>22</v>
      </c>
      <c r="AI12" s="80">
        <v>1</v>
      </c>
      <c r="AJ12" s="80">
        <v>165</v>
      </c>
      <c r="AK12" s="80">
        <v>170</v>
      </c>
      <c r="AL12" s="80">
        <v>3.0303030303030304E-2</v>
      </c>
      <c r="AM12" s="106">
        <v>0</v>
      </c>
      <c r="AN12" s="107">
        <v>1</v>
      </c>
      <c r="AO12" s="108">
        <f t="shared" si="1"/>
        <v>1</v>
      </c>
      <c r="AP12" s="80">
        <f t="shared" si="2"/>
        <v>0</v>
      </c>
      <c r="AQ12" s="80">
        <f t="shared" si="3"/>
        <v>0.52044824147847413</v>
      </c>
      <c r="AR12" s="106">
        <f t="shared" si="4"/>
        <v>0.52044824147847413</v>
      </c>
      <c r="AS12" s="108">
        <f t="shared" si="5"/>
        <v>0.47955175852152587</v>
      </c>
      <c r="AT12" s="106">
        <f t="shared" si="6"/>
        <v>-0.73490344779055283</v>
      </c>
      <c r="AU12" s="108">
        <f t="shared" si="7"/>
        <v>0</v>
      </c>
      <c r="AV12" s="80">
        <f t="shared" si="8"/>
        <v>1.0852806443313512</v>
      </c>
      <c r="AX12" s="115">
        <v>0.37115445860657426</v>
      </c>
      <c r="AZ12" s="124" t="s">
        <v>161</v>
      </c>
      <c r="BA12" s="133">
        <f>1-BA4/BA3</f>
        <v>0.16196173437929673</v>
      </c>
      <c r="BC12" s="106">
        <v>-6.4065985919890073E-2</v>
      </c>
      <c r="BD12" s="107">
        <v>-1.0220431438834061E-3</v>
      </c>
      <c r="BE12" s="107">
        <v>1.684355762818896E-3</v>
      </c>
      <c r="BF12" s="107">
        <v>-1.21633154657534E-4</v>
      </c>
      <c r="BG12" s="107">
        <v>1.5959379356400222E-4</v>
      </c>
      <c r="BH12" s="107">
        <v>1.9980628083233719E-3</v>
      </c>
      <c r="BI12" s="107">
        <v>4.9246077150260013E-5</v>
      </c>
      <c r="BJ12" s="107">
        <v>-4.9072892135792209E-4</v>
      </c>
      <c r="BK12" s="107">
        <v>1.7109342194061776E-4</v>
      </c>
      <c r="BL12" s="107">
        <v>3.8520678202602664E-4</v>
      </c>
      <c r="BM12" s="107">
        <v>-3.052260930927038E-5</v>
      </c>
      <c r="BN12" s="107">
        <v>-6.0014314123940264E-5</v>
      </c>
      <c r="BO12" s="107">
        <v>-2.1640495940511399E-4</v>
      </c>
      <c r="BP12" s="107">
        <v>-4.9295687463168851E-5</v>
      </c>
      <c r="BQ12" s="107">
        <v>4.288042066766121E-5</v>
      </c>
      <c r="BR12" s="107">
        <v>-6.1840890957689317E-4</v>
      </c>
      <c r="BS12" s="107">
        <v>8.2861749826209155E-4</v>
      </c>
      <c r="BT12" s="107">
        <v>-5.1138135442599982E-4</v>
      </c>
      <c r="BU12" s="108">
        <v>9.9976219738517447E-2</v>
      </c>
      <c r="BW12" s="115">
        <v>-3.3590061770832913E-16</v>
      </c>
      <c r="CD12" s="80">
        <v>0.24857798707261439</v>
      </c>
      <c r="CE12" s="80">
        <v>1</v>
      </c>
      <c r="CF12" s="80">
        <v>0</v>
      </c>
      <c r="CG12" s="80">
        <f t="shared" si="13"/>
        <v>8</v>
      </c>
      <c r="CH12" s="80">
        <f t="shared" si="14"/>
        <v>0</v>
      </c>
      <c r="CI12" s="80">
        <f t="shared" si="10"/>
        <v>0.85185185185185186</v>
      </c>
      <c r="CJ12" s="80">
        <f t="shared" si="11"/>
        <v>1</v>
      </c>
      <c r="CK12" s="80">
        <f t="shared" si="12"/>
        <v>1.851851851851849E-2</v>
      </c>
    </row>
    <row r="13" spans="1:89" ht="15.75" x14ac:dyDescent="0.5">
      <c r="A13" s="83">
        <v>19.3</v>
      </c>
      <c r="B13" s="83">
        <v>3.1</v>
      </c>
      <c r="C13" s="82">
        <v>74</v>
      </c>
      <c r="D13" s="82">
        <v>7</v>
      </c>
      <c r="E13" s="84">
        <v>0.248</v>
      </c>
      <c r="F13" s="82">
        <v>301</v>
      </c>
      <c r="G13" s="82">
        <v>1</v>
      </c>
      <c r="H13" s="82">
        <v>96</v>
      </c>
      <c r="I13" s="29">
        <v>1</v>
      </c>
      <c r="J13" s="82">
        <v>39</v>
      </c>
      <c r="K13" s="82">
        <v>21</v>
      </c>
      <c r="L13" s="82">
        <v>5</v>
      </c>
      <c r="M13" s="61">
        <v>40</v>
      </c>
      <c r="N13" s="62">
        <v>86</v>
      </c>
      <c r="O13" s="80">
        <v>1</v>
      </c>
      <c r="P13" s="30">
        <v>174</v>
      </c>
      <c r="Q13" s="30">
        <v>187</v>
      </c>
      <c r="R13" s="31">
        <v>7.4712643678160925E-2</v>
      </c>
      <c r="S13" s="82">
        <v>1</v>
      </c>
      <c r="U13" s="80">
        <v>7.4</v>
      </c>
      <c r="V13" s="80">
        <v>1.8</v>
      </c>
      <c r="W13" s="80">
        <v>51</v>
      </c>
      <c r="X13" s="80">
        <v>4</v>
      </c>
      <c r="Y13" s="80">
        <v>1.083</v>
      </c>
      <c r="Z13" s="80">
        <v>101</v>
      </c>
      <c r="AA13" s="80">
        <v>2</v>
      </c>
      <c r="AB13" s="80">
        <v>100</v>
      </c>
      <c r="AC13" s="80">
        <v>0</v>
      </c>
      <c r="AD13" s="80">
        <v>53</v>
      </c>
      <c r="AE13" s="80">
        <v>7</v>
      </c>
      <c r="AF13" s="80">
        <v>4</v>
      </c>
      <c r="AG13" s="80">
        <v>34</v>
      </c>
      <c r="AH13" s="80">
        <v>28</v>
      </c>
      <c r="AI13" s="80">
        <v>0</v>
      </c>
      <c r="AJ13" s="80">
        <v>163</v>
      </c>
      <c r="AK13" s="80">
        <v>167</v>
      </c>
      <c r="AL13" s="80">
        <v>2.4539877300613498E-2</v>
      </c>
      <c r="AM13" s="106">
        <v>0</v>
      </c>
      <c r="AN13" s="107">
        <v>1</v>
      </c>
      <c r="AO13" s="108">
        <f t="shared" si="1"/>
        <v>1</v>
      </c>
      <c r="AP13" s="80">
        <f t="shared" si="2"/>
        <v>0</v>
      </c>
      <c r="AQ13" s="80">
        <f t="shared" si="3"/>
        <v>0.24300160994558326</v>
      </c>
      <c r="AR13" s="106">
        <f t="shared" si="4"/>
        <v>0.24300160994558326</v>
      </c>
      <c r="AS13" s="108">
        <f t="shared" si="5"/>
        <v>0.75699839005441671</v>
      </c>
      <c r="AT13" s="106">
        <f t="shared" si="6"/>
        <v>-0.27839415229144554</v>
      </c>
      <c r="AU13" s="108">
        <f t="shared" si="7"/>
        <v>100</v>
      </c>
      <c r="AV13" s="80">
        <f t="shared" si="8"/>
        <v>0.32100677245577119</v>
      </c>
      <c r="AX13" s="115">
        <v>7.0826921071034908E-3</v>
      </c>
      <c r="AZ13" s="124" t="s">
        <v>162</v>
      </c>
      <c r="BA13" s="135">
        <f>1-EXP((-2/AO154)*(BA4-BA3))</f>
        <v>0.19075817502791836</v>
      </c>
      <c r="BC13" s="106">
        <v>0.64595704765912765</v>
      </c>
      <c r="BD13" s="107">
        <v>-1.2626329990435907E-2</v>
      </c>
      <c r="BE13" s="107">
        <v>1.4608009124117874E-2</v>
      </c>
      <c r="BF13" s="107">
        <v>-1.3865844661752782E-3</v>
      </c>
      <c r="BG13" s="107">
        <v>3.3731759735310101E-3</v>
      </c>
      <c r="BH13" s="107">
        <v>-5.611722313331075E-3</v>
      </c>
      <c r="BI13" s="107">
        <v>1.022034162264066E-5</v>
      </c>
      <c r="BJ13" s="107">
        <v>3.9255429020684527E-3</v>
      </c>
      <c r="BK13" s="107">
        <v>3.8520678202694388E-4</v>
      </c>
      <c r="BL13" s="107">
        <v>0.24786156038878812</v>
      </c>
      <c r="BM13" s="107">
        <v>8.5593181829587809E-4</v>
      </c>
      <c r="BN13" s="107">
        <v>-4.0151602861933432E-4</v>
      </c>
      <c r="BO13" s="107">
        <v>-1.0687647101754721E-3</v>
      </c>
      <c r="BP13" s="107">
        <v>-1.4881791579039894E-3</v>
      </c>
      <c r="BQ13" s="107">
        <v>-7.3236482682415113E-4</v>
      </c>
      <c r="BR13" s="107">
        <v>-2.9381495013250946E-2</v>
      </c>
      <c r="BS13" s="107">
        <v>-8.6975149382297529E-2</v>
      </c>
      <c r="BT13" s="107">
        <v>8.3560991437539825E-2</v>
      </c>
      <c r="BU13" s="108">
        <v>-14.148724535945236</v>
      </c>
      <c r="BW13" s="115">
        <v>3.445035585847381E-14</v>
      </c>
      <c r="CD13" s="80">
        <v>0.25146515218548476</v>
      </c>
      <c r="CE13" s="80">
        <v>1</v>
      </c>
      <c r="CF13" s="80">
        <v>0</v>
      </c>
      <c r="CG13" s="80">
        <f t="shared" si="13"/>
        <v>9</v>
      </c>
      <c r="CH13" s="80">
        <f t="shared" si="14"/>
        <v>0</v>
      </c>
      <c r="CI13" s="80">
        <f t="shared" si="10"/>
        <v>0.83333333333333337</v>
      </c>
      <c r="CJ13" s="80">
        <f t="shared" si="11"/>
        <v>1</v>
      </c>
      <c r="CK13" s="80">
        <f t="shared" si="12"/>
        <v>0</v>
      </c>
    </row>
    <row r="14" spans="1:89" ht="15.75" x14ac:dyDescent="0.5">
      <c r="A14" s="83">
        <v>8.1</v>
      </c>
      <c r="B14" s="83">
        <v>1.8</v>
      </c>
      <c r="C14" s="82">
        <v>43</v>
      </c>
      <c r="D14" s="82">
        <v>23</v>
      </c>
      <c r="E14" s="84">
        <v>1.607</v>
      </c>
      <c r="F14" s="82">
        <v>123</v>
      </c>
      <c r="G14" s="82">
        <v>1</v>
      </c>
      <c r="H14" s="82">
        <v>72</v>
      </c>
      <c r="I14" s="29">
        <v>0</v>
      </c>
      <c r="J14" s="82">
        <v>45</v>
      </c>
      <c r="K14" s="82">
        <v>8</v>
      </c>
      <c r="L14" s="82">
        <v>3</v>
      </c>
      <c r="M14" s="61">
        <v>44</v>
      </c>
      <c r="N14" s="62">
        <v>19</v>
      </c>
      <c r="O14" s="80">
        <v>0</v>
      </c>
      <c r="P14" s="30">
        <v>163</v>
      </c>
      <c r="Q14" s="30">
        <v>170</v>
      </c>
      <c r="R14" s="31">
        <v>4.2944785276073622E-2</v>
      </c>
      <c r="S14" s="82">
        <v>0</v>
      </c>
      <c r="U14" s="80">
        <v>7.5</v>
      </c>
      <c r="V14" s="80">
        <v>1.6</v>
      </c>
      <c r="W14" s="80">
        <v>43</v>
      </c>
      <c r="X14" s="80">
        <v>5</v>
      </c>
      <c r="Y14" s="80">
        <v>0.48</v>
      </c>
      <c r="Z14" s="80">
        <v>59</v>
      </c>
      <c r="AA14" s="80">
        <v>3</v>
      </c>
      <c r="AB14" s="80">
        <v>127</v>
      </c>
      <c r="AC14" s="80">
        <v>0</v>
      </c>
      <c r="AD14" s="80">
        <v>30</v>
      </c>
      <c r="AE14" s="80">
        <v>4</v>
      </c>
      <c r="AF14" s="80">
        <v>2</v>
      </c>
      <c r="AG14" s="80">
        <v>35</v>
      </c>
      <c r="AH14" s="80">
        <v>17</v>
      </c>
      <c r="AI14" s="80">
        <v>0</v>
      </c>
      <c r="AJ14" s="80">
        <v>170</v>
      </c>
      <c r="AK14" s="80">
        <v>175</v>
      </c>
      <c r="AL14" s="80">
        <v>2.9411764705882353E-2</v>
      </c>
      <c r="AM14" s="106">
        <v>0</v>
      </c>
      <c r="AN14" s="107">
        <v>1</v>
      </c>
      <c r="AO14" s="108">
        <f t="shared" si="1"/>
        <v>1</v>
      </c>
      <c r="AP14" s="80">
        <f t="shared" si="2"/>
        <v>0</v>
      </c>
      <c r="AQ14" s="80">
        <f t="shared" si="3"/>
        <v>0.67359282512239937</v>
      </c>
      <c r="AR14" s="106">
        <f t="shared" si="4"/>
        <v>0.67359282512239937</v>
      </c>
      <c r="AS14" s="108">
        <f t="shared" si="5"/>
        <v>0.32640717487760063</v>
      </c>
      <c r="AT14" s="106">
        <f t="shared" si="6"/>
        <v>-1.1196096742783885</v>
      </c>
      <c r="AU14" s="108">
        <f t="shared" si="7"/>
        <v>0</v>
      </c>
      <c r="AV14" s="80">
        <f t="shared" si="8"/>
        <v>2.0636581453057512</v>
      </c>
      <c r="AX14" s="115">
        <v>-0.5540377467305313</v>
      </c>
      <c r="AZ14" s="124" t="s">
        <v>163</v>
      </c>
      <c r="BA14" s="134">
        <f>BA13/(1-EXP(2*BA3/AO154))</f>
        <v>0.26155442166624221</v>
      </c>
      <c r="BC14" s="106">
        <v>-8.6598498650239997E-2</v>
      </c>
      <c r="BD14" s="107">
        <v>2.702564205390467E-3</v>
      </c>
      <c r="BE14" s="107">
        <v>1.8763567787268565E-3</v>
      </c>
      <c r="BF14" s="107">
        <v>-3.7190117699124295E-4</v>
      </c>
      <c r="BG14" s="107">
        <v>-3.7519625291100403E-5</v>
      </c>
      <c r="BH14" s="107">
        <v>-3.6129080204113963E-3</v>
      </c>
      <c r="BI14" s="107">
        <v>-6.3770943268739546E-5</v>
      </c>
      <c r="BJ14" s="107">
        <v>-1.7924874692321085E-4</v>
      </c>
      <c r="BK14" s="107">
        <v>-3.0522609309361738E-5</v>
      </c>
      <c r="BL14" s="107">
        <v>8.5593181829219029E-4</v>
      </c>
      <c r="BM14" s="107">
        <v>1.3652731534018819E-3</v>
      </c>
      <c r="BN14" s="107">
        <v>-1.2847396916605286E-3</v>
      </c>
      <c r="BO14" s="107">
        <v>-2.5287348672751665E-3</v>
      </c>
      <c r="BP14" s="107">
        <v>-2.9705879776993211E-5</v>
      </c>
      <c r="BQ14" s="107">
        <v>-1.4977951269954907E-5</v>
      </c>
      <c r="BR14" s="107">
        <v>7.9799286069839135E-3</v>
      </c>
      <c r="BS14" s="107">
        <v>1.0588534562162331E-2</v>
      </c>
      <c r="BT14" s="107">
        <v>-1.0241272981353099E-2</v>
      </c>
      <c r="BU14" s="108">
        <v>1.6109697603419586</v>
      </c>
      <c r="BW14" s="115">
        <v>-5.4207430955664195E-15</v>
      </c>
      <c r="CD14" s="80">
        <v>0.27082383397006288</v>
      </c>
      <c r="CE14" s="80">
        <v>0</v>
      </c>
      <c r="CF14" s="80">
        <v>1</v>
      </c>
      <c r="CG14" s="80">
        <f t="shared" si="13"/>
        <v>9</v>
      </c>
      <c r="CH14" s="80">
        <f t="shared" si="14"/>
        <v>1</v>
      </c>
      <c r="CI14" s="80">
        <f t="shared" si="10"/>
        <v>0.83333333333333337</v>
      </c>
      <c r="CJ14" s="80">
        <f t="shared" si="11"/>
        <v>0.98958333333333337</v>
      </c>
      <c r="CK14" s="80">
        <f t="shared" si="12"/>
        <v>1.8325617283950591E-2</v>
      </c>
    </row>
    <row r="15" spans="1:89" ht="15.75" x14ac:dyDescent="0.5">
      <c r="A15" s="83">
        <v>9.1</v>
      </c>
      <c r="B15" s="83">
        <v>3.3</v>
      </c>
      <c r="C15" s="82">
        <v>78</v>
      </c>
      <c r="D15" s="82">
        <v>3</v>
      </c>
      <c r="E15" s="84">
        <v>1.6240000000000001</v>
      </c>
      <c r="F15" s="82">
        <v>148</v>
      </c>
      <c r="G15" s="82">
        <v>5</v>
      </c>
      <c r="H15" s="82">
        <v>73</v>
      </c>
      <c r="I15" s="29">
        <v>0</v>
      </c>
      <c r="J15" s="82">
        <v>39</v>
      </c>
      <c r="K15" s="82">
        <v>11</v>
      </c>
      <c r="L15" s="82">
        <v>4</v>
      </c>
      <c r="M15" s="61">
        <v>36</v>
      </c>
      <c r="N15" s="62">
        <v>59</v>
      </c>
      <c r="O15" s="80">
        <v>0</v>
      </c>
      <c r="P15" s="30">
        <v>168</v>
      </c>
      <c r="Q15" s="30">
        <v>175</v>
      </c>
      <c r="R15" s="31">
        <v>4.1666666666666664E-2</v>
      </c>
      <c r="S15" s="82">
        <v>1</v>
      </c>
      <c r="U15" s="80">
        <v>7.5</v>
      </c>
      <c r="V15" s="80">
        <v>1.8</v>
      </c>
      <c r="W15" s="80">
        <v>51</v>
      </c>
      <c r="X15" s="80">
        <v>18</v>
      </c>
      <c r="Y15" s="80">
        <v>0.23100000000000001</v>
      </c>
      <c r="Z15" s="80">
        <v>109</v>
      </c>
      <c r="AA15" s="80">
        <v>5</v>
      </c>
      <c r="AB15" s="80">
        <v>111</v>
      </c>
      <c r="AC15" s="80">
        <v>0</v>
      </c>
      <c r="AD15" s="80">
        <v>41</v>
      </c>
      <c r="AE15" s="80">
        <v>7</v>
      </c>
      <c r="AF15" s="80">
        <v>3</v>
      </c>
      <c r="AG15" s="80">
        <v>49</v>
      </c>
      <c r="AH15" s="80">
        <v>29</v>
      </c>
      <c r="AI15" s="80">
        <v>1</v>
      </c>
      <c r="AJ15" s="80">
        <v>162</v>
      </c>
      <c r="AK15" s="80">
        <v>165</v>
      </c>
      <c r="AL15" s="80">
        <v>1.8518518518518517E-2</v>
      </c>
      <c r="AM15" s="106">
        <v>1</v>
      </c>
      <c r="AN15" s="107">
        <v>0</v>
      </c>
      <c r="AO15" s="108">
        <f t="shared" si="1"/>
        <v>1</v>
      </c>
      <c r="AP15" s="80">
        <f t="shared" si="2"/>
        <v>1</v>
      </c>
      <c r="AQ15" s="80">
        <f t="shared" si="3"/>
        <v>0.34830740742065031</v>
      </c>
      <c r="AR15" s="106">
        <f t="shared" si="4"/>
        <v>0.34830740742065031</v>
      </c>
      <c r="AS15" s="108">
        <f t="shared" si="5"/>
        <v>0.65169259257934975</v>
      </c>
      <c r="AT15" s="106">
        <f t="shared" si="6"/>
        <v>-1.0546698344787337</v>
      </c>
      <c r="AU15" s="108">
        <f t="shared" si="7"/>
        <v>0</v>
      </c>
      <c r="AV15" s="80">
        <f t="shared" si="8"/>
        <v>1.871027083246328</v>
      </c>
      <c r="AX15" s="115">
        <v>-0.10333967252848798</v>
      </c>
      <c r="BC15" s="106">
        <v>0.26629915255160852</v>
      </c>
      <c r="BD15" s="107">
        <v>-6.0779750968549609E-3</v>
      </c>
      <c r="BE15" s="107">
        <v>1.0561094346966152E-2</v>
      </c>
      <c r="BF15" s="107">
        <v>4.3524295114409476E-4</v>
      </c>
      <c r="BG15" s="107">
        <v>-1.014607141517746E-4</v>
      </c>
      <c r="BH15" s="107">
        <v>3.303877376759831E-3</v>
      </c>
      <c r="BI15" s="107">
        <v>5.3174334023202736E-5</v>
      </c>
      <c r="BJ15" s="107">
        <v>-4.4562340355376189E-4</v>
      </c>
      <c r="BK15" s="107">
        <v>-6.0014314123515229E-5</v>
      </c>
      <c r="BL15" s="107">
        <v>-4.0151602861960379E-4</v>
      </c>
      <c r="BM15" s="107">
        <v>-1.2847396916588559E-3</v>
      </c>
      <c r="BN15" s="107">
        <v>5.3986185319225746E-3</v>
      </c>
      <c r="BO15" s="107">
        <v>2.5972864656412498E-3</v>
      </c>
      <c r="BP15" s="107">
        <v>2.5140839213622546E-4</v>
      </c>
      <c r="BQ15" s="107">
        <v>3.6809454814516431E-5</v>
      </c>
      <c r="BR15" s="107">
        <v>-1.8092797577332585E-2</v>
      </c>
      <c r="BS15" s="107">
        <v>-3.9036546456908509E-2</v>
      </c>
      <c r="BT15" s="107">
        <v>3.752338261692071E-2</v>
      </c>
      <c r="BU15" s="108">
        <v>-6.4615992132257727</v>
      </c>
      <c r="BW15" s="115">
        <v>1.794503427422236E-14</v>
      </c>
      <c r="CD15" s="80">
        <v>0.27801332851737959</v>
      </c>
      <c r="CE15" s="80">
        <v>1</v>
      </c>
      <c r="CF15" s="80">
        <v>0</v>
      </c>
      <c r="CG15" s="80">
        <f t="shared" si="13"/>
        <v>10</v>
      </c>
      <c r="CH15" s="80">
        <f t="shared" si="14"/>
        <v>1</v>
      </c>
      <c r="CI15" s="80">
        <f t="shared" si="10"/>
        <v>0.81481481481481488</v>
      </c>
      <c r="CJ15" s="80">
        <f t="shared" si="11"/>
        <v>0.98958333333333337</v>
      </c>
      <c r="CK15" s="80">
        <f t="shared" si="12"/>
        <v>1.8325617283950699E-2</v>
      </c>
    </row>
    <row r="16" spans="1:89" ht="15.75" x14ac:dyDescent="0.5">
      <c r="A16" s="83">
        <v>15.7</v>
      </c>
      <c r="B16" s="83">
        <v>2.8</v>
      </c>
      <c r="C16" s="82">
        <v>67</v>
      </c>
      <c r="D16" s="82">
        <v>9</v>
      </c>
      <c r="E16" s="84">
        <v>0.05</v>
      </c>
      <c r="F16" s="82">
        <v>228</v>
      </c>
      <c r="G16" s="82">
        <v>4</v>
      </c>
      <c r="H16" s="82">
        <v>86</v>
      </c>
      <c r="I16" s="29">
        <v>1</v>
      </c>
      <c r="J16" s="82">
        <v>31</v>
      </c>
      <c r="K16" s="82">
        <v>13</v>
      </c>
      <c r="L16" s="82">
        <v>1</v>
      </c>
      <c r="M16" s="61">
        <v>38</v>
      </c>
      <c r="N16" s="62">
        <v>70</v>
      </c>
      <c r="O16" s="80">
        <v>1</v>
      </c>
      <c r="P16" s="30">
        <v>173</v>
      </c>
      <c r="Q16" s="30">
        <v>181</v>
      </c>
      <c r="R16" s="31">
        <v>4.6242774566473986E-2</v>
      </c>
      <c r="S16" s="82">
        <v>0</v>
      </c>
      <c r="U16" s="80">
        <v>7.6</v>
      </c>
      <c r="V16" s="80">
        <v>1.8</v>
      </c>
      <c r="W16" s="80">
        <v>42</v>
      </c>
      <c r="X16" s="80">
        <v>1</v>
      </c>
      <c r="Y16" s="80">
        <v>1.4279999999999999</v>
      </c>
      <c r="Z16" s="80">
        <v>121</v>
      </c>
      <c r="AA16" s="80">
        <v>4</v>
      </c>
      <c r="AB16" s="80">
        <v>84</v>
      </c>
      <c r="AC16" s="80">
        <v>0</v>
      </c>
      <c r="AD16" s="80">
        <v>45</v>
      </c>
      <c r="AE16" s="80">
        <v>5</v>
      </c>
      <c r="AF16" s="80">
        <v>4</v>
      </c>
      <c r="AG16" s="80">
        <v>24</v>
      </c>
      <c r="AH16" s="80">
        <v>14</v>
      </c>
      <c r="AI16" s="80">
        <v>0</v>
      </c>
      <c r="AJ16" s="80">
        <v>160</v>
      </c>
      <c r="AK16" s="80">
        <v>165</v>
      </c>
      <c r="AL16" s="80">
        <v>3.125E-2</v>
      </c>
      <c r="AM16" s="106">
        <v>1</v>
      </c>
      <c r="AN16" s="107">
        <v>0</v>
      </c>
      <c r="AO16" s="108">
        <f t="shared" si="1"/>
        <v>1</v>
      </c>
      <c r="AP16" s="80">
        <f t="shared" si="2"/>
        <v>1</v>
      </c>
      <c r="AQ16" s="80">
        <f t="shared" si="3"/>
        <v>0.50028397226043453</v>
      </c>
      <c r="AR16" s="106">
        <f t="shared" si="4"/>
        <v>0.50028397226043453</v>
      </c>
      <c r="AS16" s="108">
        <f t="shared" si="5"/>
        <v>0.49971602773956547</v>
      </c>
      <c r="AT16" s="106">
        <f t="shared" si="6"/>
        <v>-0.69257939725852602</v>
      </c>
      <c r="AU16" s="108">
        <f t="shared" si="7"/>
        <v>100</v>
      </c>
      <c r="AV16" s="80">
        <f t="shared" si="8"/>
        <v>0.99886475571403399</v>
      </c>
      <c r="AX16" s="115">
        <v>0.12576795592347281</v>
      </c>
      <c r="AZ16" s="80" t="s">
        <v>164</v>
      </c>
      <c r="BA16" s="114">
        <f>AV154</f>
        <v>155.17330652590528</v>
      </c>
      <c r="BC16" s="106">
        <v>0.37163028913892149</v>
      </c>
      <c r="BD16" s="107">
        <v>1.6478620372789279E-3</v>
      </c>
      <c r="BE16" s="107">
        <v>-2.0739118331155586E-2</v>
      </c>
      <c r="BF16" s="107">
        <v>1.7142927081147262E-3</v>
      </c>
      <c r="BG16" s="107">
        <v>-3.633504277320816E-4</v>
      </c>
      <c r="BH16" s="107">
        <v>2.5688338819079E-3</v>
      </c>
      <c r="BI16" s="107">
        <v>-3.2481791411860457E-4</v>
      </c>
      <c r="BJ16" s="107">
        <v>-2.8772624487193896E-3</v>
      </c>
      <c r="BK16" s="107">
        <v>-2.1640495940470988E-4</v>
      </c>
      <c r="BL16" s="107">
        <v>-1.0687647101715058E-3</v>
      </c>
      <c r="BM16" s="107">
        <v>-2.5287348672739874E-3</v>
      </c>
      <c r="BN16" s="107">
        <v>2.5972864656432417E-3</v>
      </c>
      <c r="BO16" s="107">
        <v>3.8816254785203265E-2</v>
      </c>
      <c r="BP16" s="107">
        <v>2.1205154131380801E-4</v>
      </c>
      <c r="BQ16" s="107">
        <v>-1.630861450788428E-4</v>
      </c>
      <c r="BR16" s="107">
        <v>2.1045232083616337E-2</v>
      </c>
      <c r="BS16" s="107">
        <v>-4.1626144592425626E-2</v>
      </c>
      <c r="BT16" s="107">
        <v>3.9124496856323202E-2</v>
      </c>
      <c r="BU16" s="108">
        <v>-6.3815639695973596</v>
      </c>
      <c r="BW16" s="115">
        <v>2.041063934095101E-14</v>
      </c>
      <c r="CD16" s="80">
        <v>0.28530275776285285</v>
      </c>
      <c r="CE16" s="80">
        <v>1</v>
      </c>
      <c r="CF16" s="80">
        <v>0</v>
      </c>
      <c r="CG16" s="80">
        <f t="shared" si="13"/>
        <v>11</v>
      </c>
      <c r="CH16" s="80">
        <f t="shared" si="14"/>
        <v>1</v>
      </c>
      <c r="CI16" s="80">
        <f t="shared" si="10"/>
        <v>0.79629629629629628</v>
      </c>
      <c r="CJ16" s="80">
        <f t="shared" si="11"/>
        <v>0.98958333333333337</v>
      </c>
      <c r="CK16" s="80">
        <f t="shared" si="12"/>
        <v>1.8325617283950591E-2</v>
      </c>
    </row>
    <row r="17" spans="1:89" ht="15.75" x14ac:dyDescent="0.5">
      <c r="A17" s="83">
        <v>9.8000000000000007</v>
      </c>
      <c r="B17" s="83">
        <v>2.1</v>
      </c>
      <c r="C17" s="82">
        <v>62</v>
      </c>
      <c r="D17" s="82">
        <v>16</v>
      </c>
      <c r="E17" s="84">
        <v>0.58799999999999997</v>
      </c>
      <c r="F17" s="82">
        <v>136</v>
      </c>
      <c r="G17" s="82">
        <v>4</v>
      </c>
      <c r="H17" s="82">
        <v>121</v>
      </c>
      <c r="I17" s="29">
        <v>1</v>
      </c>
      <c r="J17" s="82">
        <v>41</v>
      </c>
      <c r="K17" s="82">
        <v>10</v>
      </c>
      <c r="L17" s="82">
        <v>3</v>
      </c>
      <c r="M17" s="61">
        <v>41</v>
      </c>
      <c r="N17" s="62">
        <v>44</v>
      </c>
      <c r="O17" s="80">
        <v>1</v>
      </c>
      <c r="P17" s="30">
        <v>159</v>
      </c>
      <c r="Q17" s="30">
        <v>167</v>
      </c>
      <c r="R17" s="31">
        <v>5.0314465408805034E-2</v>
      </c>
      <c r="S17" s="82">
        <v>1</v>
      </c>
      <c r="U17" s="80">
        <v>7.6</v>
      </c>
      <c r="V17" s="80">
        <v>1.8</v>
      </c>
      <c r="W17" s="80">
        <v>50</v>
      </c>
      <c r="X17" s="80">
        <v>3</v>
      </c>
      <c r="Y17" s="80">
        <v>0.53200000000000003</v>
      </c>
      <c r="Z17" s="80">
        <v>111</v>
      </c>
      <c r="AA17" s="80">
        <v>2</v>
      </c>
      <c r="AB17" s="80">
        <v>120</v>
      </c>
      <c r="AC17" s="80">
        <v>0</v>
      </c>
      <c r="AD17" s="80">
        <v>46</v>
      </c>
      <c r="AE17" s="80">
        <v>3</v>
      </c>
      <c r="AF17" s="80">
        <v>4</v>
      </c>
      <c r="AG17" s="80">
        <v>32</v>
      </c>
      <c r="AH17" s="80">
        <v>26</v>
      </c>
      <c r="AI17" s="80">
        <v>0</v>
      </c>
      <c r="AJ17" s="80">
        <v>164</v>
      </c>
      <c r="AK17" s="80">
        <v>172</v>
      </c>
      <c r="AL17" s="80">
        <v>4.878048780487805E-2</v>
      </c>
      <c r="AM17" s="106">
        <v>0</v>
      </c>
      <c r="AN17" s="107">
        <v>1</v>
      </c>
      <c r="AO17" s="108">
        <f t="shared" si="1"/>
        <v>1</v>
      </c>
      <c r="AP17" s="80">
        <f t="shared" si="2"/>
        <v>0</v>
      </c>
      <c r="AQ17" s="80">
        <f t="shared" si="3"/>
        <v>0.30709340213116454</v>
      </c>
      <c r="AR17" s="106">
        <f t="shared" si="4"/>
        <v>0.30709340213116454</v>
      </c>
      <c r="AS17" s="108">
        <f t="shared" si="5"/>
        <v>0.69290659786883546</v>
      </c>
      <c r="AT17" s="106">
        <f t="shared" si="6"/>
        <v>-0.36686006828584455</v>
      </c>
      <c r="AU17" s="108">
        <f t="shared" si="7"/>
        <v>100</v>
      </c>
      <c r="AV17" s="80">
        <f t="shared" si="8"/>
        <v>0.44319595610099261</v>
      </c>
      <c r="AX17" s="115">
        <v>-0.13692590462514251</v>
      </c>
      <c r="AZ17" s="80" t="s">
        <v>101</v>
      </c>
      <c r="BA17" s="115">
        <f>COUNT(AO4:AO153)-2</f>
        <v>148</v>
      </c>
      <c r="BC17" s="106">
        <v>-2.5559437726966724E-2</v>
      </c>
      <c r="BD17" s="107">
        <v>1.9673365160902012E-4</v>
      </c>
      <c r="BE17" s="107">
        <v>-1.0500095636814468E-2</v>
      </c>
      <c r="BF17" s="107">
        <v>4.2095786662327641E-4</v>
      </c>
      <c r="BG17" s="107">
        <v>-1.779007127415606E-3</v>
      </c>
      <c r="BH17" s="107">
        <v>-4.500883055677223E-3</v>
      </c>
      <c r="BI17" s="107">
        <v>-5.8219636824584605E-6</v>
      </c>
      <c r="BJ17" s="107">
        <v>7.1342169057011563E-4</v>
      </c>
      <c r="BK17" s="107">
        <v>-4.9295687463076647E-5</v>
      </c>
      <c r="BL17" s="107">
        <v>-1.4881791579163693E-3</v>
      </c>
      <c r="BM17" s="107">
        <v>-2.9705879775519808E-5</v>
      </c>
      <c r="BN17" s="107">
        <v>2.5140839213064019E-4</v>
      </c>
      <c r="BO17" s="107">
        <v>2.1205154130801319E-4</v>
      </c>
      <c r="BP17" s="107">
        <v>2.5205966924358148E-3</v>
      </c>
      <c r="BQ17" s="107">
        <v>3.462790461988656E-5</v>
      </c>
      <c r="BR17" s="107">
        <v>-2.7308818105971815E-3</v>
      </c>
      <c r="BS17" s="107">
        <v>4.9301271280109682E-4</v>
      </c>
      <c r="BT17" s="107">
        <v>-8.2916983552802897E-4</v>
      </c>
      <c r="BU17" s="108">
        <v>0.2796398446314608</v>
      </c>
      <c r="BW17" s="115">
        <v>-1.2518602001327305E-15</v>
      </c>
      <c r="CD17" s="80">
        <v>0.28758819063327462</v>
      </c>
      <c r="CE17" s="80">
        <v>1</v>
      </c>
      <c r="CF17" s="80">
        <v>0</v>
      </c>
      <c r="CG17" s="80">
        <f t="shared" si="13"/>
        <v>12</v>
      </c>
      <c r="CH17" s="80">
        <f t="shared" si="14"/>
        <v>1</v>
      </c>
      <c r="CI17" s="80">
        <f t="shared" si="10"/>
        <v>0.77777777777777779</v>
      </c>
      <c r="CJ17" s="80">
        <f t="shared" si="11"/>
        <v>0.98958333333333337</v>
      </c>
      <c r="CK17" s="80">
        <f t="shared" si="12"/>
        <v>1.8325617283950591E-2</v>
      </c>
    </row>
    <row r="18" spans="1:89" ht="15.75" x14ac:dyDescent="0.5">
      <c r="A18" s="83">
        <v>19.5</v>
      </c>
      <c r="B18" s="83">
        <v>3.8</v>
      </c>
      <c r="C18" s="82">
        <v>99</v>
      </c>
      <c r="D18" s="82">
        <v>9</v>
      </c>
      <c r="E18" s="84">
        <v>1.76</v>
      </c>
      <c r="F18" s="82">
        <v>369</v>
      </c>
      <c r="G18" s="82">
        <v>4</v>
      </c>
      <c r="H18" s="82">
        <v>85</v>
      </c>
      <c r="I18" s="29">
        <v>1</v>
      </c>
      <c r="J18" s="82">
        <v>38</v>
      </c>
      <c r="K18" s="82">
        <v>12</v>
      </c>
      <c r="L18" s="82">
        <v>2</v>
      </c>
      <c r="M18" s="61">
        <v>38</v>
      </c>
      <c r="N18" s="62">
        <v>68</v>
      </c>
      <c r="O18" s="80">
        <v>1</v>
      </c>
      <c r="P18" s="30">
        <v>163</v>
      </c>
      <c r="Q18" s="30">
        <v>170</v>
      </c>
      <c r="R18" s="31">
        <v>4.2944785276073622E-2</v>
      </c>
      <c r="S18" s="82">
        <v>0</v>
      </c>
      <c r="U18" s="80">
        <v>7.6</v>
      </c>
      <c r="V18" s="80">
        <v>2</v>
      </c>
      <c r="W18" s="80">
        <v>51</v>
      </c>
      <c r="X18" s="80">
        <v>15</v>
      </c>
      <c r="Y18" s="80">
        <v>0.93500000000000005</v>
      </c>
      <c r="Z18" s="80">
        <v>112</v>
      </c>
      <c r="AA18" s="80">
        <v>4</v>
      </c>
      <c r="AB18" s="80">
        <v>72</v>
      </c>
      <c r="AC18" s="80">
        <v>0</v>
      </c>
      <c r="AD18" s="80">
        <v>36</v>
      </c>
      <c r="AE18" s="80">
        <v>4</v>
      </c>
      <c r="AF18" s="80">
        <v>3</v>
      </c>
      <c r="AG18" s="80">
        <v>40</v>
      </c>
      <c r="AH18" s="80">
        <v>29</v>
      </c>
      <c r="AI18" s="80">
        <v>0</v>
      </c>
      <c r="AJ18" s="80">
        <v>166</v>
      </c>
      <c r="AK18" s="80">
        <v>171</v>
      </c>
      <c r="AL18" s="80">
        <v>3.0120481927710843E-2</v>
      </c>
      <c r="AM18" s="106">
        <v>1</v>
      </c>
      <c r="AN18" s="107">
        <v>0</v>
      </c>
      <c r="AO18" s="108">
        <f t="shared" si="1"/>
        <v>1</v>
      </c>
      <c r="AP18" s="80">
        <f t="shared" si="2"/>
        <v>1</v>
      </c>
      <c r="AQ18" s="80">
        <f t="shared" si="3"/>
        <v>0.82825133799884243</v>
      </c>
      <c r="AR18" s="106">
        <f t="shared" si="4"/>
        <v>0.82825133799884243</v>
      </c>
      <c r="AS18" s="108">
        <f t="shared" si="5"/>
        <v>0.17174866200115757</v>
      </c>
      <c r="AT18" s="106">
        <f t="shared" si="6"/>
        <v>-0.18843862235056322</v>
      </c>
      <c r="AU18" s="108">
        <f t="shared" si="7"/>
        <v>100</v>
      </c>
      <c r="AV18" s="80">
        <f t="shared" si="8"/>
        <v>0.20736297561091005</v>
      </c>
      <c r="AX18" s="115">
        <v>-2.1082964270593873E-2</v>
      </c>
      <c r="AZ18" s="80" t="s">
        <v>158</v>
      </c>
      <c r="BA18" s="115">
        <f>_xlfn.CHISQ.DIST.RT(BA16,BA17)</f>
        <v>0.32671731562450634</v>
      </c>
      <c r="BC18" s="106">
        <v>4.4905445024380529E-3</v>
      </c>
      <c r="BD18" s="107">
        <v>-1.9493752040193534E-4</v>
      </c>
      <c r="BE18" s="107">
        <v>8.1124941456612839E-4</v>
      </c>
      <c r="BF18" s="107">
        <v>-2.7003704943820775E-4</v>
      </c>
      <c r="BG18" s="107">
        <v>-9.4356047580192171E-7</v>
      </c>
      <c r="BH18" s="107">
        <v>2.1426411689385517E-4</v>
      </c>
      <c r="BI18" s="107">
        <v>1.4977747245571159E-5</v>
      </c>
      <c r="BJ18" s="107">
        <v>-1.928208766448318E-4</v>
      </c>
      <c r="BK18" s="107">
        <v>4.2880420667694407E-5</v>
      </c>
      <c r="BL18" s="107">
        <v>-7.3236482682631206E-4</v>
      </c>
      <c r="BM18" s="107">
        <v>-1.4977951269604904E-5</v>
      </c>
      <c r="BN18" s="107">
        <v>3.6809454813541713E-5</v>
      </c>
      <c r="BO18" s="107">
        <v>-1.6308614507995172E-4</v>
      </c>
      <c r="BP18" s="107">
        <v>3.4627904620178264E-5</v>
      </c>
      <c r="BQ18" s="107">
        <v>2.0930663203916336E-4</v>
      </c>
      <c r="BR18" s="107">
        <v>-1.3113336784929392E-3</v>
      </c>
      <c r="BS18" s="107">
        <v>-1.8624454044518285E-3</v>
      </c>
      <c r="BT18" s="107">
        <v>1.848325399248711E-3</v>
      </c>
      <c r="BU18" s="108">
        <v>-0.32522934368370027</v>
      </c>
      <c r="BW18" s="115">
        <v>8.1327096234019643E-16</v>
      </c>
      <c r="CD18" s="80">
        <v>0.29688460052765797</v>
      </c>
      <c r="CE18" s="80">
        <v>1</v>
      </c>
      <c r="CF18" s="80">
        <v>0</v>
      </c>
      <c r="CG18" s="80">
        <f t="shared" si="13"/>
        <v>13</v>
      </c>
      <c r="CH18" s="80">
        <f t="shared" si="14"/>
        <v>1</v>
      </c>
      <c r="CI18" s="80">
        <f t="shared" si="10"/>
        <v>0.7592592592592593</v>
      </c>
      <c r="CJ18" s="80">
        <f t="shared" si="11"/>
        <v>0.98958333333333337</v>
      </c>
      <c r="CK18" s="80">
        <f t="shared" si="12"/>
        <v>1.8325617283950699E-2</v>
      </c>
    </row>
    <row r="19" spans="1:89" ht="15.75" x14ac:dyDescent="0.5">
      <c r="A19" s="83">
        <v>16.2</v>
      </c>
      <c r="B19" s="83">
        <v>2.6</v>
      </c>
      <c r="C19" s="82">
        <v>67</v>
      </c>
      <c r="D19" s="82">
        <v>8</v>
      </c>
      <c r="E19" s="84">
        <v>4.4999999999999998E-2</v>
      </c>
      <c r="F19" s="82">
        <v>187</v>
      </c>
      <c r="G19" s="82">
        <v>0</v>
      </c>
      <c r="H19" s="82">
        <v>73</v>
      </c>
      <c r="I19" s="29">
        <v>1</v>
      </c>
      <c r="J19" s="82">
        <v>29</v>
      </c>
      <c r="K19" s="82">
        <v>13</v>
      </c>
      <c r="L19" s="82">
        <v>1</v>
      </c>
      <c r="M19" s="61">
        <v>41</v>
      </c>
      <c r="N19" s="62">
        <v>45</v>
      </c>
      <c r="O19" s="80">
        <v>1</v>
      </c>
      <c r="P19" s="30">
        <v>182</v>
      </c>
      <c r="Q19" s="30">
        <v>192</v>
      </c>
      <c r="R19" s="31">
        <v>5.4945054945054944E-2</v>
      </c>
      <c r="S19" s="82">
        <v>1</v>
      </c>
      <c r="U19" s="80">
        <v>7.7</v>
      </c>
      <c r="V19" s="80">
        <v>1.9</v>
      </c>
      <c r="W19" s="80">
        <v>46</v>
      </c>
      <c r="X19" s="80">
        <v>3</v>
      </c>
      <c r="Y19" s="80">
        <v>2.6259999999999999</v>
      </c>
      <c r="Z19" s="80">
        <v>43</v>
      </c>
      <c r="AA19" s="80">
        <v>2</v>
      </c>
      <c r="AB19" s="80">
        <v>74</v>
      </c>
      <c r="AC19" s="80">
        <v>0</v>
      </c>
      <c r="AD19" s="80">
        <v>50</v>
      </c>
      <c r="AE19" s="80">
        <v>4</v>
      </c>
      <c r="AF19" s="80">
        <v>4</v>
      </c>
      <c r="AG19" s="80">
        <v>50</v>
      </c>
      <c r="AH19" s="80">
        <v>21</v>
      </c>
      <c r="AI19" s="80">
        <v>0</v>
      </c>
      <c r="AJ19" s="80">
        <v>176</v>
      </c>
      <c r="AK19" s="80">
        <v>180</v>
      </c>
      <c r="AL19" s="80">
        <v>2.2727272727272728E-2</v>
      </c>
      <c r="AM19" s="106">
        <v>0</v>
      </c>
      <c r="AN19" s="107">
        <v>1</v>
      </c>
      <c r="AO19" s="108">
        <f t="shared" si="1"/>
        <v>1</v>
      </c>
      <c r="AP19" s="80">
        <f t="shared" si="2"/>
        <v>0</v>
      </c>
      <c r="AQ19" s="80">
        <f t="shared" si="3"/>
        <v>0.28758819063327462</v>
      </c>
      <c r="AR19" s="106">
        <f t="shared" si="4"/>
        <v>0.28758819063327462</v>
      </c>
      <c r="AS19" s="108">
        <f t="shared" si="5"/>
        <v>0.71241180936672532</v>
      </c>
      <c r="AT19" s="106">
        <f t="shared" si="6"/>
        <v>-0.33909915082765629</v>
      </c>
      <c r="AU19" s="108">
        <f t="shared" si="7"/>
        <v>100</v>
      </c>
      <c r="AV19" s="80">
        <f t="shared" si="8"/>
        <v>0.4036825145963211</v>
      </c>
      <c r="AX19" s="115">
        <v>8.7509991829591172E-3</v>
      </c>
      <c r="AZ19" s="80" t="s">
        <v>159</v>
      </c>
      <c r="BA19" s="115">
        <f>BA9</f>
        <v>0.05</v>
      </c>
      <c r="BC19" s="106">
        <v>-0.83422014482383333</v>
      </c>
      <c r="BD19" s="107">
        <v>2.2227596886205521E-2</v>
      </c>
      <c r="BE19" s="107">
        <v>2.9260670644345503E-2</v>
      </c>
      <c r="BF19" s="107">
        <v>-1.3640169024976253E-3</v>
      </c>
      <c r="BG19" s="107">
        <v>4.2948764114423546E-5</v>
      </c>
      <c r="BH19" s="107">
        <v>-2.6422974749182079E-2</v>
      </c>
      <c r="BI19" s="107">
        <v>-1.0360257920074072E-3</v>
      </c>
      <c r="BJ19" s="107">
        <v>-7.4224049014778937E-3</v>
      </c>
      <c r="BK19" s="107">
        <v>-6.1840890957847144E-4</v>
      </c>
      <c r="BL19" s="107">
        <v>-2.9381495013249055E-2</v>
      </c>
      <c r="BM19" s="107">
        <v>7.979928606977495E-3</v>
      </c>
      <c r="BN19" s="107">
        <v>-1.809279757733211E-2</v>
      </c>
      <c r="BO19" s="107">
        <v>2.104523208362423E-2</v>
      </c>
      <c r="BP19" s="107">
        <v>-2.7308818106180927E-3</v>
      </c>
      <c r="BQ19" s="107">
        <v>-1.3113336784965808E-3</v>
      </c>
      <c r="BR19" s="107">
        <v>0.30809728292565608</v>
      </c>
      <c r="BS19" s="107">
        <v>0.14582611545589105</v>
      </c>
      <c r="BT19" s="107">
        <v>-0.14153389873988675</v>
      </c>
      <c r="BU19" s="108">
        <v>22.932901009554477</v>
      </c>
      <c r="BW19" s="115">
        <v>-6.6203096322516689E-14</v>
      </c>
      <c r="CD19" s="80">
        <v>0.30709340213116454</v>
      </c>
      <c r="CE19" s="80">
        <v>1</v>
      </c>
      <c r="CF19" s="80">
        <v>0</v>
      </c>
      <c r="CG19" s="80">
        <f t="shared" si="13"/>
        <v>14</v>
      </c>
      <c r="CH19" s="80">
        <f t="shared" si="14"/>
        <v>1</v>
      </c>
      <c r="CI19" s="80">
        <f t="shared" si="10"/>
        <v>0.7407407407407407</v>
      </c>
      <c r="CJ19" s="80">
        <f t="shared" si="11"/>
        <v>0.98958333333333337</v>
      </c>
      <c r="CK19" s="80">
        <f t="shared" si="12"/>
        <v>1.8325617283950591E-2</v>
      </c>
    </row>
    <row r="20" spans="1:89" ht="15.75" x14ac:dyDescent="0.5">
      <c r="A20" s="83">
        <v>8</v>
      </c>
      <c r="B20" s="83">
        <v>1.9</v>
      </c>
      <c r="C20" s="82">
        <v>51</v>
      </c>
      <c r="D20" s="82">
        <v>12</v>
      </c>
      <c r="E20" s="84">
        <v>1</v>
      </c>
      <c r="F20" s="82">
        <v>66</v>
      </c>
      <c r="G20" s="82">
        <v>3</v>
      </c>
      <c r="H20" s="82">
        <v>90</v>
      </c>
      <c r="I20" s="29">
        <v>0</v>
      </c>
      <c r="J20" s="82">
        <v>34</v>
      </c>
      <c r="K20" s="82">
        <v>6</v>
      </c>
      <c r="L20" s="82">
        <v>2</v>
      </c>
      <c r="M20" s="61">
        <v>40</v>
      </c>
      <c r="N20" s="62">
        <v>25</v>
      </c>
      <c r="O20" s="80">
        <v>0</v>
      </c>
      <c r="P20" s="30">
        <v>178</v>
      </c>
      <c r="Q20" s="30">
        <v>184</v>
      </c>
      <c r="R20" s="31">
        <v>3.3707865168539325E-2</v>
      </c>
      <c r="S20" s="82">
        <v>1</v>
      </c>
      <c r="U20" s="80">
        <v>7.8</v>
      </c>
      <c r="V20" s="80">
        <v>2.1</v>
      </c>
      <c r="W20" s="80">
        <v>46</v>
      </c>
      <c r="X20" s="80">
        <v>17</v>
      </c>
      <c r="Y20" s="80">
        <v>1.4810000000000001</v>
      </c>
      <c r="Z20" s="80">
        <v>126</v>
      </c>
      <c r="AA20" s="80">
        <v>3</v>
      </c>
      <c r="AB20" s="80">
        <v>97</v>
      </c>
      <c r="AC20" s="80">
        <v>0</v>
      </c>
      <c r="AD20" s="80">
        <v>40</v>
      </c>
      <c r="AE20" s="80">
        <v>1</v>
      </c>
      <c r="AF20" s="80">
        <v>6</v>
      </c>
      <c r="AG20" s="80">
        <v>47</v>
      </c>
      <c r="AH20" s="80">
        <v>24</v>
      </c>
      <c r="AI20" s="80">
        <v>0</v>
      </c>
      <c r="AJ20" s="80">
        <v>160</v>
      </c>
      <c r="AK20" s="80">
        <v>165</v>
      </c>
      <c r="AL20" s="80">
        <v>3.125E-2</v>
      </c>
      <c r="AM20" s="106">
        <v>0</v>
      </c>
      <c r="AN20" s="107">
        <v>1</v>
      </c>
      <c r="AO20" s="108">
        <f t="shared" si="1"/>
        <v>1</v>
      </c>
      <c r="AP20" s="80">
        <f t="shared" si="2"/>
        <v>0</v>
      </c>
      <c r="AQ20" s="80">
        <f t="shared" si="3"/>
        <v>0.49071717529161851</v>
      </c>
      <c r="AR20" s="106">
        <f t="shared" si="4"/>
        <v>0.49071717529161851</v>
      </c>
      <c r="AS20" s="108">
        <f t="shared" si="5"/>
        <v>0.50928282470838149</v>
      </c>
      <c r="AT20" s="106">
        <f t="shared" si="6"/>
        <v>-0.67475176898953415</v>
      </c>
      <c r="AU20" s="108">
        <f t="shared" si="7"/>
        <v>100</v>
      </c>
      <c r="AV20" s="80">
        <f t="shared" si="8"/>
        <v>0.9635455025851426</v>
      </c>
      <c r="AX20" s="115">
        <v>-1.6582278210737096</v>
      </c>
      <c r="AZ20" s="80" t="s">
        <v>160</v>
      </c>
      <c r="BA20" s="117" t="str">
        <f>IF(BA18&lt;BA19,"yes","no")</f>
        <v>no</v>
      </c>
      <c r="BC20" s="106">
        <v>-27.579542164253137</v>
      </c>
      <c r="BD20" s="107">
        <v>0.11674910076107095</v>
      </c>
      <c r="BE20" s="107">
        <v>-0.3374173817134824</v>
      </c>
      <c r="BF20" s="107">
        <v>5.0422729827410088E-3</v>
      </c>
      <c r="BG20" s="107">
        <v>-8.4015326426013399E-3</v>
      </c>
      <c r="BH20" s="107">
        <v>3.3046886902055775E-2</v>
      </c>
      <c r="BI20" s="107">
        <v>-2.696623601857556E-3</v>
      </c>
      <c r="BJ20" s="107">
        <v>-1.0335796159964033E-2</v>
      </c>
      <c r="BK20" s="107">
        <v>8.2861749821120539E-4</v>
      </c>
      <c r="BL20" s="107">
        <v>-8.6975149382089459E-2</v>
      </c>
      <c r="BM20" s="107">
        <v>1.0588534561940493E-2</v>
      </c>
      <c r="BN20" s="107">
        <v>-3.9036546456834229E-2</v>
      </c>
      <c r="BO20" s="107">
        <v>-4.162614459211831E-2</v>
      </c>
      <c r="BP20" s="107">
        <v>4.9301271212713127E-4</v>
      </c>
      <c r="BQ20" s="107">
        <v>-1.862445404564857E-3</v>
      </c>
      <c r="BR20" s="107">
        <v>0.14582611545566787</v>
      </c>
      <c r="BS20" s="107">
        <v>4.6918157145222796</v>
      </c>
      <c r="BT20" s="107">
        <v>-4.5348408234401063</v>
      </c>
      <c r="BU20" s="108">
        <v>786.9915389223512</v>
      </c>
      <c r="BW20" s="115">
        <v>-2.1550662525221846E-12</v>
      </c>
      <c r="CD20" s="80">
        <v>0.32309791141808369</v>
      </c>
      <c r="CE20" s="80">
        <v>1</v>
      </c>
      <c r="CF20" s="80">
        <v>0</v>
      </c>
      <c r="CG20" s="80">
        <f t="shared" si="13"/>
        <v>15</v>
      </c>
      <c r="CH20" s="80">
        <f t="shared" si="14"/>
        <v>1</v>
      </c>
      <c r="CI20" s="80">
        <f t="shared" si="10"/>
        <v>0.72222222222222221</v>
      </c>
      <c r="CJ20" s="80">
        <f t="shared" si="11"/>
        <v>0.98958333333333337</v>
      </c>
      <c r="CK20" s="80">
        <f t="shared" si="12"/>
        <v>0</v>
      </c>
    </row>
    <row r="21" spans="1:89" ht="15.75" x14ac:dyDescent="0.5">
      <c r="A21" s="83">
        <v>12.2</v>
      </c>
      <c r="B21" s="83">
        <v>2.6</v>
      </c>
      <c r="C21" s="82">
        <v>71</v>
      </c>
      <c r="D21" s="82">
        <v>13</v>
      </c>
      <c r="E21" s="84">
        <v>0.121</v>
      </c>
      <c r="F21" s="82">
        <v>116</v>
      </c>
      <c r="G21" s="82">
        <v>0</v>
      </c>
      <c r="H21" s="82">
        <v>82</v>
      </c>
      <c r="I21" s="29">
        <v>1</v>
      </c>
      <c r="J21" s="82">
        <v>34</v>
      </c>
      <c r="K21" s="82">
        <v>8</v>
      </c>
      <c r="L21" s="82">
        <v>2</v>
      </c>
      <c r="M21" s="61">
        <v>47</v>
      </c>
      <c r="N21" s="62">
        <v>51</v>
      </c>
      <c r="O21" s="80">
        <v>1</v>
      </c>
      <c r="P21" s="30">
        <v>185</v>
      </c>
      <c r="Q21" s="30">
        <v>193</v>
      </c>
      <c r="R21" s="31">
        <v>4.3243243243243246E-2</v>
      </c>
      <c r="S21" s="82">
        <v>0</v>
      </c>
      <c r="U21" s="80">
        <v>7.9</v>
      </c>
      <c r="V21" s="80">
        <v>1.5</v>
      </c>
      <c r="W21" s="80">
        <v>35</v>
      </c>
      <c r="X21" s="80">
        <v>6</v>
      </c>
      <c r="Y21" s="80">
        <v>4.7E-2</v>
      </c>
      <c r="Z21" s="80">
        <v>65</v>
      </c>
      <c r="AA21" s="80">
        <v>4</v>
      </c>
      <c r="AB21" s="80">
        <v>88</v>
      </c>
      <c r="AC21" s="80">
        <v>0</v>
      </c>
      <c r="AD21" s="80">
        <v>27</v>
      </c>
      <c r="AE21" s="80">
        <v>5</v>
      </c>
      <c r="AF21" s="80">
        <v>6</v>
      </c>
      <c r="AG21" s="80">
        <v>37</v>
      </c>
      <c r="AH21" s="80">
        <v>16</v>
      </c>
      <c r="AI21" s="80">
        <v>0</v>
      </c>
      <c r="AJ21" s="80">
        <v>180</v>
      </c>
      <c r="AK21" s="80">
        <v>186</v>
      </c>
      <c r="AL21" s="80">
        <v>3.3333333333333333E-2</v>
      </c>
      <c r="AM21" s="106">
        <v>1</v>
      </c>
      <c r="AN21" s="107">
        <v>0</v>
      </c>
      <c r="AO21" s="108">
        <f t="shared" si="1"/>
        <v>1</v>
      </c>
      <c r="AP21" s="80">
        <f t="shared" si="2"/>
        <v>1</v>
      </c>
      <c r="AQ21" s="80">
        <f t="shared" si="3"/>
        <v>0.71336101654724915</v>
      </c>
      <c r="AR21" s="106">
        <f t="shared" si="4"/>
        <v>0.71336101654724915</v>
      </c>
      <c r="AS21" s="108">
        <f t="shared" si="5"/>
        <v>0.28663898345275085</v>
      </c>
      <c r="AT21" s="106">
        <f t="shared" si="6"/>
        <v>-0.33776765214356275</v>
      </c>
      <c r="AU21" s="108">
        <f t="shared" si="7"/>
        <v>100</v>
      </c>
      <c r="AV21" s="80">
        <f t="shared" si="8"/>
        <v>0.40181475690964596</v>
      </c>
      <c r="AX21" s="115">
        <v>-0.85634906073157568</v>
      </c>
      <c r="BC21" s="106">
        <v>26.201978046722832</v>
      </c>
      <c r="BD21" s="107">
        <v>-0.12284753382898533</v>
      </c>
      <c r="BE21" s="107">
        <v>0.32970929583639957</v>
      </c>
      <c r="BF21" s="107">
        <v>-4.9302932193245391E-3</v>
      </c>
      <c r="BG21" s="107">
        <v>8.8451517580993046E-3</v>
      </c>
      <c r="BH21" s="107">
        <v>-2.6659853309225677E-2</v>
      </c>
      <c r="BI21" s="107">
        <v>3.0354907619495777E-3</v>
      </c>
      <c r="BJ21" s="107">
        <v>1.1377315752498628E-2</v>
      </c>
      <c r="BK21" s="107">
        <v>-5.1138135437693545E-4</v>
      </c>
      <c r="BL21" s="107">
        <v>8.3560991437341622E-2</v>
      </c>
      <c r="BM21" s="107">
        <v>-1.02412729811391E-2</v>
      </c>
      <c r="BN21" s="107">
        <v>3.7523382616850537E-2</v>
      </c>
      <c r="BO21" s="107">
        <v>3.9124496856027861E-2</v>
      </c>
      <c r="BP21" s="107">
        <v>-8.2916983487645968E-4</v>
      </c>
      <c r="BQ21" s="107">
        <v>1.8483253993581048E-3</v>
      </c>
      <c r="BR21" s="107">
        <v>-0.14153389873967701</v>
      </c>
      <c r="BS21" s="107">
        <v>-4.534840823440299</v>
      </c>
      <c r="BT21" s="107">
        <v>4.385840196395054</v>
      </c>
      <c r="BU21" s="108">
        <v>-760.91031178681271</v>
      </c>
      <c r="BW21" s="115">
        <v>2.0828718570496264E-12</v>
      </c>
      <c r="CD21" s="80">
        <v>0.32669564183968697</v>
      </c>
      <c r="CE21" s="80">
        <v>0</v>
      </c>
      <c r="CF21" s="80">
        <v>1</v>
      </c>
      <c r="CG21" s="80">
        <f t="shared" si="13"/>
        <v>15</v>
      </c>
      <c r="CH21" s="80">
        <f t="shared" si="14"/>
        <v>2</v>
      </c>
      <c r="CI21" s="80">
        <f t="shared" si="10"/>
        <v>0.72222222222222221</v>
      </c>
      <c r="CJ21" s="80">
        <f t="shared" si="11"/>
        <v>0.97916666666666663</v>
      </c>
      <c r="CK21" s="80">
        <f t="shared" si="12"/>
        <v>1.8132716049382686E-2</v>
      </c>
    </row>
    <row r="22" spans="1:89" ht="15.75" x14ac:dyDescent="0.5">
      <c r="A22" s="83">
        <v>11.1</v>
      </c>
      <c r="B22" s="83">
        <v>2.4</v>
      </c>
      <c r="C22" s="82">
        <v>65</v>
      </c>
      <c r="D22" s="82">
        <v>3</v>
      </c>
      <c r="E22" s="84">
        <v>0.159</v>
      </c>
      <c r="F22" s="82">
        <v>144</v>
      </c>
      <c r="G22" s="82">
        <v>2</v>
      </c>
      <c r="H22" s="82">
        <v>85</v>
      </c>
      <c r="I22" s="29">
        <v>1</v>
      </c>
      <c r="J22" s="82">
        <v>47</v>
      </c>
      <c r="K22" s="82">
        <v>14</v>
      </c>
      <c r="L22" s="82">
        <v>3</v>
      </c>
      <c r="M22" s="61">
        <v>27</v>
      </c>
      <c r="N22" s="62">
        <v>59</v>
      </c>
      <c r="O22" s="80">
        <v>1</v>
      </c>
      <c r="P22" s="30">
        <v>168</v>
      </c>
      <c r="Q22" s="30">
        <v>174</v>
      </c>
      <c r="R22" s="31">
        <v>3.5714285714285712E-2</v>
      </c>
      <c r="S22" s="82">
        <v>0</v>
      </c>
      <c r="U22" s="80">
        <v>7.9</v>
      </c>
      <c r="V22" s="80">
        <v>1.8</v>
      </c>
      <c r="W22" s="80">
        <v>42</v>
      </c>
      <c r="X22" s="80">
        <v>4</v>
      </c>
      <c r="Y22" s="80">
        <v>1.2829999999999999</v>
      </c>
      <c r="Z22" s="80">
        <v>68</v>
      </c>
      <c r="AA22" s="80">
        <v>4</v>
      </c>
      <c r="AB22" s="80">
        <v>90</v>
      </c>
      <c r="AC22" s="80">
        <v>0</v>
      </c>
      <c r="AD22" s="80">
        <v>37</v>
      </c>
      <c r="AE22" s="80">
        <v>6</v>
      </c>
      <c r="AF22" s="80">
        <v>3</v>
      </c>
      <c r="AG22" s="80">
        <v>36</v>
      </c>
      <c r="AH22" s="80">
        <v>17</v>
      </c>
      <c r="AI22" s="80">
        <v>0</v>
      </c>
      <c r="AJ22" s="80">
        <v>170</v>
      </c>
      <c r="AK22" s="80">
        <v>175</v>
      </c>
      <c r="AL22" s="80">
        <v>2.9411764705882353E-2</v>
      </c>
      <c r="AM22" s="106">
        <v>1</v>
      </c>
      <c r="AN22" s="107">
        <v>0</v>
      </c>
      <c r="AO22" s="108">
        <f t="shared" si="1"/>
        <v>1</v>
      </c>
      <c r="AP22" s="80">
        <f t="shared" si="2"/>
        <v>1</v>
      </c>
      <c r="AQ22" s="80">
        <f t="shared" si="3"/>
        <v>0.67341817490271416</v>
      </c>
      <c r="AR22" s="106">
        <f t="shared" si="4"/>
        <v>0.67341817490271416</v>
      </c>
      <c r="AS22" s="108">
        <f t="shared" si="5"/>
        <v>0.32658182509728584</v>
      </c>
      <c r="AT22" s="106">
        <f t="shared" si="6"/>
        <v>-0.39538878286185958</v>
      </c>
      <c r="AU22" s="108">
        <f t="shared" si="7"/>
        <v>100</v>
      </c>
      <c r="AV22" s="80">
        <f t="shared" si="8"/>
        <v>0.48496140625320328</v>
      </c>
      <c r="AX22" s="115">
        <v>0.91244182128525531</v>
      </c>
      <c r="BC22" s="109">
        <v>-4599.1889004950372</v>
      </c>
      <c r="BD22" s="110">
        <v>19.022226018304664</v>
      </c>
      <c r="BE22" s="110">
        <v>-56.624643663554693</v>
      </c>
      <c r="BF22" s="110">
        <v>0.88001273392994916</v>
      </c>
      <c r="BG22" s="110">
        <v>-1.5859979990509652</v>
      </c>
      <c r="BH22" s="110">
        <v>5.7907328733618666</v>
      </c>
      <c r="BI22" s="110">
        <v>-0.46823968761008383</v>
      </c>
      <c r="BJ22" s="110">
        <v>-1.7675779473074105</v>
      </c>
      <c r="BK22" s="110">
        <v>9.9976219729934729E-2</v>
      </c>
      <c r="BL22" s="110">
        <v>-14.148724535910732</v>
      </c>
      <c r="BM22" s="110">
        <v>1.6109697603048247</v>
      </c>
      <c r="BN22" s="110">
        <v>-6.4615992132136286</v>
      </c>
      <c r="BO22" s="110">
        <v>-6.3815639695461037</v>
      </c>
      <c r="BP22" s="110">
        <v>0.27963984451836754</v>
      </c>
      <c r="BQ22" s="110">
        <v>-0.3252293437026878</v>
      </c>
      <c r="BR22" s="110">
        <v>22.932901009518421</v>
      </c>
      <c r="BS22" s="110">
        <v>786.99153892239281</v>
      </c>
      <c r="BT22" s="110">
        <v>-760.91031178682113</v>
      </c>
      <c r="BU22" s="111">
        <v>132685.84202126076</v>
      </c>
      <c r="BW22" s="116">
        <v>-3.6152655751121999E-10</v>
      </c>
      <c r="CD22" s="80">
        <v>0.32922335148959964</v>
      </c>
      <c r="CE22" s="80">
        <v>1</v>
      </c>
      <c r="CF22" s="80">
        <v>0</v>
      </c>
      <c r="CG22" s="80">
        <f t="shared" si="13"/>
        <v>16</v>
      </c>
      <c r="CH22" s="80">
        <f t="shared" si="14"/>
        <v>2</v>
      </c>
      <c r="CI22" s="80">
        <f t="shared" si="10"/>
        <v>0.70370370370370372</v>
      </c>
      <c r="CJ22" s="80">
        <f t="shared" si="11"/>
        <v>0.97916666666666663</v>
      </c>
      <c r="CK22" s="80">
        <f t="shared" si="12"/>
        <v>1.8132716049382797E-2</v>
      </c>
    </row>
    <row r="23" spans="1:89" ht="15.75" x14ac:dyDescent="0.5">
      <c r="A23" s="83">
        <v>16.8</v>
      </c>
      <c r="B23" s="83">
        <v>3</v>
      </c>
      <c r="C23" s="82">
        <v>86</v>
      </c>
      <c r="D23" s="82">
        <v>8</v>
      </c>
      <c r="E23" s="84">
        <v>2.2839999999999998</v>
      </c>
      <c r="F23" s="82">
        <v>201</v>
      </c>
      <c r="G23" s="82">
        <v>0</v>
      </c>
      <c r="H23" s="82">
        <v>80</v>
      </c>
      <c r="I23" s="29">
        <v>1</v>
      </c>
      <c r="J23" s="82">
        <v>38</v>
      </c>
      <c r="K23" s="82">
        <v>10</v>
      </c>
      <c r="L23" s="82">
        <v>2</v>
      </c>
      <c r="M23" s="61">
        <v>32</v>
      </c>
      <c r="N23" s="62">
        <v>78</v>
      </c>
      <c r="O23" s="80">
        <v>1</v>
      </c>
      <c r="P23" s="30">
        <v>183</v>
      </c>
      <c r="Q23" s="30">
        <v>192</v>
      </c>
      <c r="R23" s="31">
        <v>4.9180327868852458E-2</v>
      </c>
      <c r="S23" s="82">
        <v>1</v>
      </c>
      <c r="U23" s="80">
        <v>7.9</v>
      </c>
      <c r="V23" s="80">
        <v>2</v>
      </c>
      <c r="W23" s="80">
        <v>51</v>
      </c>
      <c r="X23" s="80">
        <v>3</v>
      </c>
      <c r="Y23" s="80">
        <v>1.464</v>
      </c>
      <c r="Z23" s="80">
        <v>118</v>
      </c>
      <c r="AA23" s="80">
        <v>4</v>
      </c>
      <c r="AB23" s="80">
        <v>115</v>
      </c>
      <c r="AC23" s="80">
        <v>0</v>
      </c>
      <c r="AD23" s="80">
        <v>46</v>
      </c>
      <c r="AE23" s="80">
        <v>6</v>
      </c>
      <c r="AF23" s="80">
        <v>4</v>
      </c>
      <c r="AG23" s="80">
        <v>33</v>
      </c>
      <c r="AH23" s="80">
        <v>31</v>
      </c>
      <c r="AI23" s="80">
        <v>0</v>
      </c>
      <c r="AJ23" s="80">
        <v>162</v>
      </c>
      <c r="AK23" s="80">
        <v>167</v>
      </c>
      <c r="AL23" s="80">
        <v>3.0864197530864196E-2</v>
      </c>
      <c r="AM23" s="106">
        <v>1</v>
      </c>
      <c r="AN23" s="107">
        <v>0</v>
      </c>
      <c r="AO23" s="108">
        <f t="shared" si="1"/>
        <v>1</v>
      </c>
      <c r="AP23" s="80">
        <f t="shared" si="2"/>
        <v>1</v>
      </c>
      <c r="AQ23" s="80">
        <f t="shared" si="3"/>
        <v>0.65838024061530942</v>
      </c>
      <c r="AR23" s="106">
        <f t="shared" si="4"/>
        <v>0.65838024061530942</v>
      </c>
      <c r="AS23" s="108">
        <f t="shared" si="5"/>
        <v>0.34161975938469058</v>
      </c>
      <c r="AT23" s="106">
        <f t="shared" si="6"/>
        <v>-0.41797264128573824</v>
      </c>
      <c r="AU23" s="108">
        <f t="shared" si="7"/>
        <v>100</v>
      </c>
      <c r="AV23" s="80">
        <f t="shared" si="8"/>
        <v>0.51887911925397301</v>
      </c>
      <c r="AX23" s="116">
        <v>-136.32115191086544</v>
      </c>
      <c r="CD23" s="80">
        <v>0.34221855844626131</v>
      </c>
      <c r="CE23" s="80">
        <v>1</v>
      </c>
      <c r="CF23" s="80">
        <v>0</v>
      </c>
      <c r="CG23" s="80">
        <f t="shared" si="13"/>
        <v>17</v>
      </c>
      <c r="CH23" s="80">
        <f t="shared" si="14"/>
        <v>2</v>
      </c>
      <c r="CI23" s="80">
        <f t="shared" si="10"/>
        <v>0.68518518518518512</v>
      </c>
      <c r="CJ23" s="80">
        <f t="shared" si="11"/>
        <v>0.97916666666666663</v>
      </c>
      <c r="CK23" s="80">
        <f t="shared" si="12"/>
        <v>0</v>
      </c>
    </row>
    <row r="24" spans="1:89" ht="15.75" x14ac:dyDescent="0.5">
      <c r="A24" s="83">
        <v>11.8</v>
      </c>
      <c r="B24" s="83">
        <v>2</v>
      </c>
      <c r="C24" s="82">
        <v>51</v>
      </c>
      <c r="D24" s="82">
        <v>8</v>
      </c>
      <c r="E24" s="84">
        <v>0.79900000000000004</v>
      </c>
      <c r="F24" s="82">
        <v>96</v>
      </c>
      <c r="G24" s="82">
        <v>6</v>
      </c>
      <c r="H24" s="82">
        <v>145</v>
      </c>
      <c r="I24" s="29">
        <v>1</v>
      </c>
      <c r="J24" s="82">
        <v>34</v>
      </c>
      <c r="K24" s="82">
        <v>12</v>
      </c>
      <c r="L24" s="82">
        <v>2</v>
      </c>
      <c r="M24" s="61">
        <v>40</v>
      </c>
      <c r="N24" s="62">
        <v>22</v>
      </c>
      <c r="O24" s="80">
        <v>0</v>
      </c>
      <c r="P24" s="30">
        <v>181</v>
      </c>
      <c r="Q24" s="30">
        <v>189</v>
      </c>
      <c r="R24" s="31">
        <v>4.4198895027624308E-2</v>
      </c>
      <c r="S24" s="82">
        <v>1</v>
      </c>
      <c r="U24" s="80">
        <v>8</v>
      </c>
      <c r="V24" s="80">
        <v>1.8</v>
      </c>
      <c r="W24" s="80">
        <v>44</v>
      </c>
      <c r="X24" s="80">
        <v>3</v>
      </c>
      <c r="Y24" s="80">
        <v>1.18</v>
      </c>
      <c r="Z24" s="80">
        <v>69</v>
      </c>
      <c r="AA24" s="80">
        <v>2</v>
      </c>
      <c r="AB24" s="80">
        <v>72</v>
      </c>
      <c r="AC24" s="80">
        <v>0</v>
      </c>
      <c r="AD24" s="80">
        <v>34</v>
      </c>
      <c r="AE24" s="80">
        <v>6</v>
      </c>
      <c r="AF24" s="80">
        <v>2</v>
      </c>
      <c r="AG24" s="80">
        <v>47</v>
      </c>
      <c r="AH24" s="80">
        <v>20</v>
      </c>
      <c r="AI24" s="80">
        <v>0</v>
      </c>
      <c r="AJ24" s="80">
        <v>178</v>
      </c>
      <c r="AK24" s="80">
        <v>183</v>
      </c>
      <c r="AL24" s="80">
        <v>2.8089887640449437E-2</v>
      </c>
      <c r="AM24" s="106">
        <v>0</v>
      </c>
      <c r="AN24" s="107">
        <v>1</v>
      </c>
      <c r="AO24" s="108">
        <f t="shared" si="1"/>
        <v>1</v>
      </c>
      <c r="AP24" s="80">
        <f t="shared" si="2"/>
        <v>0</v>
      </c>
      <c r="AQ24" s="80">
        <f t="shared" si="3"/>
        <v>0.65846704366607878</v>
      </c>
      <c r="AR24" s="106">
        <f t="shared" si="4"/>
        <v>0.65846704366607878</v>
      </c>
      <c r="AS24" s="108">
        <f t="shared" si="5"/>
        <v>0.34153295633392122</v>
      </c>
      <c r="AT24" s="106">
        <f t="shared" si="6"/>
        <v>-1.0743110999894359</v>
      </c>
      <c r="AU24" s="108">
        <f t="shared" si="7"/>
        <v>0</v>
      </c>
      <c r="AV24" s="80">
        <f t="shared" si="8"/>
        <v>1.9279751234966822</v>
      </c>
      <c r="CD24" s="80">
        <v>0.34490379263707949</v>
      </c>
      <c r="CE24" s="80">
        <v>0</v>
      </c>
      <c r="CF24" s="80">
        <v>1</v>
      </c>
      <c r="CG24" s="80">
        <f t="shared" si="13"/>
        <v>17</v>
      </c>
      <c r="CH24" s="80">
        <f t="shared" si="14"/>
        <v>3</v>
      </c>
      <c r="CI24" s="80">
        <f t="shared" si="10"/>
        <v>0.68518518518518512</v>
      </c>
      <c r="CJ24" s="80">
        <f t="shared" si="11"/>
        <v>0.96875</v>
      </c>
      <c r="CK24" s="80">
        <f t="shared" si="12"/>
        <v>0</v>
      </c>
    </row>
    <row r="25" spans="1:89" ht="16.149999999999999" thickBot="1" x14ac:dyDescent="0.55000000000000004">
      <c r="A25" s="83">
        <v>14</v>
      </c>
      <c r="B25" s="83">
        <v>2.2999999999999998</v>
      </c>
      <c r="C25" s="82">
        <v>56</v>
      </c>
      <c r="D25" s="82">
        <v>7</v>
      </c>
      <c r="E25" s="84">
        <v>0.91100000000000003</v>
      </c>
      <c r="F25" s="82">
        <v>134</v>
      </c>
      <c r="G25" s="82">
        <v>2</v>
      </c>
      <c r="H25" s="82">
        <v>112</v>
      </c>
      <c r="I25" s="29">
        <v>0</v>
      </c>
      <c r="J25" s="82">
        <v>30</v>
      </c>
      <c r="K25" s="82">
        <v>13</v>
      </c>
      <c r="L25" s="82">
        <v>1</v>
      </c>
      <c r="M25" s="61">
        <v>38</v>
      </c>
      <c r="N25" s="62">
        <v>34</v>
      </c>
      <c r="O25" s="80">
        <v>1</v>
      </c>
      <c r="P25" s="30">
        <v>178</v>
      </c>
      <c r="Q25" s="30">
        <v>185</v>
      </c>
      <c r="R25" s="31">
        <v>3.9325842696629212E-2</v>
      </c>
      <c r="S25" s="82">
        <v>1</v>
      </c>
      <c r="U25" s="80">
        <v>8</v>
      </c>
      <c r="V25" s="80">
        <v>1.9</v>
      </c>
      <c r="W25" s="80">
        <v>51</v>
      </c>
      <c r="X25" s="80">
        <v>2</v>
      </c>
      <c r="Y25" s="80">
        <v>0.41699999999999998</v>
      </c>
      <c r="Z25" s="80">
        <v>121</v>
      </c>
      <c r="AA25" s="80">
        <v>3</v>
      </c>
      <c r="AB25" s="80">
        <v>123</v>
      </c>
      <c r="AC25" s="80">
        <v>0</v>
      </c>
      <c r="AD25" s="80">
        <v>36</v>
      </c>
      <c r="AE25" s="80">
        <v>8</v>
      </c>
      <c r="AF25" s="80">
        <v>2</v>
      </c>
      <c r="AG25" s="80">
        <v>33</v>
      </c>
      <c r="AH25" s="80">
        <v>32</v>
      </c>
      <c r="AI25" s="80">
        <v>1</v>
      </c>
      <c r="AJ25" s="80">
        <v>161</v>
      </c>
      <c r="AK25" s="80">
        <v>167</v>
      </c>
      <c r="AL25" s="80">
        <v>3.7267080745341616E-2</v>
      </c>
      <c r="AM25" s="106">
        <v>0</v>
      </c>
      <c r="AN25" s="107">
        <v>1</v>
      </c>
      <c r="AO25" s="108">
        <f t="shared" si="1"/>
        <v>1</v>
      </c>
      <c r="AP25" s="80">
        <f t="shared" si="2"/>
        <v>0</v>
      </c>
      <c r="AQ25" s="80">
        <f t="shared" si="3"/>
        <v>0.34221855844626131</v>
      </c>
      <c r="AR25" s="106">
        <f t="shared" si="4"/>
        <v>0.34221855844626131</v>
      </c>
      <c r="AS25" s="108">
        <f t="shared" si="5"/>
        <v>0.65778144155373863</v>
      </c>
      <c r="AT25" s="106">
        <f t="shared" si="6"/>
        <v>-0.41888255852614686</v>
      </c>
      <c r="AU25" s="108">
        <f t="shared" si="7"/>
        <v>100</v>
      </c>
      <c r="AV25" s="80">
        <f t="shared" si="8"/>
        <v>0.52026180251894982</v>
      </c>
      <c r="CD25" s="80">
        <v>0.34830740742065031</v>
      </c>
      <c r="CE25" s="80">
        <v>0</v>
      </c>
      <c r="CF25" s="80">
        <v>1</v>
      </c>
      <c r="CG25" s="80">
        <f t="shared" si="13"/>
        <v>17</v>
      </c>
      <c r="CH25" s="80">
        <f t="shared" si="14"/>
        <v>4</v>
      </c>
      <c r="CI25" s="80">
        <f t="shared" si="10"/>
        <v>0.68518518518518512</v>
      </c>
      <c r="CJ25" s="80">
        <f t="shared" si="11"/>
        <v>0.95833333333333337</v>
      </c>
      <c r="CK25" s="80">
        <f t="shared" si="12"/>
        <v>1.7746913580246781E-2</v>
      </c>
    </row>
    <row r="26" spans="1:89" ht="16.149999999999999" thickTop="1" x14ac:dyDescent="0.5">
      <c r="A26" s="83">
        <v>10.5</v>
      </c>
      <c r="B26" s="83">
        <v>2.2999999999999998</v>
      </c>
      <c r="C26" s="82">
        <v>60</v>
      </c>
      <c r="D26" s="82">
        <v>3</v>
      </c>
      <c r="E26" s="84">
        <v>0.81299999999999994</v>
      </c>
      <c r="F26" s="82">
        <v>101</v>
      </c>
      <c r="G26" s="82">
        <v>3</v>
      </c>
      <c r="H26" s="82">
        <v>106</v>
      </c>
      <c r="I26" s="29">
        <v>0</v>
      </c>
      <c r="J26" s="82">
        <v>44</v>
      </c>
      <c r="K26" s="82">
        <v>8</v>
      </c>
      <c r="L26" s="82">
        <v>3</v>
      </c>
      <c r="M26" s="61">
        <v>33</v>
      </c>
      <c r="N26" s="62">
        <v>45</v>
      </c>
      <c r="O26" s="80">
        <v>0</v>
      </c>
      <c r="P26" s="30">
        <v>170</v>
      </c>
      <c r="Q26" s="30">
        <v>177</v>
      </c>
      <c r="R26" s="31">
        <v>4.1176470588235294E-2</v>
      </c>
      <c r="S26" s="82">
        <v>1</v>
      </c>
      <c r="U26" s="80">
        <v>8</v>
      </c>
      <c r="V26" s="80">
        <v>1.9</v>
      </c>
      <c r="W26" s="80">
        <v>51</v>
      </c>
      <c r="X26" s="80">
        <v>12</v>
      </c>
      <c r="Y26" s="80">
        <v>1</v>
      </c>
      <c r="Z26" s="80">
        <v>66</v>
      </c>
      <c r="AA26" s="80">
        <v>3</v>
      </c>
      <c r="AB26" s="80">
        <v>90</v>
      </c>
      <c r="AC26" s="80">
        <v>0</v>
      </c>
      <c r="AD26" s="80">
        <v>34</v>
      </c>
      <c r="AE26" s="80">
        <v>6</v>
      </c>
      <c r="AF26" s="80">
        <v>2</v>
      </c>
      <c r="AG26" s="80">
        <v>40</v>
      </c>
      <c r="AH26" s="80">
        <v>25</v>
      </c>
      <c r="AI26" s="80">
        <v>0</v>
      </c>
      <c r="AJ26" s="80">
        <v>178</v>
      </c>
      <c r="AK26" s="80">
        <v>184</v>
      </c>
      <c r="AL26" s="80">
        <v>3.3707865168539325E-2</v>
      </c>
      <c r="AM26" s="106">
        <v>1</v>
      </c>
      <c r="AN26" s="107">
        <v>0</v>
      </c>
      <c r="AO26" s="108">
        <f t="shared" si="1"/>
        <v>1</v>
      </c>
      <c r="AP26" s="80">
        <f t="shared" si="2"/>
        <v>1</v>
      </c>
      <c r="AQ26" s="80">
        <f t="shared" si="3"/>
        <v>0.88069702146021867</v>
      </c>
      <c r="AR26" s="106">
        <f t="shared" si="4"/>
        <v>0.88069702146021867</v>
      </c>
      <c r="AS26" s="108">
        <f t="shared" si="5"/>
        <v>0.11930297853978133</v>
      </c>
      <c r="AT26" s="106">
        <f t="shared" si="6"/>
        <v>-0.12704161519050078</v>
      </c>
      <c r="AU26" s="108">
        <f t="shared" si="7"/>
        <v>100</v>
      </c>
      <c r="AV26" s="80">
        <f t="shared" si="8"/>
        <v>0.13546426936016415</v>
      </c>
      <c r="AY26" s="137"/>
      <c r="AZ26" s="137" t="s">
        <v>166</v>
      </c>
      <c r="BA26" s="137" t="s">
        <v>167</v>
      </c>
      <c r="BB26" s="137" t="s">
        <v>168</v>
      </c>
      <c r="BC26" s="137" t="s">
        <v>158</v>
      </c>
      <c r="BD26" s="137" t="s">
        <v>169</v>
      </c>
      <c r="BE26" s="137" t="s">
        <v>170</v>
      </c>
      <c r="BF26" s="137" t="s">
        <v>171</v>
      </c>
      <c r="CD26" s="80">
        <v>0.35361605058197015</v>
      </c>
      <c r="CE26" s="80">
        <v>1</v>
      </c>
      <c r="CF26" s="80">
        <v>0</v>
      </c>
      <c r="CG26" s="80">
        <f t="shared" si="13"/>
        <v>18</v>
      </c>
      <c r="CH26" s="80">
        <f t="shared" si="14"/>
        <v>4</v>
      </c>
      <c r="CI26" s="80">
        <f t="shared" si="10"/>
        <v>0.66666666666666674</v>
      </c>
      <c r="CJ26" s="80">
        <f t="shared" si="11"/>
        <v>0.95833333333333337</v>
      </c>
      <c r="CK26" s="80">
        <f t="shared" si="12"/>
        <v>0</v>
      </c>
    </row>
    <row r="27" spans="1:89" ht="15.75" x14ac:dyDescent="0.5">
      <c r="A27" s="83">
        <v>6.2</v>
      </c>
      <c r="B27" s="83">
        <v>1.6</v>
      </c>
      <c r="C27" s="82">
        <v>40</v>
      </c>
      <c r="D27" s="82">
        <v>14</v>
      </c>
      <c r="E27" s="84">
        <v>0.97599999999999998</v>
      </c>
      <c r="F27" s="82">
        <v>82</v>
      </c>
      <c r="G27" s="82">
        <v>2</v>
      </c>
      <c r="H27" s="82">
        <v>101</v>
      </c>
      <c r="I27" s="29">
        <v>0</v>
      </c>
      <c r="J27" s="82">
        <v>37</v>
      </c>
      <c r="K27" s="82">
        <v>5</v>
      </c>
      <c r="L27" s="82">
        <v>3</v>
      </c>
      <c r="M27" s="61">
        <v>40</v>
      </c>
      <c r="N27" s="62">
        <v>9</v>
      </c>
      <c r="O27" s="80">
        <v>0</v>
      </c>
      <c r="P27" s="30">
        <v>163</v>
      </c>
      <c r="Q27" s="30">
        <v>168</v>
      </c>
      <c r="R27" s="31">
        <v>3.0674846625766871E-2</v>
      </c>
      <c r="S27" s="82">
        <v>0</v>
      </c>
      <c r="U27" s="80">
        <v>8.1</v>
      </c>
      <c r="V27" s="80">
        <v>1.7</v>
      </c>
      <c r="W27" s="80">
        <v>58</v>
      </c>
      <c r="X27" s="80">
        <v>19</v>
      </c>
      <c r="Y27" s="80">
        <v>0.44700000000000001</v>
      </c>
      <c r="Z27" s="80">
        <v>20</v>
      </c>
      <c r="AA27" s="80">
        <v>4</v>
      </c>
      <c r="AB27" s="80">
        <v>129</v>
      </c>
      <c r="AC27" s="80">
        <v>0</v>
      </c>
      <c r="AD27" s="80">
        <v>43</v>
      </c>
      <c r="AE27" s="80">
        <v>10</v>
      </c>
      <c r="AF27" s="80">
        <v>3</v>
      </c>
      <c r="AG27" s="80">
        <v>42</v>
      </c>
      <c r="AH27" s="80">
        <v>35</v>
      </c>
      <c r="AI27" s="80">
        <v>0</v>
      </c>
      <c r="AJ27" s="80">
        <v>178</v>
      </c>
      <c r="AK27" s="80">
        <v>184</v>
      </c>
      <c r="AL27" s="80">
        <v>3.3707865168539325E-2</v>
      </c>
      <c r="AM27" s="106">
        <v>1</v>
      </c>
      <c r="AN27" s="107">
        <v>0</v>
      </c>
      <c r="AO27" s="108">
        <f t="shared" si="1"/>
        <v>1</v>
      </c>
      <c r="AP27" s="80">
        <f t="shared" si="2"/>
        <v>1</v>
      </c>
      <c r="AQ27" s="80">
        <f t="shared" si="3"/>
        <v>0.82642637811743436</v>
      </c>
      <c r="AR27" s="106">
        <f t="shared" si="4"/>
        <v>0.82642637811743436</v>
      </c>
      <c r="AS27" s="108">
        <f t="shared" si="5"/>
        <v>0.17357362188256564</v>
      </c>
      <c r="AT27" s="106">
        <f t="shared" si="6"/>
        <v>-0.19064444237654168</v>
      </c>
      <c r="AU27" s="108">
        <f t="shared" si="7"/>
        <v>100</v>
      </c>
      <c r="AV27" s="80">
        <f t="shared" si="8"/>
        <v>0.21002914050003979</v>
      </c>
      <c r="AY27" s="138" t="s">
        <v>100</v>
      </c>
      <c r="AZ27" s="138">
        <f t="array" ref="AZ27:AZ45">AX5:AX23</f>
        <v>-8.091484706036475</v>
      </c>
      <c r="BA27" s="138">
        <f t="array" ref="BA27:BA45">SQRT([1]!DIAG(BC4:BU22))</f>
        <v>15.651679190644256</v>
      </c>
      <c r="BB27" s="138">
        <f>(AZ27/BA27)^2</f>
        <v>0.26726036662935021</v>
      </c>
      <c r="BC27" s="138">
        <f>_xlfn.CHISQ.DIST.RT(BB27,1)</f>
        <v>0.60517549032890661</v>
      </c>
      <c r="BD27" s="138">
        <f>EXP(AZ27)</f>
        <v>3.0613489921870791E-4</v>
      </c>
      <c r="BE27" s="138"/>
      <c r="BF27" s="138"/>
      <c r="CD27" s="80">
        <v>0.35775736316621592</v>
      </c>
      <c r="CE27" s="80">
        <v>0</v>
      </c>
      <c r="CF27" s="80">
        <v>1</v>
      </c>
      <c r="CG27" s="80">
        <f t="shared" si="13"/>
        <v>18</v>
      </c>
      <c r="CH27" s="80">
        <f t="shared" si="14"/>
        <v>5</v>
      </c>
      <c r="CI27" s="80">
        <f t="shared" si="10"/>
        <v>0.66666666666666674</v>
      </c>
      <c r="CJ27" s="80">
        <f t="shared" si="11"/>
        <v>0.94791666666666663</v>
      </c>
      <c r="CK27" s="80">
        <f t="shared" si="12"/>
        <v>1.755401234567909E-2</v>
      </c>
    </row>
    <row r="28" spans="1:89" ht="15.75" x14ac:dyDescent="0.5">
      <c r="A28" s="83">
        <v>16.899999999999999</v>
      </c>
      <c r="B28" s="83">
        <v>3.4</v>
      </c>
      <c r="C28" s="82">
        <v>85</v>
      </c>
      <c r="D28" s="82">
        <v>12</v>
      </c>
      <c r="E28" s="84">
        <v>1.86</v>
      </c>
      <c r="F28" s="82">
        <v>311</v>
      </c>
      <c r="G28" s="82">
        <v>2</v>
      </c>
      <c r="H28" s="82">
        <v>124</v>
      </c>
      <c r="I28" s="29">
        <v>1</v>
      </c>
      <c r="J28" s="82">
        <v>37</v>
      </c>
      <c r="K28" s="82">
        <v>13</v>
      </c>
      <c r="L28" s="82">
        <v>2</v>
      </c>
      <c r="M28" s="61">
        <v>42</v>
      </c>
      <c r="N28" s="62">
        <v>62</v>
      </c>
      <c r="O28" s="80">
        <v>1</v>
      </c>
      <c r="P28" s="30">
        <v>164</v>
      </c>
      <c r="Q28" s="30">
        <v>172</v>
      </c>
      <c r="R28" s="31">
        <v>4.878048780487805E-2</v>
      </c>
      <c r="S28" s="82">
        <v>1</v>
      </c>
      <c r="U28" s="80">
        <v>8.1</v>
      </c>
      <c r="V28" s="80">
        <v>1.8</v>
      </c>
      <c r="W28" s="80">
        <v>43</v>
      </c>
      <c r="X28" s="80">
        <v>23</v>
      </c>
      <c r="Y28" s="80">
        <v>1.607</v>
      </c>
      <c r="Z28" s="80">
        <v>123</v>
      </c>
      <c r="AA28" s="80">
        <v>1</v>
      </c>
      <c r="AB28" s="80">
        <v>72</v>
      </c>
      <c r="AC28" s="80">
        <v>0</v>
      </c>
      <c r="AD28" s="80">
        <v>45</v>
      </c>
      <c r="AE28" s="80">
        <v>8</v>
      </c>
      <c r="AF28" s="80">
        <v>3</v>
      </c>
      <c r="AG28" s="80">
        <v>44</v>
      </c>
      <c r="AH28" s="80">
        <v>19</v>
      </c>
      <c r="AI28" s="80">
        <v>0</v>
      </c>
      <c r="AJ28" s="80">
        <v>163</v>
      </c>
      <c r="AK28" s="80">
        <v>170</v>
      </c>
      <c r="AL28" s="80">
        <v>4.2944785276073622E-2</v>
      </c>
      <c r="AM28" s="106">
        <v>0</v>
      </c>
      <c r="AN28" s="107">
        <v>1</v>
      </c>
      <c r="AO28" s="108">
        <f t="shared" si="1"/>
        <v>1</v>
      </c>
      <c r="AP28" s="80">
        <f t="shared" si="2"/>
        <v>0</v>
      </c>
      <c r="AQ28" s="80">
        <f t="shared" si="3"/>
        <v>0.61104543313939907</v>
      </c>
      <c r="AR28" s="106">
        <f t="shared" si="4"/>
        <v>0.61104543313939907</v>
      </c>
      <c r="AS28" s="108">
        <f t="shared" si="5"/>
        <v>0.38895456686060093</v>
      </c>
      <c r="AT28" s="106">
        <f t="shared" si="6"/>
        <v>-0.94429273688754856</v>
      </c>
      <c r="AU28" s="108">
        <f t="shared" si="7"/>
        <v>0</v>
      </c>
      <c r="AV28" s="80">
        <f t="shared" si="8"/>
        <v>1.5709943659265331</v>
      </c>
      <c r="AY28" s="138" t="str">
        <f t="array" ref="AY28:AY45">TRANSPOSE(U3:AL3)</f>
        <v>Sales $m</v>
      </c>
      <c r="AZ28" s="138">
        <v>-0.37218230541614183</v>
      </c>
      <c r="BA28" s="138">
        <v>0.25822517979496257</v>
      </c>
      <c r="BB28" s="138">
        <f t="shared" ref="BB28:BB45" si="15">(AZ28/BA28)^2</f>
        <v>2.0773719655977163</v>
      </c>
      <c r="BC28" s="138">
        <f t="shared" ref="BC28:BC45" si="16">_xlfn.CHISQ.DIST.RT(BB28,1)</f>
        <v>0.14949737327140988</v>
      </c>
      <c r="BD28" s="138">
        <f t="shared" ref="BD28:BD45" si="17">EXP(AZ28)</f>
        <v>0.6892285809669092</v>
      </c>
      <c r="BE28" s="138">
        <f>EXP(AZ28-BA28*_xlfn.NORM.S.INV(1-$BA$9/2))</f>
        <v>0.41549098664420842</v>
      </c>
      <c r="BF28" s="138">
        <f>EXP(AZ28+BA28*_xlfn.NORM.S.INV(1-$BA$9/2))</f>
        <v>1.1433124955570704</v>
      </c>
      <c r="CD28" s="80">
        <v>0.36313836038422925</v>
      </c>
      <c r="CE28" s="80">
        <v>1</v>
      </c>
      <c r="CF28" s="80">
        <v>0</v>
      </c>
      <c r="CG28" s="80">
        <f t="shared" si="13"/>
        <v>19</v>
      </c>
      <c r="CH28" s="80">
        <f t="shared" si="14"/>
        <v>5</v>
      </c>
      <c r="CI28" s="80">
        <f t="shared" si="10"/>
        <v>0.64814814814814814</v>
      </c>
      <c r="CJ28" s="80">
        <f t="shared" si="11"/>
        <v>0.94791666666666663</v>
      </c>
      <c r="CK28" s="80">
        <f t="shared" si="12"/>
        <v>0</v>
      </c>
    </row>
    <row r="29" spans="1:89" ht="15.75" x14ac:dyDescent="0.5">
      <c r="A29" s="83">
        <v>7.9</v>
      </c>
      <c r="B29" s="83">
        <v>1.5</v>
      </c>
      <c r="C29" s="82">
        <v>35</v>
      </c>
      <c r="D29" s="82">
        <v>6</v>
      </c>
      <c r="E29" s="84">
        <v>4.7E-2</v>
      </c>
      <c r="F29" s="82">
        <v>65</v>
      </c>
      <c r="G29" s="82">
        <v>4</v>
      </c>
      <c r="H29" s="82">
        <v>88</v>
      </c>
      <c r="I29" s="29">
        <v>0</v>
      </c>
      <c r="J29" s="82">
        <v>27</v>
      </c>
      <c r="K29" s="82">
        <v>5</v>
      </c>
      <c r="L29" s="82">
        <v>6</v>
      </c>
      <c r="M29" s="61">
        <v>37</v>
      </c>
      <c r="N29" s="62">
        <v>16</v>
      </c>
      <c r="O29" s="80">
        <v>0</v>
      </c>
      <c r="P29" s="30">
        <v>180</v>
      </c>
      <c r="Q29" s="30">
        <v>186</v>
      </c>
      <c r="R29" s="31">
        <v>3.3333333333333333E-2</v>
      </c>
      <c r="S29" s="82">
        <v>1</v>
      </c>
      <c r="U29" s="80">
        <v>8.1</v>
      </c>
      <c r="V29" s="80">
        <v>1.9</v>
      </c>
      <c r="W29" s="80">
        <v>49</v>
      </c>
      <c r="X29" s="80">
        <v>16</v>
      </c>
      <c r="Y29" s="80">
        <v>0.98299999999999998</v>
      </c>
      <c r="Z29" s="80">
        <v>71</v>
      </c>
      <c r="AA29" s="80">
        <v>4</v>
      </c>
      <c r="AB29" s="80">
        <v>112</v>
      </c>
      <c r="AC29" s="80">
        <v>0</v>
      </c>
      <c r="AD29" s="80">
        <v>39</v>
      </c>
      <c r="AE29" s="80">
        <v>7</v>
      </c>
      <c r="AF29" s="80">
        <v>3</v>
      </c>
      <c r="AG29" s="80">
        <v>45</v>
      </c>
      <c r="AH29" s="80">
        <v>23</v>
      </c>
      <c r="AI29" s="80">
        <v>0</v>
      </c>
      <c r="AJ29" s="80">
        <v>175</v>
      </c>
      <c r="AK29" s="80">
        <v>180</v>
      </c>
      <c r="AL29" s="80">
        <v>2.8571428571428571E-2</v>
      </c>
      <c r="AM29" s="106">
        <v>1</v>
      </c>
      <c r="AN29" s="107">
        <v>0</v>
      </c>
      <c r="AO29" s="108">
        <f t="shared" si="1"/>
        <v>1</v>
      </c>
      <c r="AP29" s="80">
        <f t="shared" si="2"/>
        <v>1</v>
      </c>
      <c r="AQ29" s="80">
        <f t="shared" si="3"/>
        <v>0.83672728530493923</v>
      </c>
      <c r="AR29" s="106">
        <f t="shared" si="4"/>
        <v>0.83672728530493923</v>
      </c>
      <c r="AS29" s="108">
        <f t="shared" si="5"/>
        <v>0.16327271469506077</v>
      </c>
      <c r="AT29" s="106">
        <f t="shared" si="6"/>
        <v>-0.17825708559327255</v>
      </c>
      <c r="AU29" s="108">
        <f t="shared" si="7"/>
        <v>100</v>
      </c>
      <c r="AV29" s="80">
        <f t="shared" si="8"/>
        <v>0.19513253309954773</v>
      </c>
      <c r="AY29" s="138" t="str">
        <v>Wages $m</v>
      </c>
      <c r="AZ29" s="138">
        <v>-0.3751697409643488</v>
      </c>
      <c r="BA29" s="138">
        <v>1.1891741144454426</v>
      </c>
      <c r="BB29" s="138">
        <f t="shared" si="15"/>
        <v>9.9532454202295451E-2</v>
      </c>
      <c r="BC29" s="138">
        <f t="shared" si="16"/>
        <v>0.75239143025884248</v>
      </c>
      <c r="BD29" s="138">
        <f t="shared" si="17"/>
        <v>0.68717262754653108</v>
      </c>
      <c r="BE29" s="138">
        <f t="shared" ref="BE29:BE45" si="18">EXP(AZ29-BA29*_xlfn.NORM.S.INV(1-$BA$9/2))</f>
        <v>6.6809621350054749E-2</v>
      </c>
      <c r="BF29" s="138">
        <f t="shared" ref="BF29:BF45" si="19">EXP(AZ29+BA29*_xlfn.NORM.S.INV(1-$BA$9/2))</f>
        <v>7.0679373794836904</v>
      </c>
      <c r="CD29" s="80">
        <v>0.36418937009451102</v>
      </c>
      <c r="CE29" s="80">
        <v>0</v>
      </c>
      <c r="CF29" s="80">
        <v>1</v>
      </c>
      <c r="CG29" s="80">
        <f t="shared" si="13"/>
        <v>19</v>
      </c>
      <c r="CH29" s="80">
        <f t="shared" si="14"/>
        <v>6</v>
      </c>
      <c r="CI29" s="80">
        <f t="shared" si="10"/>
        <v>0.64814814814814814</v>
      </c>
      <c r="CJ29" s="80">
        <f t="shared" si="11"/>
        <v>0.9375</v>
      </c>
      <c r="CK29" s="80">
        <f t="shared" si="12"/>
        <v>0</v>
      </c>
    </row>
    <row r="30" spans="1:89" ht="15.75" x14ac:dyDescent="0.5">
      <c r="A30" s="83">
        <v>9.6</v>
      </c>
      <c r="B30" s="83">
        <v>1.9</v>
      </c>
      <c r="C30" s="82">
        <v>51</v>
      </c>
      <c r="D30" s="82">
        <v>6</v>
      </c>
      <c r="E30" s="84">
        <v>0.498</v>
      </c>
      <c r="F30" s="82">
        <v>31</v>
      </c>
      <c r="G30" s="82">
        <v>4</v>
      </c>
      <c r="H30" s="82">
        <v>117</v>
      </c>
      <c r="I30" s="29">
        <v>0</v>
      </c>
      <c r="J30" s="82">
        <v>30</v>
      </c>
      <c r="K30" s="82">
        <v>5</v>
      </c>
      <c r="L30" s="82">
        <v>2</v>
      </c>
      <c r="M30" s="61">
        <v>36</v>
      </c>
      <c r="N30" s="62">
        <v>20</v>
      </c>
      <c r="O30" s="80">
        <v>0</v>
      </c>
      <c r="P30" s="30">
        <v>179</v>
      </c>
      <c r="Q30" s="30">
        <v>187</v>
      </c>
      <c r="R30" s="31">
        <v>4.4692737430167599E-2</v>
      </c>
      <c r="S30" s="82">
        <v>1</v>
      </c>
      <c r="U30" s="80">
        <v>8.1</v>
      </c>
      <c r="V30" s="80">
        <v>3.3</v>
      </c>
      <c r="W30" s="80">
        <v>79</v>
      </c>
      <c r="X30" s="80">
        <v>2</v>
      </c>
      <c r="Y30" s="80">
        <v>0.54600000000000004</v>
      </c>
      <c r="Z30" s="80">
        <v>122</v>
      </c>
      <c r="AA30" s="80">
        <v>4</v>
      </c>
      <c r="AB30" s="80">
        <v>129</v>
      </c>
      <c r="AC30" s="80">
        <v>0</v>
      </c>
      <c r="AD30" s="80">
        <v>56</v>
      </c>
      <c r="AE30" s="80">
        <v>3</v>
      </c>
      <c r="AF30" s="80">
        <v>5</v>
      </c>
      <c r="AG30" s="80">
        <v>33</v>
      </c>
      <c r="AH30" s="80">
        <v>74</v>
      </c>
      <c r="AI30" s="80">
        <v>0</v>
      </c>
      <c r="AJ30" s="80">
        <v>163</v>
      </c>
      <c r="AK30" s="80">
        <v>170</v>
      </c>
      <c r="AL30" s="80">
        <v>4.2944785276073622E-2</v>
      </c>
      <c r="AM30" s="106">
        <v>1</v>
      </c>
      <c r="AN30" s="107">
        <v>0</v>
      </c>
      <c r="AO30" s="108">
        <f t="shared" si="1"/>
        <v>1</v>
      </c>
      <c r="AP30" s="80">
        <f t="shared" si="2"/>
        <v>1</v>
      </c>
      <c r="AQ30" s="80">
        <f t="shared" si="3"/>
        <v>0.43455290300692007</v>
      </c>
      <c r="AR30" s="106">
        <f t="shared" si="4"/>
        <v>0.43455290300692007</v>
      </c>
      <c r="AS30" s="108">
        <f t="shared" si="5"/>
        <v>0.56544709699307993</v>
      </c>
      <c r="AT30" s="106">
        <f t="shared" si="6"/>
        <v>-0.83343758563100401</v>
      </c>
      <c r="AU30" s="108">
        <f t="shared" si="7"/>
        <v>0</v>
      </c>
      <c r="AV30" s="80">
        <f t="shared" si="8"/>
        <v>1.3012157854208959</v>
      </c>
      <c r="AY30" s="138" t="str">
        <v>No. Staff</v>
      </c>
      <c r="AZ30" s="138">
        <v>4.4361159849997632E-2</v>
      </c>
      <c r="BA30" s="138">
        <v>4.3799923374800882E-2</v>
      </c>
      <c r="BB30" s="138">
        <f t="shared" si="15"/>
        <v>1.025791470528288</v>
      </c>
      <c r="BC30" s="138">
        <f t="shared" si="16"/>
        <v>0.31114918401714331</v>
      </c>
      <c r="BD30" s="138">
        <f t="shared" si="17"/>
        <v>1.0453598287190784</v>
      </c>
      <c r="BE30" s="138">
        <f t="shared" si="18"/>
        <v>0.95936361777039336</v>
      </c>
      <c r="BF30" s="138">
        <f t="shared" si="19"/>
        <v>1.1390646374929738</v>
      </c>
      <c r="CD30" s="80">
        <v>0.38552135110964841</v>
      </c>
      <c r="CE30" s="80">
        <v>0</v>
      </c>
      <c r="CF30" s="80">
        <v>1</v>
      </c>
      <c r="CG30" s="80">
        <f t="shared" si="13"/>
        <v>19</v>
      </c>
      <c r="CH30" s="80">
        <f t="shared" si="14"/>
        <v>7</v>
      </c>
      <c r="CI30" s="80">
        <f t="shared" si="10"/>
        <v>0.64814814814814814</v>
      </c>
      <c r="CJ30" s="80">
        <f t="shared" si="11"/>
        <v>0.92708333333333337</v>
      </c>
      <c r="CK30" s="80">
        <f t="shared" si="12"/>
        <v>0</v>
      </c>
    </row>
    <row r="31" spans="1:89" ht="15.75" x14ac:dyDescent="0.5">
      <c r="A31" s="83">
        <v>16.3</v>
      </c>
      <c r="B31" s="83">
        <v>3.7</v>
      </c>
      <c r="C31" s="82">
        <v>102</v>
      </c>
      <c r="D31" s="82">
        <v>12</v>
      </c>
      <c r="E31" s="84">
        <v>8.4000000000000005E-2</v>
      </c>
      <c r="F31" s="82">
        <v>249</v>
      </c>
      <c r="G31" s="82">
        <v>2</v>
      </c>
      <c r="H31" s="82">
        <v>86</v>
      </c>
      <c r="I31" s="29">
        <v>1</v>
      </c>
      <c r="J31" s="82">
        <v>38</v>
      </c>
      <c r="K31" s="82">
        <v>11</v>
      </c>
      <c r="L31" s="82">
        <v>2</v>
      </c>
      <c r="M31" s="61">
        <v>32</v>
      </c>
      <c r="N31" s="62">
        <v>114</v>
      </c>
      <c r="O31" s="80">
        <v>1</v>
      </c>
      <c r="P31" s="30">
        <v>170</v>
      </c>
      <c r="Q31" s="30">
        <v>177</v>
      </c>
      <c r="R31" s="31">
        <v>4.1176470588235294E-2</v>
      </c>
      <c r="S31" s="82">
        <v>1</v>
      </c>
      <c r="U31" s="80">
        <v>8.1999999999999993</v>
      </c>
      <c r="V31" s="80">
        <v>1.7</v>
      </c>
      <c r="W31" s="80">
        <v>49</v>
      </c>
      <c r="X31" s="80">
        <v>13</v>
      </c>
      <c r="Y31" s="80">
        <v>0.85199999999999998</v>
      </c>
      <c r="Z31" s="80">
        <v>102</v>
      </c>
      <c r="AA31" s="80">
        <v>3</v>
      </c>
      <c r="AB31" s="80">
        <v>108</v>
      </c>
      <c r="AC31" s="80">
        <v>0</v>
      </c>
      <c r="AD31" s="80">
        <v>37</v>
      </c>
      <c r="AE31" s="80">
        <v>9</v>
      </c>
      <c r="AF31" s="80">
        <v>4</v>
      </c>
      <c r="AG31" s="80">
        <v>41</v>
      </c>
      <c r="AH31" s="80">
        <v>25</v>
      </c>
      <c r="AI31" s="80">
        <v>0</v>
      </c>
      <c r="AJ31" s="80">
        <v>162</v>
      </c>
      <c r="AK31" s="80">
        <v>168</v>
      </c>
      <c r="AL31" s="80">
        <v>3.7037037037037035E-2</v>
      </c>
      <c r="AM31" s="106">
        <v>1</v>
      </c>
      <c r="AN31" s="107">
        <v>0</v>
      </c>
      <c r="AO31" s="108">
        <f t="shared" si="1"/>
        <v>1</v>
      </c>
      <c r="AP31" s="80">
        <f t="shared" si="2"/>
        <v>1</v>
      </c>
      <c r="AQ31" s="80">
        <f t="shared" si="3"/>
        <v>0.73042355510086376</v>
      </c>
      <c r="AR31" s="106">
        <f t="shared" si="4"/>
        <v>0.73042355510086376</v>
      </c>
      <c r="AS31" s="108">
        <f t="shared" si="5"/>
        <v>0.26957644489913624</v>
      </c>
      <c r="AT31" s="106">
        <f t="shared" si="6"/>
        <v>-0.31413070063093645</v>
      </c>
      <c r="AU31" s="108">
        <f t="shared" si="7"/>
        <v>100</v>
      </c>
      <c r="AV31" s="80">
        <f t="shared" si="8"/>
        <v>0.3690686629922697</v>
      </c>
      <c r="AY31" s="138" t="str">
        <v>Age (Yrs)</v>
      </c>
      <c r="AZ31" s="138">
        <v>4.8594733704087588E-2</v>
      </c>
      <c r="BA31" s="138">
        <v>5.2250349705748003E-2</v>
      </c>
      <c r="BB31" s="138">
        <f t="shared" si="15"/>
        <v>0.86496793903444469</v>
      </c>
      <c r="BC31" s="138">
        <f t="shared" si="16"/>
        <v>0.35235217325365059</v>
      </c>
      <c r="BD31" s="138">
        <f t="shared" si="17"/>
        <v>1.0497948180614423</v>
      </c>
      <c r="BE31" s="138">
        <f t="shared" si="18"/>
        <v>0.94760827902661904</v>
      </c>
      <c r="BF31" s="138">
        <f t="shared" si="19"/>
        <v>1.1630007719652886</v>
      </c>
      <c r="CD31" s="80">
        <v>0.41663511759132593</v>
      </c>
      <c r="CE31" s="80">
        <v>0</v>
      </c>
      <c r="CF31" s="80">
        <v>1</v>
      </c>
      <c r="CG31" s="80">
        <f t="shared" si="13"/>
        <v>19</v>
      </c>
      <c r="CH31" s="80">
        <f t="shared" si="14"/>
        <v>8</v>
      </c>
      <c r="CI31" s="80">
        <f t="shared" si="10"/>
        <v>0.64814814814814814</v>
      </c>
      <c r="CJ31" s="80">
        <f t="shared" si="11"/>
        <v>0.91666666666666663</v>
      </c>
      <c r="CK31" s="80">
        <f t="shared" si="12"/>
        <v>1.697530864197528E-2</v>
      </c>
    </row>
    <row r="32" spans="1:89" ht="15.75" x14ac:dyDescent="0.5">
      <c r="A32" s="83">
        <v>11.2</v>
      </c>
      <c r="B32" s="83">
        <v>2.6</v>
      </c>
      <c r="C32" s="82">
        <v>70</v>
      </c>
      <c r="D32" s="82">
        <v>14</v>
      </c>
      <c r="E32" s="84">
        <v>4.8000000000000001E-2</v>
      </c>
      <c r="F32" s="82">
        <v>197</v>
      </c>
      <c r="G32" s="82">
        <v>4</v>
      </c>
      <c r="H32" s="82">
        <v>72</v>
      </c>
      <c r="I32" s="29">
        <v>1</v>
      </c>
      <c r="J32" s="82">
        <v>35</v>
      </c>
      <c r="K32" s="82">
        <v>11</v>
      </c>
      <c r="L32" s="82">
        <v>3</v>
      </c>
      <c r="M32" s="61">
        <v>42</v>
      </c>
      <c r="N32" s="62">
        <v>56</v>
      </c>
      <c r="O32" s="80">
        <v>0</v>
      </c>
      <c r="P32" s="30">
        <v>166</v>
      </c>
      <c r="Q32" s="30">
        <v>172</v>
      </c>
      <c r="R32" s="31">
        <v>3.614457831325301E-2</v>
      </c>
      <c r="S32" s="82">
        <v>1</v>
      </c>
      <c r="U32" s="80">
        <v>8.3000000000000007</v>
      </c>
      <c r="V32" s="80">
        <v>1.9</v>
      </c>
      <c r="W32" s="80">
        <v>49</v>
      </c>
      <c r="X32" s="80">
        <v>4</v>
      </c>
      <c r="Y32" s="80">
        <v>0.124</v>
      </c>
      <c r="Z32" s="80">
        <v>77</v>
      </c>
      <c r="AA32" s="80">
        <v>3</v>
      </c>
      <c r="AB32" s="80">
        <v>150</v>
      </c>
      <c r="AC32" s="80">
        <v>0</v>
      </c>
      <c r="AD32" s="80">
        <v>29</v>
      </c>
      <c r="AE32" s="80">
        <v>10</v>
      </c>
      <c r="AF32" s="80">
        <v>1</v>
      </c>
      <c r="AG32" s="80">
        <v>32</v>
      </c>
      <c r="AH32" s="80">
        <v>24</v>
      </c>
      <c r="AI32" s="80">
        <v>1</v>
      </c>
      <c r="AJ32" s="80">
        <v>168</v>
      </c>
      <c r="AK32" s="80">
        <v>175</v>
      </c>
      <c r="AL32" s="80">
        <v>4.1666666666666664E-2</v>
      </c>
      <c r="AM32" s="106">
        <v>0</v>
      </c>
      <c r="AN32" s="107">
        <v>1</v>
      </c>
      <c r="AO32" s="108">
        <f t="shared" si="1"/>
        <v>1</v>
      </c>
      <c r="AP32" s="80">
        <f t="shared" si="2"/>
        <v>0</v>
      </c>
      <c r="AQ32" s="80">
        <f t="shared" si="3"/>
        <v>0.550417727842614</v>
      </c>
      <c r="AR32" s="106">
        <f t="shared" si="4"/>
        <v>0.550417727842614</v>
      </c>
      <c r="AS32" s="108">
        <f t="shared" si="5"/>
        <v>0.449582272157386</v>
      </c>
      <c r="AT32" s="106">
        <f t="shared" si="6"/>
        <v>-0.79943641143497302</v>
      </c>
      <c r="AU32" s="108">
        <f t="shared" si="7"/>
        <v>0</v>
      </c>
      <c r="AV32" s="80">
        <f t="shared" si="8"/>
        <v>1.2242869924593656</v>
      </c>
      <c r="AY32" s="138" t="str">
        <v>GrossProfit $m</v>
      </c>
      <c r="AZ32" s="138">
        <v>0.85076186508489737</v>
      </c>
      <c r="BA32" s="138">
        <v>0.37896618097642421</v>
      </c>
      <c r="BB32" s="138">
        <f t="shared" si="15"/>
        <v>5.0398210832854557</v>
      </c>
      <c r="BC32" s="138">
        <f t="shared" si="16"/>
        <v>2.4771048282381934E-2</v>
      </c>
      <c r="BD32" s="138">
        <f t="shared" si="17"/>
        <v>2.341430026356381</v>
      </c>
      <c r="BE32" s="138">
        <f t="shared" si="18"/>
        <v>1.1140497495739985</v>
      </c>
      <c r="BF32" s="138">
        <f t="shared" si="19"/>
        <v>4.9210500432495206</v>
      </c>
      <c r="CD32" s="80">
        <v>0.41885829942655262</v>
      </c>
      <c r="CE32" s="80">
        <v>1</v>
      </c>
      <c r="CF32" s="80">
        <v>0</v>
      </c>
      <c r="CG32" s="80">
        <f t="shared" si="13"/>
        <v>20</v>
      </c>
      <c r="CH32" s="80">
        <f t="shared" si="14"/>
        <v>8</v>
      </c>
      <c r="CI32" s="80">
        <f t="shared" si="10"/>
        <v>0.62962962962962965</v>
      </c>
      <c r="CJ32" s="80">
        <f t="shared" si="11"/>
        <v>0.91666666666666663</v>
      </c>
      <c r="CK32" s="80">
        <f t="shared" si="12"/>
        <v>0</v>
      </c>
    </row>
    <row r="33" spans="1:89" ht="15.75" x14ac:dyDescent="0.5">
      <c r="A33" s="83">
        <v>13.1</v>
      </c>
      <c r="B33" s="83">
        <v>2.5</v>
      </c>
      <c r="C33" s="82">
        <v>61</v>
      </c>
      <c r="D33" s="82">
        <v>7</v>
      </c>
      <c r="E33" s="84">
        <v>0.96</v>
      </c>
      <c r="F33" s="82">
        <v>213</v>
      </c>
      <c r="G33" s="82">
        <v>2</v>
      </c>
      <c r="H33" s="82">
        <v>101</v>
      </c>
      <c r="I33" s="29">
        <v>1</v>
      </c>
      <c r="J33" s="82">
        <v>30</v>
      </c>
      <c r="K33" s="82">
        <v>10</v>
      </c>
      <c r="L33" s="82">
        <v>5</v>
      </c>
      <c r="M33" s="61">
        <v>39</v>
      </c>
      <c r="N33" s="62">
        <v>43</v>
      </c>
      <c r="O33" s="80">
        <v>1</v>
      </c>
      <c r="P33" s="30">
        <v>168</v>
      </c>
      <c r="Q33" s="30">
        <v>173</v>
      </c>
      <c r="R33" s="31">
        <v>2.976190476190476E-2</v>
      </c>
      <c r="S33" s="82">
        <v>1</v>
      </c>
      <c r="U33" s="80">
        <v>8.4</v>
      </c>
      <c r="V33" s="80">
        <v>1.8</v>
      </c>
      <c r="W33" s="80">
        <v>47</v>
      </c>
      <c r="X33" s="80">
        <v>10</v>
      </c>
      <c r="Y33" s="80">
        <v>1.512</v>
      </c>
      <c r="Z33" s="80">
        <v>73</v>
      </c>
      <c r="AA33" s="80">
        <v>0</v>
      </c>
      <c r="AB33" s="80">
        <v>82</v>
      </c>
      <c r="AC33" s="80">
        <v>1</v>
      </c>
      <c r="AD33" s="80">
        <v>31</v>
      </c>
      <c r="AE33" s="80">
        <v>7</v>
      </c>
      <c r="AF33" s="80">
        <v>2</v>
      </c>
      <c r="AG33" s="80">
        <v>41</v>
      </c>
      <c r="AH33" s="80">
        <v>22</v>
      </c>
      <c r="AI33" s="80">
        <v>1</v>
      </c>
      <c r="AJ33" s="80">
        <v>174</v>
      </c>
      <c r="AK33" s="80">
        <v>180</v>
      </c>
      <c r="AL33" s="80">
        <v>3.4482758620689655E-2</v>
      </c>
      <c r="AM33" s="106">
        <v>0</v>
      </c>
      <c r="AN33" s="107">
        <v>1</v>
      </c>
      <c r="AO33" s="108">
        <f t="shared" si="1"/>
        <v>1</v>
      </c>
      <c r="AP33" s="80">
        <f t="shared" si="2"/>
        <v>0</v>
      </c>
      <c r="AQ33" s="80">
        <f t="shared" si="3"/>
        <v>0.23943453203989312</v>
      </c>
      <c r="AR33" s="106">
        <f t="shared" si="4"/>
        <v>0.23943453203989312</v>
      </c>
      <c r="AS33" s="108">
        <f t="shared" si="5"/>
        <v>0.76056546796010682</v>
      </c>
      <c r="AT33" s="106">
        <f t="shared" si="6"/>
        <v>-0.27369308557029748</v>
      </c>
      <c r="AU33" s="108">
        <f t="shared" si="7"/>
        <v>100</v>
      </c>
      <c r="AV33" s="80">
        <f t="shared" si="8"/>
        <v>0.31481120577571631</v>
      </c>
      <c r="AY33" s="138" t="str">
        <v>Adv.$'000</v>
      </c>
      <c r="AZ33" s="138">
        <v>1.7073617741555094E-2</v>
      </c>
      <c r="BA33" s="138">
        <v>1.0493494646836365E-2</v>
      </c>
      <c r="BB33" s="138">
        <f t="shared" si="15"/>
        <v>2.6473466773403742</v>
      </c>
      <c r="BC33" s="138">
        <f t="shared" si="16"/>
        <v>0.10372289131273582</v>
      </c>
      <c r="BD33" s="138">
        <f t="shared" si="17"/>
        <v>1.0172202050230175</v>
      </c>
      <c r="BE33" s="138">
        <f t="shared" si="18"/>
        <v>0.99651284047458855</v>
      </c>
      <c r="BF33" s="138">
        <f t="shared" si="19"/>
        <v>1.0383578650268839</v>
      </c>
      <c r="CD33" s="80">
        <v>0.41926919281677039</v>
      </c>
      <c r="CE33" s="80">
        <v>0</v>
      </c>
      <c r="CF33" s="80">
        <v>1</v>
      </c>
      <c r="CG33" s="80">
        <f t="shared" si="13"/>
        <v>20</v>
      </c>
      <c r="CH33" s="80">
        <f t="shared" si="14"/>
        <v>9</v>
      </c>
      <c r="CI33" s="80">
        <f t="shared" si="10"/>
        <v>0.62962962962962965</v>
      </c>
      <c r="CJ33" s="80">
        <f t="shared" si="11"/>
        <v>0.90625</v>
      </c>
      <c r="CK33" s="80">
        <f t="shared" si="12"/>
        <v>0</v>
      </c>
    </row>
    <row r="34" spans="1:89" ht="15.75" x14ac:dyDescent="0.5">
      <c r="A34" s="83">
        <v>8</v>
      </c>
      <c r="B34" s="83">
        <v>1.8</v>
      </c>
      <c r="C34" s="82">
        <v>44</v>
      </c>
      <c r="D34" s="82">
        <v>3</v>
      </c>
      <c r="E34" s="84">
        <v>1.18</v>
      </c>
      <c r="F34" s="82">
        <v>69</v>
      </c>
      <c r="G34" s="82">
        <v>2</v>
      </c>
      <c r="H34" s="82">
        <v>72</v>
      </c>
      <c r="I34" s="29">
        <v>0</v>
      </c>
      <c r="J34" s="82">
        <v>34</v>
      </c>
      <c r="K34" s="82">
        <v>6</v>
      </c>
      <c r="L34" s="82">
        <v>2</v>
      </c>
      <c r="M34" s="61">
        <v>47</v>
      </c>
      <c r="N34" s="62">
        <v>20</v>
      </c>
      <c r="O34" s="80">
        <v>0</v>
      </c>
      <c r="P34" s="30">
        <v>178</v>
      </c>
      <c r="Q34" s="30">
        <v>183</v>
      </c>
      <c r="R34" s="31">
        <v>2.8089887640449437E-2</v>
      </c>
      <c r="S34" s="82">
        <v>0</v>
      </c>
      <c r="U34" s="80">
        <v>8.4</v>
      </c>
      <c r="V34" s="80">
        <v>2</v>
      </c>
      <c r="W34" s="80">
        <v>56</v>
      </c>
      <c r="X34" s="80">
        <v>14</v>
      </c>
      <c r="Y34" s="80">
        <v>3.9E-2</v>
      </c>
      <c r="Z34" s="80">
        <v>128</v>
      </c>
      <c r="AA34" s="80">
        <v>1</v>
      </c>
      <c r="AB34" s="80">
        <v>97</v>
      </c>
      <c r="AC34" s="80">
        <v>1</v>
      </c>
      <c r="AD34" s="80">
        <v>43</v>
      </c>
      <c r="AE34" s="80">
        <v>6</v>
      </c>
      <c r="AF34" s="80">
        <v>3</v>
      </c>
      <c r="AG34" s="80">
        <v>41</v>
      </c>
      <c r="AH34" s="80">
        <v>37</v>
      </c>
      <c r="AI34" s="80">
        <v>0</v>
      </c>
      <c r="AJ34" s="80">
        <v>165</v>
      </c>
      <c r="AK34" s="80">
        <v>172</v>
      </c>
      <c r="AL34" s="80">
        <v>4.2424242424242427E-2</v>
      </c>
      <c r="AM34" s="106">
        <v>0</v>
      </c>
      <c r="AN34" s="107">
        <v>1</v>
      </c>
      <c r="AO34" s="108">
        <f t="shared" si="1"/>
        <v>1</v>
      </c>
      <c r="AP34" s="80">
        <f t="shared" si="2"/>
        <v>0</v>
      </c>
      <c r="AQ34" s="80">
        <f t="shared" si="3"/>
        <v>0.29688460052765797</v>
      </c>
      <c r="AR34" s="106">
        <f t="shared" si="4"/>
        <v>0.29688460052765797</v>
      </c>
      <c r="AS34" s="108">
        <f t="shared" si="5"/>
        <v>0.70311539947234203</v>
      </c>
      <c r="AT34" s="106">
        <f t="shared" si="6"/>
        <v>-0.35223424776635015</v>
      </c>
      <c r="AU34" s="108">
        <f t="shared" si="7"/>
        <v>100</v>
      </c>
      <c r="AV34" s="80">
        <f t="shared" si="8"/>
        <v>0.42224164162875277</v>
      </c>
      <c r="AY34" s="138" t="str">
        <v>Competitors</v>
      </c>
      <c r="AZ34" s="138">
        <v>0.37115445860657426</v>
      </c>
      <c r="BA34" s="138">
        <v>0.16434597987595867</v>
      </c>
      <c r="BB34" s="138">
        <f t="shared" si="15"/>
        <v>5.1002468206187226</v>
      </c>
      <c r="BC34" s="138">
        <f t="shared" si="16"/>
        <v>2.392243921505011E-2</v>
      </c>
      <c r="BD34" s="138">
        <f t="shared" si="17"/>
        <v>1.4494069294726353</v>
      </c>
      <c r="BE34" s="138">
        <f t="shared" si="18"/>
        <v>1.0502647308871182</v>
      </c>
      <c r="BF34" s="138">
        <f t="shared" si="19"/>
        <v>2.0002389734908501</v>
      </c>
      <c r="CD34" s="80">
        <v>0.43455290300692007</v>
      </c>
      <c r="CE34" s="80">
        <v>0</v>
      </c>
      <c r="CF34" s="80">
        <v>1</v>
      </c>
      <c r="CG34" s="80">
        <f t="shared" si="13"/>
        <v>20</v>
      </c>
      <c r="CH34" s="80">
        <f t="shared" si="14"/>
        <v>10</v>
      </c>
      <c r="CI34" s="80">
        <f t="shared" si="10"/>
        <v>0.62962962962962965</v>
      </c>
      <c r="CJ34" s="80">
        <f t="shared" si="11"/>
        <v>0.89583333333333337</v>
      </c>
      <c r="CK34" s="80">
        <f t="shared" si="12"/>
        <v>0</v>
      </c>
    </row>
    <row r="35" spans="1:89" ht="15.75" x14ac:dyDescent="0.5">
      <c r="A35" s="83">
        <v>16.100000000000001</v>
      </c>
      <c r="B35" s="83">
        <v>3.9</v>
      </c>
      <c r="C35" s="82">
        <v>98</v>
      </c>
      <c r="D35" s="82">
        <v>3</v>
      </c>
      <c r="E35" s="84">
        <v>0.97399999999999998</v>
      </c>
      <c r="F35" s="82">
        <v>201</v>
      </c>
      <c r="G35" s="82">
        <v>1</v>
      </c>
      <c r="H35" s="82">
        <v>91</v>
      </c>
      <c r="I35" s="29">
        <v>1</v>
      </c>
      <c r="J35" s="82">
        <v>37</v>
      </c>
      <c r="K35" s="82">
        <v>6</v>
      </c>
      <c r="L35" s="82">
        <v>3</v>
      </c>
      <c r="M35" s="61">
        <v>32</v>
      </c>
      <c r="N35" s="62">
        <v>106</v>
      </c>
      <c r="O35" s="80">
        <v>0</v>
      </c>
      <c r="P35" s="30">
        <v>186</v>
      </c>
      <c r="Q35" s="30">
        <v>194</v>
      </c>
      <c r="R35" s="31">
        <v>4.3010752688172046E-2</v>
      </c>
      <c r="S35" s="82">
        <v>1</v>
      </c>
      <c r="U35" s="80">
        <v>8.5</v>
      </c>
      <c r="V35" s="80">
        <v>1.9</v>
      </c>
      <c r="W35" s="80">
        <v>53</v>
      </c>
      <c r="X35" s="80">
        <v>21</v>
      </c>
      <c r="Y35" s="80">
        <v>0.56799999999999995</v>
      </c>
      <c r="Z35" s="80">
        <v>125</v>
      </c>
      <c r="AA35" s="80">
        <v>3</v>
      </c>
      <c r="AB35" s="80">
        <v>109</v>
      </c>
      <c r="AC35" s="80">
        <v>0</v>
      </c>
      <c r="AD35" s="80">
        <v>44</v>
      </c>
      <c r="AE35" s="80">
        <v>8</v>
      </c>
      <c r="AF35" s="80">
        <v>3</v>
      </c>
      <c r="AG35" s="80">
        <v>45</v>
      </c>
      <c r="AH35" s="80">
        <v>34</v>
      </c>
      <c r="AI35" s="80">
        <v>0</v>
      </c>
      <c r="AJ35" s="80">
        <v>160</v>
      </c>
      <c r="AK35" s="80">
        <v>167</v>
      </c>
      <c r="AL35" s="80">
        <v>4.3749999999999997E-2</v>
      </c>
      <c r="AM35" s="106">
        <v>0</v>
      </c>
      <c r="AN35" s="107">
        <v>1</v>
      </c>
      <c r="AO35" s="108">
        <f t="shared" si="1"/>
        <v>1</v>
      </c>
      <c r="AP35" s="80">
        <f t="shared" si="2"/>
        <v>0</v>
      </c>
      <c r="AQ35" s="80">
        <f t="shared" si="3"/>
        <v>0.6685846973161067</v>
      </c>
      <c r="AR35" s="106">
        <f t="shared" si="4"/>
        <v>0.6685846973161067</v>
      </c>
      <c r="AS35" s="108">
        <f t="shared" si="5"/>
        <v>0.3314153026838933</v>
      </c>
      <c r="AT35" s="106">
        <f t="shared" si="6"/>
        <v>-1.1043829991840113</v>
      </c>
      <c r="AU35" s="108">
        <f t="shared" si="7"/>
        <v>0</v>
      </c>
      <c r="AV35" s="80">
        <f t="shared" si="8"/>
        <v>2.0173621794217764</v>
      </c>
      <c r="AY35" s="138" t="str">
        <v>HrsTrading</v>
      </c>
      <c r="AZ35" s="138">
        <v>7.0826921071034908E-3</v>
      </c>
      <c r="BA35" s="138">
        <v>1.308026842005231E-2</v>
      </c>
      <c r="BB35" s="138">
        <f t="shared" si="15"/>
        <v>0.29319962693502588</v>
      </c>
      <c r="BC35" s="138">
        <f t="shared" si="16"/>
        <v>0.58817739231776334</v>
      </c>
      <c r="BD35" s="138">
        <f t="shared" si="17"/>
        <v>1.0071078336924981</v>
      </c>
      <c r="BE35" s="138">
        <f t="shared" si="18"/>
        <v>0.98161690592936945</v>
      </c>
      <c r="BF35" s="138">
        <f t="shared" si="19"/>
        <v>1.0332607176569717</v>
      </c>
      <c r="CD35" s="80">
        <v>0.44129170057090739</v>
      </c>
      <c r="CE35" s="80">
        <v>0</v>
      </c>
      <c r="CF35" s="80">
        <v>1</v>
      </c>
      <c r="CG35" s="80">
        <f t="shared" si="13"/>
        <v>20</v>
      </c>
      <c r="CH35" s="80">
        <f t="shared" si="14"/>
        <v>11</v>
      </c>
      <c r="CI35" s="80">
        <f t="shared" si="10"/>
        <v>0.62962962962962965</v>
      </c>
      <c r="CJ35" s="80">
        <f t="shared" si="11"/>
        <v>0.88541666666666663</v>
      </c>
      <c r="CK35" s="80">
        <f t="shared" si="12"/>
        <v>0</v>
      </c>
    </row>
    <row r="36" spans="1:89" ht="15.75" x14ac:dyDescent="0.5">
      <c r="A36" s="83">
        <v>10.4</v>
      </c>
      <c r="B36" s="83">
        <v>2</v>
      </c>
      <c r="C36" s="82">
        <v>53</v>
      </c>
      <c r="D36" s="82">
        <v>4</v>
      </c>
      <c r="E36" s="84">
        <v>1.3149999999999999</v>
      </c>
      <c r="F36" s="82">
        <v>69</v>
      </c>
      <c r="G36" s="82">
        <v>1</v>
      </c>
      <c r="H36" s="82">
        <v>78</v>
      </c>
      <c r="I36" s="29">
        <v>1</v>
      </c>
      <c r="J36" s="82">
        <v>35</v>
      </c>
      <c r="K36" s="82">
        <v>9</v>
      </c>
      <c r="L36" s="82">
        <v>2</v>
      </c>
      <c r="M36" s="61">
        <v>47</v>
      </c>
      <c r="N36" s="62">
        <v>25</v>
      </c>
      <c r="O36" s="80">
        <v>0</v>
      </c>
      <c r="P36" s="30">
        <v>181</v>
      </c>
      <c r="Q36" s="30">
        <v>189</v>
      </c>
      <c r="R36" s="31">
        <v>4.4198895027624308E-2</v>
      </c>
      <c r="S36" s="82">
        <v>1</v>
      </c>
      <c r="U36" s="80">
        <v>8.6</v>
      </c>
      <c r="V36" s="80">
        <v>1.8</v>
      </c>
      <c r="W36" s="80">
        <v>48</v>
      </c>
      <c r="X36" s="80">
        <v>10</v>
      </c>
      <c r="Y36" s="80">
        <v>1.6439999999999999</v>
      </c>
      <c r="Z36" s="80">
        <v>60</v>
      </c>
      <c r="AA36" s="80">
        <v>3</v>
      </c>
      <c r="AB36" s="80">
        <v>118</v>
      </c>
      <c r="AC36" s="80">
        <v>1</v>
      </c>
      <c r="AD36" s="80">
        <v>34</v>
      </c>
      <c r="AE36" s="80">
        <v>19</v>
      </c>
      <c r="AF36" s="80">
        <v>1</v>
      </c>
      <c r="AG36" s="80">
        <v>39</v>
      </c>
      <c r="AH36" s="80">
        <v>22</v>
      </c>
      <c r="AI36" s="80">
        <v>1</v>
      </c>
      <c r="AJ36" s="80">
        <v>172</v>
      </c>
      <c r="AK36" s="80">
        <v>180</v>
      </c>
      <c r="AL36" s="80">
        <v>4.6511627906976744E-2</v>
      </c>
      <c r="AM36" s="106">
        <v>0</v>
      </c>
      <c r="AN36" s="107">
        <v>1</v>
      </c>
      <c r="AO36" s="108">
        <f t="shared" si="1"/>
        <v>1</v>
      </c>
      <c r="AP36" s="80">
        <f t="shared" si="2"/>
        <v>0</v>
      </c>
      <c r="AQ36" s="80">
        <f t="shared" si="3"/>
        <v>0.82114487725025687</v>
      </c>
      <c r="AR36" s="106">
        <f t="shared" si="4"/>
        <v>0.82114487725025687</v>
      </c>
      <c r="AS36" s="108">
        <f t="shared" si="5"/>
        <v>0.17885512274974313</v>
      </c>
      <c r="AT36" s="106">
        <f t="shared" si="6"/>
        <v>-1.7211791709713804</v>
      </c>
      <c r="AU36" s="108">
        <f t="shared" si="7"/>
        <v>0</v>
      </c>
      <c r="AV36" s="80">
        <f t="shared" si="8"/>
        <v>4.5911174621440143</v>
      </c>
      <c r="AY36" s="138" t="str">
        <v>Mng-Gender</v>
      </c>
      <c r="AZ36" s="138">
        <v>-0.5540377467305313</v>
      </c>
      <c r="BA36" s="138">
        <v>0.49785696780178551</v>
      </c>
      <c r="BB36" s="138">
        <f t="shared" si="15"/>
        <v>1.2384244830895101</v>
      </c>
      <c r="BC36" s="138">
        <f t="shared" si="16"/>
        <v>0.26577491052528873</v>
      </c>
      <c r="BD36" s="138">
        <f t="shared" si="17"/>
        <v>0.5746249299677052</v>
      </c>
      <c r="BE36" s="138">
        <f t="shared" si="18"/>
        <v>0.21657476136297951</v>
      </c>
      <c r="BF36" s="138">
        <f t="shared" si="19"/>
        <v>1.5246181413862205</v>
      </c>
      <c r="CD36" s="80">
        <v>0.44906153590257369</v>
      </c>
      <c r="CE36" s="80">
        <v>0</v>
      </c>
      <c r="CF36" s="80">
        <v>1</v>
      </c>
      <c r="CG36" s="80">
        <f t="shared" si="13"/>
        <v>20</v>
      </c>
      <c r="CH36" s="80">
        <f t="shared" si="14"/>
        <v>12</v>
      </c>
      <c r="CI36" s="80">
        <f t="shared" si="10"/>
        <v>0.62962962962962965</v>
      </c>
      <c r="CJ36" s="80">
        <f t="shared" si="11"/>
        <v>0.875</v>
      </c>
      <c r="CK36" s="80">
        <f t="shared" si="12"/>
        <v>1.6203703703703679E-2</v>
      </c>
    </row>
    <row r="37" spans="1:89" ht="15.75" x14ac:dyDescent="0.5">
      <c r="A37" s="83">
        <v>7.4</v>
      </c>
      <c r="B37" s="83">
        <v>1.8</v>
      </c>
      <c r="C37" s="82">
        <v>44</v>
      </c>
      <c r="D37" s="82">
        <v>12</v>
      </c>
      <c r="E37" s="84">
        <v>0.97399999999999998</v>
      </c>
      <c r="F37" s="82">
        <v>117</v>
      </c>
      <c r="G37" s="82">
        <v>3</v>
      </c>
      <c r="H37" s="82">
        <v>96</v>
      </c>
      <c r="I37" s="29">
        <v>0</v>
      </c>
      <c r="J37" s="82">
        <v>33</v>
      </c>
      <c r="K37" s="82">
        <v>6</v>
      </c>
      <c r="L37" s="82">
        <v>2</v>
      </c>
      <c r="M37" s="61">
        <v>40</v>
      </c>
      <c r="N37" s="62">
        <v>22</v>
      </c>
      <c r="O37" s="80">
        <v>1</v>
      </c>
      <c r="P37" s="30">
        <v>165</v>
      </c>
      <c r="Q37" s="30">
        <v>170</v>
      </c>
      <c r="R37" s="31">
        <v>3.0303030303030304E-2</v>
      </c>
      <c r="S37" s="82">
        <v>0</v>
      </c>
      <c r="U37" s="80">
        <v>8.6999999999999993</v>
      </c>
      <c r="V37" s="80">
        <v>1.8</v>
      </c>
      <c r="W37" s="80">
        <v>53</v>
      </c>
      <c r="X37" s="80">
        <v>10</v>
      </c>
      <c r="Y37" s="80">
        <v>1.2</v>
      </c>
      <c r="Z37" s="80">
        <v>83</v>
      </c>
      <c r="AA37" s="80">
        <v>2</v>
      </c>
      <c r="AB37" s="80">
        <v>90</v>
      </c>
      <c r="AC37" s="80">
        <v>1</v>
      </c>
      <c r="AD37" s="80">
        <v>33</v>
      </c>
      <c r="AE37" s="80">
        <v>8</v>
      </c>
      <c r="AF37" s="80">
        <v>2</v>
      </c>
      <c r="AG37" s="80">
        <v>39</v>
      </c>
      <c r="AH37" s="80">
        <v>109</v>
      </c>
      <c r="AI37" s="80">
        <v>1</v>
      </c>
      <c r="AJ37" s="80">
        <v>172</v>
      </c>
      <c r="AK37" s="80">
        <v>179</v>
      </c>
      <c r="AL37" s="80">
        <v>4.0697674418604654E-2</v>
      </c>
      <c r="AM37" s="106">
        <v>1</v>
      </c>
      <c r="AN37" s="107">
        <v>0</v>
      </c>
      <c r="AO37" s="108">
        <f t="shared" si="1"/>
        <v>1</v>
      </c>
      <c r="AP37" s="80">
        <f t="shared" si="2"/>
        <v>1</v>
      </c>
      <c r="AQ37" s="80">
        <f t="shared" si="3"/>
        <v>0.59354077995245691</v>
      </c>
      <c r="AR37" s="106">
        <f t="shared" si="4"/>
        <v>0.59354077995245691</v>
      </c>
      <c r="AS37" s="108">
        <f t="shared" si="5"/>
        <v>0.40645922004754309</v>
      </c>
      <c r="AT37" s="106">
        <f t="shared" si="6"/>
        <v>-0.52164935633678444</v>
      </c>
      <c r="AU37" s="108">
        <f t="shared" si="7"/>
        <v>100</v>
      </c>
      <c r="AV37" s="80">
        <f t="shared" si="8"/>
        <v>0.68480420179402124</v>
      </c>
      <c r="AY37" s="138" t="str">
        <v>Mng-Age</v>
      </c>
      <c r="AZ37" s="138">
        <v>-0.10333967252848798</v>
      </c>
      <c r="BA37" s="138">
        <v>3.6949602885577568E-2</v>
      </c>
      <c r="BB37" s="138">
        <f t="shared" si="15"/>
        <v>7.8219423649295443</v>
      </c>
      <c r="BC37" s="138">
        <f t="shared" si="16"/>
        <v>5.1615693905853466E-3</v>
      </c>
      <c r="BD37" s="138">
        <f t="shared" si="17"/>
        <v>0.90182059776806911</v>
      </c>
      <c r="BE37" s="138">
        <f t="shared" si="18"/>
        <v>0.83881964201290016</v>
      </c>
      <c r="BF37" s="138">
        <f t="shared" si="19"/>
        <v>0.96955334594590969</v>
      </c>
      <c r="CD37" s="80">
        <v>0.451526295939915</v>
      </c>
      <c r="CE37" s="80">
        <v>1</v>
      </c>
      <c r="CF37" s="80">
        <v>0</v>
      </c>
      <c r="CG37" s="80">
        <f t="shared" si="13"/>
        <v>21</v>
      </c>
      <c r="CH37" s="80">
        <f t="shared" si="14"/>
        <v>12</v>
      </c>
      <c r="CI37" s="80">
        <f t="shared" si="10"/>
        <v>0.61111111111111116</v>
      </c>
      <c r="CJ37" s="80">
        <f t="shared" si="11"/>
        <v>0.875</v>
      </c>
      <c r="CK37" s="80">
        <f t="shared" si="12"/>
        <v>1.6203703703703776E-2</v>
      </c>
    </row>
    <row r="38" spans="1:89" ht="15.75" x14ac:dyDescent="0.5">
      <c r="A38" s="83">
        <v>10.5</v>
      </c>
      <c r="B38" s="83">
        <v>2.2999999999999998</v>
      </c>
      <c r="C38" s="82">
        <v>58</v>
      </c>
      <c r="D38" s="82">
        <v>15</v>
      </c>
      <c r="E38" s="84">
        <v>0.16700000000000001</v>
      </c>
      <c r="F38" s="82">
        <v>81</v>
      </c>
      <c r="G38" s="82">
        <v>1</v>
      </c>
      <c r="H38" s="82">
        <v>120</v>
      </c>
      <c r="I38" s="29">
        <v>0</v>
      </c>
      <c r="J38" s="82">
        <v>39</v>
      </c>
      <c r="K38" s="82">
        <v>10</v>
      </c>
      <c r="L38" s="82">
        <v>2</v>
      </c>
      <c r="M38" s="61">
        <v>47</v>
      </c>
      <c r="N38" s="62">
        <v>35</v>
      </c>
      <c r="O38" s="80">
        <v>0</v>
      </c>
      <c r="P38" s="30">
        <v>181</v>
      </c>
      <c r="Q38" s="30">
        <v>188</v>
      </c>
      <c r="R38" s="31">
        <v>3.8674033149171269E-2</v>
      </c>
      <c r="S38" s="82">
        <v>0</v>
      </c>
      <c r="U38" s="80">
        <v>8.6999999999999993</v>
      </c>
      <c r="V38" s="80">
        <v>2.1</v>
      </c>
      <c r="W38" s="80">
        <v>51</v>
      </c>
      <c r="X38" s="80">
        <v>15</v>
      </c>
      <c r="Y38" s="80">
        <v>0.18</v>
      </c>
      <c r="Z38" s="80">
        <v>84</v>
      </c>
      <c r="AA38" s="80">
        <v>4</v>
      </c>
      <c r="AB38" s="80">
        <v>122</v>
      </c>
      <c r="AC38" s="80">
        <v>1</v>
      </c>
      <c r="AD38" s="80">
        <v>40</v>
      </c>
      <c r="AE38" s="80">
        <v>8</v>
      </c>
      <c r="AF38" s="80">
        <v>3</v>
      </c>
      <c r="AG38" s="80">
        <v>43</v>
      </c>
      <c r="AH38" s="80">
        <v>26</v>
      </c>
      <c r="AI38" s="80">
        <v>1</v>
      </c>
      <c r="AJ38" s="80">
        <v>171</v>
      </c>
      <c r="AK38" s="80">
        <v>180</v>
      </c>
      <c r="AL38" s="80">
        <v>5.2631578947368418E-2</v>
      </c>
      <c r="AM38" s="106">
        <v>1</v>
      </c>
      <c r="AN38" s="107">
        <v>0</v>
      </c>
      <c r="AO38" s="108">
        <f t="shared" si="1"/>
        <v>1</v>
      </c>
      <c r="AP38" s="80">
        <f t="shared" si="2"/>
        <v>1</v>
      </c>
      <c r="AQ38" s="80">
        <f t="shared" si="3"/>
        <v>0.27082383397006288</v>
      </c>
      <c r="AR38" s="106">
        <f t="shared" si="4"/>
        <v>0.27082383397006288</v>
      </c>
      <c r="AS38" s="108">
        <f t="shared" si="5"/>
        <v>0.72917616602993718</v>
      </c>
      <c r="AT38" s="106">
        <f t="shared" si="6"/>
        <v>-1.3062867286335569</v>
      </c>
      <c r="AU38" s="108">
        <f t="shared" si="7"/>
        <v>0</v>
      </c>
      <c r="AV38" s="80">
        <f t="shared" si="8"/>
        <v>2.6924372029625023</v>
      </c>
      <c r="AY38" s="138" t="str">
        <v>Mng-Exp</v>
      </c>
      <c r="AZ38" s="138">
        <v>0.12576795592347281</v>
      </c>
      <c r="BA38" s="138">
        <v>7.3475291982560878E-2</v>
      </c>
      <c r="BB38" s="138">
        <f t="shared" si="15"/>
        <v>2.9299308042673631</v>
      </c>
      <c r="BC38" s="138">
        <f t="shared" si="16"/>
        <v>8.6951219220614731E-2</v>
      </c>
      <c r="BD38" s="138">
        <f t="shared" si="17"/>
        <v>1.1340189953598043</v>
      </c>
      <c r="BE38" s="138">
        <f t="shared" si="18"/>
        <v>0.98192438941357396</v>
      </c>
      <c r="BF38" s="138">
        <f t="shared" si="19"/>
        <v>1.3096722066399489</v>
      </c>
      <c r="CD38" s="80">
        <v>0.49071717529161851</v>
      </c>
      <c r="CE38" s="80">
        <v>1</v>
      </c>
      <c r="CF38" s="80">
        <v>0</v>
      </c>
      <c r="CG38" s="80">
        <f t="shared" si="13"/>
        <v>22</v>
      </c>
      <c r="CH38" s="80">
        <f t="shared" si="14"/>
        <v>12</v>
      </c>
      <c r="CI38" s="80">
        <f t="shared" si="10"/>
        <v>0.59259259259259256</v>
      </c>
      <c r="CJ38" s="80">
        <f t="shared" si="11"/>
        <v>0.875</v>
      </c>
      <c r="CK38" s="80">
        <f t="shared" si="12"/>
        <v>1.6203703703703679E-2</v>
      </c>
    </row>
    <row r="39" spans="1:89" ht="15.75" x14ac:dyDescent="0.5">
      <c r="A39" s="83">
        <v>12</v>
      </c>
      <c r="B39" s="83">
        <v>2.2999999999999998</v>
      </c>
      <c r="C39" s="82">
        <v>60</v>
      </c>
      <c r="D39" s="82">
        <v>5</v>
      </c>
      <c r="E39" s="84">
        <v>0.93700000000000006</v>
      </c>
      <c r="F39" s="82">
        <v>211</v>
      </c>
      <c r="G39" s="82">
        <v>3</v>
      </c>
      <c r="H39" s="82">
        <v>112</v>
      </c>
      <c r="I39" s="29">
        <v>0</v>
      </c>
      <c r="J39" s="82">
        <v>59</v>
      </c>
      <c r="K39" s="82">
        <v>15</v>
      </c>
      <c r="L39" s="82">
        <v>4</v>
      </c>
      <c r="M39" s="61">
        <v>37</v>
      </c>
      <c r="N39" s="62">
        <v>39</v>
      </c>
      <c r="O39" s="80">
        <v>0</v>
      </c>
      <c r="P39" s="30">
        <v>166</v>
      </c>
      <c r="Q39" s="30">
        <v>171</v>
      </c>
      <c r="R39" s="31">
        <v>3.0120481927710843E-2</v>
      </c>
      <c r="S39" s="82">
        <v>1</v>
      </c>
      <c r="U39" s="80">
        <v>8.6999999999999993</v>
      </c>
      <c r="V39" s="80">
        <v>2.1</v>
      </c>
      <c r="W39" s="80">
        <v>53</v>
      </c>
      <c r="X39" s="80">
        <v>2</v>
      </c>
      <c r="Y39" s="80">
        <v>2.8719999999999999</v>
      </c>
      <c r="Z39" s="80">
        <v>144</v>
      </c>
      <c r="AA39" s="80">
        <v>6</v>
      </c>
      <c r="AB39" s="80">
        <v>73</v>
      </c>
      <c r="AC39" s="80">
        <v>1</v>
      </c>
      <c r="AD39" s="80">
        <v>35</v>
      </c>
      <c r="AE39" s="80">
        <v>4</v>
      </c>
      <c r="AF39" s="80">
        <v>3</v>
      </c>
      <c r="AG39" s="80">
        <v>50</v>
      </c>
      <c r="AH39" s="80">
        <v>34</v>
      </c>
      <c r="AI39" s="80">
        <v>0</v>
      </c>
      <c r="AJ39" s="80">
        <v>165</v>
      </c>
      <c r="AK39" s="80">
        <v>171</v>
      </c>
      <c r="AL39" s="80">
        <v>3.6363636363636362E-2</v>
      </c>
      <c r="AM39" s="106">
        <v>1</v>
      </c>
      <c r="AN39" s="107">
        <v>0</v>
      </c>
      <c r="AO39" s="108">
        <f t="shared" si="1"/>
        <v>1</v>
      </c>
      <c r="AP39" s="80">
        <f t="shared" si="2"/>
        <v>1</v>
      </c>
      <c r="AQ39" s="80">
        <f t="shared" si="3"/>
        <v>0.94856020822343656</v>
      </c>
      <c r="AR39" s="106">
        <f t="shared" si="4"/>
        <v>0.94856020822343656</v>
      </c>
      <c r="AS39" s="108">
        <f t="shared" si="5"/>
        <v>5.1439791776563437E-2</v>
      </c>
      <c r="AT39" s="106">
        <f t="shared" si="6"/>
        <v>-5.281001431704227E-2</v>
      </c>
      <c r="AU39" s="108">
        <f t="shared" si="7"/>
        <v>100</v>
      </c>
      <c r="AV39" s="80">
        <f t="shared" si="8"/>
        <v>5.4229337611478863E-2</v>
      </c>
      <c r="AY39" s="138" t="str">
        <v>Mng-Train</v>
      </c>
      <c r="AZ39" s="138">
        <v>-0.13692590462514251</v>
      </c>
      <c r="BA39" s="138">
        <v>0.19701841229997583</v>
      </c>
      <c r="BB39" s="138">
        <f t="shared" si="15"/>
        <v>0.48301165223597564</v>
      </c>
      <c r="BC39" s="138">
        <f t="shared" si="16"/>
        <v>0.48706131953891663</v>
      </c>
      <c r="BD39" s="138">
        <f t="shared" si="17"/>
        <v>0.87203483748655097</v>
      </c>
      <c r="BE39" s="138">
        <f t="shared" si="18"/>
        <v>0.59269526622119861</v>
      </c>
      <c r="BF39" s="138">
        <f t="shared" si="19"/>
        <v>1.2830282290569051</v>
      </c>
      <c r="CD39" s="80">
        <v>0.49850978608876972</v>
      </c>
      <c r="CE39" s="80">
        <v>1</v>
      </c>
      <c r="CF39" s="80">
        <v>0</v>
      </c>
      <c r="CG39" s="80">
        <f t="shared" si="13"/>
        <v>23</v>
      </c>
      <c r="CH39" s="80">
        <f t="shared" si="14"/>
        <v>12</v>
      </c>
      <c r="CI39" s="80">
        <f t="shared" si="10"/>
        <v>0.57407407407407407</v>
      </c>
      <c r="CJ39" s="80">
        <f t="shared" si="11"/>
        <v>0.875</v>
      </c>
      <c r="CK39" s="80">
        <f t="shared" si="12"/>
        <v>0</v>
      </c>
    </row>
    <row r="40" spans="1:89" ht="15.75" x14ac:dyDescent="0.5">
      <c r="A40" s="83">
        <v>14.5</v>
      </c>
      <c r="B40" s="83">
        <v>2.4</v>
      </c>
      <c r="C40" s="82">
        <v>54</v>
      </c>
      <c r="D40" s="82">
        <v>9</v>
      </c>
      <c r="E40" s="84">
        <v>4.5999999999999999E-2</v>
      </c>
      <c r="F40" s="82">
        <v>151</v>
      </c>
      <c r="G40" s="82">
        <v>0</v>
      </c>
      <c r="H40" s="82">
        <v>72</v>
      </c>
      <c r="I40" s="29">
        <v>1</v>
      </c>
      <c r="J40" s="82">
        <v>30</v>
      </c>
      <c r="K40" s="82">
        <v>13</v>
      </c>
      <c r="L40" s="82">
        <v>5</v>
      </c>
      <c r="M40" s="61">
        <v>39</v>
      </c>
      <c r="N40" s="62">
        <v>26</v>
      </c>
      <c r="O40" s="80">
        <v>0</v>
      </c>
      <c r="P40" s="30">
        <v>201</v>
      </c>
      <c r="Q40" s="30">
        <v>204</v>
      </c>
      <c r="R40" s="31">
        <v>1.4925373134328358E-2</v>
      </c>
      <c r="S40" s="82">
        <v>1</v>
      </c>
      <c r="U40" s="80">
        <v>8.8000000000000007</v>
      </c>
      <c r="V40" s="80">
        <v>2</v>
      </c>
      <c r="W40" s="80">
        <v>56</v>
      </c>
      <c r="X40" s="80">
        <v>3</v>
      </c>
      <c r="Y40" s="80">
        <v>0.496</v>
      </c>
      <c r="Z40" s="80">
        <v>86</v>
      </c>
      <c r="AA40" s="80">
        <v>3</v>
      </c>
      <c r="AB40" s="80">
        <v>100</v>
      </c>
      <c r="AC40" s="80">
        <v>0</v>
      </c>
      <c r="AD40" s="80">
        <v>54</v>
      </c>
      <c r="AE40" s="80">
        <v>8</v>
      </c>
      <c r="AF40" s="80">
        <v>4</v>
      </c>
      <c r="AG40" s="80">
        <v>31</v>
      </c>
      <c r="AH40" s="80">
        <v>37</v>
      </c>
      <c r="AI40" s="80">
        <v>0</v>
      </c>
      <c r="AJ40" s="80">
        <v>172</v>
      </c>
      <c r="AK40" s="80">
        <v>179</v>
      </c>
      <c r="AL40" s="80">
        <v>4.0697674418604654E-2</v>
      </c>
      <c r="AM40" s="106">
        <v>0</v>
      </c>
      <c r="AN40" s="107">
        <v>1</v>
      </c>
      <c r="AO40" s="108">
        <f t="shared" si="1"/>
        <v>1</v>
      </c>
      <c r="AP40" s="80">
        <f t="shared" si="2"/>
        <v>0</v>
      </c>
      <c r="AQ40" s="80">
        <f t="shared" si="3"/>
        <v>0.32309791141808369</v>
      </c>
      <c r="AR40" s="106">
        <f t="shared" si="4"/>
        <v>0.32309791141808369</v>
      </c>
      <c r="AS40" s="108">
        <f t="shared" si="5"/>
        <v>0.67690208858191636</v>
      </c>
      <c r="AT40" s="106">
        <f t="shared" si="6"/>
        <v>-0.39022864196204371</v>
      </c>
      <c r="AU40" s="108">
        <f t="shared" si="7"/>
        <v>100</v>
      </c>
      <c r="AV40" s="80">
        <f t="shared" si="8"/>
        <v>0.47731853227837023</v>
      </c>
      <c r="AY40" s="138" t="str">
        <v>Union%</v>
      </c>
      <c r="AZ40" s="138">
        <v>-2.1082964270593873E-2</v>
      </c>
      <c r="BA40" s="138">
        <v>5.0205544439193318E-2</v>
      </c>
      <c r="BB40" s="138">
        <f t="shared" si="15"/>
        <v>0.17634371407731919</v>
      </c>
      <c r="BC40" s="138">
        <f t="shared" si="16"/>
        <v>0.67453440863971681</v>
      </c>
      <c r="BD40" s="138">
        <f t="shared" si="17"/>
        <v>0.97913772775223562</v>
      </c>
      <c r="BE40" s="138">
        <f t="shared" si="18"/>
        <v>0.88737818517345546</v>
      </c>
      <c r="BF40" s="138">
        <f t="shared" si="19"/>
        <v>1.0803856866510779</v>
      </c>
      <c r="CD40" s="80">
        <v>0.50028397226043453</v>
      </c>
      <c r="CE40" s="80">
        <v>0</v>
      </c>
      <c r="CF40" s="80">
        <v>1</v>
      </c>
      <c r="CG40" s="80">
        <f t="shared" si="13"/>
        <v>23</v>
      </c>
      <c r="CH40" s="80">
        <f t="shared" si="14"/>
        <v>13</v>
      </c>
      <c r="CI40" s="80">
        <f t="shared" si="10"/>
        <v>0.57407407407407407</v>
      </c>
      <c r="CJ40" s="80">
        <f t="shared" si="11"/>
        <v>0.86458333333333337</v>
      </c>
      <c r="CK40" s="80">
        <f t="shared" si="12"/>
        <v>1.601080246913578E-2</v>
      </c>
    </row>
    <row r="41" spans="1:89" ht="15.75" x14ac:dyDescent="0.5">
      <c r="A41" s="85">
        <v>5.9</v>
      </c>
      <c r="B41" s="85">
        <v>1.9</v>
      </c>
      <c r="C41" s="82">
        <v>48</v>
      </c>
      <c r="D41" s="81">
        <v>2</v>
      </c>
      <c r="E41" s="86">
        <v>1.7999999999999999E-2</v>
      </c>
      <c r="F41" s="81">
        <v>77</v>
      </c>
      <c r="G41" s="81">
        <v>2</v>
      </c>
      <c r="H41" s="81">
        <v>150</v>
      </c>
      <c r="I41" s="29">
        <v>0</v>
      </c>
      <c r="J41" s="82">
        <v>28</v>
      </c>
      <c r="K41" s="82">
        <v>1</v>
      </c>
      <c r="L41" s="82">
        <v>6</v>
      </c>
      <c r="M41" s="61">
        <v>30</v>
      </c>
      <c r="N41" s="62">
        <v>24</v>
      </c>
      <c r="O41" s="80">
        <v>0</v>
      </c>
      <c r="P41" s="30">
        <v>157</v>
      </c>
      <c r="Q41" s="30">
        <v>160</v>
      </c>
      <c r="R41" s="31">
        <v>1.9108280254777069E-2</v>
      </c>
      <c r="S41" s="82">
        <v>0</v>
      </c>
      <c r="U41" s="80">
        <v>8.8000000000000007</v>
      </c>
      <c r="V41" s="80">
        <v>2.1</v>
      </c>
      <c r="W41" s="80">
        <v>58</v>
      </c>
      <c r="X41" s="80">
        <v>13</v>
      </c>
      <c r="Y41" s="80">
        <v>0.86399999999999999</v>
      </c>
      <c r="Z41" s="80">
        <v>129</v>
      </c>
      <c r="AA41" s="80">
        <v>4</v>
      </c>
      <c r="AB41" s="80">
        <v>133</v>
      </c>
      <c r="AC41" s="80">
        <v>0</v>
      </c>
      <c r="AD41" s="80">
        <v>61</v>
      </c>
      <c r="AE41" s="80">
        <v>8</v>
      </c>
      <c r="AF41" s="80">
        <v>5</v>
      </c>
      <c r="AG41" s="80">
        <v>44</v>
      </c>
      <c r="AH41" s="80">
        <v>39</v>
      </c>
      <c r="AI41" s="80">
        <v>0</v>
      </c>
      <c r="AJ41" s="80">
        <v>162</v>
      </c>
      <c r="AK41" s="80">
        <v>168</v>
      </c>
      <c r="AL41" s="80">
        <v>3.7037037037037035E-2</v>
      </c>
      <c r="AM41" s="106">
        <v>1</v>
      </c>
      <c r="AN41" s="107">
        <v>0</v>
      </c>
      <c r="AO41" s="108">
        <f t="shared" si="1"/>
        <v>1</v>
      </c>
      <c r="AP41" s="80">
        <f t="shared" si="2"/>
        <v>1</v>
      </c>
      <c r="AQ41" s="80">
        <f t="shared" si="3"/>
        <v>0.34490379263707949</v>
      </c>
      <c r="AR41" s="106">
        <f t="shared" si="4"/>
        <v>0.34490379263707949</v>
      </c>
      <c r="AS41" s="108">
        <f t="shared" si="5"/>
        <v>0.65509620736292051</v>
      </c>
      <c r="AT41" s="106">
        <f t="shared" si="6"/>
        <v>-1.0644897627615015</v>
      </c>
      <c r="AU41" s="108">
        <f t="shared" si="7"/>
        <v>0</v>
      </c>
      <c r="AV41" s="80">
        <f t="shared" si="8"/>
        <v>1.8993592455280333</v>
      </c>
      <c r="AY41" s="138" t="str">
        <v>CarSpaces</v>
      </c>
      <c r="AZ41" s="138">
        <v>8.7509991829591172E-3</v>
      </c>
      <c r="BA41" s="138">
        <v>1.4467433498695038E-2</v>
      </c>
      <c r="BB41" s="138">
        <f t="shared" si="15"/>
        <v>0.36587463069886034</v>
      </c>
      <c r="BC41" s="138">
        <f t="shared" si="16"/>
        <v>0.54526158023797233</v>
      </c>
      <c r="BD41" s="138">
        <f t="shared" si="17"/>
        <v>1.0087894011129916</v>
      </c>
      <c r="BE41" s="138">
        <f t="shared" si="18"/>
        <v>0.98058627203125559</v>
      </c>
      <c r="BF41" s="138">
        <f t="shared" si="19"/>
        <v>1.0378036944060656</v>
      </c>
      <c r="CD41" s="80">
        <v>0.50685132203779459</v>
      </c>
      <c r="CE41" s="80">
        <v>1</v>
      </c>
      <c r="CF41" s="80">
        <v>0</v>
      </c>
      <c r="CG41" s="80">
        <f t="shared" si="13"/>
        <v>24</v>
      </c>
      <c r="CH41" s="80">
        <f t="shared" si="14"/>
        <v>13</v>
      </c>
      <c r="CI41" s="80">
        <f t="shared" si="10"/>
        <v>0.55555555555555558</v>
      </c>
      <c r="CJ41" s="80">
        <f t="shared" si="11"/>
        <v>0.86458333333333337</v>
      </c>
      <c r="CK41" s="80">
        <f t="shared" si="12"/>
        <v>1.6010802469135874E-2</v>
      </c>
    </row>
    <row r="42" spans="1:89" ht="15.75" x14ac:dyDescent="0.5">
      <c r="A42" s="83">
        <v>9</v>
      </c>
      <c r="B42" s="83">
        <v>1.9</v>
      </c>
      <c r="C42" s="82">
        <v>53</v>
      </c>
      <c r="D42" s="82">
        <v>13</v>
      </c>
      <c r="E42" s="84">
        <v>0.84</v>
      </c>
      <c r="F42" s="82">
        <v>99</v>
      </c>
      <c r="G42" s="82">
        <v>3</v>
      </c>
      <c r="H42" s="82">
        <v>110</v>
      </c>
      <c r="I42" s="29">
        <v>0</v>
      </c>
      <c r="J42" s="82">
        <v>36</v>
      </c>
      <c r="K42" s="82">
        <v>9</v>
      </c>
      <c r="L42" s="82">
        <v>2</v>
      </c>
      <c r="M42" s="61">
        <v>41</v>
      </c>
      <c r="N42" s="62">
        <v>30</v>
      </c>
      <c r="O42" s="80">
        <v>1</v>
      </c>
      <c r="P42" s="30">
        <v>171</v>
      </c>
      <c r="Q42" s="30">
        <v>176</v>
      </c>
      <c r="R42" s="31">
        <v>2.9239766081871343E-2</v>
      </c>
      <c r="S42" s="82">
        <v>1</v>
      </c>
      <c r="U42" s="80">
        <v>8.9</v>
      </c>
      <c r="V42" s="80">
        <v>1.7</v>
      </c>
      <c r="W42" s="80">
        <v>39</v>
      </c>
      <c r="X42" s="80">
        <v>7</v>
      </c>
      <c r="Y42" s="80">
        <v>7.1999999999999995E-2</v>
      </c>
      <c r="Z42" s="80">
        <v>116</v>
      </c>
      <c r="AA42" s="80">
        <v>7</v>
      </c>
      <c r="AB42" s="80">
        <v>155</v>
      </c>
      <c r="AC42" s="80">
        <v>1</v>
      </c>
      <c r="AD42" s="80">
        <v>44</v>
      </c>
      <c r="AE42" s="80">
        <v>16</v>
      </c>
      <c r="AF42" s="80">
        <v>2</v>
      </c>
      <c r="AG42" s="80">
        <v>35</v>
      </c>
      <c r="AH42" s="80">
        <v>8</v>
      </c>
      <c r="AI42" s="80">
        <v>1</v>
      </c>
      <c r="AJ42" s="80">
        <v>164</v>
      </c>
      <c r="AK42" s="80">
        <v>170</v>
      </c>
      <c r="AL42" s="80">
        <v>3.6585365853658534E-2</v>
      </c>
      <c r="AM42" s="106">
        <v>1</v>
      </c>
      <c r="AN42" s="107">
        <v>0</v>
      </c>
      <c r="AO42" s="108">
        <f t="shared" si="1"/>
        <v>1</v>
      </c>
      <c r="AP42" s="80">
        <f t="shared" si="2"/>
        <v>1</v>
      </c>
      <c r="AQ42" s="80">
        <f t="shared" si="3"/>
        <v>0.44129170057090739</v>
      </c>
      <c r="AR42" s="106">
        <f t="shared" si="4"/>
        <v>0.44129170057090739</v>
      </c>
      <c r="AS42" s="108">
        <f t="shared" si="5"/>
        <v>0.55870829942909261</v>
      </c>
      <c r="AT42" s="106">
        <f t="shared" si="6"/>
        <v>-0.81804916965686514</v>
      </c>
      <c r="AU42" s="108">
        <f t="shared" si="7"/>
        <v>0</v>
      </c>
      <c r="AV42" s="80">
        <f t="shared" si="8"/>
        <v>1.2660747952120586</v>
      </c>
      <c r="AY42" s="138" t="str">
        <v>OnlineChannel</v>
      </c>
      <c r="AZ42" s="138">
        <v>-1.6582278210737096</v>
      </c>
      <c r="BA42" s="138">
        <v>0.55506511593294716</v>
      </c>
      <c r="BB42" s="138">
        <f t="shared" si="15"/>
        <v>8.9248417917608531</v>
      </c>
      <c r="BC42" s="138">
        <f t="shared" si="16"/>
        <v>2.8131772653894006E-3</v>
      </c>
      <c r="BD42" s="138">
        <f t="shared" si="17"/>
        <v>0.19047623914854389</v>
      </c>
      <c r="BE42" s="138">
        <f t="shared" si="18"/>
        <v>6.4175391138068597E-2</v>
      </c>
      <c r="BF42" s="138">
        <f t="shared" si="19"/>
        <v>0.56534439505194389</v>
      </c>
      <c r="CD42" s="80">
        <v>0.51430313634591229</v>
      </c>
      <c r="CE42" s="80">
        <v>1</v>
      </c>
      <c r="CF42" s="80">
        <v>0</v>
      </c>
      <c r="CG42" s="80">
        <f t="shared" si="13"/>
        <v>25</v>
      </c>
      <c r="CH42" s="80">
        <f t="shared" si="14"/>
        <v>13</v>
      </c>
      <c r="CI42" s="80">
        <f t="shared" si="10"/>
        <v>0.53703703703703698</v>
      </c>
      <c r="CJ42" s="80">
        <f t="shared" si="11"/>
        <v>0.86458333333333337</v>
      </c>
      <c r="CK42" s="80">
        <f t="shared" si="12"/>
        <v>1.6010802469135683E-2</v>
      </c>
    </row>
    <row r="43" spans="1:89" ht="15.75" x14ac:dyDescent="0.5">
      <c r="A43" s="83">
        <v>15.8</v>
      </c>
      <c r="B43" s="83">
        <v>3.5</v>
      </c>
      <c r="C43" s="82">
        <v>88</v>
      </c>
      <c r="D43" s="82">
        <v>18</v>
      </c>
      <c r="E43" s="84">
        <v>1</v>
      </c>
      <c r="F43" s="82">
        <v>283</v>
      </c>
      <c r="G43" s="82">
        <v>2</v>
      </c>
      <c r="H43" s="82">
        <v>104</v>
      </c>
      <c r="I43" s="29">
        <v>0</v>
      </c>
      <c r="J43" s="82">
        <v>40</v>
      </c>
      <c r="K43" s="82">
        <v>8</v>
      </c>
      <c r="L43" s="82">
        <v>3</v>
      </c>
      <c r="M43" s="61">
        <v>43</v>
      </c>
      <c r="N43" s="62">
        <v>64</v>
      </c>
      <c r="O43" s="80">
        <v>0</v>
      </c>
      <c r="P43" s="30">
        <v>167</v>
      </c>
      <c r="Q43" s="30">
        <v>177</v>
      </c>
      <c r="R43" s="31">
        <v>5.9880239520958084E-2</v>
      </c>
      <c r="S43" s="82">
        <v>1</v>
      </c>
      <c r="U43" s="80">
        <v>9</v>
      </c>
      <c r="V43" s="80">
        <v>1.8</v>
      </c>
      <c r="W43" s="80">
        <v>39</v>
      </c>
      <c r="X43" s="80">
        <v>9</v>
      </c>
      <c r="Y43" s="80">
        <v>0.10299999999999999</v>
      </c>
      <c r="Z43" s="80">
        <v>89</v>
      </c>
      <c r="AA43" s="80">
        <v>5</v>
      </c>
      <c r="AB43" s="80">
        <v>135</v>
      </c>
      <c r="AC43" s="80">
        <v>0</v>
      </c>
      <c r="AD43" s="80">
        <v>40</v>
      </c>
      <c r="AE43" s="80">
        <v>20</v>
      </c>
      <c r="AF43" s="80">
        <v>2</v>
      </c>
      <c r="AG43" s="80">
        <v>47</v>
      </c>
      <c r="AH43" s="80">
        <v>16</v>
      </c>
      <c r="AI43" s="80">
        <v>1</v>
      </c>
      <c r="AJ43" s="80">
        <v>170</v>
      </c>
      <c r="AK43" s="80">
        <v>176</v>
      </c>
      <c r="AL43" s="80">
        <v>3.5294117647058823E-2</v>
      </c>
      <c r="AM43" s="106">
        <v>1</v>
      </c>
      <c r="AN43" s="107">
        <v>0</v>
      </c>
      <c r="AO43" s="108">
        <f t="shared" si="1"/>
        <v>1</v>
      </c>
      <c r="AP43" s="80">
        <f t="shared" si="2"/>
        <v>1</v>
      </c>
      <c r="AQ43" s="80">
        <f t="shared" si="3"/>
        <v>0.5666061958251688</v>
      </c>
      <c r="AR43" s="106">
        <f t="shared" si="4"/>
        <v>0.5666061958251688</v>
      </c>
      <c r="AS43" s="108">
        <f t="shared" si="5"/>
        <v>0.4333938041748312</v>
      </c>
      <c r="AT43" s="106">
        <f t="shared" si="6"/>
        <v>-0.56809075654990537</v>
      </c>
      <c r="AU43" s="108">
        <f t="shared" si="7"/>
        <v>100</v>
      </c>
      <c r="AV43" s="80">
        <f t="shared" si="8"/>
        <v>0.76489421995053264</v>
      </c>
      <c r="AY43" s="138" t="str">
        <v>Basket:2016</v>
      </c>
      <c r="AZ43" s="138">
        <v>-0.85634906073157568</v>
      </c>
      <c r="BA43" s="138">
        <v>2.1660599517377812</v>
      </c>
      <c r="BB43" s="138">
        <f t="shared" si="15"/>
        <v>0.15630062185648311</v>
      </c>
      <c r="BC43" s="138">
        <f t="shared" si="16"/>
        <v>0.69258553769910347</v>
      </c>
      <c r="BD43" s="138">
        <f t="shared" si="17"/>
        <v>0.42470984505564668</v>
      </c>
      <c r="BE43" s="138">
        <f t="shared" si="18"/>
        <v>6.0860953867177825E-3</v>
      </c>
      <c r="BF43" s="138">
        <f t="shared" si="19"/>
        <v>29.637795832258401</v>
      </c>
      <c r="CD43" s="80">
        <v>0.5176366880405624</v>
      </c>
      <c r="CE43" s="80">
        <v>1</v>
      </c>
      <c r="CF43" s="80">
        <v>0</v>
      </c>
      <c r="CG43" s="80">
        <f t="shared" si="13"/>
        <v>26</v>
      </c>
      <c r="CH43" s="80">
        <f t="shared" si="14"/>
        <v>13</v>
      </c>
      <c r="CI43" s="80">
        <f t="shared" si="10"/>
        <v>0.5185185185185186</v>
      </c>
      <c r="CJ43" s="80">
        <f t="shared" si="11"/>
        <v>0.86458333333333337</v>
      </c>
      <c r="CK43" s="80">
        <f t="shared" si="12"/>
        <v>1.6010802469135874E-2</v>
      </c>
    </row>
    <row r="44" spans="1:89" ht="15.75" x14ac:dyDescent="0.5">
      <c r="A44" s="83">
        <v>14</v>
      </c>
      <c r="B44" s="83">
        <v>2.5</v>
      </c>
      <c r="C44" s="82">
        <v>59</v>
      </c>
      <c r="D44" s="82">
        <v>5</v>
      </c>
      <c r="E44" s="84">
        <v>1.159</v>
      </c>
      <c r="F44" s="82">
        <v>196</v>
      </c>
      <c r="G44" s="82">
        <v>1</v>
      </c>
      <c r="H44" s="82">
        <v>99</v>
      </c>
      <c r="I44" s="29">
        <v>0</v>
      </c>
      <c r="J44" s="82">
        <v>43</v>
      </c>
      <c r="K44" s="82">
        <v>15</v>
      </c>
      <c r="L44" s="82">
        <v>5</v>
      </c>
      <c r="M44" s="61">
        <v>35</v>
      </c>
      <c r="N44" s="62">
        <v>45</v>
      </c>
      <c r="O44" s="80">
        <v>0</v>
      </c>
      <c r="P44" s="30">
        <v>176</v>
      </c>
      <c r="Q44" s="30">
        <v>184</v>
      </c>
      <c r="R44" s="31">
        <v>4.5454545454545456E-2</v>
      </c>
      <c r="S44" s="82">
        <v>1</v>
      </c>
      <c r="U44" s="80">
        <v>9</v>
      </c>
      <c r="V44" s="80">
        <v>1.9</v>
      </c>
      <c r="W44" s="80">
        <v>48</v>
      </c>
      <c r="X44" s="80">
        <v>12</v>
      </c>
      <c r="Y44" s="80">
        <v>0.183</v>
      </c>
      <c r="Z44" s="80">
        <v>85</v>
      </c>
      <c r="AA44" s="80">
        <v>4</v>
      </c>
      <c r="AB44" s="80">
        <v>130</v>
      </c>
      <c r="AC44" s="80">
        <v>0</v>
      </c>
      <c r="AD44" s="80">
        <v>37</v>
      </c>
      <c r="AE44" s="80">
        <v>11</v>
      </c>
      <c r="AF44" s="80">
        <v>2</v>
      </c>
      <c r="AG44" s="80">
        <v>38</v>
      </c>
      <c r="AH44" s="80">
        <v>22</v>
      </c>
      <c r="AI44" s="80">
        <v>0</v>
      </c>
      <c r="AJ44" s="80">
        <v>171</v>
      </c>
      <c r="AK44" s="80">
        <v>178</v>
      </c>
      <c r="AL44" s="80">
        <v>4.0935672514619881E-2</v>
      </c>
      <c r="AM44" s="106">
        <v>1</v>
      </c>
      <c r="AN44" s="107">
        <v>0</v>
      </c>
      <c r="AO44" s="108">
        <f t="shared" si="1"/>
        <v>1</v>
      </c>
      <c r="AP44" s="80">
        <f t="shared" si="2"/>
        <v>1</v>
      </c>
      <c r="AQ44" s="80">
        <f t="shared" si="3"/>
        <v>0.83845716928916847</v>
      </c>
      <c r="AR44" s="106">
        <f t="shared" si="4"/>
        <v>0.83845716928916847</v>
      </c>
      <c r="AS44" s="108">
        <f t="shared" si="5"/>
        <v>0.16154283071083153</v>
      </c>
      <c r="AT44" s="106">
        <f t="shared" si="6"/>
        <v>-0.17619177917953954</v>
      </c>
      <c r="AU44" s="108">
        <f t="shared" si="7"/>
        <v>100</v>
      </c>
      <c r="AV44" s="80">
        <f t="shared" si="8"/>
        <v>0.19266676537310207</v>
      </c>
      <c r="AY44" s="138" t="str">
        <v>Basket:2017</v>
      </c>
      <c r="AZ44" s="138">
        <v>0.91244182128525531</v>
      </c>
      <c r="BA44" s="138">
        <v>2.0942397657372123</v>
      </c>
      <c r="BB44" s="138">
        <f t="shared" si="15"/>
        <v>0.18982681537614374</v>
      </c>
      <c r="BC44" s="138">
        <f t="shared" si="16"/>
        <v>0.66306079665373974</v>
      </c>
      <c r="BD44" s="138">
        <f t="shared" si="17"/>
        <v>2.4903962174339136</v>
      </c>
      <c r="BE44" s="138">
        <f t="shared" si="18"/>
        <v>4.1081692505004958E-2</v>
      </c>
      <c r="BF44" s="138">
        <f t="shared" si="19"/>
        <v>150.96927467274014</v>
      </c>
      <c r="CD44" s="80">
        <v>0.52044824147847413</v>
      </c>
      <c r="CE44" s="80">
        <v>1</v>
      </c>
      <c r="CF44" s="80">
        <v>0</v>
      </c>
      <c r="CG44" s="80">
        <f t="shared" si="13"/>
        <v>27</v>
      </c>
      <c r="CH44" s="80">
        <f t="shared" si="14"/>
        <v>13</v>
      </c>
      <c r="CI44" s="80">
        <f t="shared" si="10"/>
        <v>0.5</v>
      </c>
      <c r="CJ44" s="80">
        <f t="shared" si="11"/>
        <v>0.86458333333333337</v>
      </c>
      <c r="CK44" s="80">
        <f t="shared" si="12"/>
        <v>1.601080246913578E-2</v>
      </c>
    </row>
    <row r="45" spans="1:89" ht="15.75" x14ac:dyDescent="0.5">
      <c r="A45" s="83">
        <v>15.3</v>
      </c>
      <c r="B45" s="83">
        <v>3.4</v>
      </c>
      <c r="C45" s="82">
        <v>117</v>
      </c>
      <c r="D45" s="82">
        <v>2</v>
      </c>
      <c r="E45" s="84">
        <v>0.104</v>
      </c>
      <c r="F45" s="82">
        <v>253</v>
      </c>
      <c r="G45" s="82">
        <v>2</v>
      </c>
      <c r="H45" s="82">
        <v>145</v>
      </c>
      <c r="I45" s="29">
        <v>1</v>
      </c>
      <c r="J45" s="82">
        <v>52</v>
      </c>
      <c r="K45" s="82">
        <v>15</v>
      </c>
      <c r="L45" s="82">
        <v>3</v>
      </c>
      <c r="M45" s="61">
        <v>30</v>
      </c>
      <c r="N45" s="62">
        <v>59</v>
      </c>
      <c r="O45" s="80">
        <v>0</v>
      </c>
      <c r="P45" s="30">
        <v>163</v>
      </c>
      <c r="Q45" s="30">
        <v>169</v>
      </c>
      <c r="R45" s="31">
        <v>3.6809815950920248E-2</v>
      </c>
      <c r="S45" s="82">
        <v>1</v>
      </c>
      <c r="U45" s="80">
        <v>9</v>
      </c>
      <c r="V45" s="80">
        <v>1.9</v>
      </c>
      <c r="W45" s="80">
        <v>53</v>
      </c>
      <c r="X45" s="80">
        <v>13</v>
      </c>
      <c r="Y45" s="80">
        <v>0.84</v>
      </c>
      <c r="Z45" s="80">
        <v>99</v>
      </c>
      <c r="AA45" s="80">
        <v>3</v>
      </c>
      <c r="AB45" s="80">
        <v>110</v>
      </c>
      <c r="AC45" s="80">
        <v>0</v>
      </c>
      <c r="AD45" s="80">
        <v>36</v>
      </c>
      <c r="AE45" s="80">
        <v>9</v>
      </c>
      <c r="AF45" s="80">
        <v>2</v>
      </c>
      <c r="AG45" s="80">
        <v>41</v>
      </c>
      <c r="AH45" s="80">
        <v>30</v>
      </c>
      <c r="AI45" s="80">
        <v>1</v>
      </c>
      <c r="AJ45" s="80">
        <v>171</v>
      </c>
      <c r="AK45" s="80">
        <v>176</v>
      </c>
      <c r="AL45" s="80">
        <v>2.9239766081871343E-2</v>
      </c>
      <c r="AM45" s="106">
        <v>1</v>
      </c>
      <c r="AN45" s="107">
        <v>0</v>
      </c>
      <c r="AO45" s="108">
        <f t="shared" si="1"/>
        <v>1</v>
      </c>
      <c r="AP45" s="80">
        <f t="shared" si="2"/>
        <v>1</v>
      </c>
      <c r="AQ45" s="80">
        <f t="shared" si="3"/>
        <v>0.54294826472118773</v>
      </c>
      <c r="AR45" s="106">
        <f t="shared" si="4"/>
        <v>0.54294826472118773</v>
      </c>
      <c r="AS45" s="108">
        <f t="shared" si="5"/>
        <v>0.45705173527881227</v>
      </c>
      <c r="AT45" s="106">
        <f t="shared" si="6"/>
        <v>-0.61074124034388044</v>
      </c>
      <c r="AU45" s="108">
        <f t="shared" si="7"/>
        <v>100</v>
      </c>
      <c r="AV45" s="80">
        <f t="shared" si="8"/>
        <v>0.84179610651028658</v>
      </c>
      <c r="AY45" s="139" t="str">
        <v>%ChangeBasket</v>
      </c>
      <c r="AZ45" s="139">
        <v>-136.32115191086544</v>
      </c>
      <c r="BA45" s="139">
        <v>364.26067866469032</v>
      </c>
      <c r="BB45" s="139">
        <f t="shared" si="15"/>
        <v>0.14005606156026465</v>
      </c>
      <c r="BC45" s="138">
        <f t="shared" si="16"/>
        <v>0.708225285881672</v>
      </c>
      <c r="BD45" s="139">
        <f t="shared" si="17"/>
        <v>6.2585821683318277E-60</v>
      </c>
      <c r="BE45" s="139">
        <f t="shared" si="18"/>
        <v>0</v>
      </c>
      <c r="BF45" s="139">
        <f t="shared" si="19"/>
        <v>7.1734449577831157E+250</v>
      </c>
      <c r="CD45" s="80">
        <v>0.52989921287609931</v>
      </c>
      <c r="CE45" s="80">
        <v>1</v>
      </c>
      <c r="CF45" s="80">
        <v>0</v>
      </c>
      <c r="CG45" s="80">
        <f t="shared" si="13"/>
        <v>28</v>
      </c>
      <c r="CH45" s="80">
        <f t="shared" si="14"/>
        <v>13</v>
      </c>
      <c r="CI45" s="80">
        <f t="shared" si="10"/>
        <v>0.48148148148148151</v>
      </c>
      <c r="CJ45" s="80">
        <f t="shared" si="11"/>
        <v>0.86458333333333337</v>
      </c>
      <c r="CK45" s="80">
        <f t="shared" si="12"/>
        <v>0</v>
      </c>
    </row>
    <row r="46" spans="1:89" ht="15.75" x14ac:dyDescent="0.5">
      <c r="A46" s="83">
        <v>14.4</v>
      </c>
      <c r="B46" s="83">
        <v>3.1</v>
      </c>
      <c r="C46" s="82">
        <v>83</v>
      </c>
      <c r="D46" s="82">
        <v>22</v>
      </c>
      <c r="E46" s="84">
        <v>0.93600000000000005</v>
      </c>
      <c r="F46" s="82">
        <v>203</v>
      </c>
      <c r="G46" s="82">
        <v>2</v>
      </c>
      <c r="H46" s="82">
        <v>111</v>
      </c>
      <c r="I46" s="29">
        <v>0</v>
      </c>
      <c r="J46" s="82">
        <v>45</v>
      </c>
      <c r="K46" s="82">
        <v>9</v>
      </c>
      <c r="L46" s="82">
        <v>3</v>
      </c>
      <c r="M46" s="61">
        <v>50</v>
      </c>
      <c r="N46" s="62">
        <v>87</v>
      </c>
      <c r="O46" s="80">
        <v>0</v>
      </c>
      <c r="P46" s="30">
        <v>173</v>
      </c>
      <c r="Q46" s="30">
        <v>178</v>
      </c>
      <c r="R46" s="31">
        <v>2.8901734104046242E-2</v>
      </c>
      <c r="S46" s="82">
        <v>1</v>
      </c>
      <c r="U46" s="80">
        <v>9</v>
      </c>
      <c r="V46" s="80">
        <v>1.9</v>
      </c>
      <c r="W46" s="80">
        <v>56</v>
      </c>
      <c r="X46" s="80">
        <v>3</v>
      </c>
      <c r="Y46" s="80">
        <v>1.4039999999999999</v>
      </c>
      <c r="Z46" s="80">
        <v>69</v>
      </c>
      <c r="AA46" s="80">
        <v>1</v>
      </c>
      <c r="AB46" s="80">
        <v>87</v>
      </c>
      <c r="AC46" s="80">
        <v>0</v>
      </c>
      <c r="AD46" s="80">
        <v>34</v>
      </c>
      <c r="AE46" s="80">
        <v>8</v>
      </c>
      <c r="AF46" s="80">
        <v>2</v>
      </c>
      <c r="AG46" s="80">
        <v>32</v>
      </c>
      <c r="AH46" s="80">
        <v>38</v>
      </c>
      <c r="AI46" s="80">
        <v>0</v>
      </c>
      <c r="AJ46" s="80">
        <v>174</v>
      </c>
      <c r="AK46" s="80">
        <v>181</v>
      </c>
      <c r="AL46" s="80">
        <v>4.0229885057471264E-2</v>
      </c>
      <c r="AM46" s="106">
        <v>1</v>
      </c>
      <c r="AN46" s="107">
        <v>0</v>
      </c>
      <c r="AO46" s="108">
        <f t="shared" si="1"/>
        <v>1</v>
      </c>
      <c r="AP46" s="80">
        <f t="shared" si="2"/>
        <v>1</v>
      </c>
      <c r="AQ46" s="80">
        <f t="shared" si="3"/>
        <v>0.79828889290794924</v>
      </c>
      <c r="AR46" s="106">
        <f t="shared" si="4"/>
        <v>0.79828889290794924</v>
      </c>
      <c r="AS46" s="108">
        <f t="shared" si="5"/>
        <v>0.20171110709205076</v>
      </c>
      <c r="AT46" s="106">
        <f t="shared" si="6"/>
        <v>-0.22528472585828108</v>
      </c>
      <c r="AU46" s="108">
        <f t="shared" si="7"/>
        <v>100</v>
      </c>
      <c r="AV46" s="80">
        <f t="shared" si="8"/>
        <v>0.25267933561905398</v>
      </c>
      <c r="CD46" s="80">
        <v>0.53390550856094721</v>
      </c>
      <c r="CE46" s="80">
        <v>0</v>
      </c>
      <c r="CF46" s="80">
        <v>1</v>
      </c>
      <c r="CG46" s="80">
        <f t="shared" si="13"/>
        <v>28</v>
      </c>
      <c r="CH46" s="80">
        <f t="shared" si="14"/>
        <v>14</v>
      </c>
      <c r="CI46" s="80">
        <f t="shared" si="10"/>
        <v>0.48148148148148151</v>
      </c>
      <c r="CJ46" s="80">
        <f t="shared" si="11"/>
        <v>0.85416666666666663</v>
      </c>
      <c r="CK46" s="80">
        <f t="shared" si="12"/>
        <v>0</v>
      </c>
    </row>
    <row r="47" spans="1:89" ht="15.75" x14ac:dyDescent="0.5">
      <c r="A47" s="83">
        <v>14.8</v>
      </c>
      <c r="B47" s="83">
        <v>3.6</v>
      </c>
      <c r="C47" s="82">
        <v>91</v>
      </c>
      <c r="D47" s="82">
        <v>2</v>
      </c>
      <c r="E47" s="84">
        <v>1.968</v>
      </c>
      <c r="F47" s="82">
        <v>164</v>
      </c>
      <c r="G47" s="82">
        <v>1</v>
      </c>
      <c r="H47" s="82">
        <v>86</v>
      </c>
      <c r="I47" s="29">
        <v>0</v>
      </c>
      <c r="J47" s="82">
        <v>33</v>
      </c>
      <c r="K47" s="82">
        <v>5</v>
      </c>
      <c r="L47" s="82">
        <v>2</v>
      </c>
      <c r="M47" s="61">
        <v>37</v>
      </c>
      <c r="N47" s="62">
        <v>98</v>
      </c>
      <c r="O47" s="80">
        <v>0</v>
      </c>
      <c r="P47" s="30">
        <v>183</v>
      </c>
      <c r="Q47" s="30">
        <v>194</v>
      </c>
      <c r="R47" s="31">
        <v>6.0109289617486336E-2</v>
      </c>
      <c r="S47" s="82">
        <v>1</v>
      </c>
      <c r="U47" s="80">
        <v>9.1</v>
      </c>
      <c r="V47" s="80">
        <v>1.8</v>
      </c>
      <c r="W47" s="80">
        <v>44</v>
      </c>
      <c r="X47" s="80">
        <v>14</v>
      </c>
      <c r="Y47" s="80">
        <v>1.2270000000000001</v>
      </c>
      <c r="Z47" s="80">
        <v>100</v>
      </c>
      <c r="AA47" s="80">
        <v>5</v>
      </c>
      <c r="AB47" s="80">
        <v>98</v>
      </c>
      <c r="AC47" s="80">
        <v>0</v>
      </c>
      <c r="AD47" s="80">
        <v>37</v>
      </c>
      <c r="AE47" s="80">
        <v>10</v>
      </c>
      <c r="AF47" s="80">
        <v>4</v>
      </c>
      <c r="AG47" s="80">
        <v>41</v>
      </c>
      <c r="AH47" s="80">
        <v>20</v>
      </c>
      <c r="AI47" s="80">
        <v>0</v>
      </c>
      <c r="AJ47" s="80">
        <v>173</v>
      </c>
      <c r="AK47" s="80">
        <v>180</v>
      </c>
      <c r="AL47" s="80">
        <v>4.046242774566474E-2</v>
      </c>
      <c r="AM47" s="106">
        <v>1</v>
      </c>
      <c r="AN47" s="107">
        <v>0</v>
      </c>
      <c r="AO47" s="108">
        <f t="shared" si="1"/>
        <v>1</v>
      </c>
      <c r="AP47" s="80">
        <f t="shared" si="2"/>
        <v>1</v>
      </c>
      <c r="AQ47" s="80">
        <f t="shared" si="3"/>
        <v>0.92770594134224249</v>
      </c>
      <c r="AR47" s="106">
        <f t="shared" si="4"/>
        <v>0.92770594134224249</v>
      </c>
      <c r="AS47" s="108">
        <f t="shared" si="5"/>
        <v>7.229405865775751E-2</v>
      </c>
      <c r="AT47" s="106">
        <f t="shared" si="6"/>
        <v>-7.5040469964587131E-2</v>
      </c>
      <c r="AU47" s="108">
        <f t="shared" si="7"/>
        <v>100</v>
      </c>
      <c r="AV47" s="80">
        <f t="shared" si="8"/>
        <v>7.7927773700747827E-2</v>
      </c>
      <c r="CD47" s="80">
        <v>0.54294826472118773</v>
      </c>
      <c r="CE47" s="80">
        <v>0</v>
      </c>
      <c r="CF47" s="80">
        <v>1</v>
      </c>
      <c r="CG47" s="80">
        <f t="shared" si="13"/>
        <v>28</v>
      </c>
      <c r="CH47" s="80">
        <f t="shared" si="14"/>
        <v>15</v>
      </c>
      <c r="CI47" s="80">
        <f t="shared" si="10"/>
        <v>0.48148148148148151</v>
      </c>
      <c r="CJ47" s="80">
        <f t="shared" si="11"/>
        <v>0.84375</v>
      </c>
      <c r="CK47" s="80">
        <f t="shared" si="12"/>
        <v>1.5625000000000069E-2</v>
      </c>
    </row>
    <row r="48" spans="1:89" ht="15.75" x14ac:dyDescent="0.5">
      <c r="A48" s="83">
        <v>12.1</v>
      </c>
      <c r="B48" s="83">
        <v>2.5</v>
      </c>
      <c r="C48" s="82">
        <v>56</v>
      </c>
      <c r="D48" s="82">
        <v>4</v>
      </c>
      <c r="E48" s="84">
        <v>2.536</v>
      </c>
      <c r="F48" s="82">
        <v>146</v>
      </c>
      <c r="G48" s="82">
        <v>1</v>
      </c>
      <c r="H48" s="82">
        <v>84</v>
      </c>
      <c r="I48" s="29">
        <v>1</v>
      </c>
      <c r="J48" s="82">
        <v>36</v>
      </c>
      <c r="K48" s="82">
        <v>8</v>
      </c>
      <c r="L48" s="82">
        <v>2</v>
      </c>
      <c r="M48" s="61">
        <v>50</v>
      </c>
      <c r="N48" s="62">
        <v>40</v>
      </c>
      <c r="O48" s="80">
        <v>0</v>
      </c>
      <c r="P48" s="30">
        <v>173</v>
      </c>
      <c r="Q48" s="30">
        <v>179</v>
      </c>
      <c r="R48" s="31">
        <v>3.4682080924855488E-2</v>
      </c>
      <c r="S48" s="82">
        <v>1</v>
      </c>
      <c r="U48" s="80">
        <v>9.1</v>
      </c>
      <c r="V48" s="80">
        <v>2.2000000000000002</v>
      </c>
      <c r="W48" s="80">
        <v>62</v>
      </c>
      <c r="X48" s="80">
        <v>23</v>
      </c>
      <c r="Y48" s="80">
        <v>0.42399999999999999</v>
      </c>
      <c r="Z48" s="80">
        <v>123</v>
      </c>
      <c r="AA48" s="80">
        <v>2</v>
      </c>
      <c r="AB48" s="80">
        <v>75</v>
      </c>
      <c r="AC48" s="80">
        <v>0</v>
      </c>
      <c r="AD48" s="80">
        <v>49</v>
      </c>
      <c r="AE48" s="80">
        <v>12</v>
      </c>
      <c r="AF48" s="80">
        <v>3</v>
      </c>
      <c r="AG48" s="80">
        <v>48</v>
      </c>
      <c r="AH48" s="80">
        <v>43</v>
      </c>
      <c r="AI48" s="80">
        <v>1</v>
      </c>
      <c r="AJ48" s="80">
        <v>157</v>
      </c>
      <c r="AK48" s="80">
        <v>162</v>
      </c>
      <c r="AL48" s="80">
        <v>3.1847133757961783E-2</v>
      </c>
      <c r="AM48" s="106">
        <v>0</v>
      </c>
      <c r="AN48" s="107">
        <v>1</v>
      </c>
      <c r="AO48" s="108">
        <f t="shared" si="1"/>
        <v>1</v>
      </c>
      <c r="AP48" s="80">
        <f t="shared" si="2"/>
        <v>0</v>
      </c>
      <c r="AQ48" s="80">
        <f t="shared" si="3"/>
        <v>0.12640274387289027</v>
      </c>
      <c r="AR48" s="106">
        <f t="shared" si="4"/>
        <v>0.12640274387289027</v>
      </c>
      <c r="AS48" s="108">
        <f t="shared" si="5"/>
        <v>0.8735972561271097</v>
      </c>
      <c r="AT48" s="106">
        <f t="shared" si="6"/>
        <v>-0.13513581487656903</v>
      </c>
      <c r="AU48" s="108">
        <f t="shared" si="7"/>
        <v>100</v>
      </c>
      <c r="AV48" s="80">
        <f t="shared" si="8"/>
        <v>0.14469224002976777</v>
      </c>
      <c r="CD48" s="80">
        <v>0.54774803330893918</v>
      </c>
      <c r="CE48" s="80">
        <v>1</v>
      </c>
      <c r="CF48" s="80">
        <v>0</v>
      </c>
      <c r="CG48" s="80">
        <f t="shared" si="13"/>
        <v>29</v>
      </c>
      <c r="CH48" s="80">
        <f t="shared" si="14"/>
        <v>15</v>
      </c>
      <c r="CI48" s="80">
        <f t="shared" si="10"/>
        <v>0.46296296296296291</v>
      </c>
      <c r="CJ48" s="80">
        <f t="shared" si="11"/>
        <v>0.84375</v>
      </c>
      <c r="CK48" s="80">
        <f t="shared" si="12"/>
        <v>1.5624999999999976E-2</v>
      </c>
    </row>
    <row r="49" spans="1:89" ht="15.75" x14ac:dyDescent="0.5">
      <c r="A49" s="83">
        <v>8</v>
      </c>
      <c r="B49" s="83">
        <v>1.9</v>
      </c>
      <c r="C49" s="82">
        <v>51</v>
      </c>
      <c r="D49" s="82">
        <v>2</v>
      </c>
      <c r="E49" s="84">
        <v>0.41699999999999998</v>
      </c>
      <c r="F49" s="82">
        <v>121</v>
      </c>
      <c r="G49" s="82">
        <v>3</v>
      </c>
      <c r="H49" s="82">
        <v>123</v>
      </c>
      <c r="I49" s="29">
        <v>0</v>
      </c>
      <c r="J49" s="82">
        <v>36</v>
      </c>
      <c r="K49" s="82">
        <v>8</v>
      </c>
      <c r="L49" s="82">
        <v>2</v>
      </c>
      <c r="M49" s="61">
        <v>33</v>
      </c>
      <c r="N49" s="62">
        <v>32</v>
      </c>
      <c r="O49" s="80">
        <v>1</v>
      </c>
      <c r="P49" s="30">
        <v>161</v>
      </c>
      <c r="Q49" s="30">
        <v>167</v>
      </c>
      <c r="R49" s="31">
        <v>3.7267080745341616E-2</v>
      </c>
      <c r="S49" s="82">
        <v>0</v>
      </c>
      <c r="U49" s="80">
        <v>9.1</v>
      </c>
      <c r="V49" s="80">
        <v>3.3</v>
      </c>
      <c r="W49" s="80">
        <v>78</v>
      </c>
      <c r="X49" s="80">
        <v>3</v>
      </c>
      <c r="Y49" s="80">
        <v>1.6240000000000001</v>
      </c>
      <c r="Z49" s="80">
        <v>148</v>
      </c>
      <c r="AA49" s="80">
        <v>5</v>
      </c>
      <c r="AB49" s="80">
        <v>73</v>
      </c>
      <c r="AC49" s="80">
        <v>0</v>
      </c>
      <c r="AD49" s="80">
        <v>39</v>
      </c>
      <c r="AE49" s="80">
        <v>11</v>
      </c>
      <c r="AF49" s="80">
        <v>4</v>
      </c>
      <c r="AG49" s="80">
        <v>36</v>
      </c>
      <c r="AH49" s="80">
        <v>59</v>
      </c>
      <c r="AI49" s="80">
        <v>0</v>
      </c>
      <c r="AJ49" s="80">
        <v>168</v>
      </c>
      <c r="AK49" s="80">
        <v>175</v>
      </c>
      <c r="AL49" s="80">
        <v>4.1666666666666664E-2</v>
      </c>
      <c r="AM49" s="106">
        <v>1</v>
      </c>
      <c r="AN49" s="107">
        <v>0</v>
      </c>
      <c r="AO49" s="108">
        <f t="shared" si="1"/>
        <v>1</v>
      </c>
      <c r="AP49" s="80">
        <f t="shared" si="2"/>
        <v>1</v>
      </c>
      <c r="AQ49" s="80">
        <f t="shared" si="3"/>
        <v>0.97945421700419755</v>
      </c>
      <c r="AR49" s="106">
        <f t="shared" si="4"/>
        <v>0.97945421700419755</v>
      </c>
      <c r="AS49" s="108">
        <f t="shared" si="5"/>
        <v>2.0545782995802453E-2</v>
      </c>
      <c r="AT49" s="106">
        <f t="shared" si="6"/>
        <v>-2.0759783880146664E-2</v>
      </c>
      <c r="AU49" s="108">
        <f t="shared" si="7"/>
        <v>100</v>
      </c>
      <c r="AV49" s="80">
        <f t="shared" si="8"/>
        <v>2.0976767100604969E-2</v>
      </c>
      <c r="CD49" s="80">
        <v>0.55004989035028218</v>
      </c>
      <c r="CE49" s="80">
        <v>1</v>
      </c>
      <c r="CF49" s="80">
        <v>0</v>
      </c>
      <c r="CG49" s="80">
        <f t="shared" si="13"/>
        <v>30</v>
      </c>
      <c r="CH49" s="80">
        <f t="shared" si="14"/>
        <v>15</v>
      </c>
      <c r="CI49" s="80">
        <f t="shared" si="10"/>
        <v>0.44444444444444442</v>
      </c>
      <c r="CJ49" s="80">
        <f t="shared" si="11"/>
        <v>0.84375</v>
      </c>
      <c r="CK49" s="80">
        <f t="shared" si="12"/>
        <v>1.5624999999999976E-2</v>
      </c>
    </row>
    <row r="50" spans="1:89" ht="15.75" x14ac:dyDescent="0.5">
      <c r="A50" s="83">
        <v>8.4</v>
      </c>
      <c r="B50" s="83">
        <v>2</v>
      </c>
      <c r="C50" s="82">
        <v>56</v>
      </c>
      <c r="D50" s="82">
        <v>14</v>
      </c>
      <c r="E50" s="84">
        <v>3.9E-2</v>
      </c>
      <c r="F50" s="82">
        <v>128</v>
      </c>
      <c r="G50" s="82">
        <v>1</v>
      </c>
      <c r="H50" s="82">
        <v>97</v>
      </c>
      <c r="I50" s="29">
        <v>1</v>
      </c>
      <c r="J50" s="82">
        <v>43</v>
      </c>
      <c r="K50" s="82">
        <v>6</v>
      </c>
      <c r="L50" s="82">
        <v>3</v>
      </c>
      <c r="M50" s="61">
        <v>41</v>
      </c>
      <c r="N50" s="62">
        <v>37</v>
      </c>
      <c r="O50" s="80">
        <v>0</v>
      </c>
      <c r="P50" s="30">
        <v>165</v>
      </c>
      <c r="Q50" s="30">
        <v>172</v>
      </c>
      <c r="R50" s="31">
        <v>4.2424242424242427E-2</v>
      </c>
      <c r="S50" s="82">
        <v>0</v>
      </c>
      <c r="U50" s="80">
        <v>9.1999999999999993</v>
      </c>
      <c r="V50" s="80">
        <v>2.1</v>
      </c>
      <c r="W50" s="80">
        <v>55</v>
      </c>
      <c r="X50" s="80">
        <v>16</v>
      </c>
      <c r="Y50" s="80">
        <v>6.5000000000000002E-2</v>
      </c>
      <c r="Z50" s="80">
        <v>154</v>
      </c>
      <c r="AA50" s="80">
        <v>3</v>
      </c>
      <c r="AB50" s="80">
        <v>75</v>
      </c>
      <c r="AC50" s="80">
        <v>0</v>
      </c>
      <c r="AD50" s="80">
        <v>42</v>
      </c>
      <c r="AE50" s="80">
        <v>13</v>
      </c>
      <c r="AF50" s="80">
        <v>2</v>
      </c>
      <c r="AG50" s="80">
        <v>34</v>
      </c>
      <c r="AH50" s="80">
        <v>34</v>
      </c>
      <c r="AI50" s="80">
        <v>1</v>
      </c>
      <c r="AJ50" s="80">
        <v>158</v>
      </c>
      <c r="AK50" s="80">
        <v>165</v>
      </c>
      <c r="AL50" s="80">
        <v>4.4303797468354431E-2</v>
      </c>
      <c r="AM50" s="106">
        <v>0</v>
      </c>
      <c r="AN50" s="107">
        <v>1</v>
      </c>
      <c r="AO50" s="108">
        <f t="shared" si="1"/>
        <v>1</v>
      </c>
      <c r="AP50" s="80">
        <f t="shared" si="2"/>
        <v>0</v>
      </c>
      <c r="AQ50" s="80">
        <f t="shared" si="3"/>
        <v>0.35361605058197015</v>
      </c>
      <c r="AR50" s="106">
        <f t="shared" si="4"/>
        <v>0.35361605058197015</v>
      </c>
      <c r="AS50" s="108">
        <f t="shared" si="5"/>
        <v>0.6463839494180299</v>
      </c>
      <c r="AT50" s="106">
        <f t="shared" si="6"/>
        <v>-0.43636160281059672</v>
      </c>
      <c r="AU50" s="108">
        <f t="shared" si="7"/>
        <v>100</v>
      </c>
      <c r="AV50" s="80">
        <f t="shared" si="8"/>
        <v>0.54706811779646969</v>
      </c>
      <c r="CD50" s="80">
        <v>0.550417727842614</v>
      </c>
      <c r="CE50" s="80">
        <v>1</v>
      </c>
      <c r="CF50" s="80">
        <v>0</v>
      </c>
      <c r="CG50" s="80">
        <f t="shared" si="13"/>
        <v>31</v>
      </c>
      <c r="CH50" s="80">
        <f t="shared" si="14"/>
        <v>15</v>
      </c>
      <c r="CI50" s="80">
        <f t="shared" si="10"/>
        <v>0.42592592592592593</v>
      </c>
      <c r="CJ50" s="80">
        <f t="shared" si="11"/>
        <v>0.84375</v>
      </c>
      <c r="CK50" s="80">
        <f t="shared" si="12"/>
        <v>0</v>
      </c>
    </row>
    <row r="51" spans="1:89" ht="15.75" x14ac:dyDescent="0.5">
      <c r="A51" s="83">
        <v>10.6</v>
      </c>
      <c r="B51" s="83">
        <v>2</v>
      </c>
      <c r="C51" s="82">
        <v>51</v>
      </c>
      <c r="D51" s="82">
        <v>3</v>
      </c>
      <c r="E51" s="84">
        <v>1.155</v>
      </c>
      <c r="F51" s="82">
        <v>132</v>
      </c>
      <c r="G51" s="82">
        <v>2</v>
      </c>
      <c r="H51" s="82">
        <v>98</v>
      </c>
      <c r="I51" s="29">
        <v>1</v>
      </c>
      <c r="J51" s="82">
        <v>35</v>
      </c>
      <c r="K51" s="82">
        <v>1</v>
      </c>
      <c r="L51" s="82">
        <v>3</v>
      </c>
      <c r="M51" s="61">
        <v>35</v>
      </c>
      <c r="N51" s="62">
        <v>26</v>
      </c>
      <c r="O51" s="80">
        <v>0</v>
      </c>
      <c r="P51" s="30">
        <v>173</v>
      </c>
      <c r="Q51" s="30">
        <v>181</v>
      </c>
      <c r="R51" s="31">
        <v>4.6242774566473986E-2</v>
      </c>
      <c r="S51" s="82">
        <v>0</v>
      </c>
      <c r="U51" s="80">
        <v>9.3000000000000007</v>
      </c>
      <c r="V51" s="80">
        <v>1.9</v>
      </c>
      <c r="W51" s="80">
        <v>55</v>
      </c>
      <c r="X51" s="80">
        <v>11</v>
      </c>
      <c r="Y51" s="80">
        <v>8.5000000000000006E-2</v>
      </c>
      <c r="Z51" s="80">
        <v>125</v>
      </c>
      <c r="AA51" s="80">
        <v>7</v>
      </c>
      <c r="AB51" s="80">
        <v>107</v>
      </c>
      <c r="AC51" s="80">
        <v>0</v>
      </c>
      <c r="AD51" s="80">
        <v>38</v>
      </c>
      <c r="AE51" s="80">
        <v>4</v>
      </c>
      <c r="AF51" s="80">
        <v>5</v>
      </c>
      <c r="AG51" s="80">
        <v>32</v>
      </c>
      <c r="AH51" s="80">
        <v>35</v>
      </c>
      <c r="AI51" s="80">
        <v>0</v>
      </c>
      <c r="AJ51" s="80">
        <v>162</v>
      </c>
      <c r="AK51" s="80">
        <v>169</v>
      </c>
      <c r="AL51" s="80">
        <v>4.3209876543209874E-2</v>
      </c>
      <c r="AM51" s="106">
        <v>1</v>
      </c>
      <c r="AN51" s="107">
        <v>0</v>
      </c>
      <c r="AO51" s="108">
        <f t="shared" si="1"/>
        <v>1</v>
      </c>
      <c r="AP51" s="80">
        <f t="shared" si="2"/>
        <v>1</v>
      </c>
      <c r="AQ51" s="80">
        <f t="shared" si="3"/>
        <v>0.79868794948231048</v>
      </c>
      <c r="AR51" s="106">
        <f t="shared" si="4"/>
        <v>0.79868794948231048</v>
      </c>
      <c r="AS51" s="108">
        <f t="shared" si="5"/>
        <v>0.20131205051768952</v>
      </c>
      <c r="AT51" s="106">
        <f t="shared" si="6"/>
        <v>-0.22478496083718058</v>
      </c>
      <c r="AU51" s="108">
        <f t="shared" si="7"/>
        <v>100</v>
      </c>
      <c r="AV51" s="80">
        <f t="shared" si="8"/>
        <v>0.25205344671617363</v>
      </c>
      <c r="CD51" s="80">
        <v>0.56224234289824238</v>
      </c>
      <c r="CE51" s="80">
        <v>0</v>
      </c>
      <c r="CF51" s="80">
        <v>1</v>
      </c>
      <c r="CG51" s="80">
        <f t="shared" si="13"/>
        <v>31</v>
      </c>
      <c r="CH51" s="80">
        <f t="shared" si="14"/>
        <v>16</v>
      </c>
      <c r="CI51" s="80">
        <f t="shared" si="10"/>
        <v>0.42592592592592593</v>
      </c>
      <c r="CJ51" s="80">
        <f t="shared" si="11"/>
        <v>0.83333333333333337</v>
      </c>
      <c r="CK51" s="80">
        <f t="shared" si="12"/>
        <v>0</v>
      </c>
    </row>
    <row r="52" spans="1:89" ht="15.75" x14ac:dyDescent="0.5">
      <c r="A52" s="83">
        <v>10.9</v>
      </c>
      <c r="B52" s="83">
        <v>2.2999999999999998</v>
      </c>
      <c r="C52" s="82">
        <v>56</v>
      </c>
      <c r="D52" s="82">
        <v>9</v>
      </c>
      <c r="E52" s="84">
        <v>1.9990000000000001</v>
      </c>
      <c r="F52" s="82">
        <v>75</v>
      </c>
      <c r="G52" s="82">
        <v>0</v>
      </c>
      <c r="H52" s="82">
        <v>72</v>
      </c>
      <c r="I52" s="29">
        <v>1</v>
      </c>
      <c r="J52" s="82">
        <v>49</v>
      </c>
      <c r="K52" s="82">
        <v>7</v>
      </c>
      <c r="L52" s="82">
        <v>4</v>
      </c>
      <c r="M52" s="61">
        <v>41</v>
      </c>
      <c r="N52" s="62">
        <v>33</v>
      </c>
      <c r="O52" s="80">
        <v>0</v>
      </c>
      <c r="P52" s="30">
        <v>182</v>
      </c>
      <c r="Q52" s="30">
        <v>189</v>
      </c>
      <c r="R52" s="31">
        <v>3.8461538461538464E-2</v>
      </c>
      <c r="S52" s="82">
        <v>0</v>
      </c>
      <c r="U52" s="80">
        <v>9.4</v>
      </c>
      <c r="V52" s="80">
        <v>1.8</v>
      </c>
      <c r="W52" s="80">
        <v>44</v>
      </c>
      <c r="X52" s="80">
        <v>12</v>
      </c>
      <c r="Y52" s="80">
        <v>2.3239999999999998</v>
      </c>
      <c r="Z52" s="80">
        <v>97</v>
      </c>
      <c r="AA52" s="80">
        <v>2</v>
      </c>
      <c r="AB52" s="80">
        <v>101</v>
      </c>
      <c r="AC52" s="80">
        <v>0</v>
      </c>
      <c r="AD52" s="80">
        <v>49</v>
      </c>
      <c r="AE52" s="80">
        <v>19</v>
      </c>
      <c r="AF52" s="80">
        <v>3</v>
      </c>
      <c r="AG52" s="80">
        <v>32</v>
      </c>
      <c r="AH52" s="80">
        <v>21</v>
      </c>
      <c r="AI52" s="80">
        <v>1</v>
      </c>
      <c r="AJ52" s="80">
        <v>172</v>
      </c>
      <c r="AK52" s="80">
        <v>179</v>
      </c>
      <c r="AL52" s="80">
        <v>4.0697674418604654E-2</v>
      </c>
      <c r="AM52" s="106">
        <v>1</v>
      </c>
      <c r="AN52" s="107">
        <v>0</v>
      </c>
      <c r="AO52" s="108">
        <f t="shared" si="1"/>
        <v>1</v>
      </c>
      <c r="AP52" s="80">
        <f t="shared" si="2"/>
        <v>1</v>
      </c>
      <c r="AQ52" s="80">
        <f t="shared" si="3"/>
        <v>0.6488180254095266</v>
      </c>
      <c r="AR52" s="106">
        <f t="shared" si="4"/>
        <v>0.6488180254095266</v>
      </c>
      <c r="AS52" s="108">
        <f t="shared" si="5"/>
        <v>0.3511819745904734</v>
      </c>
      <c r="AT52" s="106">
        <f t="shared" si="6"/>
        <v>-0.43260299387647327</v>
      </c>
      <c r="AU52" s="108">
        <f t="shared" si="7"/>
        <v>100</v>
      </c>
      <c r="AV52" s="80">
        <f t="shared" si="8"/>
        <v>0.54126420789374852</v>
      </c>
      <c r="CD52" s="80">
        <v>0.5666061958251688</v>
      </c>
      <c r="CE52" s="80">
        <v>0</v>
      </c>
      <c r="CF52" s="80">
        <v>1</v>
      </c>
      <c r="CG52" s="80">
        <f t="shared" si="13"/>
        <v>31</v>
      </c>
      <c r="CH52" s="80">
        <f t="shared" si="14"/>
        <v>17</v>
      </c>
      <c r="CI52" s="80">
        <f t="shared" si="10"/>
        <v>0.42592592592592593</v>
      </c>
      <c r="CJ52" s="80">
        <f t="shared" si="11"/>
        <v>0.82291666666666663</v>
      </c>
      <c r="CK52" s="80">
        <f t="shared" si="12"/>
        <v>0</v>
      </c>
    </row>
    <row r="53" spans="1:89" ht="15.75" x14ac:dyDescent="0.5">
      <c r="A53" s="83">
        <v>8.6999999999999993</v>
      </c>
      <c r="B53" s="83">
        <v>2.1</v>
      </c>
      <c r="C53" s="82">
        <v>53</v>
      </c>
      <c r="D53" s="82">
        <v>2</v>
      </c>
      <c r="E53" s="84">
        <v>2.8719999999999999</v>
      </c>
      <c r="F53" s="82">
        <v>144</v>
      </c>
      <c r="G53" s="82">
        <v>6</v>
      </c>
      <c r="H53" s="82">
        <v>73</v>
      </c>
      <c r="I53" s="29">
        <v>1</v>
      </c>
      <c r="J53" s="82">
        <v>35</v>
      </c>
      <c r="K53" s="82">
        <v>4</v>
      </c>
      <c r="L53" s="82">
        <v>3</v>
      </c>
      <c r="M53" s="61">
        <v>50</v>
      </c>
      <c r="N53" s="62">
        <v>34</v>
      </c>
      <c r="O53" s="80">
        <v>0</v>
      </c>
      <c r="P53" s="30">
        <v>165</v>
      </c>
      <c r="Q53" s="30">
        <v>171</v>
      </c>
      <c r="R53" s="31">
        <v>3.6363636363636362E-2</v>
      </c>
      <c r="S53" s="82">
        <v>1</v>
      </c>
      <c r="U53" s="80">
        <v>9.4</v>
      </c>
      <c r="V53" s="80">
        <v>1.9</v>
      </c>
      <c r="W53" s="80">
        <v>49</v>
      </c>
      <c r="X53" s="80">
        <v>10</v>
      </c>
      <c r="Y53" s="80">
        <v>1.248</v>
      </c>
      <c r="Z53" s="80">
        <v>92</v>
      </c>
      <c r="AA53" s="80">
        <v>2</v>
      </c>
      <c r="AB53" s="80">
        <v>98</v>
      </c>
      <c r="AC53" s="80">
        <v>0</v>
      </c>
      <c r="AD53" s="80">
        <v>53</v>
      </c>
      <c r="AE53" s="80">
        <v>12</v>
      </c>
      <c r="AF53" s="80">
        <v>4</v>
      </c>
      <c r="AG53" s="80">
        <v>42</v>
      </c>
      <c r="AH53" s="80">
        <v>25</v>
      </c>
      <c r="AI53" s="80">
        <v>0</v>
      </c>
      <c r="AJ53" s="80">
        <v>175</v>
      </c>
      <c r="AK53" s="80">
        <v>182</v>
      </c>
      <c r="AL53" s="80">
        <v>0.04</v>
      </c>
      <c r="AM53" s="106">
        <v>0</v>
      </c>
      <c r="AN53" s="107">
        <v>1</v>
      </c>
      <c r="AO53" s="108">
        <f t="shared" si="1"/>
        <v>1</v>
      </c>
      <c r="AP53" s="80">
        <f t="shared" si="2"/>
        <v>0</v>
      </c>
      <c r="AQ53" s="80">
        <f t="shared" si="3"/>
        <v>0.49850978608876972</v>
      </c>
      <c r="AR53" s="106">
        <f t="shared" si="4"/>
        <v>0.49850978608876972</v>
      </c>
      <c r="AS53" s="108">
        <f t="shared" si="5"/>
        <v>0.50149021391123028</v>
      </c>
      <c r="AT53" s="106">
        <f t="shared" si="6"/>
        <v>-0.69017118540716993</v>
      </c>
      <c r="AU53" s="108">
        <f t="shared" si="7"/>
        <v>100</v>
      </c>
      <c r="AV53" s="80">
        <f t="shared" si="8"/>
        <v>0.99405685746245065</v>
      </c>
      <c r="CD53" s="80">
        <v>0.56994178182725108</v>
      </c>
      <c r="CE53" s="80">
        <v>0</v>
      </c>
      <c r="CF53" s="80">
        <v>1</v>
      </c>
      <c r="CG53" s="80">
        <f t="shared" si="13"/>
        <v>31</v>
      </c>
      <c r="CH53" s="80">
        <f t="shared" si="14"/>
        <v>18</v>
      </c>
      <c r="CI53" s="80">
        <f t="shared" si="10"/>
        <v>0.42592592592592593</v>
      </c>
      <c r="CJ53" s="80">
        <f t="shared" si="11"/>
        <v>0.8125</v>
      </c>
      <c r="CK53" s="80">
        <f t="shared" si="12"/>
        <v>1.5046296296296273E-2</v>
      </c>
    </row>
    <row r="54" spans="1:89" ht="15.75" x14ac:dyDescent="0.5">
      <c r="A54" s="83">
        <v>9.5</v>
      </c>
      <c r="B54" s="83">
        <v>2.5</v>
      </c>
      <c r="C54" s="82">
        <v>62</v>
      </c>
      <c r="D54" s="82">
        <v>21</v>
      </c>
      <c r="E54" s="84">
        <v>0.73399999999999999</v>
      </c>
      <c r="F54" s="82">
        <v>152</v>
      </c>
      <c r="G54" s="82">
        <v>3</v>
      </c>
      <c r="H54" s="82">
        <v>111</v>
      </c>
      <c r="I54" s="29">
        <v>0</v>
      </c>
      <c r="J54" s="82">
        <v>44</v>
      </c>
      <c r="K54" s="82">
        <v>5</v>
      </c>
      <c r="L54" s="82">
        <v>3</v>
      </c>
      <c r="M54" s="61">
        <v>47</v>
      </c>
      <c r="N54" s="62">
        <v>43</v>
      </c>
      <c r="O54" s="80">
        <v>0</v>
      </c>
      <c r="P54" s="30">
        <v>164</v>
      </c>
      <c r="Q54" s="30">
        <v>169</v>
      </c>
      <c r="R54" s="31">
        <v>3.048780487804878E-2</v>
      </c>
      <c r="S54" s="82">
        <v>1</v>
      </c>
      <c r="U54" s="80">
        <v>9.4</v>
      </c>
      <c r="V54" s="80">
        <v>2</v>
      </c>
      <c r="W54" s="80">
        <v>50</v>
      </c>
      <c r="X54" s="80">
        <v>11</v>
      </c>
      <c r="Y54" s="80">
        <v>1.5449999999999999</v>
      </c>
      <c r="Z54" s="80">
        <v>102</v>
      </c>
      <c r="AA54" s="80">
        <v>3</v>
      </c>
      <c r="AB54" s="80">
        <v>110</v>
      </c>
      <c r="AC54" s="80">
        <v>0</v>
      </c>
      <c r="AD54" s="80">
        <v>41</v>
      </c>
      <c r="AE54" s="80">
        <v>10</v>
      </c>
      <c r="AF54" s="80">
        <v>3</v>
      </c>
      <c r="AG54" s="80">
        <v>41</v>
      </c>
      <c r="AH54" s="80">
        <v>28</v>
      </c>
      <c r="AI54" s="80">
        <v>1</v>
      </c>
      <c r="AJ54" s="80">
        <v>162</v>
      </c>
      <c r="AK54" s="80">
        <v>169</v>
      </c>
      <c r="AL54" s="80">
        <v>4.3209876543209874E-2</v>
      </c>
      <c r="AM54" s="106">
        <v>1</v>
      </c>
      <c r="AN54" s="107">
        <v>0</v>
      </c>
      <c r="AO54" s="108">
        <f t="shared" si="1"/>
        <v>1</v>
      </c>
      <c r="AP54" s="80">
        <f t="shared" si="2"/>
        <v>1</v>
      </c>
      <c r="AQ54" s="80">
        <f t="shared" si="3"/>
        <v>0.32669564183968697</v>
      </c>
      <c r="AR54" s="106">
        <f t="shared" si="4"/>
        <v>0.32669564183968697</v>
      </c>
      <c r="AS54" s="108">
        <f t="shared" si="5"/>
        <v>0.67330435816031309</v>
      </c>
      <c r="AT54" s="106">
        <f t="shared" si="6"/>
        <v>-1.1187263004099521</v>
      </c>
      <c r="AU54" s="108">
        <f t="shared" si="7"/>
        <v>0</v>
      </c>
      <c r="AV54" s="80">
        <f t="shared" si="8"/>
        <v>2.0609529847683454</v>
      </c>
      <c r="CD54" s="80">
        <v>0.57374820420144423</v>
      </c>
      <c r="CE54" s="80">
        <v>1</v>
      </c>
      <c r="CF54" s="80">
        <v>0</v>
      </c>
      <c r="CG54" s="80">
        <f t="shared" si="13"/>
        <v>32</v>
      </c>
      <c r="CH54" s="80">
        <f t="shared" si="14"/>
        <v>18</v>
      </c>
      <c r="CI54" s="80">
        <f t="shared" si="10"/>
        <v>0.40740740740740744</v>
      </c>
      <c r="CJ54" s="80">
        <f t="shared" si="11"/>
        <v>0.8125</v>
      </c>
      <c r="CK54" s="80">
        <f t="shared" si="12"/>
        <v>0</v>
      </c>
    </row>
    <row r="55" spans="1:89" ht="15.75" x14ac:dyDescent="0.5">
      <c r="A55" s="83">
        <v>6.8</v>
      </c>
      <c r="B55" s="83">
        <v>1.7</v>
      </c>
      <c r="C55" s="82">
        <v>44</v>
      </c>
      <c r="D55" s="82">
        <v>4</v>
      </c>
      <c r="E55" s="84">
        <v>4.5900000000000003E-2</v>
      </c>
      <c r="F55" s="82">
        <v>104</v>
      </c>
      <c r="G55" s="82">
        <v>6</v>
      </c>
      <c r="H55" s="82">
        <v>86</v>
      </c>
      <c r="I55" s="29">
        <v>0</v>
      </c>
      <c r="J55" s="82">
        <v>29</v>
      </c>
      <c r="K55" s="82">
        <v>2</v>
      </c>
      <c r="L55" s="82">
        <v>2</v>
      </c>
      <c r="M55" s="61">
        <v>36</v>
      </c>
      <c r="N55" s="62">
        <v>21</v>
      </c>
      <c r="O55" s="80">
        <v>0</v>
      </c>
      <c r="P55" s="30">
        <v>164</v>
      </c>
      <c r="Q55" s="30">
        <v>168</v>
      </c>
      <c r="R55" s="31">
        <v>2.4390243902439025E-2</v>
      </c>
      <c r="S55" s="82">
        <v>1</v>
      </c>
      <c r="U55" s="80">
        <v>9.4</v>
      </c>
      <c r="V55" s="80">
        <v>2</v>
      </c>
      <c r="W55" s="80">
        <v>55</v>
      </c>
      <c r="X55" s="80">
        <v>14</v>
      </c>
      <c r="Y55" s="80">
        <v>0.65500000000000003</v>
      </c>
      <c r="Z55" s="80">
        <v>150</v>
      </c>
      <c r="AA55" s="80">
        <v>3</v>
      </c>
      <c r="AB55" s="80">
        <v>108</v>
      </c>
      <c r="AC55" s="80">
        <v>0</v>
      </c>
      <c r="AD55" s="80">
        <v>37</v>
      </c>
      <c r="AE55" s="80">
        <v>9</v>
      </c>
      <c r="AF55" s="80">
        <v>2</v>
      </c>
      <c r="AG55" s="80">
        <v>40</v>
      </c>
      <c r="AH55" s="80">
        <v>35</v>
      </c>
      <c r="AI55" s="80">
        <v>0</v>
      </c>
      <c r="AJ55" s="80">
        <v>163</v>
      </c>
      <c r="AK55" s="80">
        <v>168</v>
      </c>
      <c r="AL55" s="80">
        <v>3.0674846625766871E-2</v>
      </c>
      <c r="AM55" s="106">
        <v>1</v>
      </c>
      <c r="AN55" s="107">
        <v>0</v>
      </c>
      <c r="AO55" s="108">
        <f t="shared" si="1"/>
        <v>1</v>
      </c>
      <c r="AP55" s="80">
        <f t="shared" si="2"/>
        <v>1</v>
      </c>
      <c r="AQ55" s="80">
        <f t="shared" si="3"/>
        <v>0.85786811385962969</v>
      </c>
      <c r="AR55" s="106">
        <f t="shared" si="4"/>
        <v>0.85786811385962969</v>
      </c>
      <c r="AS55" s="108">
        <f t="shared" si="5"/>
        <v>0.14213188614037031</v>
      </c>
      <c r="AT55" s="106">
        <f t="shared" si="6"/>
        <v>-0.153304904759613</v>
      </c>
      <c r="AU55" s="108">
        <f t="shared" si="7"/>
        <v>100</v>
      </c>
      <c r="AV55" s="80">
        <f t="shared" si="8"/>
        <v>0.1656803462491519</v>
      </c>
      <c r="CD55" s="80">
        <v>0.57479944005006389</v>
      </c>
      <c r="CE55" s="80">
        <v>0</v>
      </c>
      <c r="CF55" s="80">
        <v>1</v>
      </c>
      <c r="CG55" s="80">
        <f t="shared" si="13"/>
        <v>32</v>
      </c>
      <c r="CH55" s="80">
        <f t="shared" si="14"/>
        <v>19</v>
      </c>
      <c r="CI55" s="80">
        <f t="shared" si="10"/>
        <v>0.40740740740740744</v>
      </c>
      <c r="CJ55" s="80">
        <f t="shared" si="11"/>
        <v>0.80208333333333337</v>
      </c>
      <c r="CK55" s="80">
        <f t="shared" si="12"/>
        <v>0</v>
      </c>
    </row>
    <row r="56" spans="1:89" ht="15.75" x14ac:dyDescent="0.5">
      <c r="A56" s="83">
        <v>7.2</v>
      </c>
      <c r="B56" s="83">
        <v>1.6</v>
      </c>
      <c r="C56" s="82">
        <v>41</v>
      </c>
      <c r="D56" s="82">
        <v>12</v>
      </c>
      <c r="E56" s="84">
        <v>0.879</v>
      </c>
      <c r="F56" s="82">
        <v>112</v>
      </c>
      <c r="G56" s="82">
        <v>2</v>
      </c>
      <c r="H56" s="82">
        <v>120</v>
      </c>
      <c r="I56" s="29">
        <v>0</v>
      </c>
      <c r="J56" s="82">
        <v>39</v>
      </c>
      <c r="K56" s="82">
        <v>5</v>
      </c>
      <c r="L56" s="82">
        <v>3</v>
      </c>
      <c r="M56" s="61">
        <v>40</v>
      </c>
      <c r="N56" s="62">
        <v>14</v>
      </c>
      <c r="O56" s="80">
        <v>0</v>
      </c>
      <c r="P56" s="30">
        <v>162</v>
      </c>
      <c r="Q56" s="30">
        <v>167</v>
      </c>
      <c r="R56" s="31">
        <v>3.0864197530864196E-2</v>
      </c>
      <c r="S56" s="82">
        <v>0</v>
      </c>
      <c r="U56" s="80">
        <v>9.5</v>
      </c>
      <c r="V56" s="80">
        <v>1.9</v>
      </c>
      <c r="W56" s="80">
        <v>44</v>
      </c>
      <c r="X56" s="80">
        <v>10</v>
      </c>
      <c r="Y56" s="80">
        <v>0.19600000000000001</v>
      </c>
      <c r="Z56" s="80">
        <v>49</v>
      </c>
      <c r="AA56" s="80">
        <v>3</v>
      </c>
      <c r="AB56" s="80">
        <v>111</v>
      </c>
      <c r="AC56" s="80">
        <v>0</v>
      </c>
      <c r="AD56" s="80">
        <v>33</v>
      </c>
      <c r="AE56" s="80">
        <v>12</v>
      </c>
      <c r="AF56" s="80">
        <v>2</v>
      </c>
      <c r="AG56" s="80">
        <v>40</v>
      </c>
      <c r="AH56" s="80">
        <v>15</v>
      </c>
      <c r="AI56" s="80">
        <v>0</v>
      </c>
      <c r="AJ56" s="80">
        <v>181</v>
      </c>
      <c r="AK56" s="80">
        <v>189</v>
      </c>
      <c r="AL56" s="80">
        <v>4.4198895027624308E-2</v>
      </c>
      <c r="AM56" s="106">
        <v>1</v>
      </c>
      <c r="AN56" s="107">
        <v>0</v>
      </c>
      <c r="AO56" s="108">
        <f t="shared" si="1"/>
        <v>1</v>
      </c>
      <c r="AP56" s="80">
        <f t="shared" si="2"/>
        <v>1</v>
      </c>
      <c r="AQ56" s="80">
        <f t="shared" si="3"/>
        <v>0.82360698082805339</v>
      </c>
      <c r="AR56" s="106">
        <f t="shared" si="4"/>
        <v>0.82360698082805339</v>
      </c>
      <c r="AS56" s="108">
        <f t="shared" si="5"/>
        <v>0.17639301917194661</v>
      </c>
      <c r="AT56" s="106">
        <f t="shared" si="6"/>
        <v>-0.19406182787115828</v>
      </c>
      <c r="AU56" s="108">
        <f t="shared" si="7"/>
        <v>100</v>
      </c>
      <c r="AV56" s="80">
        <f t="shared" si="8"/>
        <v>0.2141713502653915</v>
      </c>
      <c r="CD56" s="80">
        <v>0.57755673185541223</v>
      </c>
      <c r="CE56" s="80">
        <v>0</v>
      </c>
      <c r="CF56" s="80">
        <v>1</v>
      </c>
      <c r="CG56" s="80">
        <f t="shared" si="13"/>
        <v>32</v>
      </c>
      <c r="CH56" s="80">
        <f t="shared" si="14"/>
        <v>20</v>
      </c>
      <c r="CI56" s="80">
        <f t="shared" si="10"/>
        <v>0.40740740740740744</v>
      </c>
      <c r="CJ56" s="80">
        <f t="shared" si="11"/>
        <v>0.79166666666666663</v>
      </c>
      <c r="CK56" s="80">
        <f t="shared" si="12"/>
        <v>1.4660493827160559E-2</v>
      </c>
    </row>
    <row r="57" spans="1:89" ht="15.75" x14ac:dyDescent="0.5">
      <c r="A57" s="83">
        <v>11.3</v>
      </c>
      <c r="B57" s="83">
        <v>2.6</v>
      </c>
      <c r="C57" s="82">
        <v>72</v>
      </c>
      <c r="D57" s="82">
        <v>4</v>
      </c>
      <c r="E57" s="84">
        <v>1.496</v>
      </c>
      <c r="F57" s="82">
        <v>139</v>
      </c>
      <c r="G57" s="82">
        <v>2</v>
      </c>
      <c r="H57" s="82">
        <v>84</v>
      </c>
      <c r="I57" s="29">
        <v>1</v>
      </c>
      <c r="J57" s="82">
        <v>36</v>
      </c>
      <c r="K57" s="82">
        <v>6</v>
      </c>
      <c r="L57" s="82">
        <v>3</v>
      </c>
      <c r="M57" s="61">
        <v>34</v>
      </c>
      <c r="N57" s="62">
        <v>77</v>
      </c>
      <c r="O57" s="80">
        <v>0</v>
      </c>
      <c r="P57" s="30">
        <v>177</v>
      </c>
      <c r="Q57" s="30">
        <v>184</v>
      </c>
      <c r="R57" s="31">
        <v>3.954802259887006E-2</v>
      </c>
      <c r="S57" s="82">
        <v>1</v>
      </c>
      <c r="U57" s="80">
        <v>9.5</v>
      </c>
      <c r="V57" s="80">
        <v>2</v>
      </c>
      <c r="W57" s="80">
        <v>53</v>
      </c>
      <c r="X57" s="80">
        <v>19</v>
      </c>
      <c r="Y57" s="80">
        <v>1.2949999999999999</v>
      </c>
      <c r="Z57" s="80">
        <v>110</v>
      </c>
      <c r="AA57" s="80">
        <v>1</v>
      </c>
      <c r="AB57" s="80">
        <v>88</v>
      </c>
      <c r="AC57" s="80">
        <v>0</v>
      </c>
      <c r="AD57" s="80">
        <v>40</v>
      </c>
      <c r="AE57" s="80">
        <v>8</v>
      </c>
      <c r="AF57" s="80">
        <v>3</v>
      </c>
      <c r="AG57" s="80">
        <v>49</v>
      </c>
      <c r="AH57" s="80">
        <v>31</v>
      </c>
      <c r="AI57" s="80">
        <v>1</v>
      </c>
      <c r="AJ57" s="80">
        <v>175</v>
      </c>
      <c r="AK57" s="80">
        <v>182</v>
      </c>
      <c r="AL57" s="80">
        <v>0.04</v>
      </c>
      <c r="AM57" s="106">
        <v>1</v>
      </c>
      <c r="AN57" s="107">
        <v>0</v>
      </c>
      <c r="AO57" s="108">
        <f t="shared" si="1"/>
        <v>1</v>
      </c>
      <c r="AP57" s="80">
        <f t="shared" si="2"/>
        <v>1</v>
      </c>
      <c r="AQ57" s="80">
        <f t="shared" si="3"/>
        <v>0.41663511759132593</v>
      </c>
      <c r="AR57" s="106">
        <f t="shared" si="4"/>
        <v>0.41663511759132593</v>
      </c>
      <c r="AS57" s="108">
        <f t="shared" si="5"/>
        <v>0.58336488240867412</v>
      </c>
      <c r="AT57" s="106">
        <f t="shared" si="6"/>
        <v>-0.87554445800145353</v>
      </c>
      <c r="AU57" s="108">
        <f t="shared" si="7"/>
        <v>0</v>
      </c>
      <c r="AV57" s="80">
        <f t="shared" si="8"/>
        <v>1.4001817364346423</v>
      </c>
      <c r="CD57" s="80">
        <v>0.57963099345276836</v>
      </c>
      <c r="CE57" s="80">
        <v>1</v>
      </c>
      <c r="CF57" s="80">
        <v>0</v>
      </c>
      <c r="CG57" s="80">
        <f t="shared" si="13"/>
        <v>33</v>
      </c>
      <c r="CH57" s="80">
        <f t="shared" si="14"/>
        <v>20</v>
      </c>
      <c r="CI57" s="80">
        <f t="shared" si="10"/>
        <v>0.38888888888888884</v>
      </c>
      <c r="CJ57" s="80">
        <f t="shared" si="11"/>
        <v>0.79166666666666663</v>
      </c>
      <c r="CK57" s="80">
        <f t="shared" si="12"/>
        <v>0</v>
      </c>
    </row>
    <row r="58" spans="1:89" ht="15.75" x14ac:dyDescent="0.5">
      <c r="A58" s="83">
        <v>9.4</v>
      </c>
      <c r="B58" s="83">
        <v>2</v>
      </c>
      <c r="C58" s="82">
        <v>55</v>
      </c>
      <c r="D58" s="82">
        <v>14</v>
      </c>
      <c r="E58" s="84">
        <v>0.65500000000000003</v>
      </c>
      <c r="F58" s="82">
        <v>150</v>
      </c>
      <c r="G58" s="82">
        <v>3</v>
      </c>
      <c r="H58" s="82">
        <v>108</v>
      </c>
      <c r="I58" s="29">
        <v>0</v>
      </c>
      <c r="J58" s="82">
        <v>37</v>
      </c>
      <c r="K58" s="82">
        <v>9</v>
      </c>
      <c r="L58" s="82">
        <v>2</v>
      </c>
      <c r="M58" s="61">
        <v>40</v>
      </c>
      <c r="N58" s="62">
        <v>35</v>
      </c>
      <c r="O58" s="80">
        <v>0</v>
      </c>
      <c r="P58" s="30">
        <v>163</v>
      </c>
      <c r="Q58" s="30">
        <v>168</v>
      </c>
      <c r="R58" s="31">
        <v>3.0674846625766871E-2</v>
      </c>
      <c r="S58" s="82">
        <v>1</v>
      </c>
      <c r="U58" s="80">
        <v>9.5</v>
      </c>
      <c r="V58" s="80">
        <v>2.5</v>
      </c>
      <c r="W58" s="80">
        <v>62</v>
      </c>
      <c r="X58" s="80">
        <v>21</v>
      </c>
      <c r="Y58" s="80">
        <v>0.73399999999999999</v>
      </c>
      <c r="Z58" s="80">
        <v>152</v>
      </c>
      <c r="AA58" s="80">
        <v>3</v>
      </c>
      <c r="AB58" s="80">
        <v>111</v>
      </c>
      <c r="AC58" s="80">
        <v>0</v>
      </c>
      <c r="AD58" s="80">
        <v>44</v>
      </c>
      <c r="AE58" s="80">
        <v>5</v>
      </c>
      <c r="AF58" s="80">
        <v>3</v>
      </c>
      <c r="AG58" s="80">
        <v>47</v>
      </c>
      <c r="AH58" s="80">
        <v>43</v>
      </c>
      <c r="AI58" s="80">
        <v>0</v>
      </c>
      <c r="AJ58" s="80">
        <v>164</v>
      </c>
      <c r="AK58" s="80">
        <v>169</v>
      </c>
      <c r="AL58" s="80">
        <v>3.048780487804878E-2</v>
      </c>
      <c r="AM58" s="106">
        <v>1</v>
      </c>
      <c r="AN58" s="107">
        <v>0</v>
      </c>
      <c r="AO58" s="108">
        <f t="shared" si="1"/>
        <v>1</v>
      </c>
      <c r="AP58" s="80">
        <f t="shared" si="2"/>
        <v>1</v>
      </c>
      <c r="AQ58" s="80">
        <f t="shared" si="3"/>
        <v>0.72846151935103631</v>
      </c>
      <c r="AR58" s="106">
        <f t="shared" si="4"/>
        <v>0.72846151935103631</v>
      </c>
      <c r="AS58" s="108">
        <f t="shared" si="5"/>
        <v>0.27153848064896369</v>
      </c>
      <c r="AT58" s="106">
        <f t="shared" si="6"/>
        <v>-0.31682047649760808</v>
      </c>
      <c r="AU58" s="108">
        <f t="shared" si="7"/>
        <v>100</v>
      </c>
      <c r="AV58" s="80">
        <f t="shared" si="8"/>
        <v>0.37275610781866542</v>
      </c>
      <c r="CD58" s="80">
        <v>0.58929349273986109</v>
      </c>
      <c r="CE58" s="80">
        <v>0</v>
      </c>
      <c r="CF58" s="80">
        <v>1</v>
      </c>
      <c r="CG58" s="80">
        <f t="shared" si="13"/>
        <v>33</v>
      </c>
      <c r="CH58" s="80">
        <f t="shared" si="14"/>
        <v>21</v>
      </c>
      <c r="CI58" s="80">
        <f t="shared" si="10"/>
        <v>0.38888888888888884</v>
      </c>
      <c r="CJ58" s="80">
        <f t="shared" si="11"/>
        <v>0.78125</v>
      </c>
      <c r="CK58" s="80">
        <f t="shared" si="12"/>
        <v>0</v>
      </c>
    </row>
    <row r="59" spans="1:89" ht="15.75" x14ac:dyDescent="0.5">
      <c r="A59" s="83">
        <v>8.6</v>
      </c>
      <c r="B59" s="83">
        <v>1.8</v>
      </c>
      <c r="C59" s="82">
        <v>48</v>
      </c>
      <c r="D59" s="82">
        <v>10</v>
      </c>
      <c r="E59" s="84">
        <v>1.6439999999999999</v>
      </c>
      <c r="F59" s="82">
        <v>60</v>
      </c>
      <c r="G59" s="82">
        <v>3</v>
      </c>
      <c r="H59" s="82">
        <v>118</v>
      </c>
      <c r="I59" s="29">
        <v>1</v>
      </c>
      <c r="J59" s="82">
        <v>34</v>
      </c>
      <c r="K59" s="82">
        <v>19</v>
      </c>
      <c r="L59" s="82">
        <v>1</v>
      </c>
      <c r="M59" s="61">
        <v>39</v>
      </c>
      <c r="N59" s="62">
        <v>22</v>
      </c>
      <c r="O59" s="80">
        <v>1</v>
      </c>
      <c r="P59" s="30">
        <v>172</v>
      </c>
      <c r="Q59" s="30">
        <v>180</v>
      </c>
      <c r="R59" s="31">
        <v>4.6511627906976744E-2</v>
      </c>
      <c r="S59" s="82">
        <v>0</v>
      </c>
      <c r="U59" s="80">
        <v>9.6</v>
      </c>
      <c r="V59" s="80">
        <v>1.9</v>
      </c>
      <c r="W59" s="80">
        <v>51</v>
      </c>
      <c r="X59" s="80">
        <v>6</v>
      </c>
      <c r="Y59" s="80">
        <v>0.498</v>
      </c>
      <c r="Z59" s="80">
        <v>31</v>
      </c>
      <c r="AA59" s="80">
        <v>4</v>
      </c>
      <c r="AB59" s="80">
        <v>117</v>
      </c>
      <c r="AC59" s="80">
        <v>0</v>
      </c>
      <c r="AD59" s="80">
        <v>30</v>
      </c>
      <c r="AE59" s="80">
        <v>5</v>
      </c>
      <c r="AF59" s="80">
        <v>2</v>
      </c>
      <c r="AG59" s="80">
        <v>36</v>
      </c>
      <c r="AH59" s="80">
        <v>20</v>
      </c>
      <c r="AI59" s="80">
        <v>0</v>
      </c>
      <c r="AJ59" s="80">
        <v>179</v>
      </c>
      <c r="AK59" s="80">
        <v>187</v>
      </c>
      <c r="AL59" s="80">
        <v>4.4692737430167599E-2</v>
      </c>
      <c r="AM59" s="106">
        <v>1</v>
      </c>
      <c r="AN59" s="107">
        <v>0</v>
      </c>
      <c r="AO59" s="108">
        <f t="shared" si="1"/>
        <v>1</v>
      </c>
      <c r="AP59" s="80">
        <f t="shared" si="2"/>
        <v>1</v>
      </c>
      <c r="AQ59" s="80">
        <f t="shared" si="3"/>
        <v>0.79598533824245254</v>
      </c>
      <c r="AR59" s="106">
        <f t="shared" si="4"/>
        <v>0.79598533824245254</v>
      </c>
      <c r="AS59" s="108">
        <f t="shared" si="5"/>
        <v>0.20401466175754746</v>
      </c>
      <c r="AT59" s="106">
        <f t="shared" si="6"/>
        <v>-0.22817451260079263</v>
      </c>
      <c r="AU59" s="108">
        <f t="shared" si="7"/>
        <v>100</v>
      </c>
      <c r="AV59" s="80">
        <f t="shared" si="8"/>
        <v>0.25630454727723362</v>
      </c>
      <c r="CD59" s="80">
        <v>0.58931099617801341</v>
      </c>
      <c r="CE59" s="80">
        <v>0</v>
      </c>
      <c r="CF59" s="80">
        <v>1</v>
      </c>
      <c r="CG59" s="80">
        <f t="shared" si="13"/>
        <v>33</v>
      </c>
      <c r="CH59" s="80">
        <f t="shared" si="14"/>
        <v>22</v>
      </c>
      <c r="CI59" s="80">
        <f t="shared" si="10"/>
        <v>0.38888888888888884</v>
      </c>
      <c r="CJ59" s="80">
        <f t="shared" si="11"/>
        <v>0.77083333333333337</v>
      </c>
      <c r="CK59" s="80">
        <f t="shared" si="12"/>
        <v>0</v>
      </c>
    </row>
    <row r="60" spans="1:89" ht="15.75" x14ac:dyDescent="0.5">
      <c r="A60" s="83">
        <v>17.100000000000001</v>
      </c>
      <c r="B60" s="83">
        <v>2.9</v>
      </c>
      <c r="C60" s="82">
        <v>76</v>
      </c>
      <c r="D60" s="82">
        <v>5</v>
      </c>
      <c r="E60" s="84">
        <v>0.81899999999999995</v>
      </c>
      <c r="F60" s="82">
        <v>266</v>
      </c>
      <c r="G60" s="82">
        <v>4</v>
      </c>
      <c r="H60" s="82">
        <v>92</v>
      </c>
      <c r="I60" s="29">
        <v>1</v>
      </c>
      <c r="J60" s="82">
        <v>52</v>
      </c>
      <c r="K60" s="82">
        <v>18</v>
      </c>
      <c r="L60" s="82">
        <v>5</v>
      </c>
      <c r="M60" s="61">
        <v>34</v>
      </c>
      <c r="N60" s="62">
        <v>87</v>
      </c>
      <c r="O60" s="80">
        <v>1</v>
      </c>
      <c r="P60" s="30">
        <v>178</v>
      </c>
      <c r="Q60" s="30">
        <v>186</v>
      </c>
      <c r="R60" s="31">
        <v>4.49438202247191E-2</v>
      </c>
      <c r="S60" s="82">
        <v>0</v>
      </c>
      <c r="U60" s="80">
        <v>9.6999999999999993</v>
      </c>
      <c r="V60" s="80">
        <v>1.8</v>
      </c>
      <c r="W60" s="80">
        <v>46</v>
      </c>
      <c r="X60" s="80">
        <v>7</v>
      </c>
      <c r="Y60" s="80">
        <v>1.9630000000000001</v>
      </c>
      <c r="Z60" s="80">
        <v>113</v>
      </c>
      <c r="AA60" s="80">
        <v>4</v>
      </c>
      <c r="AB60" s="80">
        <v>85</v>
      </c>
      <c r="AC60" s="80">
        <v>0</v>
      </c>
      <c r="AD60" s="80">
        <v>28</v>
      </c>
      <c r="AE60" s="80">
        <v>10</v>
      </c>
      <c r="AF60" s="80">
        <v>1</v>
      </c>
      <c r="AG60" s="80">
        <v>39</v>
      </c>
      <c r="AH60" s="80">
        <v>22</v>
      </c>
      <c r="AI60" s="80">
        <v>0</v>
      </c>
      <c r="AJ60" s="80">
        <v>176</v>
      </c>
      <c r="AK60" s="80">
        <v>181</v>
      </c>
      <c r="AL60" s="80">
        <v>2.8409090909090908E-2</v>
      </c>
      <c r="AM60" s="106">
        <v>1</v>
      </c>
      <c r="AN60" s="107">
        <v>0</v>
      </c>
      <c r="AO60" s="108">
        <f t="shared" si="1"/>
        <v>1</v>
      </c>
      <c r="AP60" s="80">
        <f t="shared" si="2"/>
        <v>1</v>
      </c>
      <c r="AQ60" s="80">
        <f t="shared" si="3"/>
        <v>0.97914596069492965</v>
      </c>
      <c r="AR60" s="106">
        <f t="shared" si="4"/>
        <v>0.97914596069492965</v>
      </c>
      <c r="AS60" s="108">
        <f t="shared" si="5"/>
        <v>2.0854039305070349E-2</v>
      </c>
      <c r="AT60" s="106">
        <f t="shared" si="6"/>
        <v>-2.1074555945750403E-2</v>
      </c>
      <c r="AU60" s="108">
        <f t="shared" si="7"/>
        <v>100</v>
      </c>
      <c r="AV60" s="80">
        <f t="shared" si="8"/>
        <v>2.1298192651757052E-2</v>
      </c>
      <c r="CD60" s="80">
        <v>0.59354077995245691</v>
      </c>
      <c r="CE60" s="80">
        <v>0</v>
      </c>
      <c r="CF60" s="80">
        <v>1</v>
      </c>
      <c r="CG60" s="80">
        <f t="shared" si="13"/>
        <v>33</v>
      </c>
      <c r="CH60" s="80">
        <f t="shared" si="14"/>
        <v>23</v>
      </c>
      <c r="CI60" s="80">
        <f t="shared" si="10"/>
        <v>0.38888888888888884</v>
      </c>
      <c r="CJ60" s="80">
        <f t="shared" si="11"/>
        <v>0.76041666666666663</v>
      </c>
      <c r="CK60" s="80">
        <f t="shared" si="12"/>
        <v>0</v>
      </c>
    </row>
    <row r="61" spans="1:89" ht="15.75" x14ac:dyDescent="0.5">
      <c r="A61" s="83">
        <v>15.4</v>
      </c>
      <c r="B61" s="83">
        <v>2.4</v>
      </c>
      <c r="C61" s="82">
        <v>58</v>
      </c>
      <c r="D61" s="82">
        <v>6</v>
      </c>
      <c r="E61" s="84">
        <v>1.623</v>
      </c>
      <c r="F61" s="82">
        <v>209</v>
      </c>
      <c r="G61" s="82">
        <v>1</v>
      </c>
      <c r="H61" s="82">
        <v>88</v>
      </c>
      <c r="I61" s="29">
        <v>1</v>
      </c>
      <c r="J61" s="82">
        <v>45</v>
      </c>
      <c r="K61" s="82">
        <v>10</v>
      </c>
      <c r="L61" s="82">
        <v>3</v>
      </c>
      <c r="M61" s="61">
        <v>38</v>
      </c>
      <c r="N61" s="62">
        <v>45</v>
      </c>
      <c r="O61" s="80">
        <v>1</v>
      </c>
      <c r="P61" s="30">
        <v>179</v>
      </c>
      <c r="Q61" s="30">
        <v>187</v>
      </c>
      <c r="R61" s="31">
        <v>4.4692737430167599E-2</v>
      </c>
      <c r="S61" s="82">
        <v>0</v>
      </c>
      <c r="U61" s="80">
        <v>9.6999999999999993</v>
      </c>
      <c r="V61" s="80">
        <v>1.9</v>
      </c>
      <c r="W61" s="80">
        <v>55</v>
      </c>
      <c r="X61" s="80">
        <v>4</v>
      </c>
      <c r="Y61" s="80">
        <v>1.3839999999999999</v>
      </c>
      <c r="Z61" s="80">
        <v>33</v>
      </c>
      <c r="AA61" s="80">
        <v>2</v>
      </c>
      <c r="AB61" s="80">
        <v>100</v>
      </c>
      <c r="AC61" s="80">
        <v>0</v>
      </c>
      <c r="AD61" s="80">
        <v>27</v>
      </c>
      <c r="AE61" s="80">
        <v>10</v>
      </c>
      <c r="AF61" s="80">
        <v>1</v>
      </c>
      <c r="AG61" s="80">
        <v>34</v>
      </c>
      <c r="AH61" s="80">
        <v>94</v>
      </c>
      <c r="AI61" s="80">
        <v>1</v>
      </c>
      <c r="AJ61" s="80">
        <v>182</v>
      </c>
      <c r="AK61" s="80">
        <v>192</v>
      </c>
      <c r="AL61" s="80">
        <v>5.4945054945054944E-2</v>
      </c>
      <c r="AM61" s="106">
        <v>1</v>
      </c>
      <c r="AN61" s="107">
        <v>0</v>
      </c>
      <c r="AO61" s="108">
        <f t="shared" si="1"/>
        <v>1</v>
      </c>
      <c r="AP61" s="80">
        <f t="shared" si="2"/>
        <v>1</v>
      </c>
      <c r="AQ61" s="80">
        <f t="shared" si="3"/>
        <v>0.88416575970062461</v>
      </c>
      <c r="AR61" s="106">
        <f t="shared" si="4"/>
        <v>0.88416575970062461</v>
      </c>
      <c r="AS61" s="108">
        <f t="shared" si="5"/>
        <v>0.11583424029937539</v>
      </c>
      <c r="AT61" s="106">
        <f t="shared" si="6"/>
        <v>-0.12311072294892163</v>
      </c>
      <c r="AU61" s="108">
        <f t="shared" si="7"/>
        <v>100</v>
      </c>
      <c r="AV61" s="80">
        <f t="shared" si="8"/>
        <v>0.13100964273780116</v>
      </c>
      <c r="CD61" s="80">
        <v>0.59761208667835775</v>
      </c>
      <c r="CE61" s="80">
        <v>0</v>
      </c>
      <c r="CF61" s="80">
        <v>1</v>
      </c>
      <c r="CG61" s="80">
        <f t="shared" si="13"/>
        <v>33</v>
      </c>
      <c r="CH61" s="80">
        <f t="shared" si="14"/>
        <v>24</v>
      </c>
      <c r="CI61" s="80">
        <f t="shared" si="10"/>
        <v>0.38888888888888884</v>
      </c>
      <c r="CJ61" s="80">
        <f t="shared" si="11"/>
        <v>0.75</v>
      </c>
      <c r="CK61" s="80">
        <f t="shared" si="12"/>
        <v>0</v>
      </c>
    </row>
    <row r="62" spans="1:89" ht="15.75" x14ac:dyDescent="0.5">
      <c r="A62" s="83">
        <v>11</v>
      </c>
      <c r="B62" s="83">
        <v>2.2000000000000002</v>
      </c>
      <c r="C62" s="82">
        <v>51</v>
      </c>
      <c r="D62" s="82">
        <v>6</v>
      </c>
      <c r="E62" s="84">
        <v>1.0840000000000001</v>
      </c>
      <c r="F62" s="82">
        <v>181</v>
      </c>
      <c r="G62" s="82">
        <v>2</v>
      </c>
      <c r="H62" s="82">
        <v>101</v>
      </c>
      <c r="I62" s="29">
        <v>1</v>
      </c>
      <c r="J62" s="82">
        <v>53</v>
      </c>
      <c r="K62" s="82">
        <v>9</v>
      </c>
      <c r="L62" s="82">
        <v>4</v>
      </c>
      <c r="M62" s="61">
        <v>37</v>
      </c>
      <c r="N62" s="62">
        <v>33</v>
      </c>
      <c r="O62" s="80">
        <v>0</v>
      </c>
      <c r="P62" s="30">
        <v>164</v>
      </c>
      <c r="Q62" s="30">
        <v>170</v>
      </c>
      <c r="R62" s="31">
        <v>3.6585365853658534E-2</v>
      </c>
      <c r="S62" s="82">
        <v>0</v>
      </c>
      <c r="U62" s="80">
        <v>9.6999999999999993</v>
      </c>
      <c r="V62" s="80">
        <v>2</v>
      </c>
      <c r="W62" s="80">
        <v>54</v>
      </c>
      <c r="X62" s="80">
        <v>2</v>
      </c>
      <c r="Y62" s="80">
        <v>0.626</v>
      </c>
      <c r="Z62" s="80">
        <v>51</v>
      </c>
      <c r="AA62" s="80">
        <v>2</v>
      </c>
      <c r="AB62" s="80">
        <v>107</v>
      </c>
      <c r="AC62" s="80">
        <v>0</v>
      </c>
      <c r="AD62" s="80">
        <v>38</v>
      </c>
      <c r="AE62" s="80">
        <v>8</v>
      </c>
      <c r="AF62" s="80">
        <v>3</v>
      </c>
      <c r="AG62" s="80">
        <v>28</v>
      </c>
      <c r="AH62" s="80">
        <v>26</v>
      </c>
      <c r="AI62" s="80">
        <v>0</v>
      </c>
      <c r="AJ62" s="80">
        <v>185</v>
      </c>
      <c r="AK62" s="80">
        <v>193</v>
      </c>
      <c r="AL62" s="80">
        <v>4.3243243243243246E-2</v>
      </c>
      <c r="AM62" s="106">
        <v>1</v>
      </c>
      <c r="AN62" s="107">
        <v>0</v>
      </c>
      <c r="AO62" s="108">
        <f t="shared" si="1"/>
        <v>1</v>
      </c>
      <c r="AP62" s="80">
        <f t="shared" si="2"/>
        <v>1</v>
      </c>
      <c r="AQ62" s="80">
        <f t="shared" si="3"/>
        <v>0.73722129350906529</v>
      </c>
      <c r="AR62" s="106">
        <f t="shared" si="4"/>
        <v>0.73722129350906529</v>
      </c>
      <c r="AS62" s="108">
        <f t="shared" si="5"/>
        <v>0.26277870649093471</v>
      </c>
      <c r="AT62" s="106">
        <f t="shared" si="6"/>
        <v>-0.30486716929940005</v>
      </c>
      <c r="AU62" s="108">
        <f t="shared" si="7"/>
        <v>100</v>
      </c>
      <c r="AV62" s="80">
        <f t="shared" si="8"/>
        <v>0.35644481352423585</v>
      </c>
      <c r="CD62" s="80">
        <v>0.60076321260407095</v>
      </c>
      <c r="CE62" s="80">
        <v>0</v>
      </c>
      <c r="CF62" s="80">
        <v>1</v>
      </c>
      <c r="CG62" s="80">
        <f t="shared" si="13"/>
        <v>33</v>
      </c>
      <c r="CH62" s="80">
        <f t="shared" si="14"/>
        <v>25</v>
      </c>
      <c r="CI62" s="80">
        <f t="shared" si="10"/>
        <v>0.38888888888888884</v>
      </c>
      <c r="CJ62" s="80">
        <f t="shared" si="11"/>
        <v>0.73958333333333326</v>
      </c>
      <c r="CK62" s="80">
        <f t="shared" si="12"/>
        <v>0</v>
      </c>
    </row>
    <row r="63" spans="1:89" ht="15.75" x14ac:dyDescent="0.5">
      <c r="A63" s="83">
        <v>15.6</v>
      </c>
      <c r="B63" s="83">
        <v>3</v>
      </c>
      <c r="C63" s="82">
        <v>67</v>
      </c>
      <c r="D63" s="82">
        <v>13</v>
      </c>
      <c r="E63" s="84">
        <v>1.4610000000000001</v>
      </c>
      <c r="F63" s="82">
        <v>180</v>
      </c>
      <c r="G63" s="82">
        <v>4</v>
      </c>
      <c r="H63" s="82">
        <v>91</v>
      </c>
      <c r="I63" s="29">
        <v>0</v>
      </c>
      <c r="J63" s="82">
        <v>44</v>
      </c>
      <c r="K63" s="82">
        <v>10</v>
      </c>
      <c r="L63" s="82">
        <v>3</v>
      </c>
      <c r="M63" s="61">
        <v>40</v>
      </c>
      <c r="N63" s="62">
        <v>44</v>
      </c>
      <c r="O63" s="80">
        <v>0</v>
      </c>
      <c r="P63" s="30">
        <v>181</v>
      </c>
      <c r="Q63" s="30">
        <v>187</v>
      </c>
      <c r="R63" s="31">
        <v>3.3149171270718231E-2</v>
      </c>
      <c r="S63" s="82">
        <v>0</v>
      </c>
      <c r="U63" s="80">
        <v>9.6999999999999993</v>
      </c>
      <c r="V63" s="80">
        <v>2.1</v>
      </c>
      <c r="W63" s="80">
        <v>62</v>
      </c>
      <c r="X63" s="80">
        <v>11</v>
      </c>
      <c r="Y63" s="80">
        <v>1.1519999999999999</v>
      </c>
      <c r="Z63" s="80">
        <v>106</v>
      </c>
      <c r="AA63" s="80">
        <v>2</v>
      </c>
      <c r="AB63" s="80">
        <v>96</v>
      </c>
      <c r="AC63" s="80">
        <v>1</v>
      </c>
      <c r="AD63" s="80">
        <v>42</v>
      </c>
      <c r="AE63" s="80">
        <v>8</v>
      </c>
      <c r="AF63" s="80">
        <v>3</v>
      </c>
      <c r="AG63" s="80">
        <v>42</v>
      </c>
      <c r="AH63" s="80">
        <v>49</v>
      </c>
      <c r="AI63" s="80">
        <v>0</v>
      </c>
      <c r="AJ63" s="80">
        <v>171</v>
      </c>
      <c r="AK63" s="80">
        <v>178</v>
      </c>
      <c r="AL63" s="80">
        <v>4.0935672514619881E-2</v>
      </c>
      <c r="AM63" s="106">
        <v>1</v>
      </c>
      <c r="AN63" s="107">
        <v>0</v>
      </c>
      <c r="AO63" s="108">
        <f t="shared" si="1"/>
        <v>1</v>
      </c>
      <c r="AP63" s="80">
        <f t="shared" si="2"/>
        <v>1</v>
      </c>
      <c r="AQ63" s="80">
        <f t="shared" si="3"/>
        <v>0.65712000461077213</v>
      </c>
      <c r="AR63" s="106">
        <f t="shared" si="4"/>
        <v>0.65712000461077213</v>
      </c>
      <c r="AS63" s="108">
        <f t="shared" si="5"/>
        <v>0.34287999538922787</v>
      </c>
      <c r="AT63" s="106">
        <f t="shared" si="6"/>
        <v>-0.41988862175725217</v>
      </c>
      <c r="AU63" s="108">
        <f t="shared" si="7"/>
        <v>100</v>
      </c>
      <c r="AV63" s="80">
        <f t="shared" si="8"/>
        <v>0.5217920516547413</v>
      </c>
      <c r="CD63" s="80">
        <v>0.60374400610340728</v>
      </c>
      <c r="CE63" s="80">
        <v>0</v>
      </c>
      <c r="CF63" s="80">
        <v>1</v>
      </c>
      <c r="CG63" s="80">
        <f t="shared" si="13"/>
        <v>33</v>
      </c>
      <c r="CH63" s="80">
        <f t="shared" si="14"/>
        <v>26</v>
      </c>
      <c r="CI63" s="80">
        <f t="shared" si="10"/>
        <v>0.38888888888888884</v>
      </c>
      <c r="CJ63" s="80">
        <f t="shared" si="11"/>
        <v>0.72916666666666674</v>
      </c>
      <c r="CK63" s="80">
        <f t="shared" si="12"/>
        <v>1.3503086419753067E-2</v>
      </c>
    </row>
    <row r="64" spans="1:89" ht="15.75" x14ac:dyDescent="0.5">
      <c r="A64" s="83">
        <v>7.6</v>
      </c>
      <c r="B64" s="83">
        <v>1.8</v>
      </c>
      <c r="C64" s="82">
        <v>50</v>
      </c>
      <c r="D64" s="82">
        <v>3</v>
      </c>
      <c r="E64" s="84">
        <v>0.53200000000000003</v>
      </c>
      <c r="F64" s="82">
        <v>111</v>
      </c>
      <c r="G64" s="82">
        <v>2</v>
      </c>
      <c r="H64" s="82">
        <v>120</v>
      </c>
      <c r="I64" s="29">
        <v>0</v>
      </c>
      <c r="J64" s="82">
        <v>46</v>
      </c>
      <c r="K64" s="82">
        <v>3</v>
      </c>
      <c r="L64" s="82">
        <v>4</v>
      </c>
      <c r="M64" s="61">
        <v>32</v>
      </c>
      <c r="N64" s="62">
        <v>26</v>
      </c>
      <c r="O64" s="80">
        <v>0</v>
      </c>
      <c r="P64" s="30">
        <v>164</v>
      </c>
      <c r="Q64" s="30">
        <v>172</v>
      </c>
      <c r="R64" s="31">
        <v>4.878048780487805E-2</v>
      </c>
      <c r="S64" s="82">
        <v>0</v>
      </c>
      <c r="U64" s="80">
        <v>9.8000000000000007</v>
      </c>
      <c r="V64" s="80">
        <v>1.9</v>
      </c>
      <c r="W64" s="80">
        <v>64</v>
      </c>
      <c r="X64" s="80">
        <v>5</v>
      </c>
      <c r="Y64" s="80">
        <v>1.5389999999999999</v>
      </c>
      <c r="Z64" s="80">
        <v>115</v>
      </c>
      <c r="AA64" s="80">
        <v>4</v>
      </c>
      <c r="AB64" s="80">
        <v>72</v>
      </c>
      <c r="AC64" s="80">
        <v>1</v>
      </c>
      <c r="AD64" s="80">
        <v>36</v>
      </c>
      <c r="AE64" s="80">
        <v>8</v>
      </c>
      <c r="AF64" s="80">
        <v>2</v>
      </c>
      <c r="AG64" s="80">
        <v>35</v>
      </c>
      <c r="AH64" s="80">
        <v>50</v>
      </c>
      <c r="AI64" s="80">
        <v>1</v>
      </c>
      <c r="AJ64" s="80">
        <v>175</v>
      </c>
      <c r="AK64" s="80">
        <v>183</v>
      </c>
      <c r="AL64" s="80">
        <v>4.5714285714285714E-2</v>
      </c>
      <c r="AM64" s="106">
        <v>1</v>
      </c>
      <c r="AN64" s="107">
        <v>0</v>
      </c>
      <c r="AO64" s="108">
        <f t="shared" si="1"/>
        <v>1</v>
      </c>
      <c r="AP64" s="80">
        <f t="shared" si="2"/>
        <v>1</v>
      </c>
      <c r="AQ64" s="80">
        <f t="shared" si="3"/>
        <v>0.78264413418776979</v>
      </c>
      <c r="AR64" s="106">
        <f t="shared" si="4"/>
        <v>0.78264413418776979</v>
      </c>
      <c r="AS64" s="108">
        <f t="shared" si="5"/>
        <v>0.21735586581223021</v>
      </c>
      <c r="AT64" s="106">
        <f t="shared" si="6"/>
        <v>-0.24507717648494837</v>
      </c>
      <c r="AU64" s="108">
        <f t="shared" si="7"/>
        <v>100</v>
      </c>
      <c r="AV64" s="80">
        <f t="shared" si="8"/>
        <v>0.27771991933192308</v>
      </c>
      <c r="CD64" s="80">
        <v>0.61104543313939907</v>
      </c>
      <c r="CE64" s="80">
        <v>1</v>
      </c>
      <c r="CF64" s="80">
        <v>0</v>
      </c>
      <c r="CG64" s="80">
        <f t="shared" si="13"/>
        <v>34</v>
      </c>
      <c r="CH64" s="80">
        <f t="shared" si="14"/>
        <v>26</v>
      </c>
      <c r="CI64" s="80">
        <f t="shared" si="10"/>
        <v>0.37037037037037035</v>
      </c>
      <c r="CJ64" s="80">
        <f t="shared" si="11"/>
        <v>0.72916666666666674</v>
      </c>
      <c r="CK64" s="80">
        <f t="shared" si="12"/>
        <v>0</v>
      </c>
    </row>
    <row r="65" spans="1:89" ht="15.75" x14ac:dyDescent="0.5">
      <c r="A65" s="83">
        <v>11.4</v>
      </c>
      <c r="B65" s="83">
        <v>2.4</v>
      </c>
      <c r="C65" s="82">
        <v>58</v>
      </c>
      <c r="D65" s="82">
        <v>2</v>
      </c>
      <c r="E65" s="84">
        <v>1.3360000000000001</v>
      </c>
      <c r="F65" s="82">
        <v>150</v>
      </c>
      <c r="G65" s="82">
        <v>2</v>
      </c>
      <c r="H65" s="82">
        <v>98</v>
      </c>
      <c r="I65" s="29">
        <v>1</v>
      </c>
      <c r="J65" s="82">
        <v>38</v>
      </c>
      <c r="K65" s="82">
        <v>9</v>
      </c>
      <c r="L65" s="82">
        <v>2</v>
      </c>
      <c r="M65" s="61">
        <v>47</v>
      </c>
      <c r="N65" s="62">
        <v>41</v>
      </c>
      <c r="O65" s="80">
        <v>1</v>
      </c>
      <c r="P65" s="30">
        <v>177</v>
      </c>
      <c r="Q65" s="30">
        <v>183</v>
      </c>
      <c r="R65" s="31">
        <v>3.3898305084745763E-2</v>
      </c>
      <c r="S65" s="82">
        <v>0</v>
      </c>
      <c r="U65" s="80">
        <v>9.8000000000000007</v>
      </c>
      <c r="V65" s="80">
        <v>2.1</v>
      </c>
      <c r="W65" s="80">
        <v>62</v>
      </c>
      <c r="X65" s="80">
        <v>16</v>
      </c>
      <c r="Y65" s="80">
        <v>0.58799999999999997</v>
      </c>
      <c r="Z65" s="80">
        <v>136</v>
      </c>
      <c r="AA65" s="80">
        <v>4</v>
      </c>
      <c r="AB65" s="80">
        <v>121</v>
      </c>
      <c r="AC65" s="80">
        <v>1</v>
      </c>
      <c r="AD65" s="80">
        <v>41</v>
      </c>
      <c r="AE65" s="80">
        <v>10</v>
      </c>
      <c r="AF65" s="80">
        <v>3</v>
      </c>
      <c r="AG65" s="80">
        <v>41</v>
      </c>
      <c r="AH65" s="80">
        <v>44</v>
      </c>
      <c r="AI65" s="80">
        <v>1</v>
      </c>
      <c r="AJ65" s="80">
        <v>159</v>
      </c>
      <c r="AK65" s="80">
        <v>167</v>
      </c>
      <c r="AL65" s="80">
        <v>5.0314465408805034E-2</v>
      </c>
      <c r="AM65" s="106">
        <v>1</v>
      </c>
      <c r="AN65" s="107">
        <v>0</v>
      </c>
      <c r="AO65" s="108">
        <f t="shared" si="1"/>
        <v>1</v>
      </c>
      <c r="AP65" s="80">
        <f t="shared" si="2"/>
        <v>1</v>
      </c>
      <c r="AQ65" s="80">
        <f t="shared" si="3"/>
        <v>0.36418937009451102</v>
      </c>
      <c r="AR65" s="106">
        <f t="shared" si="4"/>
        <v>0.36418937009451102</v>
      </c>
      <c r="AS65" s="108">
        <f t="shared" si="5"/>
        <v>0.63581062990548898</v>
      </c>
      <c r="AT65" s="106">
        <f t="shared" si="6"/>
        <v>-1.0100812991148225</v>
      </c>
      <c r="AU65" s="108">
        <f t="shared" si="7"/>
        <v>0</v>
      </c>
      <c r="AV65" s="80">
        <f t="shared" si="8"/>
        <v>1.7458242390229275</v>
      </c>
      <c r="CD65" s="80">
        <v>0.62050267615038246</v>
      </c>
      <c r="CE65" s="80">
        <v>0</v>
      </c>
      <c r="CF65" s="80">
        <v>1</v>
      </c>
      <c r="CG65" s="80">
        <f t="shared" si="13"/>
        <v>34</v>
      </c>
      <c r="CH65" s="80">
        <f t="shared" si="14"/>
        <v>27</v>
      </c>
      <c r="CI65" s="80">
        <f t="shared" si="10"/>
        <v>0.37037037037037035</v>
      </c>
      <c r="CJ65" s="80">
        <f t="shared" si="11"/>
        <v>0.71875</v>
      </c>
      <c r="CK65" s="80">
        <f t="shared" si="12"/>
        <v>0</v>
      </c>
    </row>
    <row r="66" spans="1:89" ht="15.75" x14ac:dyDescent="0.5">
      <c r="A66" s="83">
        <v>23.5</v>
      </c>
      <c r="B66" s="83">
        <v>3.6</v>
      </c>
      <c r="C66" s="82">
        <v>89</v>
      </c>
      <c r="D66" s="82">
        <v>8</v>
      </c>
      <c r="E66" s="84">
        <v>1.018</v>
      </c>
      <c r="F66" s="82">
        <v>348</v>
      </c>
      <c r="G66" s="82">
        <v>0</v>
      </c>
      <c r="H66" s="82">
        <v>98</v>
      </c>
      <c r="I66" s="29">
        <v>1</v>
      </c>
      <c r="J66" s="82">
        <v>36</v>
      </c>
      <c r="K66" s="82">
        <v>12</v>
      </c>
      <c r="L66" s="82">
        <v>1</v>
      </c>
      <c r="M66" s="61">
        <v>40</v>
      </c>
      <c r="N66" s="62">
        <v>57</v>
      </c>
      <c r="O66" s="80">
        <v>1</v>
      </c>
      <c r="P66" s="30">
        <v>184</v>
      </c>
      <c r="Q66" s="30">
        <v>195</v>
      </c>
      <c r="R66" s="31">
        <v>5.9782608695652176E-2</v>
      </c>
      <c r="S66" s="82">
        <v>1</v>
      </c>
      <c r="U66" s="80">
        <v>10</v>
      </c>
      <c r="V66" s="80">
        <v>2</v>
      </c>
      <c r="W66" s="80">
        <v>55</v>
      </c>
      <c r="X66" s="80">
        <v>8</v>
      </c>
      <c r="Y66" s="80">
        <v>1.1679999999999999</v>
      </c>
      <c r="Z66" s="80">
        <v>120</v>
      </c>
      <c r="AA66" s="80">
        <v>3</v>
      </c>
      <c r="AB66" s="80">
        <v>114</v>
      </c>
      <c r="AC66" s="80">
        <v>0</v>
      </c>
      <c r="AD66" s="80">
        <v>52</v>
      </c>
      <c r="AE66" s="80">
        <v>10</v>
      </c>
      <c r="AF66" s="80">
        <v>3</v>
      </c>
      <c r="AG66" s="80">
        <v>40</v>
      </c>
      <c r="AH66" s="80">
        <v>34</v>
      </c>
      <c r="AI66" s="80">
        <v>0</v>
      </c>
      <c r="AJ66" s="80">
        <v>174</v>
      </c>
      <c r="AK66" s="80">
        <v>182</v>
      </c>
      <c r="AL66" s="80">
        <v>4.5977011494252873E-2</v>
      </c>
      <c r="AM66" s="106">
        <v>1</v>
      </c>
      <c r="AN66" s="107">
        <v>0</v>
      </c>
      <c r="AO66" s="108">
        <f t="shared" si="1"/>
        <v>1</v>
      </c>
      <c r="AP66" s="80">
        <f t="shared" si="2"/>
        <v>1</v>
      </c>
      <c r="AQ66" s="80">
        <f t="shared" si="3"/>
        <v>0.72068836667045144</v>
      </c>
      <c r="AR66" s="106">
        <f t="shared" si="4"/>
        <v>0.72068836667045144</v>
      </c>
      <c r="AS66" s="108">
        <f t="shared" si="5"/>
        <v>0.27931163332954856</v>
      </c>
      <c r="AT66" s="106">
        <f t="shared" si="6"/>
        <v>-0.32754845889084322</v>
      </c>
      <c r="AU66" s="108">
        <f t="shared" si="7"/>
        <v>100</v>
      </c>
      <c r="AV66" s="80">
        <f t="shared" si="8"/>
        <v>0.38756228939833737</v>
      </c>
      <c r="CD66" s="80">
        <v>0.62284451869764657</v>
      </c>
      <c r="CE66" s="80">
        <v>0</v>
      </c>
      <c r="CF66" s="80">
        <v>1</v>
      </c>
      <c r="CG66" s="80">
        <f t="shared" si="13"/>
        <v>34</v>
      </c>
      <c r="CH66" s="80">
        <f t="shared" si="14"/>
        <v>28</v>
      </c>
      <c r="CI66" s="80">
        <f t="shared" si="10"/>
        <v>0.37037037037037035</v>
      </c>
      <c r="CJ66" s="80">
        <f t="shared" si="11"/>
        <v>0.70833333333333326</v>
      </c>
      <c r="CK66" s="80">
        <f t="shared" si="12"/>
        <v>0</v>
      </c>
    </row>
    <row r="67" spans="1:89" ht="15.75" x14ac:dyDescent="0.5">
      <c r="A67" s="83">
        <v>12.4</v>
      </c>
      <c r="B67" s="83">
        <v>3.2</v>
      </c>
      <c r="C67" s="82">
        <v>76</v>
      </c>
      <c r="D67" s="82">
        <v>19</v>
      </c>
      <c r="E67" s="84">
        <v>4.2999999999999997E-2</v>
      </c>
      <c r="F67" s="82">
        <v>214</v>
      </c>
      <c r="G67" s="82">
        <v>2</v>
      </c>
      <c r="H67" s="82">
        <v>98</v>
      </c>
      <c r="I67" s="29">
        <v>1</v>
      </c>
      <c r="J67" s="82">
        <v>42</v>
      </c>
      <c r="K67" s="82">
        <v>3</v>
      </c>
      <c r="L67" s="82">
        <v>3</v>
      </c>
      <c r="M67" s="61">
        <v>43</v>
      </c>
      <c r="N67" s="62">
        <v>59</v>
      </c>
      <c r="O67" s="80">
        <v>0</v>
      </c>
      <c r="P67" s="30">
        <v>160</v>
      </c>
      <c r="Q67" s="30">
        <v>166</v>
      </c>
      <c r="R67" s="31">
        <v>3.7499999999999999E-2</v>
      </c>
      <c r="S67" s="82">
        <v>1</v>
      </c>
      <c r="U67" s="80">
        <v>10.3</v>
      </c>
      <c r="V67" s="80">
        <v>2.1</v>
      </c>
      <c r="W67" s="80">
        <v>49</v>
      </c>
      <c r="X67" s="80">
        <v>3</v>
      </c>
      <c r="Y67" s="80">
        <v>1.881</v>
      </c>
      <c r="Z67" s="80">
        <v>46</v>
      </c>
      <c r="AA67" s="80">
        <v>1</v>
      </c>
      <c r="AB67" s="80">
        <v>85</v>
      </c>
      <c r="AC67" s="80">
        <v>1</v>
      </c>
      <c r="AD67" s="80">
        <v>46</v>
      </c>
      <c r="AE67" s="80">
        <v>9</v>
      </c>
      <c r="AF67" s="80">
        <v>3</v>
      </c>
      <c r="AG67" s="80">
        <v>36</v>
      </c>
      <c r="AH67" s="80">
        <v>17</v>
      </c>
      <c r="AI67" s="80">
        <v>0</v>
      </c>
      <c r="AJ67" s="80">
        <v>184</v>
      </c>
      <c r="AK67" s="80">
        <v>194</v>
      </c>
      <c r="AL67" s="80">
        <v>5.434782608695652E-2</v>
      </c>
      <c r="AM67" s="106">
        <v>0</v>
      </c>
      <c r="AN67" s="107">
        <v>1</v>
      </c>
      <c r="AO67" s="108">
        <f t="shared" si="1"/>
        <v>1</v>
      </c>
      <c r="AP67" s="80">
        <f t="shared" si="2"/>
        <v>0</v>
      </c>
      <c r="AQ67" s="80">
        <f t="shared" si="3"/>
        <v>0.451526295939915</v>
      </c>
      <c r="AR67" s="106">
        <f t="shared" si="4"/>
        <v>0.451526295939915</v>
      </c>
      <c r="AS67" s="108">
        <f t="shared" si="5"/>
        <v>0.548473704060085</v>
      </c>
      <c r="AT67" s="106">
        <f t="shared" si="6"/>
        <v>-0.60061594196561097</v>
      </c>
      <c r="AU67" s="108">
        <f t="shared" si="7"/>
        <v>100</v>
      </c>
      <c r="AV67" s="80">
        <f t="shared" si="8"/>
        <v>0.82324146553879374</v>
      </c>
      <c r="CD67" s="80">
        <v>0.62354461508859871</v>
      </c>
      <c r="CE67" s="80">
        <v>0</v>
      </c>
      <c r="CF67" s="80">
        <v>1</v>
      </c>
      <c r="CG67" s="80">
        <f t="shared" si="13"/>
        <v>34</v>
      </c>
      <c r="CH67" s="80">
        <f t="shared" si="14"/>
        <v>29</v>
      </c>
      <c r="CI67" s="80">
        <f t="shared" si="10"/>
        <v>0.37037037037037035</v>
      </c>
      <c r="CJ67" s="80">
        <f t="shared" si="11"/>
        <v>0.69791666666666674</v>
      </c>
      <c r="CK67" s="80">
        <f t="shared" si="12"/>
        <v>1.2924382716049364E-2</v>
      </c>
    </row>
    <row r="68" spans="1:89" ht="15.75" x14ac:dyDescent="0.5">
      <c r="A68" s="83">
        <v>13.4</v>
      </c>
      <c r="B68" s="83">
        <v>2.7</v>
      </c>
      <c r="C68" s="82">
        <v>71</v>
      </c>
      <c r="D68" s="82">
        <v>5</v>
      </c>
      <c r="E68" s="84">
        <v>1.28</v>
      </c>
      <c r="F68" s="82">
        <v>141</v>
      </c>
      <c r="G68" s="82">
        <v>2</v>
      </c>
      <c r="H68" s="82">
        <v>96</v>
      </c>
      <c r="I68" s="29">
        <v>1</v>
      </c>
      <c r="J68" s="82">
        <v>28</v>
      </c>
      <c r="K68" s="82">
        <v>9</v>
      </c>
      <c r="L68" s="82">
        <v>1</v>
      </c>
      <c r="M68" s="61">
        <v>37</v>
      </c>
      <c r="N68" s="62">
        <v>54</v>
      </c>
      <c r="O68" s="80">
        <v>1</v>
      </c>
      <c r="P68" s="30">
        <v>180</v>
      </c>
      <c r="Q68" s="30">
        <v>186</v>
      </c>
      <c r="R68" s="31">
        <v>3.3333333333333333E-2</v>
      </c>
      <c r="S68" s="82">
        <v>0</v>
      </c>
      <c r="U68" s="80">
        <v>10.3</v>
      </c>
      <c r="V68" s="80">
        <v>2.2000000000000002</v>
      </c>
      <c r="W68" s="80">
        <v>56</v>
      </c>
      <c r="X68" s="80">
        <v>11</v>
      </c>
      <c r="Y68" s="80">
        <v>0.29199999999999998</v>
      </c>
      <c r="Z68" s="80">
        <v>47</v>
      </c>
      <c r="AA68" s="80">
        <v>3</v>
      </c>
      <c r="AB68" s="80">
        <v>111</v>
      </c>
      <c r="AC68" s="80">
        <v>0</v>
      </c>
      <c r="AD68" s="80">
        <v>34</v>
      </c>
      <c r="AE68" s="80">
        <v>9</v>
      </c>
      <c r="AF68" s="80">
        <v>2</v>
      </c>
      <c r="AG68" s="80">
        <v>38</v>
      </c>
      <c r="AH68" s="80">
        <v>30</v>
      </c>
      <c r="AI68" s="80">
        <v>0</v>
      </c>
      <c r="AJ68" s="80">
        <v>179</v>
      </c>
      <c r="AK68" s="80">
        <v>186</v>
      </c>
      <c r="AL68" s="80">
        <v>3.9106145251396648E-2</v>
      </c>
      <c r="AM68" s="106">
        <v>1</v>
      </c>
      <c r="AN68" s="107">
        <v>0</v>
      </c>
      <c r="AO68" s="108">
        <f t="shared" si="1"/>
        <v>1</v>
      </c>
      <c r="AP68" s="80">
        <f t="shared" si="2"/>
        <v>1</v>
      </c>
      <c r="AQ68" s="80">
        <f t="shared" si="3"/>
        <v>0.75427541182734148</v>
      </c>
      <c r="AR68" s="106">
        <f t="shared" si="4"/>
        <v>0.75427541182734148</v>
      </c>
      <c r="AS68" s="108">
        <f t="shared" si="5"/>
        <v>0.24572458817265852</v>
      </c>
      <c r="AT68" s="106">
        <f t="shared" si="6"/>
        <v>-0.28199770999265888</v>
      </c>
      <c r="AU68" s="108">
        <f t="shared" si="7"/>
        <v>100</v>
      </c>
      <c r="AV68" s="80">
        <f t="shared" si="8"/>
        <v>0.3257756839472668</v>
      </c>
      <c r="CD68" s="80">
        <v>0.62815360616586369</v>
      </c>
      <c r="CE68" s="80">
        <v>1</v>
      </c>
      <c r="CF68" s="80">
        <v>0</v>
      </c>
      <c r="CG68" s="80">
        <f t="shared" si="13"/>
        <v>35</v>
      </c>
      <c r="CH68" s="80">
        <f t="shared" si="14"/>
        <v>29</v>
      </c>
      <c r="CI68" s="80">
        <f t="shared" si="10"/>
        <v>0.35185185185185186</v>
      </c>
      <c r="CJ68" s="80">
        <f t="shared" si="11"/>
        <v>0.69791666666666674</v>
      </c>
      <c r="CK68" s="80">
        <f t="shared" si="12"/>
        <v>0</v>
      </c>
    </row>
    <row r="69" spans="1:89" ht="15.75" x14ac:dyDescent="0.5">
      <c r="A69" s="83">
        <v>13.8</v>
      </c>
      <c r="B69" s="83">
        <v>2.5</v>
      </c>
      <c r="C69" s="82">
        <v>63</v>
      </c>
      <c r="D69" s="82">
        <v>12</v>
      </c>
      <c r="E69" s="84">
        <v>0.61199999999999999</v>
      </c>
      <c r="F69" s="82">
        <v>148</v>
      </c>
      <c r="G69" s="82">
        <v>3</v>
      </c>
      <c r="H69" s="82">
        <v>116</v>
      </c>
      <c r="I69" s="29">
        <v>0</v>
      </c>
      <c r="J69" s="82">
        <v>35</v>
      </c>
      <c r="K69" s="82">
        <v>10</v>
      </c>
      <c r="L69" s="82">
        <v>2</v>
      </c>
      <c r="M69" s="61">
        <v>39</v>
      </c>
      <c r="N69" s="62">
        <v>42</v>
      </c>
      <c r="O69" s="80">
        <v>0</v>
      </c>
      <c r="P69" s="30">
        <v>178</v>
      </c>
      <c r="Q69" s="30">
        <v>185</v>
      </c>
      <c r="R69" s="31">
        <v>3.9325842696629212E-2</v>
      </c>
      <c r="S69" s="82">
        <v>1</v>
      </c>
      <c r="U69" s="80">
        <v>10.3</v>
      </c>
      <c r="V69" s="80">
        <v>2.2000000000000002</v>
      </c>
      <c r="W69" s="80">
        <v>65</v>
      </c>
      <c r="X69" s="80">
        <v>10</v>
      </c>
      <c r="Y69" s="80">
        <v>2.1440000000000001</v>
      </c>
      <c r="Z69" s="80">
        <v>97</v>
      </c>
      <c r="AA69" s="80">
        <v>2</v>
      </c>
      <c r="AB69" s="80">
        <v>100</v>
      </c>
      <c r="AC69" s="80">
        <v>0</v>
      </c>
      <c r="AD69" s="80">
        <v>32</v>
      </c>
      <c r="AE69" s="80">
        <v>8</v>
      </c>
      <c r="AF69" s="80">
        <v>2</v>
      </c>
      <c r="AG69" s="80">
        <v>40</v>
      </c>
      <c r="AH69" s="80">
        <v>51</v>
      </c>
      <c r="AI69" s="80">
        <v>1</v>
      </c>
      <c r="AJ69" s="80">
        <v>174</v>
      </c>
      <c r="AK69" s="80">
        <v>180</v>
      </c>
      <c r="AL69" s="80">
        <v>3.4482758620689655E-2</v>
      </c>
      <c r="AM69" s="106">
        <v>1</v>
      </c>
      <c r="AN69" s="107">
        <v>0</v>
      </c>
      <c r="AO69" s="108">
        <f t="shared" ref="AO69:AO132" si="20">AM69+AN69</f>
        <v>1</v>
      </c>
      <c r="AP69" s="80">
        <f t="shared" ref="AP69:AP132" si="21">IF(AO69=0,"",AM69/AO69)</f>
        <v>1</v>
      </c>
      <c r="AQ69" s="80">
        <f t="shared" ref="AQ69:AQ132" si="22">1/(1+EXP(-$AX$5-MMULT(U69:AL69,$AX$6:$AX$23)))</f>
        <v>0.81062526490190112</v>
      </c>
      <c r="AR69" s="106">
        <f t="shared" ref="AR69:AR132" si="23">AO69*AQ69</f>
        <v>0.81062526490190112</v>
      </c>
      <c r="AS69" s="108">
        <f t="shared" ref="AS69:AS132" si="24">AO69-AR69</f>
        <v>0.18937473509809888</v>
      </c>
      <c r="AT69" s="106">
        <f t="shared" ref="AT69:AT132" si="25">IFERROR(AO69*(AP69*LN(AQ69)+(1-AP69)*LN(1-AQ69)),0)</f>
        <v>-0.20994939712424865</v>
      </c>
      <c r="AU69" s="108">
        <f t="shared" ref="AU69:AU132" si="26">100*IF(AQ69&gt;=$BZ$10,AM69/AO69,AN69/AO69)</f>
        <v>100</v>
      </c>
      <c r="AV69" s="80">
        <f t="shared" ref="AV69:AV132" si="27">IFERROR((AM69-AR69)^2/AR69+(AN69-AS69)^2/AS69,0)</f>
        <v>0.23361563387864098</v>
      </c>
      <c r="CD69" s="80">
        <v>0.63204611113603182</v>
      </c>
      <c r="CE69" s="80">
        <v>0</v>
      </c>
      <c r="CF69" s="80">
        <v>1</v>
      </c>
      <c r="CG69" s="80">
        <f t="shared" si="13"/>
        <v>35</v>
      </c>
      <c r="CH69" s="80">
        <f t="shared" si="14"/>
        <v>30</v>
      </c>
      <c r="CI69" s="80">
        <f t="shared" ref="CI69:CI132" si="28">1-CG69/CG$154</f>
        <v>0.35185185185185186</v>
      </c>
      <c r="CJ69" s="80">
        <f t="shared" ref="CJ69:CJ132" si="29">1-CH69/CH$154</f>
        <v>0.6875</v>
      </c>
      <c r="CK69" s="80">
        <f t="shared" ref="CK69:CK132" si="30">(CI69-CI70)*CJ69</f>
        <v>0</v>
      </c>
    </row>
    <row r="70" spans="1:89" ht="15.75" x14ac:dyDescent="0.5">
      <c r="A70" s="83">
        <v>11.6</v>
      </c>
      <c r="B70" s="83">
        <v>2.2999999999999998</v>
      </c>
      <c r="C70" s="82">
        <v>55</v>
      </c>
      <c r="D70" s="82">
        <v>3</v>
      </c>
      <c r="E70" s="84">
        <v>0.73899999999999999</v>
      </c>
      <c r="F70" s="82">
        <v>146</v>
      </c>
      <c r="G70" s="82">
        <v>3</v>
      </c>
      <c r="H70" s="82">
        <v>114</v>
      </c>
      <c r="I70" s="29">
        <v>1</v>
      </c>
      <c r="J70" s="82">
        <v>43</v>
      </c>
      <c r="K70" s="82">
        <v>11</v>
      </c>
      <c r="L70" s="82">
        <v>3</v>
      </c>
      <c r="M70" s="61">
        <v>28</v>
      </c>
      <c r="N70" s="62">
        <v>35</v>
      </c>
      <c r="O70" s="80">
        <v>0</v>
      </c>
      <c r="P70" s="30">
        <v>170</v>
      </c>
      <c r="Q70" s="30">
        <v>175</v>
      </c>
      <c r="R70" s="31">
        <v>2.9411764705882353E-2</v>
      </c>
      <c r="S70" s="82">
        <v>1</v>
      </c>
      <c r="U70" s="80">
        <v>10.4</v>
      </c>
      <c r="V70" s="80">
        <v>2</v>
      </c>
      <c r="W70" s="80">
        <v>53</v>
      </c>
      <c r="X70" s="80">
        <v>4</v>
      </c>
      <c r="Y70" s="80">
        <v>1.3149999999999999</v>
      </c>
      <c r="Z70" s="80">
        <v>69</v>
      </c>
      <c r="AA70" s="80">
        <v>1</v>
      </c>
      <c r="AB70" s="80">
        <v>78</v>
      </c>
      <c r="AC70" s="80">
        <v>1</v>
      </c>
      <c r="AD70" s="80">
        <v>35</v>
      </c>
      <c r="AE70" s="80">
        <v>9</v>
      </c>
      <c r="AF70" s="80">
        <v>2</v>
      </c>
      <c r="AG70" s="80">
        <v>47</v>
      </c>
      <c r="AH70" s="80">
        <v>25</v>
      </c>
      <c r="AI70" s="80">
        <v>0</v>
      </c>
      <c r="AJ70" s="80">
        <v>181</v>
      </c>
      <c r="AK70" s="80">
        <v>189</v>
      </c>
      <c r="AL70" s="80">
        <v>4.4198895027624308E-2</v>
      </c>
      <c r="AM70" s="106">
        <v>1</v>
      </c>
      <c r="AN70" s="107">
        <v>0</v>
      </c>
      <c r="AO70" s="108">
        <f t="shared" si="20"/>
        <v>1</v>
      </c>
      <c r="AP70" s="80">
        <f t="shared" si="21"/>
        <v>1</v>
      </c>
      <c r="AQ70" s="80">
        <f t="shared" si="22"/>
        <v>0.59761208667835775</v>
      </c>
      <c r="AR70" s="106">
        <f t="shared" si="23"/>
        <v>0.59761208667835775</v>
      </c>
      <c r="AS70" s="108">
        <f t="shared" si="24"/>
        <v>0.40238791332164225</v>
      </c>
      <c r="AT70" s="106">
        <f t="shared" si="25"/>
        <v>-0.51481342000266828</v>
      </c>
      <c r="AU70" s="108">
        <f t="shared" si="26"/>
        <v>100</v>
      </c>
      <c r="AV70" s="80">
        <f t="shared" si="27"/>
        <v>0.67332626345994973</v>
      </c>
      <c r="CD70" s="80">
        <v>0.63253855142790116</v>
      </c>
      <c r="CE70" s="80">
        <v>0</v>
      </c>
      <c r="CF70" s="80">
        <v>1</v>
      </c>
      <c r="CG70" s="80">
        <f t="shared" ref="CG70:CG133" si="31">CG69+CE70</f>
        <v>35</v>
      </c>
      <c r="CH70" s="80">
        <f t="shared" ref="CH70:CH133" si="32">CH69+CF70</f>
        <v>31</v>
      </c>
      <c r="CI70" s="80">
        <f t="shared" si="28"/>
        <v>0.35185185185185186</v>
      </c>
      <c r="CJ70" s="80">
        <f t="shared" si="29"/>
        <v>0.67708333333333326</v>
      </c>
      <c r="CK70" s="80">
        <f t="shared" si="30"/>
        <v>0</v>
      </c>
    </row>
    <row r="71" spans="1:89" ht="15.75" x14ac:dyDescent="0.5">
      <c r="A71" s="83">
        <v>11.8</v>
      </c>
      <c r="B71" s="83">
        <v>2.6</v>
      </c>
      <c r="C71" s="82">
        <v>56</v>
      </c>
      <c r="D71" s="82">
        <v>2</v>
      </c>
      <c r="E71" s="84">
        <v>1.1419999999999999</v>
      </c>
      <c r="F71" s="82">
        <v>199</v>
      </c>
      <c r="G71" s="82">
        <v>2</v>
      </c>
      <c r="H71" s="82">
        <v>98</v>
      </c>
      <c r="I71" s="29">
        <v>1</v>
      </c>
      <c r="J71" s="82">
        <v>35</v>
      </c>
      <c r="K71" s="82">
        <v>8</v>
      </c>
      <c r="L71" s="82">
        <v>2</v>
      </c>
      <c r="M71" s="61">
        <v>30</v>
      </c>
      <c r="N71" s="62">
        <v>37</v>
      </c>
      <c r="O71" s="80">
        <v>0</v>
      </c>
      <c r="P71" s="30">
        <v>164</v>
      </c>
      <c r="Q71" s="30">
        <v>170</v>
      </c>
      <c r="R71" s="31">
        <v>3.6585365853658534E-2</v>
      </c>
      <c r="S71" s="82">
        <v>1</v>
      </c>
      <c r="U71" s="80">
        <v>10.4</v>
      </c>
      <c r="V71" s="80">
        <v>2.1</v>
      </c>
      <c r="W71" s="80">
        <v>51</v>
      </c>
      <c r="X71" s="80">
        <v>5</v>
      </c>
      <c r="Y71" s="80">
        <v>0.63600000000000001</v>
      </c>
      <c r="Z71" s="80">
        <v>118</v>
      </c>
      <c r="AA71" s="80">
        <v>3</v>
      </c>
      <c r="AB71" s="80">
        <v>112</v>
      </c>
      <c r="AC71" s="80">
        <v>0</v>
      </c>
      <c r="AD71" s="80">
        <v>32</v>
      </c>
      <c r="AE71" s="80">
        <v>10</v>
      </c>
      <c r="AF71" s="80">
        <v>2</v>
      </c>
      <c r="AG71" s="80">
        <v>35</v>
      </c>
      <c r="AH71" s="80">
        <v>26</v>
      </c>
      <c r="AI71" s="80">
        <v>1</v>
      </c>
      <c r="AJ71" s="80">
        <v>173</v>
      </c>
      <c r="AK71" s="80">
        <v>180</v>
      </c>
      <c r="AL71" s="80">
        <v>4.046242774566474E-2</v>
      </c>
      <c r="AM71" s="106">
        <v>1</v>
      </c>
      <c r="AN71" s="107">
        <v>0</v>
      </c>
      <c r="AO71" s="108">
        <f t="shared" si="20"/>
        <v>1</v>
      </c>
      <c r="AP71" s="80">
        <f t="shared" si="21"/>
        <v>1</v>
      </c>
      <c r="AQ71" s="80">
        <f t="shared" si="22"/>
        <v>0.57479944005006389</v>
      </c>
      <c r="AR71" s="106">
        <f t="shared" si="23"/>
        <v>0.57479944005006389</v>
      </c>
      <c r="AS71" s="108">
        <f t="shared" si="24"/>
        <v>0.42520055994993611</v>
      </c>
      <c r="AT71" s="106">
        <f t="shared" si="25"/>
        <v>-0.55373409894255743</v>
      </c>
      <c r="AU71" s="108">
        <f t="shared" si="26"/>
        <v>100</v>
      </c>
      <c r="AV71" s="80">
        <f t="shared" si="27"/>
        <v>0.73973725498567289</v>
      </c>
      <c r="CD71" s="80">
        <v>0.64319278070199981</v>
      </c>
      <c r="CE71" s="80">
        <v>0</v>
      </c>
      <c r="CF71" s="80">
        <v>1</v>
      </c>
      <c r="CG71" s="80">
        <f t="shared" si="31"/>
        <v>35</v>
      </c>
      <c r="CH71" s="80">
        <f t="shared" si="32"/>
        <v>32</v>
      </c>
      <c r="CI71" s="80">
        <f t="shared" si="28"/>
        <v>0.35185185185185186</v>
      </c>
      <c r="CJ71" s="80">
        <f t="shared" si="29"/>
        <v>0.66666666666666674</v>
      </c>
      <c r="CK71" s="80">
        <f t="shared" si="30"/>
        <v>0</v>
      </c>
    </row>
    <row r="72" spans="1:89" ht="15.75" x14ac:dyDescent="0.5">
      <c r="A72" s="83">
        <v>12.4</v>
      </c>
      <c r="B72" s="83">
        <v>2.6</v>
      </c>
      <c r="C72" s="82">
        <v>57</v>
      </c>
      <c r="D72" s="82">
        <v>7</v>
      </c>
      <c r="E72" s="84">
        <v>1.476</v>
      </c>
      <c r="F72" s="82">
        <v>171</v>
      </c>
      <c r="G72" s="82">
        <v>1</v>
      </c>
      <c r="H72" s="82">
        <v>91</v>
      </c>
      <c r="I72" s="29">
        <v>0</v>
      </c>
      <c r="J72" s="82">
        <v>28</v>
      </c>
      <c r="K72" s="82">
        <v>8</v>
      </c>
      <c r="L72" s="82">
        <v>2</v>
      </c>
      <c r="M72" s="61">
        <v>47</v>
      </c>
      <c r="N72" s="62">
        <v>41</v>
      </c>
      <c r="O72" s="80">
        <v>1</v>
      </c>
      <c r="P72" s="30">
        <v>174</v>
      </c>
      <c r="Q72" s="30">
        <v>181</v>
      </c>
      <c r="R72" s="31">
        <v>4.0229885057471264E-2</v>
      </c>
      <c r="S72" s="82">
        <v>1</v>
      </c>
      <c r="U72" s="80">
        <v>10.5</v>
      </c>
      <c r="V72" s="80">
        <v>2.2000000000000002</v>
      </c>
      <c r="W72" s="80">
        <v>65</v>
      </c>
      <c r="X72" s="80">
        <v>3</v>
      </c>
      <c r="Y72" s="80">
        <v>0.59</v>
      </c>
      <c r="Z72" s="80">
        <v>121</v>
      </c>
      <c r="AA72" s="80">
        <v>3</v>
      </c>
      <c r="AB72" s="80">
        <v>108</v>
      </c>
      <c r="AC72" s="80">
        <v>1</v>
      </c>
      <c r="AD72" s="80">
        <v>32</v>
      </c>
      <c r="AE72" s="80">
        <v>10</v>
      </c>
      <c r="AF72" s="80">
        <v>2</v>
      </c>
      <c r="AG72" s="80">
        <v>29</v>
      </c>
      <c r="AH72" s="80">
        <v>54</v>
      </c>
      <c r="AI72" s="80">
        <v>0</v>
      </c>
      <c r="AJ72" s="80">
        <v>173</v>
      </c>
      <c r="AK72" s="80">
        <v>181</v>
      </c>
      <c r="AL72" s="80">
        <v>4.6242774566473986E-2</v>
      </c>
      <c r="AM72" s="106">
        <v>1</v>
      </c>
      <c r="AN72" s="107">
        <v>0</v>
      </c>
      <c r="AO72" s="108">
        <f t="shared" si="20"/>
        <v>1</v>
      </c>
      <c r="AP72" s="80">
        <f t="shared" si="21"/>
        <v>1</v>
      </c>
      <c r="AQ72" s="80">
        <f t="shared" si="22"/>
        <v>0.91169597974145278</v>
      </c>
      <c r="AR72" s="106">
        <f t="shared" si="23"/>
        <v>0.91169597974145278</v>
      </c>
      <c r="AS72" s="108">
        <f t="shared" si="24"/>
        <v>8.8304020258547222E-2</v>
      </c>
      <c r="AT72" s="106">
        <f t="shared" si="25"/>
        <v>-9.2448700029769793E-2</v>
      </c>
      <c r="AU72" s="108">
        <f t="shared" si="26"/>
        <v>100</v>
      </c>
      <c r="AV72" s="80">
        <f t="shared" si="27"/>
        <v>9.6856871392138083E-2</v>
      </c>
      <c r="CD72" s="80">
        <v>0.6488180254095266</v>
      </c>
      <c r="CE72" s="80">
        <v>0</v>
      </c>
      <c r="CF72" s="80">
        <v>1</v>
      </c>
      <c r="CG72" s="80">
        <f t="shared" si="31"/>
        <v>35</v>
      </c>
      <c r="CH72" s="80">
        <f t="shared" si="32"/>
        <v>33</v>
      </c>
      <c r="CI72" s="80">
        <f t="shared" si="28"/>
        <v>0.35185185185185186</v>
      </c>
      <c r="CJ72" s="80">
        <f t="shared" si="29"/>
        <v>0.65625</v>
      </c>
      <c r="CK72" s="80">
        <f t="shared" si="30"/>
        <v>0</v>
      </c>
    </row>
    <row r="73" spans="1:89" ht="15.75" x14ac:dyDescent="0.5">
      <c r="A73" s="83">
        <v>8.1</v>
      </c>
      <c r="B73" s="83">
        <v>3.3</v>
      </c>
      <c r="C73" s="82">
        <v>79</v>
      </c>
      <c r="D73" s="82">
        <v>2</v>
      </c>
      <c r="E73" s="84">
        <v>0.54600000000000004</v>
      </c>
      <c r="F73" s="82">
        <v>122</v>
      </c>
      <c r="G73" s="82">
        <v>4</v>
      </c>
      <c r="H73" s="82">
        <v>129</v>
      </c>
      <c r="I73" s="29">
        <v>0</v>
      </c>
      <c r="J73" s="82">
        <v>56</v>
      </c>
      <c r="K73" s="82">
        <v>3</v>
      </c>
      <c r="L73" s="82">
        <v>5</v>
      </c>
      <c r="M73" s="61">
        <v>33</v>
      </c>
      <c r="N73" s="62">
        <v>74</v>
      </c>
      <c r="O73" s="80">
        <v>0</v>
      </c>
      <c r="P73" s="30">
        <v>163</v>
      </c>
      <c r="Q73" s="30">
        <v>170</v>
      </c>
      <c r="R73" s="31">
        <v>4.2944785276073622E-2</v>
      </c>
      <c r="S73" s="82">
        <v>1</v>
      </c>
      <c r="U73" s="80">
        <v>10.5</v>
      </c>
      <c r="V73" s="80">
        <v>2.2999999999999998</v>
      </c>
      <c r="W73" s="80">
        <v>58</v>
      </c>
      <c r="X73" s="80">
        <v>15</v>
      </c>
      <c r="Y73" s="80">
        <v>0.16700000000000001</v>
      </c>
      <c r="Z73" s="80">
        <v>81</v>
      </c>
      <c r="AA73" s="80">
        <v>1</v>
      </c>
      <c r="AB73" s="80">
        <v>120</v>
      </c>
      <c r="AC73" s="80">
        <v>0</v>
      </c>
      <c r="AD73" s="80">
        <v>39</v>
      </c>
      <c r="AE73" s="80">
        <v>10</v>
      </c>
      <c r="AF73" s="80">
        <v>2</v>
      </c>
      <c r="AG73" s="80">
        <v>47</v>
      </c>
      <c r="AH73" s="80">
        <v>35</v>
      </c>
      <c r="AI73" s="80">
        <v>0</v>
      </c>
      <c r="AJ73" s="80">
        <v>181</v>
      </c>
      <c r="AK73" s="80">
        <v>188</v>
      </c>
      <c r="AL73" s="80">
        <v>3.8674033149171269E-2</v>
      </c>
      <c r="AM73" s="106">
        <v>0</v>
      </c>
      <c r="AN73" s="107">
        <v>1</v>
      </c>
      <c r="AO73" s="108">
        <f t="shared" si="20"/>
        <v>1</v>
      </c>
      <c r="AP73" s="80">
        <f t="shared" si="21"/>
        <v>0</v>
      </c>
      <c r="AQ73" s="80">
        <f t="shared" si="22"/>
        <v>0.67314774165475588</v>
      </c>
      <c r="AR73" s="106">
        <f t="shared" si="23"/>
        <v>0.67314774165475588</v>
      </c>
      <c r="AS73" s="108">
        <f t="shared" si="24"/>
        <v>0.32685225834524412</v>
      </c>
      <c r="AT73" s="106">
        <f t="shared" si="25"/>
        <v>-1.1182470195232388</v>
      </c>
      <c r="AU73" s="108">
        <f t="shared" si="26"/>
        <v>0</v>
      </c>
      <c r="AV73" s="80">
        <f t="shared" si="27"/>
        <v>2.0594862800174698</v>
      </c>
      <c r="CD73" s="80">
        <v>0.6497227670075435</v>
      </c>
      <c r="CE73" s="80">
        <v>0</v>
      </c>
      <c r="CF73" s="80">
        <v>1</v>
      </c>
      <c r="CG73" s="80">
        <f t="shared" si="31"/>
        <v>35</v>
      </c>
      <c r="CH73" s="80">
        <f t="shared" si="32"/>
        <v>34</v>
      </c>
      <c r="CI73" s="80">
        <f t="shared" si="28"/>
        <v>0.35185185185185186</v>
      </c>
      <c r="CJ73" s="80">
        <f t="shared" si="29"/>
        <v>0.64583333333333326</v>
      </c>
      <c r="CK73" s="80">
        <f t="shared" si="30"/>
        <v>1.1959876543209857E-2</v>
      </c>
    </row>
    <row r="74" spans="1:89" ht="15.75" x14ac:dyDescent="0.5">
      <c r="A74" s="83">
        <v>9.5</v>
      </c>
      <c r="B74" s="83">
        <v>2</v>
      </c>
      <c r="C74" s="82">
        <v>53</v>
      </c>
      <c r="D74" s="82">
        <v>19</v>
      </c>
      <c r="E74" s="84">
        <v>1.2949999999999999</v>
      </c>
      <c r="F74" s="82">
        <v>110</v>
      </c>
      <c r="G74" s="82">
        <v>1</v>
      </c>
      <c r="H74" s="82">
        <v>88</v>
      </c>
      <c r="I74" s="29">
        <v>0</v>
      </c>
      <c r="J74" s="82">
        <v>40</v>
      </c>
      <c r="K74" s="82">
        <v>8</v>
      </c>
      <c r="L74" s="82">
        <v>3</v>
      </c>
      <c r="M74" s="61">
        <v>49</v>
      </c>
      <c r="N74" s="62">
        <v>31</v>
      </c>
      <c r="O74" s="80">
        <v>1</v>
      </c>
      <c r="P74" s="30">
        <v>175</v>
      </c>
      <c r="Q74" s="30">
        <v>182</v>
      </c>
      <c r="R74" s="31">
        <v>0.04</v>
      </c>
      <c r="S74" s="82">
        <v>1</v>
      </c>
      <c r="U74" s="80">
        <v>10.5</v>
      </c>
      <c r="V74" s="80">
        <v>2.2999999999999998</v>
      </c>
      <c r="W74" s="80">
        <v>60</v>
      </c>
      <c r="X74" s="80">
        <v>3</v>
      </c>
      <c r="Y74" s="80">
        <v>0.81299999999999994</v>
      </c>
      <c r="Z74" s="80">
        <v>101</v>
      </c>
      <c r="AA74" s="80">
        <v>3</v>
      </c>
      <c r="AB74" s="80">
        <v>106</v>
      </c>
      <c r="AC74" s="80">
        <v>0</v>
      </c>
      <c r="AD74" s="80">
        <v>44</v>
      </c>
      <c r="AE74" s="80">
        <v>8</v>
      </c>
      <c r="AF74" s="80">
        <v>3</v>
      </c>
      <c r="AG74" s="80">
        <v>33</v>
      </c>
      <c r="AH74" s="80">
        <v>45</v>
      </c>
      <c r="AI74" s="80">
        <v>0</v>
      </c>
      <c r="AJ74" s="80">
        <v>170</v>
      </c>
      <c r="AK74" s="80">
        <v>177</v>
      </c>
      <c r="AL74" s="80">
        <v>4.1176470588235294E-2</v>
      </c>
      <c r="AM74" s="106">
        <v>1</v>
      </c>
      <c r="AN74" s="107">
        <v>0</v>
      </c>
      <c r="AO74" s="108">
        <f t="shared" si="20"/>
        <v>1</v>
      </c>
      <c r="AP74" s="80">
        <f t="shared" si="21"/>
        <v>1</v>
      </c>
      <c r="AQ74" s="80">
        <f t="shared" si="22"/>
        <v>0.56994178182725108</v>
      </c>
      <c r="AR74" s="106">
        <f t="shared" si="23"/>
        <v>0.56994178182725108</v>
      </c>
      <c r="AS74" s="108">
        <f t="shared" si="24"/>
        <v>0.43005821817274892</v>
      </c>
      <c r="AT74" s="106">
        <f t="shared" si="25"/>
        <v>-0.56222106051506815</v>
      </c>
      <c r="AU74" s="108">
        <f t="shared" si="26"/>
        <v>100</v>
      </c>
      <c r="AV74" s="80">
        <f t="shared" si="27"/>
        <v>0.75456517118988697</v>
      </c>
      <c r="CD74" s="80">
        <v>0.65480841776639875</v>
      </c>
      <c r="CE74" s="80">
        <v>1</v>
      </c>
      <c r="CF74" s="80">
        <v>0</v>
      </c>
      <c r="CG74" s="80">
        <f t="shared" si="31"/>
        <v>36</v>
      </c>
      <c r="CH74" s="80">
        <f t="shared" si="32"/>
        <v>34</v>
      </c>
      <c r="CI74" s="80">
        <f t="shared" si="28"/>
        <v>0.33333333333333337</v>
      </c>
      <c r="CJ74" s="80">
        <f t="shared" si="29"/>
        <v>0.64583333333333326</v>
      </c>
      <c r="CK74" s="80">
        <f t="shared" si="30"/>
        <v>0</v>
      </c>
    </row>
    <row r="75" spans="1:89" ht="15.75" x14ac:dyDescent="0.5">
      <c r="A75" s="83">
        <v>8.4</v>
      </c>
      <c r="B75" s="83">
        <v>1.8</v>
      </c>
      <c r="C75" s="82">
        <v>47</v>
      </c>
      <c r="D75" s="82">
        <v>10</v>
      </c>
      <c r="E75" s="84">
        <v>1.512</v>
      </c>
      <c r="F75" s="82">
        <v>73</v>
      </c>
      <c r="G75" s="82">
        <v>0</v>
      </c>
      <c r="H75" s="82">
        <v>82</v>
      </c>
      <c r="I75" s="29">
        <v>1</v>
      </c>
      <c r="J75" s="82">
        <v>31</v>
      </c>
      <c r="K75" s="82">
        <v>7</v>
      </c>
      <c r="L75" s="82">
        <v>2</v>
      </c>
      <c r="M75" s="61">
        <v>41</v>
      </c>
      <c r="N75" s="62">
        <v>22</v>
      </c>
      <c r="O75" s="80">
        <v>1</v>
      </c>
      <c r="P75" s="30">
        <v>174</v>
      </c>
      <c r="Q75" s="30">
        <v>180</v>
      </c>
      <c r="R75" s="31">
        <v>3.4482758620689655E-2</v>
      </c>
      <c r="S75" s="82">
        <v>0</v>
      </c>
      <c r="U75" s="80">
        <v>10.6</v>
      </c>
      <c r="V75" s="80">
        <v>2</v>
      </c>
      <c r="W75" s="80">
        <v>51</v>
      </c>
      <c r="X75" s="80">
        <v>3</v>
      </c>
      <c r="Y75" s="80">
        <v>1.155</v>
      </c>
      <c r="Z75" s="80">
        <v>132</v>
      </c>
      <c r="AA75" s="80">
        <v>2</v>
      </c>
      <c r="AB75" s="80">
        <v>98</v>
      </c>
      <c r="AC75" s="80">
        <v>1</v>
      </c>
      <c r="AD75" s="80">
        <v>35</v>
      </c>
      <c r="AE75" s="80">
        <v>1</v>
      </c>
      <c r="AF75" s="80">
        <v>3</v>
      </c>
      <c r="AG75" s="80">
        <v>35</v>
      </c>
      <c r="AH75" s="80">
        <v>26</v>
      </c>
      <c r="AI75" s="80">
        <v>0</v>
      </c>
      <c r="AJ75" s="80">
        <v>173</v>
      </c>
      <c r="AK75" s="80">
        <v>181</v>
      </c>
      <c r="AL75" s="80">
        <v>4.6242774566473986E-2</v>
      </c>
      <c r="AM75" s="106">
        <v>0</v>
      </c>
      <c r="AN75" s="107">
        <v>1</v>
      </c>
      <c r="AO75" s="108">
        <f t="shared" si="20"/>
        <v>1</v>
      </c>
      <c r="AP75" s="80">
        <f t="shared" si="21"/>
        <v>0</v>
      </c>
      <c r="AQ75" s="80">
        <f t="shared" si="22"/>
        <v>0.50685132203779459</v>
      </c>
      <c r="AR75" s="106">
        <f t="shared" si="23"/>
        <v>0.50685132203779459</v>
      </c>
      <c r="AS75" s="108">
        <f t="shared" si="24"/>
        <v>0.49314867796220541</v>
      </c>
      <c r="AT75" s="106">
        <f t="shared" si="25"/>
        <v>-0.70694457238831243</v>
      </c>
      <c r="AU75" s="108">
        <f t="shared" si="26"/>
        <v>0</v>
      </c>
      <c r="AV75" s="80">
        <f t="shared" si="27"/>
        <v>1.0277860302337449</v>
      </c>
      <c r="CD75" s="80">
        <v>0.65627158019411791</v>
      </c>
      <c r="CE75" s="80">
        <v>0</v>
      </c>
      <c r="CF75" s="80">
        <v>1</v>
      </c>
      <c r="CG75" s="80">
        <f t="shared" si="31"/>
        <v>36</v>
      </c>
      <c r="CH75" s="80">
        <f t="shared" si="32"/>
        <v>35</v>
      </c>
      <c r="CI75" s="80">
        <f t="shared" si="28"/>
        <v>0.33333333333333337</v>
      </c>
      <c r="CJ75" s="80">
        <f t="shared" si="29"/>
        <v>0.63541666666666674</v>
      </c>
      <c r="CK75" s="80">
        <f t="shared" si="30"/>
        <v>0</v>
      </c>
    </row>
    <row r="76" spans="1:89" ht="15.75" x14ac:dyDescent="0.5">
      <c r="A76" s="83">
        <v>9</v>
      </c>
      <c r="B76" s="83">
        <v>1.8</v>
      </c>
      <c r="C76" s="82">
        <v>39</v>
      </c>
      <c r="D76" s="82">
        <v>9</v>
      </c>
      <c r="E76" s="84">
        <v>0.10299999999999999</v>
      </c>
      <c r="F76" s="82">
        <v>89</v>
      </c>
      <c r="G76" s="82">
        <v>5</v>
      </c>
      <c r="H76" s="82">
        <v>135</v>
      </c>
      <c r="I76" s="29">
        <v>0</v>
      </c>
      <c r="J76" s="82">
        <v>40</v>
      </c>
      <c r="K76" s="82">
        <v>20</v>
      </c>
      <c r="L76" s="82">
        <v>2</v>
      </c>
      <c r="M76" s="61">
        <v>47</v>
      </c>
      <c r="N76" s="62">
        <v>16</v>
      </c>
      <c r="O76" s="80">
        <v>1</v>
      </c>
      <c r="P76" s="30">
        <v>170</v>
      </c>
      <c r="Q76" s="30">
        <v>176</v>
      </c>
      <c r="R76" s="31">
        <v>3.5294117647058823E-2</v>
      </c>
      <c r="S76" s="82">
        <v>1</v>
      </c>
      <c r="U76" s="80">
        <v>10.7</v>
      </c>
      <c r="V76" s="80">
        <v>2</v>
      </c>
      <c r="W76" s="80">
        <v>53</v>
      </c>
      <c r="X76" s="80">
        <v>4</v>
      </c>
      <c r="Y76" s="80">
        <v>1.018</v>
      </c>
      <c r="Z76" s="80">
        <v>134</v>
      </c>
      <c r="AA76" s="80">
        <v>1</v>
      </c>
      <c r="AB76" s="80">
        <v>86</v>
      </c>
      <c r="AC76" s="80">
        <v>1</v>
      </c>
      <c r="AD76" s="80">
        <v>36</v>
      </c>
      <c r="AE76" s="80">
        <v>10</v>
      </c>
      <c r="AF76" s="80">
        <v>4</v>
      </c>
      <c r="AG76" s="80">
        <v>35</v>
      </c>
      <c r="AH76" s="80">
        <v>31</v>
      </c>
      <c r="AI76" s="80">
        <v>0</v>
      </c>
      <c r="AJ76" s="80">
        <v>176</v>
      </c>
      <c r="AK76" s="80">
        <v>182</v>
      </c>
      <c r="AL76" s="80">
        <v>3.4090909090909088E-2</v>
      </c>
      <c r="AM76" s="106">
        <v>0</v>
      </c>
      <c r="AN76" s="107">
        <v>1</v>
      </c>
      <c r="AO76" s="108">
        <f t="shared" si="20"/>
        <v>1</v>
      </c>
      <c r="AP76" s="80">
        <f t="shared" si="21"/>
        <v>0</v>
      </c>
      <c r="AQ76" s="80">
        <f t="shared" si="22"/>
        <v>0.62815360616586369</v>
      </c>
      <c r="AR76" s="106">
        <f t="shared" si="23"/>
        <v>0.62815360616586369</v>
      </c>
      <c r="AS76" s="108">
        <f t="shared" si="24"/>
        <v>0.37184639383413631</v>
      </c>
      <c r="AT76" s="106">
        <f t="shared" si="25"/>
        <v>-0.98927442978455549</v>
      </c>
      <c r="AU76" s="108">
        <f t="shared" si="26"/>
        <v>0</v>
      </c>
      <c r="AV76" s="80">
        <f t="shared" si="27"/>
        <v>1.6892825010051176</v>
      </c>
      <c r="CD76" s="80">
        <v>0.65712000461077213</v>
      </c>
      <c r="CE76" s="80">
        <v>0</v>
      </c>
      <c r="CF76" s="80">
        <v>1</v>
      </c>
      <c r="CG76" s="80">
        <f t="shared" si="31"/>
        <v>36</v>
      </c>
      <c r="CH76" s="80">
        <f t="shared" si="32"/>
        <v>36</v>
      </c>
      <c r="CI76" s="80">
        <f t="shared" si="28"/>
        <v>0.33333333333333337</v>
      </c>
      <c r="CJ76" s="80">
        <f t="shared" si="29"/>
        <v>0.625</v>
      </c>
      <c r="CK76" s="80">
        <f t="shared" si="30"/>
        <v>0</v>
      </c>
    </row>
    <row r="77" spans="1:89" ht="15.75" x14ac:dyDescent="0.5">
      <c r="A77" s="83">
        <v>15.5</v>
      </c>
      <c r="B77" s="83">
        <v>3.1</v>
      </c>
      <c r="C77" s="82">
        <v>75</v>
      </c>
      <c r="D77" s="82">
        <v>4</v>
      </c>
      <c r="E77" s="84">
        <v>0.185</v>
      </c>
      <c r="F77" s="82">
        <v>166</v>
      </c>
      <c r="G77" s="82">
        <v>5</v>
      </c>
      <c r="H77" s="82">
        <v>133</v>
      </c>
      <c r="I77" s="29">
        <v>0</v>
      </c>
      <c r="J77" s="82">
        <v>29</v>
      </c>
      <c r="K77" s="82">
        <v>15</v>
      </c>
      <c r="L77" s="82">
        <v>1</v>
      </c>
      <c r="M77" s="61">
        <v>32</v>
      </c>
      <c r="N77" s="62">
        <v>97</v>
      </c>
      <c r="O77" s="80">
        <v>1</v>
      </c>
      <c r="P77" s="30">
        <v>178</v>
      </c>
      <c r="Q77" s="30">
        <v>187</v>
      </c>
      <c r="R77" s="31">
        <v>5.0561797752808987E-2</v>
      </c>
      <c r="S77" s="82">
        <v>0</v>
      </c>
      <c r="U77" s="80">
        <v>10.7</v>
      </c>
      <c r="V77" s="80">
        <v>2.2000000000000002</v>
      </c>
      <c r="W77" s="80">
        <v>62</v>
      </c>
      <c r="X77" s="80">
        <v>8</v>
      </c>
      <c r="Y77" s="80">
        <v>0.879</v>
      </c>
      <c r="Z77" s="80">
        <v>118</v>
      </c>
      <c r="AA77" s="80">
        <v>3</v>
      </c>
      <c r="AB77" s="80">
        <v>108</v>
      </c>
      <c r="AC77" s="80">
        <v>1</v>
      </c>
      <c r="AD77" s="80">
        <v>31</v>
      </c>
      <c r="AE77" s="80">
        <v>10</v>
      </c>
      <c r="AF77" s="80">
        <v>2</v>
      </c>
      <c r="AG77" s="80">
        <v>37</v>
      </c>
      <c r="AH77" s="80">
        <v>50</v>
      </c>
      <c r="AI77" s="80">
        <v>1</v>
      </c>
      <c r="AJ77" s="80">
        <v>173</v>
      </c>
      <c r="AK77" s="80">
        <v>180</v>
      </c>
      <c r="AL77" s="80">
        <v>4.046242774566474E-2</v>
      </c>
      <c r="AM77" s="106">
        <v>0</v>
      </c>
      <c r="AN77" s="107">
        <v>1</v>
      </c>
      <c r="AO77" s="108">
        <f t="shared" si="20"/>
        <v>1</v>
      </c>
      <c r="AP77" s="80">
        <f t="shared" si="21"/>
        <v>0</v>
      </c>
      <c r="AQ77" s="80">
        <f t="shared" si="22"/>
        <v>0.66409790511529521</v>
      </c>
      <c r="AR77" s="106">
        <f t="shared" si="23"/>
        <v>0.66409790511529521</v>
      </c>
      <c r="AS77" s="108">
        <f t="shared" si="24"/>
        <v>0.33590209488470479</v>
      </c>
      <c r="AT77" s="106">
        <f t="shared" si="25"/>
        <v>-1.0909355457512901</v>
      </c>
      <c r="AU77" s="108">
        <f t="shared" si="26"/>
        <v>0</v>
      </c>
      <c r="AV77" s="80">
        <f t="shared" si="27"/>
        <v>1.977057944051348</v>
      </c>
      <c r="CD77" s="80">
        <v>0.65838024061530942</v>
      </c>
      <c r="CE77" s="80">
        <v>0</v>
      </c>
      <c r="CF77" s="80">
        <v>1</v>
      </c>
      <c r="CG77" s="80">
        <f t="shared" si="31"/>
        <v>36</v>
      </c>
      <c r="CH77" s="80">
        <f t="shared" si="32"/>
        <v>37</v>
      </c>
      <c r="CI77" s="80">
        <f t="shared" si="28"/>
        <v>0.33333333333333337</v>
      </c>
      <c r="CJ77" s="80">
        <f t="shared" si="29"/>
        <v>0.61458333333333326</v>
      </c>
      <c r="CK77" s="80">
        <f t="shared" si="30"/>
        <v>1.1381172839506222E-2</v>
      </c>
    </row>
    <row r="78" spans="1:89" ht="15.75" x14ac:dyDescent="0.5">
      <c r="A78" s="83">
        <v>10.4</v>
      </c>
      <c r="B78" s="83">
        <v>2.1</v>
      </c>
      <c r="C78" s="82">
        <v>51</v>
      </c>
      <c r="D78" s="82">
        <v>5</v>
      </c>
      <c r="E78" s="84">
        <v>0.63600000000000001</v>
      </c>
      <c r="F78" s="82">
        <v>118</v>
      </c>
      <c r="G78" s="82">
        <v>3</v>
      </c>
      <c r="H78" s="82">
        <v>112</v>
      </c>
      <c r="I78" s="29">
        <v>0</v>
      </c>
      <c r="J78" s="82">
        <v>32</v>
      </c>
      <c r="K78" s="82">
        <v>10</v>
      </c>
      <c r="L78" s="82">
        <v>2</v>
      </c>
      <c r="M78" s="61">
        <v>35</v>
      </c>
      <c r="N78" s="62">
        <v>26</v>
      </c>
      <c r="O78" s="80">
        <v>1</v>
      </c>
      <c r="P78" s="30">
        <v>173</v>
      </c>
      <c r="Q78" s="30">
        <v>180</v>
      </c>
      <c r="R78" s="31">
        <v>4.046242774566474E-2</v>
      </c>
      <c r="S78" s="82">
        <v>1</v>
      </c>
      <c r="U78" s="80">
        <v>10.9</v>
      </c>
      <c r="V78" s="80">
        <v>2.2999999999999998</v>
      </c>
      <c r="W78" s="80">
        <v>56</v>
      </c>
      <c r="X78" s="80">
        <v>9</v>
      </c>
      <c r="Y78" s="80">
        <v>1.9990000000000001</v>
      </c>
      <c r="Z78" s="80">
        <v>75</v>
      </c>
      <c r="AA78" s="80">
        <v>0</v>
      </c>
      <c r="AB78" s="80">
        <v>72</v>
      </c>
      <c r="AC78" s="80">
        <v>1</v>
      </c>
      <c r="AD78" s="80">
        <v>49</v>
      </c>
      <c r="AE78" s="80">
        <v>7</v>
      </c>
      <c r="AF78" s="80">
        <v>4</v>
      </c>
      <c r="AG78" s="80">
        <v>41</v>
      </c>
      <c r="AH78" s="80">
        <v>33</v>
      </c>
      <c r="AI78" s="80">
        <v>0</v>
      </c>
      <c r="AJ78" s="80">
        <v>182</v>
      </c>
      <c r="AK78" s="80">
        <v>189</v>
      </c>
      <c r="AL78" s="80">
        <v>3.8461538461538464E-2</v>
      </c>
      <c r="AM78" s="106">
        <v>0</v>
      </c>
      <c r="AN78" s="107">
        <v>1</v>
      </c>
      <c r="AO78" s="108">
        <f t="shared" si="20"/>
        <v>1</v>
      </c>
      <c r="AP78" s="80">
        <f t="shared" si="21"/>
        <v>0</v>
      </c>
      <c r="AQ78" s="80">
        <f t="shared" si="22"/>
        <v>0.24857798707261439</v>
      </c>
      <c r="AR78" s="106">
        <f t="shared" si="23"/>
        <v>0.24857798707261439</v>
      </c>
      <c r="AS78" s="108">
        <f t="shared" si="24"/>
        <v>0.75142201292738564</v>
      </c>
      <c r="AT78" s="106">
        <f t="shared" si="25"/>
        <v>-0.28578785038718757</v>
      </c>
      <c r="AU78" s="108">
        <f t="shared" si="26"/>
        <v>100</v>
      </c>
      <c r="AV78" s="80">
        <f t="shared" si="27"/>
        <v>0.33081009445571824</v>
      </c>
      <c r="CD78" s="80">
        <v>0.65846704366607878</v>
      </c>
      <c r="CE78" s="80">
        <v>1</v>
      </c>
      <c r="CF78" s="80">
        <v>0</v>
      </c>
      <c r="CG78" s="80">
        <f t="shared" si="31"/>
        <v>37</v>
      </c>
      <c r="CH78" s="80">
        <f t="shared" si="32"/>
        <v>37</v>
      </c>
      <c r="CI78" s="80">
        <f t="shared" si="28"/>
        <v>0.31481481481481477</v>
      </c>
      <c r="CJ78" s="80">
        <f t="shared" si="29"/>
        <v>0.61458333333333326</v>
      </c>
      <c r="CK78" s="80">
        <f t="shared" si="30"/>
        <v>1.1381172839506154E-2</v>
      </c>
    </row>
    <row r="79" spans="1:89" ht="15.75" x14ac:dyDescent="0.5">
      <c r="A79" s="83">
        <v>12.7</v>
      </c>
      <c r="B79" s="83">
        <v>2.2000000000000002</v>
      </c>
      <c r="C79" s="82">
        <v>51</v>
      </c>
      <c r="D79" s="82">
        <v>7</v>
      </c>
      <c r="E79" s="84">
        <v>0.17199999999999999</v>
      </c>
      <c r="F79" s="82">
        <v>117</v>
      </c>
      <c r="G79" s="82">
        <v>5</v>
      </c>
      <c r="H79" s="82">
        <v>168</v>
      </c>
      <c r="I79" s="29">
        <v>1</v>
      </c>
      <c r="J79" s="82">
        <v>33</v>
      </c>
      <c r="K79" s="82">
        <v>11</v>
      </c>
      <c r="L79" s="82">
        <v>5</v>
      </c>
      <c r="M79" s="61">
        <v>36</v>
      </c>
      <c r="N79" s="62">
        <v>23</v>
      </c>
      <c r="O79" s="80">
        <v>0</v>
      </c>
      <c r="P79" s="30">
        <v>176</v>
      </c>
      <c r="Q79" s="30">
        <v>184</v>
      </c>
      <c r="R79" s="31">
        <v>4.5454545454545456E-2</v>
      </c>
      <c r="S79" s="82">
        <v>1</v>
      </c>
      <c r="U79" s="80">
        <v>11</v>
      </c>
      <c r="V79" s="80">
        <v>2.2000000000000002</v>
      </c>
      <c r="W79" s="80">
        <v>51</v>
      </c>
      <c r="X79" s="80">
        <v>6</v>
      </c>
      <c r="Y79" s="80">
        <v>1.0840000000000001</v>
      </c>
      <c r="Z79" s="80">
        <v>181</v>
      </c>
      <c r="AA79" s="80">
        <v>2</v>
      </c>
      <c r="AB79" s="80">
        <v>101</v>
      </c>
      <c r="AC79" s="80">
        <v>1</v>
      </c>
      <c r="AD79" s="80">
        <v>53</v>
      </c>
      <c r="AE79" s="80">
        <v>9</v>
      </c>
      <c r="AF79" s="80">
        <v>4</v>
      </c>
      <c r="AG79" s="80">
        <v>37</v>
      </c>
      <c r="AH79" s="80">
        <v>33</v>
      </c>
      <c r="AI79" s="80">
        <v>0</v>
      </c>
      <c r="AJ79" s="80">
        <v>164</v>
      </c>
      <c r="AK79" s="80">
        <v>170</v>
      </c>
      <c r="AL79" s="80">
        <v>3.6585365853658534E-2</v>
      </c>
      <c r="AM79" s="106">
        <v>0</v>
      </c>
      <c r="AN79" s="107">
        <v>1</v>
      </c>
      <c r="AO79" s="108">
        <f t="shared" si="20"/>
        <v>1</v>
      </c>
      <c r="AP79" s="80">
        <f t="shared" si="21"/>
        <v>0</v>
      </c>
      <c r="AQ79" s="80">
        <f t="shared" si="22"/>
        <v>0.22473567240198955</v>
      </c>
      <c r="AR79" s="106">
        <f t="shared" si="23"/>
        <v>0.22473567240198955</v>
      </c>
      <c r="AS79" s="108">
        <f t="shared" si="24"/>
        <v>0.77526432759801045</v>
      </c>
      <c r="AT79" s="106">
        <f t="shared" si="25"/>
        <v>-0.25455123991081313</v>
      </c>
      <c r="AU79" s="108">
        <f t="shared" si="26"/>
        <v>100</v>
      </c>
      <c r="AV79" s="80">
        <f t="shared" si="27"/>
        <v>0.28988264312158496</v>
      </c>
      <c r="CD79" s="80">
        <v>0.66409790511529521</v>
      </c>
      <c r="CE79" s="80">
        <v>1</v>
      </c>
      <c r="CF79" s="80">
        <v>0</v>
      </c>
      <c r="CG79" s="80">
        <f t="shared" si="31"/>
        <v>38</v>
      </c>
      <c r="CH79" s="80">
        <f t="shared" si="32"/>
        <v>37</v>
      </c>
      <c r="CI79" s="80">
        <f t="shared" si="28"/>
        <v>0.29629629629629628</v>
      </c>
      <c r="CJ79" s="80">
        <f t="shared" si="29"/>
        <v>0.61458333333333326</v>
      </c>
      <c r="CK79" s="80">
        <f t="shared" si="30"/>
        <v>0</v>
      </c>
    </row>
    <row r="80" spans="1:89" ht="15.75" x14ac:dyDescent="0.5">
      <c r="A80" s="83">
        <v>14</v>
      </c>
      <c r="B80" s="83">
        <v>3</v>
      </c>
      <c r="C80" s="82">
        <v>74</v>
      </c>
      <c r="D80" s="82">
        <v>18</v>
      </c>
      <c r="E80" s="84">
        <v>4.3999999999999997E-2</v>
      </c>
      <c r="F80" s="82">
        <v>175</v>
      </c>
      <c r="G80" s="82">
        <v>3</v>
      </c>
      <c r="H80" s="82">
        <v>78</v>
      </c>
      <c r="I80" s="29">
        <v>1</v>
      </c>
      <c r="J80" s="82">
        <v>39</v>
      </c>
      <c r="K80" s="82">
        <v>7</v>
      </c>
      <c r="L80" s="82">
        <v>3</v>
      </c>
      <c r="M80" s="61">
        <v>45</v>
      </c>
      <c r="N80" s="62">
        <v>84</v>
      </c>
      <c r="O80" s="80">
        <v>0</v>
      </c>
      <c r="P80" s="30">
        <v>179</v>
      </c>
      <c r="Q80" s="30">
        <v>187</v>
      </c>
      <c r="R80" s="31">
        <v>4.4692737430167599E-2</v>
      </c>
      <c r="S80" s="82">
        <v>1</v>
      </c>
      <c r="U80" s="80">
        <v>11.1</v>
      </c>
      <c r="V80" s="80">
        <v>2.4</v>
      </c>
      <c r="W80" s="80">
        <v>65</v>
      </c>
      <c r="X80" s="80">
        <v>3</v>
      </c>
      <c r="Y80" s="80">
        <v>0.159</v>
      </c>
      <c r="Z80" s="80">
        <v>144</v>
      </c>
      <c r="AA80" s="80">
        <v>2</v>
      </c>
      <c r="AB80" s="80">
        <v>85</v>
      </c>
      <c r="AC80" s="80">
        <v>1</v>
      </c>
      <c r="AD80" s="80">
        <v>47</v>
      </c>
      <c r="AE80" s="80">
        <v>14</v>
      </c>
      <c r="AF80" s="80">
        <v>3</v>
      </c>
      <c r="AG80" s="80">
        <v>27</v>
      </c>
      <c r="AH80" s="80">
        <v>59</v>
      </c>
      <c r="AI80" s="80">
        <v>1</v>
      </c>
      <c r="AJ80" s="80">
        <v>168</v>
      </c>
      <c r="AK80" s="80">
        <v>174</v>
      </c>
      <c r="AL80" s="80">
        <v>3.5714285714285712E-2</v>
      </c>
      <c r="AM80" s="106">
        <v>0</v>
      </c>
      <c r="AN80" s="107">
        <v>1</v>
      </c>
      <c r="AO80" s="108">
        <f t="shared" si="20"/>
        <v>1</v>
      </c>
      <c r="AP80" s="80">
        <f t="shared" si="21"/>
        <v>0</v>
      </c>
      <c r="AQ80" s="80">
        <f t="shared" si="22"/>
        <v>0.13031100807648111</v>
      </c>
      <c r="AR80" s="106">
        <f t="shared" si="23"/>
        <v>0.13031100807648111</v>
      </c>
      <c r="AS80" s="108">
        <f t="shared" si="24"/>
        <v>0.86968899192351889</v>
      </c>
      <c r="AT80" s="106">
        <f t="shared" si="25"/>
        <v>-0.13961961179258991</v>
      </c>
      <c r="AU80" s="108">
        <f t="shared" si="26"/>
        <v>100</v>
      </c>
      <c r="AV80" s="80">
        <f t="shared" si="27"/>
        <v>0.14983633147784026</v>
      </c>
      <c r="CD80" s="80">
        <v>0.66573222978668878</v>
      </c>
      <c r="CE80" s="80">
        <v>0</v>
      </c>
      <c r="CF80" s="80">
        <v>1</v>
      </c>
      <c r="CG80" s="80">
        <f t="shared" si="31"/>
        <v>38</v>
      </c>
      <c r="CH80" s="80">
        <f t="shared" si="32"/>
        <v>38</v>
      </c>
      <c r="CI80" s="80">
        <f t="shared" si="28"/>
        <v>0.29629629629629628</v>
      </c>
      <c r="CJ80" s="80">
        <f t="shared" si="29"/>
        <v>0.60416666666666674</v>
      </c>
      <c r="CK80" s="80">
        <f t="shared" si="30"/>
        <v>1.1188271604938255E-2</v>
      </c>
    </row>
    <row r="81" spans="1:89" ht="15.75" x14ac:dyDescent="0.5">
      <c r="A81" s="83">
        <v>9.4</v>
      </c>
      <c r="B81" s="83">
        <v>2</v>
      </c>
      <c r="C81" s="82">
        <v>50</v>
      </c>
      <c r="D81" s="82">
        <v>11</v>
      </c>
      <c r="E81" s="84">
        <v>1.5449999999999999</v>
      </c>
      <c r="F81" s="82">
        <v>102</v>
      </c>
      <c r="G81" s="82">
        <v>3</v>
      </c>
      <c r="H81" s="82">
        <v>110</v>
      </c>
      <c r="I81" s="29">
        <v>0</v>
      </c>
      <c r="J81" s="82">
        <v>41</v>
      </c>
      <c r="K81" s="82">
        <v>10</v>
      </c>
      <c r="L81" s="82">
        <v>3</v>
      </c>
      <c r="M81" s="61">
        <v>41</v>
      </c>
      <c r="N81" s="62">
        <v>28</v>
      </c>
      <c r="O81" s="80">
        <v>1</v>
      </c>
      <c r="P81" s="30">
        <v>162</v>
      </c>
      <c r="Q81" s="30">
        <v>169</v>
      </c>
      <c r="R81" s="31">
        <v>4.3209876543209874E-2</v>
      </c>
      <c r="S81" s="82">
        <v>1</v>
      </c>
      <c r="U81" s="80">
        <v>11.1</v>
      </c>
      <c r="V81" s="80">
        <v>2.5</v>
      </c>
      <c r="W81" s="80">
        <v>70</v>
      </c>
      <c r="X81" s="80">
        <v>20</v>
      </c>
      <c r="Y81" s="80">
        <v>0.40799999999999997</v>
      </c>
      <c r="Z81" s="80">
        <v>175</v>
      </c>
      <c r="AA81" s="80">
        <v>2</v>
      </c>
      <c r="AB81" s="80">
        <v>96</v>
      </c>
      <c r="AC81" s="80">
        <v>0</v>
      </c>
      <c r="AD81" s="80">
        <v>42</v>
      </c>
      <c r="AE81" s="80">
        <v>7</v>
      </c>
      <c r="AF81" s="80">
        <v>6</v>
      </c>
      <c r="AG81" s="80">
        <v>47</v>
      </c>
      <c r="AH81" s="80">
        <v>49</v>
      </c>
      <c r="AI81" s="80">
        <v>0</v>
      </c>
      <c r="AJ81" s="80">
        <v>161</v>
      </c>
      <c r="AK81" s="80">
        <v>168</v>
      </c>
      <c r="AL81" s="80">
        <v>4.3478260869565216E-2</v>
      </c>
      <c r="AM81" s="106">
        <v>0</v>
      </c>
      <c r="AN81" s="107">
        <v>1</v>
      </c>
      <c r="AO81" s="108">
        <f t="shared" si="20"/>
        <v>1</v>
      </c>
      <c r="AP81" s="80">
        <f t="shared" si="21"/>
        <v>0</v>
      </c>
      <c r="AQ81" s="80">
        <f t="shared" si="22"/>
        <v>0.57963099345276836</v>
      </c>
      <c r="AR81" s="106">
        <f t="shared" si="23"/>
        <v>0.57963099345276836</v>
      </c>
      <c r="AS81" s="108">
        <f t="shared" si="24"/>
        <v>0.42036900654723164</v>
      </c>
      <c r="AT81" s="106">
        <f t="shared" si="25"/>
        <v>-0.86662236641916224</v>
      </c>
      <c r="AU81" s="108">
        <f t="shared" si="26"/>
        <v>0</v>
      </c>
      <c r="AV81" s="80">
        <f t="shared" si="27"/>
        <v>1.3788623433817366</v>
      </c>
      <c r="CD81" s="80">
        <v>0.66644527452773739</v>
      </c>
      <c r="CE81" s="80">
        <v>1</v>
      </c>
      <c r="CF81" s="80">
        <v>0</v>
      </c>
      <c r="CG81" s="80">
        <f t="shared" si="31"/>
        <v>39</v>
      </c>
      <c r="CH81" s="80">
        <f t="shared" si="32"/>
        <v>38</v>
      </c>
      <c r="CI81" s="80">
        <f t="shared" si="28"/>
        <v>0.27777777777777779</v>
      </c>
      <c r="CJ81" s="80">
        <f t="shared" si="29"/>
        <v>0.60416666666666674</v>
      </c>
      <c r="CK81" s="80">
        <f t="shared" si="30"/>
        <v>1.1188271604938255E-2</v>
      </c>
    </row>
    <row r="82" spans="1:89" ht="15.75" x14ac:dyDescent="0.5">
      <c r="A82" s="83">
        <v>14</v>
      </c>
      <c r="B82" s="83">
        <v>2.5</v>
      </c>
      <c r="C82" s="82">
        <v>70</v>
      </c>
      <c r="D82" s="82">
        <v>5</v>
      </c>
      <c r="E82" s="84">
        <v>0.29099999999999998</v>
      </c>
      <c r="F82" s="82">
        <v>182</v>
      </c>
      <c r="G82" s="82">
        <v>3</v>
      </c>
      <c r="H82" s="82">
        <v>132</v>
      </c>
      <c r="I82" s="29">
        <v>1</v>
      </c>
      <c r="J82" s="82">
        <v>31</v>
      </c>
      <c r="K82" s="82">
        <v>6</v>
      </c>
      <c r="L82" s="82">
        <v>2</v>
      </c>
      <c r="M82" s="61">
        <v>35</v>
      </c>
      <c r="N82" s="62">
        <v>74</v>
      </c>
      <c r="O82" s="80">
        <v>1</v>
      </c>
      <c r="P82" s="30">
        <v>168</v>
      </c>
      <c r="Q82" s="30">
        <v>173</v>
      </c>
      <c r="R82" s="31">
        <v>2.976190476190476E-2</v>
      </c>
      <c r="S82" s="82">
        <v>1</v>
      </c>
      <c r="U82" s="80">
        <v>11.2</v>
      </c>
      <c r="V82" s="80">
        <v>2.6</v>
      </c>
      <c r="W82" s="80">
        <v>70</v>
      </c>
      <c r="X82" s="80">
        <v>14</v>
      </c>
      <c r="Y82" s="80">
        <v>4.8000000000000001E-2</v>
      </c>
      <c r="Z82" s="80">
        <v>197</v>
      </c>
      <c r="AA82" s="80">
        <v>4</v>
      </c>
      <c r="AB82" s="80">
        <v>72</v>
      </c>
      <c r="AC82" s="80">
        <v>1</v>
      </c>
      <c r="AD82" s="80">
        <v>35</v>
      </c>
      <c r="AE82" s="80">
        <v>11</v>
      </c>
      <c r="AF82" s="80">
        <v>3</v>
      </c>
      <c r="AG82" s="80">
        <v>42</v>
      </c>
      <c r="AH82" s="80">
        <v>56</v>
      </c>
      <c r="AI82" s="80">
        <v>0</v>
      </c>
      <c r="AJ82" s="80">
        <v>166</v>
      </c>
      <c r="AK82" s="80">
        <v>172</v>
      </c>
      <c r="AL82" s="80">
        <v>3.614457831325301E-2</v>
      </c>
      <c r="AM82" s="106">
        <v>1</v>
      </c>
      <c r="AN82" s="107">
        <v>0</v>
      </c>
      <c r="AO82" s="108">
        <f t="shared" si="20"/>
        <v>1</v>
      </c>
      <c r="AP82" s="80">
        <f t="shared" si="21"/>
        <v>1</v>
      </c>
      <c r="AQ82" s="80">
        <f t="shared" si="22"/>
        <v>0.90152136658110515</v>
      </c>
      <c r="AR82" s="106">
        <f t="shared" si="23"/>
        <v>0.90152136658110515</v>
      </c>
      <c r="AS82" s="108">
        <f t="shared" si="24"/>
        <v>9.8478633418894845E-2</v>
      </c>
      <c r="AT82" s="106">
        <f t="shared" si="25"/>
        <v>-0.10367153547586665</v>
      </c>
      <c r="AU82" s="108">
        <f t="shared" si="26"/>
        <v>100</v>
      </c>
      <c r="AV82" s="80">
        <f t="shared" si="27"/>
        <v>0.10923605038043792</v>
      </c>
      <c r="CD82" s="80">
        <v>0.6685846973161067</v>
      </c>
      <c r="CE82" s="80">
        <v>1</v>
      </c>
      <c r="CF82" s="80">
        <v>0</v>
      </c>
      <c r="CG82" s="80">
        <f t="shared" si="31"/>
        <v>40</v>
      </c>
      <c r="CH82" s="80">
        <f t="shared" si="32"/>
        <v>38</v>
      </c>
      <c r="CI82" s="80">
        <f t="shared" si="28"/>
        <v>0.2592592592592593</v>
      </c>
      <c r="CJ82" s="80">
        <f t="shared" si="29"/>
        <v>0.60416666666666674</v>
      </c>
      <c r="CK82" s="80">
        <f t="shared" si="30"/>
        <v>0</v>
      </c>
    </row>
    <row r="83" spans="1:89" ht="15.75" x14ac:dyDescent="0.5">
      <c r="A83" s="83">
        <v>15.9</v>
      </c>
      <c r="B83" s="83">
        <v>2.5</v>
      </c>
      <c r="C83" s="82">
        <v>66</v>
      </c>
      <c r="D83" s="82">
        <v>9</v>
      </c>
      <c r="E83" s="84">
        <v>9.1999999999999998E-2</v>
      </c>
      <c r="F83" s="82">
        <v>230</v>
      </c>
      <c r="G83" s="82">
        <v>4</v>
      </c>
      <c r="H83" s="82">
        <v>137</v>
      </c>
      <c r="I83" s="29">
        <v>0</v>
      </c>
      <c r="J83" s="82">
        <v>43</v>
      </c>
      <c r="K83" s="82">
        <v>12</v>
      </c>
      <c r="L83" s="82">
        <v>3</v>
      </c>
      <c r="M83" s="61">
        <v>36</v>
      </c>
      <c r="N83" s="62">
        <v>65</v>
      </c>
      <c r="O83" s="80">
        <v>0</v>
      </c>
      <c r="P83" s="30">
        <v>165</v>
      </c>
      <c r="Q83" s="30">
        <v>174</v>
      </c>
      <c r="R83" s="31">
        <v>5.4545454545454543E-2</v>
      </c>
      <c r="S83" s="82">
        <v>0</v>
      </c>
      <c r="U83" s="80">
        <v>11.3</v>
      </c>
      <c r="V83" s="80">
        <v>2.6</v>
      </c>
      <c r="W83" s="80">
        <v>72</v>
      </c>
      <c r="X83" s="80">
        <v>4</v>
      </c>
      <c r="Y83" s="80">
        <v>1.496</v>
      </c>
      <c r="Z83" s="80">
        <v>139</v>
      </c>
      <c r="AA83" s="80">
        <v>2</v>
      </c>
      <c r="AB83" s="80">
        <v>84</v>
      </c>
      <c r="AC83" s="80">
        <v>1</v>
      </c>
      <c r="AD83" s="80">
        <v>36</v>
      </c>
      <c r="AE83" s="80">
        <v>6</v>
      </c>
      <c r="AF83" s="80">
        <v>3</v>
      </c>
      <c r="AG83" s="80">
        <v>34</v>
      </c>
      <c r="AH83" s="80">
        <v>77</v>
      </c>
      <c r="AI83" s="80">
        <v>0</v>
      </c>
      <c r="AJ83" s="80">
        <v>177</v>
      </c>
      <c r="AK83" s="80">
        <v>184</v>
      </c>
      <c r="AL83" s="80">
        <v>3.954802259887006E-2</v>
      </c>
      <c r="AM83" s="106">
        <v>1</v>
      </c>
      <c r="AN83" s="107">
        <v>0</v>
      </c>
      <c r="AO83" s="108">
        <f t="shared" si="20"/>
        <v>1</v>
      </c>
      <c r="AP83" s="80">
        <f t="shared" si="21"/>
        <v>1</v>
      </c>
      <c r="AQ83" s="80">
        <f t="shared" si="22"/>
        <v>0.88593484780275311</v>
      </c>
      <c r="AR83" s="106">
        <f t="shared" si="23"/>
        <v>0.88593484780275311</v>
      </c>
      <c r="AS83" s="108">
        <f t="shared" si="24"/>
        <v>0.11406515219724689</v>
      </c>
      <c r="AT83" s="106">
        <f t="shared" si="25"/>
        <v>-0.12111186629224191</v>
      </c>
      <c r="AU83" s="108">
        <f t="shared" si="26"/>
        <v>100</v>
      </c>
      <c r="AV83" s="80">
        <f t="shared" si="27"/>
        <v>0.12875117451372978</v>
      </c>
      <c r="CD83" s="80">
        <v>0.66920844333528229</v>
      </c>
      <c r="CE83" s="80">
        <v>0</v>
      </c>
      <c r="CF83" s="80">
        <v>1</v>
      </c>
      <c r="CG83" s="80">
        <f t="shared" si="31"/>
        <v>40</v>
      </c>
      <c r="CH83" s="80">
        <f t="shared" si="32"/>
        <v>39</v>
      </c>
      <c r="CI83" s="80">
        <f t="shared" si="28"/>
        <v>0.2592592592592593</v>
      </c>
      <c r="CJ83" s="80">
        <f t="shared" si="29"/>
        <v>0.59375</v>
      </c>
      <c r="CK83" s="80">
        <f t="shared" si="30"/>
        <v>1.0995370370370419E-2</v>
      </c>
    </row>
    <row r="84" spans="1:89" ht="15.75" x14ac:dyDescent="0.5">
      <c r="A84" s="83">
        <v>7.5</v>
      </c>
      <c r="B84" s="83">
        <v>1.6</v>
      </c>
      <c r="C84" s="82">
        <v>43</v>
      </c>
      <c r="D84" s="82">
        <v>5</v>
      </c>
      <c r="E84" s="84">
        <v>0.48</v>
      </c>
      <c r="F84" s="82">
        <v>59</v>
      </c>
      <c r="G84" s="82">
        <v>3</v>
      </c>
      <c r="H84" s="82">
        <v>127</v>
      </c>
      <c r="I84" s="29">
        <v>0</v>
      </c>
      <c r="J84" s="82">
        <v>30</v>
      </c>
      <c r="K84" s="82">
        <v>4</v>
      </c>
      <c r="L84" s="82">
        <v>2</v>
      </c>
      <c r="M84" s="61">
        <v>35</v>
      </c>
      <c r="N84" s="62">
        <v>17</v>
      </c>
      <c r="O84" s="80">
        <v>0</v>
      </c>
      <c r="P84" s="30">
        <v>170</v>
      </c>
      <c r="Q84" s="30">
        <v>175</v>
      </c>
      <c r="R84" s="31">
        <v>2.9411764705882353E-2</v>
      </c>
      <c r="S84" s="82">
        <v>0</v>
      </c>
      <c r="U84" s="80">
        <v>11.4</v>
      </c>
      <c r="V84" s="80">
        <v>2.2999999999999998</v>
      </c>
      <c r="W84" s="80">
        <v>65</v>
      </c>
      <c r="X84" s="80">
        <v>9</v>
      </c>
      <c r="Y84" s="80">
        <v>0.27500000000000002</v>
      </c>
      <c r="Z84" s="80">
        <v>139</v>
      </c>
      <c r="AA84" s="80">
        <v>1</v>
      </c>
      <c r="AB84" s="80">
        <v>124</v>
      </c>
      <c r="AC84" s="80">
        <v>1</v>
      </c>
      <c r="AD84" s="80">
        <v>34</v>
      </c>
      <c r="AE84" s="80">
        <v>11</v>
      </c>
      <c r="AF84" s="80">
        <v>2</v>
      </c>
      <c r="AG84" s="80">
        <v>40</v>
      </c>
      <c r="AH84" s="80">
        <v>59</v>
      </c>
      <c r="AI84" s="80">
        <v>1</v>
      </c>
      <c r="AJ84" s="80">
        <v>169</v>
      </c>
      <c r="AK84" s="80">
        <v>174</v>
      </c>
      <c r="AL84" s="80">
        <v>2.9585798816568046E-2</v>
      </c>
      <c r="AM84" s="106">
        <v>0</v>
      </c>
      <c r="AN84" s="107">
        <v>1</v>
      </c>
      <c r="AO84" s="108">
        <f t="shared" si="20"/>
        <v>1</v>
      </c>
      <c r="AP84" s="80">
        <f t="shared" si="21"/>
        <v>0</v>
      </c>
      <c r="AQ84" s="80">
        <f t="shared" si="22"/>
        <v>0.27801332851737959</v>
      </c>
      <c r="AR84" s="106">
        <f t="shared" si="23"/>
        <v>0.27801332851737959</v>
      </c>
      <c r="AS84" s="108">
        <f t="shared" si="24"/>
        <v>0.72198667148262041</v>
      </c>
      <c r="AT84" s="106">
        <f t="shared" si="25"/>
        <v>-0.3257486008100961</v>
      </c>
      <c r="AU84" s="108">
        <f t="shared" si="26"/>
        <v>100</v>
      </c>
      <c r="AV84" s="80">
        <f t="shared" si="27"/>
        <v>0.3850671203479023</v>
      </c>
      <c r="CD84" s="80">
        <v>0.67314774165475588</v>
      </c>
      <c r="CE84" s="80">
        <v>1</v>
      </c>
      <c r="CF84" s="80">
        <v>0</v>
      </c>
      <c r="CG84" s="80">
        <f t="shared" si="31"/>
        <v>41</v>
      </c>
      <c r="CH84" s="80">
        <f t="shared" si="32"/>
        <v>39</v>
      </c>
      <c r="CI84" s="80">
        <f t="shared" si="28"/>
        <v>0.2407407407407407</v>
      </c>
      <c r="CJ84" s="80">
        <f t="shared" si="29"/>
        <v>0.59375</v>
      </c>
      <c r="CK84" s="80">
        <f t="shared" si="30"/>
        <v>0</v>
      </c>
    </row>
    <row r="85" spans="1:89" ht="15.75" x14ac:dyDescent="0.5">
      <c r="A85" s="83">
        <v>8.1</v>
      </c>
      <c r="B85" s="83">
        <v>1.9</v>
      </c>
      <c r="C85" s="82">
        <v>49</v>
      </c>
      <c r="D85" s="82">
        <v>16</v>
      </c>
      <c r="E85" s="84">
        <v>0.98299999999999998</v>
      </c>
      <c r="F85" s="82">
        <v>71</v>
      </c>
      <c r="G85" s="82">
        <v>4</v>
      </c>
      <c r="H85" s="82">
        <v>112</v>
      </c>
      <c r="I85" s="29">
        <v>0</v>
      </c>
      <c r="J85" s="82">
        <v>39</v>
      </c>
      <c r="K85" s="82">
        <v>7</v>
      </c>
      <c r="L85" s="82">
        <v>3</v>
      </c>
      <c r="M85" s="61">
        <v>45</v>
      </c>
      <c r="N85" s="62">
        <v>23</v>
      </c>
      <c r="O85" s="80">
        <v>0</v>
      </c>
      <c r="P85" s="30">
        <v>175</v>
      </c>
      <c r="Q85" s="30">
        <v>180</v>
      </c>
      <c r="R85" s="31">
        <v>2.8571428571428571E-2</v>
      </c>
      <c r="S85" s="82">
        <v>1</v>
      </c>
      <c r="U85" s="80">
        <v>11.4</v>
      </c>
      <c r="V85" s="80">
        <v>2.4</v>
      </c>
      <c r="W85" s="80">
        <v>58</v>
      </c>
      <c r="X85" s="80">
        <v>2</v>
      </c>
      <c r="Y85" s="80">
        <v>1.3360000000000001</v>
      </c>
      <c r="Z85" s="80">
        <v>150</v>
      </c>
      <c r="AA85" s="80">
        <v>2</v>
      </c>
      <c r="AB85" s="80">
        <v>98</v>
      </c>
      <c r="AC85" s="80">
        <v>1</v>
      </c>
      <c r="AD85" s="80">
        <v>38</v>
      </c>
      <c r="AE85" s="80">
        <v>9</v>
      </c>
      <c r="AF85" s="80">
        <v>2</v>
      </c>
      <c r="AG85" s="80">
        <v>47</v>
      </c>
      <c r="AH85" s="80">
        <v>41</v>
      </c>
      <c r="AI85" s="80">
        <v>1</v>
      </c>
      <c r="AJ85" s="80">
        <v>177</v>
      </c>
      <c r="AK85" s="80">
        <v>183</v>
      </c>
      <c r="AL85" s="80">
        <v>3.3898305084745763E-2</v>
      </c>
      <c r="AM85" s="106">
        <v>0</v>
      </c>
      <c r="AN85" s="107">
        <v>1</v>
      </c>
      <c r="AO85" s="108">
        <f t="shared" si="20"/>
        <v>1</v>
      </c>
      <c r="AP85" s="80">
        <f t="shared" si="21"/>
        <v>0</v>
      </c>
      <c r="AQ85" s="80">
        <f t="shared" si="22"/>
        <v>0.36313836038422925</v>
      </c>
      <c r="AR85" s="106">
        <f t="shared" si="23"/>
        <v>0.36313836038422925</v>
      </c>
      <c r="AS85" s="108">
        <f t="shared" si="24"/>
        <v>0.63686163961577069</v>
      </c>
      <c r="AT85" s="106">
        <f t="shared" si="25"/>
        <v>-0.45120285325734572</v>
      </c>
      <c r="AU85" s="108">
        <f t="shared" si="26"/>
        <v>100</v>
      </c>
      <c r="AV85" s="80">
        <f t="shared" si="27"/>
        <v>0.57019976992697607</v>
      </c>
      <c r="CD85" s="80">
        <v>0.67341817490271416</v>
      </c>
      <c r="CE85" s="80">
        <v>0</v>
      </c>
      <c r="CF85" s="80">
        <v>1</v>
      </c>
      <c r="CG85" s="80">
        <f t="shared" si="31"/>
        <v>41</v>
      </c>
      <c r="CH85" s="80">
        <f t="shared" si="32"/>
        <v>40</v>
      </c>
      <c r="CI85" s="80">
        <f t="shared" si="28"/>
        <v>0.2407407407407407</v>
      </c>
      <c r="CJ85" s="80">
        <f t="shared" si="29"/>
        <v>0.58333333333333326</v>
      </c>
      <c r="CK85" s="80">
        <f t="shared" si="30"/>
        <v>1.0802469135802451E-2</v>
      </c>
    </row>
    <row r="86" spans="1:89" ht="15.75" x14ac:dyDescent="0.5">
      <c r="A86" s="83">
        <v>10.3</v>
      </c>
      <c r="B86" s="83">
        <v>2.1</v>
      </c>
      <c r="C86" s="82">
        <v>49</v>
      </c>
      <c r="D86" s="82">
        <v>3</v>
      </c>
      <c r="E86" s="84">
        <v>1.881</v>
      </c>
      <c r="F86" s="82">
        <v>46</v>
      </c>
      <c r="G86" s="82">
        <v>1</v>
      </c>
      <c r="H86" s="82">
        <v>85</v>
      </c>
      <c r="I86" s="29">
        <v>1</v>
      </c>
      <c r="J86" s="82">
        <v>46</v>
      </c>
      <c r="K86" s="82">
        <v>9</v>
      </c>
      <c r="L86" s="82">
        <v>3</v>
      </c>
      <c r="M86" s="61">
        <v>36</v>
      </c>
      <c r="N86" s="62">
        <v>17</v>
      </c>
      <c r="O86" s="80">
        <v>0</v>
      </c>
      <c r="P86" s="30">
        <v>184</v>
      </c>
      <c r="Q86" s="30">
        <v>194</v>
      </c>
      <c r="R86" s="31">
        <v>5.434782608695652E-2</v>
      </c>
      <c r="S86" s="82">
        <v>0</v>
      </c>
      <c r="U86" s="80">
        <v>11.4</v>
      </c>
      <c r="V86" s="80">
        <v>3.6</v>
      </c>
      <c r="W86" s="80">
        <v>96</v>
      </c>
      <c r="X86" s="80">
        <v>1</v>
      </c>
      <c r="Y86" s="80">
        <v>0.83099999999999996</v>
      </c>
      <c r="Z86" s="80">
        <v>199</v>
      </c>
      <c r="AA86" s="80">
        <v>3</v>
      </c>
      <c r="AB86" s="80">
        <v>109</v>
      </c>
      <c r="AC86" s="80">
        <v>0</v>
      </c>
      <c r="AD86" s="80">
        <v>44</v>
      </c>
      <c r="AE86" s="80">
        <v>10</v>
      </c>
      <c r="AF86" s="80">
        <v>4</v>
      </c>
      <c r="AG86" s="80">
        <v>24</v>
      </c>
      <c r="AH86" s="80">
        <v>65</v>
      </c>
      <c r="AI86" s="80">
        <v>0</v>
      </c>
      <c r="AJ86" s="80">
        <v>162</v>
      </c>
      <c r="AK86" s="80">
        <v>168</v>
      </c>
      <c r="AL86" s="80">
        <v>3.7037037037037035E-2</v>
      </c>
      <c r="AM86" s="106">
        <v>1</v>
      </c>
      <c r="AN86" s="107">
        <v>0</v>
      </c>
      <c r="AO86" s="108">
        <f t="shared" si="20"/>
        <v>1</v>
      </c>
      <c r="AP86" s="80">
        <f t="shared" si="21"/>
        <v>1</v>
      </c>
      <c r="AQ86" s="80">
        <f t="shared" si="22"/>
        <v>0.91301388807073658</v>
      </c>
      <c r="AR86" s="106">
        <f t="shared" si="23"/>
        <v>0.91301388807073658</v>
      </c>
      <c r="AS86" s="108">
        <f t="shared" si="24"/>
        <v>8.6986111929263421E-2</v>
      </c>
      <c r="AT86" s="106">
        <f t="shared" si="25"/>
        <v>-9.1004187034366094E-2</v>
      </c>
      <c r="AU86" s="108">
        <f t="shared" si="26"/>
        <v>100</v>
      </c>
      <c r="AV86" s="80">
        <f t="shared" si="27"/>
        <v>9.5273591197031271E-2</v>
      </c>
      <c r="CD86" s="80">
        <v>0.67358400065710866</v>
      </c>
      <c r="CE86" s="80">
        <v>1</v>
      </c>
      <c r="CF86" s="80">
        <v>0</v>
      </c>
      <c r="CG86" s="80">
        <f t="shared" si="31"/>
        <v>42</v>
      </c>
      <c r="CH86" s="80">
        <f t="shared" si="32"/>
        <v>40</v>
      </c>
      <c r="CI86" s="80">
        <f t="shared" si="28"/>
        <v>0.22222222222222221</v>
      </c>
      <c r="CJ86" s="80">
        <f t="shared" si="29"/>
        <v>0.58333333333333326</v>
      </c>
      <c r="CK86" s="80">
        <f t="shared" si="30"/>
        <v>1.0802469135802451E-2</v>
      </c>
    </row>
    <row r="87" spans="1:89" ht="15.75" x14ac:dyDescent="0.5">
      <c r="A87" s="83">
        <v>7.7</v>
      </c>
      <c r="B87" s="83">
        <v>1.9</v>
      </c>
      <c r="C87" s="82">
        <v>46</v>
      </c>
      <c r="D87" s="82">
        <v>3</v>
      </c>
      <c r="E87" s="84">
        <v>2.6259999999999999</v>
      </c>
      <c r="F87" s="82">
        <v>43</v>
      </c>
      <c r="G87" s="82">
        <v>2</v>
      </c>
      <c r="H87" s="82">
        <v>74</v>
      </c>
      <c r="I87" s="29">
        <v>0</v>
      </c>
      <c r="J87" s="82">
        <v>50</v>
      </c>
      <c r="K87" s="82">
        <v>4</v>
      </c>
      <c r="L87" s="82">
        <v>4</v>
      </c>
      <c r="M87" s="61">
        <v>50</v>
      </c>
      <c r="N87" s="62">
        <v>21</v>
      </c>
      <c r="O87" s="80">
        <v>0</v>
      </c>
      <c r="P87" s="30">
        <v>176</v>
      </c>
      <c r="Q87" s="30">
        <v>180</v>
      </c>
      <c r="R87" s="31">
        <v>2.2727272727272728E-2</v>
      </c>
      <c r="S87" s="82">
        <v>0</v>
      </c>
      <c r="U87" s="80">
        <v>11.6</v>
      </c>
      <c r="V87" s="80">
        <v>2.2000000000000002</v>
      </c>
      <c r="W87" s="80">
        <v>60</v>
      </c>
      <c r="X87" s="80">
        <v>9</v>
      </c>
      <c r="Y87" s="80">
        <v>3.2000000000000001E-2</v>
      </c>
      <c r="Z87" s="80">
        <v>102</v>
      </c>
      <c r="AA87" s="80">
        <v>5</v>
      </c>
      <c r="AB87" s="80">
        <v>135</v>
      </c>
      <c r="AC87" s="80">
        <v>1</v>
      </c>
      <c r="AD87" s="80">
        <v>35</v>
      </c>
      <c r="AE87" s="80">
        <v>8</v>
      </c>
      <c r="AF87" s="80">
        <v>2</v>
      </c>
      <c r="AG87" s="80">
        <v>32</v>
      </c>
      <c r="AH87" s="80">
        <v>37</v>
      </c>
      <c r="AI87" s="80">
        <v>0</v>
      </c>
      <c r="AJ87" s="80">
        <v>178</v>
      </c>
      <c r="AK87" s="80">
        <v>185</v>
      </c>
      <c r="AL87" s="80">
        <v>3.9325842696629212E-2</v>
      </c>
      <c r="AM87" s="106">
        <v>1</v>
      </c>
      <c r="AN87" s="107">
        <v>0</v>
      </c>
      <c r="AO87" s="108">
        <f t="shared" si="20"/>
        <v>1</v>
      </c>
      <c r="AP87" s="80">
        <f t="shared" si="21"/>
        <v>1</v>
      </c>
      <c r="AQ87" s="80">
        <f t="shared" si="22"/>
        <v>0.84113214893593802</v>
      </c>
      <c r="AR87" s="106">
        <f t="shared" si="23"/>
        <v>0.84113214893593802</v>
      </c>
      <c r="AS87" s="108">
        <f t="shared" si="24"/>
        <v>0.15886785106406198</v>
      </c>
      <c r="AT87" s="106">
        <f t="shared" si="25"/>
        <v>-0.17300649825468292</v>
      </c>
      <c r="AU87" s="108">
        <f t="shared" si="26"/>
        <v>100</v>
      </c>
      <c r="AV87" s="80">
        <f t="shared" si="27"/>
        <v>0.18887383066386826</v>
      </c>
      <c r="CD87" s="80">
        <v>0.67359282512239937</v>
      </c>
      <c r="CE87" s="80">
        <v>1</v>
      </c>
      <c r="CF87" s="80">
        <v>0</v>
      </c>
      <c r="CG87" s="80">
        <f t="shared" si="31"/>
        <v>43</v>
      </c>
      <c r="CH87" s="80">
        <f t="shared" si="32"/>
        <v>40</v>
      </c>
      <c r="CI87" s="80">
        <f t="shared" si="28"/>
        <v>0.20370370370370372</v>
      </c>
      <c r="CJ87" s="80">
        <f t="shared" si="29"/>
        <v>0.58333333333333326</v>
      </c>
      <c r="CK87" s="80">
        <f t="shared" si="30"/>
        <v>0</v>
      </c>
    </row>
    <row r="88" spans="1:89" ht="15.75" x14ac:dyDescent="0.5">
      <c r="A88" s="83">
        <v>8.5</v>
      </c>
      <c r="B88" s="83">
        <v>1.9</v>
      </c>
      <c r="C88" s="82">
        <v>53</v>
      </c>
      <c r="D88" s="82">
        <v>21</v>
      </c>
      <c r="E88" s="84">
        <v>0.56799999999999995</v>
      </c>
      <c r="F88" s="82">
        <v>125</v>
      </c>
      <c r="G88" s="82">
        <v>3</v>
      </c>
      <c r="H88" s="82">
        <v>109</v>
      </c>
      <c r="I88" s="29">
        <v>0</v>
      </c>
      <c r="J88" s="82">
        <v>44</v>
      </c>
      <c r="K88" s="82">
        <v>8</v>
      </c>
      <c r="L88" s="82">
        <v>3</v>
      </c>
      <c r="M88" s="61">
        <v>45</v>
      </c>
      <c r="N88" s="62">
        <v>34</v>
      </c>
      <c r="O88" s="80">
        <v>0</v>
      </c>
      <c r="P88" s="30">
        <v>160</v>
      </c>
      <c r="Q88" s="30">
        <v>167</v>
      </c>
      <c r="R88" s="31">
        <v>4.3749999999999997E-2</v>
      </c>
      <c r="S88" s="82">
        <v>0</v>
      </c>
      <c r="U88" s="80">
        <v>11.6</v>
      </c>
      <c r="V88" s="80">
        <v>2.2999999999999998</v>
      </c>
      <c r="W88" s="80">
        <v>55</v>
      </c>
      <c r="X88" s="80">
        <v>3</v>
      </c>
      <c r="Y88" s="80">
        <v>0.73899999999999999</v>
      </c>
      <c r="Z88" s="80">
        <v>146</v>
      </c>
      <c r="AA88" s="80">
        <v>3</v>
      </c>
      <c r="AB88" s="80">
        <v>114</v>
      </c>
      <c r="AC88" s="80">
        <v>1</v>
      </c>
      <c r="AD88" s="80">
        <v>43</v>
      </c>
      <c r="AE88" s="80">
        <v>11</v>
      </c>
      <c r="AF88" s="80">
        <v>3</v>
      </c>
      <c r="AG88" s="80">
        <v>28</v>
      </c>
      <c r="AH88" s="80">
        <v>35</v>
      </c>
      <c r="AI88" s="80">
        <v>0</v>
      </c>
      <c r="AJ88" s="80">
        <v>170</v>
      </c>
      <c r="AK88" s="80">
        <v>175</v>
      </c>
      <c r="AL88" s="80">
        <v>2.9411764705882353E-2</v>
      </c>
      <c r="AM88" s="106">
        <v>1</v>
      </c>
      <c r="AN88" s="107">
        <v>0</v>
      </c>
      <c r="AO88" s="108">
        <f t="shared" si="20"/>
        <v>1</v>
      </c>
      <c r="AP88" s="80">
        <f t="shared" si="21"/>
        <v>1</v>
      </c>
      <c r="AQ88" s="80">
        <f t="shared" si="22"/>
        <v>0.53390550856094721</v>
      </c>
      <c r="AR88" s="106">
        <f t="shared" si="23"/>
        <v>0.53390550856094721</v>
      </c>
      <c r="AS88" s="108">
        <f t="shared" si="24"/>
        <v>0.46609449143905279</v>
      </c>
      <c r="AT88" s="106">
        <f t="shared" si="25"/>
        <v>-0.62753640593988513</v>
      </c>
      <c r="AU88" s="108">
        <f t="shared" si="26"/>
        <v>100</v>
      </c>
      <c r="AV88" s="80">
        <f t="shared" si="27"/>
        <v>0.87299060220474667</v>
      </c>
      <c r="CD88" s="80">
        <v>0.69434746689768834</v>
      </c>
      <c r="CE88" s="80">
        <v>0</v>
      </c>
      <c r="CF88" s="80">
        <v>1</v>
      </c>
      <c r="CG88" s="80">
        <f t="shared" si="31"/>
        <v>43</v>
      </c>
      <c r="CH88" s="80">
        <f t="shared" si="32"/>
        <v>41</v>
      </c>
      <c r="CI88" s="80">
        <f t="shared" si="28"/>
        <v>0.20370370370370372</v>
      </c>
      <c r="CJ88" s="80">
        <f t="shared" si="29"/>
        <v>0.57291666666666674</v>
      </c>
      <c r="CK88" s="80">
        <f t="shared" si="30"/>
        <v>1.0609567901234553E-2</v>
      </c>
    </row>
    <row r="89" spans="1:89" ht="15.75" x14ac:dyDescent="0.5">
      <c r="A89" s="83">
        <v>10.7</v>
      </c>
      <c r="B89" s="83">
        <v>2.2000000000000002</v>
      </c>
      <c r="C89" s="82">
        <v>62</v>
      </c>
      <c r="D89" s="82">
        <v>8</v>
      </c>
      <c r="E89" s="84">
        <v>0.879</v>
      </c>
      <c r="F89" s="82">
        <v>118</v>
      </c>
      <c r="G89" s="82">
        <v>3</v>
      </c>
      <c r="H89" s="82">
        <v>108</v>
      </c>
      <c r="I89" s="29">
        <v>1</v>
      </c>
      <c r="J89" s="82">
        <v>31</v>
      </c>
      <c r="K89" s="82">
        <v>10</v>
      </c>
      <c r="L89" s="82">
        <v>2</v>
      </c>
      <c r="M89" s="61">
        <v>37</v>
      </c>
      <c r="N89" s="62">
        <v>50</v>
      </c>
      <c r="O89" s="80">
        <v>1</v>
      </c>
      <c r="P89" s="30">
        <v>173</v>
      </c>
      <c r="Q89" s="30">
        <v>180</v>
      </c>
      <c r="R89" s="31">
        <v>4.046242774566474E-2</v>
      </c>
      <c r="S89" s="82">
        <v>0</v>
      </c>
      <c r="U89" s="80">
        <v>11.7</v>
      </c>
      <c r="V89" s="80">
        <v>3</v>
      </c>
      <c r="W89" s="80">
        <v>82</v>
      </c>
      <c r="X89" s="80">
        <v>15</v>
      </c>
      <c r="Y89" s="80">
        <v>0.88800000000000001</v>
      </c>
      <c r="Z89" s="80">
        <v>202</v>
      </c>
      <c r="AA89" s="80">
        <v>5</v>
      </c>
      <c r="AB89" s="80">
        <v>147</v>
      </c>
      <c r="AC89" s="80">
        <v>1</v>
      </c>
      <c r="AD89" s="80">
        <v>40</v>
      </c>
      <c r="AE89" s="80">
        <v>7</v>
      </c>
      <c r="AF89" s="80">
        <v>3</v>
      </c>
      <c r="AG89" s="80">
        <v>42</v>
      </c>
      <c r="AH89" s="80">
        <v>61</v>
      </c>
      <c r="AI89" s="80">
        <v>1</v>
      </c>
      <c r="AJ89" s="80">
        <v>156</v>
      </c>
      <c r="AK89" s="80">
        <v>163</v>
      </c>
      <c r="AL89" s="80">
        <v>4.4871794871794872E-2</v>
      </c>
      <c r="AM89" s="106">
        <v>1</v>
      </c>
      <c r="AN89" s="107">
        <v>0</v>
      </c>
      <c r="AO89" s="108">
        <f t="shared" si="20"/>
        <v>1</v>
      </c>
      <c r="AP89" s="80">
        <f t="shared" si="21"/>
        <v>1</v>
      </c>
      <c r="AQ89" s="80">
        <f t="shared" si="22"/>
        <v>0.66573222978668878</v>
      </c>
      <c r="AR89" s="106">
        <f t="shared" si="23"/>
        <v>0.66573222978668878</v>
      </c>
      <c r="AS89" s="108">
        <f t="shared" si="24"/>
        <v>0.33426777021331122</v>
      </c>
      <c r="AT89" s="106">
        <f t="shared" si="25"/>
        <v>-0.4068677466658302</v>
      </c>
      <c r="AU89" s="108">
        <f t="shared" si="26"/>
        <v>100</v>
      </c>
      <c r="AV89" s="80">
        <f t="shared" si="27"/>
        <v>0.50210543407281927</v>
      </c>
      <c r="CD89" s="80">
        <v>0.6960452382301201</v>
      </c>
      <c r="CE89" s="80">
        <v>1</v>
      </c>
      <c r="CF89" s="80">
        <v>0</v>
      </c>
      <c r="CG89" s="80">
        <f t="shared" si="31"/>
        <v>44</v>
      </c>
      <c r="CH89" s="80">
        <f t="shared" si="32"/>
        <v>41</v>
      </c>
      <c r="CI89" s="80">
        <f t="shared" si="28"/>
        <v>0.18518518518518523</v>
      </c>
      <c r="CJ89" s="80">
        <f t="shared" si="29"/>
        <v>0.57291666666666674</v>
      </c>
      <c r="CK89" s="80">
        <f t="shared" si="30"/>
        <v>0</v>
      </c>
    </row>
    <row r="90" spans="1:89" ht="15.75" x14ac:dyDescent="0.5">
      <c r="A90" s="83">
        <v>7.4</v>
      </c>
      <c r="B90" s="83">
        <v>1.8</v>
      </c>
      <c r="C90" s="82">
        <v>51</v>
      </c>
      <c r="D90" s="82">
        <v>4</v>
      </c>
      <c r="E90" s="84">
        <v>1.083</v>
      </c>
      <c r="F90" s="82">
        <v>101</v>
      </c>
      <c r="G90" s="82">
        <v>2</v>
      </c>
      <c r="H90" s="82">
        <v>100</v>
      </c>
      <c r="I90" s="29">
        <v>0</v>
      </c>
      <c r="J90" s="82">
        <v>53</v>
      </c>
      <c r="K90" s="82">
        <v>7</v>
      </c>
      <c r="L90" s="82">
        <v>4</v>
      </c>
      <c r="M90" s="61">
        <v>34</v>
      </c>
      <c r="N90" s="62">
        <v>28</v>
      </c>
      <c r="O90" s="80">
        <v>0</v>
      </c>
      <c r="P90" s="30">
        <v>163</v>
      </c>
      <c r="Q90" s="30">
        <v>167</v>
      </c>
      <c r="R90" s="31">
        <v>2.4539877300613498E-2</v>
      </c>
      <c r="S90" s="82">
        <v>0</v>
      </c>
      <c r="U90" s="80">
        <v>11.8</v>
      </c>
      <c r="V90" s="80">
        <v>1.8</v>
      </c>
      <c r="W90" s="80">
        <v>53</v>
      </c>
      <c r="X90" s="80">
        <v>7</v>
      </c>
      <c r="Y90" s="80">
        <v>1.512</v>
      </c>
      <c r="Z90" s="80">
        <v>125</v>
      </c>
      <c r="AA90" s="80">
        <v>2</v>
      </c>
      <c r="AB90" s="80">
        <v>101</v>
      </c>
      <c r="AC90" s="80">
        <v>0</v>
      </c>
      <c r="AD90" s="80">
        <v>39</v>
      </c>
      <c r="AE90" s="80">
        <v>13</v>
      </c>
      <c r="AF90" s="80">
        <v>2</v>
      </c>
      <c r="AG90" s="80">
        <v>36</v>
      </c>
      <c r="AH90" s="80">
        <v>32</v>
      </c>
      <c r="AI90" s="80">
        <v>0</v>
      </c>
      <c r="AJ90" s="80">
        <v>172</v>
      </c>
      <c r="AK90" s="80">
        <v>179</v>
      </c>
      <c r="AL90" s="80">
        <v>4.0697674418604654E-2</v>
      </c>
      <c r="AM90" s="106">
        <v>1</v>
      </c>
      <c r="AN90" s="107">
        <v>0</v>
      </c>
      <c r="AO90" s="108">
        <f t="shared" si="20"/>
        <v>1</v>
      </c>
      <c r="AP90" s="80">
        <f t="shared" si="21"/>
        <v>1</v>
      </c>
      <c r="AQ90" s="80">
        <f t="shared" si="22"/>
        <v>0.85195299099534882</v>
      </c>
      <c r="AR90" s="106">
        <f t="shared" si="23"/>
        <v>0.85195299099534882</v>
      </c>
      <c r="AS90" s="108">
        <f t="shared" si="24"/>
        <v>0.14804700900465118</v>
      </c>
      <c r="AT90" s="106">
        <f t="shared" si="25"/>
        <v>-0.16022392856309969</v>
      </c>
      <c r="AU90" s="108">
        <f t="shared" si="26"/>
        <v>100</v>
      </c>
      <c r="AV90" s="80">
        <f t="shared" si="27"/>
        <v>0.17377368301939494</v>
      </c>
      <c r="CD90" s="80">
        <v>0.69826000048465919</v>
      </c>
      <c r="CE90" s="80">
        <v>0</v>
      </c>
      <c r="CF90" s="80">
        <v>1</v>
      </c>
      <c r="CG90" s="80">
        <f t="shared" si="31"/>
        <v>44</v>
      </c>
      <c r="CH90" s="80">
        <f t="shared" si="32"/>
        <v>42</v>
      </c>
      <c r="CI90" s="80">
        <f t="shared" si="28"/>
        <v>0.18518518518518523</v>
      </c>
      <c r="CJ90" s="80">
        <f t="shared" si="29"/>
        <v>0.5625</v>
      </c>
      <c r="CK90" s="80">
        <f t="shared" si="30"/>
        <v>0</v>
      </c>
    </row>
    <row r="91" spans="1:89" ht="15.75" x14ac:dyDescent="0.5">
      <c r="A91" s="83">
        <v>14.8</v>
      </c>
      <c r="B91" s="83">
        <v>2.6</v>
      </c>
      <c r="C91" s="82">
        <v>70</v>
      </c>
      <c r="D91" s="82">
        <v>6</v>
      </c>
      <c r="E91" s="84">
        <v>0.82799999999999996</v>
      </c>
      <c r="F91" s="82">
        <v>213</v>
      </c>
      <c r="G91" s="82">
        <v>3</v>
      </c>
      <c r="H91" s="82">
        <v>105</v>
      </c>
      <c r="I91" s="29">
        <v>1</v>
      </c>
      <c r="J91" s="82">
        <v>37</v>
      </c>
      <c r="K91" s="82">
        <v>15</v>
      </c>
      <c r="L91" s="82">
        <v>2</v>
      </c>
      <c r="M91" s="61">
        <v>37</v>
      </c>
      <c r="N91" s="62">
        <v>75</v>
      </c>
      <c r="O91" s="80">
        <v>1</v>
      </c>
      <c r="P91" s="30">
        <v>168</v>
      </c>
      <c r="Q91" s="30">
        <v>176</v>
      </c>
      <c r="R91" s="31">
        <v>4.7619047619047616E-2</v>
      </c>
      <c r="S91" s="82">
        <v>1</v>
      </c>
      <c r="U91" s="80">
        <v>11.8</v>
      </c>
      <c r="V91" s="80">
        <v>2</v>
      </c>
      <c r="W91" s="80">
        <v>51</v>
      </c>
      <c r="X91" s="80">
        <v>8</v>
      </c>
      <c r="Y91" s="80">
        <v>0.79900000000000004</v>
      </c>
      <c r="Z91" s="80">
        <v>96</v>
      </c>
      <c r="AA91" s="80">
        <v>6</v>
      </c>
      <c r="AB91" s="80">
        <v>145</v>
      </c>
      <c r="AC91" s="80">
        <v>1</v>
      </c>
      <c r="AD91" s="80">
        <v>34</v>
      </c>
      <c r="AE91" s="80">
        <v>12</v>
      </c>
      <c r="AF91" s="80">
        <v>2</v>
      </c>
      <c r="AG91" s="80">
        <v>40</v>
      </c>
      <c r="AH91" s="80">
        <v>22</v>
      </c>
      <c r="AI91" s="80">
        <v>0</v>
      </c>
      <c r="AJ91" s="80">
        <v>181</v>
      </c>
      <c r="AK91" s="80">
        <v>189</v>
      </c>
      <c r="AL91" s="80">
        <v>4.4198895027624308E-2</v>
      </c>
      <c r="AM91" s="106">
        <v>1</v>
      </c>
      <c r="AN91" s="107">
        <v>0</v>
      </c>
      <c r="AO91" s="108">
        <f t="shared" si="20"/>
        <v>1</v>
      </c>
      <c r="AP91" s="80">
        <f t="shared" si="21"/>
        <v>1</v>
      </c>
      <c r="AQ91" s="80">
        <f t="shared" si="22"/>
        <v>0.94952123675145339</v>
      </c>
      <c r="AR91" s="106">
        <f t="shared" si="23"/>
        <v>0.94952123675145339</v>
      </c>
      <c r="AS91" s="108">
        <f t="shared" si="24"/>
        <v>5.047876324854661E-2</v>
      </c>
      <c r="AT91" s="106">
        <f t="shared" si="25"/>
        <v>-5.1797382732994252E-2</v>
      </c>
      <c r="AU91" s="108">
        <f t="shared" si="26"/>
        <v>100</v>
      </c>
      <c r="AV91" s="80">
        <f t="shared" si="27"/>
        <v>5.3162332020342089E-2</v>
      </c>
      <c r="CD91" s="80">
        <v>0.70423313715028724</v>
      </c>
      <c r="CE91" s="80">
        <v>0</v>
      </c>
      <c r="CF91" s="80">
        <v>1</v>
      </c>
      <c r="CG91" s="80">
        <f t="shared" si="31"/>
        <v>44</v>
      </c>
      <c r="CH91" s="80">
        <f t="shared" si="32"/>
        <v>43</v>
      </c>
      <c r="CI91" s="80">
        <f t="shared" si="28"/>
        <v>0.18518518518518523</v>
      </c>
      <c r="CJ91" s="80">
        <f t="shared" si="29"/>
        <v>0.55208333333333326</v>
      </c>
      <c r="CK91" s="80">
        <f t="shared" si="30"/>
        <v>0</v>
      </c>
    </row>
    <row r="92" spans="1:89" ht="15.75" x14ac:dyDescent="0.5">
      <c r="A92" s="83">
        <v>7.3</v>
      </c>
      <c r="B92" s="83">
        <v>1.9</v>
      </c>
      <c r="C92" s="82">
        <v>56</v>
      </c>
      <c r="D92" s="82">
        <v>24</v>
      </c>
      <c r="E92" s="84">
        <v>1.56</v>
      </c>
      <c r="F92" s="82">
        <v>115</v>
      </c>
      <c r="G92" s="82">
        <v>5</v>
      </c>
      <c r="H92" s="82">
        <v>87</v>
      </c>
      <c r="I92" s="29">
        <v>0</v>
      </c>
      <c r="J92" s="82">
        <v>46</v>
      </c>
      <c r="K92" s="82">
        <v>1</v>
      </c>
      <c r="L92" s="82">
        <v>4</v>
      </c>
      <c r="M92" s="61">
        <v>45</v>
      </c>
      <c r="N92" s="62">
        <v>37</v>
      </c>
      <c r="O92" s="80">
        <v>0</v>
      </c>
      <c r="P92" s="30">
        <v>162</v>
      </c>
      <c r="Q92" s="30">
        <v>166</v>
      </c>
      <c r="R92" s="31">
        <v>2.4691358024691357E-2</v>
      </c>
      <c r="S92" s="82">
        <v>1</v>
      </c>
      <c r="U92" s="80">
        <v>11.8</v>
      </c>
      <c r="V92" s="80">
        <v>2.6</v>
      </c>
      <c r="W92" s="80">
        <v>56</v>
      </c>
      <c r="X92" s="80">
        <v>2</v>
      </c>
      <c r="Y92" s="80">
        <v>1.1419999999999999</v>
      </c>
      <c r="Z92" s="80">
        <v>199</v>
      </c>
      <c r="AA92" s="80">
        <v>2</v>
      </c>
      <c r="AB92" s="80">
        <v>98</v>
      </c>
      <c r="AC92" s="80">
        <v>1</v>
      </c>
      <c r="AD92" s="80">
        <v>35</v>
      </c>
      <c r="AE92" s="80">
        <v>8</v>
      </c>
      <c r="AF92" s="80">
        <v>2</v>
      </c>
      <c r="AG92" s="80">
        <v>30</v>
      </c>
      <c r="AH92" s="80">
        <v>37</v>
      </c>
      <c r="AI92" s="80">
        <v>0</v>
      </c>
      <c r="AJ92" s="80">
        <v>164</v>
      </c>
      <c r="AK92" s="80">
        <v>170</v>
      </c>
      <c r="AL92" s="80">
        <v>3.6585365853658534E-2</v>
      </c>
      <c r="AM92" s="106">
        <v>1</v>
      </c>
      <c r="AN92" s="107">
        <v>0</v>
      </c>
      <c r="AO92" s="108">
        <f t="shared" si="20"/>
        <v>1</v>
      </c>
      <c r="AP92" s="80">
        <f t="shared" si="21"/>
        <v>1</v>
      </c>
      <c r="AQ92" s="80">
        <f t="shared" si="22"/>
        <v>0.70423313715028724</v>
      </c>
      <c r="AR92" s="106">
        <f t="shared" si="23"/>
        <v>0.70423313715028724</v>
      </c>
      <c r="AS92" s="108">
        <f t="shared" si="24"/>
        <v>0.29576686284971276</v>
      </c>
      <c r="AT92" s="106">
        <f t="shared" si="25"/>
        <v>-0.35064581692086483</v>
      </c>
      <c r="AU92" s="108">
        <f t="shared" si="26"/>
        <v>100</v>
      </c>
      <c r="AV92" s="80">
        <f t="shared" si="27"/>
        <v>0.41998430242369367</v>
      </c>
      <c r="CD92" s="80">
        <v>0.71336101654724915</v>
      </c>
      <c r="CE92" s="80">
        <v>0</v>
      </c>
      <c r="CF92" s="80">
        <v>1</v>
      </c>
      <c r="CG92" s="80">
        <f t="shared" si="31"/>
        <v>44</v>
      </c>
      <c r="CH92" s="80">
        <f t="shared" si="32"/>
        <v>44</v>
      </c>
      <c r="CI92" s="80">
        <f t="shared" si="28"/>
        <v>0.18518518518518523</v>
      </c>
      <c r="CJ92" s="80">
        <f t="shared" si="29"/>
        <v>0.54166666666666674</v>
      </c>
      <c r="CK92" s="80">
        <f t="shared" si="30"/>
        <v>0</v>
      </c>
    </row>
    <row r="93" spans="1:89" ht="15.75" x14ac:dyDescent="0.5">
      <c r="A93" s="83">
        <v>7.6</v>
      </c>
      <c r="B93" s="83">
        <v>1.8</v>
      </c>
      <c r="C93" s="82">
        <v>42</v>
      </c>
      <c r="D93" s="82">
        <v>1</v>
      </c>
      <c r="E93" s="84">
        <v>1.4279999999999999</v>
      </c>
      <c r="F93" s="82">
        <v>121</v>
      </c>
      <c r="G93" s="82">
        <v>4</v>
      </c>
      <c r="H93" s="82">
        <v>84</v>
      </c>
      <c r="I93" s="29">
        <v>0</v>
      </c>
      <c r="J93" s="82">
        <v>45</v>
      </c>
      <c r="K93" s="82">
        <v>5</v>
      </c>
      <c r="L93" s="82">
        <v>4</v>
      </c>
      <c r="M93" s="61">
        <v>24</v>
      </c>
      <c r="N93" s="62">
        <v>14</v>
      </c>
      <c r="O93" s="80">
        <v>0</v>
      </c>
      <c r="P93" s="30">
        <v>160</v>
      </c>
      <c r="Q93" s="30">
        <v>165</v>
      </c>
      <c r="R93" s="31">
        <v>3.125E-2</v>
      </c>
      <c r="S93" s="82">
        <v>1</v>
      </c>
      <c r="U93" s="80">
        <v>12</v>
      </c>
      <c r="V93" s="80">
        <v>2.2999999999999998</v>
      </c>
      <c r="W93" s="80">
        <v>60</v>
      </c>
      <c r="X93" s="80">
        <v>5</v>
      </c>
      <c r="Y93" s="80">
        <v>0.93700000000000006</v>
      </c>
      <c r="Z93" s="80">
        <v>211</v>
      </c>
      <c r="AA93" s="80">
        <v>3</v>
      </c>
      <c r="AB93" s="80">
        <v>112</v>
      </c>
      <c r="AC93" s="80">
        <v>0</v>
      </c>
      <c r="AD93" s="80">
        <v>59</v>
      </c>
      <c r="AE93" s="80">
        <v>15</v>
      </c>
      <c r="AF93" s="80">
        <v>4</v>
      </c>
      <c r="AG93" s="80">
        <v>37</v>
      </c>
      <c r="AH93" s="80">
        <v>39</v>
      </c>
      <c r="AI93" s="80">
        <v>0</v>
      </c>
      <c r="AJ93" s="80">
        <v>166</v>
      </c>
      <c r="AK93" s="80">
        <v>171</v>
      </c>
      <c r="AL93" s="80">
        <v>3.0120481927710843E-2</v>
      </c>
      <c r="AM93" s="106">
        <v>1</v>
      </c>
      <c r="AN93" s="107">
        <v>0</v>
      </c>
      <c r="AO93" s="108">
        <f t="shared" si="20"/>
        <v>1</v>
      </c>
      <c r="AP93" s="80">
        <f t="shared" si="21"/>
        <v>1</v>
      </c>
      <c r="AQ93" s="80">
        <f t="shared" si="22"/>
        <v>0.58929349273986109</v>
      </c>
      <c r="AR93" s="106">
        <f t="shared" si="23"/>
        <v>0.58929349273986109</v>
      </c>
      <c r="AS93" s="108">
        <f t="shared" si="24"/>
        <v>0.41070650726013891</v>
      </c>
      <c r="AT93" s="106">
        <f t="shared" si="25"/>
        <v>-0.52883092955480926</v>
      </c>
      <c r="AU93" s="108">
        <f t="shared" si="26"/>
        <v>100</v>
      </c>
      <c r="AV93" s="80">
        <f t="shared" si="27"/>
        <v>0.69694729760310126</v>
      </c>
      <c r="CD93" s="80">
        <v>0.72068836667045144</v>
      </c>
      <c r="CE93" s="80">
        <v>0</v>
      </c>
      <c r="CF93" s="80">
        <v>1</v>
      </c>
      <c r="CG93" s="80">
        <f t="shared" si="31"/>
        <v>44</v>
      </c>
      <c r="CH93" s="80">
        <f t="shared" si="32"/>
        <v>45</v>
      </c>
      <c r="CI93" s="80">
        <f t="shared" si="28"/>
        <v>0.18518518518518523</v>
      </c>
      <c r="CJ93" s="80">
        <f t="shared" si="29"/>
        <v>0.53125</v>
      </c>
      <c r="CK93" s="80">
        <f t="shared" si="30"/>
        <v>0</v>
      </c>
    </row>
    <row r="94" spans="1:89" ht="15.75" x14ac:dyDescent="0.5">
      <c r="A94" s="83">
        <v>9</v>
      </c>
      <c r="B94" s="83">
        <v>1.9</v>
      </c>
      <c r="C94" s="82">
        <v>56</v>
      </c>
      <c r="D94" s="82">
        <v>3</v>
      </c>
      <c r="E94" s="84">
        <v>1.4039999999999999</v>
      </c>
      <c r="F94" s="82">
        <v>69</v>
      </c>
      <c r="G94" s="82">
        <v>1</v>
      </c>
      <c r="H94" s="82">
        <v>87</v>
      </c>
      <c r="I94" s="29">
        <v>0</v>
      </c>
      <c r="J94" s="82">
        <v>34</v>
      </c>
      <c r="K94" s="82">
        <v>8</v>
      </c>
      <c r="L94" s="82">
        <v>2</v>
      </c>
      <c r="M94" s="61">
        <v>32</v>
      </c>
      <c r="N94" s="62">
        <v>38</v>
      </c>
      <c r="O94" s="80">
        <v>0</v>
      </c>
      <c r="P94" s="30">
        <v>174</v>
      </c>
      <c r="Q94" s="30">
        <v>181</v>
      </c>
      <c r="R94" s="31">
        <v>4.0229885057471264E-2</v>
      </c>
      <c r="S94" s="82">
        <v>1</v>
      </c>
      <c r="U94" s="80">
        <v>12.1</v>
      </c>
      <c r="V94" s="80">
        <v>2.5</v>
      </c>
      <c r="W94" s="80">
        <v>56</v>
      </c>
      <c r="X94" s="80">
        <v>4</v>
      </c>
      <c r="Y94" s="80">
        <v>2.536</v>
      </c>
      <c r="Z94" s="80">
        <v>146</v>
      </c>
      <c r="AA94" s="80">
        <v>1</v>
      </c>
      <c r="AB94" s="80">
        <v>84</v>
      </c>
      <c r="AC94" s="80">
        <v>1</v>
      </c>
      <c r="AD94" s="80">
        <v>36</v>
      </c>
      <c r="AE94" s="80">
        <v>8</v>
      </c>
      <c r="AF94" s="80">
        <v>2</v>
      </c>
      <c r="AG94" s="80">
        <v>50</v>
      </c>
      <c r="AH94" s="80">
        <v>40</v>
      </c>
      <c r="AI94" s="80">
        <v>0</v>
      </c>
      <c r="AJ94" s="80">
        <v>173</v>
      </c>
      <c r="AK94" s="80">
        <v>179</v>
      </c>
      <c r="AL94" s="80">
        <v>3.4682080924855488E-2</v>
      </c>
      <c r="AM94" s="106">
        <v>1</v>
      </c>
      <c r="AN94" s="107">
        <v>0</v>
      </c>
      <c r="AO94" s="108">
        <f t="shared" si="20"/>
        <v>1</v>
      </c>
      <c r="AP94" s="80">
        <f t="shared" si="21"/>
        <v>1</v>
      </c>
      <c r="AQ94" s="80">
        <f t="shared" si="22"/>
        <v>0.72449812182574158</v>
      </c>
      <c r="AR94" s="106">
        <f t="shared" si="23"/>
        <v>0.72449812182574158</v>
      </c>
      <c r="AS94" s="108">
        <f t="shared" si="24"/>
        <v>0.27550187817425842</v>
      </c>
      <c r="AT94" s="106">
        <f t="shared" si="25"/>
        <v>-0.32227610959778769</v>
      </c>
      <c r="AU94" s="108">
        <f t="shared" si="26"/>
        <v>100</v>
      </c>
      <c r="AV94" s="80">
        <f t="shared" si="27"/>
        <v>0.38026582799137049</v>
      </c>
      <c r="CD94" s="80">
        <v>0.72189833878949627</v>
      </c>
      <c r="CE94" s="80">
        <v>0</v>
      </c>
      <c r="CF94" s="80">
        <v>1</v>
      </c>
      <c r="CG94" s="80">
        <f t="shared" si="31"/>
        <v>44</v>
      </c>
      <c r="CH94" s="80">
        <f t="shared" si="32"/>
        <v>46</v>
      </c>
      <c r="CI94" s="80">
        <f t="shared" si="28"/>
        <v>0.18518518518518523</v>
      </c>
      <c r="CJ94" s="80">
        <f t="shared" si="29"/>
        <v>0.52083333333333326</v>
      </c>
      <c r="CK94" s="80">
        <f t="shared" si="30"/>
        <v>0</v>
      </c>
    </row>
    <row r="95" spans="1:89" ht="15.75" x14ac:dyDescent="0.5">
      <c r="A95" s="83">
        <v>12.9</v>
      </c>
      <c r="B95" s="83">
        <v>2.1</v>
      </c>
      <c r="C95" s="82">
        <v>60</v>
      </c>
      <c r="D95" s="82">
        <v>5</v>
      </c>
      <c r="E95" s="84">
        <v>1.0720000000000001</v>
      </c>
      <c r="F95" s="82">
        <v>178</v>
      </c>
      <c r="G95" s="82">
        <v>2</v>
      </c>
      <c r="H95" s="82">
        <v>101</v>
      </c>
      <c r="I95" s="29">
        <v>1</v>
      </c>
      <c r="J95" s="82">
        <v>38</v>
      </c>
      <c r="K95" s="82">
        <v>13</v>
      </c>
      <c r="L95" s="82">
        <v>2</v>
      </c>
      <c r="M95" s="61">
        <v>36</v>
      </c>
      <c r="N95" s="62">
        <v>49</v>
      </c>
      <c r="O95" s="80">
        <v>1</v>
      </c>
      <c r="P95" s="30">
        <v>175</v>
      </c>
      <c r="Q95" s="30">
        <v>183</v>
      </c>
      <c r="R95" s="31">
        <v>4.5714285714285714E-2</v>
      </c>
      <c r="S95" s="82">
        <v>1</v>
      </c>
      <c r="U95" s="80">
        <v>12.2</v>
      </c>
      <c r="V95" s="80">
        <v>2.6</v>
      </c>
      <c r="W95" s="80">
        <v>71</v>
      </c>
      <c r="X95" s="80">
        <v>13</v>
      </c>
      <c r="Y95" s="80">
        <v>0.121</v>
      </c>
      <c r="Z95" s="80">
        <v>116</v>
      </c>
      <c r="AA95" s="80">
        <v>0</v>
      </c>
      <c r="AB95" s="80">
        <v>82</v>
      </c>
      <c r="AC95" s="80">
        <v>1</v>
      </c>
      <c r="AD95" s="80">
        <v>34</v>
      </c>
      <c r="AE95" s="80">
        <v>8</v>
      </c>
      <c r="AF95" s="80">
        <v>2</v>
      </c>
      <c r="AG95" s="80">
        <v>47</v>
      </c>
      <c r="AH95" s="80">
        <v>51</v>
      </c>
      <c r="AI95" s="80">
        <v>1</v>
      </c>
      <c r="AJ95" s="80">
        <v>185</v>
      </c>
      <c r="AK95" s="80">
        <v>193</v>
      </c>
      <c r="AL95" s="80">
        <v>4.3243243243243246E-2</v>
      </c>
      <c r="AM95" s="106">
        <v>0</v>
      </c>
      <c r="AN95" s="107">
        <v>1</v>
      </c>
      <c r="AO95" s="108">
        <f t="shared" si="20"/>
        <v>1</v>
      </c>
      <c r="AP95" s="80">
        <f t="shared" si="21"/>
        <v>0</v>
      </c>
      <c r="AQ95" s="80">
        <f t="shared" si="22"/>
        <v>0.28530275776285285</v>
      </c>
      <c r="AR95" s="106">
        <f t="shared" si="23"/>
        <v>0.28530275776285285</v>
      </c>
      <c r="AS95" s="108">
        <f t="shared" si="24"/>
        <v>0.71469724223714715</v>
      </c>
      <c r="AT95" s="106">
        <f t="shared" si="25"/>
        <v>-0.33589626339363698</v>
      </c>
      <c r="AU95" s="108">
        <f t="shared" si="26"/>
        <v>100</v>
      </c>
      <c r="AV95" s="80">
        <f t="shared" si="27"/>
        <v>0.39919386965842685</v>
      </c>
      <c r="CD95" s="80">
        <v>0.72449812182574158</v>
      </c>
      <c r="CE95" s="80">
        <v>0</v>
      </c>
      <c r="CF95" s="80">
        <v>1</v>
      </c>
      <c r="CG95" s="80">
        <f t="shared" si="31"/>
        <v>44</v>
      </c>
      <c r="CH95" s="80">
        <f t="shared" si="32"/>
        <v>47</v>
      </c>
      <c r="CI95" s="80">
        <f t="shared" si="28"/>
        <v>0.18518518518518523</v>
      </c>
      <c r="CJ95" s="80">
        <f t="shared" si="29"/>
        <v>0.51041666666666674</v>
      </c>
      <c r="CK95" s="80">
        <f t="shared" si="30"/>
        <v>9.4521604938272042E-3</v>
      </c>
    </row>
    <row r="96" spans="1:89" ht="15.75" x14ac:dyDescent="0.5">
      <c r="A96" s="83">
        <v>9</v>
      </c>
      <c r="B96" s="83">
        <v>1.9</v>
      </c>
      <c r="C96" s="82">
        <v>48</v>
      </c>
      <c r="D96" s="82">
        <v>12</v>
      </c>
      <c r="E96" s="84">
        <v>0.183</v>
      </c>
      <c r="F96" s="82">
        <v>85</v>
      </c>
      <c r="G96" s="82">
        <v>4</v>
      </c>
      <c r="H96" s="82">
        <v>130</v>
      </c>
      <c r="I96" s="29">
        <v>0</v>
      </c>
      <c r="J96" s="82">
        <v>37</v>
      </c>
      <c r="K96" s="82">
        <v>11</v>
      </c>
      <c r="L96" s="82">
        <v>2</v>
      </c>
      <c r="M96" s="61">
        <v>38</v>
      </c>
      <c r="N96" s="62">
        <v>22</v>
      </c>
      <c r="O96" s="80">
        <v>0</v>
      </c>
      <c r="P96" s="30">
        <v>171</v>
      </c>
      <c r="Q96" s="30">
        <v>178</v>
      </c>
      <c r="R96" s="31">
        <v>4.0935672514619881E-2</v>
      </c>
      <c r="S96" s="82">
        <v>1</v>
      </c>
      <c r="U96" s="80">
        <v>12.4</v>
      </c>
      <c r="V96" s="80">
        <v>2.6</v>
      </c>
      <c r="W96" s="80">
        <v>57</v>
      </c>
      <c r="X96" s="80">
        <v>7</v>
      </c>
      <c r="Y96" s="80">
        <v>1.476</v>
      </c>
      <c r="Z96" s="80">
        <v>171</v>
      </c>
      <c r="AA96" s="80">
        <v>1</v>
      </c>
      <c r="AB96" s="80">
        <v>91</v>
      </c>
      <c r="AC96" s="80">
        <v>0</v>
      </c>
      <c r="AD96" s="80">
        <v>28</v>
      </c>
      <c r="AE96" s="80">
        <v>8</v>
      </c>
      <c r="AF96" s="80">
        <v>2</v>
      </c>
      <c r="AG96" s="80">
        <v>47</v>
      </c>
      <c r="AH96" s="80">
        <v>41</v>
      </c>
      <c r="AI96" s="80">
        <v>1</v>
      </c>
      <c r="AJ96" s="80">
        <v>174</v>
      </c>
      <c r="AK96" s="80">
        <v>181</v>
      </c>
      <c r="AL96" s="80">
        <v>4.0229885057471264E-2</v>
      </c>
      <c r="AM96" s="106">
        <v>1</v>
      </c>
      <c r="AN96" s="107">
        <v>0</v>
      </c>
      <c r="AO96" s="108">
        <f t="shared" si="20"/>
        <v>1</v>
      </c>
      <c r="AP96" s="80">
        <f t="shared" si="21"/>
        <v>1</v>
      </c>
      <c r="AQ96" s="80">
        <f t="shared" si="22"/>
        <v>0.64319278070199981</v>
      </c>
      <c r="AR96" s="106">
        <f t="shared" si="23"/>
        <v>0.64319278070199981</v>
      </c>
      <c r="AS96" s="108">
        <f t="shared" si="24"/>
        <v>0.35680721929800019</v>
      </c>
      <c r="AT96" s="106">
        <f t="shared" si="25"/>
        <v>-0.44131078521333084</v>
      </c>
      <c r="AU96" s="108">
        <f t="shared" si="26"/>
        <v>100</v>
      </c>
      <c r="AV96" s="80">
        <f t="shared" si="27"/>
        <v>0.55474381865506961</v>
      </c>
      <c r="CD96" s="80">
        <v>0.72758770192871702</v>
      </c>
      <c r="CE96" s="80">
        <v>1</v>
      </c>
      <c r="CF96" s="80">
        <v>0</v>
      </c>
      <c r="CG96" s="80">
        <f t="shared" si="31"/>
        <v>45</v>
      </c>
      <c r="CH96" s="80">
        <f t="shared" si="32"/>
        <v>47</v>
      </c>
      <c r="CI96" s="80">
        <f t="shared" si="28"/>
        <v>0.16666666666666663</v>
      </c>
      <c r="CJ96" s="80">
        <f t="shared" si="29"/>
        <v>0.51041666666666674</v>
      </c>
      <c r="CK96" s="80">
        <f t="shared" si="30"/>
        <v>0</v>
      </c>
    </row>
    <row r="97" spans="1:89" ht="15.75" x14ac:dyDescent="0.5">
      <c r="A97" s="83">
        <v>18.2</v>
      </c>
      <c r="B97" s="83">
        <v>3.6</v>
      </c>
      <c r="C97" s="82">
        <v>88</v>
      </c>
      <c r="D97" s="82">
        <v>12</v>
      </c>
      <c r="E97" s="84">
        <v>1.6</v>
      </c>
      <c r="F97" s="82">
        <v>282</v>
      </c>
      <c r="G97" s="82">
        <v>0</v>
      </c>
      <c r="H97" s="82">
        <v>72</v>
      </c>
      <c r="I97" s="29">
        <v>1</v>
      </c>
      <c r="J97" s="82">
        <v>39</v>
      </c>
      <c r="K97" s="82">
        <v>18</v>
      </c>
      <c r="L97" s="82">
        <v>1</v>
      </c>
      <c r="M97" s="61">
        <v>41</v>
      </c>
      <c r="N97" s="62">
        <v>29</v>
      </c>
      <c r="O97" s="80">
        <v>1</v>
      </c>
      <c r="P97" s="30">
        <v>175</v>
      </c>
      <c r="Q97" s="30">
        <v>185</v>
      </c>
      <c r="R97" s="31">
        <v>5.7142857142857141E-2</v>
      </c>
      <c r="S97" s="82">
        <v>1</v>
      </c>
      <c r="U97" s="80">
        <v>12.4</v>
      </c>
      <c r="V97" s="80">
        <v>3.2</v>
      </c>
      <c r="W97" s="80">
        <v>76</v>
      </c>
      <c r="X97" s="80">
        <v>19</v>
      </c>
      <c r="Y97" s="80">
        <v>4.2999999999999997E-2</v>
      </c>
      <c r="Z97" s="80">
        <v>214</v>
      </c>
      <c r="AA97" s="80">
        <v>2</v>
      </c>
      <c r="AB97" s="80">
        <v>98</v>
      </c>
      <c r="AC97" s="80">
        <v>1</v>
      </c>
      <c r="AD97" s="80">
        <v>42</v>
      </c>
      <c r="AE97" s="80">
        <v>3</v>
      </c>
      <c r="AF97" s="80">
        <v>3</v>
      </c>
      <c r="AG97" s="80">
        <v>43</v>
      </c>
      <c r="AH97" s="80">
        <v>59</v>
      </c>
      <c r="AI97" s="80">
        <v>0</v>
      </c>
      <c r="AJ97" s="80">
        <v>160</v>
      </c>
      <c r="AK97" s="80">
        <v>166</v>
      </c>
      <c r="AL97" s="80">
        <v>3.7499999999999999E-2</v>
      </c>
      <c r="AM97" s="106">
        <v>1</v>
      </c>
      <c r="AN97" s="107">
        <v>0</v>
      </c>
      <c r="AO97" s="108">
        <f t="shared" si="20"/>
        <v>1</v>
      </c>
      <c r="AP97" s="80">
        <f t="shared" si="21"/>
        <v>1</v>
      </c>
      <c r="AQ97" s="80">
        <f t="shared" si="22"/>
        <v>0.38552135110964841</v>
      </c>
      <c r="AR97" s="106">
        <f t="shared" si="23"/>
        <v>0.38552135110964841</v>
      </c>
      <c r="AS97" s="108">
        <f t="shared" si="24"/>
        <v>0.61447864889035153</v>
      </c>
      <c r="AT97" s="106">
        <f t="shared" si="25"/>
        <v>-0.95315870201403352</v>
      </c>
      <c r="AU97" s="108">
        <f t="shared" si="26"/>
        <v>0</v>
      </c>
      <c r="AV97" s="80">
        <f t="shared" si="27"/>
        <v>1.5938900585446019</v>
      </c>
      <c r="CD97" s="80">
        <v>0.72846151935103631</v>
      </c>
      <c r="CE97" s="80">
        <v>0</v>
      </c>
      <c r="CF97" s="80">
        <v>1</v>
      </c>
      <c r="CG97" s="80">
        <f t="shared" si="31"/>
        <v>45</v>
      </c>
      <c r="CH97" s="80">
        <f t="shared" si="32"/>
        <v>48</v>
      </c>
      <c r="CI97" s="80">
        <f t="shared" si="28"/>
        <v>0.16666666666666663</v>
      </c>
      <c r="CJ97" s="80">
        <f t="shared" si="29"/>
        <v>0.5</v>
      </c>
      <c r="CK97" s="80">
        <f t="shared" si="30"/>
        <v>0</v>
      </c>
    </row>
    <row r="98" spans="1:89" ht="15.75" x14ac:dyDescent="0.5">
      <c r="A98" s="83">
        <v>14.4</v>
      </c>
      <c r="B98" s="83">
        <v>3</v>
      </c>
      <c r="C98" s="82">
        <v>75</v>
      </c>
      <c r="D98" s="82">
        <v>5</v>
      </c>
      <c r="E98" s="84">
        <v>0.61199999999999999</v>
      </c>
      <c r="F98" s="82">
        <v>156</v>
      </c>
      <c r="G98" s="82">
        <v>5</v>
      </c>
      <c r="H98" s="82">
        <v>129</v>
      </c>
      <c r="I98" s="29">
        <v>1</v>
      </c>
      <c r="J98" s="82">
        <v>42</v>
      </c>
      <c r="K98" s="82">
        <v>15</v>
      </c>
      <c r="L98" s="82">
        <v>4</v>
      </c>
      <c r="M98" s="61">
        <v>36</v>
      </c>
      <c r="N98" s="62">
        <v>55</v>
      </c>
      <c r="O98" s="80">
        <v>1</v>
      </c>
      <c r="P98" s="30">
        <v>186</v>
      </c>
      <c r="Q98" s="30">
        <v>193</v>
      </c>
      <c r="R98" s="31">
        <v>3.7634408602150539E-2</v>
      </c>
      <c r="S98" s="82">
        <v>0</v>
      </c>
      <c r="U98" s="80">
        <v>12.5</v>
      </c>
      <c r="V98" s="80">
        <v>2.2999999999999998</v>
      </c>
      <c r="W98" s="80">
        <v>60</v>
      </c>
      <c r="X98" s="80">
        <v>10</v>
      </c>
      <c r="Y98" s="80">
        <v>0.71199999999999997</v>
      </c>
      <c r="Z98" s="80">
        <v>171</v>
      </c>
      <c r="AA98" s="80">
        <v>3</v>
      </c>
      <c r="AB98" s="80">
        <v>110</v>
      </c>
      <c r="AC98" s="80">
        <v>0</v>
      </c>
      <c r="AD98" s="80">
        <v>33</v>
      </c>
      <c r="AE98" s="80">
        <v>12</v>
      </c>
      <c r="AF98" s="80">
        <v>2</v>
      </c>
      <c r="AG98" s="80">
        <v>38</v>
      </c>
      <c r="AH98" s="80">
        <v>46</v>
      </c>
      <c r="AI98" s="80">
        <v>1</v>
      </c>
      <c r="AJ98" s="80">
        <v>171</v>
      </c>
      <c r="AK98" s="80">
        <v>178</v>
      </c>
      <c r="AL98" s="80">
        <v>4.0935672514619881E-2</v>
      </c>
      <c r="AM98" s="106">
        <v>1</v>
      </c>
      <c r="AN98" s="107">
        <v>0</v>
      </c>
      <c r="AO98" s="108">
        <f t="shared" si="20"/>
        <v>1</v>
      </c>
      <c r="AP98" s="80">
        <f t="shared" si="21"/>
        <v>1</v>
      </c>
      <c r="AQ98" s="80">
        <f t="shared" si="22"/>
        <v>0.75505008599835255</v>
      </c>
      <c r="AR98" s="106">
        <f t="shared" si="23"/>
        <v>0.75505008599835255</v>
      </c>
      <c r="AS98" s="108">
        <f t="shared" si="24"/>
        <v>0.24494991400164745</v>
      </c>
      <c r="AT98" s="106">
        <f t="shared" si="25"/>
        <v>-0.28097119286278555</v>
      </c>
      <c r="AU98" s="108">
        <f t="shared" si="26"/>
        <v>100</v>
      </c>
      <c r="AV98" s="80">
        <f t="shared" si="27"/>
        <v>0.32441545076809897</v>
      </c>
      <c r="CD98" s="80">
        <v>0.73042355510086376</v>
      </c>
      <c r="CE98" s="80">
        <v>0</v>
      </c>
      <c r="CF98" s="80">
        <v>1</v>
      </c>
      <c r="CG98" s="80">
        <f t="shared" si="31"/>
        <v>45</v>
      </c>
      <c r="CH98" s="80">
        <f t="shared" si="32"/>
        <v>49</v>
      </c>
      <c r="CI98" s="80">
        <f t="shared" si="28"/>
        <v>0.16666666666666663</v>
      </c>
      <c r="CJ98" s="80">
        <f t="shared" si="29"/>
        <v>0.48958333333333337</v>
      </c>
      <c r="CK98" s="80">
        <f t="shared" si="30"/>
        <v>0</v>
      </c>
    </row>
    <row r="99" spans="1:89" ht="15.75" x14ac:dyDescent="0.5">
      <c r="A99" s="83">
        <v>8.8000000000000007</v>
      </c>
      <c r="B99" s="83">
        <v>2</v>
      </c>
      <c r="C99" s="82">
        <v>56</v>
      </c>
      <c r="D99" s="82">
        <v>3</v>
      </c>
      <c r="E99" s="84">
        <v>0.496</v>
      </c>
      <c r="F99" s="82">
        <v>86</v>
      </c>
      <c r="G99" s="82">
        <v>3</v>
      </c>
      <c r="H99" s="82">
        <v>100</v>
      </c>
      <c r="I99" s="29">
        <v>0</v>
      </c>
      <c r="J99" s="82">
        <v>54</v>
      </c>
      <c r="K99" s="82">
        <v>8</v>
      </c>
      <c r="L99" s="82">
        <v>4</v>
      </c>
      <c r="M99" s="61">
        <v>31</v>
      </c>
      <c r="N99" s="62">
        <v>37</v>
      </c>
      <c r="O99" s="80">
        <v>0</v>
      </c>
      <c r="P99" s="30">
        <v>172</v>
      </c>
      <c r="Q99" s="30">
        <v>179</v>
      </c>
      <c r="R99" s="31">
        <v>4.0697674418604654E-2</v>
      </c>
      <c r="S99" s="82">
        <v>0</v>
      </c>
      <c r="U99" s="80">
        <v>12.5</v>
      </c>
      <c r="V99" s="80">
        <v>2.4</v>
      </c>
      <c r="W99" s="80">
        <v>67</v>
      </c>
      <c r="X99" s="80">
        <v>10</v>
      </c>
      <c r="Y99" s="80">
        <v>0.85599999999999998</v>
      </c>
      <c r="Z99" s="80">
        <v>91</v>
      </c>
      <c r="AA99" s="80">
        <v>3</v>
      </c>
      <c r="AB99" s="80">
        <v>112</v>
      </c>
      <c r="AC99" s="80">
        <v>0</v>
      </c>
      <c r="AD99" s="80">
        <v>33</v>
      </c>
      <c r="AE99" s="80">
        <v>1</v>
      </c>
      <c r="AF99" s="80">
        <v>3</v>
      </c>
      <c r="AG99" s="80">
        <v>38</v>
      </c>
      <c r="AH99" s="80">
        <v>43</v>
      </c>
      <c r="AI99" s="80">
        <v>0</v>
      </c>
      <c r="AJ99" s="80">
        <v>178</v>
      </c>
      <c r="AK99" s="80">
        <v>188</v>
      </c>
      <c r="AL99" s="80">
        <v>5.6179775280898875E-2</v>
      </c>
      <c r="AM99" s="106">
        <v>1</v>
      </c>
      <c r="AN99" s="107">
        <v>0</v>
      </c>
      <c r="AO99" s="108">
        <f t="shared" si="20"/>
        <v>1</v>
      </c>
      <c r="AP99" s="80">
        <f t="shared" si="21"/>
        <v>1</v>
      </c>
      <c r="AQ99" s="80">
        <f t="shared" si="22"/>
        <v>0.79133803702412464</v>
      </c>
      <c r="AR99" s="106">
        <f t="shared" si="23"/>
        <v>0.79133803702412464</v>
      </c>
      <c r="AS99" s="108">
        <f t="shared" si="24"/>
        <v>0.20866196297587536</v>
      </c>
      <c r="AT99" s="106">
        <f t="shared" si="25"/>
        <v>-0.23403004849140174</v>
      </c>
      <c r="AU99" s="108">
        <f t="shared" si="26"/>
        <v>100</v>
      </c>
      <c r="AV99" s="80">
        <f t="shared" si="27"/>
        <v>0.26368246338892226</v>
      </c>
      <c r="CD99" s="80">
        <v>0.73722129350906529</v>
      </c>
      <c r="CE99" s="80">
        <v>0</v>
      </c>
      <c r="CF99" s="80">
        <v>1</v>
      </c>
      <c r="CG99" s="80">
        <f t="shared" si="31"/>
        <v>45</v>
      </c>
      <c r="CH99" s="80">
        <f t="shared" si="32"/>
        <v>50</v>
      </c>
      <c r="CI99" s="80">
        <f t="shared" si="28"/>
        <v>0.16666666666666663</v>
      </c>
      <c r="CJ99" s="80">
        <f t="shared" si="29"/>
        <v>0.47916666666666663</v>
      </c>
      <c r="CK99" s="80">
        <f t="shared" si="30"/>
        <v>8.8734567901234424E-3</v>
      </c>
    </row>
    <row r="100" spans="1:89" ht="15.75" x14ac:dyDescent="0.5">
      <c r="A100" s="83">
        <v>12.5</v>
      </c>
      <c r="B100" s="83">
        <v>2.5</v>
      </c>
      <c r="C100" s="82">
        <v>60</v>
      </c>
      <c r="D100" s="82">
        <v>17</v>
      </c>
      <c r="E100" s="84">
        <v>1.8</v>
      </c>
      <c r="F100" s="82">
        <v>212</v>
      </c>
      <c r="G100" s="82">
        <v>2</v>
      </c>
      <c r="H100" s="82">
        <v>86</v>
      </c>
      <c r="I100" s="29">
        <v>1</v>
      </c>
      <c r="J100" s="82">
        <v>39</v>
      </c>
      <c r="K100" s="82">
        <v>9</v>
      </c>
      <c r="L100" s="82">
        <v>3</v>
      </c>
      <c r="M100" s="61">
        <v>44</v>
      </c>
      <c r="N100" s="62">
        <v>40</v>
      </c>
      <c r="O100" s="80">
        <v>0</v>
      </c>
      <c r="P100" s="30">
        <v>165</v>
      </c>
      <c r="Q100" s="30">
        <v>171</v>
      </c>
      <c r="R100" s="31">
        <v>3.6363636363636362E-2</v>
      </c>
      <c r="S100" s="82">
        <v>1</v>
      </c>
      <c r="U100" s="80">
        <v>12.5</v>
      </c>
      <c r="V100" s="80">
        <v>2.5</v>
      </c>
      <c r="W100" s="80">
        <v>60</v>
      </c>
      <c r="X100" s="80">
        <v>17</v>
      </c>
      <c r="Y100" s="80">
        <v>1.8</v>
      </c>
      <c r="Z100" s="80">
        <v>212</v>
      </c>
      <c r="AA100" s="80">
        <v>2</v>
      </c>
      <c r="AB100" s="80">
        <v>86</v>
      </c>
      <c r="AC100" s="80">
        <v>1</v>
      </c>
      <c r="AD100" s="80">
        <v>39</v>
      </c>
      <c r="AE100" s="80">
        <v>9</v>
      </c>
      <c r="AF100" s="80">
        <v>3</v>
      </c>
      <c r="AG100" s="80">
        <v>44</v>
      </c>
      <c r="AH100" s="80">
        <v>40</v>
      </c>
      <c r="AI100" s="80">
        <v>0</v>
      </c>
      <c r="AJ100" s="80">
        <v>165</v>
      </c>
      <c r="AK100" s="80">
        <v>171</v>
      </c>
      <c r="AL100" s="80">
        <v>3.6363636363636362E-2</v>
      </c>
      <c r="AM100" s="106">
        <v>1</v>
      </c>
      <c r="AN100" s="107">
        <v>0</v>
      </c>
      <c r="AO100" s="108">
        <f t="shared" si="20"/>
        <v>1</v>
      </c>
      <c r="AP100" s="80">
        <f t="shared" si="21"/>
        <v>1</v>
      </c>
      <c r="AQ100" s="80">
        <f t="shared" si="22"/>
        <v>0.83761017295443696</v>
      </c>
      <c r="AR100" s="106">
        <f t="shared" si="23"/>
        <v>0.83761017295443696</v>
      </c>
      <c r="AS100" s="108">
        <f t="shared" si="24"/>
        <v>0.16238982704556304</v>
      </c>
      <c r="AT100" s="106">
        <f t="shared" si="25"/>
        <v>-0.17720247413848861</v>
      </c>
      <c r="AU100" s="108">
        <f t="shared" si="26"/>
        <v>100</v>
      </c>
      <c r="AV100" s="80">
        <f t="shared" si="27"/>
        <v>0.19387279702296129</v>
      </c>
      <c r="CD100" s="80">
        <v>0.74015487758226917</v>
      </c>
      <c r="CE100" s="80">
        <v>1</v>
      </c>
      <c r="CF100" s="80">
        <v>0</v>
      </c>
      <c r="CG100" s="80">
        <f t="shared" si="31"/>
        <v>46</v>
      </c>
      <c r="CH100" s="80">
        <f t="shared" si="32"/>
        <v>50</v>
      </c>
      <c r="CI100" s="80">
        <f t="shared" si="28"/>
        <v>0.14814814814814814</v>
      </c>
      <c r="CJ100" s="80">
        <f t="shared" si="29"/>
        <v>0.47916666666666663</v>
      </c>
      <c r="CK100" s="80">
        <f t="shared" si="30"/>
        <v>0</v>
      </c>
    </row>
    <row r="101" spans="1:89" ht="15.75" x14ac:dyDescent="0.5">
      <c r="A101" s="83">
        <v>13.3</v>
      </c>
      <c r="B101" s="83">
        <v>2.2000000000000002</v>
      </c>
      <c r="C101" s="82">
        <v>58</v>
      </c>
      <c r="D101" s="82">
        <v>6</v>
      </c>
      <c r="E101" s="84">
        <v>0.40300000000000002</v>
      </c>
      <c r="F101" s="82">
        <v>157</v>
      </c>
      <c r="G101" s="82">
        <v>2</v>
      </c>
      <c r="H101" s="82">
        <v>98</v>
      </c>
      <c r="I101" s="29">
        <v>1</v>
      </c>
      <c r="J101" s="82">
        <v>35</v>
      </c>
      <c r="K101" s="82">
        <v>16</v>
      </c>
      <c r="L101" s="82">
        <v>1</v>
      </c>
      <c r="M101" s="61">
        <v>36</v>
      </c>
      <c r="N101" s="62">
        <v>45</v>
      </c>
      <c r="O101" s="80">
        <v>1</v>
      </c>
      <c r="P101" s="30">
        <v>174</v>
      </c>
      <c r="Q101" s="30">
        <v>180</v>
      </c>
      <c r="R101" s="31">
        <v>3.4482758620689655E-2</v>
      </c>
      <c r="S101" s="82">
        <v>0</v>
      </c>
      <c r="U101" s="80">
        <v>12.7</v>
      </c>
      <c r="V101" s="80">
        <v>2.2000000000000002</v>
      </c>
      <c r="W101" s="80">
        <v>51</v>
      </c>
      <c r="X101" s="80">
        <v>7</v>
      </c>
      <c r="Y101" s="80">
        <v>0.17199999999999999</v>
      </c>
      <c r="Z101" s="80">
        <v>117</v>
      </c>
      <c r="AA101" s="80">
        <v>5</v>
      </c>
      <c r="AB101" s="80">
        <v>168</v>
      </c>
      <c r="AC101" s="80">
        <v>1</v>
      </c>
      <c r="AD101" s="80">
        <v>33</v>
      </c>
      <c r="AE101" s="80">
        <v>11</v>
      </c>
      <c r="AF101" s="80">
        <v>5</v>
      </c>
      <c r="AG101" s="80">
        <v>36</v>
      </c>
      <c r="AH101" s="80">
        <v>23</v>
      </c>
      <c r="AI101" s="80">
        <v>0</v>
      </c>
      <c r="AJ101" s="80">
        <v>176</v>
      </c>
      <c r="AK101" s="80">
        <v>184</v>
      </c>
      <c r="AL101" s="80">
        <v>4.5454545454545456E-2</v>
      </c>
      <c r="AM101" s="106">
        <v>1</v>
      </c>
      <c r="AN101" s="107">
        <v>0</v>
      </c>
      <c r="AO101" s="108">
        <f t="shared" si="20"/>
        <v>1</v>
      </c>
      <c r="AP101" s="80">
        <f t="shared" si="21"/>
        <v>1</v>
      </c>
      <c r="AQ101" s="80">
        <f t="shared" si="22"/>
        <v>0.7859896940647304</v>
      </c>
      <c r="AR101" s="106">
        <f t="shared" si="23"/>
        <v>0.7859896940647304</v>
      </c>
      <c r="AS101" s="108">
        <f t="shared" si="24"/>
        <v>0.2140103059352696</v>
      </c>
      <c r="AT101" s="106">
        <f t="shared" si="25"/>
        <v>-0.24081159851582523</v>
      </c>
      <c r="AU101" s="108">
        <f t="shared" si="26"/>
        <v>100</v>
      </c>
      <c r="AV101" s="80">
        <f t="shared" si="27"/>
        <v>0.27228131303925812</v>
      </c>
      <c r="CD101" s="80">
        <v>0.75427541182734148</v>
      </c>
      <c r="CE101" s="80">
        <v>0</v>
      </c>
      <c r="CF101" s="80">
        <v>1</v>
      </c>
      <c r="CG101" s="80">
        <f t="shared" si="31"/>
        <v>46</v>
      </c>
      <c r="CH101" s="80">
        <f t="shared" si="32"/>
        <v>51</v>
      </c>
      <c r="CI101" s="80">
        <f t="shared" si="28"/>
        <v>0.14814814814814814</v>
      </c>
      <c r="CJ101" s="80">
        <f t="shared" si="29"/>
        <v>0.46875</v>
      </c>
      <c r="CK101" s="80">
        <f t="shared" si="30"/>
        <v>0</v>
      </c>
    </row>
    <row r="102" spans="1:89" ht="15.75" x14ac:dyDescent="0.5">
      <c r="A102" s="83">
        <v>12.5</v>
      </c>
      <c r="B102" s="83">
        <v>2.4</v>
      </c>
      <c r="C102" s="82">
        <v>67</v>
      </c>
      <c r="D102" s="82">
        <v>10</v>
      </c>
      <c r="E102" s="84">
        <v>0.85599999999999998</v>
      </c>
      <c r="F102" s="82">
        <v>91</v>
      </c>
      <c r="G102" s="82">
        <v>3</v>
      </c>
      <c r="H102" s="82">
        <v>112</v>
      </c>
      <c r="I102" s="29">
        <v>0</v>
      </c>
      <c r="J102" s="82">
        <v>33</v>
      </c>
      <c r="K102" s="82">
        <v>1</v>
      </c>
      <c r="L102" s="82">
        <v>3</v>
      </c>
      <c r="M102" s="61">
        <v>38</v>
      </c>
      <c r="N102" s="62">
        <v>43</v>
      </c>
      <c r="O102" s="80">
        <v>0</v>
      </c>
      <c r="P102" s="30">
        <v>178</v>
      </c>
      <c r="Q102" s="30">
        <v>188</v>
      </c>
      <c r="R102" s="31">
        <v>5.6179775280898875E-2</v>
      </c>
      <c r="S102" s="82">
        <v>1</v>
      </c>
      <c r="U102" s="80">
        <v>12.7</v>
      </c>
      <c r="V102" s="80">
        <v>2.2000000000000002</v>
      </c>
      <c r="W102" s="80">
        <v>65</v>
      </c>
      <c r="X102" s="80">
        <v>6</v>
      </c>
      <c r="Y102" s="80">
        <v>0.89900000000000002</v>
      </c>
      <c r="Z102" s="80">
        <v>165</v>
      </c>
      <c r="AA102" s="80">
        <v>1</v>
      </c>
      <c r="AB102" s="80">
        <v>140</v>
      </c>
      <c r="AC102" s="80">
        <v>1</v>
      </c>
      <c r="AD102" s="80">
        <v>60</v>
      </c>
      <c r="AE102" s="80">
        <v>9</v>
      </c>
      <c r="AF102" s="80">
        <v>5</v>
      </c>
      <c r="AG102" s="80">
        <v>35</v>
      </c>
      <c r="AH102" s="80">
        <v>62</v>
      </c>
      <c r="AI102" s="80">
        <v>0</v>
      </c>
      <c r="AJ102" s="80">
        <v>169</v>
      </c>
      <c r="AK102" s="80">
        <v>174</v>
      </c>
      <c r="AL102" s="80">
        <v>2.9585798816568046E-2</v>
      </c>
      <c r="AM102" s="106">
        <v>0</v>
      </c>
      <c r="AN102" s="107">
        <v>1</v>
      </c>
      <c r="AO102" s="108">
        <f t="shared" si="20"/>
        <v>1</v>
      </c>
      <c r="AP102" s="80">
        <f t="shared" si="21"/>
        <v>0</v>
      </c>
      <c r="AQ102" s="80">
        <f t="shared" si="22"/>
        <v>0.11736958257448056</v>
      </c>
      <c r="AR102" s="106">
        <f t="shared" si="23"/>
        <v>0.11736958257448056</v>
      </c>
      <c r="AS102" s="108">
        <f t="shared" si="24"/>
        <v>0.8826304174255194</v>
      </c>
      <c r="AT102" s="106">
        <f t="shared" si="25"/>
        <v>-0.12484871930804645</v>
      </c>
      <c r="AU102" s="108">
        <f t="shared" si="26"/>
        <v>100</v>
      </c>
      <c r="AV102" s="80">
        <f t="shared" si="27"/>
        <v>0.13297704255063789</v>
      </c>
      <c r="CD102" s="80">
        <v>0.75505008599835255</v>
      </c>
      <c r="CE102" s="80">
        <v>0</v>
      </c>
      <c r="CF102" s="80">
        <v>1</v>
      </c>
      <c r="CG102" s="80">
        <f t="shared" si="31"/>
        <v>46</v>
      </c>
      <c r="CH102" s="80">
        <f t="shared" si="32"/>
        <v>52</v>
      </c>
      <c r="CI102" s="80">
        <f t="shared" si="28"/>
        <v>0.14814814814814814</v>
      </c>
      <c r="CJ102" s="80">
        <f t="shared" si="29"/>
        <v>0.45833333333333337</v>
      </c>
      <c r="CK102" s="80">
        <f t="shared" si="30"/>
        <v>8.4876543209876417E-3</v>
      </c>
    </row>
    <row r="103" spans="1:89" ht="15.75" x14ac:dyDescent="0.5">
      <c r="A103" s="83">
        <v>13.2</v>
      </c>
      <c r="B103" s="83">
        <v>2.8</v>
      </c>
      <c r="C103" s="82">
        <v>73</v>
      </c>
      <c r="D103" s="82">
        <v>15</v>
      </c>
      <c r="E103" s="84">
        <v>1.8360000000000001</v>
      </c>
      <c r="F103" s="82">
        <v>169</v>
      </c>
      <c r="G103" s="82">
        <v>0</v>
      </c>
      <c r="H103" s="82">
        <v>85</v>
      </c>
      <c r="I103" s="29">
        <v>1</v>
      </c>
      <c r="J103" s="82">
        <v>36</v>
      </c>
      <c r="K103" s="82">
        <v>7</v>
      </c>
      <c r="L103" s="82">
        <v>2</v>
      </c>
      <c r="M103" s="61">
        <v>42</v>
      </c>
      <c r="N103" s="62">
        <v>83</v>
      </c>
      <c r="O103" s="80">
        <v>1</v>
      </c>
      <c r="P103" s="30">
        <v>179</v>
      </c>
      <c r="Q103" s="30">
        <v>187</v>
      </c>
      <c r="R103" s="31">
        <v>4.4692737430167599E-2</v>
      </c>
      <c r="S103" s="82">
        <v>0</v>
      </c>
      <c r="U103" s="80">
        <v>12.8</v>
      </c>
      <c r="V103" s="80">
        <v>2.9</v>
      </c>
      <c r="W103" s="80">
        <v>70</v>
      </c>
      <c r="X103" s="80">
        <v>13</v>
      </c>
      <c r="Y103" s="80">
        <v>1.4159999999999999</v>
      </c>
      <c r="Z103" s="80">
        <v>209</v>
      </c>
      <c r="AA103" s="80">
        <v>2</v>
      </c>
      <c r="AB103" s="80">
        <v>85</v>
      </c>
      <c r="AC103" s="80">
        <v>1</v>
      </c>
      <c r="AD103" s="80">
        <v>45</v>
      </c>
      <c r="AE103" s="80">
        <v>6</v>
      </c>
      <c r="AF103" s="80">
        <v>3</v>
      </c>
      <c r="AG103" s="80">
        <v>40</v>
      </c>
      <c r="AH103" s="80">
        <v>57</v>
      </c>
      <c r="AI103" s="80">
        <v>0</v>
      </c>
      <c r="AJ103" s="80">
        <v>169</v>
      </c>
      <c r="AK103" s="80">
        <v>175</v>
      </c>
      <c r="AL103" s="80">
        <v>3.5502958579881658E-2</v>
      </c>
      <c r="AM103" s="106">
        <v>1</v>
      </c>
      <c r="AN103" s="107">
        <v>0</v>
      </c>
      <c r="AO103" s="108">
        <f t="shared" si="20"/>
        <v>1</v>
      </c>
      <c r="AP103" s="80">
        <f t="shared" si="21"/>
        <v>1</v>
      </c>
      <c r="AQ103" s="80">
        <f t="shared" si="22"/>
        <v>0.69434746689768834</v>
      </c>
      <c r="AR103" s="106">
        <f t="shared" si="23"/>
        <v>0.69434746689768834</v>
      </c>
      <c r="AS103" s="108">
        <f t="shared" si="24"/>
        <v>0.30565253310231166</v>
      </c>
      <c r="AT103" s="106">
        <f t="shared" si="25"/>
        <v>-0.36478277100688139</v>
      </c>
      <c r="AU103" s="108">
        <f t="shared" si="26"/>
        <v>100</v>
      </c>
      <c r="AV103" s="80">
        <f t="shared" si="27"/>
        <v>0.44020112072699386</v>
      </c>
      <c r="CD103" s="80">
        <v>0.75874552620959512</v>
      </c>
      <c r="CE103" s="80">
        <v>1</v>
      </c>
      <c r="CF103" s="80">
        <v>0</v>
      </c>
      <c r="CG103" s="80">
        <f t="shared" si="31"/>
        <v>47</v>
      </c>
      <c r="CH103" s="80">
        <f t="shared" si="32"/>
        <v>52</v>
      </c>
      <c r="CI103" s="80">
        <f t="shared" si="28"/>
        <v>0.12962962962962965</v>
      </c>
      <c r="CJ103" s="80">
        <f t="shared" si="29"/>
        <v>0.45833333333333337</v>
      </c>
      <c r="CK103" s="80">
        <f t="shared" si="30"/>
        <v>8.4876543209876417E-3</v>
      </c>
    </row>
    <row r="104" spans="1:89" ht="15.75" x14ac:dyDescent="0.5">
      <c r="A104" s="83">
        <v>11.1</v>
      </c>
      <c r="B104" s="83">
        <v>2.5</v>
      </c>
      <c r="C104" s="82">
        <v>70</v>
      </c>
      <c r="D104" s="82">
        <v>20</v>
      </c>
      <c r="E104" s="84">
        <v>0.40799999999999997</v>
      </c>
      <c r="F104" s="82">
        <v>175</v>
      </c>
      <c r="G104" s="82">
        <v>2</v>
      </c>
      <c r="H104" s="82">
        <v>96</v>
      </c>
      <c r="I104" s="29">
        <v>0</v>
      </c>
      <c r="J104" s="82">
        <v>42</v>
      </c>
      <c r="K104" s="82">
        <v>7</v>
      </c>
      <c r="L104" s="82">
        <v>6</v>
      </c>
      <c r="M104" s="61">
        <v>47</v>
      </c>
      <c r="N104" s="62">
        <v>49</v>
      </c>
      <c r="O104" s="80">
        <v>0</v>
      </c>
      <c r="P104" s="30">
        <v>161</v>
      </c>
      <c r="Q104" s="30">
        <v>168</v>
      </c>
      <c r="R104" s="31">
        <v>4.3478260869565216E-2</v>
      </c>
      <c r="S104" s="82">
        <v>0</v>
      </c>
      <c r="U104" s="80">
        <v>12.9</v>
      </c>
      <c r="V104" s="80">
        <v>2.1</v>
      </c>
      <c r="W104" s="80">
        <v>60</v>
      </c>
      <c r="X104" s="80">
        <v>5</v>
      </c>
      <c r="Y104" s="80">
        <v>1.0720000000000001</v>
      </c>
      <c r="Z104" s="80">
        <v>178</v>
      </c>
      <c r="AA104" s="80">
        <v>2</v>
      </c>
      <c r="AB104" s="80">
        <v>101</v>
      </c>
      <c r="AC104" s="80">
        <v>1</v>
      </c>
      <c r="AD104" s="80">
        <v>38</v>
      </c>
      <c r="AE104" s="80">
        <v>13</v>
      </c>
      <c r="AF104" s="80">
        <v>2</v>
      </c>
      <c r="AG104" s="80">
        <v>36</v>
      </c>
      <c r="AH104" s="80">
        <v>49</v>
      </c>
      <c r="AI104" s="80">
        <v>1</v>
      </c>
      <c r="AJ104" s="80">
        <v>175</v>
      </c>
      <c r="AK104" s="80">
        <v>183</v>
      </c>
      <c r="AL104" s="80">
        <v>4.5714285714285714E-2</v>
      </c>
      <c r="AM104" s="106">
        <v>1</v>
      </c>
      <c r="AN104" s="107">
        <v>0</v>
      </c>
      <c r="AO104" s="108">
        <f t="shared" si="20"/>
        <v>1</v>
      </c>
      <c r="AP104" s="80">
        <f t="shared" si="21"/>
        <v>1</v>
      </c>
      <c r="AQ104" s="80">
        <f t="shared" si="22"/>
        <v>0.60076321260407095</v>
      </c>
      <c r="AR104" s="106">
        <f t="shared" si="23"/>
        <v>0.60076321260407095</v>
      </c>
      <c r="AS104" s="108">
        <f t="shared" si="24"/>
        <v>0.39923678739592905</v>
      </c>
      <c r="AT104" s="106">
        <f t="shared" si="25"/>
        <v>-0.50955441109252131</v>
      </c>
      <c r="AU104" s="108">
        <f t="shared" si="26"/>
        <v>100</v>
      </c>
      <c r="AV104" s="80">
        <f t="shared" si="27"/>
        <v>0.66454932495848973</v>
      </c>
      <c r="CD104" s="80">
        <v>0.7781625305113431</v>
      </c>
      <c r="CE104" s="80">
        <v>1</v>
      </c>
      <c r="CF104" s="80">
        <v>0</v>
      </c>
      <c r="CG104" s="80">
        <f t="shared" si="31"/>
        <v>48</v>
      </c>
      <c r="CH104" s="80">
        <f t="shared" si="32"/>
        <v>52</v>
      </c>
      <c r="CI104" s="80">
        <f t="shared" si="28"/>
        <v>0.11111111111111116</v>
      </c>
      <c r="CJ104" s="80">
        <f t="shared" si="29"/>
        <v>0.45833333333333337</v>
      </c>
      <c r="CK104" s="80">
        <f t="shared" si="30"/>
        <v>8.487654320987692E-3</v>
      </c>
    </row>
    <row r="105" spans="1:89" ht="15.75" x14ac:dyDescent="0.5">
      <c r="A105" s="83">
        <v>8.3000000000000007</v>
      </c>
      <c r="B105" s="83">
        <v>1.9</v>
      </c>
      <c r="C105" s="82">
        <v>49</v>
      </c>
      <c r="D105" s="82">
        <v>4</v>
      </c>
      <c r="E105" s="84">
        <v>0.124</v>
      </c>
      <c r="F105" s="82">
        <v>77</v>
      </c>
      <c r="G105" s="82">
        <v>3</v>
      </c>
      <c r="H105" s="82">
        <v>150</v>
      </c>
      <c r="I105" s="29">
        <v>0</v>
      </c>
      <c r="J105" s="82">
        <v>29</v>
      </c>
      <c r="K105" s="82">
        <v>10</v>
      </c>
      <c r="L105" s="82">
        <v>1</v>
      </c>
      <c r="M105" s="61">
        <v>32</v>
      </c>
      <c r="N105" s="62">
        <v>24</v>
      </c>
      <c r="O105" s="80">
        <v>1</v>
      </c>
      <c r="P105" s="30">
        <v>168</v>
      </c>
      <c r="Q105" s="30">
        <v>175</v>
      </c>
      <c r="R105" s="31">
        <v>4.1666666666666664E-2</v>
      </c>
      <c r="S105" s="82">
        <v>0</v>
      </c>
      <c r="U105" s="80">
        <v>13.1</v>
      </c>
      <c r="V105" s="80">
        <v>2.4</v>
      </c>
      <c r="W105" s="80">
        <v>61</v>
      </c>
      <c r="X105" s="80">
        <v>7</v>
      </c>
      <c r="Y105" s="80">
        <v>0.66200000000000003</v>
      </c>
      <c r="Z105" s="80">
        <v>124</v>
      </c>
      <c r="AA105" s="80">
        <v>2</v>
      </c>
      <c r="AB105" s="80">
        <v>100</v>
      </c>
      <c r="AC105" s="80">
        <v>1</v>
      </c>
      <c r="AD105" s="80">
        <v>52</v>
      </c>
      <c r="AE105" s="80">
        <v>15</v>
      </c>
      <c r="AF105" s="80">
        <v>3</v>
      </c>
      <c r="AG105" s="80">
        <v>37</v>
      </c>
      <c r="AH105" s="80">
        <v>69</v>
      </c>
      <c r="AI105" s="80">
        <v>0</v>
      </c>
      <c r="AJ105" s="80">
        <v>182</v>
      </c>
      <c r="AK105" s="80">
        <v>191</v>
      </c>
      <c r="AL105" s="80">
        <v>4.9450549450549448E-2</v>
      </c>
      <c r="AM105" s="106">
        <v>1</v>
      </c>
      <c r="AN105" s="107">
        <v>0</v>
      </c>
      <c r="AO105" s="108">
        <f t="shared" si="20"/>
        <v>1</v>
      </c>
      <c r="AP105" s="80">
        <f t="shared" si="21"/>
        <v>1</v>
      </c>
      <c r="AQ105" s="80">
        <f t="shared" si="22"/>
        <v>0.58931099617801341</v>
      </c>
      <c r="AR105" s="106">
        <f t="shared" si="23"/>
        <v>0.58931099617801341</v>
      </c>
      <c r="AS105" s="108">
        <f t="shared" si="24"/>
        <v>0.41068900382198659</v>
      </c>
      <c r="AT105" s="106">
        <f t="shared" si="25"/>
        <v>-0.52880122758384573</v>
      </c>
      <c r="AU105" s="108">
        <f t="shared" si="26"/>
        <v>100</v>
      </c>
      <c r="AV105" s="80">
        <f t="shared" si="27"/>
        <v>0.69689689567226332</v>
      </c>
      <c r="CD105" s="80">
        <v>0.78079875854873404</v>
      </c>
      <c r="CE105" s="80">
        <v>1</v>
      </c>
      <c r="CF105" s="80">
        <v>0</v>
      </c>
      <c r="CG105" s="80">
        <f t="shared" si="31"/>
        <v>49</v>
      </c>
      <c r="CH105" s="80">
        <f t="shared" si="32"/>
        <v>52</v>
      </c>
      <c r="CI105" s="80">
        <f t="shared" si="28"/>
        <v>9.259259259259256E-2</v>
      </c>
      <c r="CJ105" s="80">
        <f t="shared" si="29"/>
        <v>0.45833333333333337</v>
      </c>
      <c r="CK105" s="80">
        <f t="shared" si="30"/>
        <v>0</v>
      </c>
    </row>
    <row r="106" spans="1:89" ht="15.75" x14ac:dyDescent="0.5">
      <c r="A106" s="83">
        <v>9.3000000000000007</v>
      </c>
      <c r="B106" s="83">
        <v>1.9</v>
      </c>
      <c r="C106" s="82">
        <v>55</v>
      </c>
      <c r="D106" s="82">
        <v>11</v>
      </c>
      <c r="E106" s="84">
        <v>8.5000000000000006E-2</v>
      </c>
      <c r="F106" s="82">
        <v>125</v>
      </c>
      <c r="G106" s="82">
        <v>7</v>
      </c>
      <c r="H106" s="82">
        <v>107</v>
      </c>
      <c r="I106" s="29">
        <v>0</v>
      </c>
      <c r="J106" s="82">
        <v>38</v>
      </c>
      <c r="K106" s="82">
        <v>4</v>
      </c>
      <c r="L106" s="82">
        <v>5</v>
      </c>
      <c r="M106" s="61">
        <v>32</v>
      </c>
      <c r="N106" s="62">
        <v>35</v>
      </c>
      <c r="O106" s="80">
        <v>0</v>
      </c>
      <c r="P106" s="30">
        <v>162</v>
      </c>
      <c r="Q106" s="30">
        <v>169</v>
      </c>
      <c r="R106" s="31">
        <v>4.3209876543209874E-2</v>
      </c>
      <c r="S106" s="82">
        <v>1</v>
      </c>
      <c r="U106" s="80">
        <v>13.1</v>
      </c>
      <c r="V106" s="80">
        <v>2.5</v>
      </c>
      <c r="W106" s="80">
        <v>61</v>
      </c>
      <c r="X106" s="80">
        <v>7</v>
      </c>
      <c r="Y106" s="80">
        <v>0.96</v>
      </c>
      <c r="Z106" s="80">
        <v>213</v>
      </c>
      <c r="AA106" s="80">
        <v>2</v>
      </c>
      <c r="AB106" s="80">
        <v>101</v>
      </c>
      <c r="AC106" s="80">
        <v>1</v>
      </c>
      <c r="AD106" s="80">
        <v>30</v>
      </c>
      <c r="AE106" s="80">
        <v>10</v>
      </c>
      <c r="AF106" s="80">
        <v>5</v>
      </c>
      <c r="AG106" s="80">
        <v>39</v>
      </c>
      <c r="AH106" s="80">
        <v>43</v>
      </c>
      <c r="AI106" s="80">
        <v>1</v>
      </c>
      <c r="AJ106" s="80">
        <v>168</v>
      </c>
      <c r="AK106" s="80">
        <v>173</v>
      </c>
      <c r="AL106" s="80">
        <v>2.976190476190476E-2</v>
      </c>
      <c r="AM106" s="106">
        <v>1</v>
      </c>
      <c r="AN106" s="107">
        <v>0</v>
      </c>
      <c r="AO106" s="108">
        <f t="shared" si="20"/>
        <v>1</v>
      </c>
      <c r="AP106" s="80">
        <f t="shared" si="21"/>
        <v>1</v>
      </c>
      <c r="AQ106" s="80">
        <f t="shared" si="22"/>
        <v>0.44906153590257369</v>
      </c>
      <c r="AR106" s="106">
        <f t="shared" si="23"/>
        <v>0.44906153590257369</v>
      </c>
      <c r="AS106" s="108">
        <f t="shared" si="24"/>
        <v>0.55093846409742631</v>
      </c>
      <c r="AT106" s="106">
        <f t="shared" si="25"/>
        <v>-0.80059534962255496</v>
      </c>
      <c r="AU106" s="108">
        <f t="shared" si="26"/>
        <v>0</v>
      </c>
      <c r="AV106" s="80">
        <f t="shared" si="27"/>
        <v>1.2268662979341776</v>
      </c>
      <c r="CD106" s="80">
        <v>0.78264413418776979</v>
      </c>
      <c r="CE106" s="80">
        <v>0</v>
      </c>
      <c r="CF106" s="80">
        <v>1</v>
      </c>
      <c r="CG106" s="80">
        <f t="shared" si="31"/>
        <v>49</v>
      </c>
      <c r="CH106" s="80">
        <f t="shared" si="32"/>
        <v>53</v>
      </c>
      <c r="CI106" s="80">
        <f t="shared" si="28"/>
        <v>9.259259259259256E-2</v>
      </c>
      <c r="CJ106" s="80">
        <f t="shared" si="29"/>
        <v>0.44791666666666663</v>
      </c>
      <c r="CK106" s="80">
        <f t="shared" si="30"/>
        <v>0</v>
      </c>
    </row>
    <row r="107" spans="1:89" ht="15.75" x14ac:dyDescent="0.5">
      <c r="A107" s="83">
        <v>8.1999999999999993</v>
      </c>
      <c r="B107" s="83">
        <v>1.7</v>
      </c>
      <c r="C107" s="82">
        <v>49</v>
      </c>
      <c r="D107" s="82">
        <v>13</v>
      </c>
      <c r="E107" s="84">
        <v>0.85199999999999998</v>
      </c>
      <c r="F107" s="82">
        <v>102</v>
      </c>
      <c r="G107" s="82">
        <v>3</v>
      </c>
      <c r="H107" s="82">
        <v>108</v>
      </c>
      <c r="I107" s="29">
        <v>0</v>
      </c>
      <c r="J107" s="82">
        <v>37</v>
      </c>
      <c r="K107" s="82">
        <v>9</v>
      </c>
      <c r="L107" s="82">
        <v>4</v>
      </c>
      <c r="M107" s="61">
        <v>41</v>
      </c>
      <c r="N107" s="62">
        <v>25</v>
      </c>
      <c r="O107" s="80">
        <v>0</v>
      </c>
      <c r="P107" s="30">
        <v>162</v>
      </c>
      <c r="Q107" s="30">
        <v>168</v>
      </c>
      <c r="R107" s="31">
        <v>3.7037037037037035E-2</v>
      </c>
      <c r="S107" s="82">
        <v>1</v>
      </c>
      <c r="U107" s="80">
        <v>13.2</v>
      </c>
      <c r="V107" s="80">
        <v>2.8</v>
      </c>
      <c r="W107" s="80">
        <v>73</v>
      </c>
      <c r="X107" s="80">
        <v>15</v>
      </c>
      <c r="Y107" s="80">
        <v>1.8360000000000001</v>
      </c>
      <c r="Z107" s="80">
        <v>169</v>
      </c>
      <c r="AA107" s="80">
        <v>0</v>
      </c>
      <c r="AB107" s="80">
        <v>85</v>
      </c>
      <c r="AC107" s="80">
        <v>1</v>
      </c>
      <c r="AD107" s="80">
        <v>36</v>
      </c>
      <c r="AE107" s="80">
        <v>7</v>
      </c>
      <c r="AF107" s="80">
        <v>2</v>
      </c>
      <c r="AG107" s="80">
        <v>42</v>
      </c>
      <c r="AH107" s="80">
        <v>83</v>
      </c>
      <c r="AI107" s="80">
        <v>1</v>
      </c>
      <c r="AJ107" s="80">
        <v>179</v>
      </c>
      <c r="AK107" s="80">
        <v>187</v>
      </c>
      <c r="AL107" s="80">
        <v>4.4692737430167599E-2</v>
      </c>
      <c r="AM107" s="106">
        <v>0</v>
      </c>
      <c r="AN107" s="107">
        <v>1</v>
      </c>
      <c r="AO107" s="108">
        <f t="shared" si="20"/>
        <v>1</v>
      </c>
      <c r="AP107" s="80">
        <f t="shared" si="21"/>
        <v>0</v>
      </c>
      <c r="AQ107" s="80">
        <f t="shared" si="22"/>
        <v>0.67358400065710866</v>
      </c>
      <c r="AR107" s="106">
        <f t="shared" si="23"/>
        <v>0.67358400065710866</v>
      </c>
      <c r="AS107" s="108">
        <f t="shared" si="24"/>
        <v>0.32641599934289134</v>
      </c>
      <c r="AT107" s="106">
        <f t="shared" si="25"/>
        <v>-1.1195826394988655</v>
      </c>
      <c r="AU107" s="108">
        <f t="shared" si="26"/>
        <v>0</v>
      </c>
      <c r="AV107" s="80">
        <f t="shared" si="27"/>
        <v>2.0635753211028316</v>
      </c>
      <c r="CD107" s="80">
        <v>0.7859896940647304</v>
      </c>
      <c r="CE107" s="80">
        <v>0</v>
      </c>
      <c r="CF107" s="80">
        <v>1</v>
      </c>
      <c r="CG107" s="80">
        <f t="shared" si="31"/>
        <v>49</v>
      </c>
      <c r="CH107" s="80">
        <f t="shared" si="32"/>
        <v>54</v>
      </c>
      <c r="CI107" s="80">
        <f t="shared" si="28"/>
        <v>9.259259259259256E-2</v>
      </c>
      <c r="CJ107" s="80">
        <f t="shared" si="29"/>
        <v>0.4375</v>
      </c>
      <c r="CK107" s="80">
        <f t="shared" si="30"/>
        <v>0</v>
      </c>
    </row>
    <row r="108" spans="1:89" ht="15.75" x14ac:dyDescent="0.5">
      <c r="A108" s="83">
        <v>14.8</v>
      </c>
      <c r="B108" s="83">
        <v>3.3</v>
      </c>
      <c r="C108" s="82">
        <v>74</v>
      </c>
      <c r="D108" s="82">
        <v>6</v>
      </c>
      <c r="E108" s="84">
        <v>1.927</v>
      </c>
      <c r="F108" s="82">
        <v>249</v>
      </c>
      <c r="G108" s="82">
        <v>2</v>
      </c>
      <c r="H108" s="82">
        <v>78</v>
      </c>
      <c r="I108" s="29">
        <v>1</v>
      </c>
      <c r="J108" s="82">
        <v>29</v>
      </c>
      <c r="K108" s="82">
        <v>7</v>
      </c>
      <c r="L108" s="82">
        <v>2</v>
      </c>
      <c r="M108" s="61">
        <v>38</v>
      </c>
      <c r="N108" s="62">
        <v>58</v>
      </c>
      <c r="O108" s="80">
        <v>0</v>
      </c>
      <c r="P108" s="30">
        <v>164</v>
      </c>
      <c r="Q108" s="30">
        <v>171</v>
      </c>
      <c r="R108" s="31">
        <v>4.2682926829268296E-2</v>
      </c>
      <c r="S108" s="82">
        <v>1</v>
      </c>
      <c r="U108" s="80">
        <v>13.3</v>
      </c>
      <c r="V108" s="80">
        <v>2.2000000000000002</v>
      </c>
      <c r="W108" s="80">
        <v>58</v>
      </c>
      <c r="X108" s="80">
        <v>6</v>
      </c>
      <c r="Y108" s="80">
        <v>0.40300000000000002</v>
      </c>
      <c r="Z108" s="80">
        <v>157</v>
      </c>
      <c r="AA108" s="80">
        <v>2</v>
      </c>
      <c r="AB108" s="80">
        <v>98</v>
      </c>
      <c r="AC108" s="80">
        <v>1</v>
      </c>
      <c r="AD108" s="80">
        <v>35</v>
      </c>
      <c r="AE108" s="80">
        <v>16</v>
      </c>
      <c r="AF108" s="80">
        <v>1</v>
      </c>
      <c r="AG108" s="80">
        <v>36</v>
      </c>
      <c r="AH108" s="80">
        <v>45</v>
      </c>
      <c r="AI108" s="80">
        <v>1</v>
      </c>
      <c r="AJ108" s="80">
        <v>174</v>
      </c>
      <c r="AK108" s="80">
        <v>180</v>
      </c>
      <c r="AL108" s="80">
        <v>3.4482758620689655E-2</v>
      </c>
      <c r="AM108" s="106">
        <v>0</v>
      </c>
      <c r="AN108" s="107">
        <v>1</v>
      </c>
      <c r="AO108" s="108">
        <f t="shared" si="20"/>
        <v>1</v>
      </c>
      <c r="AP108" s="80">
        <f t="shared" si="21"/>
        <v>0</v>
      </c>
      <c r="AQ108" s="80">
        <f t="shared" si="22"/>
        <v>0.41885829942655262</v>
      </c>
      <c r="AR108" s="106">
        <f t="shared" si="23"/>
        <v>0.41885829942655262</v>
      </c>
      <c r="AS108" s="108">
        <f t="shared" si="24"/>
        <v>0.58114170057344738</v>
      </c>
      <c r="AT108" s="106">
        <f t="shared" si="25"/>
        <v>-0.54276066103466458</v>
      </c>
      <c r="AU108" s="108">
        <f t="shared" si="26"/>
        <v>100</v>
      </c>
      <c r="AV108" s="80">
        <f t="shared" si="27"/>
        <v>0.72075072054412881</v>
      </c>
      <c r="CD108" s="80">
        <v>0.78599043678157299</v>
      </c>
      <c r="CE108" s="80">
        <v>0</v>
      </c>
      <c r="CF108" s="80">
        <v>1</v>
      </c>
      <c r="CG108" s="80">
        <f t="shared" si="31"/>
        <v>49</v>
      </c>
      <c r="CH108" s="80">
        <f t="shared" si="32"/>
        <v>55</v>
      </c>
      <c r="CI108" s="80">
        <f t="shared" si="28"/>
        <v>9.259259259259256E-2</v>
      </c>
      <c r="CJ108" s="80">
        <f t="shared" si="29"/>
        <v>0.42708333333333337</v>
      </c>
      <c r="CK108" s="80">
        <f t="shared" si="30"/>
        <v>0</v>
      </c>
    </row>
    <row r="109" spans="1:89" ht="15.75" x14ac:dyDescent="0.5">
      <c r="A109" s="83">
        <v>10.7</v>
      </c>
      <c r="B109" s="83">
        <v>2</v>
      </c>
      <c r="C109" s="82">
        <v>53</v>
      </c>
      <c r="D109" s="82">
        <v>4</v>
      </c>
      <c r="E109" s="84">
        <v>1.018</v>
      </c>
      <c r="F109" s="82">
        <v>134</v>
      </c>
      <c r="G109" s="82">
        <v>1</v>
      </c>
      <c r="H109" s="82">
        <v>86</v>
      </c>
      <c r="I109" s="29">
        <v>1</v>
      </c>
      <c r="J109" s="82">
        <v>36</v>
      </c>
      <c r="K109" s="82">
        <v>10</v>
      </c>
      <c r="L109" s="82">
        <v>4</v>
      </c>
      <c r="M109" s="61">
        <v>35</v>
      </c>
      <c r="N109" s="62">
        <v>31</v>
      </c>
      <c r="O109" s="80">
        <v>0</v>
      </c>
      <c r="P109" s="30">
        <v>176</v>
      </c>
      <c r="Q109" s="30">
        <v>182</v>
      </c>
      <c r="R109" s="31">
        <v>3.4090909090909088E-2</v>
      </c>
      <c r="S109" s="82">
        <v>0</v>
      </c>
      <c r="U109" s="80">
        <v>13.4</v>
      </c>
      <c r="V109" s="80">
        <v>2.7</v>
      </c>
      <c r="W109" s="80">
        <v>71</v>
      </c>
      <c r="X109" s="80">
        <v>5</v>
      </c>
      <c r="Y109" s="80">
        <v>1.28</v>
      </c>
      <c r="Z109" s="80">
        <v>141</v>
      </c>
      <c r="AA109" s="80">
        <v>2</v>
      </c>
      <c r="AB109" s="80">
        <v>96</v>
      </c>
      <c r="AC109" s="80">
        <v>1</v>
      </c>
      <c r="AD109" s="80">
        <v>28</v>
      </c>
      <c r="AE109" s="80">
        <v>9</v>
      </c>
      <c r="AF109" s="80">
        <v>1</v>
      </c>
      <c r="AG109" s="80">
        <v>37</v>
      </c>
      <c r="AH109" s="80">
        <v>54</v>
      </c>
      <c r="AI109" s="80">
        <v>1</v>
      </c>
      <c r="AJ109" s="80">
        <v>180</v>
      </c>
      <c r="AK109" s="80">
        <v>186</v>
      </c>
      <c r="AL109" s="80">
        <v>3.3333333333333333E-2</v>
      </c>
      <c r="AM109" s="106">
        <v>0</v>
      </c>
      <c r="AN109" s="107">
        <v>1</v>
      </c>
      <c r="AO109" s="108">
        <f t="shared" si="20"/>
        <v>1</v>
      </c>
      <c r="AP109" s="80">
        <f t="shared" si="21"/>
        <v>0</v>
      </c>
      <c r="AQ109" s="80">
        <f t="shared" si="22"/>
        <v>0.6960452382301201</v>
      </c>
      <c r="AR109" s="106">
        <f t="shared" si="23"/>
        <v>0.6960452382301201</v>
      </c>
      <c r="AS109" s="108">
        <f t="shared" si="24"/>
        <v>0.3039547617698799</v>
      </c>
      <c r="AT109" s="106">
        <f t="shared" si="25"/>
        <v>-1.1908763986167175</v>
      </c>
      <c r="AU109" s="108">
        <f t="shared" si="26"/>
        <v>0</v>
      </c>
      <c r="AV109" s="80">
        <f t="shared" si="27"/>
        <v>2.2899632635368503</v>
      </c>
      <c r="CD109" s="80">
        <v>0.79133803702412464</v>
      </c>
      <c r="CE109" s="80">
        <v>0</v>
      </c>
      <c r="CF109" s="80">
        <v>1</v>
      </c>
      <c r="CG109" s="80">
        <f t="shared" si="31"/>
        <v>49</v>
      </c>
      <c r="CH109" s="80">
        <f t="shared" si="32"/>
        <v>56</v>
      </c>
      <c r="CI109" s="80">
        <f t="shared" si="28"/>
        <v>9.259259259259256E-2</v>
      </c>
      <c r="CJ109" s="80">
        <f t="shared" si="29"/>
        <v>0.41666666666666663</v>
      </c>
      <c r="CK109" s="80">
        <f t="shared" si="30"/>
        <v>0</v>
      </c>
    </row>
    <row r="110" spans="1:89" ht="15.75" x14ac:dyDescent="0.5">
      <c r="A110" s="83">
        <v>8.8000000000000007</v>
      </c>
      <c r="B110" s="83">
        <v>2.1</v>
      </c>
      <c r="C110" s="82">
        <v>58</v>
      </c>
      <c r="D110" s="82">
        <v>13</v>
      </c>
      <c r="E110" s="84">
        <v>0.86399999999999999</v>
      </c>
      <c r="F110" s="82">
        <v>129</v>
      </c>
      <c r="G110" s="82">
        <v>4</v>
      </c>
      <c r="H110" s="82">
        <v>133</v>
      </c>
      <c r="I110" s="29">
        <v>0</v>
      </c>
      <c r="J110" s="82">
        <v>61</v>
      </c>
      <c r="K110" s="82">
        <v>8</v>
      </c>
      <c r="L110" s="82">
        <v>5</v>
      </c>
      <c r="M110" s="61">
        <v>44</v>
      </c>
      <c r="N110" s="62">
        <v>39</v>
      </c>
      <c r="O110" s="80">
        <v>0</v>
      </c>
      <c r="P110" s="30">
        <v>162</v>
      </c>
      <c r="Q110" s="30">
        <v>168</v>
      </c>
      <c r="R110" s="31">
        <v>3.7037037037037035E-2</v>
      </c>
      <c r="S110" s="82">
        <v>1</v>
      </c>
      <c r="U110" s="80">
        <v>13.6</v>
      </c>
      <c r="V110" s="80">
        <v>2.9</v>
      </c>
      <c r="W110" s="80">
        <v>66</v>
      </c>
      <c r="X110" s="80">
        <v>17</v>
      </c>
      <c r="Y110" s="80">
        <v>2.62</v>
      </c>
      <c r="Z110" s="80">
        <v>103</v>
      </c>
      <c r="AA110" s="80">
        <v>2</v>
      </c>
      <c r="AB110" s="80">
        <v>102</v>
      </c>
      <c r="AC110" s="80">
        <v>1</v>
      </c>
      <c r="AD110" s="80">
        <v>39</v>
      </c>
      <c r="AE110" s="80">
        <v>8</v>
      </c>
      <c r="AF110" s="80">
        <v>3</v>
      </c>
      <c r="AG110" s="80">
        <v>50</v>
      </c>
      <c r="AH110" s="80">
        <v>48</v>
      </c>
      <c r="AI110" s="80">
        <v>0</v>
      </c>
      <c r="AJ110" s="80">
        <v>166</v>
      </c>
      <c r="AK110" s="80">
        <v>172</v>
      </c>
      <c r="AL110" s="80">
        <v>3.614457831325301E-2</v>
      </c>
      <c r="AM110" s="106">
        <v>0</v>
      </c>
      <c r="AN110" s="107">
        <v>1</v>
      </c>
      <c r="AO110" s="108">
        <f t="shared" si="20"/>
        <v>1</v>
      </c>
      <c r="AP110" s="80">
        <f t="shared" si="21"/>
        <v>0</v>
      </c>
      <c r="AQ110" s="80">
        <f t="shared" si="22"/>
        <v>0.55004989035028218</v>
      </c>
      <c r="AR110" s="106">
        <f t="shared" si="23"/>
        <v>0.55004989035028218</v>
      </c>
      <c r="AS110" s="108">
        <f t="shared" si="24"/>
        <v>0.44995010964971782</v>
      </c>
      <c r="AT110" s="106">
        <f t="shared" si="25"/>
        <v>-0.79861856980909263</v>
      </c>
      <c r="AU110" s="108">
        <f t="shared" si="26"/>
        <v>0</v>
      </c>
      <c r="AV110" s="80">
        <f t="shared" si="27"/>
        <v>1.2224686216400551</v>
      </c>
      <c r="CD110" s="80">
        <v>0.7925477592947392</v>
      </c>
      <c r="CE110" s="80">
        <v>0</v>
      </c>
      <c r="CF110" s="80">
        <v>1</v>
      </c>
      <c r="CG110" s="80">
        <f t="shared" si="31"/>
        <v>49</v>
      </c>
      <c r="CH110" s="80">
        <f t="shared" si="32"/>
        <v>57</v>
      </c>
      <c r="CI110" s="80">
        <f t="shared" si="28"/>
        <v>9.259259259259256E-2</v>
      </c>
      <c r="CJ110" s="80">
        <f t="shared" si="29"/>
        <v>0.40625</v>
      </c>
      <c r="CK110" s="80">
        <f t="shared" si="30"/>
        <v>0</v>
      </c>
    </row>
    <row r="111" spans="1:89" ht="15.75" x14ac:dyDescent="0.5">
      <c r="A111" s="83">
        <v>9.6999999999999993</v>
      </c>
      <c r="B111" s="83">
        <v>2</v>
      </c>
      <c r="C111" s="82">
        <v>54</v>
      </c>
      <c r="D111" s="82">
        <v>2</v>
      </c>
      <c r="E111" s="84">
        <v>0.626</v>
      </c>
      <c r="F111" s="82">
        <v>51</v>
      </c>
      <c r="G111" s="82">
        <v>2</v>
      </c>
      <c r="H111" s="82">
        <v>107</v>
      </c>
      <c r="I111" s="29">
        <v>0</v>
      </c>
      <c r="J111" s="82">
        <v>38</v>
      </c>
      <c r="K111" s="82">
        <v>8</v>
      </c>
      <c r="L111" s="82">
        <v>3</v>
      </c>
      <c r="M111" s="61">
        <v>28</v>
      </c>
      <c r="N111" s="62">
        <v>26</v>
      </c>
      <c r="O111" s="80">
        <v>0</v>
      </c>
      <c r="P111" s="30">
        <v>185</v>
      </c>
      <c r="Q111" s="30">
        <v>193</v>
      </c>
      <c r="R111" s="31">
        <v>4.3243243243243246E-2</v>
      </c>
      <c r="S111" s="82">
        <v>1</v>
      </c>
      <c r="U111" s="80">
        <v>13.8</v>
      </c>
      <c r="V111" s="80">
        <v>2.5</v>
      </c>
      <c r="W111" s="80">
        <v>63</v>
      </c>
      <c r="X111" s="80">
        <v>12</v>
      </c>
      <c r="Y111" s="80">
        <v>0.61199999999999999</v>
      </c>
      <c r="Z111" s="80">
        <v>148</v>
      </c>
      <c r="AA111" s="80">
        <v>3</v>
      </c>
      <c r="AB111" s="80">
        <v>116</v>
      </c>
      <c r="AC111" s="80">
        <v>0</v>
      </c>
      <c r="AD111" s="80">
        <v>35</v>
      </c>
      <c r="AE111" s="80">
        <v>10</v>
      </c>
      <c r="AF111" s="80">
        <v>2</v>
      </c>
      <c r="AG111" s="80">
        <v>39</v>
      </c>
      <c r="AH111" s="80">
        <v>42</v>
      </c>
      <c r="AI111" s="80">
        <v>0</v>
      </c>
      <c r="AJ111" s="80">
        <v>178</v>
      </c>
      <c r="AK111" s="80">
        <v>185</v>
      </c>
      <c r="AL111" s="80">
        <v>3.9325842696629212E-2</v>
      </c>
      <c r="AM111" s="106">
        <v>1</v>
      </c>
      <c r="AN111" s="107">
        <v>0</v>
      </c>
      <c r="AO111" s="108">
        <f t="shared" si="20"/>
        <v>1</v>
      </c>
      <c r="AP111" s="80">
        <f t="shared" si="21"/>
        <v>1</v>
      </c>
      <c r="AQ111" s="80">
        <f t="shared" si="22"/>
        <v>0.89262966678398259</v>
      </c>
      <c r="AR111" s="106">
        <f t="shared" si="23"/>
        <v>0.89262966678398259</v>
      </c>
      <c r="AS111" s="108">
        <f t="shared" si="24"/>
        <v>0.10737033321601741</v>
      </c>
      <c r="AT111" s="106">
        <f t="shared" si="25"/>
        <v>-0.11358349096914833</v>
      </c>
      <c r="AU111" s="108">
        <f t="shared" si="26"/>
        <v>100</v>
      </c>
      <c r="AV111" s="80">
        <f t="shared" si="27"/>
        <v>0.12028541870320915</v>
      </c>
      <c r="CD111" s="80">
        <v>0.79598533824245254</v>
      </c>
      <c r="CE111" s="80">
        <v>0</v>
      </c>
      <c r="CF111" s="80">
        <v>1</v>
      </c>
      <c r="CG111" s="80">
        <f t="shared" si="31"/>
        <v>49</v>
      </c>
      <c r="CH111" s="80">
        <f t="shared" si="32"/>
        <v>58</v>
      </c>
      <c r="CI111" s="80">
        <f t="shared" si="28"/>
        <v>9.259259259259256E-2</v>
      </c>
      <c r="CJ111" s="80">
        <f t="shared" si="29"/>
        <v>0.39583333333333337</v>
      </c>
      <c r="CK111" s="80">
        <f t="shared" si="30"/>
        <v>7.3302469135802361E-3</v>
      </c>
    </row>
    <row r="112" spans="1:89" ht="15.75" x14ac:dyDescent="0.5">
      <c r="A112" s="83">
        <v>9.6999999999999993</v>
      </c>
      <c r="B112" s="83">
        <v>1.9</v>
      </c>
      <c r="C112" s="82">
        <v>55</v>
      </c>
      <c r="D112" s="82">
        <v>4</v>
      </c>
      <c r="E112" s="84">
        <v>1.3839999999999999</v>
      </c>
      <c r="F112" s="82">
        <v>33</v>
      </c>
      <c r="G112" s="82">
        <v>2</v>
      </c>
      <c r="H112" s="82">
        <v>100</v>
      </c>
      <c r="I112" s="29">
        <v>0</v>
      </c>
      <c r="J112" s="82">
        <v>27</v>
      </c>
      <c r="K112" s="82">
        <v>10</v>
      </c>
      <c r="L112" s="82">
        <v>1</v>
      </c>
      <c r="M112" s="61">
        <v>34</v>
      </c>
      <c r="N112" s="62">
        <v>94</v>
      </c>
      <c r="O112" s="80">
        <v>1</v>
      </c>
      <c r="P112" s="30">
        <v>182</v>
      </c>
      <c r="Q112" s="30">
        <v>192</v>
      </c>
      <c r="R112" s="31">
        <v>5.4945054945054944E-2</v>
      </c>
      <c r="S112" s="82">
        <v>1</v>
      </c>
      <c r="U112" s="80">
        <v>13.9</v>
      </c>
      <c r="V112" s="80">
        <v>2.4</v>
      </c>
      <c r="W112" s="80">
        <v>66</v>
      </c>
      <c r="X112" s="80">
        <v>7</v>
      </c>
      <c r="Y112" s="80">
        <v>2.2850000000000001</v>
      </c>
      <c r="Z112" s="80">
        <v>200</v>
      </c>
      <c r="AA112" s="80">
        <v>3</v>
      </c>
      <c r="AB112" s="80">
        <v>124</v>
      </c>
      <c r="AC112" s="80">
        <v>1</v>
      </c>
      <c r="AD112" s="80">
        <v>32</v>
      </c>
      <c r="AE112" s="80">
        <v>9</v>
      </c>
      <c r="AF112" s="80">
        <v>2</v>
      </c>
      <c r="AG112" s="80">
        <v>32</v>
      </c>
      <c r="AH112" s="80">
        <v>62</v>
      </c>
      <c r="AI112" s="80">
        <v>0</v>
      </c>
      <c r="AJ112" s="80">
        <v>171</v>
      </c>
      <c r="AK112" s="80">
        <v>177</v>
      </c>
      <c r="AL112" s="80">
        <v>3.5087719298245612E-2</v>
      </c>
      <c r="AM112" s="106">
        <v>1</v>
      </c>
      <c r="AN112" s="107">
        <v>0</v>
      </c>
      <c r="AO112" s="108">
        <f t="shared" si="20"/>
        <v>1</v>
      </c>
      <c r="AP112" s="80">
        <f t="shared" si="21"/>
        <v>1</v>
      </c>
      <c r="AQ112" s="80">
        <f t="shared" si="22"/>
        <v>0.97344386724175069</v>
      </c>
      <c r="AR112" s="106">
        <f t="shared" si="23"/>
        <v>0.97344386724175069</v>
      </c>
      <c r="AS112" s="108">
        <f t="shared" si="24"/>
        <v>2.6556132758249307E-2</v>
      </c>
      <c r="AT112" s="106">
        <f t="shared" si="25"/>
        <v>-2.6915116600946375E-2</v>
      </c>
      <c r="AU112" s="108">
        <f t="shared" si="26"/>
        <v>100</v>
      </c>
      <c r="AV112" s="80">
        <f t="shared" si="27"/>
        <v>2.7280599993398696E-2</v>
      </c>
      <c r="CD112" s="80">
        <v>0.79810187658352627</v>
      </c>
      <c r="CE112" s="80">
        <v>1</v>
      </c>
      <c r="CF112" s="80">
        <v>0</v>
      </c>
      <c r="CG112" s="80">
        <f t="shared" si="31"/>
        <v>50</v>
      </c>
      <c r="CH112" s="80">
        <f t="shared" si="32"/>
        <v>58</v>
      </c>
      <c r="CI112" s="80">
        <f t="shared" si="28"/>
        <v>7.407407407407407E-2</v>
      </c>
      <c r="CJ112" s="80">
        <f t="shared" si="29"/>
        <v>0.39583333333333337</v>
      </c>
      <c r="CK112" s="80">
        <f t="shared" si="30"/>
        <v>0</v>
      </c>
    </row>
    <row r="113" spans="1:89" ht="15.75" x14ac:dyDescent="0.5">
      <c r="A113" s="83">
        <v>10.5</v>
      </c>
      <c r="B113" s="83">
        <v>2.2000000000000002</v>
      </c>
      <c r="C113" s="82">
        <v>65</v>
      </c>
      <c r="D113" s="82">
        <v>3</v>
      </c>
      <c r="E113" s="84">
        <v>0.59</v>
      </c>
      <c r="F113" s="82">
        <v>121</v>
      </c>
      <c r="G113" s="82">
        <v>3</v>
      </c>
      <c r="H113" s="82">
        <v>108</v>
      </c>
      <c r="I113" s="29">
        <v>1</v>
      </c>
      <c r="J113" s="82">
        <v>32</v>
      </c>
      <c r="K113" s="82">
        <v>10</v>
      </c>
      <c r="L113" s="82">
        <v>2</v>
      </c>
      <c r="M113" s="61">
        <v>29</v>
      </c>
      <c r="N113" s="62">
        <v>54</v>
      </c>
      <c r="O113" s="80">
        <v>0</v>
      </c>
      <c r="P113" s="30">
        <v>173</v>
      </c>
      <c r="Q113" s="30">
        <v>181</v>
      </c>
      <c r="R113" s="31">
        <v>4.6242774566473986E-2</v>
      </c>
      <c r="S113" s="82">
        <v>1</v>
      </c>
      <c r="U113" s="80">
        <v>14</v>
      </c>
      <c r="V113" s="80">
        <v>2.2999999999999998</v>
      </c>
      <c r="W113" s="80">
        <v>56</v>
      </c>
      <c r="X113" s="80">
        <v>7</v>
      </c>
      <c r="Y113" s="80">
        <v>0.91100000000000003</v>
      </c>
      <c r="Z113" s="80">
        <v>134</v>
      </c>
      <c r="AA113" s="80">
        <v>2</v>
      </c>
      <c r="AB113" s="80">
        <v>112</v>
      </c>
      <c r="AC113" s="80">
        <v>0</v>
      </c>
      <c r="AD113" s="80">
        <v>30</v>
      </c>
      <c r="AE113" s="80">
        <v>13</v>
      </c>
      <c r="AF113" s="80">
        <v>1</v>
      </c>
      <c r="AG113" s="80">
        <v>38</v>
      </c>
      <c r="AH113" s="80">
        <v>34</v>
      </c>
      <c r="AI113" s="80">
        <v>1</v>
      </c>
      <c r="AJ113" s="80">
        <v>178</v>
      </c>
      <c r="AK113" s="80">
        <v>185</v>
      </c>
      <c r="AL113" s="80">
        <v>3.9325842696629212E-2</v>
      </c>
      <c r="AM113" s="106">
        <v>1</v>
      </c>
      <c r="AN113" s="107">
        <v>0</v>
      </c>
      <c r="AO113" s="108">
        <f t="shared" si="20"/>
        <v>1</v>
      </c>
      <c r="AP113" s="80">
        <f t="shared" si="21"/>
        <v>1</v>
      </c>
      <c r="AQ113" s="80">
        <f t="shared" si="22"/>
        <v>0.62354461508859871</v>
      </c>
      <c r="AR113" s="106">
        <f t="shared" si="23"/>
        <v>0.62354461508859871</v>
      </c>
      <c r="AS113" s="108">
        <f t="shared" si="24"/>
        <v>0.37645538491140129</v>
      </c>
      <c r="AT113" s="106">
        <f t="shared" si="25"/>
        <v>-0.47233496054618546</v>
      </c>
      <c r="AU113" s="108">
        <f t="shared" si="26"/>
        <v>100</v>
      </c>
      <c r="AV113" s="80">
        <f t="shared" si="27"/>
        <v>0.60373448154613796</v>
      </c>
      <c r="CD113" s="80">
        <v>0.79828889290794924</v>
      </c>
      <c r="CE113" s="80">
        <v>0</v>
      </c>
      <c r="CF113" s="80">
        <v>1</v>
      </c>
      <c r="CG113" s="80">
        <f t="shared" si="31"/>
        <v>50</v>
      </c>
      <c r="CH113" s="80">
        <f t="shared" si="32"/>
        <v>59</v>
      </c>
      <c r="CI113" s="80">
        <f t="shared" si="28"/>
        <v>7.407407407407407E-2</v>
      </c>
      <c r="CJ113" s="80">
        <f t="shared" si="29"/>
        <v>0.38541666666666663</v>
      </c>
      <c r="CK113" s="80">
        <f t="shared" si="30"/>
        <v>0</v>
      </c>
    </row>
    <row r="114" spans="1:89" ht="15.75" x14ac:dyDescent="0.5">
      <c r="A114" s="83">
        <v>8.9</v>
      </c>
      <c r="B114" s="83">
        <v>1.7</v>
      </c>
      <c r="C114" s="82">
        <v>39</v>
      </c>
      <c r="D114" s="82">
        <v>7</v>
      </c>
      <c r="E114" s="84">
        <v>7.1999999999999995E-2</v>
      </c>
      <c r="F114" s="82">
        <v>116</v>
      </c>
      <c r="G114" s="82">
        <v>7</v>
      </c>
      <c r="H114" s="82">
        <v>155</v>
      </c>
      <c r="I114" s="29">
        <v>1</v>
      </c>
      <c r="J114" s="82">
        <v>44</v>
      </c>
      <c r="K114" s="82">
        <v>16</v>
      </c>
      <c r="L114" s="82">
        <v>2</v>
      </c>
      <c r="M114" s="61">
        <v>35</v>
      </c>
      <c r="N114" s="62">
        <v>8</v>
      </c>
      <c r="O114" s="80">
        <v>1</v>
      </c>
      <c r="P114" s="30">
        <v>164</v>
      </c>
      <c r="Q114" s="30">
        <v>170</v>
      </c>
      <c r="R114" s="31">
        <v>3.6585365853658534E-2</v>
      </c>
      <c r="S114" s="82">
        <v>1</v>
      </c>
      <c r="U114" s="80">
        <v>14</v>
      </c>
      <c r="V114" s="80">
        <v>2.5</v>
      </c>
      <c r="W114" s="80">
        <v>59</v>
      </c>
      <c r="X114" s="80">
        <v>5</v>
      </c>
      <c r="Y114" s="80">
        <v>1.159</v>
      </c>
      <c r="Z114" s="80">
        <v>196</v>
      </c>
      <c r="AA114" s="80">
        <v>1</v>
      </c>
      <c r="AB114" s="80">
        <v>99</v>
      </c>
      <c r="AC114" s="80">
        <v>0</v>
      </c>
      <c r="AD114" s="80">
        <v>43</v>
      </c>
      <c r="AE114" s="80">
        <v>15</v>
      </c>
      <c r="AF114" s="80">
        <v>5</v>
      </c>
      <c r="AG114" s="80">
        <v>35</v>
      </c>
      <c r="AH114" s="80">
        <v>45</v>
      </c>
      <c r="AI114" s="80">
        <v>0</v>
      </c>
      <c r="AJ114" s="80">
        <v>176</v>
      </c>
      <c r="AK114" s="80">
        <v>184</v>
      </c>
      <c r="AL114" s="80">
        <v>4.5454545454545456E-2</v>
      </c>
      <c r="AM114" s="106">
        <v>1</v>
      </c>
      <c r="AN114" s="107">
        <v>0</v>
      </c>
      <c r="AO114" s="108">
        <f t="shared" si="20"/>
        <v>1</v>
      </c>
      <c r="AP114" s="80">
        <f t="shared" si="21"/>
        <v>1</v>
      </c>
      <c r="AQ114" s="80">
        <f t="shared" si="22"/>
        <v>0.80451301883704995</v>
      </c>
      <c r="AR114" s="106">
        <f t="shared" si="23"/>
        <v>0.80451301883704995</v>
      </c>
      <c r="AS114" s="108">
        <f t="shared" si="24"/>
        <v>0.19548698116295005</v>
      </c>
      <c r="AT114" s="106">
        <f t="shared" si="25"/>
        <v>-0.21751813016099525</v>
      </c>
      <c r="AU114" s="108">
        <f t="shared" si="26"/>
        <v>100</v>
      </c>
      <c r="AV114" s="80">
        <f t="shared" si="27"/>
        <v>0.24298796487536387</v>
      </c>
      <c r="CD114" s="80">
        <v>0.79868794948231048</v>
      </c>
      <c r="CE114" s="80">
        <v>0</v>
      </c>
      <c r="CF114" s="80">
        <v>1</v>
      </c>
      <c r="CG114" s="80">
        <f t="shared" si="31"/>
        <v>50</v>
      </c>
      <c r="CH114" s="80">
        <f t="shared" si="32"/>
        <v>60</v>
      </c>
      <c r="CI114" s="80">
        <f t="shared" si="28"/>
        <v>7.407407407407407E-2</v>
      </c>
      <c r="CJ114" s="80">
        <f t="shared" si="29"/>
        <v>0.375</v>
      </c>
      <c r="CK114" s="80">
        <f t="shared" si="30"/>
        <v>0</v>
      </c>
    </row>
    <row r="115" spans="1:89" ht="15.75" x14ac:dyDescent="0.5">
      <c r="A115" s="83">
        <v>7.9</v>
      </c>
      <c r="B115" s="83">
        <v>1.8</v>
      </c>
      <c r="C115" s="82">
        <v>42</v>
      </c>
      <c r="D115" s="82">
        <v>4</v>
      </c>
      <c r="E115" s="84">
        <v>1.2829999999999999</v>
      </c>
      <c r="F115" s="82">
        <v>68</v>
      </c>
      <c r="G115" s="82">
        <v>4</v>
      </c>
      <c r="H115" s="82">
        <v>90</v>
      </c>
      <c r="I115" s="29">
        <v>0</v>
      </c>
      <c r="J115" s="82">
        <v>37</v>
      </c>
      <c r="K115" s="82">
        <v>6</v>
      </c>
      <c r="L115" s="82">
        <v>3</v>
      </c>
      <c r="M115" s="61">
        <v>36</v>
      </c>
      <c r="N115" s="62">
        <v>17</v>
      </c>
      <c r="O115" s="80">
        <v>0</v>
      </c>
      <c r="P115" s="30">
        <v>170</v>
      </c>
      <c r="Q115" s="30">
        <v>175</v>
      </c>
      <c r="R115" s="31">
        <v>2.9411764705882353E-2</v>
      </c>
      <c r="S115" s="82">
        <v>1</v>
      </c>
      <c r="U115" s="80">
        <v>14</v>
      </c>
      <c r="V115" s="80">
        <v>2.5</v>
      </c>
      <c r="W115" s="80">
        <v>70</v>
      </c>
      <c r="X115" s="80">
        <v>5</v>
      </c>
      <c r="Y115" s="80">
        <v>0.29099999999999998</v>
      </c>
      <c r="Z115" s="80">
        <v>182</v>
      </c>
      <c r="AA115" s="80">
        <v>3</v>
      </c>
      <c r="AB115" s="80">
        <v>132</v>
      </c>
      <c r="AC115" s="80">
        <v>1</v>
      </c>
      <c r="AD115" s="80">
        <v>31</v>
      </c>
      <c r="AE115" s="80">
        <v>6</v>
      </c>
      <c r="AF115" s="80">
        <v>2</v>
      </c>
      <c r="AG115" s="80">
        <v>35</v>
      </c>
      <c r="AH115" s="80">
        <v>74</v>
      </c>
      <c r="AI115" s="80">
        <v>1</v>
      </c>
      <c r="AJ115" s="80">
        <v>168</v>
      </c>
      <c r="AK115" s="80">
        <v>173</v>
      </c>
      <c r="AL115" s="80">
        <v>2.976190476190476E-2</v>
      </c>
      <c r="AM115" s="106">
        <v>1</v>
      </c>
      <c r="AN115" s="107">
        <v>0</v>
      </c>
      <c r="AO115" s="108">
        <f t="shared" si="20"/>
        <v>1</v>
      </c>
      <c r="AP115" s="80">
        <f t="shared" si="21"/>
        <v>1</v>
      </c>
      <c r="AQ115" s="80">
        <f t="shared" si="22"/>
        <v>0.35775736316621592</v>
      </c>
      <c r="AR115" s="106">
        <f t="shared" si="23"/>
        <v>0.35775736316621592</v>
      </c>
      <c r="AS115" s="108">
        <f t="shared" si="24"/>
        <v>0.64224263683378413</v>
      </c>
      <c r="AT115" s="106">
        <f t="shared" si="25"/>
        <v>-1.0279002788811658</v>
      </c>
      <c r="AU115" s="108">
        <f t="shared" si="26"/>
        <v>0</v>
      </c>
      <c r="AV115" s="80">
        <f t="shared" si="27"/>
        <v>1.7951905480010901</v>
      </c>
      <c r="CD115" s="80">
        <v>0.79925928510710309</v>
      </c>
      <c r="CE115" s="80">
        <v>0</v>
      </c>
      <c r="CF115" s="80">
        <v>1</v>
      </c>
      <c r="CG115" s="80">
        <f t="shared" si="31"/>
        <v>50</v>
      </c>
      <c r="CH115" s="80">
        <f t="shared" si="32"/>
        <v>61</v>
      </c>
      <c r="CI115" s="80">
        <f t="shared" si="28"/>
        <v>7.407407407407407E-2</v>
      </c>
      <c r="CJ115" s="80">
        <f t="shared" si="29"/>
        <v>0.36458333333333337</v>
      </c>
      <c r="CK115" s="80">
        <f t="shared" si="30"/>
        <v>0</v>
      </c>
    </row>
    <row r="116" spans="1:89" ht="15.75" x14ac:dyDescent="0.5">
      <c r="A116" s="83">
        <v>21</v>
      </c>
      <c r="B116" s="83">
        <v>3.3</v>
      </c>
      <c r="C116" s="82">
        <v>89</v>
      </c>
      <c r="D116" s="82">
        <v>6</v>
      </c>
      <c r="E116" s="84">
        <v>7.4999999999999997E-2</v>
      </c>
      <c r="F116" s="82">
        <v>296</v>
      </c>
      <c r="G116" s="82">
        <v>0</v>
      </c>
      <c r="H116" s="82">
        <v>137</v>
      </c>
      <c r="I116" s="29">
        <v>1</v>
      </c>
      <c r="J116" s="82">
        <v>37</v>
      </c>
      <c r="K116" s="82">
        <v>13</v>
      </c>
      <c r="L116" s="82">
        <v>1</v>
      </c>
      <c r="M116" s="61">
        <v>36</v>
      </c>
      <c r="N116" s="62">
        <v>27</v>
      </c>
      <c r="O116" s="80">
        <v>1</v>
      </c>
      <c r="P116" s="30">
        <v>184</v>
      </c>
      <c r="Q116" s="30">
        <v>196</v>
      </c>
      <c r="R116" s="31">
        <v>6.5217391304347824E-2</v>
      </c>
      <c r="S116" s="82">
        <v>1</v>
      </c>
      <c r="U116" s="80">
        <v>14</v>
      </c>
      <c r="V116" s="80">
        <v>3</v>
      </c>
      <c r="W116" s="80">
        <v>74</v>
      </c>
      <c r="X116" s="80">
        <v>18</v>
      </c>
      <c r="Y116" s="80">
        <v>4.3999999999999997E-2</v>
      </c>
      <c r="Z116" s="80">
        <v>175</v>
      </c>
      <c r="AA116" s="80">
        <v>3</v>
      </c>
      <c r="AB116" s="80">
        <v>78</v>
      </c>
      <c r="AC116" s="80">
        <v>1</v>
      </c>
      <c r="AD116" s="80">
        <v>39</v>
      </c>
      <c r="AE116" s="80">
        <v>7</v>
      </c>
      <c r="AF116" s="80">
        <v>3</v>
      </c>
      <c r="AG116" s="80">
        <v>45</v>
      </c>
      <c r="AH116" s="80">
        <v>84</v>
      </c>
      <c r="AI116" s="80">
        <v>0</v>
      </c>
      <c r="AJ116" s="80">
        <v>179</v>
      </c>
      <c r="AK116" s="80">
        <v>187</v>
      </c>
      <c r="AL116" s="80">
        <v>4.4692737430167599E-2</v>
      </c>
      <c r="AM116" s="106">
        <v>1</v>
      </c>
      <c r="AN116" s="107">
        <v>0</v>
      </c>
      <c r="AO116" s="108">
        <f t="shared" si="20"/>
        <v>1</v>
      </c>
      <c r="AP116" s="80">
        <f t="shared" si="21"/>
        <v>1</v>
      </c>
      <c r="AQ116" s="80">
        <f t="shared" si="22"/>
        <v>0.7925477592947392</v>
      </c>
      <c r="AR116" s="106">
        <f t="shared" si="23"/>
        <v>0.7925477592947392</v>
      </c>
      <c r="AS116" s="108">
        <f t="shared" si="24"/>
        <v>0.2074522407052608</v>
      </c>
      <c r="AT116" s="106">
        <f t="shared" si="25"/>
        <v>-0.23250251095220081</v>
      </c>
      <c r="AU116" s="108">
        <f t="shared" si="26"/>
        <v>100</v>
      </c>
      <c r="AV116" s="80">
        <f t="shared" si="27"/>
        <v>0.26175361455802409</v>
      </c>
      <c r="CD116" s="80">
        <v>0.80451301883704995</v>
      </c>
      <c r="CE116" s="80">
        <v>0</v>
      </c>
      <c r="CF116" s="80">
        <v>1</v>
      </c>
      <c r="CG116" s="80">
        <f t="shared" si="31"/>
        <v>50</v>
      </c>
      <c r="CH116" s="80">
        <f t="shared" si="32"/>
        <v>62</v>
      </c>
      <c r="CI116" s="80">
        <f t="shared" si="28"/>
        <v>7.407407407407407E-2</v>
      </c>
      <c r="CJ116" s="80">
        <f t="shared" si="29"/>
        <v>0.35416666666666663</v>
      </c>
      <c r="CK116" s="80">
        <f t="shared" si="30"/>
        <v>0</v>
      </c>
    </row>
    <row r="117" spans="1:89" ht="15.75" x14ac:dyDescent="0.5">
      <c r="A117" s="83">
        <v>12.7</v>
      </c>
      <c r="B117" s="83">
        <v>2.2000000000000002</v>
      </c>
      <c r="C117" s="82">
        <v>65</v>
      </c>
      <c r="D117" s="82">
        <v>6</v>
      </c>
      <c r="E117" s="84">
        <v>0.89900000000000002</v>
      </c>
      <c r="F117" s="82">
        <v>165</v>
      </c>
      <c r="G117" s="82">
        <v>1</v>
      </c>
      <c r="H117" s="82">
        <v>140</v>
      </c>
      <c r="I117" s="29">
        <v>1</v>
      </c>
      <c r="J117" s="82">
        <v>60</v>
      </c>
      <c r="K117" s="82">
        <v>9</v>
      </c>
      <c r="L117" s="82">
        <v>5</v>
      </c>
      <c r="M117" s="61">
        <v>35</v>
      </c>
      <c r="N117" s="62">
        <v>62</v>
      </c>
      <c r="O117" s="80">
        <v>0</v>
      </c>
      <c r="P117" s="30">
        <v>169</v>
      </c>
      <c r="Q117" s="30">
        <v>174</v>
      </c>
      <c r="R117" s="31">
        <v>2.9585798816568046E-2</v>
      </c>
      <c r="S117" s="82">
        <v>0</v>
      </c>
      <c r="U117" s="80">
        <v>14.1</v>
      </c>
      <c r="V117" s="80">
        <v>3.3</v>
      </c>
      <c r="W117" s="80">
        <v>88</v>
      </c>
      <c r="X117" s="80">
        <v>5</v>
      </c>
      <c r="Y117" s="80">
        <v>0.504</v>
      </c>
      <c r="Z117" s="80">
        <v>253</v>
      </c>
      <c r="AA117" s="80">
        <v>3</v>
      </c>
      <c r="AB117" s="80">
        <v>124</v>
      </c>
      <c r="AC117" s="80">
        <v>1</v>
      </c>
      <c r="AD117" s="80">
        <v>42</v>
      </c>
      <c r="AE117" s="80">
        <v>9</v>
      </c>
      <c r="AF117" s="80">
        <v>3</v>
      </c>
      <c r="AG117" s="80">
        <v>35</v>
      </c>
      <c r="AH117" s="80">
        <v>63</v>
      </c>
      <c r="AI117" s="80">
        <v>1</v>
      </c>
      <c r="AJ117" s="80">
        <v>163</v>
      </c>
      <c r="AK117" s="80">
        <v>172</v>
      </c>
      <c r="AL117" s="80">
        <v>5.5214723926380369E-2</v>
      </c>
      <c r="AM117" s="106">
        <v>0</v>
      </c>
      <c r="AN117" s="107">
        <v>1</v>
      </c>
      <c r="AO117" s="108">
        <f t="shared" si="20"/>
        <v>1</v>
      </c>
      <c r="AP117" s="80">
        <f t="shared" si="21"/>
        <v>0</v>
      </c>
      <c r="AQ117" s="80">
        <f t="shared" si="22"/>
        <v>0.52989921287609931</v>
      </c>
      <c r="AR117" s="106">
        <f t="shared" si="23"/>
        <v>0.52989921287609931</v>
      </c>
      <c r="AS117" s="108">
        <f t="shared" si="24"/>
        <v>0.47010078712390069</v>
      </c>
      <c r="AT117" s="106">
        <f t="shared" si="25"/>
        <v>-0.75480816657800054</v>
      </c>
      <c r="AU117" s="108">
        <f t="shared" si="26"/>
        <v>0</v>
      </c>
      <c r="AV117" s="80">
        <f t="shared" si="27"/>
        <v>1.1272034155017017</v>
      </c>
      <c r="CD117" s="80">
        <v>0.80769054599401413</v>
      </c>
      <c r="CE117" s="80">
        <v>0</v>
      </c>
      <c r="CF117" s="80">
        <v>1</v>
      </c>
      <c r="CG117" s="80">
        <f t="shared" si="31"/>
        <v>50</v>
      </c>
      <c r="CH117" s="80">
        <f t="shared" si="32"/>
        <v>63</v>
      </c>
      <c r="CI117" s="80">
        <f t="shared" si="28"/>
        <v>7.407407407407407E-2</v>
      </c>
      <c r="CJ117" s="80">
        <f t="shared" si="29"/>
        <v>0.34375</v>
      </c>
      <c r="CK117" s="80">
        <f t="shared" si="30"/>
        <v>0</v>
      </c>
    </row>
    <row r="118" spans="1:89" ht="15.75" x14ac:dyDescent="0.5">
      <c r="A118" s="83">
        <v>9.4</v>
      </c>
      <c r="B118" s="83">
        <v>1.9</v>
      </c>
      <c r="C118" s="82">
        <v>49</v>
      </c>
      <c r="D118" s="82">
        <v>10</v>
      </c>
      <c r="E118" s="84">
        <v>1.248</v>
      </c>
      <c r="F118" s="82">
        <v>92</v>
      </c>
      <c r="G118" s="82">
        <v>2</v>
      </c>
      <c r="H118" s="82">
        <v>98</v>
      </c>
      <c r="I118" s="29">
        <v>0</v>
      </c>
      <c r="J118" s="82">
        <v>53</v>
      </c>
      <c r="K118" s="82">
        <v>12</v>
      </c>
      <c r="L118" s="82">
        <v>4</v>
      </c>
      <c r="M118" s="61">
        <v>42</v>
      </c>
      <c r="N118" s="62">
        <v>25</v>
      </c>
      <c r="O118" s="80">
        <v>0</v>
      </c>
      <c r="P118" s="30">
        <v>175</v>
      </c>
      <c r="Q118" s="30">
        <v>182</v>
      </c>
      <c r="R118" s="31">
        <v>0.04</v>
      </c>
      <c r="S118" s="82">
        <v>0</v>
      </c>
      <c r="U118" s="80">
        <v>14.4</v>
      </c>
      <c r="V118" s="80">
        <v>3</v>
      </c>
      <c r="W118" s="80">
        <v>75</v>
      </c>
      <c r="X118" s="80">
        <v>5</v>
      </c>
      <c r="Y118" s="80">
        <v>0.61199999999999999</v>
      </c>
      <c r="Z118" s="80">
        <v>156</v>
      </c>
      <c r="AA118" s="80">
        <v>5</v>
      </c>
      <c r="AB118" s="80">
        <v>129</v>
      </c>
      <c r="AC118" s="80">
        <v>1</v>
      </c>
      <c r="AD118" s="80">
        <v>42</v>
      </c>
      <c r="AE118" s="80">
        <v>15</v>
      </c>
      <c r="AF118" s="80">
        <v>4</v>
      </c>
      <c r="AG118" s="80">
        <v>36</v>
      </c>
      <c r="AH118" s="80">
        <v>55</v>
      </c>
      <c r="AI118" s="80">
        <v>1</v>
      </c>
      <c r="AJ118" s="80">
        <v>186</v>
      </c>
      <c r="AK118" s="80">
        <v>193</v>
      </c>
      <c r="AL118" s="80">
        <v>3.7634408602150539E-2</v>
      </c>
      <c r="AM118" s="106">
        <v>0</v>
      </c>
      <c r="AN118" s="107">
        <v>1</v>
      </c>
      <c r="AO118" s="108">
        <f t="shared" si="20"/>
        <v>1</v>
      </c>
      <c r="AP118" s="80">
        <f t="shared" si="21"/>
        <v>0</v>
      </c>
      <c r="AQ118" s="80">
        <f t="shared" si="22"/>
        <v>0.75874552620959512</v>
      </c>
      <c r="AR118" s="106">
        <f t="shared" si="23"/>
        <v>0.75874552620959512</v>
      </c>
      <c r="AS118" s="108">
        <f t="shared" si="24"/>
        <v>0.24125447379040488</v>
      </c>
      <c r="AT118" s="106">
        <f t="shared" si="25"/>
        <v>-1.4219029947260513</v>
      </c>
      <c r="AU118" s="108">
        <f t="shared" si="26"/>
        <v>0</v>
      </c>
      <c r="AV118" s="80">
        <f t="shared" si="27"/>
        <v>3.1450008544453851</v>
      </c>
      <c r="CD118" s="80">
        <v>0.81062526490190112</v>
      </c>
      <c r="CE118" s="80">
        <v>0</v>
      </c>
      <c r="CF118" s="80">
        <v>1</v>
      </c>
      <c r="CG118" s="80">
        <f t="shared" si="31"/>
        <v>50</v>
      </c>
      <c r="CH118" s="80">
        <f t="shared" si="32"/>
        <v>64</v>
      </c>
      <c r="CI118" s="80">
        <f t="shared" si="28"/>
        <v>7.407407407407407E-2</v>
      </c>
      <c r="CJ118" s="80">
        <f t="shared" si="29"/>
        <v>0.33333333333333337</v>
      </c>
      <c r="CK118" s="80">
        <f t="shared" si="30"/>
        <v>0</v>
      </c>
    </row>
    <row r="119" spans="1:89" ht="15.75" x14ac:dyDescent="0.5">
      <c r="A119" s="83">
        <v>7.5</v>
      </c>
      <c r="B119" s="83">
        <v>1.8</v>
      </c>
      <c r="C119" s="82">
        <v>51</v>
      </c>
      <c r="D119" s="82">
        <v>18</v>
      </c>
      <c r="E119" s="84">
        <v>0.23100000000000001</v>
      </c>
      <c r="F119" s="82">
        <v>109</v>
      </c>
      <c r="G119" s="82">
        <v>5</v>
      </c>
      <c r="H119" s="82">
        <v>111</v>
      </c>
      <c r="I119" s="29">
        <v>0</v>
      </c>
      <c r="J119" s="82">
        <v>41</v>
      </c>
      <c r="K119" s="82">
        <v>7</v>
      </c>
      <c r="L119" s="82">
        <v>3</v>
      </c>
      <c r="M119" s="61">
        <v>49</v>
      </c>
      <c r="N119" s="62">
        <v>29</v>
      </c>
      <c r="O119" s="80">
        <v>1</v>
      </c>
      <c r="P119" s="30">
        <v>162</v>
      </c>
      <c r="Q119" s="30">
        <v>165</v>
      </c>
      <c r="R119" s="31">
        <v>1.8518518518518517E-2</v>
      </c>
      <c r="S119" s="82">
        <v>1</v>
      </c>
      <c r="U119" s="80">
        <v>14.4</v>
      </c>
      <c r="V119" s="80">
        <v>3.1</v>
      </c>
      <c r="W119" s="80">
        <v>83</v>
      </c>
      <c r="X119" s="80">
        <v>22</v>
      </c>
      <c r="Y119" s="80">
        <v>0.93600000000000005</v>
      </c>
      <c r="Z119" s="80">
        <v>203</v>
      </c>
      <c r="AA119" s="80">
        <v>2</v>
      </c>
      <c r="AB119" s="80">
        <v>111</v>
      </c>
      <c r="AC119" s="80">
        <v>0</v>
      </c>
      <c r="AD119" s="80">
        <v>45</v>
      </c>
      <c r="AE119" s="80">
        <v>9</v>
      </c>
      <c r="AF119" s="80">
        <v>3</v>
      </c>
      <c r="AG119" s="80">
        <v>50</v>
      </c>
      <c r="AH119" s="80">
        <v>87</v>
      </c>
      <c r="AI119" s="80">
        <v>0</v>
      </c>
      <c r="AJ119" s="80">
        <v>173</v>
      </c>
      <c r="AK119" s="80">
        <v>178</v>
      </c>
      <c r="AL119" s="80">
        <v>2.8901734104046242E-2</v>
      </c>
      <c r="AM119" s="106">
        <v>1</v>
      </c>
      <c r="AN119" s="107">
        <v>0</v>
      </c>
      <c r="AO119" s="108">
        <f t="shared" si="20"/>
        <v>1</v>
      </c>
      <c r="AP119" s="80">
        <f t="shared" si="21"/>
        <v>1</v>
      </c>
      <c r="AQ119" s="80">
        <f t="shared" si="22"/>
        <v>0.88414133564971265</v>
      </c>
      <c r="AR119" s="106">
        <f t="shared" si="23"/>
        <v>0.88414133564971265</v>
      </c>
      <c r="AS119" s="108">
        <f t="shared" si="24"/>
        <v>0.11585866435028735</v>
      </c>
      <c r="AT119" s="106">
        <f t="shared" si="25"/>
        <v>-0.12313834716756299</v>
      </c>
      <c r="AU119" s="108">
        <f t="shared" si="26"/>
        <v>100</v>
      </c>
      <c r="AV119" s="80">
        <f t="shared" si="27"/>
        <v>0.13104088642699691</v>
      </c>
      <c r="CD119" s="80">
        <v>0.81187117042575074</v>
      </c>
      <c r="CE119" s="80">
        <v>0</v>
      </c>
      <c r="CF119" s="80">
        <v>1</v>
      </c>
      <c r="CG119" s="80">
        <f t="shared" si="31"/>
        <v>50</v>
      </c>
      <c r="CH119" s="80">
        <f t="shared" si="32"/>
        <v>65</v>
      </c>
      <c r="CI119" s="80">
        <f t="shared" si="28"/>
        <v>7.407407407407407E-2</v>
      </c>
      <c r="CJ119" s="80">
        <f t="shared" si="29"/>
        <v>0.32291666666666663</v>
      </c>
      <c r="CK119" s="80">
        <f t="shared" si="30"/>
        <v>0</v>
      </c>
    </row>
    <row r="120" spans="1:89" ht="15.75" x14ac:dyDescent="0.5">
      <c r="A120" s="83">
        <v>11.8</v>
      </c>
      <c r="B120" s="83">
        <v>1.8</v>
      </c>
      <c r="C120" s="82">
        <v>53</v>
      </c>
      <c r="D120" s="82">
        <v>7</v>
      </c>
      <c r="E120" s="84">
        <v>1.512</v>
      </c>
      <c r="F120" s="82">
        <v>125</v>
      </c>
      <c r="G120" s="82">
        <v>2</v>
      </c>
      <c r="H120" s="82">
        <v>101</v>
      </c>
      <c r="I120" s="29">
        <v>0</v>
      </c>
      <c r="J120" s="82">
        <v>39</v>
      </c>
      <c r="K120" s="82">
        <v>13</v>
      </c>
      <c r="L120" s="82">
        <v>2</v>
      </c>
      <c r="M120" s="61">
        <v>36</v>
      </c>
      <c r="N120" s="62">
        <v>32</v>
      </c>
      <c r="O120" s="80">
        <v>0</v>
      </c>
      <c r="P120" s="30">
        <v>172</v>
      </c>
      <c r="Q120" s="30">
        <v>179</v>
      </c>
      <c r="R120" s="31">
        <v>4.0697674418604654E-2</v>
      </c>
      <c r="S120" s="82">
        <v>1</v>
      </c>
      <c r="U120" s="80">
        <v>14.5</v>
      </c>
      <c r="V120" s="80">
        <v>2.4</v>
      </c>
      <c r="W120" s="80">
        <v>54</v>
      </c>
      <c r="X120" s="80">
        <v>9</v>
      </c>
      <c r="Y120" s="80">
        <v>4.5999999999999999E-2</v>
      </c>
      <c r="Z120" s="80">
        <v>151</v>
      </c>
      <c r="AA120" s="80">
        <v>0</v>
      </c>
      <c r="AB120" s="80">
        <v>72</v>
      </c>
      <c r="AC120" s="80">
        <v>1</v>
      </c>
      <c r="AD120" s="80">
        <v>30</v>
      </c>
      <c r="AE120" s="80">
        <v>13</v>
      </c>
      <c r="AF120" s="80">
        <v>5</v>
      </c>
      <c r="AG120" s="80">
        <v>39</v>
      </c>
      <c r="AH120" s="80">
        <v>26</v>
      </c>
      <c r="AI120" s="80">
        <v>0</v>
      </c>
      <c r="AJ120" s="80">
        <v>201</v>
      </c>
      <c r="AK120" s="80">
        <v>204</v>
      </c>
      <c r="AL120" s="80">
        <v>1.4925373134328358E-2</v>
      </c>
      <c r="AM120" s="106">
        <v>1</v>
      </c>
      <c r="AN120" s="107">
        <v>0</v>
      </c>
      <c r="AO120" s="108">
        <f t="shared" si="20"/>
        <v>1</v>
      </c>
      <c r="AP120" s="80">
        <f t="shared" si="21"/>
        <v>1</v>
      </c>
      <c r="AQ120" s="80">
        <f t="shared" si="22"/>
        <v>0.56224234289824238</v>
      </c>
      <c r="AR120" s="106">
        <f t="shared" si="23"/>
        <v>0.56224234289824238</v>
      </c>
      <c r="AS120" s="108">
        <f t="shared" si="24"/>
        <v>0.43775765710175762</v>
      </c>
      <c r="AT120" s="106">
        <f t="shared" si="25"/>
        <v>-0.57582230691353975</v>
      </c>
      <c r="AU120" s="108">
        <f t="shared" si="26"/>
        <v>100</v>
      </c>
      <c r="AV120" s="80">
        <f t="shared" si="27"/>
        <v>0.77859247463506209</v>
      </c>
      <c r="CD120" s="80">
        <v>0.81253902500504038</v>
      </c>
      <c r="CE120" s="80">
        <v>0</v>
      </c>
      <c r="CF120" s="80">
        <v>1</v>
      </c>
      <c r="CG120" s="80">
        <f t="shared" si="31"/>
        <v>50</v>
      </c>
      <c r="CH120" s="80">
        <f t="shared" si="32"/>
        <v>66</v>
      </c>
      <c r="CI120" s="80">
        <f t="shared" si="28"/>
        <v>7.407407407407407E-2</v>
      </c>
      <c r="CJ120" s="80">
        <f t="shared" si="29"/>
        <v>0.3125</v>
      </c>
      <c r="CK120" s="80">
        <f t="shared" si="30"/>
        <v>5.787037037037028E-3</v>
      </c>
    </row>
    <row r="121" spans="1:89" ht="15.75" x14ac:dyDescent="0.5">
      <c r="A121" s="83">
        <v>11.4</v>
      </c>
      <c r="B121" s="83">
        <v>3.6</v>
      </c>
      <c r="C121" s="82">
        <v>96</v>
      </c>
      <c r="D121" s="82">
        <v>1</v>
      </c>
      <c r="E121" s="84">
        <v>0.83099999999999996</v>
      </c>
      <c r="F121" s="82">
        <v>199</v>
      </c>
      <c r="G121" s="82">
        <v>3</v>
      </c>
      <c r="H121" s="82">
        <v>109</v>
      </c>
      <c r="I121" s="29">
        <v>0</v>
      </c>
      <c r="J121" s="82">
        <v>44</v>
      </c>
      <c r="K121" s="82">
        <v>10</v>
      </c>
      <c r="L121" s="82">
        <v>4</v>
      </c>
      <c r="M121" s="61">
        <v>24</v>
      </c>
      <c r="N121" s="62">
        <v>65</v>
      </c>
      <c r="O121" s="80">
        <v>0</v>
      </c>
      <c r="P121" s="30">
        <v>162</v>
      </c>
      <c r="Q121" s="30">
        <v>168</v>
      </c>
      <c r="R121" s="31">
        <v>3.7037037037037035E-2</v>
      </c>
      <c r="S121" s="82">
        <v>1</v>
      </c>
      <c r="U121" s="80">
        <v>14.5</v>
      </c>
      <c r="V121" s="80">
        <v>2.7</v>
      </c>
      <c r="W121" s="80">
        <v>69</v>
      </c>
      <c r="X121" s="80">
        <v>8</v>
      </c>
      <c r="Y121" s="80">
        <v>9.0999999999999998E-2</v>
      </c>
      <c r="Z121" s="80">
        <v>213</v>
      </c>
      <c r="AA121" s="80">
        <v>3</v>
      </c>
      <c r="AB121" s="80">
        <v>134</v>
      </c>
      <c r="AC121" s="80">
        <v>0</v>
      </c>
      <c r="AD121" s="80">
        <v>33</v>
      </c>
      <c r="AE121" s="80">
        <v>16</v>
      </c>
      <c r="AF121" s="80">
        <v>1</v>
      </c>
      <c r="AG121" s="80">
        <v>36</v>
      </c>
      <c r="AH121" s="80">
        <v>73</v>
      </c>
      <c r="AI121" s="80">
        <v>1</v>
      </c>
      <c r="AJ121" s="80">
        <v>168</v>
      </c>
      <c r="AK121" s="80">
        <v>178</v>
      </c>
      <c r="AL121" s="80">
        <v>5.9523809523809521E-2</v>
      </c>
      <c r="AM121" s="106">
        <v>1</v>
      </c>
      <c r="AN121" s="107">
        <v>0</v>
      </c>
      <c r="AO121" s="108">
        <f t="shared" si="20"/>
        <v>1</v>
      </c>
      <c r="AP121" s="80">
        <f t="shared" si="21"/>
        <v>1</v>
      </c>
      <c r="AQ121" s="80">
        <f t="shared" si="22"/>
        <v>0.86361482328985295</v>
      </c>
      <c r="AR121" s="106">
        <f t="shared" si="23"/>
        <v>0.86361482328985295</v>
      </c>
      <c r="AS121" s="108">
        <f t="shared" si="24"/>
        <v>0.13638517671014705</v>
      </c>
      <c r="AT121" s="106">
        <f t="shared" si="25"/>
        <v>-0.14662841595677312</v>
      </c>
      <c r="AU121" s="108">
        <f t="shared" si="26"/>
        <v>100</v>
      </c>
      <c r="AV121" s="80">
        <f t="shared" si="27"/>
        <v>0.15792361714056918</v>
      </c>
      <c r="CD121" s="80">
        <v>0.82114487725025687</v>
      </c>
      <c r="CE121" s="80">
        <v>1</v>
      </c>
      <c r="CF121" s="80">
        <v>0</v>
      </c>
      <c r="CG121" s="80">
        <f t="shared" si="31"/>
        <v>51</v>
      </c>
      <c r="CH121" s="80">
        <f t="shared" si="32"/>
        <v>66</v>
      </c>
      <c r="CI121" s="80">
        <f t="shared" si="28"/>
        <v>5.555555555555558E-2</v>
      </c>
      <c r="CJ121" s="80">
        <f t="shared" si="29"/>
        <v>0.3125</v>
      </c>
      <c r="CK121" s="80">
        <f t="shared" si="30"/>
        <v>0</v>
      </c>
    </row>
    <row r="122" spans="1:89" ht="15.75" x14ac:dyDescent="0.5">
      <c r="A122" s="83">
        <v>7.2</v>
      </c>
      <c r="B122" s="83">
        <v>1.9</v>
      </c>
      <c r="C122" s="82">
        <v>56</v>
      </c>
      <c r="D122" s="82">
        <v>4</v>
      </c>
      <c r="E122" s="84">
        <v>0.123</v>
      </c>
      <c r="F122" s="82">
        <v>113</v>
      </c>
      <c r="G122" s="82">
        <v>3</v>
      </c>
      <c r="H122" s="82">
        <v>132</v>
      </c>
      <c r="I122" s="29">
        <v>0</v>
      </c>
      <c r="J122" s="82">
        <v>45</v>
      </c>
      <c r="K122" s="82">
        <v>6</v>
      </c>
      <c r="L122" s="82">
        <v>3</v>
      </c>
      <c r="M122" s="61">
        <v>31</v>
      </c>
      <c r="N122" s="62">
        <v>36</v>
      </c>
      <c r="O122" s="80">
        <v>0</v>
      </c>
      <c r="P122" s="30">
        <v>161</v>
      </c>
      <c r="Q122" s="30">
        <v>167</v>
      </c>
      <c r="R122" s="31">
        <v>3.7267080745341616E-2</v>
      </c>
      <c r="S122" s="82">
        <v>0</v>
      </c>
      <c r="U122" s="80">
        <v>14.8</v>
      </c>
      <c r="V122" s="80">
        <v>2.6</v>
      </c>
      <c r="W122" s="80">
        <v>70</v>
      </c>
      <c r="X122" s="80">
        <v>6</v>
      </c>
      <c r="Y122" s="80">
        <v>0.82799999999999996</v>
      </c>
      <c r="Z122" s="80">
        <v>213</v>
      </c>
      <c r="AA122" s="80">
        <v>3</v>
      </c>
      <c r="AB122" s="80">
        <v>105</v>
      </c>
      <c r="AC122" s="80">
        <v>1</v>
      </c>
      <c r="AD122" s="80">
        <v>37</v>
      </c>
      <c r="AE122" s="80">
        <v>15</v>
      </c>
      <c r="AF122" s="80">
        <v>2</v>
      </c>
      <c r="AG122" s="80">
        <v>37</v>
      </c>
      <c r="AH122" s="80">
        <v>75</v>
      </c>
      <c r="AI122" s="80">
        <v>1</v>
      </c>
      <c r="AJ122" s="80">
        <v>168</v>
      </c>
      <c r="AK122" s="80">
        <v>176</v>
      </c>
      <c r="AL122" s="80">
        <v>4.7619047619047616E-2</v>
      </c>
      <c r="AM122" s="106">
        <v>1</v>
      </c>
      <c r="AN122" s="107">
        <v>0</v>
      </c>
      <c r="AO122" s="108">
        <f t="shared" si="20"/>
        <v>1</v>
      </c>
      <c r="AP122" s="80">
        <f t="shared" si="21"/>
        <v>1</v>
      </c>
      <c r="AQ122" s="80">
        <f t="shared" si="22"/>
        <v>0.66920844333528229</v>
      </c>
      <c r="AR122" s="106">
        <f t="shared" si="23"/>
        <v>0.66920844333528229</v>
      </c>
      <c r="AS122" s="108">
        <f t="shared" si="24"/>
        <v>0.33079155666471771</v>
      </c>
      <c r="AT122" s="106">
        <f t="shared" si="25"/>
        <v>-0.40165969289095993</v>
      </c>
      <c r="AU122" s="108">
        <f t="shared" si="26"/>
        <v>100</v>
      </c>
      <c r="AV122" s="80">
        <f t="shared" si="27"/>
        <v>0.49430272429929095</v>
      </c>
      <c r="CD122" s="80">
        <v>0.82360698082805339</v>
      </c>
      <c r="CE122" s="80">
        <v>0</v>
      </c>
      <c r="CF122" s="80">
        <v>1</v>
      </c>
      <c r="CG122" s="80">
        <f t="shared" si="31"/>
        <v>51</v>
      </c>
      <c r="CH122" s="80">
        <f t="shared" si="32"/>
        <v>67</v>
      </c>
      <c r="CI122" s="80">
        <f t="shared" si="28"/>
        <v>5.555555555555558E-2</v>
      </c>
      <c r="CJ122" s="80">
        <f t="shared" si="29"/>
        <v>0.30208333333333337</v>
      </c>
      <c r="CK122" s="80">
        <f t="shared" si="30"/>
        <v>0</v>
      </c>
    </row>
    <row r="123" spans="1:89" ht="15.75" x14ac:dyDescent="0.5">
      <c r="A123" s="83">
        <v>20.399999999999999</v>
      </c>
      <c r="B123" s="83">
        <v>3.3</v>
      </c>
      <c r="C123" s="82">
        <v>79</v>
      </c>
      <c r="D123" s="82">
        <v>7</v>
      </c>
      <c r="E123" s="84">
        <v>0.13100000000000001</v>
      </c>
      <c r="F123" s="82">
        <v>284</v>
      </c>
      <c r="G123" s="82">
        <v>4</v>
      </c>
      <c r="H123" s="82">
        <v>137</v>
      </c>
      <c r="I123" s="29">
        <v>1</v>
      </c>
      <c r="J123" s="82">
        <v>38</v>
      </c>
      <c r="K123" s="82">
        <v>15</v>
      </c>
      <c r="L123" s="82">
        <v>5</v>
      </c>
      <c r="M123" s="61">
        <v>39</v>
      </c>
      <c r="N123" s="62">
        <v>39</v>
      </c>
      <c r="O123" s="80">
        <v>1</v>
      </c>
      <c r="P123" s="30">
        <v>175</v>
      </c>
      <c r="Q123" s="30">
        <v>185</v>
      </c>
      <c r="R123" s="31">
        <v>5.7142857142857141E-2</v>
      </c>
      <c r="S123" s="82">
        <v>0</v>
      </c>
      <c r="U123" s="80">
        <v>14.8</v>
      </c>
      <c r="V123" s="80">
        <v>3.3</v>
      </c>
      <c r="W123" s="80">
        <v>74</v>
      </c>
      <c r="X123" s="80">
        <v>6</v>
      </c>
      <c r="Y123" s="80">
        <v>1.927</v>
      </c>
      <c r="Z123" s="80">
        <v>249</v>
      </c>
      <c r="AA123" s="80">
        <v>2</v>
      </c>
      <c r="AB123" s="80">
        <v>78</v>
      </c>
      <c r="AC123" s="80">
        <v>1</v>
      </c>
      <c r="AD123" s="80">
        <v>29</v>
      </c>
      <c r="AE123" s="80">
        <v>7</v>
      </c>
      <c r="AF123" s="80">
        <v>2</v>
      </c>
      <c r="AG123" s="80">
        <v>38</v>
      </c>
      <c r="AH123" s="80">
        <v>58</v>
      </c>
      <c r="AI123" s="80">
        <v>0</v>
      </c>
      <c r="AJ123" s="80">
        <v>164</v>
      </c>
      <c r="AK123" s="80">
        <v>171</v>
      </c>
      <c r="AL123" s="80">
        <v>4.2682926829268296E-2</v>
      </c>
      <c r="AM123" s="106">
        <v>1</v>
      </c>
      <c r="AN123" s="107">
        <v>0</v>
      </c>
      <c r="AO123" s="108">
        <f t="shared" si="20"/>
        <v>1</v>
      </c>
      <c r="AP123" s="80">
        <f t="shared" si="21"/>
        <v>1</v>
      </c>
      <c r="AQ123" s="80">
        <f t="shared" si="22"/>
        <v>0.92068712283111498</v>
      </c>
      <c r="AR123" s="106">
        <f t="shared" si="23"/>
        <v>0.92068712283111498</v>
      </c>
      <c r="AS123" s="108">
        <f t="shared" si="24"/>
        <v>7.9312877168885021E-2</v>
      </c>
      <c r="AT123" s="106">
        <f t="shared" si="25"/>
        <v>-8.2635015067111406E-2</v>
      </c>
      <c r="AU123" s="108">
        <f t="shared" si="26"/>
        <v>100</v>
      </c>
      <c r="AV123" s="80">
        <f t="shared" si="27"/>
        <v>8.6145309521651336E-2</v>
      </c>
      <c r="CD123" s="80">
        <v>0.82642637811743436</v>
      </c>
      <c r="CE123" s="80">
        <v>0</v>
      </c>
      <c r="CF123" s="80">
        <v>1</v>
      </c>
      <c r="CG123" s="80">
        <f t="shared" si="31"/>
        <v>51</v>
      </c>
      <c r="CH123" s="80">
        <f t="shared" si="32"/>
        <v>68</v>
      </c>
      <c r="CI123" s="80">
        <f t="shared" si="28"/>
        <v>5.555555555555558E-2</v>
      </c>
      <c r="CJ123" s="80">
        <f t="shared" si="29"/>
        <v>0.29166666666666663</v>
      </c>
      <c r="CK123" s="80">
        <f t="shared" si="30"/>
        <v>0</v>
      </c>
    </row>
    <row r="124" spans="1:89" ht="15.75" x14ac:dyDescent="0.5">
      <c r="A124" s="83">
        <v>9.8000000000000007</v>
      </c>
      <c r="B124" s="83">
        <v>1.9</v>
      </c>
      <c r="C124" s="82">
        <v>64</v>
      </c>
      <c r="D124" s="82">
        <v>5</v>
      </c>
      <c r="E124" s="84">
        <v>1.5389999999999999</v>
      </c>
      <c r="F124" s="82">
        <v>115</v>
      </c>
      <c r="G124" s="82">
        <v>4</v>
      </c>
      <c r="H124" s="82">
        <v>72</v>
      </c>
      <c r="I124" s="29">
        <v>1</v>
      </c>
      <c r="J124" s="82">
        <v>36</v>
      </c>
      <c r="K124" s="82">
        <v>8</v>
      </c>
      <c r="L124" s="82">
        <v>2</v>
      </c>
      <c r="M124" s="61">
        <v>35</v>
      </c>
      <c r="N124" s="62">
        <v>50</v>
      </c>
      <c r="O124" s="80">
        <v>1</v>
      </c>
      <c r="P124" s="30">
        <v>175</v>
      </c>
      <c r="Q124" s="30">
        <v>183</v>
      </c>
      <c r="R124" s="31">
        <v>4.5714285714285714E-2</v>
      </c>
      <c r="S124" s="82">
        <v>1</v>
      </c>
      <c r="U124" s="80">
        <v>14.8</v>
      </c>
      <c r="V124" s="80">
        <v>3.6</v>
      </c>
      <c r="W124" s="80">
        <v>91</v>
      </c>
      <c r="X124" s="80">
        <v>2</v>
      </c>
      <c r="Y124" s="80">
        <v>1.968</v>
      </c>
      <c r="Z124" s="80">
        <v>164</v>
      </c>
      <c r="AA124" s="80">
        <v>1</v>
      </c>
      <c r="AB124" s="80">
        <v>86</v>
      </c>
      <c r="AC124" s="80">
        <v>0</v>
      </c>
      <c r="AD124" s="80">
        <v>33</v>
      </c>
      <c r="AE124" s="80">
        <v>5</v>
      </c>
      <c r="AF124" s="80">
        <v>2</v>
      </c>
      <c r="AG124" s="80">
        <v>37</v>
      </c>
      <c r="AH124" s="80">
        <v>98</v>
      </c>
      <c r="AI124" s="80">
        <v>0</v>
      </c>
      <c r="AJ124" s="80">
        <v>183</v>
      </c>
      <c r="AK124" s="80">
        <v>194</v>
      </c>
      <c r="AL124" s="80">
        <v>6.0109289617486336E-2</v>
      </c>
      <c r="AM124" s="106">
        <v>1</v>
      </c>
      <c r="AN124" s="107">
        <v>0</v>
      </c>
      <c r="AO124" s="108">
        <f t="shared" si="20"/>
        <v>1</v>
      </c>
      <c r="AP124" s="80">
        <f t="shared" si="21"/>
        <v>1</v>
      </c>
      <c r="AQ124" s="80">
        <f t="shared" si="22"/>
        <v>0.97742932286006357</v>
      </c>
      <c r="AR124" s="106">
        <f t="shared" si="23"/>
        <v>0.97742932286006357</v>
      </c>
      <c r="AS124" s="108">
        <f t="shared" si="24"/>
        <v>2.2570677139936435E-2</v>
      </c>
      <c r="AT124" s="106">
        <f t="shared" si="25"/>
        <v>-2.282929371614956E-2</v>
      </c>
      <c r="AU124" s="108">
        <f t="shared" si="26"/>
        <v>100</v>
      </c>
      <c r="AV124" s="80">
        <f t="shared" si="27"/>
        <v>2.3091876427333076E-2</v>
      </c>
      <c r="CD124" s="80">
        <v>0.82825133799884243</v>
      </c>
      <c r="CE124" s="80">
        <v>0</v>
      </c>
      <c r="CF124" s="80">
        <v>1</v>
      </c>
      <c r="CG124" s="80">
        <f t="shared" si="31"/>
        <v>51</v>
      </c>
      <c r="CH124" s="80">
        <f t="shared" si="32"/>
        <v>69</v>
      </c>
      <c r="CI124" s="80">
        <f t="shared" si="28"/>
        <v>5.555555555555558E-2</v>
      </c>
      <c r="CJ124" s="80">
        <f t="shared" si="29"/>
        <v>0.28125</v>
      </c>
      <c r="CK124" s="80">
        <f t="shared" si="30"/>
        <v>0</v>
      </c>
    </row>
    <row r="125" spans="1:89" ht="15.75" x14ac:dyDescent="0.5">
      <c r="A125" s="83">
        <v>16.2</v>
      </c>
      <c r="B125" s="83">
        <v>2.9</v>
      </c>
      <c r="C125" s="82">
        <v>67</v>
      </c>
      <c r="D125" s="82">
        <v>9</v>
      </c>
      <c r="E125" s="84">
        <v>0.63700000000000001</v>
      </c>
      <c r="F125" s="82">
        <v>188</v>
      </c>
      <c r="G125" s="82">
        <v>4</v>
      </c>
      <c r="H125" s="82">
        <v>76</v>
      </c>
      <c r="I125" s="29">
        <v>1</v>
      </c>
      <c r="J125" s="82">
        <v>30</v>
      </c>
      <c r="K125" s="82">
        <v>12</v>
      </c>
      <c r="L125" s="82">
        <v>1</v>
      </c>
      <c r="M125" s="61">
        <v>37</v>
      </c>
      <c r="N125" s="62">
        <v>49</v>
      </c>
      <c r="O125" s="80">
        <v>1</v>
      </c>
      <c r="P125" s="30">
        <v>181</v>
      </c>
      <c r="Q125" s="30">
        <v>190</v>
      </c>
      <c r="R125" s="31">
        <v>4.9723756906077346E-2</v>
      </c>
      <c r="S125" s="82">
        <v>0</v>
      </c>
      <c r="U125" s="80">
        <v>14.9</v>
      </c>
      <c r="V125" s="80">
        <v>2.5</v>
      </c>
      <c r="W125" s="80">
        <v>59</v>
      </c>
      <c r="X125" s="80">
        <v>6</v>
      </c>
      <c r="Y125" s="80">
        <v>0.7</v>
      </c>
      <c r="Z125" s="80">
        <v>214</v>
      </c>
      <c r="AA125" s="80">
        <v>2</v>
      </c>
      <c r="AB125" s="80">
        <v>95</v>
      </c>
      <c r="AC125" s="80">
        <v>0</v>
      </c>
      <c r="AD125" s="80">
        <v>41</v>
      </c>
      <c r="AE125" s="80">
        <v>4</v>
      </c>
      <c r="AF125" s="80">
        <v>3</v>
      </c>
      <c r="AG125" s="80">
        <v>36</v>
      </c>
      <c r="AH125" s="80">
        <v>45</v>
      </c>
      <c r="AI125" s="80">
        <v>0</v>
      </c>
      <c r="AJ125" s="80">
        <v>173</v>
      </c>
      <c r="AK125" s="80">
        <v>182</v>
      </c>
      <c r="AL125" s="80">
        <v>5.2023121387283239E-2</v>
      </c>
      <c r="AM125" s="106">
        <v>1</v>
      </c>
      <c r="AN125" s="107">
        <v>0</v>
      </c>
      <c r="AO125" s="108">
        <f t="shared" si="20"/>
        <v>1</v>
      </c>
      <c r="AP125" s="80">
        <f t="shared" si="21"/>
        <v>1</v>
      </c>
      <c r="AQ125" s="80">
        <f t="shared" si="22"/>
        <v>0.57755673185541223</v>
      </c>
      <c r="AR125" s="106">
        <f t="shared" si="23"/>
        <v>0.57755673185541223</v>
      </c>
      <c r="AS125" s="108">
        <f t="shared" si="24"/>
        <v>0.42244326814458777</v>
      </c>
      <c r="AT125" s="106">
        <f t="shared" si="25"/>
        <v>-0.54894860443205573</v>
      </c>
      <c r="AU125" s="108">
        <f t="shared" si="26"/>
        <v>100</v>
      </c>
      <c r="AV125" s="80">
        <f t="shared" si="27"/>
        <v>0.73143164098785685</v>
      </c>
      <c r="CD125" s="80">
        <v>0.83672728530493923</v>
      </c>
      <c r="CE125" s="80">
        <v>0</v>
      </c>
      <c r="CF125" s="80">
        <v>1</v>
      </c>
      <c r="CG125" s="80">
        <f t="shared" si="31"/>
        <v>51</v>
      </c>
      <c r="CH125" s="80">
        <f t="shared" si="32"/>
        <v>70</v>
      </c>
      <c r="CI125" s="80">
        <f t="shared" si="28"/>
        <v>5.555555555555558E-2</v>
      </c>
      <c r="CJ125" s="80">
        <f t="shared" si="29"/>
        <v>0.27083333333333337</v>
      </c>
      <c r="CK125" s="80">
        <f t="shared" si="30"/>
        <v>0</v>
      </c>
    </row>
    <row r="126" spans="1:89" ht="15.75" x14ac:dyDescent="0.5">
      <c r="A126" s="83">
        <v>11.4</v>
      </c>
      <c r="B126" s="83">
        <v>2.2999999999999998</v>
      </c>
      <c r="C126" s="82">
        <v>65</v>
      </c>
      <c r="D126" s="82">
        <v>9</v>
      </c>
      <c r="E126" s="84">
        <v>0.27500000000000002</v>
      </c>
      <c r="F126" s="82">
        <v>139</v>
      </c>
      <c r="G126" s="82">
        <v>1</v>
      </c>
      <c r="H126" s="82">
        <v>124</v>
      </c>
      <c r="I126" s="29">
        <v>1</v>
      </c>
      <c r="J126" s="82">
        <v>34</v>
      </c>
      <c r="K126" s="82">
        <v>11</v>
      </c>
      <c r="L126" s="82">
        <v>2</v>
      </c>
      <c r="M126" s="61">
        <v>40</v>
      </c>
      <c r="N126" s="62">
        <v>59</v>
      </c>
      <c r="O126" s="80">
        <v>1</v>
      </c>
      <c r="P126" s="30">
        <v>169</v>
      </c>
      <c r="Q126" s="30">
        <v>174</v>
      </c>
      <c r="R126" s="31">
        <v>2.9585798816568046E-2</v>
      </c>
      <c r="S126" s="82">
        <v>0</v>
      </c>
      <c r="U126" s="80">
        <v>15.3</v>
      </c>
      <c r="V126" s="80">
        <v>3.4</v>
      </c>
      <c r="W126" s="80">
        <v>117</v>
      </c>
      <c r="X126" s="80">
        <v>2</v>
      </c>
      <c r="Y126" s="80">
        <v>0.104</v>
      </c>
      <c r="Z126" s="80">
        <v>253</v>
      </c>
      <c r="AA126" s="80">
        <v>2</v>
      </c>
      <c r="AB126" s="80">
        <v>145</v>
      </c>
      <c r="AC126" s="80">
        <v>1</v>
      </c>
      <c r="AD126" s="80">
        <v>52</v>
      </c>
      <c r="AE126" s="80">
        <v>15</v>
      </c>
      <c r="AF126" s="80">
        <v>3</v>
      </c>
      <c r="AG126" s="80">
        <v>30</v>
      </c>
      <c r="AH126" s="80">
        <v>59</v>
      </c>
      <c r="AI126" s="80">
        <v>0</v>
      </c>
      <c r="AJ126" s="80">
        <v>163</v>
      </c>
      <c r="AK126" s="80">
        <v>169</v>
      </c>
      <c r="AL126" s="80">
        <v>3.6809815950920248E-2</v>
      </c>
      <c r="AM126" s="106">
        <v>1</v>
      </c>
      <c r="AN126" s="107">
        <v>0</v>
      </c>
      <c r="AO126" s="108">
        <f t="shared" si="20"/>
        <v>1</v>
      </c>
      <c r="AP126" s="80">
        <f t="shared" si="21"/>
        <v>1</v>
      </c>
      <c r="AQ126" s="80">
        <f t="shared" si="22"/>
        <v>0.80769054599401413</v>
      </c>
      <c r="AR126" s="106">
        <f t="shared" si="23"/>
        <v>0.80769054599401413</v>
      </c>
      <c r="AS126" s="108">
        <f t="shared" si="24"/>
        <v>0.19230945400598587</v>
      </c>
      <c r="AT126" s="106">
        <f t="shared" si="25"/>
        <v>-0.21357628145070598</v>
      </c>
      <c r="AU126" s="108">
        <f t="shared" si="26"/>
        <v>100</v>
      </c>
      <c r="AV126" s="80">
        <f t="shared" si="27"/>
        <v>0.23809793857288891</v>
      </c>
      <c r="CD126" s="80">
        <v>0.83761017295443696</v>
      </c>
      <c r="CE126" s="80">
        <v>0</v>
      </c>
      <c r="CF126" s="80">
        <v>1</v>
      </c>
      <c r="CG126" s="80">
        <f t="shared" si="31"/>
        <v>51</v>
      </c>
      <c r="CH126" s="80">
        <f t="shared" si="32"/>
        <v>71</v>
      </c>
      <c r="CI126" s="80">
        <f t="shared" si="28"/>
        <v>5.555555555555558E-2</v>
      </c>
      <c r="CJ126" s="80">
        <f t="shared" si="29"/>
        <v>0.26041666666666663</v>
      </c>
      <c r="CK126" s="80">
        <f t="shared" si="30"/>
        <v>0</v>
      </c>
    </row>
    <row r="127" spans="1:89" ht="15.75" x14ac:dyDescent="0.5">
      <c r="A127" s="83">
        <v>18.3</v>
      </c>
      <c r="B127" s="83">
        <v>3.2</v>
      </c>
      <c r="C127" s="82">
        <v>89</v>
      </c>
      <c r="D127" s="82">
        <v>6</v>
      </c>
      <c r="E127" s="84">
        <v>0.71099999999999997</v>
      </c>
      <c r="F127" s="82">
        <v>232</v>
      </c>
      <c r="G127" s="82">
        <v>4</v>
      </c>
      <c r="H127" s="82">
        <v>99</v>
      </c>
      <c r="I127" s="29">
        <v>1</v>
      </c>
      <c r="J127" s="82">
        <v>47</v>
      </c>
      <c r="K127" s="82">
        <v>13</v>
      </c>
      <c r="L127" s="82">
        <v>3</v>
      </c>
      <c r="M127" s="61">
        <v>37</v>
      </c>
      <c r="N127" s="62">
        <v>89</v>
      </c>
      <c r="O127" s="80">
        <v>1</v>
      </c>
      <c r="P127" s="30">
        <v>183</v>
      </c>
      <c r="Q127" s="30">
        <v>193</v>
      </c>
      <c r="R127" s="31">
        <v>5.4644808743169397E-2</v>
      </c>
      <c r="S127" s="82">
        <v>0</v>
      </c>
      <c r="U127" s="80">
        <v>15.4</v>
      </c>
      <c r="V127" s="80">
        <v>2.4</v>
      </c>
      <c r="W127" s="80">
        <v>58</v>
      </c>
      <c r="X127" s="80">
        <v>6</v>
      </c>
      <c r="Y127" s="80">
        <v>1.623</v>
      </c>
      <c r="Z127" s="80">
        <v>209</v>
      </c>
      <c r="AA127" s="80">
        <v>1</v>
      </c>
      <c r="AB127" s="80">
        <v>88</v>
      </c>
      <c r="AC127" s="80">
        <v>1</v>
      </c>
      <c r="AD127" s="80">
        <v>45</v>
      </c>
      <c r="AE127" s="80">
        <v>10</v>
      </c>
      <c r="AF127" s="80">
        <v>3</v>
      </c>
      <c r="AG127" s="80">
        <v>38</v>
      </c>
      <c r="AH127" s="80">
        <v>45</v>
      </c>
      <c r="AI127" s="80">
        <v>1</v>
      </c>
      <c r="AJ127" s="80">
        <v>179</v>
      </c>
      <c r="AK127" s="80">
        <v>187</v>
      </c>
      <c r="AL127" s="80">
        <v>4.4692737430167599E-2</v>
      </c>
      <c r="AM127" s="106">
        <v>0</v>
      </c>
      <c r="AN127" s="107">
        <v>1</v>
      </c>
      <c r="AO127" s="108">
        <f t="shared" si="20"/>
        <v>1</v>
      </c>
      <c r="AP127" s="80">
        <f t="shared" si="21"/>
        <v>0</v>
      </c>
      <c r="AQ127" s="80">
        <f t="shared" si="22"/>
        <v>0.25146515218548476</v>
      </c>
      <c r="AR127" s="106">
        <f t="shared" si="23"/>
        <v>0.25146515218548476</v>
      </c>
      <c r="AS127" s="108">
        <f t="shared" si="24"/>
        <v>0.74853484781451529</v>
      </c>
      <c r="AT127" s="106">
        <f t="shared" si="25"/>
        <v>-0.28963751933977139</v>
      </c>
      <c r="AU127" s="108">
        <f t="shared" si="26"/>
        <v>100</v>
      </c>
      <c r="AV127" s="80">
        <f t="shared" si="27"/>
        <v>0.33594314669475089</v>
      </c>
      <c r="CD127" s="80">
        <v>0.83845716928916847</v>
      </c>
      <c r="CE127" s="80">
        <v>0</v>
      </c>
      <c r="CF127" s="80">
        <v>1</v>
      </c>
      <c r="CG127" s="80">
        <f t="shared" si="31"/>
        <v>51</v>
      </c>
      <c r="CH127" s="80">
        <f t="shared" si="32"/>
        <v>72</v>
      </c>
      <c r="CI127" s="80">
        <f t="shared" si="28"/>
        <v>5.555555555555558E-2</v>
      </c>
      <c r="CJ127" s="80">
        <f t="shared" si="29"/>
        <v>0.25</v>
      </c>
      <c r="CK127" s="80">
        <f t="shared" si="30"/>
        <v>0</v>
      </c>
    </row>
    <row r="128" spans="1:89" ht="15.75" x14ac:dyDescent="0.5">
      <c r="A128" s="83">
        <v>8.6999999999999993</v>
      </c>
      <c r="B128" s="83">
        <v>1.8</v>
      </c>
      <c r="C128" s="82">
        <v>53</v>
      </c>
      <c r="D128" s="82">
        <v>10</v>
      </c>
      <c r="E128" s="84">
        <v>1.2</v>
      </c>
      <c r="F128" s="82">
        <v>83</v>
      </c>
      <c r="G128" s="82">
        <v>2</v>
      </c>
      <c r="H128" s="82">
        <v>90</v>
      </c>
      <c r="I128" s="29">
        <v>1</v>
      </c>
      <c r="J128" s="82">
        <v>33</v>
      </c>
      <c r="K128" s="82">
        <v>8</v>
      </c>
      <c r="L128" s="82">
        <v>2</v>
      </c>
      <c r="M128" s="61">
        <v>39</v>
      </c>
      <c r="N128" s="62">
        <v>109</v>
      </c>
      <c r="O128" s="80">
        <v>1</v>
      </c>
      <c r="P128" s="30">
        <v>172</v>
      </c>
      <c r="Q128" s="30">
        <v>179</v>
      </c>
      <c r="R128" s="31">
        <v>4.0697674418604654E-2</v>
      </c>
      <c r="S128" s="82">
        <v>1</v>
      </c>
      <c r="U128" s="80">
        <v>15.5</v>
      </c>
      <c r="V128" s="80">
        <v>3.1</v>
      </c>
      <c r="W128" s="80">
        <v>75</v>
      </c>
      <c r="X128" s="80">
        <v>4</v>
      </c>
      <c r="Y128" s="80">
        <v>0.185</v>
      </c>
      <c r="Z128" s="80">
        <v>166</v>
      </c>
      <c r="AA128" s="80">
        <v>5</v>
      </c>
      <c r="AB128" s="80">
        <v>133</v>
      </c>
      <c r="AC128" s="80">
        <v>0</v>
      </c>
      <c r="AD128" s="80">
        <v>29</v>
      </c>
      <c r="AE128" s="80">
        <v>15</v>
      </c>
      <c r="AF128" s="80">
        <v>1</v>
      </c>
      <c r="AG128" s="80">
        <v>32</v>
      </c>
      <c r="AH128" s="80">
        <v>97</v>
      </c>
      <c r="AI128" s="80">
        <v>1</v>
      </c>
      <c r="AJ128" s="80">
        <v>178</v>
      </c>
      <c r="AK128" s="80">
        <v>187</v>
      </c>
      <c r="AL128" s="80">
        <v>5.0561797752808987E-2</v>
      </c>
      <c r="AM128" s="106">
        <v>0</v>
      </c>
      <c r="AN128" s="107">
        <v>1</v>
      </c>
      <c r="AO128" s="108">
        <f t="shared" si="20"/>
        <v>1</v>
      </c>
      <c r="AP128" s="80">
        <f t="shared" si="21"/>
        <v>0</v>
      </c>
      <c r="AQ128" s="80">
        <f t="shared" si="22"/>
        <v>0.94583655534956224</v>
      </c>
      <c r="AR128" s="106">
        <f t="shared" si="23"/>
        <v>0.94583655534956224</v>
      </c>
      <c r="AS128" s="108">
        <f t="shared" si="24"/>
        <v>5.4163444650437764E-2</v>
      </c>
      <c r="AT128" s="106">
        <f t="shared" si="25"/>
        <v>-2.9157490510261943</v>
      </c>
      <c r="AU128" s="108">
        <f t="shared" si="26"/>
        <v>0</v>
      </c>
      <c r="AV128" s="80">
        <f t="shared" si="27"/>
        <v>17.462636681507991</v>
      </c>
      <c r="CD128" s="80">
        <v>0.84113214893593802</v>
      </c>
      <c r="CE128" s="80">
        <v>0</v>
      </c>
      <c r="CF128" s="80">
        <v>1</v>
      </c>
      <c r="CG128" s="80">
        <f t="shared" si="31"/>
        <v>51</v>
      </c>
      <c r="CH128" s="80">
        <f t="shared" si="32"/>
        <v>73</v>
      </c>
      <c r="CI128" s="80">
        <f t="shared" si="28"/>
        <v>5.555555555555558E-2</v>
      </c>
      <c r="CJ128" s="80">
        <f t="shared" si="29"/>
        <v>0.23958333333333337</v>
      </c>
      <c r="CK128" s="80">
        <f t="shared" si="30"/>
        <v>0</v>
      </c>
    </row>
    <row r="129" spans="1:89" ht="15.75" x14ac:dyDescent="0.5">
      <c r="A129" s="83">
        <v>9.1</v>
      </c>
      <c r="B129" s="83">
        <v>1.8</v>
      </c>
      <c r="C129" s="82">
        <v>44</v>
      </c>
      <c r="D129" s="82">
        <v>14</v>
      </c>
      <c r="E129" s="84">
        <v>1.2270000000000001</v>
      </c>
      <c r="F129" s="82">
        <v>100</v>
      </c>
      <c r="G129" s="82">
        <v>5</v>
      </c>
      <c r="H129" s="82">
        <v>98</v>
      </c>
      <c r="I129" s="29">
        <v>0</v>
      </c>
      <c r="J129" s="82">
        <v>37</v>
      </c>
      <c r="K129" s="82">
        <v>10</v>
      </c>
      <c r="L129" s="82">
        <v>4</v>
      </c>
      <c r="M129" s="61">
        <v>41</v>
      </c>
      <c r="N129" s="62">
        <v>20</v>
      </c>
      <c r="O129" s="80">
        <v>0</v>
      </c>
      <c r="P129" s="30">
        <v>173</v>
      </c>
      <c r="Q129" s="30">
        <v>180</v>
      </c>
      <c r="R129" s="31">
        <v>4.046242774566474E-2</v>
      </c>
      <c r="S129" s="82">
        <v>1</v>
      </c>
      <c r="U129" s="80">
        <v>15.6</v>
      </c>
      <c r="V129" s="80">
        <v>3</v>
      </c>
      <c r="W129" s="80">
        <v>67</v>
      </c>
      <c r="X129" s="80">
        <v>13</v>
      </c>
      <c r="Y129" s="80">
        <v>1.4610000000000001</v>
      </c>
      <c r="Z129" s="80">
        <v>180</v>
      </c>
      <c r="AA129" s="80">
        <v>4</v>
      </c>
      <c r="AB129" s="80">
        <v>91</v>
      </c>
      <c r="AC129" s="80">
        <v>0</v>
      </c>
      <c r="AD129" s="80">
        <v>44</v>
      </c>
      <c r="AE129" s="80">
        <v>10</v>
      </c>
      <c r="AF129" s="80">
        <v>3</v>
      </c>
      <c r="AG129" s="80">
        <v>40</v>
      </c>
      <c r="AH129" s="80">
        <v>44</v>
      </c>
      <c r="AI129" s="80">
        <v>0</v>
      </c>
      <c r="AJ129" s="80">
        <v>181</v>
      </c>
      <c r="AK129" s="80">
        <v>187</v>
      </c>
      <c r="AL129" s="80">
        <v>3.3149171270718231E-2</v>
      </c>
      <c r="AM129" s="106">
        <v>0</v>
      </c>
      <c r="AN129" s="107">
        <v>1</v>
      </c>
      <c r="AO129" s="108">
        <f t="shared" si="20"/>
        <v>1</v>
      </c>
      <c r="AP129" s="80">
        <f t="shared" si="21"/>
        <v>0</v>
      </c>
      <c r="AQ129" s="80">
        <f t="shared" si="22"/>
        <v>0.87830088194342459</v>
      </c>
      <c r="AR129" s="106">
        <f t="shared" si="23"/>
        <v>0.87830088194342459</v>
      </c>
      <c r="AS129" s="108">
        <f t="shared" si="24"/>
        <v>0.12169911805657541</v>
      </c>
      <c r="AT129" s="106">
        <f t="shared" si="25"/>
        <v>-2.1062035258795371</v>
      </c>
      <c r="AU129" s="108">
        <f t="shared" si="26"/>
        <v>0</v>
      </c>
      <c r="AV129" s="80">
        <f t="shared" si="27"/>
        <v>7.2169864167390321</v>
      </c>
      <c r="CD129" s="80">
        <v>0.85195299099534882</v>
      </c>
      <c r="CE129" s="80">
        <v>0</v>
      </c>
      <c r="CF129" s="80">
        <v>1</v>
      </c>
      <c r="CG129" s="80">
        <f t="shared" si="31"/>
        <v>51</v>
      </c>
      <c r="CH129" s="80">
        <f t="shared" si="32"/>
        <v>74</v>
      </c>
      <c r="CI129" s="80">
        <f t="shared" si="28"/>
        <v>5.555555555555558E-2</v>
      </c>
      <c r="CJ129" s="80">
        <f t="shared" si="29"/>
        <v>0.22916666666666663</v>
      </c>
      <c r="CK129" s="80">
        <f t="shared" si="30"/>
        <v>0</v>
      </c>
    </row>
    <row r="130" spans="1:89" ht="15.75" x14ac:dyDescent="0.5">
      <c r="A130" s="83">
        <v>9.6999999999999993</v>
      </c>
      <c r="B130" s="83">
        <v>1.8</v>
      </c>
      <c r="C130" s="82">
        <v>46</v>
      </c>
      <c r="D130" s="82">
        <v>7</v>
      </c>
      <c r="E130" s="84">
        <v>1.9630000000000001</v>
      </c>
      <c r="F130" s="82">
        <v>113</v>
      </c>
      <c r="G130" s="82">
        <v>4</v>
      </c>
      <c r="H130" s="82">
        <v>85</v>
      </c>
      <c r="I130" s="29">
        <v>0</v>
      </c>
      <c r="J130" s="82">
        <v>28</v>
      </c>
      <c r="K130" s="82">
        <v>10</v>
      </c>
      <c r="L130" s="82">
        <v>1</v>
      </c>
      <c r="M130" s="61">
        <v>39</v>
      </c>
      <c r="N130" s="62">
        <v>22</v>
      </c>
      <c r="O130" s="80">
        <v>0</v>
      </c>
      <c r="P130" s="30">
        <v>176</v>
      </c>
      <c r="Q130" s="30">
        <v>181</v>
      </c>
      <c r="R130" s="31">
        <v>2.8409090909090908E-2</v>
      </c>
      <c r="S130" s="82">
        <v>1</v>
      </c>
      <c r="U130" s="80">
        <v>15.7</v>
      </c>
      <c r="V130" s="80">
        <v>2.8</v>
      </c>
      <c r="W130" s="80">
        <v>67</v>
      </c>
      <c r="X130" s="80">
        <v>9</v>
      </c>
      <c r="Y130" s="80">
        <v>0.05</v>
      </c>
      <c r="Z130" s="80">
        <v>228</v>
      </c>
      <c r="AA130" s="80">
        <v>4</v>
      </c>
      <c r="AB130" s="80">
        <v>86</v>
      </c>
      <c r="AC130" s="80">
        <v>1</v>
      </c>
      <c r="AD130" s="80">
        <v>31</v>
      </c>
      <c r="AE130" s="80">
        <v>13</v>
      </c>
      <c r="AF130" s="80">
        <v>1</v>
      </c>
      <c r="AG130" s="80">
        <v>38</v>
      </c>
      <c r="AH130" s="80">
        <v>70</v>
      </c>
      <c r="AI130" s="80">
        <v>1</v>
      </c>
      <c r="AJ130" s="80">
        <v>173</v>
      </c>
      <c r="AK130" s="80">
        <v>181</v>
      </c>
      <c r="AL130" s="80">
        <v>4.6242774566473986E-2</v>
      </c>
      <c r="AM130" s="106">
        <v>0</v>
      </c>
      <c r="AN130" s="107">
        <v>1</v>
      </c>
      <c r="AO130" s="108">
        <f t="shared" si="20"/>
        <v>1</v>
      </c>
      <c r="AP130" s="80">
        <f t="shared" si="21"/>
        <v>0</v>
      </c>
      <c r="AQ130" s="80">
        <f t="shared" si="22"/>
        <v>0.74015487758226917</v>
      </c>
      <c r="AR130" s="106">
        <f t="shared" si="23"/>
        <v>0.74015487758226917</v>
      </c>
      <c r="AS130" s="108">
        <f t="shared" si="24"/>
        <v>0.25984512241773083</v>
      </c>
      <c r="AT130" s="106">
        <f t="shared" si="25"/>
        <v>-1.3476695084649488</v>
      </c>
      <c r="AU130" s="108">
        <f t="shared" si="26"/>
        <v>0</v>
      </c>
      <c r="AV130" s="80">
        <f t="shared" si="27"/>
        <v>2.8484463002248903</v>
      </c>
      <c r="CD130" s="80">
        <v>0.85786811385962969</v>
      </c>
      <c r="CE130" s="80">
        <v>0</v>
      </c>
      <c r="CF130" s="80">
        <v>1</v>
      </c>
      <c r="CG130" s="80">
        <f t="shared" si="31"/>
        <v>51</v>
      </c>
      <c r="CH130" s="80">
        <f t="shared" si="32"/>
        <v>75</v>
      </c>
      <c r="CI130" s="80">
        <f t="shared" si="28"/>
        <v>5.555555555555558E-2</v>
      </c>
      <c r="CJ130" s="80">
        <f t="shared" si="29"/>
        <v>0.21875</v>
      </c>
      <c r="CK130" s="80">
        <f t="shared" si="30"/>
        <v>0</v>
      </c>
    </row>
    <row r="131" spans="1:89" ht="15.75" x14ac:dyDescent="0.5">
      <c r="A131" s="83">
        <v>6.6</v>
      </c>
      <c r="B131" s="83">
        <v>1.6</v>
      </c>
      <c r="C131" s="82">
        <v>58</v>
      </c>
      <c r="D131" s="82">
        <v>17</v>
      </c>
      <c r="E131" s="84">
        <v>0.496</v>
      </c>
      <c r="F131" s="82">
        <v>100</v>
      </c>
      <c r="G131" s="82">
        <v>2</v>
      </c>
      <c r="H131" s="82">
        <v>136</v>
      </c>
      <c r="I131" s="29">
        <v>0</v>
      </c>
      <c r="J131" s="82">
        <v>42</v>
      </c>
      <c r="K131" s="82">
        <v>5</v>
      </c>
      <c r="L131" s="82">
        <v>3</v>
      </c>
      <c r="M131" s="61">
        <v>43</v>
      </c>
      <c r="N131" s="62">
        <v>39</v>
      </c>
      <c r="O131" s="80">
        <v>0</v>
      </c>
      <c r="P131" s="30">
        <v>161</v>
      </c>
      <c r="Q131" s="30">
        <v>165</v>
      </c>
      <c r="R131" s="31">
        <v>2.4844720496894408E-2</v>
      </c>
      <c r="S131" s="82">
        <v>0</v>
      </c>
      <c r="U131" s="80">
        <v>15.8</v>
      </c>
      <c r="V131" s="80">
        <v>3.5</v>
      </c>
      <c r="W131" s="80">
        <v>88</v>
      </c>
      <c r="X131" s="80">
        <v>18</v>
      </c>
      <c r="Y131" s="80">
        <v>1</v>
      </c>
      <c r="Z131" s="80">
        <v>283</v>
      </c>
      <c r="AA131" s="80">
        <v>2</v>
      </c>
      <c r="AB131" s="80">
        <v>104</v>
      </c>
      <c r="AC131" s="80">
        <v>0</v>
      </c>
      <c r="AD131" s="80">
        <v>40</v>
      </c>
      <c r="AE131" s="80">
        <v>8</v>
      </c>
      <c r="AF131" s="80">
        <v>3</v>
      </c>
      <c r="AG131" s="80">
        <v>43</v>
      </c>
      <c r="AH131" s="80">
        <v>64</v>
      </c>
      <c r="AI131" s="80">
        <v>0</v>
      </c>
      <c r="AJ131" s="80">
        <v>167</v>
      </c>
      <c r="AK131" s="80">
        <v>177</v>
      </c>
      <c r="AL131" s="80">
        <v>5.9880239520958084E-2</v>
      </c>
      <c r="AM131" s="106">
        <v>1</v>
      </c>
      <c r="AN131" s="107">
        <v>0</v>
      </c>
      <c r="AO131" s="108">
        <f t="shared" si="20"/>
        <v>1</v>
      </c>
      <c r="AP131" s="80">
        <f t="shared" si="21"/>
        <v>1</v>
      </c>
      <c r="AQ131" s="80">
        <f t="shared" si="22"/>
        <v>0.95685866646631135</v>
      </c>
      <c r="AR131" s="106">
        <f t="shared" si="23"/>
        <v>0.95685866646631135</v>
      </c>
      <c r="AS131" s="108">
        <f t="shared" si="24"/>
        <v>4.3141333533688653E-2</v>
      </c>
      <c r="AT131" s="106">
        <f t="shared" si="25"/>
        <v>-4.4099582378778472E-2</v>
      </c>
      <c r="AU131" s="108">
        <f t="shared" si="26"/>
        <v>100</v>
      </c>
      <c r="AV131" s="80">
        <f t="shared" si="27"/>
        <v>4.5086421898659315E-2</v>
      </c>
      <c r="CD131" s="80">
        <v>0.86361482328985295</v>
      </c>
      <c r="CE131" s="80">
        <v>0</v>
      </c>
      <c r="CF131" s="80">
        <v>1</v>
      </c>
      <c r="CG131" s="80">
        <f t="shared" si="31"/>
        <v>51</v>
      </c>
      <c r="CH131" s="80">
        <f t="shared" si="32"/>
        <v>76</v>
      </c>
      <c r="CI131" s="80">
        <f t="shared" si="28"/>
        <v>5.555555555555558E-2</v>
      </c>
      <c r="CJ131" s="80">
        <f t="shared" si="29"/>
        <v>0.20833333333333337</v>
      </c>
      <c r="CK131" s="80">
        <f t="shared" si="30"/>
        <v>3.8580246913580193E-3</v>
      </c>
    </row>
    <row r="132" spans="1:89" ht="15.75" x14ac:dyDescent="0.5">
      <c r="A132" s="83">
        <v>9.1</v>
      </c>
      <c r="B132" s="83">
        <v>2.2000000000000002</v>
      </c>
      <c r="C132" s="82">
        <v>62</v>
      </c>
      <c r="D132" s="82">
        <v>23</v>
      </c>
      <c r="E132" s="84">
        <v>0.42399999999999999</v>
      </c>
      <c r="F132" s="82">
        <v>123</v>
      </c>
      <c r="G132" s="82">
        <v>2</v>
      </c>
      <c r="H132" s="82">
        <v>75</v>
      </c>
      <c r="I132" s="29">
        <v>0</v>
      </c>
      <c r="J132" s="82">
        <v>49</v>
      </c>
      <c r="K132" s="82">
        <v>12</v>
      </c>
      <c r="L132" s="82">
        <v>3</v>
      </c>
      <c r="M132" s="61">
        <v>48</v>
      </c>
      <c r="N132" s="62">
        <v>43</v>
      </c>
      <c r="O132" s="80">
        <v>1</v>
      </c>
      <c r="P132" s="30">
        <v>157</v>
      </c>
      <c r="Q132" s="30">
        <v>162</v>
      </c>
      <c r="R132" s="31">
        <v>3.1847133757961783E-2</v>
      </c>
      <c r="S132" s="82">
        <v>0</v>
      </c>
      <c r="U132" s="80">
        <v>15.9</v>
      </c>
      <c r="V132" s="80">
        <v>2.5</v>
      </c>
      <c r="W132" s="80">
        <v>66</v>
      </c>
      <c r="X132" s="80">
        <v>9</v>
      </c>
      <c r="Y132" s="80">
        <v>9.1999999999999998E-2</v>
      </c>
      <c r="Z132" s="80">
        <v>230</v>
      </c>
      <c r="AA132" s="80">
        <v>4</v>
      </c>
      <c r="AB132" s="80">
        <v>137</v>
      </c>
      <c r="AC132" s="80">
        <v>0</v>
      </c>
      <c r="AD132" s="80">
        <v>43</v>
      </c>
      <c r="AE132" s="80">
        <v>12</v>
      </c>
      <c r="AF132" s="80">
        <v>3</v>
      </c>
      <c r="AG132" s="80">
        <v>36</v>
      </c>
      <c r="AH132" s="80">
        <v>65</v>
      </c>
      <c r="AI132" s="80">
        <v>0</v>
      </c>
      <c r="AJ132" s="80">
        <v>165</v>
      </c>
      <c r="AK132" s="80">
        <v>174</v>
      </c>
      <c r="AL132" s="80">
        <v>5.4545454545454543E-2</v>
      </c>
      <c r="AM132" s="106">
        <v>0</v>
      </c>
      <c r="AN132" s="107">
        <v>1</v>
      </c>
      <c r="AO132" s="108">
        <f t="shared" si="20"/>
        <v>1</v>
      </c>
      <c r="AP132" s="80">
        <f t="shared" si="21"/>
        <v>0</v>
      </c>
      <c r="AQ132" s="80">
        <f t="shared" si="22"/>
        <v>0.79810187658352627</v>
      </c>
      <c r="AR132" s="106">
        <f t="shared" si="23"/>
        <v>0.79810187658352627</v>
      </c>
      <c r="AS132" s="108">
        <f t="shared" si="24"/>
        <v>0.20189812341647373</v>
      </c>
      <c r="AT132" s="106">
        <f t="shared" si="25"/>
        <v>-1.5999920483252936</v>
      </c>
      <c r="AU132" s="108">
        <f t="shared" si="26"/>
        <v>0</v>
      </c>
      <c r="AV132" s="80">
        <f t="shared" si="27"/>
        <v>3.952993039649054</v>
      </c>
      <c r="CD132" s="80">
        <v>0.87830088194342459</v>
      </c>
      <c r="CE132" s="80">
        <v>1</v>
      </c>
      <c r="CF132" s="80">
        <v>0</v>
      </c>
      <c r="CG132" s="80">
        <f t="shared" si="31"/>
        <v>52</v>
      </c>
      <c r="CH132" s="80">
        <f t="shared" si="32"/>
        <v>76</v>
      </c>
      <c r="CI132" s="80">
        <f t="shared" si="28"/>
        <v>3.703703703703709E-2</v>
      </c>
      <c r="CJ132" s="80">
        <f t="shared" si="29"/>
        <v>0.20833333333333337</v>
      </c>
      <c r="CK132" s="80">
        <f t="shared" si="30"/>
        <v>0</v>
      </c>
    </row>
    <row r="133" spans="1:89" ht="15.75" x14ac:dyDescent="0.5">
      <c r="A133" s="83">
        <v>9.6999999999999993</v>
      </c>
      <c r="B133" s="83">
        <v>2.1</v>
      </c>
      <c r="C133" s="82">
        <v>62</v>
      </c>
      <c r="D133" s="82">
        <v>11</v>
      </c>
      <c r="E133" s="84">
        <v>1.1519999999999999</v>
      </c>
      <c r="F133" s="82">
        <v>106</v>
      </c>
      <c r="G133" s="82">
        <v>2</v>
      </c>
      <c r="H133" s="82">
        <v>96</v>
      </c>
      <c r="I133" s="29">
        <v>1</v>
      </c>
      <c r="J133" s="82">
        <v>42</v>
      </c>
      <c r="K133" s="82">
        <v>8</v>
      </c>
      <c r="L133" s="82">
        <v>3</v>
      </c>
      <c r="M133" s="61">
        <v>42</v>
      </c>
      <c r="N133" s="62">
        <v>49</v>
      </c>
      <c r="O133" s="80">
        <v>0</v>
      </c>
      <c r="P133" s="30">
        <v>171</v>
      </c>
      <c r="Q133" s="30">
        <v>178</v>
      </c>
      <c r="R133" s="31">
        <v>4.0935672514619881E-2</v>
      </c>
      <c r="S133" s="82">
        <v>1</v>
      </c>
      <c r="U133" s="80">
        <v>15.9</v>
      </c>
      <c r="V133" s="80">
        <v>3.4</v>
      </c>
      <c r="W133" s="80">
        <v>84</v>
      </c>
      <c r="X133" s="80">
        <v>9</v>
      </c>
      <c r="Y133" s="80">
        <v>1.2589999999999999</v>
      </c>
      <c r="Z133" s="80">
        <v>175</v>
      </c>
      <c r="AA133" s="80">
        <v>1</v>
      </c>
      <c r="AB133" s="80">
        <v>84</v>
      </c>
      <c r="AC133" s="80">
        <v>1</v>
      </c>
      <c r="AD133" s="80">
        <v>31</v>
      </c>
      <c r="AE133" s="80">
        <v>8</v>
      </c>
      <c r="AF133" s="80">
        <v>2</v>
      </c>
      <c r="AG133" s="80">
        <v>37</v>
      </c>
      <c r="AH133" s="80">
        <v>76</v>
      </c>
      <c r="AI133" s="80">
        <v>1</v>
      </c>
      <c r="AJ133" s="80">
        <v>183</v>
      </c>
      <c r="AK133" s="80">
        <v>190</v>
      </c>
      <c r="AL133" s="80">
        <v>3.825136612021858E-2</v>
      </c>
      <c r="AM133" s="106">
        <v>1</v>
      </c>
      <c r="AN133" s="107">
        <v>0</v>
      </c>
      <c r="AO133" s="108">
        <f t="shared" ref="AO133:AO153" si="33">AM133+AN133</f>
        <v>1</v>
      </c>
      <c r="AP133" s="80">
        <f t="shared" ref="AP133:AP153" si="34">IF(AO133=0,"",AM133/AO133)</f>
        <v>1</v>
      </c>
      <c r="AQ133" s="80">
        <f t="shared" ref="AQ133:AQ153" si="35">1/(1+EXP(-$AX$5-MMULT(U133:AL133,$AX$6:$AX$23)))</f>
        <v>0.63253855142790116</v>
      </c>
      <c r="AR133" s="106">
        <f t="shared" ref="AR133:AR153" si="36">AO133*AQ133</f>
        <v>0.63253855142790116</v>
      </c>
      <c r="AS133" s="108">
        <f t="shared" ref="AS133:AS153" si="37">AO133-AR133</f>
        <v>0.36746144857209884</v>
      </c>
      <c r="AT133" s="106">
        <f t="shared" ref="AT133:AT153" si="38">IFERROR(AO133*(AP133*LN(AQ133)+(1-AP133)*LN(1-AQ133)),0)</f>
        <v>-0.45801410936373876</v>
      </c>
      <c r="AU133" s="108">
        <f t="shared" ref="AU133:AU153" si="39">100*IF(AQ133&gt;=$BZ$10,AM133/AO133,AN133/AO133)</f>
        <v>100</v>
      </c>
      <c r="AV133" s="80">
        <f t="shared" ref="AV133:AV153" si="40">IFERROR((AM133-AR133)^2/AR133+(AN133-AS133)^2/AS133,0)</f>
        <v>0.58093130883894162</v>
      </c>
      <c r="CD133" s="80">
        <v>0.88069702146021867</v>
      </c>
      <c r="CE133" s="80">
        <v>0</v>
      </c>
      <c r="CF133" s="80">
        <v>1</v>
      </c>
      <c r="CG133" s="80">
        <f t="shared" si="31"/>
        <v>52</v>
      </c>
      <c r="CH133" s="80">
        <f t="shared" si="32"/>
        <v>77</v>
      </c>
      <c r="CI133" s="80">
        <f t="shared" ref="CI133:CI154" si="41">1-CG133/CG$154</f>
        <v>3.703703703703709E-2</v>
      </c>
      <c r="CJ133" s="80">
        <f t="shared" ref="CJ133:CJ154" si="42">1-CH133/CH$154</f>
        <v>0.19791666666666663</v>
      </c>
      <c r="CK133" s="80">
        <f t="shared" ref="CK133:CK154" si="43">(CI133-CI134)*CJ133</f>
        <v>0</v>
      </c>
    </row>
    <row r="134" spans="1:89" ht="15.75" x14ac:dyDescent="0.5">
      <c r="A134" s="83">
        <v>7.8</v>
      </c>
      <c r="B134" s="83">
        <v>2.1</v>
      </c>
      <c r="C134" s="82">
        <v>46</v>
      </c>
      <c r="D134" s="82">
        <v>17</v>
      </c>
      <c r="E134" s="84">
        <v>1.4810000000000001</v>
      </c>
      <c r="F134" s="82">
        <v>126</v>
      </c>
      <c r="G134" s="82">
        <v>3</v>
      </c>
      <c r="H134" s="82">
        <v>97</v>
      </c>
      <c r="I134" s="29">
        <v>0</v>
      </c>
      <c r="J134" s="82">
        <v>40</v>
      </c>
      <c r="K134" s="82">
        <v>1</v>
      </c>
      <c r="L134" s="82">
        <v>6</v>
      </c>
      <c r="M134" s="61">
        <v>47</v>
      </c>
      <c r="N134" s="62">
        <v>24</v>
      </c>
      <c r="O134" s="80">
        <v>0</v>
      </c>
      <c r="P134" s="30">
        <v>160</v>
      </c>
      <c r="Q134" s="30">
        <v>165</v>
      </c>
      <c r="R134" s="31">
        <v>3.125E-2</v>
      </c>
      <c r="S134" s="82">
        <v>0</v>
      </c>
      <c r="U134" s="80">
        <v>16.100000000000001</v>
      </c>
      <c r="V134" s="80">
        <v>3.9</v>
      </c>
      <c r="W134" s="80">
        <v>98</v>
      </c>
      <c r="X134" s="80">
        <v>3</v>
      </c>
      <c r="Y134" s="80">
        <v>0.97399999999999998</v>
      </c>
      <c r="Z134" s="80">
        <v>201</v>
      </c>
      <c r="AA134" s="80">
        <v>1</v>
      </c>
      <c r="AB134" s="80">
        <v>91</v>
      </c>
      <c r="AC134" s="80">
        <v>1</v>
      </c>
      <c r="AD134" s="80">
        <v>37</v>
      </c>
      <c r="AE134" s="80">
        <v>6</v>
      </c>
      <c r="AF134" s="80">
        <v>3</v>
      </c>
      <c r="AG134" s="80">
        <v>32</v>
      </c>
      <c r="AH134" s="80">
        <v>106</v>
      </c>
      <c r="AI134" s="80">
        <v>0</v>
      </c>
      <c r="AJ134" s="80">
        <v>186</v>
      </c>
      <c r="AK134" s="80">
        <v>194</v>
      </c>
      <c r="AL134" s="80">
        <v>4.3010752688172046E-2</v>
      </c>
      <c r="AM134" s="106">
        <v>1</v>
      </c>
      <c r="AN134" s="107">
        <v>0</v>
      </c>
      <c r="AO134" s="108">
        <f t="shared" si="33"/>
        <v>1</v>
      </c>
      <c r="AP134" s="80">
        <f t="shared" si="34"/>
        <v>1</v>
      </c>
      <c r="AQ134" s="80">
        <f t="shared" si="35"/>
        <v>0.9098006137317135</v>
      </c>
      <c r="AR134" s="106">
        <f t="shared" si="36"/>
        <v>0.9098006137317135</v>
      </c>
      <c r="AS134" s="108">
        <f t="shared" si="37"/>
        <v>9.0199386268286497E-2</v>
      </c>
      <c r="AT134" s="106">
        <f t="shared" si="38"/>
        <v>-9.4529809267747414E-2</v>
      </c>
      <c r="AU134" s="108">
        <f t="shared" si="39"/>
        <v>100</v>
      </c>
      <c r="AV134" s="80">
        <f t="shared" si="40"/>
        <v>9.9141927260652449E-2</v>
      </c>
      <c r="CD134" s="80">
        <v>0.88414133564971265</v>
      </c>
      <c r="CE134" s="80">
        <v>0</v>
      </c>
      <c r="CF134" s="80">
        <v>1</v>
      </c>
      <c r="CG134" s="80">
        <f t="shared" ref="CG134:CG154" si="44">CG133+CE134</f>
        <v>52</v>
      </c>
      <c r="CH134" s="80">
        <f t="shared" ref="CH134:CH154" si="45">CH133+CF134</f>
        <v>78</v>
      </c>
      <c r="CI134" s="80">
        <f t="shared" si="41"/>
        <v>3.703703703703709E-2</v>
      </c>
      <c r="CJ134" s="80">
        <f t="shared" si="42"/>
        <v>0.1875</v>
      </c>
      <c r="CK134" s="80">
        <f t="shared" si="43"/>
        <v>0</v>
      </c>
    </row>
    <row r="135" spans="1:89" ht="15.75" x14ac:dyDescent="0.5">
      <c r="A135" s="83">
        <v>13.9</v>
      </c>
      <c r="B135" s="83">
        <v>2.4</v>
      </c>
      <c r="C135" s="82">
        <v>66</v>
      </c>
      <c r="D135" s="82">
        <v>7</v>
      </c>
      <c r="E135" s="84">
        <v>2.2850000000000001</v>
      </c>
      <c r="F135" s="82">
        <v>200</v>
      </c>
      <c r="G135" s="82">
        <v>3</v>
      </c>
      <c r="H135" s="82">
        <v>124</v>
      </c>
      <c r="I135" s="29">
        <v>1</v>
      </c>
      <c r="J135" s="82">
        <v>32</v>
      </c>
      <c r="K135" s="82">
        <v>9</v>
      </c>
      <c r="L135" s="82">
        <v>2</v>
      </c>
      <c r="M135" s="61">
        <v>32</v>
      </c>
      <c r="N135" s="62">
        <v>62</v>
      </c>
      <c r="O135" s="80">
        <v>0</v>
      </c>
      <c r="P135" s="30">
        <v>171</v>
      </c>
      <c r="Q135" s="30">
        <v>177</v>
      </c>
      <c r="R135" s="31">
        <v>3.5087719298245612E-2</v>
      </c>
      <c r="S135" s="82">
        <v>1</v>
      </c>
      <c r="U135" s="80">
        <v>16.2</v>
      </c>
      <c r="V135" s="80">
        <v>2.6</v>
      </c>
      <c r="W135" s="80">
        <v>67</v>
      </c>
      <c r="X135" s="80">
        <v>8</v>
      </c>
      <c r="Y135" s="80">
        <v>4.4999999999999998E-2</v>
      </c>
      <c r="Z135" s="80">
        <v>187</v>
      </c>
      <c r="AA135" s="80">
        <v>0</v>
      </c>
      <c r="AB135" s="80">
        <v>73</v>
      </c>
      <c r="AC135" s="80">
        <v>1</v>
      </c>
      <c r="AD135" s="80">
        <v>29</v>
      </c>
      <c r="AE135" s="80">
        <v>13</v>
      </c>
      <c r="AF135" s="80">
        <v>1</v>
      </c>
      <c r="AG135" s="80">
        <v>41</v>
      </c>
      <c r="AH135" s="80">
        <v>45</v>
      </c>
      <c r="AI135" s="80">
        <v>1</v>
      </c>
      <c r="AJ135" s="80">
        <v>182</v>
      </c>
      <c r="AK135" s="80">
        <v>192</v>
      </c>
      <c r="AL135" s="80">
        <v>5.4945054945054944E-2</v>
      </c>
      <c r="AM135" s="106">
        <v>1</v>
      </c>
      <c r="AN135" s="107">
        <v>0</v>
      </c>
      <c r="AO135" s="108">
        <f t="shared" si="33"/>
        <v>1</v>
      </c>
      <c r="AP135" s="80">
        <f t="shared" si="34"/>
        <v>1</v>
      </c>
      <c r="AQ135" s="80">
        <f t="shared" si="35"/>
        <v>0.41926919281677039</v>
      </c>
      <c r="AR135" s="106">
        <f t="shared" si="36"/>
        <v>0.41926919281677039</v>
      </c>
      <c r="AS135" s="108">
        <f t="shared" si="37"/>
        <v>0.58073080718322956</v>
      </c>
      <c r="AT135" s="106">
        <f t="shared" si="38"/>
        <v>-0.86924210039576466</v>
      </c>
      <c r="AU135" s="108">
        <f t="shared" si="39"/>
        <v>0</v>
      </c>
      <c r="AV135" s="80">
        <f t="shared" si="40"/>
        <v>1.3851025000947812</v>
      </c>
      <c r="CD135" s="80">
        <v>0.88416575970062461</v>
      </c>
      <c r="CE135" s="80">
        <v>0</v>
      </c>
      <c r="CF135" s="80">
        <v>1</v>
      </c>
      <c r="CG135" s="80">
        <f t="shared" si="44"/>
        <v>52</v>
      </c>
      <c r="CH135" s="80">
        <f t="shared" si="45"/>
        <v>79</v>
      </c>
      <c r="CI135" s="80">
        <f t="shared" si="41"/>
        <v>3.703703703703709E-2</v>
      </c>
      <c r="CJ135" s="80">
        <f t="shared" si="42"/>
        <v>0.17708333333333337</v>
      </c>
      <c r="CK135" s="80">
        <f t="shared" si="43"/>
        <v>0</v>
      </c>
    </row>
    <row r="136" spans="1:89" ht="15.75" x14ac:dyDescent="0.5">
      <c r="A136" s="83">
        <v>10.3</v>
      </c>
      <c r="B136" s="83">
        <v>2.2000000000000002</v>
      </c>
      <c r="C136" s="82">
        <v>56</v>
      </c>
      <c r="D136" s="82">
        <v>11</v>
      </c>
      <c r="E136" s="84">
        <v>0.29199999999999998</v>
      </c>
      <c r="F136" s="82">
        <v>47</v>
      </c>
      <c r="G136" s="82">
        <v>3</v>
      </c>
      <c r="H136" s="82">
        <v>111</v>
      </c>
      <c r="I136" s="29">
        <v>0</v>
      </c>
      <c r="J136" s="82">
        <v>34</v>
      </c>
      <c r="K136" s="82">
        <v>9</v>
      </c>
      <c r="L136" s="82">
        <v>2</v>
      </c>
      <c r="M136" s="61">
        <v>38</v>
      </c>
      <c r="N136" s="62">
        <v>30</v>
      </c>
      <c r="O136" s="80">
        <v>0</v>
      </c>
      <c r="P136" s="30">
        <v>179</v>
      </c>
      <c r="Q136" s="30">
        <v>186</v>
      </c>
      <c r="R136" s="31">
        <v>3.9106145251396648E-2</v>
      </c>
      <c r="S136" s="82">
        <v>1</v>
      </c>
      <c r="U136" s="80">
        <v>16.2</v>
      </c>
      <c r="V136" s="80">
        <v>2.9</v>
      </c>
      <c r="W136" s="80">
        <v>67</v>
      </c>
      <c r="X136" s="80">
        <v>9</v>
      </c>
      <c r="Y136" s="80">
        <v>0.63700000000000001</v>
      </c>
      <c r="Z136" s="80">
        <v>188</v>
      </c>
      <c r="AA136" s="80">
        <v>4</v>
      </c>
      <c r="AB136" s="80">
        <v>76</v>
      </c>
      <c r="AC136" s="80">
        <v>1</v>
      </c>
      <c r="AD136" s="80">
        <v>30</v>
      </c>
      <c r="AE136" s="80">
        <v>12</v>
      </c>
      <c r="AF136" s="80">
        <v>1</v>
      </c>
      <c r="AG136" s="80">
        <v>37</v>
      </c>
      <c r="AH136" s="80">
        <v>49</v>
      </c>
      <c r="AI136" s="80">
        <v>1</v>
      </c>
      <c r="AJ136" s="80">
        <v>181</v>
      </c>
      <c r="AK136" s="80">
        <v>190</v>
      </c>
      <c r="AL136" s="80">
        <v>4.9723756906077346E-2</v>
      </c>
      <c r="AM136" s="106">
        <v>0</v>
      </c>
      <c r="AN136" s="107">
        <v>1</v>
      </c>
      <c r="AO136" s="108">
        <f t="shared" si="33"/>
        <v>1</v>
      </c>
      <c r="AP136" s="80">
        <f t="shared" si="34"/>
        <v>0</v>
      </c>
      <c r="AQ136" s="80">
        <f t="shared" si="35"/>
        <v>0.78079875854873404</v>
      </c>
      <c r="AR136" s="106">
        <f t="shared" si="36"/>
        <v>0.78079875854873404</v>
      </c>
      <c r="AS136" s="108">
        <f t="shared" si="37"/>
        <v>0.21920124145126596</v>
      </c>
      <c r="AT136" s="106">
        <f t="shared" si="38"/>
        <v>-1.5177650603692689</v>
      </c>
      <c r="AU136" s="108">
        <f t="shared" si="39"/>
        <v>0</v>
      </c>
      <c r="AV136" s="80">
        <f t="shared" si="40"/>
        <v>3.5620179583806131</v>
      </c>
      <c r="CD136" s="80">
        <v>0.88504300744248621</v>
      </c>
      <c r="CE136" s="80">
        <v>0</v>
      </c>
      <c r="CF136" s="80">
        <v>1</v>
      </c>
      <c r="CG136" s="80">
        <f t="shared" si="44"/>
        <v>52</v>
      </c>
      <c r="CH136" s="80">
        <f t="shared" si="45"/>
        <v>80</v>
      </c>
      <c r="CI136" s="80">
        <f t="shared" si="41"/>
        <v>3.703703703703709E-2</v>
      </c>
      <c r="CJ136" s="80">
        <f t="shared" si="42"/>
        <v>0.16666666666666663</v>
      </c>
      <c r="CK136" s="80">
        <f t="shared" si="43"/>
        <v>0</v>
      </c>
    </row>
    <row r="137" spans="1:89" ht="15.75" x14ac:dyDescent="0.5">
      <c r="A137" s="83">
        <v>11.7</v>
      </c>
      <c r="B137" s="83">
        <v>3</v>
      </c>
      <c r="C137" s="82">
        <v>82</v>
      </c>
      <c r="D137" s="82">
        <v>15</v>
      </c>
      <c r="E137" s="84">
        <v>0.88800000000000001</v>
      </c>
      <c r="F137" s="82">
        <v>202</v>
      </c>
      <c r="G137" s="82">
        <v>5</v>
      </c>
      <c r="H137" s="82">
        <v>147</v>
      </c>
      <c r="I137" s="29">
        <v>1</v>
      </c>
      <c r="J137" s="82">
        <v>40</v>
      </c>
      <c r="K137" s="82">
        <v>7</v>
      </c>
      <c r="L137" s="82">
        <v>3</v>
      </c>
      <c r="M137" s="61">
        <v>42</v>
      </c>
      <c r="N137" s="62">
        <v>61</v>
      </c>
      <c r="O137" s="80">
        <v>1</v>
      </c>
      <c r="P137" s="30">
        <v>156</v>
      </c>
      <c r="Q137" s="30">
        <v>163</v>
      </c>
      <c r="R137" s="31">
        <v>4.4871794871794872E-2</v>
      </c>
      <c r="S137" s="82">
        <v>1</v>
      </c>
      <c r="U137" s="80">
        <v>16.3</v>
      </c>
      <c r="V137" s="80">
        <v>3.7</v>
      </c>
      <c r="W137" s="80">
        <v>102</v>
      </c>
      <c r="X137" s="80">
        <v>12</v>
      </c>
      <c r="Y137" s="80">
        <v>8.4000000000000005E-2</v>
      </c>
      <c r="Z137" s="80">
        <v>249</v>
      </c>
      <c r="AA137" s="80">
        <v>2</v>
      </c>
      <c r="AB137" s="80">
        <v>86</v>
      </c>
      <c r="AC137" s="80">
        <v>1</v>
      </c>
      <c r="AD137" s="80">
        <v>38</v>
      </c>
      <c r="AE137" s="80">
        <v>11</v>
      </c>
      <c r="AF137" s="80">
        <v>2</v>
      </c>
      <c r="AG137" s="80">
        <v>32</v>
      </c>
      <c r="AH137" s="80">
        <v>114</v>
      </c>
      <c r="AI137" s="80">
        <v>1</v>
      </c>
      <c r="AJ137" s="80">
        <v>170</v>
      </c>
      <c r="AK137" s="80">
        <v>177</v>
      </c>
      <c r="AL137" s="80">
        <v>4.1176470588235294E-2</v>
      </c>
      <c r="AM137" s="106">
        <v>1</v>
      </c>
      <c r="AN137" s="107">
        <v>0</v>
      </c>
      <c r="AO137" s="108">
        <f t="shared" si="33"/>
        <v>1</v>
      </c>
      <c r="AP137" s="80">
        <f t="shared" si="34"/>
        <v>1</v>
      </c>
      <c r="AQ137" s="80">
        <f t="shared" si="35"/>
        <v>0.69826000048465919</v>
      </c>
      <c r="AR137" s="106">
        <f t="shared" si="36"/>
        <v>0.69826000048465919</v>
      </c>
      <c r="AS137" s="108">
        <f t="shared" si="37"/>
        <v>0.30173999951534081</v>
      </c>
      <c r="AT137" s="106">
        <f t="shared" si="38"/>
        <v>-0.35916375204722634</v>
      </c>
      <c r="AU137" s="108">
        <f t="shared" si="39"/>
        <v>100</v>
      </c>
      <c r="AV137" s="80">
        <f t="shared" si="40"/>
        <v>0.43213129680334605</v>
      </c>
      <c r="CD137" s="80">
        <v>0.88593484780275311</v>
      </c>
      <c r="CE137" s="80">
        <v>0</v>
      </c>
      <c r="CF137" s="80">
        <v>1</v>
      </c>
      <c r="CG137" s="80">
        <f t="shared" si="44"/>
        <v>52</v>
      </c>
      <c r="CH137" s="80">
        <f t="shared" si="45"/>
        <v>81</v>
      </c>
      <c r="CI137" s="80">
        <f t="shared" si="41"/>
        <v>3.703703703703709E-2</v>
      </c>
      <c r="CJ137" s="80">
        <f t="shared" si="42"/>
        <v>0.15625</v>
      </c>
      <c r="CK137" s="80">
        <f t="shared" si="43"/>
        <v>0</v>
      </c>
    </row>
    <row r="138" spans="1:89" ht="15.75" x14ac:dyDescent="0.5">
      <c r="A138" s="83">
        <v>9.4</v>
      </c>
      <c r="B138" s="83">
        <v>1.8</v>
      </c>
      <c r="C138" s="82">
        <v>44</v>
      </c>
      <c r="D138" s="82">
        <v>12</v>
      </c>
      <c r="E138" s="84">
        <v>2.3239999999999998</v>
      </c>
      <c r="F138" s="82">
        <v>97</v>
      </c>
      <c r="G138" s="82">
        <v>2</v>
      </c>
      <c r="H138" s="82">
        <v>101</v>
      </c>
      <c r="I138" s="29">
        <v>0</v>
      </c>
      <c r="J138" s="82">
        <v>49</v>
      </c>
      <c r="K138" s="82">
        <v>19</v>
      </c>
      <c r="L138" s="82">
        <v>3</v>
      </c>
      <c r="M138" s="61">
        <v>32</v>
      </c>
      <c r="N138" s="62">
        <v>21</v>
      </c>
      <c r="O138" s="80">
        <v>1</v>
      </c>
      <c r="P138" s="30">
        <v>172</v>
      </c>
      <c r="Q138" s="30">
        <v>179</v>
      </c>
      <c r="R138" s="31">
        <v>4.0697674418604654E-2</v>
      </c>
      <c r="S138" s="82">
        <v>1</v>
      </c>
      <c r="U138" s="80">
        <v>16.7</v>
      </c>
      <c r="V138" s="80">
        <v>3</v>
      </c>
      <c r="W138" s="80">
        <v>68</v>
      </c>
      <c r="X138" s="80">
        <v>4</v>
      </c>
      <c r="Y138" s="80">
        <v>2.3519999999999999</v>
      </c>
      <c r="Z138" s="80">
        <v>209</v>
      </c>
      <c r="AA138" s="80">
        <v>0</v>
      </c>
      <c r="AB138" s="80">
        <v>85</v>
      </c>
      <c r="AC138" s="80">
        <v>1</v>
      </c>
      <c r="AD138" s="80">
        <v>30</v>
      </c>
      <c r="AE138" s="80">
        <v>12</v>
      </c>
      <c r="AF138" s="80">
        <v>2</v>
      </c>
      <c r="AG138" s="80">
        <v>50</v>
      </c>
      <c r="AH138" s="80">
        <v>51</v>
      </c>
      <c r="AI138" s="80">
        <v>1</v>
      </c>
      <c r="AJ138" s="80">
        <v>182</v>
      </c>
      <c r="AK138" s="80">
        <v>189</v>
      </c>
      <c r="AL138" s="80">
        <v>3.8461538461538464E-2</v>
      </c>
      <c r="AM138" s="106">
        <v>1</v>
      </c>
      <c r="AN138" s="107">
        <v>0</v>
      </c>
      <c r="AO138" s="108">
        <f t="shared" si="33"/>
        <v>1</v>
      </c>
      <c r="AP138" s="80">
        <f t="shared" si="34"/>
        <v>1</v>
      </c>
      <c r="AQ138" s="80">
        <f t="shared" si="35"/>
        <v>0.6497227670075435</v>
      </c>
      <c r="AR138" s="106">
        <f t="shared" si="36"/>
        <v>0.6497227670075435</v>
      </c>
      <c r="AS138" s="108">
        <f t="shared" si="37"/>
        <v>0.3502772329924565</v>
      </c>
      <c r="AT138" s="106">
        <f t="shared" si="38"/>
        <v>-0.4312095193707815</v>
      </c>
      <c r="AU138" s="108">
        <f t="shared" si="39"/>
        <v>100</v>
      </c>
      <c r="AV138" s="80">
        <f t="shared" si="40"/>
        <v>0.5391179912099181</v>
      </c>
      <c r="CD138" s="80">
        <v>0.89262966678398259</v>
      </c>
      <c r="CE138" s="80">
        <v>0</v>
      </c>
      <c r="CF138" s="80">
        <v>1</v>
      </c>
      <c r="CG138" s="80">
        <f t="shared" si="44"/>
        <v>52</v>
      </c>
      <c r="CH138" s="80">
        <f t="shared" si="45"/>
        <v>82</v>
      </c>
      <c r="CI138" s="80">
        <f t="shared" si="41"/>
        <v>3.703703703703709E-2</v>
      </c>
      <c r="CJ138" s="80">
        <f t="shared" si="42"/>
        <v>0.14583333333333337</v>
      </c>
      <c r="CK138" s="80">
        <f t="shared" si="43"/>
        <v>0</v>
      </c>
    </row>
    <row r="139" spans="1:89" ht="15.75" x14ac:dyDescent="0.5">
      <c r="A139" s="83">
        <v>9.5</v>
      </c>
      <c r="B139" s="83">
        <v>1.9</v>
      </c>
      <c r="C139" s="82">
        <v>44</v>
      </c>
      <c r="D139" s="82">
        <v>10</v>
      </c>
      <c r="E139" s="84">
        <v>0.19600000000000001</v>
      </c>
      <c r="F139" s="82">
        <v>49</v>
      </c>
      <c r="G139" s="82">
        <v>3</v>
      </c>
      <c r="H139" s="82">
        <v>111</v>
      </c>
      <c r="I139" s="29">
        <v>0</v>
      </c>
      <c r="J139" s="82">
        <v>33</v>
      </c>
      <c r="K139" s="82">
        <v>12</v>
      </c>
      <c r="L139" s="82">
        <v>2</v>
      </c>
      <c r="M139" s="61">
        <v>40</v>
      </c>
      <c r="N139" s="62">
        <v>15</v>
      </c>
      <c r="O139" s="80">
        <v>0</v>
      </c>
      <c r="P139" s="30">
        <v>181</v>
      </c>
      <c r="Q139" s="30">
        <v>189</v>
      </c>
      <c r="R139" s="31">
        <v>4.4198895027624308E-2</v>
      </c>
      <c r="S139" s="82">
        <v>1</v>
      </c>
      <c r="U139" s="80">
        <v>16.8</v>
      </c>
      <c r="V139" s="80">
        <v>3</v>
      </c>
      <c r="W139" s="80">
        <v>86</v>
      </c>
      <c r="X139" s="80">
        <v>8</v>
      </c>
      <c r="Y139" s="80">
        <v>2.2839999999999998</v>
      </c>
      <c r="Z139" s="80">
        <v>201</v>
      </c>
      <c r="AA139" s="80">
        <v>0</v>
      </c>
      <c r="AB139" s="80">
        <v>80</v>
      </c>
      <c r="AC139" s="80">
        <v>1</v>
      </c>
      <c r="AD139" s="80">
        <v>38</v>
      </c>
      <c r="AE139" s="80">
        <v>10</v>
      </c>
      <c r="AF139" s="80">
        <v>2</v>
      </c>
      <c r="AG139" s="80">
        <v>32</v>
      </c>
      <c r="AH139" s="80">
        <v>78</v>
      </c>
      <c r="AI139" s="80">
        <v>1</v>
      </c>
      <c r="AJ139" s="80">
        <v>183</v>
      </c>
      <c r="AK139" s="80">
        <v>192</v>
      </c>
      <c r="AL139" s="80">
        <v>4.9180327868852458E-2</v>
      </c>
      <c r="AM139" s="106">
        <v>1</v>
      </c>
      <c r="AN139" s="107">
        <v>0</v>
      </c>
      <c r="AO139" s="108">
        <f t="shared" si="33"/>
        <v>1</v>
      </c>
      <c r="AP139" s="80">
        <f t="shared" si="34"/>
        <v>1</v>
      </c>
      <c r="AQ139" s="80">
        <f t="shared" si="35"/>
        <v>0.78599043678157299</v>
      </c>
      <c r="AR139" s="106">
        <f t="shared" si="36"/>
        <v>0.78599043678157299</v>
      </c>
      <c r="AS139" s="108">
        <f t="shared" si="37"/>
        <v>0.21400956321842701</v>
      </c>
      <c r="AT139" s="106">
        <f t="shared" si="38"/>
        <v>-0.24081065357151202</v>
      </c>
      <c r="AU139" s="108">
        <f t="shared" si="39"/>
        <v>100</v>
      </c>
      <c r="AV139" s="80">
        <f t="shared" si="40"/>
        <v>0.27228011080483455</v>
      </c>
      <c r="CD139" s="80">
        <v>0.90152136658110515</v>
      </c>
      <c r="CE139" s="80">
        <v>0</v>
      </c>
      <c r="CF139" s="80">
        <v>1</v>
      </c>
      <c r="CG139" s="80">
        <f t="shared" si="44"/>
        <v>52</v>
      </c>
      <c r="CH139" s="80">
        <f t="shared" si="45"/>
        <v>83</v>
      </c>
      <c r="CI139" s="80">
        <f t="shared" si="41"/>
        <v>3.703703703703709E-2</v>
      </c>
      <c r="CJ139" s="80">
        <f t="shared" si="42"/>
        <v>0.13541666666666663</v>
      </c>
      <c r="CK139" s="80">
        <f t="shared" si="43"/>
        <v>0</v>
      </c>
    </row>
    <row r="140" spans="1:89" ht="15.75" x14ac:dyDescent="0.5">
      <c r="A140" s="83">
        <v>8.6999999999999993</v>
      </c>
      <c r="B140" s="83">
        <v>2.1</v>
      </c>
      <c r="C140" s="82">
        <v>51</v>
      </c>
      <c r="D140" s="82">
        <v>15</v>
      </c>
      <c r="E140" s="84">
        <v>0.18</v>
      </c>
      <c r="F140" s="82">
        <v>84</v>
      </c>
      <c r="G140" s="82">
        <v>4</v>
      </c>
      <c r="H140" s="82">
        <v>122</v>
      </c>
      <c r="I140" s="29">
        <v>1</v>
      </c>
      <c r="J140" s="82">
        <v>40</v>
      </c>
      <c r="K140" s="82">
        <v>8</v>
      </c>
      <c r="L140" s="82">
        <v>3</v>
      </c>
      <c r="M140" s="61">
        <v>43</v>
      </c>
      <c r="N140" s="62">
        <v>26</v>
      </c>
      <c r="O140" s="80">
        <v>1</v>
      </c>
      <c r="P140" s="30">
        <v>171</v>
      </c>
      <c r="Q140" s="30">
        <v>180</v>
      </c>
      <c r="R140" s="31">
        <v>5.2631578947368418E-2</v>
      </c>
      <c r="S140" s="82">
        <v>1</v>
      </c>
      <c r="U140" s="80">
        <v>16.899999999999999</v>
      </c>
      <c r="V140" s="80">
        <v>3.4</v>
      </c>
      <c r="W140" s="80">
        <v>85</v>
      </c>
      <c r="X140" s="80">
        <v>12</v>
      </c>
      <c r="Y140" s="80">
        <v>1.86</v>
      </c>
      <c r="Z140" s="80">
        <v>311</v>
      </c>
      <c r="AA140" s="80">
        <v>2</v>
      </c>
      <c r="AB140" s="80">
        <v>124</v>
      </c>
      <c r="AC140" s="80">
        <v>1</v>
      </c>
      <c r="AD140" s="80">
        <v>37</v>
      </c>
      <c r="AE140" s="80">
        <v>13</v>
      </c>
      <c r="AF140" s="80">
        <v>2</v>
      </c>
      <c r="AG140" s="80">
        <v>42</v>
      </c>
      <c r="AH140" s="80">
        <v>62</v>
      </c>
      <c r="AI140" s="80">
        <v>1</v>
      </c>
      <c r="AJ140" s="80">
        <v>164</v>
      </c>
      <c r="AK140" s="80">
        <v>172</v>
      </c>
      <c r="AL140" s="80">
        <v>4.878048780487805E-2</v>
      </c>
      <c r="AM140" s="106">
        <v>1</v>
      </c>
      <c r="AN140" s="107">
        <v>0</v>
      </c>
      <c r="AO140" s="108">
        <f t="shared" si="33"/>
        <v>1</v>
      </c>
      <c r="AP140" s="80">
        <f t="shared" si="34"/>
        <v>1</v>
      </c>
      <c r="AQ140" s="80">
        <f t="shared" si="35"/>
        <v>0.88504300744248621</v>
      </c>
      <c r="AR140" s="106">
        <f t="shared" si="36"/>
        <v>0.88504300744248621</v>
      </c>
      <c r="AS140" s="108">
        <f t="shared" si="37"/>
        <v>0.11495699255751379</v>
      </c>
      <c r="AT140" s="106">
        <f t="shared" si="38"/>
        <v>-0.12211903917474352</v>
      </c>
      <c r="AU140" s="108">
        <f t="shared" si="39"/>
        <v>100</v>
      </c>
      <c r="AV140" s="80">
        <f t="shared" si="40"/>
        <v>0.12988859478106682</v>
      </c>
      <c r="CD140" s="80">
        <v>0.90486776298181992</v>
      </c>
      <c r="CE140" s="80">
        <v>0</v>
      </c>
      <c r="CF140" s="80">
        <v>1</v>
      </c>
      <c r="CG140" s="80">
        <f t="shared" si="44"/>
        <v>52</v>
      </c>
      <c r="CH140" s="80">
        <f t="shared" si="45"/>
        <v>84</v>
      </c>
      <c r="CI140" s="80">
        <f t="shared" si="41"/>
        <v>3.703703703703709E-2</v>
      </c>
      <c r="CJ140" s="80">
        <f t="shared" si="42"/>
        <v>0.125</v>
      </c>
      <c r="CK140" s="80">
        <f t="shared" si="43"/>
        <v>0</v>
      </c>
    </row>
    <row r="141" spans="1:89" ht="15.75" x14ac:dyDescent="0.5">
      <c r="A141" s="83">
        <v>12.8</v>
      </c>
      <c r="B141" s="83">
        <v>2.9</v>
      </c>
      <c r="C141" s="82">
        <v>70</v>
      </c>
      <c r="D141" s="82">
        <v>13</v>
      </c>
      <c r="E141" s="84">
        <v>1.4159999999999999</v>
      </c>
      <c r="F141" s="82">
        <v>209</v>
      </c>
      <c r="G141" s="82">
        <v>2</v>
      </c>
      <c r="H141" s="82">
        <v>85</v>
      </c>
      <c r="I141" s="29">
        <v>1</v>
      </c>
      <c r="J141" s="82">
        <v>45</v>
      </c>
      <c r="K141" s="82">
        <v>6</v>
      </c>
      <c r="L141" s="82">
        <v>3</v>
      </c>
      <c r="M141" s="61">
        <v>40</v>
      </c>
      <c r="N141" s="62">
        <v>57</v>
      </c>
      <c r="O141" s="80">
        <v>0</v>
      </c>
      <c r="P141" s="30">
        <v>169</v>
      </c>
      <c r="Q141" s="30">
        <v>175</v>
      </c>
      <c r="R141" s="31">
        <v>3.5502958579881658E-2</v>
      </c>
      <c r="S141" s="82">
        <v>1</v>
      </c>
      <c r="U141" s="80">
        <v>17</v>
      </c>
      <c r="V141" s="80">
        <v>3</v>
      </c>
      <c r="W141" s="80">
        <v>75</v>
      </c>
      <c r="X141" s="80">
        <v>7</v>
      </c>
      <c r="Y141" s="80">
        <v>0.995</v>
      </c>
      <c r="Z141" s="80">
        <v>185</v>
      </c>
      <c r="AA141" s="80">
        <v>2</v>
      </c>
      <c r="AB141" s="80">
        <v>99</v>
      </c>
      <c r="AC141" s="80">
        <v>1</v>
      </c>
      <c r="AD141" s="80">
        <v>30</v>
      </c>
      <c r="AE141" s="80">
        <v>10</v>
      </c>
      <c r="AF141" s="80">
        <v>2</v>
      </c>
      <c r="AG141" s="80">
        <v>39</v>
      </c>
      <c r="AH141" s="80">
        <v>58</v>
      </c>
      <c r="AI141" s="80">
        <v>1</v>
      </c>
      <c r="AJ141" s="80">
        <v>180</v>
      </c>
      <c r="AK141" s="80">
        <v>189</v>
      </c>
      <c r="AL141" s="80">
        <v>0.05</v>
      </c>
      <c r="AM141" s="106">
        <v>1</v>
      </c>
      <c r="AN141" s="107">
        <v>0</v>
      </c>
      <c r="AO141" s="108">
        <f t="shared" si="33"/>
        <v>1</v>
      </c>
      <c r="AP141" s="80">
        <f t="shared" si="34"/>
        <v>1</v>
      </c>
      <c r="AQ141" s="80">
        <f t="shared" si="35"/>
        <v>0.60374400610340728</v>
      </c>
      <c r="AR141" s="106">
        <f t="shared" si="36"/>
        <v>0.60374400610340728</v>
      </c>
      <c r="AS141" s="108">
        <f t="shared" si="37"/>
        <v>0.39625599389659272</v>
      </c>
      <c r="AT141" s="106">
        <f t="shared" si="38"/>
        <v>-0.50460500184367085</v>
      </c>
      <c r="AU141" s="108">
        <f t="shared" si="39"/>
        <v>100</v>
      </c>
      <c r="AV141" s="80">
        <f t="shared" si="40"/>
        <v>0.65633114348256294</v>
      </c>
      <c r="CD141" s="80">
        <v>0.9098006137317135</v>
      </c>
      <c r="CE141" s="80">
        <v>0</v>
      </c>
      <c r="CF141" s="80">
        <v>1</v>
      </c>
      <c r="CG141" s="80">
        <f t="shared" si="44"/>
        <v>52</v>
      </c>
      <c r="CH141" s="80">
        <f t="shared" si="45"/>
        <v>85</v>
      </c>
      <c r="CI141" s="80">
        <f t="shared" si="41"/>
        <v>3.703703703703709E-2</v>
      </c>
      <c r="CJ141" s="80">
        <f t="shared" si="42"/>
        <v>0.11458333333333337</v>
      </c>
      <c r="CK141" s="80">
        <f t="shared" si="43"/>
        <v>0</v>
      </c>
    </row>
    <row r="142" spans="1:89" ht="15.75" x14ac:dyDescent="0.5">
      <c r="A142" s="83">
        <v>6.6</v>
      </c>
      <c r="B142" s="83">
        <v>1.7</v>
      </c>
      <c r="C142" s="82">
        <v>44</v>
      </c>
      <c r="D142" s="82">
        <v>2</v>
      </c>
      <c r="E142" s="84">
        <v>0.115</v>
      </c>
      <c r="F142" s="82">
        <v>70</v>
      </c>
      <c r="G142" s="82">
        <v>3</v>
      </c>
      <c r="H142" s="82">
        <v>137</v>
      </c>
      <c r="I142" s="29">
        <v>0</v>
      </c>
      <c r="J142" s="82">
        <v>46</v>
      </c>
      <c r="K142" s="82">
        <v>6</v>
      </c>
      <c r="L142" s="82">
        <v>3</v>
      </c>
      <c r="M142" s="61">
        <v>29</v>
      </c>
      <c r="N142" s="62">
        <v>19</v>
      </c>
      <c r="O142" s="80">
        <v>0</v>
      </c>
      <c r="P142" s="30">
        <v>161</v>
      </c>
      <c r="Q142" s="30">
        <v>167</v>
      </c>
      <c r="R142" s="31">
        <v>3.7267080745341616E-2</v>
      </c>
      <c r="S142" s="82">
        <v>0</v>
      </c>
      <c r="U142" s="80">
        <v>17.100000000000001</v>
      </c>
      <c r="V142" s="80">
        <v>2.7</v>
      </c>
      <c r="W142" s="80">
        <v>65</v>
      </c>
      <c r="X142" s="80">
        <v>8</v>
      </c>
      <c r="Y142" s="80">
        <v>0.93700000000000006</v>
      </c>
      <c r="Z142" s="80">
        <v>215</v>
      </c>
      <c r="AA142" s="80">
        <v>4</v>
      </c>
      <c r="AB142" s="80">
        <v>112</v>
      </c>
      <c r="AC142" s="80">
        <v>1</v>
      </c>
      <c r="AD142" s="80">
        <v>31</v>
      </c>
      <c r="AE142" s="80">
        <v>12</v>
      </c>
      <c r="AF142" s="80">
        <v>5</v>
      </c>
      <c r="AG142" s="80">
        <v>40</v>
      </c>
      <c r="AH142" s="80">
        <v>42</v>
      </c>
      <c r="AI142" s="80">
        <v>1</v>
      </c>
      <c r="AJ142" s="80">
        <v>183</v>
      </c>
      <c r="AK142" s="80">
        <v>192</v>
      </c>
      <c r="AL142" s="80">
        <v>4.9180327868852458E-2</v>
      </c>
      <c r="AM142" s="106">
        <v>0</v>
      </c>
      <c r="AN142" s="107">
        <v>1</v>
      </c>
      <c r="AO142" s="108">
        <f t="shared" si="33"/>
        <v>1</v>
      </c>
      <c r="AP142" s="80">
        <f t="shared" si="34"/>
        <v>0</v>
      </c>
      <c r="AQ142" s="80">
        <f t="shared" si="35"/>
        <v>0.7781625305113431</v>
      </c>
      <c r="AR142" s="106">
        <f t="shared" si="36"/>
        <v>0.7781625305113431</v>
      </c>
      <c r="AS142" s="108">
        <f t="shared" si="37"/>
        <v>0.2218374694886569</v>
      </c>
      <c r="AT142" s="106">
        <f t="shared" si="38"/>
        <v>-1.5058102846606218</v>
      </c>
      <c r="AU142" s="108">
        <f t="shared" si="39"/>
        <v>0</v>
      </c>
      <c r="AV142" s="80">
        <f t="shared" si="40"/>
        <v>3.5078047559099685</v>
      </c>
      <c r="CD142" s="80">
        <v>0.91169597974145278</v>
      </c>
      <c r="CE142" s="80">
        <v>0</v>
      </c>
      <c r="CF142" s="80">
        <v>1</v>
      </c>
      <c r="CG142" s="80">
        <f t="shared" si="44"/>
        <v>52</v>
      </c>
      <c r="CH142" s="80">
        <f t="shared" si="45"/>
        <v>86</v>
      </c>
      <c r="CI142" s="80">
        <f t="shared" si="41"/>
        <v>3.703703703703709E-2</v>
      </c>
      <c r="CJ142" s="80">
        <f t="shared" si="42"/>
        <v>0.10416666666666663</v>
      </c>
      <c r="CK142" s="80">
        <f t="shared" si="43"/>
        <v>0</v>
      </c>
    </row>
    <row r="143" spans="1:89" ht="15.75" x14ac:dyDescent="0.5">
      <c r="A143" s="83">
        <v>17</v>
      </c>
      <c r="B143" s="83">
        <v>3</v>
      </c>
      <c r="C143" s="82">
        <v>75</v>
      </c>
      <c r="D143" s="82">
        <v>7</v>
      </c>
      <c r="E143" s="84">
        <v>0.995</v>
      </c>
      <c r="F143" s="82">
        <v>185</v>
      </c>
      <c r="G143" s="82">
        <v>2</v>
      </c>
      <c r="H143" s="82">
        <v>99</v>
      </c>
      <c r="I143" s="29">
        <v>1</v>
      </c>
      <c r="J143" s="82">
        <v>30</v>
      </c>
      <c r="K143" s="82">
        <v>10</v>
      </c>
      <c r="L143" s="82">
        <v>2</v>
      </c>
      <c r="M143" s="61">
        <v>39</v>
      </c>
      <c r="N143" s="62">
        <v>58</v>
      </c>
      <c r="O143" s="80">
        <v>1</v>
      </c>
      <c r="P143" s="30">
        <v>180</v>
      </c>
      <c r="Q143" s="30">
        <v>189</v>
      </c>
      <c r="R143" s="31">
        <v>0.05</v>
      </c>
      <c r="S143" s="82">
        <v>1</v>
      </c>
      <c r="U143" s="80">
        <v>17.100000000000001</v>
      </c>
      <c r="V143" s="80">
        <v>2.9</v>
      </c>
      <c r="W143" s="80">
        <v>76</v>
      </c>
      <c r="X143" s="80">
        <v>5</v>
      </c>
      <c r="Y143" s="80">
        <v>0.81899999999999995</v>
      </c>
      <c r="Z143" s="80">
        <v>266</v>
      </c>
      <c r="AA143" s="80">
        <v>4</v>
      </c>
      <c r="AB143" s="80">
        <v>92</v>
      </c>
      <c r="AC143" s="80">
        <v>1</v>
      </c>
      <c r="AD143" s="80">
        <v>52</v>
      </c>
      <c r="AE143" s="80">
        <v>18</v>
      </c>
      <c r="AF143" s="80">
        <v>5</v>
      </c>
      <c r="AG143" s="80">
        <v>34</v>
      </c>
      <c r="AH143" s="80">
        <v>87</v>
      </c>
      <c r="AI143" s="80">
        <v>1</v>
      </c>
      <c r="AJ143" s="80">
        <v>178</v>
      </c>
      <c r="AK143" s="80">
        <v>186</v>
      </c>
      <c r="AL143" s="80">
        <v>4.49438202247191E-2</v>
      </c>
      <c r="AM143" s="106">
        <v>0</v>
      </c>
      <c r="AN143" s="107">
        <v>1</v>
      </c>
      <c r="AO143" s="108">
        <f t="shared" si="33"/>
        <v>1</v>
      </c>
      <c r="AP143" s="80">
        <f t="shared" si="34"/>
        <v>0</v>
      </c>
      <c r="AQ143" s="80">
        <f t="shared" si="35"/>
        <v>0.65480841776639875</v>
      </c>
      <c r="AR143" s="106">
        <f t="shared" si="36"/>
        <v>0.65480841776639875</v>
      </c>
      <c r="AS143" s="108">
        <f t="shared" si="37"/>
        <v>0.34519158223360125</v>
      </c>
      <c r="AT143" s="106">
        <f t="shared" si="38"/>
        <v>-1.0636557052567426</v>
      </c>
      <c r="AU143" s="108">
        <f t="shared" si="39"/>
        <v>0</v>
      </c>
      <c r="AV143" s="80">
        <f t="shared" si="40"/>
        <v>1.8969420213824066</v>
      </c>
      <c r="CD143" s="80">
        <v>0.91301388807073658</v>
      </c>
      <c r="CE143" s="80">
        <v>0</v>
      </c>
      <c r="CF143" s="80">
        <v>1</v>
      </c>
      <c r="CG143" s="80">
        <f t="shared" si="44"/>
        <v>52</v>
      </c>
      <c r="CH143" s="80">
        <f t="shared" si="45"/>
        <v>87</v>
      </c>
      <c r="CI143" s="80">
        <f t="shared" si="41"/>
        <v>3.703703703703709E-2</v>
      </c>
      <c r="CJ143" s="80">
        <f t="shared" si="42"/>
        <v>9.375E-2</v>
      </c>
      <c r="CK143" s="80">
        <f t="shared" si="43"/>
        <v>0</v>
      </c>
    </row>
    <row r="144" spans="1:89" ht="15.75" x14ac:dyDescent="0.5">
      <c r="A144" s="83">
        <v>16.7</v>
      </c>
      <c r="B144" s="83">
        <v>3</v>
      </c>
      <c r="C144" s="82">
        <v>68</v>
      </c>
      <c r="D144" s="82">
        <v>4</v>
      </c>
      <c r="E144" s="84">
        <v>2.3519999999999999</v>
      </c>
      <c r="F144" s="82">
        <v>209</v>
      </c>
      <c r="G144" s="82">
        <v>0</v>
      </c>
      <c r="H144" s="82">
        <v>85</v>
      </c>
      <c r="I144" s="29">
        <v>1</v>
      </c>
      <c r="J144" s="82">
        <v>30</v>
      </c>
      <c r="K144" s="82">
        <v>12</v>
      </c>
      <c r="L144" s="82">
        <v>2</v>
      </c>
      <c r="M144" s="61">
        <v>50</v>
      </c>
      <c r="N144" s="62">
        <v>51</v>
      </c>
      <c r="O144" s="80">
        <v>1</v>
      </c>
      <c r="P144" s="30">
        <v>182</v>
      </c>
      <c r="Q144" s="30">
        <v>189</v>
      </c>
      <c r="R144" s="31">
        <v>3.8461538461538464E-2</v>
      </c>
      <c r="S144" s="82">
        <v>1</v>
      </c>
      <c r="U144" s="80">
        <v>18.2</v>
      </c>
      <c r="V144" s="80">
        <v>2.6</v>
      </c>
      <c r="W144" s="80">
        <v>66</v>
      </c>
      <c r="X144" s="80">
        <v>7</v>
      </c>
      <c r="Y144" s="80">
        <v>1.3720000000000001</v>
      </c>
      <c r="Z144" s="80">
        <v>287</v>
      </c>
      <c r="AA144" s="80">
        <v>1</v>
      </c>
      <c r="AB144" s="80">
        <v>85</v>
      </c>
      <c r="AC144" s="80">
        <v>1</v>
      </c>
      <c r="AD144" s="80">
        <v>29</v>
      </c>
      <c r="AE144" s="80">
        <v>10</v>
      </c>
      <c r="AF144" s="80">
        <v>2</v>
      </c>
      <c r="AG144" s="80">
        <v>38</v>
      </c>
      <c r="AH144" s="80">
        <v>66</v>
      </c>
      <c r="AI144" s="80">
        <v>0</v>
      </c>
      <c r="AJ144" s="80">
        <v>173</v>
      </c>
      <c r="AK144" s="80">
        <v>180</v>
      </c>
      <c r="AL144" s="80">
        <v>4.046242774566474E-2</v>
      </c>
      <c r="AM144" s="106">
        <v>1</v>
      </c>
      <c r="AN144" s="107">
        <v>0</v>
      </c>
      <c r="AO144" s="108">
        <f t="shared" si="33"/>
        <v>1</v>
      </c>
      <c r="AP144" s="80">
        <f t="shared" si="34"/>
        <v>1</v>
      </c>
      <c r="AQ144" s="80">
        <f t="shared" si="35"/>
        <v>0.90486776298181992</v>
      </c>
      <c r="AR144" s="106">
        <f t="shared" si="36"/>
        <v>0.90486776298181992</v>
      </c>
      <c r="AS144" s="108">
        <f t="shared" si="37"/>
        <v>9.5132237018180077E-2</v>
      </c>
      <c r="AT144" s="106">
        <f t="shared" si="38"/>
        <v>-9.9966464210655429E-2</v>
      </c>
      <c r="AU144" s="108">
        <f t="shared" si="39"/>
        <v>100</v>
      </c>
      <c r="AV144" s="80">
        <f t="shared" si="40"/>
        <v>0.10513385591800713</v>
      </c>
      <c r="CD144" s="80">
        <v>0.92068712283111498</v>
      </c>
      <c r="CE144" s="80">
        <v>0</v>
      </c>
      <c r="CF144" s="80">
        <v>1</v>
      </c>
      <c r="CG144" s="80">
        <f t="shared" si="44"/>
        <v>52</v>
      </c>
      <c r="CH144" s="80">
        <f t="shared" si="45"/>
        <v>88</v>
      </c>
      <c r="CI144" s="80">
        <f t="shared" si="41"/>
        <v>3.703703703703709E-2</v>
      </c>
      <c r="CJ144" s="80">
        <f t="shared" si="42"/>
        <v>8.333333333333337E-2</v>
      </c>
      <c r="CK144" s="80">
        <f t="shared" si="43"/>
        <v>1.5432098765432174E-3</v>
      </c>
    </row>
    <row r="145" spans="1:89" ht="15.75" x14ac:dyDescent="0.5">
      <c r="A145" s="83">
        <v>15.9</v>
      </c>
      <c r="B145" s="83">
        <v>3.4</v>
      </c>
      <c r="C145" s="82">
        <v>84</v>
      </c>
      <c r="D145" s="82">
        <v>9</v>
      </c>
      <c r="E145" s="84">
        <v>1.2589999999999999</v>
      </c>
      <c r="F145" s="82">
        <v>175</v>
      </c>
      <c r="G145" s="82">
        <v>1</v>
      </c>
      <c r="H145" s="82">
        <v>84</v>
      </c>
      <c r="I145" s="29">
        <v>1</v>
      </c>
      <c r="J145" s="82">
        <v>31</v>
      </c>
      <c r="K145" s="82">
        <v>8</v>
      </c>
      <c r="L145" s="82">
        <v>2</v>
      </c>
      <c r="M145" s="61">
        <v>37</v>
      </c>
      <c r="N145" s="62">
        <v>76</v>
      </c>
      <c r="O145" s="80">
        <v>1</v>
      </c>
      <c r="P145" s="30">
        <v>183</v>
      </c>
      <c r="Q145" s="30">
        <v>190</v>
      </c>
      <c r="R145" s="31">
        <v>3.825136612021858E-2</v>
      </c>
      <c r="S145" s="82">
        <v>1</v>
      </c>
      <c r="U145" s="80">
        <v>18.2</v>
      </c>
      <c r="V145" s="80">
        <v>3.6</v>
      </c>
      <c r="W145" s="80">
        <v>88</v>
      </c>
      <c r="X145" s="80">
        <v>12</v>
      </c>
      <c r="Y145" s="80">
        <v>1.6</v>
      </c>
      <c r="Z145" s="80">
        <v>282</v>
      </c>
      <c r="AA145" s="80">
        <v>0</v>
      </c>
      <c r="AB145" s="80">
        <v>72</v>
      </c>
      <c r="AC145" s="80">
        <v>1</v>
      </c>
      <c r="AD145" s="80">
        <v>39</v>
      </c>
      <c r="AE145" s="80">
        <v>18</v>
      </c>
      <c r="AF145" s="80">
        <v>1</v>
      </c>
      <c r="AG145" s="80">
        <v>41</v>
      </c>
      <c r="AH145" s="80">
        <v>29</v>
      </c>
      <c r="AI145" s="80">
        <v>1</v>
      </c>
      <c r="AJ145" s="80">
        <v>175</v>
      </c>
      <c r="AK145" s="80">
        <v>185</v>
      </c>
      <c r="AL145" s="80">
        <v>5.7142857142857141E-2</v>
      </c>
      <c r="AM145" s="106">
        <v>1</v>
      </c>
      <c r="AN145" s="107">
        <v>0</v>
      </c>
      <c r="AO145" s="108">
        <f t="shared" si="33"/>
        <v>1</v>
      </c>
      <c r="AP145" s="80">
        <f t="shared" si="34"/>
        <v>1</v>
      </c>
      <c r="AQ145" s="80">
        <f t="shared" si="35"/>
        <v>0.79925928510710309</v>
      </c>
      <c r="AR145" s="106">
        <f t="shared" si="36"/>
        <v>0.79925928510710309</v>
      </c>
      <c r="AS145" s="108">
        <f t="shared" si="37"/>
        <v>0.20074071489289691</v>
      </c>
      <c r="AT145" s="106">
        <f t="shared" si="38"/>
        <v>-0.22406987383459201</v>
      </c>
      <c r="AU145" s="108">
        <f t="shared" si="39"/>
        <v>100</v>
      </c>
      <c r="AV145" s="80">
        <f t="shared" si="40"/>
        <v>0.2511584396119928</v>
      </c>
      <c r="CD145" s="80">
        <v>0.92446445107027264</v>
      </c>
      <c r="CE145" s="80">
        <v>1</v>
      </c>
      <c r="CF145" s="80">
        <v>0</v>
      </c>
      <c r="CG145" s="80">
        <f t="shared" si="44"/>
        <v>53</v>
      </c>
      <c r="CH145" s="80">
        <f t="shared" si="45"/>
        <v>88</v>
      </c>
      <c r="CI145" s="80">
        <f t="shared" si="41"/>
        <v>1.851851851851849E-2</v>
      </c>
      <c r="CJ145" s="80">
        <f t="shared" si="42"/>
        <v>8.333333333333337E-2</v>
      </c>
      <c r="CK145" s="80">
        <f t="shared" si="43"/>
        <v>0</v>
      </c>
    </row>
    <row r="146" spans="1:89" ht="15.75" x14ac:dyDescent="0.5">
      <c r="A146" s="83">
        <v>7.9</v>
      </c>
      <c r="B146" s="83">
        <v>2</v>
      </c>
      <c r="C146" s="82">
        <v>51</v>
      </c>
      <c r="D146" s="82">
        <v>3</v>
      </c>
      <c r="E146" s="84">
        <v>1.464</v>
      </c>
      <c r="F146" s="82">
        <v>118</v>
      </c>
      <c r="G146" s="82">
        <v>4</v>
      </c>
      <c r="H146" s="82">
        <v>115</v>
      </c>
      <c r="I146" s="29">
        <v>0</v>
      </c>
      <c r="J146" s="82">
        <v>46</v>
      </c>
      <c r="K146" s="82">
        <v>6</v>
      </c>
      <c r="L146" s="82">
        <v>4</v>
      </c>
      <c r="M146" s="61">
        <v>33</v>
      </c>
      <c r="N146" s="62">
        <v>31</v>
      </c>
      <c r="O146" s="80">
        <v>0</v>
      </c>
      <c r="P146" s="30">
        <v>162</v>
      </c>
      <c r="Q146" s="30">
        <v>167</v>
      </c>
      <c r="R146" s="31">
        <v>3.0864197530864196E-2</v>
      </c>
      <c r="S146" s="82">
        <v>1</v>
      </c>
      <c r="U146" s="80">
        <v>18.3</v>
      </c>
      <c r="V146" s="80">
        <v>3.2</v>
      </c>
      <c r="W146" s="80">
        <v>89</v>
      </c>
      <c r="X146" s="80">
        <v>6</v>
      </c>
      <c r="Y146" s="80">
        <v>0.71099999999999997</v>
      </c>
      <c r="Z146" s="80">
        <v>232</v>
      </c>
      <c r="AA146" s="80">
        <v>4</v>
      </c>
      <c r="AB146" s="80">
        <v>99</v>
      </c>
      <c r="AC146" s="80">
        <v>1</v>
      </c>
      <c r="AD146" s="80">
        <v>47</v>
      </c>
      <c r="AE146" s="80">
        <v>13</v>
      </c>
      <c r="AF146" s="80">
        <v>3</v>
      </c>
      <c r="AG146" s="80">
        <v>37</v>
      </c>
      <c r="AH146" s="80">
        <v>89</v>
      </c>
      <c r="AI146" s="80">
        <v>1</v>
      </c>
      <c r="AJ146" s="80">
        <v>183</v>
      </c>
      <c r="AK146" s="80">
        <v>193</v>
      </c>
      <c r="AL146" s="80">
        <v>5.4644808743169397E-2</v>
      </c>
      <c r="AM146" s="106">
        <v>0</v>
      </c>
      <c r="AN146" s="107">
        <v>1</v>
      </c>
      <c r="AO146" s="108">
        <f t="shared" si="33"/>
        <v>1</v>
      </c>
      <c r="AP146" s="80">
        <f t="shared" si="34"/>
        <v>0</v>
      </c>
      <c r="AQ146" s="80">
        <f t="shared" si="35"/>
        <v>0.72758770192871702</v>
      </c>
      <c r="AR146" s="106">
        <f t="shared" si="36"/>
        <v>0.72758770192871702</v>
      </c>
      <c r="AS146" s="108">
        <f t="shared" si="37"/>
        <v>0.27241229807128298</v>
      </c>
      <c r="AT146" s="106">
        <f t="shared" si="38"/>
        <v>-1.3004385586213165</v>
      </c>
      <c r="AU146" s="108">
        <f t="shared" si="39"/>
        <v>0</v>
      </c>
      <c r="AV146" s="80">
        <f t="shared" si="40"/>
        <v>2.6709062222232234</v>
      </c>
      <c r="CD146" s="80">
        <v>0.92770594134224249</v>
      </c>
      <c r="CE146" s="80">
        <v>0</v>
      </c>
      <c r="CF146" s="80">
        <v>1</v>
      </c>
      <c r="CG146" s="80">
        <f t="shared" si="44"/>
        <v>53</v>
      </c>
      <c r="CH146" s="80">
        <f t="shared" si="45"/>
        <v>89</v>
      </c>
      <c r="CI146" s="80">
        <f t="shared" si="41"/>
        <v>1.851851851851849E-2</v>
      </c>
      <c r="CJ146" s="80">
        <f t="shared" si="42"/>
        <v>7.291666666666663E-2</v>
      </c>
      <c r="CK146" s="80">
        <f t="shared" si="43"/>
        <v>1.350308641975306E-3</v>
      </c>
    </row>
    <row r="147" spans="1:89" ht="15.75" x14ac:dyDescent="0.5">
      <c r="A147" s="83">
        <v>14.1</v>
      </c>
      <c r="B147" s="83">
        <v>3.3</v>
      </c>
      <c r="C147" s="82">
        <v>88</v>
      </c>
      <c r="D147" s="82">
        <v>5</v>
      </c>
      <c r="E147" s="84">
        <v>0.504</v>
      </c>
      <c r="F147" s="82">
        <v>253</v>
      </c>
      <c r="G147" s="82">
        <v>3</v>
      </c>
      <c r="H147" s="82">
        <v>124</v>
      </c>
      <c r="I147" s="29">
        <v>1</v>
      </c>
      <c r="J147" s="82">
        <v>42</v>
      </c>
      <c r="K147" s="82">
        <v>9</v>
      </c>
      <c r="L147" s="82">
        <v>3</v>
      </c>
      <c r="M147" s="61">
        <v>35</v>
      </c>
      <c r="N147" s="62">
        <v>63</v>
      </c>
      <c r="O147" s="80">
        <v>1</v>
      </c>
      <c r="P147" s="30">
        <v>163</v>
      </c>
      <c r="Q147" s="30">
        <v>172</v>
      </c>
      <c r="R147" s="31">
        <v>5.5214723926380369E-2</v>
      </c>
      <c r="S147" s="82">
        <v>0</v>
      </c>
      <c r="U147" s="80">
        <v>18.5</v>
      </c>
      <c r="V147" s="80">
        <v>2.7</v>
      </c>
      <c r="W147" s="80">
        <v>62</v>
      </c>
      <c r="X147" s="80">
        <v>6</v>
      </c>
      <c r="Y147" s="80">
        <v>2.0190000000000001</v>
      </c>
      <c r="Z147" s="80">
        <v>238</v>
      </c>
      <c r="AA147" s="80">
        <v>0</v>
      </c>
      <c r="AB147" s="80">
        <v>77</v>
      </c>
      <c r="AC147" s="80">
        <v>1</v>
      </c>
      <c r="AD147" s="80">
        <v>32</v>
      </c>
      <c r="AE147" s="80">
        <v>15</v>
      </c>
      <c r="AF147" s="80">
        <v>4</v>
      </c>
      <c r="AG147" s="80">
        <v>37</v>
      </c>
      <c r="AH147" s="80">
        <v>40</v>
      </c>
      <c r="AI147" s="80">
        <v>1</v>
      </c>
      <c r="AJ147" s="80">
        <v>183</v>
      </c>
      <c r="AK147" s="80">
        <v>192</v>
      </c>
      <c r="AL147" s="80">
        <v>4.9180327868852458E-2</v>
      </c>
      <c r="AM147" s="106">
        <v>1</v>
      </c>
      <c r="AN147" s="107">
        <v>0</v>
      </c>
      <c r="AO147" s="108">
        <f t="shared" si="33"/>
        <v>1</v>
      </c>
      <c r="AP147" s="80">
        <f t="shared" si="34"/>
        <v>1</v>
      </c>
      <c r="AQ147" s="80">
        <f t="shared" si="35"/>
        <v>0.63204611113603182</v>
      </c>
      <c r="AR147" s="106">
        <f t="shared" si="36"/>
        <v>0.63204611113603182</v>
      </c>
      <c r="AS147" s="108">
        <f t="shared" si="37"/>
        <v>0.36795388886396818</v>
      </c>
      <c r="AT147" s="106">
        <f t="shared" si="38"/>
        <v>-0.45879292683850081</v>
      </c>
      <c r="AU147" s="108">
        <f t="shared" si="39"/>
        <v>100</v>
      </c>
      <c r="AV147" s="80">
        <f t="shared" si="40"/>
        <v>0.58216304535536567</v>
      </c>
      <c r="CD147" s="80">
        <v>0.94583655534956224</v>
      </c>
      <c r="CE147" s="80">
        <v>1</v>
      </c>
      <c r="CF147" s="80">
        <v>0</v>
      </c>
      <c r="CG147" s="80">
        <f t="shared" si="44"/>
        <v>54</v>
      </c>
      <c r="CH147" s="80">
        <f t="shared" si="45"/>
        <v>89</v>
      </c>
      <c r="CI147" s="80">
        <f t="shared" si="41"/>
        <v>0</v>
      </c>
      <c r="CJ147" s="80">
        <f t="shared" si="42"/>
        <v>7.291666666666663E-2</v>
      </c>
      <c r="CK147" s="80">
        <f t="shared" si="43"/>
        <v>0</v>
      </c>
    </row>
    <row r="148" spans="1:89" ht="15.75" x14ac:dyDescent="0.5">
      <c r="A148" s="83">
        <v>8.1</v>
      </c>
      <c r="B148" s="83">
        <v>1.7</v>
      </c>
      <c r="C148" s="82">
        <v>58</v>
      </c>
      <c r="D148" s="82">
        <v>19</v>
      </c>
      <c r="E148" s="84">
        <v>0.44700000000000001</v>
      </c>
      <c r="F148" s="82">
        <v>20</v>
      </c>
      <c r="G148" s="82">
        <v>4</v>
      </c>
      <c r="H148" s="82">
        <v>129</v>
      </c>
      <c r="I148" s="29">
        <v>0</v>
      </c>
      <c r="J148" s="82">
        <v>43</v>
      </c>
      <c r="K148" s="82">
        <v>10</v>
      </c>
      <c r="L148" s="82">
        <v>3</v>
      </c>
      <c r="M148" s="61">
        <v>42</v>
      </c>
      <c r="N148" s="62">
        <v>35</v>
      </c>
      <c r="O148" s="80">
        <v>0</v>
      </c>
      <c r="P148" s="30">
        <v>178</v>
      </c>
      <c r="Q148" s="30">
        <v>184</v>
      </c>
      <c r="R148" s="31">
        <v>3.3707865168539325E-2</v>
      </c>
      <c r="S148" s="82">
        <v>1</v>
      </c>
      <c r="U148" s="80">
        <v>19</v>
      </c>
      <c r="V148" s="80">
        <v>3.1</v>
      </c>
      <c r="W148" s="80">
        <v>79</v>
      </c>
      <c r="X148" s="80">
        <v>7</v>
      </c>
      <c r="Y148" s="80">
        <v>1.72</v>
      </c>
      <c r="Z148" s="80">
        <v>255</v>
      </c>
      <c r="AA148" s="80">
        <v>1</v>
      </c>
      <c r="AB148" s="80">
        <v>98</v>
      </c>
      <c r="AC148" s="80">
        <v>1</v>
      </c>
      <c r="AD148" s="80">
        <v>40</v>
      </c>
      <c r="AE148" s="80">
        <v>13</v>
      </c>
      <c r="AF148" s="80">
        <v>2</v>
      </c>
      <c r="AG148" s="80">
        <v>39</v>
      </c>
      <c r="AH148" s="80">
        <v>64</v>
      </c>
      <c r="AI148" s="80">
        <v>1</v>
      </c>
      <c r="AJ148" s="80">
        <v>180</v>
      </c>
      <c r="AK148" s="80">
        <v>188</v>
      </c>
      <c r="AL148" s="80">
        <v>4.4444444444444446E-2</v>
      </c>
      <c r="AM148" s="106">
        <v>1</v>
      </c>
      <c r="AN148" s="107">
        <v>0</v>
      </c>
      <c r="AO148" s="108">
        <f t="shared" si="33"/>
        <v>1</v>
      </c>
      <c r="AP148" s="80">
        <f t="shared" si="34"/>
        <v>1</v>
      </c>
      <c r="AQ148" s="80">
        <f t="shared" si="35"/>
        <v>0.62050267615038246</v>
      </c>
      <c r="AR148" s="106">
        <f t="shared" si="36"/>
        <v>0.62050267615038246</v>
      </c>
      <c r="AS148" s="108">
        <f t="shared" si="37"/>
        <v>0.37949732384961754</v>
      </c>
      <c r="AT148" s="106">
        <f t="shared" si="38"/>
        <v>-0.47722536145333089</v>
      </c>
      <c r="AU148" s="108">
        <f t="shared" si="39"/>
        <v>100</v>
      </c>
      <c r="AV148" s="80">
        <f t="shared" si="40"/>
        <v>0.61159659488341056</v>
      </c>
      <c r="CD148" s="80">
        <v>0.94856020822343656</v>
      </c>
      <c r="CE148" s="80">
        <v>0</v>
      </c>
      <c r="CF148" s="80">
        <v>1</v>
      </c>
      <c r="CG148" s="80">
        <f t="shared" si="44"/>
        <v>54</v>
      </c>
      <c r="CH148" s="80">
        <f t="shared" si="45"/>
        <v>90</v>
      </c>
      <c r="CI148" s="80">
        <f t="shared" si="41"/>
        <v>0</v>
      </c>
      <c r="CJ148" s="80">
        <f t="shared" si="42"/>
        <v>6.25E-2</v>
      </c>
      <c r="CK148" s="80">
        <f t="shared" si="43"/>
        <v>0</v>
      </c>
    </row>
    <row r="149" spans="1:89" ht="15.75" x14ac:dyDescent="0.5">
      <c r="A149" s="83">
        <v>13.6</v>
      </c>
      <c r="B149" s="83">
        <v>2.9</v>
      </c>
      <c r="C149" s="82">
        <v>66</v>
      </c>
      <c r="D149" s="82">
        <v>17</v>
      </c>
      <c r="E149" s="84">
        <v>2.62</v>
      </c>
      <c r="F149" s="82">
        <v>103</v>
      </c>
      <c r="G149" s="82">
        <v>2</v>
      </c>
      <c r="H149" s="82">
        <v>102</v>
      </c>
      <c r="I149" s="29">
        <v>1</v>
      </c>
      <c r="J149" s="82">
        <v>39</v>
      </c>
      <c r="K149" s="82">
        <v>8</v>
      </c>
      <c r="L149" s="82">
        <v>3</v>
      </c>
      <c r="M149" s="61">
        <v>50</v>
      </c>
      <c r="N149" s="62">
        <v>48</v>
      </c>
      <c r="O149" s="80">
        <v>0</v>
      </c>
      <c r="P149" s="30">
        <v>166</v>
      </c>
      <c r="Q149" s="30">
        <v>172</v>
      </c>
      <c r="R149" s="31">
        <v>3.614457831325301E-2</v>
      </c>
      <c r="S149" s="82">
        <v>0</v>
      </c>
      <c r="U149" s="80">
        <v>19.3</v>
      </c>
      <c r="V149" s="80">
        <v>3.1</v>
      </c>
      <c r="W149" s="80">
        <v>74</v>
      </c>
      <c r="X149" s="80">
        <v>7</v>
      </c>
      <c r="Y149" s="80">
        <v>0.248</v>
      </c>
      <c r="Z149" s="80">
        <v>301</v>
      </c>
      <c r="AA149" s="80">
        <v>1</v>
      </c>
      <c r="AB149" s="80">
        <v>96</v>
      </c>
      <c r="AC149" s="80">
        <v>1</v>
      </c>
      <c r="AD149" s="80">
        <v>39</v>
      </c>
      <c r="AE149" s="80">
        <v>21</v>
      </c>
      <c r="AF149" s="80">
        <v>5</v>
      </c>
      <c r="AG149" s="80">
        <v>40</v>
      </c>
      <c r="AH149" s="80">
        <v>86</v>
      </c>
      <c r="AI149" s="80">
        <v>1</v>
      </c>
      <c r="AJ149" s="80">
        <v>174</v>
      </c>
      <c r="AK149" s="80">
        <v>187</v>
      </c>
      <c r="AL149" s="80">
        <v>7.4712643678160925E-2</v>
      </c>
      <c r="AM149" s="106">
        <v>1</v>
      </c>
      <c r="AN149" s="107">
        <v>0</v>
      </c>
      <c r="AO149" s="108">
        <f t="shared" si="33"/>
        <v>1</v>
      </c>
      <c r="AP149" s="80">
        <f t="shared" si="34"/>
        <v>1</v>
      </c>
      <c r="AQ149" s="80">
        <f t="shared" si="35"/>
        <v>0.65627158019411791</v>
      </c>
      <c r="AR149" s="106">
        <f t="shared" si="36"/>
        <v>0.65627158019411791</v>
      </c>
      <c r="AS149" s="108">
        <f t="shared" si="37"/>
        <v>0.34372841980588209</v>
      </c>
      <c r="AT149" s="106">
        <f t="shared" si="38"/>
        <v>-0.42118058151165139</v>
      </c>
      <c r="AU149" s="108">
        <f t="shared" si="39"/>
        <v>100</v>
      </c>
      <c r="AV149" s="80">
        <f t="shared" si="40"/>
        <v>0.5237594163443906</v>
      </c>
      <c r="CD149" s="80">
        <v>0.94952123675145339</v>
      </c>
      <c r="CE149" s="80">
        <v>0</v>
      </c>
      <c r="CF149" s="80">
        <v>1</v>
      </c>
      <c r="CG149" s="80">
        <f t="shared" si="44"/>
        <v>54</v>
      </c>
      <c r="CH149" s="80">
        <f t="shared" si="45"/>
        <v>91</v>
      </c>
      <c r="CI149" s="80">
        <f t="shared" si="41"/>
        <v>0</v>
      </c>
      <c r="CJ149" s="80">
        <f t="shared" si="42"/>
        <v>5.208333333333337E-2</v>
      </c>
      <c r="CK149" s="80">
        <f t="shared" si="43"/>
        <v>0</v>
      </c>
    </row>
    <row r="150" spans="1:89" ht="15.75" x14ac:dyDescent="0.5">
      <c r="A150" s="83">
        <v>10</v>
      </c>
      <c r="B150" s="83">
        <v>2</v>
      </c>
      <c r="C150" s="82">
        <v>55</v>
      </c>
      <c r="D150" s="82">
        <v>8</v>
      </c>
      <c r="E150" s="84">
        <v>1.1679999999999999</v>
      </c>
      <c r="F150" s="82">
        <v>120</v>
      </c>
      <c r="G150" s="82">
        <v>3</v>
      </c>
      <c r="H150" s="82">
        <v>114</v>
      </c>
      <c r="I150" s="29">
        <v>0</v>
      </c>
      <c r="J150" s="82">
        <v>52</v>
      </c>
      <c r="K150" s="82">
        <v>10</v>
      </c>
      <c r="L150" s="82">
        <v>3</v>
      </c>
      <c r="M150" s="61">
        <v>40</v>
      </c>
      <c r="N150" s="62">
        <v>34</v>
      </c>
      <c r="O150" s="80">
        <v>0</v>
      </c>
      <c r="P150" s="30">
        <v>174</v>
      </c>
      <c r="Q150" s="30">
        <v>182</v>
      </c>
      <c r="R150" s="31">
        <v>4.5977011494252873E-2</v>
      </c>
      <c r="S150" s="82">
        <v>1</v>
      </c>
      <c r="U150" s="80">
        <v>19.5</v>
      </c>
      <c r="V150" s="80">
        <v>3.8</v>
      </c>
      <c r="W150" s="80">
        <v>99</v>
      </c>
      <c r="X150" s="80">
        <v>9</v>
      </c>
      <c r="Y150" s="80">
        <v>1.76</v>
      </c>
      <c r="Z150" s="80">
        <v>369</v>
      </c>
      <c r="AA150" s="80">
        <v>4</v>
      </c>
      <c r="AB150" s="80">
        <v>85</v>
      </c>
      <c r="AC150" s="80">
        <v>1</v>
      </c>
      <c r="AD150" s="80">
        <v>38</v>
      </c>
      <c r="AE150" s="80">
        <v>12</v>
      </c>
      <c r="AF150" s="80">
        <v>2</v>
      </c>
      <c r="AG150" s="80">
        <v>38</v>
      </c>
      <c r="AH150" s="80">
        <v>68</v>
      </c>
      <c r="AI150" s="80">
        <v>1</v>
      </c>
      <c r="AJ150" s="80">
        <v>163</v>
      </c>
      <c r="AK150" s="80">
        <v>170</v>
      </c>
      <c r="AL150" s="80">
        <v>4.2944785276073622E-2</v>
      </c>
      <c r="AM150" s="106">
        <v>0</v>
      </c>
      <c r="AN150" s="107">
        <v>1</v>
      </c>
      <c r="AO150" s="108">
        <f t="shared" si="33"/>
        <v>1</v>
      </c>
      <c r="AP150" s="80">
        <f t="shared" si="34"/>
        <v>0</v>
      </c>
      <c r="AQ150" s="80">
        <f t="shared" si="35"/>
        <v>0.92446445107027264</v>
      </c>
      <c r="AR150" s="106">
        <f t="shared" si="36"/>
        <v>0.92446445107027264</v>
      </c>
      <c r="AS150" s="108">
        <f t="shared" si="37"/>
        <v>7.5535548929727359E-2</v>
      </c>
      <c r="AT150" s="106">
        <f t="shared" si="38"/>
        <v>-2.5831518867893513</v>
      </c>
      <c r="AU150" s="108">
        <f t="shared" si="39"/>
        <v>0</v>
      </c>
      <c r="AV150" s="80">
        <f t="shared" si="40"/>
        <v>12.238799666767834</v>
      </c>
      <c r="CD150" s="80">
        <v>0.95685866646631135</v>
      </c>
      <c r="CE150" s="80">
        <v>0</v>
      </c>
      <c r="CF150" s="80">
        <v>1</v>
      </c>
      <c r="CG150" s="80">
        <f t="shared" si="44"/>
        <v>54</v>
      </c>
      <c r="CH150" s="80">
        <f t="shared" si="45"/>
        <v>92</v>
      </c>
      <c r="CI150" s="80">
        <f t="shared" si="41"/>
        <v>0</v>
      </c>
      <c r="CJ150" s="80">
        <f t="shared" si="42"/>
        <v>4.166666666666663E-2</v>
      </c>
      <c r="CK150" s="80">
        <f t="shared" si="43"/>
        <v>0</v>
      </c>
    </row>
    <row r="151" spans="1:89" ht="15.75" x14ac:dyDescent="0.5">
      <c r="A151" s="83">
        <v>11.6</v>
      </c>
      <c r="B151" s="83">
        <v>2.2000000000000002</v>
      </c>
      <c r="C151" s="82">
        <v>60</v>
      </c>
      <c r="D151" s="82">
        <v>9</v>
      </c>
      <c r="E151" s="84">
        <v>3.2000000000000001E-2</v>
      </c>
      <c r="F151" s="82">
        <v>102</v>
      </c>
      <c r="G151" s="82">
        <v>5</v>
      </c>
      <c r="H151" s="82">
        <v>135</v>
      </c>
      <c r="I151" s="29">
        <v>1</v>
      </c>
      <c r="J151" s="82">
        <v>35</v>
      </c>
      <c r="K151" s="82">
        <v>8</v>
      </c>
      <c r="L151" s="82">
        <v>2</v>
      </c>
      <c r="M151" s="61">
        <v>32</v>
      </c>
      <c r="N151" s="62">
        <v>37</v>
      </c>
      <c r="O151" s="80">
        <v>0</v>
      </c>
      <c r="P151" s="30">
        <v>178</v>
      </c>
      <c r="Q151" s="30">
        <v>185</v>
      </c>
      <c r="R151" s="31">
        <v>3.9325842696629212E-2</v>
      </c>
      <c r="S151" s="82">
        <v>1</v>
      </c>
      <c r="U151" s="80">
        <v>20.399999999999999</v>
      </c>
      <c r="V151" s="80">
        <v>3.3</v>
      </c>
      <c r="W151" s="80">
        <v>79</v>
      </c>
      <c r="X151" s="80">
        <v>7</v>
      </c>
      <c r="Y151" s="80">
        <v>0.13100000000000001</v>
      </c>
      <c r="Z151" s="80">
        <v>284</v>
      </c>
      <c r="AA151" s="80">
        <v>4</v>
      </c>
      <c r="AB151" s="80">
        <v>137</v>
      </c>
      <c r="AC151" s="80">
        <v>1</v>
      </c>
      <c r="AD151" s="80">
        <v>38</v>
      </c>
      <c r="AE151" s="80">
        <v>15</v>
      </c>
      <c r="AF151" s="80">
        <v>5</v>
      </c>
      <c r="AG151" s="80">
        <v>39</v>
      </c>
      <c r="AH151" s="80">
        <v>39</v>
      </c>
      <c r="AI151" s="80">
        <v>1</v>
      </c>
      <c r="AJ151" s="80">
        <v>175</v>
      </c>
      <c r="AK151" s="80">
        <v>185</v>
      </c>
      <c r="AL151" s="80">
        <v>5.7142857142857141E-2</v>
      </c>
      <c r="AM151" s="106">
        <v>0</v>
      </c>
      <c r="AN151" s="107">
        <v>1</v>
      </c>
      <c r="AO151" s="108">
        <f t="shared" si="33"/>
        <v>1</v>
      </c>
      <c r="AP151" s="80">
        <f t="shared" si="34"/>
        <v>0</v>
      </c>
      <c r="AQ151" s="80">
        <f t="shared" si="35"/>
        <v>0.5176366880405624</v>
      </c>
      <c r="AR151" s="106">
        <f t="shared" si="36"/>
        <v>0.5176366880405624</v>
      </c>
      <c r="AS151" s="108">
        <f t="shared" si="37"/>
        <v>0.4823633119594376</v>
      </c>
      <c r="AT151" s="106">
        <f t="shared" si="38"/>
        <v>-0.72905768961342687</v>
      </c>
      <c r="AU151" s="108">
        <f t="shared" si="39"/>
        <v>0</v>
      </c>
      <c r="AV151" s="80">
        <f t="shared" si="40"/>
        <v>1.0731261586579599</v>
      </c>
      <c r="CD151" s="80">
        <v>0.97344386724175069</v>
      </c>
      <c r="CE151" s="80">
        <v>0</v>
      </c>
      <c r="CF151" s="80">
        <v>1</v>
      </c>
      <c r="CG151" s="80">
        <f t="shared" si="44"/>
        <v>54</v>
      </c>
      <c r="CH151" s="80">
        <f t="shared" si="45"/>
        <v>93</v>
      </c>
      <c r="CI151" s="80">
        <f t="shared" si="41"/>
        <v>0</v>
      </c>
      <c r="CJ151" s="80">
        <f t="shared" si="42"/>
        <v>3.125E-2</v>
      </c>
      <c r="CK151" s="80">
        <f t="shared" si="43"/>
        <v>0</v>
      </c>
    </row>
    <row r="152" spans="1:89" x14ac:dyDescent="0.45">
      <c r="U152" s="80">
        <v>21</v>
      </c>
      <c r="V152" s="80">
        <v>3.3</v>
      </c>
      <c r="W152" s="80">
        <v>89</v>
      </c>
      <c r="X152" s="80">
        <v>6</v>
      </c>
      <c r="Y152" s="80">
        <v>7.4999999999999997E-2</v>
      </c>
      <c r="Z152" s="80">
        <v>296</v>
      </c>
      <c r="AA152" s="80">
        <v>0</v>
      </c>
      <c r="AB152" s="80">
        <v>137</v>
      </c>
      <c r="AC152" s="80">
        <v>1</v>
      </c>
      <c r="AD152" s="80">
        <v>37</v>
      </c>
      <c r="AE152" s="80">
        <v>13</v>
      </c>
      <c r="AF152" s="80">
        <v>1</v>
      </c>
      <c r="AG152" s="80">
        <v>36</v>
      </c>
      <c r="AH152" s="80">
        <v>27</v>
      </c>
      <c r="AI152" s="80">
        <v>1</v>
      </c>
      <c r="AJ152" s="80">
        <v>184</v>
      </c>
      <c r="AK152" s="80">
        <v>196</v>
      </c>
      <c r="AL152" s="80">
        <v>6.5217391304347824E-2</v>
      </c>
      <c r="AM152" s="106">
        <v>1</v>
      </c>
      <c r="AN152" s="107">
        <v>0</v>
      </c>
      <c r="AO152" s="108">
        <f t="shared" si="33"/>
        <v>1</v>
      </c>
      <c r="AP152" s="80">
        <f t="shared" si="34"/>
        <v>1</v>
      </c>
      <c r="AQ152" s="80">
        <f t="shared" si="35"/>
        <v>0.62284451869764657</v>
      </c>
      <c r="AR152" s="106">
        <f t="shared" si="36"/>
        <v>0.62284451869764657</v>
      </c>
      <c r="AS152" s="108">
        <f t="shared" si="37"/>
        <v>0.37715548130235343</v>
      </c>
      <c r="AT152" s="106">
        <f t="shared" si="38"/>
        <v>-0.47345836004575226</v>
      </c>
      <c r="AU152" s="108">
        <f t="shared" si="39"/>
        <v>100</v>
      </c>
      <c r="AV152" s="80">
        <f t="shared" si="40"/>
        <v>0.60553712841685881</v>
      </c>
      <c r="CD152" s="80">
        <v>0.97742932286006357</v>
      </c>
      <c r="CE152" s="80">
        <v>0</v>
      </c>
      <c r="CF152" s="80">
        <v>1</v>
      </c>
      <c r="CG152" s="80">
        <f t="shared" si="44"/>
        <v>54</v>
      </c>
      <c r="CH152" s="80">
        <f t="shared" si="45"/>
        <v>94</v>
      </c>
      <c r="CI152" s="80">
        <f t="shared" si="41"/>
        <v>0</v>
      </c>
      <c r="CJ152" s="80">
        <f t="shared" si="42"/>
        <v>2.083333333333337E-2</v>
      </c>
      <c r="CK152" s="80">
        <f t="shared" si="43"/>
        <v>0</v>
      </c>
    </row>
    <row r="153" spans="1:89" x14ac:dyDescent="0.45">
      <c r="U153" s="80">
        <v>23.5</v>
      </c>
      <c r="V153" s="80">
        <v>3.6</v>
      </c>
      <c r="W153" s="80">
        <v>89</v>
      </c>
      <c r="X153" s="80">
        <v>8</v>
      </c>
      <c r="Y153" s="80">
        <v>1.018</v>
      </c>
      <c r="Z153" s="80">
        <v>348</v>
      </c>
      <c r="AA153" s="80">
        <v>0</v>
      </c>
      <c r="AB153" s="80">
        <v>98</v>
      </c>
      <c r="AC153" s="80">
        <v>1</v>
      </c>
      <c r="AD153" s="80">
        <v>36</v>
      </c>
      <c r="AE153" s="80">
        <v>12</v>
      </c>
      <c r="AF153" s="80">
        <v>1</v>
      </c>
      <c r="AG153" s="80">
        <v>40</v>
      </c>
      <c r="AH153" s="80">
        <v>57</v>
      </c>
      <c r="AI153" s="80">
        <v>1</v>
      </c>
      <c r="AJ153" s="80">
        <v>184</v>
      </c>
      <c r="AK153" s="80">
        <v>195</v>
      </c>
      <c r="AL153" s="80">
        <v>5.9782608695652176E-2</v>
      </c>
      <c r="AM153" s="109">
        <v>1</v>
      </c>
      <c r="AN153" s="110">
        <v>0</v>
      </c>
      <c r="AO153" s="108">
        <f t="shared" si="33"/>
        <v>1</v>
      </c>
      <c r="AP153" s="80">
        <f t="shared" si="34"/>
        <v>1</v>
      </c>
      <c r="AQ153" s="80">
        <f t="shared" si="35"/>
        <v>0.72189833878949627</v>
      </c>
      <c r="AR153" s="106">
        <f t="shared" si="36"/>
        <v>0.72189833878949627</v>
      </c>
      <c r="AS153" s="108">
        <f t="shared" si="37"/>
        <v>0.27810166121050373</v>
      </c>
      <c r="AT153" s="106">
        <f t="shared" si="38"/>
        <v>-0.32587095500396324</v>
      </c>
      <c r="AU153" s="108">
        <f t="shared" si="39"/>
        <v>100</v>
      </c>
      <c r="AV153" s="80">
        <f t="shared" si="40"/>
        <v>0.38523659948689459</v>
      </c>
      <c r="CD153" s="80">
        <v>0.97914596069492965</v>
      </c>
      <c r="CE153" s="80">
        <v>0</v>
      </c>
      <c r="CF153" s="80">
        <v>1</v>
      </c>
      <c r="CG153" s="80">
        <f t="shared" si="44"/>
        <v>54</v>
      </c>
      <c r="CH153" s="80">
        <f t="shared" si="45"/>
        <v>95</v>
      </c>
      <c r="CI153" s="80">
        <f t="shared" si="41"/>
        <v>0</v>
      </c>
      <c r="CJ153" s="80">
        <f t="shared" si="42"/>
        <v>1.041666666666663E-2</v>
      </c>
      <c r="CK153" s="80">
        <f t="shared" si="43"/>
        <v>0</v>
      </c>
    </row>
    <row r="154" spans="1:89" x14ac:dyDescent="0.45"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  <c r="AE154" s="102"/>
      <c r="AF154" s="102"/>
      <c r="AG154" s="102"/>
      <c r="AH154" s="102"/>
      <c r="AI154" s="102"/>
      <c r="AJ154" s="102"/>
      <c r="AK154" s="102"/>
      <c r="AL154" s="102"/>
      <c r="AM154" s="102">
        <f>SUM(AM4:AM153)</f>
        <v>96</v>
      </c>
      <c r="AN154" s="102">
        <f t="shared" ref="AN154:AO154" si="46">SUM(AN4:AN153)</f>
        <v>54</v>
      </c>
      <c r="AO154" s="113">
        <f t="shared" si="46"/>
        <v>150</v>
      </c>
      <c r="AP154" s="113"/>
      <c r="AQ154" s="113"/>
      <c r="AR154" s="113">
        <f>SUM(AR4:AR153)</f>
        <v>96.000000000000114</v>
      </c>
      <c r="AS154" s="113">
        <f t="shared" ref="AS154:AT154" si="47">SUM(AS4:AS153)</f>
        <v>54.000000000000014</v>
      </c>
      <c r="AT154" s="113">
        <f t="shared" si="47"/>
        <v>-82.138417603488705</v>
      </c>
      <c r="AU154" s="113">
        <f>SUMPRODUCT(AU4:AU153,AO4:AO153)/AO154</f>
        <v>71.333333333333329</v>
      </c>
      <c r="AV154" s="113">
        <f>SUM(AV4:AV153)</f>
        <v>155.17330652590528</v>
      </c>
      <c r="CD154" s="119">
        <v>0.97945421700419755</v>
      </c>
      <c r="CE154" s="119">
        <v>0</v>
      </c>
      <c r="CF154" s="119">
        <v>1</v>
      </c>
      <c r="CG154" s="119">
        <f t="shared" si="44"/>
        <v>54</v>
      </c>
      <c r="CH154" s="119">
        <f t="shared" si="45"/>
        <v>96</v>
      </c>
      <c r="CI154" s="119">
        <f t="shared" si="41"/>
        <v>0</v>
      </c>
      <c r="CJ154" s="119">
        <f t="shared" si="42"/>
        <v>0</v>
      </c>
      <c r="CK154" s="119">
        <f t="shared" si="43"/>
        <v>0</v>
      </c>
    </row>
    <row r="155" spans="1:89" x14ac:dyDescent="0.45">
      <c r="CK155" s="80">
        <f>SUM(CK4:CK154)</f>
        <v>0.76080246913580263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CABEB-920D-4912-9A40-D4ACFF9E66DF}">
  <dimension ref="A1:BQ155"/>
  <sheetViews>
    <sheetView topLeftCell="AT1" workbookViewId="0">
      <selection activeCell="BM24" sqref="BM24"/>
    </sheetView>
  </sheetViews>
  <sheetFormatPr defaultRowHeight="14.25" x14ac:dyDescent="0.45"/>
  <cols>
    <col min="31" max="31" width="14.19921875" customWidth="1"/>
  </cols>
  <sheetData>
    <row r="1" spans="1:69" x14ac:dyDescent="0.45">
      <c r="A1" s="124" t="s">
        <v>189</v>
      </c>
      <c r="B1" s="124"/>
      <c r="C1" s="124"/>
      <c r="D1" s="124"/>
      <c r="BE1" s="143" t="s">
        <v>173</v>
      </c>
      <c r="BF1" s="143"/>
      <c r="BG1" s="143"/>
      <c r="BH1" s="143"/>
      <c r="BJ1" t="s">
        <v>178</v>
      </c>
    </row>
    <row r="2" spans="1:69" x14ac:dyDescent="0.45">
      <c r="BE2" s="143"/>
      <c r="BF2" s="143"/>
      <c r="BG2" s="143"/>
      <c r="BH2" s="143"/>
    </row>
    <row r="3" spans="1:69" x14ac:dyDescent="0.45">
      <c r="A3" t="s">
        <v>40</v>
      </c>
      <c r="B3" t="s">
        <v>41</v>
      </c>
      <c r="C3" t="s">
        <v>42</v>
      </c>
      <c r="D3" t="s">
        <v>43</v>
      </c>
      <c r="E3" t="s">
        <v>44</v>
      </c>
      <c r="F3" t="s">
        <v>45</v>
      </c>
      <c r="G3" t="s">
        <v>46</v>
      </c>
      <c r="H3" t="s">
        <v>47</v>
      </c>
      <c r="I3" t="s">
        <v>49</v>
      </c>
      <c r="J3" t="s">
        <v>50</v>
      </c>
      <c r="K3" t="s">
        <v>51</v>
      </c>
      <c r="L3" t="s">
        <v>52</v>
      </c>
      <c r="M3" t="s">
        <v>53</v>
      </c>
      <c r="N3" t="s">
        <v>54</v>
      </c>
      <c r="O3" t="s">
        <v>55</v>
      </c>
      <c r="P3" t="s">
        <v>35</v>
      </c>
      <c r="Q3" t="s">
        <v>57</v>
      </c>
      <c r="R3" t="s">
        <v>56</v>
      </c>
      <c r="S3" t="s">
        <v>145</v>
      </c>
      <c r="T3" t="s">
        <v>146</v>
      </c>
      <c r="U3" t="s">
        <v>99</v>
      </c>
      <c r="V3" t="s">
        <v>147</v>
      </c>
      <c r="W3" t="s">
        <v>148</v>
      </c>
      <c r="X3" t="s">
        <v>149</v>
      </c>
      <c r="Y3" t="s">
        <v>150</v>
      </c>
      <c r="Z3" t="s">
        <v>151</v>
      </c>
      <c r="AA3" t="s">
        <v>152</v>
      </c>
      <c r="AB3" t="s">
        <v>153</v>
      </c>
      <c r="AD3" t="s">
        <v>154</v>
      </c>
      <c r="AF3" s="143" t="s">
        <v>155</v>
      </c>
      <c r="AG3" s="143">
        <v>-98.012729219055274</v>
      </c>
      <c r="AI3" t="s">
        <v>165</v>
      </c>
      <c r="BC3" t="s">
        <v>172</v>
      </c>
      <c r="BE3" s="143"/>
      <c r="BF3" s="143" t="s">
        <v>174</v>
      </c>
      <c r="BG3" s="143" t="s">
        <v>175</v>
      </c>
      <c r="BH3" s="143"/>
      <c r="BJ3" t="s">
        <v>148</v>
      </c>
      <c r="BK3" t="s">
        <v>146</v>
      </c>
      <c r="BL3" t="s">
        <v>145</v>
      </c>
      <c r="BM3" t="s">
        <v>179</v>
      </c>
      <c r="BN3" t="s">
        <v>180</v>
      </c>
      <c r="BO3" t="s">
        <v>181</v>
      </c>
      <c r="BP3" t="s">
        <v>182</v>
      </c>
      <c r="BQ3" t="s">
        <v>183</v>
      </c>
    </row>
    <row r="4" spans="1:69" x14ac:dyDescent="0.45">
      <c r="A4">
        <v>5.9</v>
      </c>
      <c r="B4">
        <v>1.9</v>
      </c>
      <c r="C4">
        <v>48</v>
      </c>
      <c r="D4">
        <v>2</v>
      </c>
      <c r="E4">
        <v>1.7999999999999999E-2</v>
      </c>
      <c r="F4">
        <v>77</v>
      </c>
      <c r="G4">
        <v>2</v>
      </c>
      <c r="H4">
        <v>150</v>
      </c>
      <c r="I4">
        <v>0</v>
      </c>
      <c r="J4">
        <v>28</v>
      </c>
      <c r="K4">
        <v>1</v>
      </c>
      <c r="L4">
        <v>6</v>
      </c>
      <c r="M4">
        <v>30</v>
      </c>
      <c r="N4">
        <v>24</v>
      </c>
      <c r="O4">
        <v>0</v>
      </c>
      <c r="P4">
        <v>157</v>
      </c>
      <c r="Q4">
        <v>160</v>
      </c>
      <c r="R4">
        <v>1.9108280254777069E-2</v>
      </c>
      <c r="S4">
        <v>0</v>
      </c>
      <c r="T4">
        <v>1</v>
      </c>
      <c r="U4">
        <v>1</v>
      </c>
      <c r="V4">
        <v>0</v>
      </c>
      <c r="W4">
        <v>0.32922335148959964</v>
      </c>
      <c r="X4">
        <v>0.32922335148959964</v>
      </c>
      <c r="Y4">
        <v>0.67077664851040031</v>
      </c>
      <c r="Z4">
        <v>-0.39931906104271087</v>
      </c>
      <c r="AA4">
        <v>100</v>
      </c>
      <c r="AB4">
        <v>0.49080920187175403</v>
      </c>
      <c r="AF4" s="143" t="s">
        <v>156</v>
      </c>
      <c r="AG4" s="143">
        <v>-82.138417603488705</v>
      </c>
      <c r="AI4">
        <v>244.97506148684644</v>
      </c>
      <c r="AJ4">
        <v>0.95579042308797435</v>
      </c>
      <c r="AK4">
        <v>1.3018547283696476</v>
      </c>
      <c r="AL4">
        <v>-3.3986477513791025E-2</v>
      </c>
      <c r="AM4">
        <v>-3.5639412845862924E-2</v>
      </c>
      <c r="AN4">
        <v>-1.1672938291670147</v>
      </c>
      <c r="AO4">
        <v>-5.3044954371351649E-2</v>
      </c>
      <c r="AP4">
        <v>-0.23326994059002312</v>
      </c>
      <c r="AQ4">
        <v>-6.4065985919598223E-2</v>
      </c>
      <c r="AR4">
        <v>0.64595704765788331</v>
      </c>
      <c r="AS4">
        <v>-8.6598498648962186E-2</v>
      </c>
      <c r="AT4">
        <v>0.26629915255119013</v>
      </c>
      <c r="AU4">
        <v>0.37163028913716845</v>
      </c>
      <c r="AV4">
        <v>-2.5559437723036312E-2</v>
      </c>
      <c r="AW4">
        <v>4.4905445030877763E-3</v>
      </c>
      <c r="AX4">
        <v>-0.83422014482254647</v>
      </c>
      <c r="AY4">
        <v>-27.579542164252281</v>
      </c>
      <c r="AZ4">
        <v>26.201978046720551</v>
      </c>
      <c r="BA4">
        <v>-4599.1889004947207</v>
      </c>
      <c r="BC4">
        <v>1.273864449686229E-11</v>
      </c>
      <c r="BE4" s="143" t="s">
        <v>149</v>
      </c>
      <c r="BF4" s="143">
        <v>84</v>
      </c>
      <c r="BG4" s="143">
        <v>31</v>
      </c>
      <c r="BH4" s="143">
        <v>115</v>
      </c>
      <c r="BM4">
        <v>0</v>
      </c>
      <c r="BN4">
        <v>0</v>
      </c>
      <c r="BO4">
        <v>1</v>
      </c>
      <c r="BP4">
        <v>1</v>
      </c>
      <c r="BQ4">
        <v>1.851851851851849E-2</v>
      </c>
    </row>
    <row r="5" spans="1:69" x14ac:dyDescent="0.45">
      <c r="A5">
        <v>6.2</v>
      </c>
      <c r="B5">
        <v>1.6</v>
      </c>
      <c r="C5">
        <v>40</v>
      </c>
      <c r="D5">
        <v>14</v>
      </c>
      <c r="E5">
        <v>0.97599999999999998</v>
      </c>
      <c r="F5">
        <v>82</v>
      </c>
      <c r="G5">
        <v>2</v>
      </c>
      <c r="H5">
        <v>101</v>
      </c>
      <c r="I5">
        <v>0</v>
      </c>
      <c r="J5">
        <v>37</v>
      </c>
      <c r="K5">
        <v>5</v>
      </c>
      <c r="L5">
        <v>3</v>
      </c>
      <c r="M5">
        <v>40</v>
      </c>
      <c r="N5">
        <v>9</v>
      </c>
      <c r="O5">
        <v>0</v>
      </c>
      <c r="P5">
        <v>163</v>
      </c>
      <c r="Q5">
        <v>168</v>
      </c>
      <c r="R5">
        <v>3.0674846625766871E-2</v>
      </c>
      <c r="S5">
        <v>0</v>
      </c>
      <c r="T5">
        <v>1</v>
      </c>
      <c r="U5">
        <v>1</v>
      </c>
      <c r="V5">
        <v>0</v>
      </c>
      <c r="W5">
        <v>0.57374820420144423</v>
      </c>
      <c r="X5">
        <v>0.57374820420144423</v>
      </c>
      <c r="Y5">
        <v>0.42625179579855577</v>
      </c>
      <c r="Z5">
        <v>-0.85272503737614558</v>
      </c>
      <c r="AA5">
        <v>0</v>
      </c>
      <c r="AB5">
        <v>1.3460311718489379</v>
      </c>
      <c r="AD5">
        <v>-8.091484706036475</v>
      </c>
      <c r="AF5" s="143"/>
      <c r="AG5" s="143"/>
      <c r="AI5">
        <v>0.9557904230832881</v>
      </c>
      <c r="AJ5">
        <v>6.6680243480140747E-2</v>
      </c>
      <c r="AK5">
        <v>-8.0662231205382087E-2</v>
      </c>
      <c r="AL5">
        <v>4.503380568789528E-5</v>
      </c>
      <c r="AM5">
        <v>-1.3588247210981541E-3</v>
      </c>
      <c r="AN5">
        <v>-2.4653767264826269E-2</v>
      </c>
      <c r="AO5">
        <v>-2.2175461959206342E-3</v>
      </c>
      <c r="AP5">
        <v>-1.3058248403316844E-3</v>
      </c>
      <c r="AQ5">
        <v>-1.0220431438847846E-3</v>
      </c>
      <c r="AR5">
        <v>-1.262632999044595E-2</v>
      </c>
      <c r="AS5">
        <v>2.7025642053860365E-3</v>
      </c>
      <c r="AT5">
        <v>-6.0779750968591026E-3</v>
      </c>
      <c r="AU5">
        <v>1.6478620372813867E-3</v>
      </c>
      <c r="AV5">
        <v>1.9673365159173775E-4</v>
      </c>
      <c r="AW5">
        <v>-1.9493752040541918E-4</v>
      </c>
      <c r="AX5">
        <v>2.2227596886223628E-2</v>
      </c>
      <c r="AY5">
        <v>0.11674910076188584</v>
      </c>
      <c r="AZ5">
        <v>-0.12284753382976722</v>
      </c>
      <c r="BA5">
        <v>19.022226018437394</v>
      </c>
      <c r="BC5">
        <v>-5.5311642921454187E-14</v>
      </c>
      <c r="BE5" s="143" t="s">
        <v>150</v>
      </c>
      <c r="BF5" s="143">
        <v>12</v>
      </c>
      <c r="BG5" s="143">
        <v>23</v>
      </c>
      <c r="BH5" s="143">
        <v>35</v>
      </c>
      <c r="BJ5">
        <v>0.11736958257448056</v>
      </c>
      <c r="BK5">
        <v>1</v>
      </c>
      <c r="BL5">
        <v>0</v>
      </c>
      <c r="BM5">
        <v>1</v>
      </c>
      <c r="BN5">
        <v>0</v>
      </c>
      <c r="BO5">
        <v>0.98148148148148151</v>
      </c>
      <c r="BP5">
        <v>1</v>
      </c>
      <c r="BQ5">
        <v>1.851851851851849E-2</v>
      </c>
    </row>
    <row r="6" spans="1:69" x14ac:dyDescent="0.45">
      <c r="A6">
        <v>6.6</v>
      </c>
      <c r="B6">
        <v>1.6</v>
      </c>
      <c r="C6">
        <v>58</v>
      </c>
      <c r="D6">
        <v>17</v>
      </c>
      <c r="E6">
        <v>0.496</v>
      </c>
      <c r="F6">
        <v>100</v>
      </c>
      <c r="G6">
        <v>2</v>
      </c>
      <c r="H6">
        <v>136</v>
      </c>
      <c r="I6">
        <v>0</v>
      </c>
      <c r="J6">
        <v>42</v>
      </c>
      <c r="K6">
        <v>5</v>
      </c>
      <c r="L6">
        <v>3</v>
      </c>
      <c r="M6">
        <v>43</v>
      </c>
      <c r="N6">
        <v>39</v>
      </c>
      <c r="O6">
        <v>0</v>
      </c>
      <c r="P6">
        <v>161</v>
      </c>
      <c r="Q6">
        <v>165</v>
      </c>
      <c r="R6">
        <v>2.4844720496894408E-2</v>
      </c>
      <c r="S6">
        <v>0</v>
      </c>
      <c r="T6">
        <v>1</v>
      </c>
      <c r="U6">
        <v>1</v>
      </c>
      <c r="V6">
        <v>0</v>
      </c>
      <c r="W6">
        <v>0.66644527452773739</v>
      </c>
      <c r="X6">
        <v>0.66644527452773739</v>
      </c>
      <c r="Y6">
        <v>0.33355472547226261</v>
      </c>
      <c r="Z6">
        <v>-1.0979483327188639</v>
      </c>
      <c r="AA6">
        <v>0</v>
      </c>
      <c r="AB6">
        <v>1.9980087932621926</v>
      </c>
      <c r="AD6">
        <v>-0.37218230541614183</v>
      </c>
      <c r="AF6" s="143" t="s">
        <v>157</v>
      </c>
      <c r="AG6" s="143">
        <v>31.748623231133138</v>
      </c>
      <c r="AI6">
        <v>1.3018547283078339</v>
      </c>
      <c r="AJ6">
        <v>-8.0662231205013701E-2</v>
      </c>
      <c r="AK6">
        <v>1.4141350744671026</v>
      </c>
      <c r="AL6">
        <v>-3.7015929111936845E-2</v>
      </c>
      <c r="AM6">
        <v>9.1240077367133916E-3</v>
      </c>
      <c r="AN6">
        <v>-3.6215408527814484E-2</v>
      </c>
      <c r="AO6">
        <v>-3.9902250844299817E-4</v>
      </c>
      <c r="AP6">
        <v>-2.0952309627739658E-2</v>
      </c>
      <c r="AQ6">
        <v>1.6843557628237994E-3</v>
      </c>
      <c r="AR6">
        <v>1.4608009123904754E-2</v>
      </c>
      <c r="AS6">
        <v>1.8763567787688186E-3</v>
      </c>
      <c r="AT6">
        <v>1.0561094346869668E-2</v>
      </c>
      <c r="AU6">
        <v>-2.0739118331273985E-2</v>
      </c>
      <c r="AV6">
        <v>-1.0500095636763251E-2</v>
      </c>
      <c r="AW6">
        <v>8.1124941457002761E-4</v>
      </c>
      <c r="AX6">
        <v>2.9260670644704188E-2</v>
      </c>
      <c r="AY6">
        <v>-0.33741738170276664</v>
      </c>
      <c r="AZ6">
        <v>0.32970929582595782</v>
      </c>
      <c r="BA6">
        <v>-56.624643661728562</v>
      </c>
      <c r="BC6">
        <v>1.4146776700067131E-13</v>
      </c>
      <c r="BE6" s="143"/>
      <c r="BF6" s="143">
        <v>96</v>
      </c>
      <c r="BG6" s="143">
        <v>54</v>
      </c>
      <c r="BH6" s="143">
        <v>150</v>
      </c>
      <c r="BJ6">
        <v>0.12640274387289027</v>
      </c>
      <c r="BK6">
        <v>1</v>
      </c>
      <c r="BL6">
        <v>0</v>
      </c>
      <c r="BM6">
        <v>2</v>
      </c>
      <c r="BN6">
        <v>0</v>
      </c>
      <c r="BO6">
        <v>0.96296296296296302</v>
      </c>
      <c r="BP6">
        <v>1</v>
      </c>
      <c r="BQ6">
        <v>1.8518518518518601E-2</v>
      </c>
    </row>
    <row r="7" spans="1:69" x14ac:dyDescent="0.45">
      <c r="A7">
        <v>6.6</v>
      </c>
      <c r="B7">
        <v>1.7</v>
      </c>
      <c r="C7">
        <v>44</v>
      </c>
      <c r="D7">
        <v>2</v>
      </c>
      <c r="E7">
        <v>0.115</v>
      </c>
      <c r="F7">
        <v>70</v>
      </c>
      <c r="G7">
        <v>3</v>
      </c>
      <c r="H7">
        <v>137</v>
      </c>
      <c r="I7">
        <v>0</v>
      </c>
      <c r="J7">
        <v>46</v>
      </c>
      <c r="K7">
        <v>6</v>
      </c>
      <c r="L7">
        <v>3</v>
      </c>
      <c r="M7">
        <v>29</v>
      </c>
      <c r="N7">
        <v>19</v>
      </c>
      <c r="O7">
        <v>0</v>
      </c>
      <c r="P7">
        <v>161</v>
      </c>
      <c r="Q7">
        <v>167</v>
      </c>
      <c r="R7">
        <v>3.7267080745341616E-2</v>
      </c>
      <c r="S7">
        <v>0</v>
      </c>
      <c r="T7">
        <v>1</v>
      </c>
      <c r="U7">
        <v>1</v>
      </c>
      <c r="V7">
        <v>0</v>
      </c>
      <c r="W7">
        <v>0.23335717012717369</v>
      </c>
      <c r="X7">
        <v>0.23335717012717369</v>
      </c>
      <c r="Y7">
        <v>0.76664282987282628</v>
      </c>
      <c r="Z7">
        <v>-0.26573425768658204</v>
      </c>
      <c r="AA7">
        <v>100</v>
      </c>
      <c r="AB7">
        <v>0.30438838143948194</v>
      </c>
      <c r="AD7">
        <v>-0.3751697409643488</v>
      </c>
      <c r="AF7" s="143" t="s">
        <v>101</v>
      </c>
      <c r="AG7" s="143">
        <v>18</v>
      </c>
      <c r="AI7">
        <v>-3.3986477510475073E-2</v>
      </c>
      <c r="AJ7">
        <v>4.5033805670237116E-5</v>
      </c>
      <c r="AK7">
        <v>-3.7015929111905321E-2</v>
      </c>
      <c r="AL7">
        <v>1.9184332876384289E-3</v>
      </c>
      <c r="AM7">
        <v>-4.4321967057445698E-4</v>
      </c>
      <c r="AN7">
        <v>1.8498396355808905E-3</v>
      </c>
      <c r="AO7">
        <v>-1.3065221482525665E-5</v>
      </c>
      <c r="AP7">
        <v>1.0592840100690022E-3</v>
      </c>
      <c r="AQ7">
        <v>-1.2163315465764271E-4</v>
      </c>
      <c r="AR7">
        <v>-1.3865844661643629E-3</v>
      </c>
      <c r="AS7">
        <v>-3.7190117699283928E-4</v>
      </c>
      <c r="AT7">
        <v>4.352429511490365E-4</v>
      </c>
      <c r="AU7">
        <v>1.7142927081201104E-3</v>
      </c>
      <c r="AV7">
        <v>4.2095786662242829E-4</v>
      </c>
      <c r="AW7">
        <v>-2.7003704943809179E-4</v>
      </c>
      <c r="AX7">
        <v>-1.3640169025162022E-3</v>
      </c>
      <c r="AY7">
        <v>5.0422729821625141E-3</v>
      </c>
      <c r="AZ7">
        <v>-4.9302932187632528E-3</v>
      </c>
      <c r="BA7">
        <v>0.88001273383227585</v>
      </c>
      <c r="BC7">
        <v>-1.7590618082728982E-15</v>
      </c>
      <c r="BE7" s="143"/>
      <c r="BF7" s="143"/>
      <c r="BG7" s="143"/>
      <c r="BH7" s="143"/>
      <c r="BJ7">
        <v>0.13031100807648111</v>
      </c>
      <c r="BK7">
        <v>1</v>
      </c>
      <c r="BL7">
        <v>0</v>
      </c>
      <c r="BM7">
        <v>3</v>
      </c>
      <c r="BN7">
        <v>0</v>
      </c>
      <c r="BO7">
        <v>0.94444444444444442</v>
      </c>
      <c r="BP7">
        <v>1</v>
      </c>
      <c r="BQ7">
        <v>1.851851851851849E-2</v>
      </c>
    </row>
    <row r="8" spans="1:69" x14ac:dyDescent="0.45">
      <c r="A8">
        <v>6.8</v>
      </c>
      <c r="B8">
        <v>1.7</v>
      </c>
      <c r="C8">
        <v>44</v>
      </c>
      <c r="D8">
        <v>4</v>
      </c>
      <c r="E8">
        <v>4.5900000000000003E-2</v>
      </c>
      <c r="F8">
        <v>104</v>
      </c>
      <c r="G8">
        <v>6</v>
      </c>
      <c r="H8">
        <v>86</v>
      </c>
      <c r="I8">
        <v>0</v>
      </c>
      <c r="J8">
        <v>29</v>
      </c>
      <c r="K8">
        <v>2</v>
      </c>
      <c r="L8">
        <v>2</v>
      </c>
      <c r="M8">
        <v>36</v>
      </c>
      <c r="N8">
        <v>21</v>
      </c>
      <c r="O8">
        <v>0</v>
      </c>
      <c r="P8">
        <v>164</v>
      </c>
      <c r="Q8">
        <v>168</v>
      </c>
      <c r="R8">
        <v>2.4390243902439025E-2</v>
      </c>
      <c r="S8">
        <v>1</v>
      </c>
      <c r="T8">
        <v>0</v>
      </c>
      <c r="U8">
        <v>1</v>
      </c>
      <c r="V8">
        <v>1</v>
      </c>
      <c r="W8">
        <v>0.81253902500504038</v>
      </c>
      <c r="X8">
        <v>0.81253902500504038</v>
      </c>
      <c r="Y8">
        <v>0.18746097499495962</v>
      </c>
      <c r="Z8">
        <v>-0.20759133515625094</v>
      </c>
      <c r="AA8">
        <v>100</v>
      </c>
      <c r="AB8">
        <v>0.23071011880788952</v>
      </c>
      <c r="AD8">
        <v>4.4361159849997632E-2</v>
      </c>
      <c r="AF8" s="143" t="s">
        <v>158</v>
      </c>
      <c r="AG8" s="143">
        <v>2.3542159909953023E-2</v>
      </c>
      <c r="AI8">
        <v>-3.5639412843453365E-2</v>
      </c>
      <c r="AJ8">
        <v>-1.358824721107014E-3</v>
      </c>
      <c r="AK8">
        <v>9.1240077367646544E-3</v>
      </c>
      <c r="AL8">
        <v>-4.4321967057606805E-4</v>
      </c>
      <c r="AM8">
        <v>2.7300990443729603E-3</v>
      </c>
      <c r="AN8">
        <v>4.8758807632024405E-3</v>
      </c>
      <c r="AO8">
        <v>6.3767395369960025E-5</v>
      </c>
      <c r="AP8">
        <v>-2.858864079777634E-4</v>
      </c>
      <c r="AQ8">
        <v>1.5959379356403713E-4</v>
      </c>
      <c r="AR8">
        <v>3.3731759735381745E-3</v>
      </c>
      <c r="AS8">
        <v>-3.7519625291585997E-5</v>
      </c>
      <c r="AT8">
        <v>-1.0146071414851874E-4</v>
      </c>
      <c r="AU8">
        <v>-3.6335042772912948E-4</v>
      </c>
      <c r="AV8">
        <v>-1.7790071274143989E-3</v>
      </c>
      <c r="AW8">
        <v>-9.4356047541421864E-7</v>
      </c>
      <c r="AX8">
        <v>4.2948764102091275E-5</v>
      </c>
      <c r="AY8">
        <v>-8.401532643012237E-3</v>
      </c>
      <c r="AZ8">
        <v>8.8451517584970784E-3</v>
      </c>
      <c r="BA8">
        <v>-1.5859979991199105</v>
      </c>
      <c r="BC8">
        <v>4.7551772619214409E-15</v>
      </c>
      <c r="BE8" s="143" t="s">
        <v>176</v>
      </c>
      <c r="BF8" s="143">
        <v>0.875</v>
      </c>
      <c r="BG8" s="143">
        <v>0.42592592592592593</v>
      </c>
      <c r="BH8" s="143">
        <v>0.71333333333333337</v>
      </c>
      <c r="BJ8">
        <v>0.22473567240198955</v>
      </c>
      <c r="BK8">
        <v>1</v>
      </c>
      <c r="BL8">
        <v>0</v>
      </c>
      <c r="BM8">
        <v>4</v>
      </c>
      <c r="BN8">
        <v>0</v>
      </c>
      <c r="BO8">
        <v>0.92592592592592593</v>
      </c>
      <c r="BP8">
        <v>1</v>
      </c>
      <c r="BQ8">
        <v>1.851851851851849E-2</v>
      </c>
    </row>
    <row r="9" spans="1:69" x14ac:dyDescent="0.45">
      <c r="A9">
        <v>7.2</v>
      </c>
      <c r="B9">
        <v>1.6</v>
      </c>
      <c r="C9">
        <v>41</v>
      </c>
      <c r="D9">
        <v>12</v>
      </c>
      <c r="E9">
        <v>0.879</v>
      </c>
      <c r="F9">
        <v>112</v>
      </c>
      <c r="G9">
        <v>2</v>
      </c>
      <c r="H9">
        <v>120</v>
      </c>
      <c r="I9">
        <v>0</v>
      </c>
      <c r="J9">
        <v>39</v>
      </c>
      <c r="K9">
        <v>5</v>
      </c>
      <c r="L9">
        <v>3</v>
      </c>
      <c r="M9">
        <v>40</v>
      </c>
      <c r="N9">
        <v>14</v>
      </c>
      <c r="O9">
        <v>0</v>
      </c>
      <c r="P9">
        <v>162</v>
      </c>
      <c r="Q9">
        <v>167</v>
      </c>
      <c r="R9">
        <v>3.0864197530864196E-2</v>
      </c>
      <c r="S9">
        <v>0</v>
      </c>
      <c r="T9">
        <v>1</v>
      </c>
      <c r="U9">
        <v>1</v>
      </c>
      <c r="V9">
        <v>0</v>
      </c>
      <c r="W9">
        <v>0.54774803330893918</v>
      </c>
      <c r="X9">
        <v>0.54774803330893918</v>
      </c>
      <c r="Y9">
        <v>0.45225196669106082</v>
      </c>
      <c r="Z9">
        <v>-0.79351580603501426</v>
      </c>
      <c r="AA9">
        <v>0</v>
      </c>
      <c r="AB9">
        <v>1.2111567746550298</v>
      </c>
      <c r="AD9">
        <v>4.8594733704087588E-2</v>
      </c>
      <c r="AF9" s="143" t="s">
        <v>159</v>
      </c>
      <c r="AG9" s="143">
        <v>0.05</v>
      </c>
      <c r="AI9">
        <v>-1.1672938291563213</v>
      </c>
      <c r="AJ9">
        <v>-2.4653767264881044E-2</v>
      </c>
      <c r="AK9">
        <v>-3.62154085277352E-2</v>
      </c>
      <c r="AL9">
        <v>1.8498396355818973E-3</v>
      </c>
      <c r="AM9">
        <v>4.8758807632087921E-3</v>
      </c>
      <c r="AN9">
        <v>0.14361536632385591</v>
      </c>
      <c r="AO9">
        <v>1.0784169195115648E-3</v>
      </c>
      <c r="AP9">
        <v>1.1105438021672897E-2</v>
      </c>
      <c r="AQ9">
        <v>1.9980628083228389E-3</v>
      </c>
      <c r="AR9">
        <v>-5.6117223132954109E-3</v>
      </c>
      <c r="AS9">
        <v>-3.6129080204168945E-3</v>
      </c>
      <c r="AT9">
        <v>3.3038773767754943E-3</v>
      </c>
      <c r="AU9">
        <v>2.5688338819256358E-3</v>
      </c>
      <c r="AV9">
        <v>-4.5008830556819649E-3</v>
      </c>
      <c r="AW9">
        <v>2.1426411689396809E-4</v>
      </c>
      <c r="AX9">
        <v>-2.642297474924115E-2</v>
      </c>
      <c r="AY9">
        <v>3.3046886900205311E-2</v>
      </c>
      <c r="AZ9">
        <v>-2.6659853307426266E-2</v>
      </c>
      <c r="BA9">
        <v>5.7907328730474887</v>
      </c>
      <c r="BC9">
        <v>-1.2380256748957337E-14</v>
      </c>
      <c r="BE9" s="143"/>
      <c r="BF9" s="143"/>
      <c r="BG9" s="143"/>
      <c r="BH9" s="143"/>
      <c r="BJ9">
        <v>0.23335717012717369</v>
      </c>
      <c r="BK9">
        <v>1</v>
      </c>
      <c r="BL9">
        <v>0</v>
      </c>
      <c r="BM9">
        <v>5</v>
      </c>
      <c r="BN9">
        <v>0</v>
      </c>
      <c r="BO9">
        <v>0.90740740740740744</v>
      </c>
      <c r="BP9">
        <v>1</v>
      </c>
      <c r="BQ9">
        <v>1.8518518518518601E-2</v>
      </c>
    </row>
    <row r="10" spans="1:69" x14ac:dyDescent="0.45">
      <c r="A10">
        <v>7.2</v>
      </c>
      <c r="B10">
        <v>1.9</v>
      </c>
      <c r="C10">
        <v>56</v>
      </c>
      <c r="D10">
        <v>4</v>
      </c>
      <c r="E10">
        <v>0.123</v>
      </c>
      <c r="F10">
        <v>113</v>
      </c>
      <c r="G10">
        <v>3</v>
      </c>
      <c r="H10">
        <v>132</v>
      </c>
      <c r="I10">
        <v>0</v>
      </c>
      <c r="J10">
        <v>45</v>
      </c>
      <c r="K10">
        <v>6</v>
      </c>
      <c r="L10">
        <v>3</v>
      </c>
      <c r="M10">
        <v>31</v>
      </c>
      <c r="N10">
        <v>36</v>
      </c>
      <c r="O10">
        <v>0</v>
      </c>
      <c r="P10">
        <v>161</v>
      </c>
      <c r="Q10">
        <v>167</v>
      </c>
      <c r="R10">
        <v>3.7267080745341616E-2</v>
      </c>
      <c r="S10">
        <v>0</v>
      </c>
      <c r="T10">
        <v>1</v>
      </c>
      <c r="U10">
        <v>1</v>
      </c>
      <c r="V10">
        <v>0</v>
      </c>
      <c r="W10">
        <v>0.51430313634591229</v>
      </c>
      <c r="X10">
        <v>0.51430313634591229</v>
      </c>
      <c r="Y10">
        <v>0.48569686365408771</v>
      </c>
      <c r="Z10">
        <v>-0.72217058702397019</v>
      </c>
      <c r="AA10">
        <v>0</v>
      </c>
      <c r="AB10">
        <v>1.0588973798937231</v>
      </c>
      <c r="AD10">
        <v>0.85076186508489737</v>
      </c>
      <c r="AF10" s="143" t="s">
        <v>160</v>
      </c>
      <c r="AG10" s="143" t="s">
        <v>184</v>
      </c>
      <c r="AI10">
        <v>-5.3044954371151122E-2</v>
      </c>
      <c r="AJ10">
        <v>-2.2175461959209812E-3</v>
      </c>
      <c r="AK10">
        <v>-3.9902250843270595E-4</v>
      </c>
      <c r="AL10">
        <v>-1.3065221482989138E-5</v>
      </c>
      <c r="AM10">
        <v>6.3767395369778815E-5</v>
      </c>
      <c r="AN10">
        <v>1.0784169195101319E-3</v>
      </c>
      <c r="AO10">
        <v>1.1011342990318344E-4</v>
      </c>
      <c r="AP10">
        <v>1.6783019841158005E-4</v>
      </c>
      <c r="AQ10">
        <v>4.9246077150291956E-5</v>
      </c>
      <c r="AR10">
        <v>1.0220341623161826E-5</v>
      </c>
      <c r="AS10">
        <v>-6.3770943268662161E-5</v>
      </c>
      <c r="AT10">
        <v>5.3174334023418262E-5</v>
      </c>
      <c r="AU10">
        <v>-3.2481791411854467E-4</v>
      </c>
      <c r="AV10">
        <v>-5.8219636820492936E-6</v>
      </c>
      <c r="AW10">
        <v>1.4977747245663816E-5</v>
      </c>
      <c r="AX10">
        <v>-1.0360257920082945E-3</v>
      </c>
      <c r="AY10">
        <v>-2.6966236018919083E-3</v>
      </c>
      <c r="AZ10">
        <v>3.0354907619828272E-3</v>
      </c>
      <c r="BA10">
        <v>-0.4682396876157679</v>
      </c>
      <c r="BC10">
        <v>1.3322333577644066E-15</v>
      </c>
      <c r="BE10" s="143" t="s">
        <v>177</v>
      </c>
      <c r="BF10" s="143">
        <v>0.5</v>
      </c>
      <c r="BG10" s="143"/>
      <c r="BH10" s="143"/>
      <c r="BJ10">
        <v>0.23943453203989312</v>
      </c>
      <c r="BK10">
        <v>1</v>
      </c>
      <c r="BL10">
        <v>0</v>
      </c>
      <c r="BM10">
        <v>6</v>
      </c>
      <c r="BN10">
        <v>0</v>
      </c>
      <c r="BO10">
        <v>0.88888888888888884</v>
      </c>
      <c r="BP10">
        <v>1</v>
      </c>
      <c r="BQ10">
        <v>1.851851851851849E-2</v>
      </c>
    </row>
    <row r="11" spans="1:69" x14ac:dyDescent="0.45">
      <c r="A11">
        <v>7.3</v>
      </c>
      <c r="B11">
        <v>1.9</v>
      </c>
      <c r="C11">
        <v>56</v>
      </c>
      <c r="D11">
        <v>24</v>
      </c>
      <c r="E11">
        <v>1.56</v>
      </c>
      <c r="F11">
        <v>115</v>
      </c>
      <c r="G11">
        <v>5</v>
      </c>
      <c r="H11">
        <v>87</v>
      </c>
      <c r="I11">
        <v>0</v>
      </c>
      <c r="J11">
        <v>46</v>
      </c>
      <c r="K11">
        <v>1</v>
      </c>
      <c r="L11">
        <v>4</v>
      </c>
      <c r="M11">
        <v>45</v>
      </c>
      <c r="N11">
        <v>37</v>
      </c>
      <c r="O11">
        <v>0</v>
      </c>
      <c r="P11">
        <v>162</v>
      </c>
      <c r="Q11">
        <v>166</v>
      </c>
      <c r="R11">
        <v>2.4691358024691357E-2</v>
      </c>
      <c r="S11">
        <v>1</v>
      </c>
      <c r="T11">
        <v>0</v>
      </c>
      <c r="U11">
        <v>1</v>
      </c>
      <c r="V11">
        <v>1</v>
      </c>
      <c r="W11">
        <v>0.81187117042575074</v>
      </c>
      <c r="X11">
        <v>0.81187117042575074</v>
      </c>
      <c r="Y11">
        <v>0.18812882957424926</v>
      </c>
      <c r="Z11">
        <v>-0.20841360851897436</v>
      </c>
      <c r="AA11">
        <v>100</v>
      </c>
      <c r="AB11">
        <v>0.23172251513204148</v>
      </c>
      <c r="AD11">
        <v>1.7073617741555094E-2</v>
      </c>
      <c r="AF11" s="143"/>
      <c r="AG11" s="143"/>
      <c r="AI11">
        <v>-0.23326994058796127</v>
      </c>
      <c r="AJ11">
        <v>-1.3058248403402424E-3</v>
      </c>
      <c r="AK11">
        <v>-2.0952309627684133E-2</v>
      </c>
      <c r="AL11">
        <v>1.0592840100670403E-3</v>
      </c>
      <c r="AM11">
        <v>-2.8588640797801542E-4</v>
      </c>
      <c r="AN11">
        <v>1.1105438021666235E-2</v>
      </c>
      <c r="AO11">
        <v>1.6783019841176296E-4</v>
      </c>
      <c r="AP11">
        <v>2.7009601101389013E-2</v>
      </c>
      <c r="AQ11">
        <v>-4.9072892135782441E-4</v>
      </c>
      <c r="AR11">
        <v>3.9255429020747011E-3</v>
      </c>
      <c r="AS11">
        <v>-1.7924874692343837E-4</v>
      </c>
      <c r="AT11">
        <v>-4.4562340355100595E-4</v>
      </c>
      <c r="AU11">
        <v>-2.8772624487171882E-3</v>
      </c>
      <c r="AV11">
        <v>7.1342169057167612E-4</v>
      </c>
      <c r="AW11">
        <v>-1.9282087664438871E-4</v>
      </c>
      <c r="AX11">
        <v>-7.4224049014886412E-3</v>
      </c>
      <c r="AY11">
        <v>-1.0335796160323396E-2</v>
      </c>
      <c r="AZ11">
        <v>1.1377315752852418E-2</v>
      </c>
      <c r="BA11">
        <v>-1.7675779473683515</v>
      </c>
      <c r="BC11">
        <v>3.7629025615242615E-15</v>
      </c>
      <c r="BJ11">
        <v>0.24300160994558326</v>
      </c>
      <c r="BK11">
        <v>1</v>
      </c>
      <c r="BL11">
        <v>0</v>
      </c>
      <c r="BM11">
        <v>7</v>
      </c>
      <c r="BN11">
        <v>0</v>
      </c>
      <c r="BO11">
        <v>0.87037037037037035</v>
      </c>
      <c r="BP11">
        <v>1</v>
      </c>
      <c r="BQ11">
        <v>1.851851851851849E-2</v>
      </c>
    </row>
    <row r="12" spans="1:69" x14ac:dyDescent="0.45">
      <c r="A12">
        <v>7.4</v>
      </c>
      <c r="B12">
        <v>1.8</v>
      </c>
      <c r="C12">
        <v>44</v>
      </c>
      <c r="D12">
        <v>12</v>
      </c>
      <c r="E12">
        <v>0.97399999999999998</v>
      </c>
      <c r="F12">
        <v>117</v>
      </c>
      <c r="G12">
        <v>3</v>
      </c>
      <c r="H12">
        <v>96</v>
      </c>
      <c r="I12">
        <v>0</v>
      </c>
      <c r="J12">
        <v>33</v>
      </c>
      <c r="K12">
        <v>6</v>
      </c>
      <c r="L12">
        <v>2</v>
      </c>
      <c r="M12">
        <v>40</v>
      </c>
      <c r="N12">
        <v>22</v>
      </c>
      <c r="O12">
        <v>1</v>
      </c>
      <c r="P12">
        <v>165</v>
      </c>
      <c r="Q12">
        <v>170</v>
      </c>
      <c r="R12">
        <v>3.0303030303030304E-2</v>
      </c>
      <c r="S12">
        <v>0</v>
      </c>
      <c r="T12">
        <v>1</v>
      </c>
      <c r="U12">
        <v>1</v>
      </c>
      <c r="V12">
        <v>0</v>
      </c>
      <c r="W12">
        <v>0.52044824147847413</v>
      </c>
      <c r="X12">
        <v>0.52044824147847413</v>
      </c>
      <c r="Y12">
        <v>0.47955175852152587</v>
      </c>
      <c r="Z12">
        <v>-0.73490344779055283</v>
      </c>
      <c r="AA12">
        <v>0</v>
      </c>
      <c r="AB12">
        <v>1.0852806443313512</v>
      </c>
      <c r="AD12">
        <v>0.37115445860657426</v>
      </c>
      <c r="AF12" s="143" t="s">
        <v>161</v>
      </c>
      <c r="AG12" s="143">
        <v>0.16196173437929673</v>
      </c>
      <c r="AI12">
        <v>-6.4065985919890073E-2</v>
      </c>
      <c r="AJ12">
        <v>-1.0220431438834061E-3</v>
      </c>
      <c r="AK12">
        <v>1.684355762818896E-3</v>
      </c>
      <c r="AL12">
        <v>-1.21633154657534E-4</v>
      </c>
      <c r="AM12">
        <v>1.5959379356400222E-4</v>
      </c>
      <c r="AN12">
        <v>1.9980628083233719E-3</v>
      </c>
      <c r="AO12">
        <v>4.9246077150260013E-5</v>
      </c>
      <c r="AP12">
        <v>-4.9072892135792209E-4</v>
      </c>
      <c r="AQ12">
        <v>1.7109342194061776E-4</v>
      </c>
      <c r="AR12">
        <v>3.8520678202602664E-4</v>
      </c>
      <c r="AS12">
        <v>-3.052260930927038E-5</v>
      </c>
      <c r="AT12">
        <v>-6.0014314123940264E-5</v>
      </c>
      <c r="AU12">
        <v>-2.1640495940511399E-4</v>
      </c>
      <c r="AV12">
        <v>-4.9295687463168851E-5</v>
      </c>
      <c r="AW12">
        <v>4.288042066766121E-5</v>
      </c>
      <c r="AX12">
        <v>-6.1840890957689317E-4</v>
      </c>
      <c r="AY12">
        <v>8.2861749826209155E-4</v>
      </c>
      <c r="AZ12">
        <v>-5.1138135442599982E-4</v>
      </c>
      <c r="BA12">
        <v>9.9976219738517447E-2</v>
      </c>
      <c r="BC12">
        <v>-3.3590061770832913E-16</v>
      </c>
      <c r="BJ12">
        <v>0.24857798707261439</v>
      </c>
      <c r="BK12">
        <v>1</v>
      </c>
      <c r="BL12">
        <v>0</v>
      </c>
      <c r="BM12">
        <v>8</v>
      </c>
      <c r="BN12">
        <v>0</v>
      </c>
      <c r="BO12">
        <v>0.85185185185185186</v>
      </c>
      <c r="BP12">
        <v>1</v>
      </c>
      <c r="BQ12">
        <v>1.851851851851849E-2</v>
      </c>
    </row>
    <row r="13" spans="1:69" x14ac:dyDescent="0.45">
      <c r="A13">
        <v>7.4</v>
      </c>
      <c r="B13">
        <v>1.8</v>
      </c>
      <c r="C13">
        <v>51</v>
      </c>
      <c r="D13">
        <v>4</v>
      </c>
      <c r="E13">
        <v>1.083</v>
      </c>
      <c r="F13">
        <v>101</v>
      </c>
      <c r="G13">
        <v>2</v>
      </c>
      <c r="H13">
        <v>100</v>
      </c>
      <c r="I13">
        <v>0</v>
      </c>
      <c r="J13">
        <v>53</v>
      </c>
      <c r="K13">
        <v>7</v>
      </c>
      <c r="L13">
        <v>4</v>
      </c>
      <c r="M13">
        <v>34</v>
      </c>
      <c r="N13">
        <v>28</v>
      </c>
      <c r="O13">
        <v>0</v>
      </c>
      <c r="P13">
        <v>163</v>
      </c>
      <c r="Q13">
        <v>167</v>
      </c>
      <c r="R13">
        <v>2.4539877300613498E-2</v>
      </c>
      <c r="S13">
        <v>0</v>
      </c>
      <c r="T13">
        <v>1</v>
      </c>
      <c r="U13">
        <v>1</v>
      </c>
      <c r="V13">
        <v>0</v>
      </c>
      <c r="W13">
        <v>0.24300160994558326</v>
      </c>
      <c r="X13">
        <v>0.24300160994558326</v>
      </c>
      <c r="Y13">
        <v>0.75699839005441671</v>
      </c>
      <c r="Z13">
        <v>-0.27839415229144554</v>
      </c>
      <c r="AA13">
        <v>100</v>
      </c>
      <c r="AB13">
        <v>0.32100677245577119</v>
      </c>
      <c r="AD13">
        <v>7.0826921071034908E-3</v>
      </c>
      <c r="AF13" s="143" t="s">
        <v>162</v>
      </c>
      <c r="AG13" s="143">
        <v>0.19075817502791836</v>
      </c>
      <c r="AI13">
        <v>0.64595704765912765</v>
      </c>
      <c r="AJ13">
        <v>-1.2626329990435907E-2</v>
      </c>
      <c r="AK13">
        <v>1.4608009124117874E-2</v>
      </c>
      <c r="AL13">
        <v>-1.3865844661752782E-3</v>
      </c>
      <c r="AM13">
        <v>3.3731759735310101E-3</v>
      </c>
      <c r="AN13">
        <v>-5.611722313331075E-3</v>
      </c>
      <c r="AO13">
        <v>1.022034162264066E-5</v>
      </c>
      <c r="AP13">
        <v>3.9255429020684527E-3</v>
      </c>
      <c r="AQ13">
        <v>3.8520678202694388E-4</v>
      </c>
      <c r="AR13">
        <v>0.24786156038878812</v>
      </c>
      <c r="AS13">
        <v>8.5593181829587809E-4</v>
      </c>
      <c r="AT13">
        <v>-4.0151602861933432E-4</v>
      </c>
      <c r="AU13">
        <v>-1.0687647101754721E-3</v>
      </c>
      <c r="AV13">
        <v>-1.4881791579039894E-3</v>
      </c>
      <c r="AW13">
        <v>-7.3236482682415113E-4</v>
      </c>
      <c r="AX13">
        <v>-2.9381495013250946E-2</v>
      </c>
      <c r="AY13">
        <v>-8.6975149382297529E-2</v>
      </c>
      <c r="AZ13">
        <v>8.3560991437539825E-2</v>
      </c>
      <c r="BA13">
        <v>-14.148724535945236</v>
      </c>
      <c r="BC13">
        <v>3.445035585847381E-14</v>
      </c>
      <c r="BJ13">
        <v>0.25146515218548476</v>
      </c>
      <c r="BK13">
        <v>1</v>
      </c>
      <c r="BL13">
        <v>0</v>
      </c>
      <c r="BM13">
        <v>9</v>
      </c>
      <c r="BN13">
        <v>0</v>
      </c>
      <c r="BO13">
        <v>0.83333333333333337</v>
      </c>
      <c r="BP13">
        <v>1</v>
      </c>
      <c r="BQ13">
        <v>0</v>
      </c>
    </row>
    <row r="14" spans="1:69" x14ac:dyDescent="0.45">
      <c r="A14">
        <v>7.5</v>
      </c>
      <c r="B14">
        <v>1.6</v>
      </c>
      <c r="C14">
        <v>43</v>
      </c>
      <c r="D14">
        <v>5</v>
      </c>
      <c r="E14">
        <v>0.48</v>
      </c>
      <c r="F14">
        <v>59</v>
      </c>
      <c r="G14">
        <v>3</v>
      </c>
      <c r="H14">
        <v>127</v>
      </c>
      <c r="I14">
        <v>0</v>
      </c>
      <c r="J14">
        <v>30</v>
      </c>
      <c r="K14">
        <v>4</v>
      </c>
      <c r="L14">
        <v>2</v>
      </c>
      <c r="M14">
        <v>35</v>
      </c>
      <c r="N14">
        <v>17</v>
      </c>
      <c r="O14">
        <v>0</v>
      </c>
      <c r="P14">
        <v>170</v>
      </c>
      <c r="Q14">
        <v>175</v>
      </c>
      <c r="R14">
        <v>2.9411764705882353E-2</v>
      </c>
      <c r="S14">
        <v>0</v>
      </c>
      <c r="T14">
        <v>1</v>
      </c>
      <c r="U14">
        <v>1</v>
      </c>
      <c r="V14">
        <v>0</v>
      </c>
      <c r="W14">
        <v>0.67359282512239937</v>
      </c>
      <c r="X14">
        <v>0.67359282512239937</v>
      </c>
      <c r="Y14">
        <v>0.32640717487760063</v>
      </c>
      <c r="Z14">
        <v>-1.1196096742783885</v>
      </c>
      <c r="AA14">
        <v>0</v>
      </c>
      <c r="AB14">
        <v>2.0636581453057512</v>
      </c>
      <c r="AD14">
        <v>-0.5540377467305313</v>
      </c>
      <c r="AF14" s="143" t="s">
        <v>163</v>
      </c>
      <c r="AG14" s="143">
        <v>0.26155442166624221</v>
      </c>
      <c r="AI14">
        <v>-8.6598498650239997E-2</v>
      </c>
      <c r="AJ14">
        <v>2.702564205390467E-3</v>
      </c>
      <c r="AK14">
        <v>1.8763567787268565E-3</v>
      </c>
      <c r="AL14">
        <v>-3.7190117699124295E-4</v>
      </c>
      <c r="AM14">
        <v>-3.7519625291100403E-5</v>
      </c>
      <c r="AN14">
        <v>-3.6129080204113963E-3</v>
      </c>
      <c r="AO14">
        <v>-6.3770943268739546E-5</v>
      </c>
      <c r="AP14">
        <v>-1.7924874692321085E-4</v>
      </c>
      <c r="AQ14">
        <v>-3.0522609309361738E-5</v>
      </c>
      <c r="AR14">
        <v>8.5593181829219029E-4</v>
      </c>
      <c r="AS14">
        <v>1.3652731534018819E-3</v>
      </c>
      <c r="AT14">
        <v>-1.2847396916605286E-3</v>
      </c>
      <c r="AU14">
        <v>-2.5287348672751665E-3</v>
      </c>
      <c r="AV14">
        <v>-2.9705879776993211E-5</v>
      </c>
      <c r="AW14">
        <v>-1.4977951269954907E-5</v>
      </c>
      <c r="AX14">
        <v>7.9799286069839135E-3</v>
      </c>
      <c r="AY14">
        <v>1.0588534562162331E-2</v>
      </c>
      <c r="AZ14">
        <v>-1.0241272981353099E-2</v>
      </c>
      <c r="BA14">
        <v>1.6109697603419586</v>
      </c>
      <c r="BC14">
        <v>-5.4207430955664195E-15</v>
      </c>
      <c r="BJ14">
        <v>0.27082383397006288</v>
      </c>
      <c r="BK14">
        <v>0</v>
      </c>
      <c r="BL14">
        <v>1</v>
      </c>
      <c r="BM14">
        <v>9</v>
      </c>
      <c r="BN14">
        <v>1</v>
      </c>
      <c r="BO14">
        <v>0.83333333333333337</v>
      </c>
      <c r="BP14">
        <v>0.98958333333333337</v>
      </c>
      <c r="BQ14">
        <v>1.8325617283950591E-2</v>
      </c>
    </row>
    <row r="15" spans="1:69" x14ac:dyDescent="0.45">
      <c r="A15">
        <v>7.5</v>
      </c>
      <c r="B15">
        <v>1.8</v>
      </c>
      <c r="C15">
        <v>51</v>
      </c>
      <c r="D15">
        <v>18</v>
      </c>
      <c r="E15">
        <v>0.23100000000000001</v>
      </c>
      <c r="F15">
        <v>109</v>
      </c>
      <c r="G15">
        <v>5</v>
      </c>
      <c r="H15">
        <v>111</v>
      </c>
      <c r="I15">
        <v>0</v>
      </c>
      <c r="J15">
        <v>41</v>
      </c>
      <c r="K15">
        <v>7</v>
      </c>
      <c r="L15">
        <v>3</v>
      </c>
      <c r="M15">
        <v>49</v>
      </c>
      <c r="N15">
        <v>29</v>
      </c>
      <c r="O15">
        <v>1</v>
      </c>
      <c r="P15">
        <v>162</v>
      </c>
      <c r="Q15">
        <v>165</v>
      </c>
      <c r="R15">
        <v>1.8518518518518517E-2</v>
      </c>
      <c r="S15">
        <v>1</v>
      </c>
      <c r="T15">
        <v>0</v>
      </c>
      <c r="U15">
        <v>1</v>
      </c>
      <c r="V15">
        <v>1</v>
      </c>
      <c r="W15">
        <v>0.34830740742065031</v>
      </c>
      <c r="X15">
        <v>0.34830740742065031</v>
      </c>
      <c r="Y15">
        <v>0.65169259257934975</v>
      </c>
      <c r="Z15">
        <v>-1.0546698344787337</v>
      </c>
      <c r="AA15">
        <v>0</v>
      </c>
      <c r="AB15">
        <v>1.871027083246328</v>
      </c>
      <c r="AD15">
        <v>-0.10333967252848798</v>
      </c>
      <c r="AI15">
        <v>0.26629915255160852</v>
      </c>
      <c r="AJ15">
        <v>-6.0779750968549609E-3</v>
      </c>
      <c r="AK15">
        <v>1.0561094346966152E-2</v>
      </c>
      <c r="AL15">
        <v>4.3524295114409476E-4</v>
      </c>
      <c r="AM15">
        <v>-1.014607141517746E-4</v>
      </c>
      <c r="AN15">
        <v>3.303877376759831E-3</v>
      </c>
      <c r="AO15">
        <v>5.3174334023202736E-5</v>
      </c>
      <c r="AP15">
        <v>-4.4562340355376189E-4</v>
      </c>
      <c r="AQ15">
        <v>-6.0014314123515229E-5</v>
      </c>
      <c r="AR15">
        <v>-4.0151602861960379E-4</v>
      </c>
      <c r="AS15">
        <v>-1.2847396916588559E-3</v>
      </c>
      <c r="AT15">
        <v>5.3986185319225746E-3</v>
      </c>
      <c r="AU15">
        <v>2.5972864656412498E-3</v>
      </c>
      <c r="AV15">
        <v>2.5140839213622546E-4</v>
      </c>
      <c r="AW15">
        <v>3.6809454814516431E-5</v>
      </c>
      <c r="AX15">
        <v>-1.8092797577332585E-2</v>
      </c>
      <c r="AY15">
        <v>-3.9036546456908509E-2</v>
      </c>
      <c r="AZ15">
        <v>3.752338261692071E-2</v>
      </c>
      <c r="BA15">
        <v>-6.4615992132257727</v>
      </c>
      <c r="BC15">
        <v>1.794503427422236E-14</v>
      </c>
      <c r="BJ15">
        <v>0.27801332851737959</v>
      </c>
      <c r="BK15">
        <v>1</v>
      </c>
      <c r="BL15">
        <v>0</v>
      </c>
      <c r="BM15">
        <v>10</v>
      </c>
      <c r="BN15">
        <v>1</v>
      </c>
      <c r="BO15">
        <v>0.81481481481481488</v>
      </c>
      <c r="BP15">
        <v>0.98958333333333337</v>
      </c>
      <c r="BQ15">
        <v>1.8325617283950699E-2</v>
      </c>
    </row>
    <row r="16" spans="1:69" x14ac:dyDescent="0.45">
      <c r="A16">
        <v>7.6</v>
      </c>
      <c r="B16">
        <v>1.8</v>
      </c>
      <c r="C16">
        <v>42</v>
      </c>
      <c r="D16">
        <v>1</v>
      </c>
      <c r="E16">
        <v>1.4279999999999999</v>
      </c>
      <c r="F16">
        <v>121</v>
      </c>
      <c r="G16">
        <v>4</v>
      </c>
      <c r="H16">
        <v>84</v>
      </c>
      <c r="I16">
        <v>0</v>
      </c>
      <c r="J16">
        <v>45</v>
      </c>
      <c r="K16">
        <v>5</v>
      </c>
      <c r="L16">
        <v>4</v>
      </c>
      <c r="M16">
        <v>24</v>
      </c>
      <c r="N16">
        <v>14</v>
      </c>
      <c r="O16">
        <v>0</v>
      </c>
      <c r="P16">
        <v>160</v>
      </c>
      <c r="Q16">
        <v>165</v>
      </c>
      <c r="R16">
        <v>3.125E-2</v>
      </c>
      <c r="S16">
        <v>1</v>
      </c>
      <c r="T16">
        <v>0</v>
      </c>
      <c r="U16">
        <v>1</v>
      </c>
      <c r="V16">
        <v>1</v>
      </c>
      <c r="W16">
        <v>0.50028397226043453</v>
      </c>
      <c r="X16">
        <v>0.50028397226043453</v>
      </c>
      <c r="Y16">
        <v>0.49971602773956547</v>
      </c>
      <c r="Z16">
        <v>-0.69257939725852602</v>
      </c>
      <c r="AA16">
        <v>100</v>
      </c>
      <c r="AB16">
        <v>0.99886475571403399</v>
      </c>
      <c r="AD16">
        <v>0.12576795592347281</v>
      </c>
      <c r="AF16" t="s">
        <v>164</v>
      </c>
      <c r="AG16">
        <v>155.17330652590528</v>
      </c>
      <c r="AI16">
        <v>0.37163028913892149</v>
      </c>
      <c r="AJ16">
        <v>1.6478620372789279E-3</v>
      </c>
      <c r="AK16">
        <v>-2.0739118331155586E-2</v>
      </c>
      <c r="AL16">
        <v>1.7142927081147262E-3</v>
      </c>
      <c r="AM16">
        <v>-3.633504277320816E-4</v>
      </c>
      <c r="AN16">
        <v>2.5688338819079E-3</v>
      </c>
      <c r="AO16">
        <v>-3.2481791411860457E-4</v>
      </c>
      <c r="AP16">
        <v>-2.8772624487193896E-3</v>
      </c>
      <c r="AQ16">
        <v>-2.1640495940470988E-4</v>
      </c>
      <c r="AR16">
        <v>-1.0687647101715058E-3</v>
      </c>
      <c r="AS16">
        <v>-2.5287348672739874E-3</v>
      </c>
      <c r="AT16">
        <v>2.5972864656432417E-3</v>
      </c>
      <c r="AU16">
        <v>3.8816254785203265E-2</v>
      </c>
      <c r="AV16">
        <v>2.1205154131380801E-4</v>
      </c>
      <c r="AW16">
        <v>-1.630861450788428E-4</v>
      </c>
      <c r="AX16">
        <v>2.1045232083616337E-2</v>
      </c>
      <c r="AY16">
        <v>-4.1626144592425626E-2</v>
      </c>
      <c r="AZ16">
        <v>3.9124496856323202E-2</v>
      </c>
      <c r="BA16">
        <v>-6.3815639695973596</v>
      </c>
      <c r="BC16">
        <v>2.041063934095101E-14</v>
      </c>
      <c r="BJ16">
        <v>0.28530275776285285</v>
      </c>
      <c r="BK16">
        <v>1</v>
      </c>
      <c r="BL16">
        <v>0</v>
      </c>
      <c r="BM16">
        <v>11</v>
      </c>
      <c r="BN16">
        <v>1</v>
      </c>
      <c r="BO16">
        <v>0.79629629629629628</v>
      </c>
      <c r="BP16">
        <v>0.98958333333333337</v>
      </c>
      <c r="BQ16">
        <v>1.8325617283950591E-2</v>
      </c>
    </row>
    <row r="17" spans="1:69" x14ac:dyDescent="0.45">
      <c r="A17">
        <v>7.6</v>
      </c>
      <c r="B17">
        <v>1.8</v>
      </c>
      <c r="C17">
        <v>50</v>
      </c>
      <c r="D17">
        <v>3</v>
      </c>
      <c r="E17">
        <v>0.53200000000000003</v>
      </c>
      <c r="F17">
        <v>111</v>
      </c>
      <c r="G17">
        <v>2</v>
      </c>
      <c r="H17">
        <v>120</v>
      </c>
      <c r="I17">
        <v>0</v>
      </c>
      <c r="J17">
        <v>46</v>
      </c>
      <c r="K17">
        <v>3</v>
      </c>
      <c r="L17">
        <v>4</v>
      </c>
      <c r="M17">
        <v>32</v>
      </c>
      <c r="N17">
        <v>26</v>
      </c>
      <c r="O17">
        <v>0</v>
      </c>
      <c r="P17">
        <v>164</v>
      </c>
      <c r="Q17">
        <v>172</v>
      </c>
      <c r="R17">
        <v>4.878048780487805E-2</v>
      </c>
      <c r="S17">
        <v>0</v>
      </c>
      <c r="T17">
        <v>1</v>
      </c>
      <c r="U17">
        <v>1</v>
      </c>
      <c r="V17">
        <v>0</v>
      </c>
      <c r="W17">
        <v>0.30709340213116454</v>
      </c>
      <c r="X17">
        <v>0.30709340213116454</v>
      </c>
      <c r="Y17">
        <v>0.69290659786883546</v>
      </c>
      <c r="Z17">
        <v>-0.36686006828584455</v>
      </c>
      <c r="AA17">
        <v>100</v>
      </c>
      <c r="AB17">
        <v>0.44319595610099261</v>
      </c>
      <c r="AD17">
        <v>-0.13692590462514251</v>
      </c>
      <c r="AF17" t="s">
        <v>101</v>
      </c>
      <c r="AG17">
        <v>148</v>
      </c>
      <c r="AI17">
        <v>-2.5559437726966724E-2</v>
      </c>
      <c r="AJ17">
        <v>1.9673365160902012E-4</v>
      </c>
      <c r="AK17">
        <v>-1.0500095636814468E-2</v>
      </c>
      <c r="AL17">
        <v>4.2095786662327641E-4</v>
      </c>
      <c r="AM17">
        <v>-1.779007127415606E-3</v>
      </c>
      <c r="AN17">
        <v>-4.500883055677223E-3</v>
      </c>
      <c r="AO17">
        <v>-5.8219636824584605E-6</v>
      </c>
      <c r="AP17">
        <v>7.1342169057011563E-4</v>
      </c>
      <c r="AQ17">
        <v>-4.9295687463076647E-5</v>
      </c>
      <c r="AR17">
        <v>-1.4881791579163693E-3</v>
      </c>
      <c r="AS17">
        <v>-2.9705879775519808E-5</v>
      </c>
      <c r="AT17">
        <v>2.5140839213064019E-4</v>
      </c>
      <c r="AU17">
        <v>2.1205154130801319E-4</v>
      </c>
      <c r="AV17">
        <v>2.5205966924358148E-3</v>
      </c>
      <c r="AW17">
        <v>3.462790461988656E-5</v>
      </c>
      <c r="AX17">
        <v>-2.7308818105971815E-3</v>
      </c>
      <c r="AY17">
        <v>4.9301271280109682E-4</v>
      </c>
      <c r="AZ17">
        <v>-8.2916983552802897E-4</v>
      </c>
      <c r="BA17">
        <v>0.2796398446314608</v>
      </c>
      <c r="BC17">
        <v>-1.2518602001327305E-15</v>
      </c>
      <c r="BJ17">
        <v>0.28758819063327462</v>
      </c>
      <c r="BK17">
        <v>1</v>
      </c>
      <c r="BL17">
        <v>0</v>
      </c>
      <c r="BM17">
        <v>12</v>
      </c>
      <c r="BN17">
        <v>1</v>
      </c>
      <c r="BO17">
        <v>0.77777777777777779</v>
      </c>
      <c r="BP17">
        <v>0.98958333333333337</v>
      </c>
      <c r="BQ17">
        <v>1.8325617283950591E-2</v>
      </c>
    </row>
    <row r="18" spans="1:69" x14ac:dyDescent="0.45">
      <c r="A18">
        <v>7.6</v>
      </c>
      <c r="B18">
        <v>2</v>
      </c>
      <c r="C18">
        <v>51</v>
      </c>
      <c r="D18">
        <v>15</v>
      </c>
      <c r="E18">
        <v>0.93500000000000005</v>
      </c>
      <c r="F18">
        <v>112</v>
      </c>
      <c r="G18">
        <v>4</v>
      </c>
      <c r="H18">
        <v>72</v>
      </c>
      <c r="I18">
        <v>0</v>
      </c>
      <c r="J18">
        <v>36</v>
      </c>
      <c r="K18">
        <v>4</v>
      </c>
      <c r="L18">
        <v>3</v>
      </c>
      <c r="M18">
        <v>40</v>
      </c>
      <c r="N18">
        <v>29</v>
      </c>
      <c r="O18">
        <v>0</v>
      </c>
      <c r="P18">
        <v>166</v>
      </c>
      <c r="Q18">
        <v>171</v>
      </c>
      <c r="R18">
        <v>3.0120481927710843E-2</v>
      </c>
      <c r="S18">
        <v>1</v>
      </c>
      <c r="T18">
        <v>0</v>
      </c>
      <c r="U18">
        <v>1</v>
      </c>
      <c r="V18">
        <v>1</v>
      </c>
      <c r="W18">
        <v>0.82825133799884243</v>
      </c>
      <c r="X18">
        <v>0.82825133799884243</v>
      </c>
      <c r="Y18">
        <v>0.17174866200115757</v>
      </c>
      <c r="Z18">
        <v>-0.18843862235056322</v>
      </c>
      <c r="AA18">
        <v>100</v>
      </c>
      <c r="AB18">
        <v>0.20736297561091005</v>
      </c>
      <c r="AD18">
        <v>-2.1082964270593873E-2</v>
      </c>
      <c r="AF18" t="s">
        <v>158</v>
      </c>
      <c r="AG18">
        <v>0.32671731562450634</v>
      </c>
      <c r="AI18">
        <v>4.4905445024380529E-3</v>
      </c>
      <c r="AJ18">
        <v>-1.9493752040193534E-4</v>
      </c>
      <c r="AK18">
        <v>8.1124941456612839E-4</v>
      </c>
      <c r="AL18">
        <v>-2.7003704943820775E-4</v>
      </c>
      <c r="AM18">
        <v>-9.4356047580192171E-7</v>
      </c>
      <c r="AN18">
        <v>2.1426411689385517E-4</v>
      </c>
      <c r="AO18">
        <v>1.4977747245571159E-5</v>
      </c>
      <c r="AP18">
        <v>-1.928208766448318E-4</v>
      </c>
      <c r="AQ18">
        <v>4.2880420667694407E-5</v>
      </c>
      <c r="AR18">
        <v>-7.3236482682631206E-4</v>
      </c>
      <c r="AS18">
        <v>-1.4977951269604904E-5</v>
      </c>
      <c r="AT18">
        <v>3.6809454813541713E-5</v>
      </c>
      <c r="AU18">
        <v>-1.6308614507995172E-4</v>
      </c>
      <c r="AV18">
        <v>3.4627904620178264E-5</v>
      </c>
      <c r="AW18">
        <v>2.0930663203916336E-4</v>
      </c>
      <c r="AX18">
        <v>-1.3113336784929392E-3</v>
      </c>
      <c r="AY18">
        <v>-1.8624454044518285E-3</v>
      </c>
      <c r="AZ18">
        <v>1.848325399248711E-3</v>
      </c>
      <c r="BA18">
        <v>-0.32522934368370027</v>
      </c>
      <c r="BC18">
        <v>8.1327096234019643E-16</v>
      </c>
      <c r="BJ18">
        <v>0.29688460052765797</v>
      </c>
      <c r="BK18">
        <v>1</v>
      </c>
      <c r="BL18">
        <v>0</v>
      </c>
      <c r="BM18">
        <v>13</v>
      </c>
      <c r="BN18">
        <v>1</v>
      </c>
      <c r="BO18">
        <v>0.7592592592592593</v>
      </c>
      <c r="BP18">
        <v>0.98958333333333337</v>
      </c>
      <c r="BQ18">
        <v>1.8325617283950699E-2</v>
      </c>
    </row>
    <row r="19" spans="1:69" x14ac:dyDescent="0.45">
      <c r="A19">
        <v>7.7</v>
      </c>
      <c r="B19">
        <v>1.9</v>
      </c>
      <c r="C19">
        <v>46</v>
      </c>
      <c r="D19">
        <v>3</v>
      </c>
      <c r="E19">
        <v>2.6259999999999999</v>
      </c>
      <c r="F19">
        <v>43</v>
      </c>
      <c r="G19">
        <v>2</v>
      </c>
      <c r="H19">
        <v>74</v>
      </c>
      <c r="I19">
        <v>0</v>
      </c>
      <c r="J19">
        <v>50</v>
      </c>
      <c r="K19">
        <v>4</v>
      </c>
      <c r="L19">
        <v>4</v>
      </c>
      <c r="M19">
        <v>50</v>
      </c>
      <c r="N19">
        <v>21</v>
      </c>
      <c r="O19">
        <v>0</v>
      </c>
      <c r="P19">
        <v>176</v>
      </c>
      <c r="Q19">
        <v>180</v>
      </c>
      <c r="R19">
        <v>2.2727272727272728E-2</v>
      </c>
      <c r="S19">
        <v>0</v>
      </c>
      <c r="T19">
        <v>1</v>
      </c>
      <c r="U19">
        <v>1</v>
      </c>
      <c r="V19">
        <v>0</v>
      </c>
      <c r="W19">
        <v>0.28758819063327462</v>
      </c>
      <c r="X19">
        <v>0.28758819063327462</v>
      </c>
      <c r="Y19">
        <v>0.71241180936672532</v>
      </c>
      <c r="Z19">
        <v>-0.33909915082765629</v>
      </c>
      <c r="AA19">
        <v>100</v>
      </c>
      <c r="AB19">
        <v>0.4036825145963211</v>
      </c>
      <c r="AD19">
        <v>8.7509991829591172E-3</v>
      </c>
      <c r="AF19" t="s">
        <v>159</v>
      </c>
      <c r="AG19">
        <v>0.05</v>
      </c>
      <c r="AI19">
        <v>-0.83422014482383333</v>
      </c>
      <c r="AJ19">
        <v>2.2227596886205521E-2</v>
      </c>
      <c r="AK19">
        <v>2.9260670644345503E-2</v>
      </c>
      <c r="AL19">
        <v>-1.3640169024976253E-3</v>
      </c>
      <c r="AM19">
        <v>4.2948764114423546E-5</v>
      </c>
      <c r="AN19">
        <v>-2.6422974749182079E-2</v>
      </c>
      <c r="AO19">
        <v>-1.0360257920074072E-3</v>
      </c>
      <c r="AP19">
        <v>-7.4224049014778937E-3</v>
      </c>
      <c r="AQ19">
        <v>-6.1840890957847144E-4</v>
      </c>
      <c r="AR19">
        <v>-2.9381495013249055E-2</v>
      </c>
      <c r="AS19">
        <v>7.979928606977495E-3</v>
      </c>
      <c r="AT19">
        <v>-1.809279757733211E-2</v>
      </c>
      <c r="AU19">
        <v>2.104523208362423E-2</v>
      </c>
      <c r="AV19">
        <v>-2.7308818106180927E-3</v>
      </c>
      <c r="AW19">
        <v>-1.3113336784965808E-3</v>
      </c>
      <c r="AX19">
        <v>0.30809728292565608</v>
      </c>
      <c r="AY19">
        <v>0.14582611545589105</v>
      </c>
      <c r="AZ19">
        <v>-0.14153389873988675</v>
      </c>
      <c r="BA19">
        <v>22.932901009554477</v>
      </c>
      <c r="BC19">
        <v>-6.6203096322516689E-14</v>
      </c>
      <c r="BJ19">
        <v>0.30709340213116454</v>
      </c>
      <c r="BK19">
        <v>1</v>
      </c>
      <c r="BL19">
        <v>0</v>
      </c>
      <c r="BM19">
        <v>14</v>
      </c>
      <c r="BN19">
        <v>1</v>
      </c>
      <c r="BO19">
        <v>0.7407407407407407</v>
      </c>
      <c r="BP19">
        <v>0.98958333333333337</v>
      </c>
      <c r="BQ19">
        <v>1.8325617283950591E-2</v>
      </c>
    </row>
    <row r="20" spans="1:69" x14ac:dyDescent="0.45">
      <c r="A20">
        <v>7.8</v>
      </c>
      <c r="B20">
        <v>2.1</v>
      </c>
      <c r="C20">
        <v>46</v>
      </c>
      <c r="D20">
        <v>17</v>
      </c>
      <c r="E20">
        <v>1.4810000000000001</v>
      </c>
      <c r="F20">
        <v>126</v>
      </c>
      <c r="G20">
        <v>3</v>
      </c>
      <c r="H20">
        <v>97</v>
      </c>
      <c r="I20">
        <v>0</v>
      </c>
      <c r="J20">
        <v>40</v>
      </c>
      <c r="K20">
        <v>1</v>
      </c>
      <c r="L20">
        <v>6</v>
      </c>
      <c r="M20">
        <v>47</v>
      </c>
      <c r="N20">
        <v>24</v>
      </c>
      <c r="O20">
        <v>0</v>
      </c>
      <c r="P20">
        <v>160</v>
      </c>
      <c r="Q20">
        <v>165</v>
      </c>
      <c r="R20">
        <v>3.125E-2</v>
      </c>
      <c r="S20">
        <v>0</v>
      </c>
      <c r="T20">
        <v>1</v>
      </c>
      <c r="U20">
        <v>1</v>
      </c>
      <c r="V20">
        <v>0</v>
      </c>
      <c r="W20">
        <v>0.49071717529161851</v>
      </c>
      <c r="X20">
        <v>0.49071717529161851</v>
      </c>
      <c r="Y20">
        <v>0.50928282470838149</v>
      </c>
      <c r="Z20">
        <v>-0.67475176898953415</v>
      </c>
      <c r="AA20">
        <v>100</v>
      </c>
      <c r="AB20">
        <v>0.9635455025851426</v>
      </c>
      <c r="AD20">
        <v>-1.6582278210737096</v>
      </c>
      <c r="AF20" s="143" t="s">
        <v>160</v>
      </c>
      <c r="AG20" s="143" t="s">
        <v>185</v>
      </c>
      <c r="AI20">
        <v>-27.579542164253137</v>
      </c>
      <c r="AJ20">
        <v>0.11674910076107095</v>
      </c>
      <c r="AK20">
        <v>-0.3374173817134824</v>
      </c>
      <c r="AL20">
        <v>5.0422729827410088E-3</v>
      </c>
      <c r="AM20">
        <v>-8.4015326426013399E-3</v>
      </c>
      <c r="AN20">
        <v>3.3046886902055775E-2</v>
      </c>
      <c r="AO20">
        <v>-2.696623601857556E-3</v>
      </c>
      <c r="AP20">
        <v>-1.0335796159964033E-2</v>
      </c>
      <c r="AQ20">
        <v>8.2861749821120539E-4</v>
      </c>
      <c r="AR20">
        <v>-8.6975149382089459E-2</v>
      </c>
      <c r="AS20">
        <v>1.0588534561940493E-2</v>
      </c>
      <c r="AT20">
        <v>-3.9036546456834229E-2</v>
      </c>
      <c r="AU20">
        <v>-4.162614459211831E-2</v>
      </c>
      <c r="AV20">
        <v>4.9301271212713127E-4</v>
      </c>
      <c r="AW20">
        <v>-1.862445404564857E-3</v>
      </c>
      <c r="AX20">
        <v>0.14582611545566787</v>
      </c>
      <c r="AY20">
        <v>4.6918157145222796</v>
      </c>
      <c r="AZ20">
        <v>-4.5348408234401063</v>
      </c>
      <c r="BA20">
        <v>786.9915389223512</v>
      </c>
      <c r="BC20">
        <v>-2.1550662525221846E-12</v>
      </c>
      <c r="BJ20">
        <v>0.32309791141808369</v>
      </c>
      <c r="BK20">
        <v>1</v>
      </c>
      <c r="BL20">
        <v>0</v>
      </c>
      <c r="BM20">
        <v>15</v>
      </c>
      <c r="BN20">
        <v>1</v>
      </c>
      <c r="BO20">
        <v>0.72222222222222221</v>
      </c>
      <c r="BP20">
        <v>0.98958333333333337</v>
      </c>
      <c r="BQ20">
        <v>0</v>
      </c>
    </row>
    <row r="21" spans="1:69" x14ac:dyDescent="0.45">
      <c r="A21">
        <v>7.9</v>
      </c>
      <c r="B21">
        <v>1.5</v>
      </c>
      <c r="C21">
        <v>35</v>
      </c>
      <c r="D21">
        <v>6</v>
      </c>
      <c r="E21">
        <v>4.7E-2</v>
      </c>
      <c r="F21">
        <v>65</v>
      </c>
      <c r="G21">
        <v>4</v>
      </c>
      <c r="H21">
        <v>88</v>
      </c>
      <c r="I21">
        <v>0</v>
      </c>
      <c r="J21">
        <v>27</v>
      </c>
      <c r="K21">
        <v>5</v>
      </c>
      <c r="L21">
        <v>6</v>
      </c>
      <c r="M21">
        <v>37</v>
      </c>
      <c r="N21">
        <v>16</v>
      </c>
      <c r="O21">
        <v>0</v>
      </c>
      <c r="P21">
        <v>180</v>
      </c>
      <c r="Q21">
        <v>186</v>
      </c>
      <c r="R21">
        <v>3.3333333333333333E-2</v>
      </c>
      <c r="S21">
        <v>1</v>
      </c>
      <c r="T21">
        <v>0</v>
      </c>
      <c r="U21">
        <v>1</v>
      </c>
      <c r="V21">
        <v>1</v>
      </c>
      <c r="W21">
        <v>0.71336101654724915</v>
      </c>
      <c r="X21">
        <v>0.71336101654724915</v>
      </c>
      <c r="Y21">
        <v>0.28663898345275085</v>
      </c>
      <c r="Z21">
        <v>-0.33776765214356275</v>
      </c>
      <c r="AA21">
        <v>100</v>
      </c>
      <c r="AB21">
        <v>0.40181475690964596</v>
      </c>
      <c r="AD21">
        <v>-0.85634906073157568</v>
      </c>
      <c r="AI21">
        <v>26.201978046722832</v>
      </c>
      <c r="AJ21">
        <v>-0.12284753382898533</v>
      </c>
      <c r="AK21">
        <v>0.32970929583639957</v>
      </c>
      <c r="AL21">
        <v>-4.9302932193245391E-3</v>
      </c>
      <c r="AM21">
        <v>8.8451517580993046E-3</v>
      </c>
      <c r="AN21">
        <v>-2.6659853309225677E-2</v>
      </c>
      <c r="AO21">
        <v>3.0354907619495777E-3</v>
      </c>
      <c r="AP21">
        <v>1.1377315752498628E-2</v>
      </c>
      <c r="AQ21">
        <v>-5.1138135437693545E-4</v>
      </c>
      <c r="AR21">
        <v>8.3560991437341622E-2</v>
      </c>
      <c r="AS21">
        <v>-1.02412729811391E-2</v>
      </c>
      <c r="AT21">
        <v>3.7523382616850537E-2</v>
      </c>
      <c r="AU21">
        <v>3.9124496856027861E-2</v>
      </c>
      <c r="AV21">
        <v>-8.2916983487645968E-4</v>
      </c>
      <c r="AW21">
        <v>1.8483253993581048E-3</v>
      </c>
      <c r="AX21">
        <v>-0.14153389873967701</v>
      </c>
      <c r="AY21">
        <v>-4.534840823440299</v>
      </c>
      <c r="AZ21">
        <v>4.385840196395054</v>
      </c>
      <c r="BA21">
        <v>-760.91031178681271</v>
      </c>
      <c r="BC21">
        <v>2.0828718570496264E-12</v>
      </c>
      <c r="BJ21">
        <v>0.32669564183968697</v>
      </c>
      <c r="BK21">
        <v>0</v>
      </c>
      <c r="BL21">
        <v>1</v>
      </c>
      <c r="BM21">
        <v>15</v>
      </c>
      <c r="BN21">
        <v>2</v>
      </c>
      <c r="BO21">
        <v>0.72222222222222221</v>
      </c>
      <c r="BP21">
        <v>0.97916666666666663</v>
      </c>
      <c r="BQ21">
        <v>1.8132716049382686E-2</v>
      </c>
    </row>
    <row r="22" spans="1:69" x14ac:dyDescent="0.45">
      <c r="A22">
        <v>7.9</v>
      </c>
      <c r="B22">
        <v>1.8</v>
      </c>
      <c r="C22">
        <v>42</v>
      </c>
      <c r="D22">
        <v>4</v>
      </c>
      <c r="E22">
        <v>1.2829999999999999</v>
      </c>
      <c r="F22">
        <v>68</v>
      </c>
      <c r="G22">
        <v>4</v>
      </c>
      <c r="H22">
        <v>90</v>
      </c>
      <c r="I22">
        <v>0</v>
      </c>
      <c r="J22">
        <v>37</v>
      </c>
      <c r="K22">
        <v>6</v>
      </c>
      <c r="L22">
        <v>3</v>
      </c>
      <c r="M22">
        <v>36</v>
      </c>
      <c r="N22">
        <v>17</v>
      </c>
      <c r="O22">
        <v>0</v>
      </c>
      <c r="P22">
        <v>170</v>
      </c>
      <c r="Q22">
        <v>175</v>
      </c>
      <c r="R22">
        <v>2.9411764705882353E-2</v>
      </c>
      <c r="S22">
        <v>1</v>
      </c>
      <c r="T22">
        <v>0</v>
      </c>
      <c r="U22">
        <v>1</v>
      </c>
      <c r="V22">
        <v>1</v>
      </c>
      <c r="W22">
        <v>0.67341817490271416</v>
      </c>
      <c r="X22">
        <v>0.67341817490271416</v>
      </c>
      <c r="Y22">
        <v>0.32658182509728584</v>
      </c>
      <c r="Z22">
        <v>-0.39538878286185958</v>
      </c>
      <c r="AA22">
        <v>100</v>
      </c>
      <c r="AB22">
        <v>0.48496140625320328</v>
      </c>
      <c r="AD22">
        <v>0.91244182128525531</v>
      </c>
      <c r="AI22">
        <v>-4599.1889004950372</v>
      </c>
      <c r="AJ22">
        <v>19.022226018304664</v>
      </c>
      <c r="AK22">
        <v>-56.624643663554693</v>
      </c>
      <c r="AL22">
        <v>0.88001273392994916</v>
      </c>
      <c r="AM22">
        <v>-1.5859979990509652</v>
      </c>
      <c r="AN22">
        <v>5.7907328733618666</v>
      </c>
      <c r="AO22">
        <v>-0.46823968761008383</v>
      </c>
      <c r="AP22">
        <v>-1.7675779473074105</v>
      </c>
      <c r="AQ22">
        <v>9.9976219729934729E-2</v>
      </c>
      <c r="AR22">
        <v>-14.148724535910732</v>
      </c>
      <c r="AS22">
        <v>1.6109697603048247</v>
      </c>
      <c r="AT22">
        <v>-6.4615992132136286</v>
      </c>
      <c r="AU22">
        <v>-6.3815639695461037</v>
      </c>
      <c r="AV22">
        <v>0.27963984451836754</v>
      </c>
      <c r="AW22">
        <v>-0.3252293437026878</v>
      </c>
      <c r="AX22">
        <v>22.932901009518421</v>
      </c>
      <c r="AY22">
        <v>786.99153892239281</v>
      </c>
      <c r="AZ22">
        <v>-760.91031178682113</v>
      </c>
      <c r="BA22">
        <v>132685.84202126076</v>
      </c>
      <c r="BC22">
        <v>-3.6152655751121999E-10</v>
      </c>
      <c r="BJ22">
        <v>0.32922335148959964</v>
      </c>
      <c r="BK22">
        <v>1</v>
      </c>
      <c r="BL22">
        <v>0</v>
      </c>
      <c r="BM22">
        <v>16</v>
      </c>
      <c r="BN22">
        <v>2</v>
      </c>
      <c r="BO22">
        <v>0.70370370370370372</v>
      </c>
      <c r="BP22">
        <v>0.97916666666666663</v>
      </c>
      <c r="BQ22">
        <v>1.8132716049382797E-2</v>
      </c>
    </row>
    <row r="23" spans="1:69" x14ac:dyDescent="0.45">
      <c r="A23">
        <v>7.9</v>
      </c>
      <c r="B23">
        <v>2</v>
      </c>
      <c r="C23">
        <v>51</v>
      </c>
      <c r="D23">
        <v>3</v>
      </c>
      <c r="E23">
        <v>1.464</v>
      </c>
      <c r="F23">
        <v>118</v>
      </c>
      <c r="G23">
        <v>4</v>
      </c>
      <c r="H23">
        <v>115</v>
      </c>
      <c r="I23">
        <v>0</v>
      </c>
      <c r="J23">
        <v>46</v>
      </c>
      <c r="K23">
        <v>6</v>
      </c>
      <c r="L23">
        <v>4</v>
      </c>
      <c r="M23">
        <v>33</v>
      </c>
      <c r="N23">
        <v>31</v>
      </c>
      <c r="O23">
        <v>0</v>
      </c>
      <c r="P23">
        <v>162</v>
      </c>
      <c r="Q23">
        <v>167</v>
      </c>
      <c r="R23">
        <v>3.0864197530864196E-2</v>
      </c>
      <c r="S23">
        <v>1</v>
      </c>
      <c r="T23">
        <v>0</v>
      </c>
      <c r="U23">
        <v>1</v>
      </c>
      <c r="V23">
        <v>1</v>
      </c>
      <c r="W23">
        <v>0.65838024061530942</v>
      </c>
      <c r="X23">
        <v>0.65838024061530942</v>
      </c>
      <c r="Y23">
        <v>0.34161975938469058</v>
      </c>
      <c r="Z23">
        <v>-0.41797264128573824</v>
      </c>
      <c r="AA23">
        <v>100</v>
      </c>
      <c r="AB23">
        <v>0.51887911925397301</v>
      </c>
      <c r="AD23">
        <v>-136.32115191086544</v>
      </c>
      <c r="BJ23">
        <v>0.34221855844626131</v>
      </c>
      <c r="BK23">
        <v>1</v>
      </c>
      <c r="BL23">
        <v>0</v>
      </c>
      <c r="BM23">
        <v>17</v>
      </c>
      <c r="BN23">
        <v>2</v>
      </c>
      <c r="BO23">
        <v>0.68518518518518512</v>
      </c>
      <c r="BP23">
        <v>0.97916666666666663</v>
      </c>
      <c r="BQ23">
        <v>0</v>
      </c>
    </row>
    <row r="24" spans="1:69" x14ac:dyDescent="0.45">
      <c r="A24">
        <v>8</v>
      </c>
      <c r="B24">
        <v>1.8</v>
      </c>
      <c r="C24">
        <v>44</v>
      </c>
      <c r="D24">
        <v>3</v>
      </c>
      <c r="E24">
        <v>1.18</v>
      </c>
      <c r="F24">
        <v>69</v>
      </c>
      <c r="G24">
        <v>2</v>
      </c>
      <c r="H24">
        <v>72</v>
      </c>
      <c r="I24">
        <v>0</v>
      </c>
      <c r="J24">
        <v>34</v>
      </c>
      <c r="K24">
        <v>6</v>
      </c>
      <c r="L24">
        <v>2</v>
      </c>
      <c r="M24">
        <v>47</v>
      </c>
      <c r="N24">
        <v>20</v>
      </c>
      <c r="O24">
        <v>0</v>
      </c>
      <c r="P24">
        <v>178</v>
      </c>
      <c r="Q24">
        <v>183</v>
      </c>
      <c r="R24">
        <v>2.8089887640449437E-2</v>
      </c>
      <c r="S24">
        <v>0</v>
      </c>
      <c r="T24">
        <v>1</v>
      </c>
      <c r="U24">
        <v>1</v>
      </c>
      <c r="V24">
        <v>0</v>
      </c>
      <c r="W24">
        <v>0.65846704366607878</v>
      </c>
      <c r="X24">
        <v>0.65846704366607878</v>
      </c>
      <c r="Y24">
        <v>0.34153295633392122</v>
      </c>
      <c r="Z24">
        <v>-1.0743110999894359</v>
      </c>
      <c r="AA24">
        <v>0</v>
      </c>
      <c r="AB24">
        <v>1.9279751234966822</v>
      </c>
      <c r="BJ24">
        <v>0.34490379263707949</v>
      </c>
      <c r="BK24">
        <v>0</v>
      </c>
      <c r="BL24">
        <v>1</v>
      </c>
      <c r="BM24">
        <v>17</v>
      </c>
      <c r="BN24">
        <v>3</v>
      </c>
      <c r="BO24">
        <v>0.68518518518518512</v>
      </c>
      <c r="BP24">
        <v>0.96875</v>
      </c>
      <c r="BQ24">
        <v>0</v>
      </c>
    </row>
    <row r="25" spans="1:69" x14ac:dyDescent="0.45">
      <c r="A25">
        <v>8</v>
      </c>
      <c r="B25">
        <v>1.9</v>
      </c>
      <c r="C25">
        <v>51</v>
      </c>
      <c r="D25">
        <v>2</v>
      </c>
      <c r="E25">
        <v>0.41699999999999998</v>
      </c>
      <c r="F25">
        <v>121</v>
      </c>
      <c r="G25">
        <v>3</v>
      </c>
      <c r="H25">
        <v>123</v>
      </c>
      <c r="I25">
        <v>0</v>
      </c>
      <c r="J25">
        <v>36</v>
      </c>
      <c r="K25">
        <v>8</v>
      </c>
      <c r="L25">
        <v>2</v>
      </c>
      <c r="M25">
        <v>33</v>
      </c>
      <c r="N25">
        <v>32</v>
      </c>
      <c r="O25">
        <v>1</v>
      </c>
      <c r="P25">
        <v>161</v>
      </c>
      <c r="Q25">
        <v>167</v>
      </c>
      <c r="R25">
        <v>3.7267080745341616E-2</v>
      </c>
      <c r="S25">
        <v>0</v>
      </c>
      <c r="T25">
        <v>1</v>
      </c>
      <c r="U25">
        <v>1</v>
      </c>
      <c r="V25">
        <v>0</v>
      </c>
      <c r="W25">
        <v>0.34221855844626131</v>
      </c>
      <c r="X25">
        <v>0.34221855844626131</v>
      </c>
      <c r="Y25">
        <v>0.65778144155373863</v>
      </c>
      <c r="Z25">
        <v>-0.41888255852614686</v>
      </c>
      <c r="AA25">
        <v>100</v>
      </c>
      <c r="AB25">
        <v>0.52026180251894982</v>
      </c>
      <c r="BJ25">
        <v>0.34830740742065031</v>
      </c>
      <c r="BK25">
        <v>0</v>
      </c>
      <c r="BL25">
        <v>1</v>
      </c>
      <c r="BM25">
        <v>17</v>
      </c>
      <c r="BN25">
        <v>4</v>
      </c>
      <c r="BO25">
        <v>0.68518518518518512</v>
      </c>
      <c r="BP25">
        <v>0.95833333333333337</v>
      </c>
      <c r="BQ25">
        <v>1.7746913580246781E-2</v>
      </c>
    </row>
    <row r="26" spans="1:69" x14ac:dyDescent="0.45">
      <c r="A26">
        <v>8</v>
      </c>
      <c r="B26">
        <v>1.9</v>
      </c>
      <c r="C26">
        <v>51</v>
      </c>
      <c r="D26">
        <v>12</v>
      </c>
      <c r="E26">
        <v>1</v>
      </c>
      <c r="F26">
        <v>66</v>
      </c>
      <c r="G26">
        <v>3</v>
      </c>
      <c r="H26">
        <v>90</v>
      </c>
      <c r="I26">
        <v>0</v>
      </c>
      <c r="J26">
        <v>34</v>
      </c>
      <c r="K26">
        <v>6</v>
      </c>
      <c r="L26">
        <v>2</v>
      </c>
      <c r="M26">
        <v>40</v>
      </c>
      <c r="N26">
        <v>25</v>
      </c>
      <c r="O26">
        <v>0</v>
      </c>
      <c r="P26">
        <v>178</v>
      </c>
      <c r="Q26">
        <v>184</v>
      </c>
      <c r="R26">
        <v>3.3707865168539325E-2</v>
      </c>
      <c r="S26">
        <v>1</v>
      </c>
      <c r="T26">
        <v>0</v>
      </c>
      <c r="U26">
        <v>1</v>
      </c>
      <c r="V26">
        <v>1</v>
      </c>
      <c r="W26">
        <v>0.88069702146021867</v>
      </c>
      <c r="X26">
        <v>0.88069702146021867</v>
      </c>
      <c r="Y26">
        <v>0.11930297853978133</v>
      </c>
      <c r="Z26">
        <v>-0.12704161519050078</v>
      </c>
      <c r="AA26">
        <v>100</v>
      </c>
      <c r="AB26">
        <v>0.13546426936016415</v>
      </c>
      <c r="AE26" s="143"/>
      <c r="AF26" s="143" t="s">
        <v>166</v>
      </c>
      <c r="AG26" s="143" t="s">
        <v>167</v>
      </c>
      <c r="AH26" s="143" t="s">
        <v>168</v>
      </c>
      <c r="AI26" s="143" t="s">
        <v>158</v>
      </c>
      <c r="AJ26" s="143" t="s">
        <v>169</v>
      </c>
      <c r="AK26" s="143" t="s">
        <v>170</v>
      </c>
      <c r="AL26" s="143" t="s">
        <v>171</v>
      </c>
      <c r="BJ26">
        <v>0.35361605058197015</v>
      </c>
      <c r="BK26">
        <v>1</v>
      </c>
      <c r="BL26">
        <v>0</v>
      </c>
      <c r="BM26">
        <v>18</v>
      </c>
      <c r="BN26">
        <v>4</v>
      </c>
      <c r="BO26">
        <v>0.66666666666666674</v>
      </c>
      <c r="BP26">
        <v>0.95833333333333337</v>
      </c>
      <c r="BQ26">
        <v>0</v>
      </c>
    </row>
    <row r="27" spans="1:69" x14ac:dyDescent="0.45">
      <c r="A27">
        <v>8.1</v>
      </c>
      <c r="B27">
        <v>1.7</v>
      </c>
      <c r="C27">
        <v>58</v>
      </c>
      <c r="D27">
        <v>19</v>
      </c>
      <c r="E27">
        <v>0.44700000000000001</v>
      </c>
      <c r="F27">
        <v>20</v>
      </c>
      <c r="G27">
        <v>4</v>
      </c>
      <c r="H27">
        <v>129</v>
      </c>
      <c r="I27">
        <v>0</v>
      </c>
      <c r="J27">
        <v>43</v>
      </c>
      <c r="K27">
        <v>10</v>
      </c>
      <c r="L27">
        <v>3</v>
      </c>
      <c r="M27">
        <v>42</v>
      </c>
      <c r="N27">
        <v>35</v>
      </c>
      <c r="O27">
        <v>0</v>
      </c>
      <c r="P27">
        <v>178</v>
      </c>
      <c r="Q27">
        <v>184</v>
      </c>
      <c r="R27">
        <v>3.3707865168539325E-2</v>
      </c>
      <c r="S27">
        <v>1</v>
      </c>
      <c r="T27">
        <v>0</v>
      </c>
      <c r="U27">
        <v>1</v>
      </c>
      <c r="V27">
        <v>1</v>
      </c>
      <c r="W27">
        <v>0.82642637811743436</v>
      </c>
      <c r="X27">
        <v>0.82642637811743436</v>
      </c>
      <c r="Y27">
        <v>0.17357362188256564</v>
      </c>
      <c r="Z27">
        <v>-0.19064444237654168</v>
      </c>
      <c r="AA27">
        <v>100</v>
      </c>
      <c r="AB27">
        <v>0.21002914050003979</v>
      </c>
      <c r="AE27" s="143" t="s">
        <v>100</v>
      </c>
      <c r="AF27" s="143">
        <v>-8.091484706036475</v>
      </c>
      <c r="AG27" s="143">
        <v>15.651679190644256</v>
      </c>
      <c r="AH27" s="143">
        <v>0.26726036662935021</v>
      </c>
      <c r="AI27" s="144">
        <v>0.60517549032890661</v>
      </c>
      <c r="AJ27" s="143">
        <v>3.0613489921870791E-4</v>
      </c>
      <c r="AK27" s="143"/>
      <c r="AL27" s="143"/>
      <c r="BJ27">
        <v>0.35775736316621592</v>
      </c>
      <c r="BK27">
        <v>0</v>
      </c>
      <c r="BL27">
        <v>1</v>
      </c>
      <c r="BM27">
        <v>18</v>
      </c>
      <c r="BN27">
        <v>5</v>
      </c>
      <c r="BO27">
        <v>0.66666666666666674</v>
      </c>
      <c r="BP27">
        <v>0.94791666666666663</v>
      </c>
      <c r="BQ27">
        <v>1.755401234567909E-2</v>
      </c>
    </row>
    <row r="28" spans="1:69" x14ac:dyDescent="0.45">
      <c r="A28">
        <v>8.1</v>
      </c>
      <c r="B28">
        <v>1.8</v>
      </c>
      <c r="C28">
        <v>43</v>
      </c>
      <c r="D28">
        <v>23</v>
      </c>
      <c r="E28">
        <v>1.607</v>
      </c>
      <c r="F28">
        <v>123</v>
      </c>
      <c r="G28">
        <v>1</v>
      </c>
      <c r="H28">
        <v>72</v>
      </c>
      <c r="I28">
        <v>0</v>
      </c>
      <c r="J28">
        <v>45</v>
      </c>
      <c r="K28">
        <v>8</v>
      </c>
      <c r="L28">
        <v>3</v>
      </c>
      <c r="M28">
        <v>44</v>
      </c>
      <c r="N28">
        <v>19</v>
      </c>
      <c r="O28">
        <v>0</v>
      </c>
      <c r="P28">
        <v>163</v>
      </c>
      <c r="Q28">
        <v>170</v>
      </c>
      <c r="R28">
        <v>4.2944785276073622E-2</v>
      </c>
      <c r="S28">
        <v>0</v>
      </c>
      <c r="T28">
        <v>1</v>
      </c>
      <c r="U28">
        <v>1</v>
      </c>
      <c r="V28">
        <v>0</v>
      </c>
      <c r="W28">
        <v>0.61104543313939907</v>
      </c>
      <c r="X28">
        <v>0.61104543313939907</v>
      </c>
      <c r="Y28">
        <v>0.38895456686060093</v>
      </c>
      <c r="Z28">
        <v>-0.94429273688754856</v>
      </c>
      <c r="AA28">
        <v>0</v>
      </c>
      <c r="AB28">
        <v>1.5709943659265331</v>
      </c>
      <c r="AE28" s="143" t="s">
        <v>40</v>
      </c>
      <c r="AF28" s="143">
        <v>-0.37218230541614183</v>
      </c>
      <c r="AG28" s="143">
        <v>0.25822517979496257</v>
      </c>
      <c r="AH28" s="143">
        <v>2.0773719655977163</v>
      </c>
      <c r="AI28" s="144">
        <v>0.14949737327140988</v>
      </c>
      <c r="AJ28" s="143">
        <v>0.6892285809669092</v>
      </c>
      <c r="AK28" s="143">
        <v>0.41549098664420842</v>
      </c>
      <c r="AL28" s="143">
        <v>1.1433124955570704</v>
      </c>
      <c r="BJ28">
        <v>0.36313836038422925</v>
      </c>
      <c r="BK28">
        <v>1</v>
      </c>
      <c r="BL28">
        <v>0</v>
      </c>
      <c r="BM28">
        <v>19</v>
      </c>
      <c r="BN28">
        <v>5</v>
      </c>
      <c r="BO28">
        <v>0.64814814814814814</v>
      </c>
      <c r="BP28">
        <v>0.94791666666666663</v>
      </c>
      <c r="BQ28">
        <v>0</v>
      </c>
    </row>
    <row r="29" spans="1:69" x14ac:dyDescent="0.45">
      <c r="A29">
        <v>8.1</v>
      </c>
      <c r="B29">
        <v>1.9</v>
      </c>
      <c r="C29">
        <v>49</v>
      </c>
      <c r="D29">
        <v>16</v>
      </c>
      <c r="E29">
        <v>0.98299999999999998</v>
      </c>
      <c r="F29">
        <v>71</v>
      </c>
      <c r="G29">
        <v>4</v>
      </c>
      <c r="H29">
        <v>112</v>
      </c>
      <c r="I29">
        <v>0</v>
      </c>
      <c r="J29">
        <v>39</v>
      </c>
      <c r="K29">
        <v>7</v>
      </c>
      <c r="L29">
        <v>3</v>
      </c>
      <c r="M29">
        <v>45</v>
      </c>
      <c r="N29">
        <v>23</v>
      </c>
      <c r="O29">
        <v>0</v>
      </c>
      <c r="P29">
        <v>175</v>
      </c>
      <c r="Q29">
        <v>180</v>
      </c>
      <c r="R29">
        <v>2.8571428571428571E-2</v>
      </c>
      <c r="S29">
        <v>1</v>
      </c>
      <c r="T29">
        <v>0</v>
      </c>
      <c r="U29">
        <v>1</v>
      </c>
      <c r="V29">
        <v>1</v>
      </c>
      <c r="W29">
        <v>0.83672728530493923</v>
      </c>
      <c r="X29">
        <v>0.83672728530493923</v>
      </c>
      <c r="Y29">
        <v>0.16327271469506077</v>
      </c>
      <c r="Z29">
        <v>-0.17825708559327255</v>
      </c>
      <c r="AA29">
        <v>100</v>
      </c>
      <c r="AB29">
        <v>0.19513253309954773</v>
      </c>
      <c r="AE29" s="124" t="s">
        <v>41</v>
      </c>
      <c r="AF29" s="124">
        <v>-0.3751697409643488</v>
      </c>
      <c r="AG29" s="124">
        <v>1.1891741144454426</v>
      </c>
      <c r="AH29" s="124">
        <v>9.9532454202295451E-2</v>
      </c>
      <c r="AI29" s="141">
        <v>0.75239143025884248</v>
      </c>
      <c r="AJ29" s="124">
        <v>0.68717262754653108</v>
      </c>
      <c r="AK29" s="124">
        <v>6.6809621350054749E-2</v>
      </c>
      <c r="AL29" s="124">
        <v>7.0679373794836904</v>
      </c>
      <c r="BJ29">
        <v>0.36418937009451102</v>
      </c>
      <c r="BK29">
        <v>0</v>
      </c>
      <c r="BL29">
        <v>1</v>
      </c>
      <c r="BM29">
        <v>19</v>
      </c>
      <c r="BN29">
        <v>6</v>
      </c>
      <c r="BO29">
        <v>0.64814814814814814</v>
      </c>
      <c r="BP29">
        <v>0.9375</v>
      </c>
      <c r="BQ29">
        <v>0</v>
      </c>
    </row>
    <row r="30" spans="1:69" x14ac:dyDescent="0.45">
      <c r="A30">
        <v>8.1</v>
      </c>
      <c r="B30">
        <v>3.3</v>
      </c>
      <c r="C30">
        <v>79</v>
      </c>
      <c r="D30">
        <v>2</v>
      </c>
      <c r="E30">
        <v>0.54600000000000004</v>
      </c>
      <c r="F30">
        <v>122</v>
      </c>
      <c r="G30">
        <v>4</v>
      </c>
      <c r="H30">
        <v>129</v>
      </c>
      <c r="I30">
        <v>0</v>
      </c>
      <c r="J30">
        <v>56</v>
      </c>
      <c r="K30">
        <v>3</v>
      </c>
      <c r="L30">
        <v>5</v>
      </c>
      <c r="M30">
        <v>33</v>
      </c>
      <c r="N30">
        <v>74</v>
      </c>
      <c r="O30">
        <v>0</v>
      </c>
      <c r="P30">
        <v>163</v>
      </c>
      <c r="Q30">
        <v>170</v>
      </c>
      <c r="R30">
        <v>4.2944785276073622E-2</v>
      </c>
      <c r="S30">
        <v>1</v>
      </c>
      <c r="T30">
        <v>0</v>
      </c>
      <c r="U30">
        <v>1</v>
      </c>
      <c r="V30">
        <v>1</v>
      </c>
      <c r="W30">
        <v>0.43455290300692007</v>
      </c>
      <c r="X30">
        <v>0.43455290300692007</v>
      </c>
      <c r="Y30">
        <v>0.56544709699307993</v>
      </c>
      <c r="Z30">
        <v>-0.83343758563100401</v>
      </c>
      <c r="AA30">
        <v>0</v>
      </c>
      <c r="AB30">
        <v>1.3012157854208959</v>
      </c>
      <c r="AE30" s="143" t="s">
        <v>42</v>
      </c>
      <c r="AF30" s="143">
        <v>4.4361159849997632E-2</v>
      </c>
      <c r="AG30" s="143">
        <v>4.3799923374800882E-2</v>
      </c>
      <c r="AH30" s="143">
        <v>1.025791470528288</v>
      </c>
      <c r="AI30" s="144">
        <v>0.31114918401714331</v>
      </c>
      <c r="AJ30" s="143">
        <v>1.0453598287190784</v>
      </c>
      <c r="AK30" s="143">
        <v>0.95936361777039336</v>
      </c>
      <c r="AL30" s="143">
        <v>1.1390646374929738</v>
      </c>
      <c r="BJ30">
        <v>0.38552135110964841</v>
      </c>
      <c r="BK30">
        <v>0</v>
      </c>
      <c r="BL30">
        <v>1</v>
      </c>
      <c r="BM30">
        <v>19</v>
      </c>
      <c r="BN30">
        <v>7</v>
      </c>
      <c r="BO30">
        <v>0.64814814814814814</v>
      </c>
      <c r="BP30">
        <v>0.92708333333333337</v>
      </c>
      <c r="BQ30">
        <v>0</v>
      </c>
    </row>
    <row r="31" spans="1:69" x14ac:dyDescent="0.45">
      <c r="A31">
        <v>8.1999999999999993</v>
      </c>
      <c r="B31">
        <v>1.7</v>
      </c>
      <c r="C31">
        <v>49</v>
      </c>
      <c r="D31">
        <v>13</v>
      </c>
      <c r="E31">
        <v>0.85199999999999998</v>
      </c>
      <c r="F31">
        <v>102</v>
      </c>
      <c r="G31">
        <v>3</v>
      </c>
      <c r="H31">
        <v>108</v>
      </c>
      <c r="I31">
        <v>0</v>
      </c>
      <c r="J31">
        <v>37</v>
      </c>
      <c r="K31">
        <v>9</v>
      </c>
      <c r="L31">
        <v>4</v>
      </c>
      <c r="M31">
        <v>41</v>
      </c>
      <c r="N31">
        <v>25</v>
      </c>
      <c r="O31">
        <v>0</v>
      </c>
      <c r="P31">
        <v>162</v>
      </c>
      <c r="Q31">
        <v>168</v>
      </c>
      <c r="R31">
        <v>3.7037037037037035E-2</v>
      </c>
      <c r="S31">
        <v>1</v>
      </c>
      <c r="T31">
        <v>0</v>
      </c>
      <c r="U31">
        <v>1</v>
      </c>
      <c r="V31">
        <v>1</v>
      </c>
      <c r="W31">
        <v>0.73042355510086376</v>
      </c>
      <c r="X31">
        <v>0.73042355510086376</v>
      </c>
      <c r="Y31">
        <v>0.26957644489913624</v>
      </c>
      <c r="Z31">
        <v>-0.31413070063093645</v>
      </c>
      <c r="AA31">
        <v>100</v>
      </c>
      <c r="AB31">
        <v>0.3690686629922697</v>
      </c>
      <c r="AE31" s="143" t="s">
        <v>43</v>
      </c>
      <c r="AF31" s="143">
        <v>4.8594733704087588E-2</v>
      </c>
      <c r="AG31" s="143">
        <v>5.2250349705748003E-2</v>
      </c>
      <c r="AH31" s="143">
        <v>0.86496793903444469</v>
      </c>
      <c r="AI31" s="144">
        <v>0.35235217325365059</v>
      </c>
      <c r="AJ31" s="143">
        <v>1.0497948180614423</v>
      </c>
      <c r="AK31" s="143">
        <v>0.94760827902661904</v>
      </c>
      <c r="AL31" s="143">
        <v>1.1630007719652886</v>
      </c>
      <c r="BJ31">
        <v>0.41663511759132593</v>
      </c>
      <c r="BK31">
        <v>0</v>
      </c>
      <c r="BL31">
        <v>1</v>
      </c>
      <c r="BM31">
        <v>19</v>
      </c>
      <c r="BN31">
        <v>8</v>
      </c>
      <c r="BO31">
        <v>0.64814814814814814</v>
      </c>
      <c r="BP31">
        <v>0.91666666666666663</v>
      </c>
      <c r="BQ31">
        <v>1.697530864197528E-2</v>
      </c>
    </row>
    <row r="32" spans="1:69" x14ac:dyDescent="0.45">
      <c r="A32">
        <v>8.3000000000000007</v>
      </c>
      <c r="B32">
        <v>1.9</v>
      </c>
      <c r="C32">
        <v>49</v>
      </c>
      <c r="D32">
        <v>4</v>
      </c>
      <c r="E32">
        <v>0.124</v>
      </c>
      <c r="F32">
        <v>77</v>
      </c>
      <c r="G32">
        <v>3</v>
      </c>
      <c r="H32">
        <v>150</v>
      </c>
      <c r="I32">
        <v>0</v>
      </c>
      <c r="J32">
        <v>29</v>
      </c>
      <c r="K32">
        <v>10</v>
      </c>
      <c r="L32">
        <v>1</v>
      </c>
      <c r="M32">
        <v>32</v>
      </c>
      <c r="N32">
        <v>24</v>
      </c>
      <c r="O32">
        <v>1</v>
      </c>
      <c r="P32">
        <v>168</v>
      </c>
      <c r="Q32">
        <v>175</v>
      </c>
      <c r="R32">
        <v>4.1666666666666664E-2</v>
      </c>
      <c r="S32">
        <v>0</v>
      </c>
      <c r="T32">
        <v>1</v>
      </c>
      <c r="U32">
        <v>1</v>
      </c>
      <c r="V32">
        <v>0</v>
      </c>
      <c r="W32">
        <v>0.550417727842614</v>
      </c>
      <c r="X32">
        <v>0.550417727842614</v>
      </c>
      <c r="Y32">
        <v>0.449582272157386</v>
      </c>
      <c r="Z32">
        <v>-0.79943641143497302</v>
      </c>
      <c r="AA32">
        <v>0</v>
      </c>
      <c r="AB32">
        <v>1.2242869924593656</v>
      </c>
      <c r="AE32" s="143" t="s">
        <v>44</v>
      </c>
      <c r="AF32" s="143">
        <v>0.85076186508489737</v>
      </c>
      <c r="AG32" s="143">
        <v>0.37896618097642421</v>
      </c>
      <c r="AH32" s="143">
        <v>5.0398210832854557</v>
      </c>
      <c r="AI32" s="144">
        <v>2.4771048282381934E-2</v>
      </c>
      <c r="AJ32" s="143">
        <v>2.341430026356381</v>
      </c>
      <c r="AK32" s="143">
        <v>1.1140497495739985</v>
      </c>
      <c r="AL32" s="143">
        <v>4.9210500432495206</v>
      </c>
      <c r="BJ32">
        <v>0.41885829942655262</v>
      </c>
      <c r="BK32">
        <v>1</v>
      </c>
      <c r="BL32">
        <v>0</v>
      </c>
      <c r="BM32">
        <v>20</v>
      </c>
      <c r="BN32">
        <v>8</v>
      </c>
      <c r="BO32">
        <v>0.62962962962962965</v>
      </c>
      <c r="BP32">
        <v>0.91666666666666663</v>
      </c>
      <c r="BQ32">
        <v>0</v>
      </c>
    </row>
    <row r="33" spans="1:69" x14ac:dyDescent="0.45">
      <c r="A33">
        <v>8.4</v>
      </c>
      <c r="B33">
        <v>1.8</v>
      </c>
      <c r="C33">
        <v>47</v>
      </c>
      <c r="D33">
        <v>10</v>
      </c>
      <c r="E33">
        <v>1.512</v>
      </c>
      <c r="F33">
        <v>73</v>
      </c>
      <c r="G33">
        <v>0</v>
      </c>
      <c r="H33">
        <v>82</v>
      </c>
      <c r="I33">
        <v>1</v>
      </c>
      <c r="J33">
        <v>31</v>
      </c>
      <c r="K33">
        <v>7</v>
      </c>
      <c r="L33">
        <v>2</v>
      </c>
      <c r="M33">
        <v>41</v>
      </c>
      <c r="N33">
        <v>22</v>
      </c>
      <c r="O33">
        <v>1</v>
      </c>
      <c r="P33">
        <v>174</v>
      </c>
      <c r="Q33">
        <v>180</v>
      </c>
      <c r="R33">
        <v>3.4482758620689655E-2</v>
      </c>
      <c r="S33">
        <v>0</v>
      </c>
      <c r="T33">
        <v>1</v>
      </c>
      <c r="U33">
        <v>1</v>
      </c>
      <c r="V33">
        <v>0</v>
      </c>
      <c r="W33">
        <v>0.23943453203989312</v>
      </c>
      <c r="X33">
        <v>0.23943453203989312</v>
      </c>
      <c r="Y33">
        <v>0.76056546796010682</v>
      </c>
      <c r="Z33">
        <v>-0.27369308557029748</v>
      </c>
      <c r="AA33">
        <v>100</v>
      </c>
      <c r="AB33">
        <v>0.31481120577571631</v>
      </c>
      <c r="AE33" s="143" t="s">
        <v>45</v>
      </c>
      <c r="AF33" s="143">
        <v>1.7073617741555094E-2</v>
      </c>
      <c r="AG33" s="143">
        <v>1.0493494646836365E-2</v>
      </c>
      <c r="AH33" s="143">
        <v>2.6473466773403742</v>
      </c>
      <c r="AI33" s="144">
        <v>0.10372289131273582</v>
      </c>
      <c r="AJ33" s="143">
        <v>1.0172202050230175</v>
      </c>
      <c r="AK33" s="143">
        <v>0.99651284047458855</v>
      </c>
      <c r="AL33" s="143">
        <v>1.0383578650268839</v>
      </c>
      <c r="BJ33">
        <v>0.41926919281677039</v>
      </c>
      <c r="BK33">
        <v>0</v>
      </c>
      <c r="BL33">
        <v>1</v>
      </c>
      <c r="BM33">
        <v>20</v>
      </c>
      <c r="BN33">
        <v>9</v>
      </c>
      <c r="BO33">
        <v>0.62962962962962965</v>
      </c>
      <c r="BP33">
        <v>0.90625</v>
      </c>
      <c r="BQ33">
        <v>0</v>
      </c>
    </row>
    <row r="34" spans="1:69" x14ac:dyDescent="0.45">
      <c r="A34">
        <v>8.4</v>
      </c>
      <c r="B34">
        <v>2</v>
      </c>
      <c r="C34">
        <v>56</v>
      </c>
      <c r="D34">
        <v>14</v>
      </c>
      <c r="E34">
        <v>3.9E-2</v>
      </c>
      <c r="F34">
        <v>128</v>
      </c>
      <c r="G34">
        <v>1</v>
      </c>
      <c r="H34">
        <v>97</v>
      </c>
      <c r="I34">
        <v>1</v>
      </c>
      <c r="J34">
        <v>43</v>
      </c>
      <c r="K34">
        <v>6</v>
      </c>
      <c r="L34">
        <v>3</v>
      </c>
      <c r="M34">
        <v>41</v>
      </c>
      <c r="N34">
        <v>37</v>
      </c>
      <c r="O34">
        <v>0</v>
      </c>
      <c r="P34">
        <v>165</v>
      </c>
      <c r="Q34">
        <v>172</v>
      </c>
      <c r="R34">
        <v>4.2424242424242427E-2</v>
      </c>
      <c r="S34">
        <v>0</v>
      </c>
      <c r="T34">
        <v>1</v>
      </c>
      <c r="U34">
        <v>1</v>
      </c>
      <c r="V34">
        <v>0</v>
      </c>
      <c r="W34">
        <v>0.29688460052765797</v>
      </c>
      <c r="X34">
        <v>0.29688460052765797</v>
      </c>
      <c r="Y34">
        <v>0.70311539947234203</v>
      </c>
      <c r="Z34">
        <v>-0.35223424776635015</v>
      </c>
      <c r="AA34">
        <v>100</v>
      </c>
      <c r="AB34">
        <v>0.42224164162875277</v>
      </c>
      <c r="AE34" s="143" t="s">
        <v>46</v>
      </c>
      <c r="AF34" s="143">
        <v>0.37115445860657426</v>
      </c>
      <c r="AG34" s="143">
        <v>0.16434597987595867</v>
      </c>
      <c r="AH34" s="143">
        <v>5.1002468206187226</v>
      </c>
      <c r="AI34" s="144">
        <v>2.392243921505011E-2</v>
      </c>
      <c r="AJ34" s="143">
        <v>1.4494069294726353</v>
      </c>
      <c r="AK34" s="143">
        <v>1.0502647308871182</v>
      </c>
      <c r="AL34" s="143">
        <v>2.0002389734908501</v>
      </c>
      <c r="BJ34">
        <v>0.43455290300692007</v>
      </c>
      <c r="BK34">
        <v>0</v>
      </c>
      <c r="BL34">
        <v>1</v>
      </c>
      <c r="BM34">
        <v>20</v>
      </c>
      <c r="BN34">
        <v>10</v>
      </c>
      <c r="BO34">
        <v>0.62962962962962965</v>
      </c>
      <c r="BP34">
        <v>0.89583333333333337</v>
      </c>
      <c r="BQ34">
        <v>0</v>
      </c>
    </row>
    <row r="35" spans="1:69" x14ac:dyDescent="0.45">
      <c r="A35">
        <v>8.5</v>
      </c>
      <c r="B35">
        <v>1.9</v>
      </c>
      <c r="C35">
        <v>53</v>
      </c>
      <c r="D35">
        <v>21</v>
      </c>
      <c r="E35">
        <v>0.56799999999999995</v>
      </c>
      <c r="F35">
        <v>125</v>
      </c>
      <c r="G35">
        <v>3</v>
      </c>
      <c r="H35">
        <v>109</v>
      </c>
      <c r="I35">
        <v>0</v>
      </c>
      <c r="J35">
        <v>44</v>
      </c>
      <c r="K35">
        <v>8</v>
      </c>
      <c r="L35">
        <v>3</v>
      </c>
      <c r="M35">
        <v>45</v>
      </c>
      <c r="N35">
        <v>34</v>
      </c>
      <c r="O35">
        <v>0</v>
      </c>
      <c r="P35">
        <v>160</v>
      </c>
      <c r="Q35">
        <v>167</v>
      </c>
      <c r="R35">
        <v>4.3749999999999997E-2</v>
      </c>
      <c r="S35">
        <v>0</v>
      </c>
      <c r="T35">
        <v>1</v>
      </c>
      <c r="U35">
        <v>1</v>
      </c>
      <c r="V35">
        <v>0</v>
      </c>
      <c r="W35">
        <v>0.6685846973161067</v>
      </c>
      <c r="X35">
        <v>0.6685846973161067</v>
      </c>
      <c r="Y35">
        <v>0.3314153026838933</v>
      </c>
      <c r="Z35">
        <v>-1.1043829991840113</v>
      </c>
      <c r="AA35">
        <v>0</v>
      </c>
      <c r="AB35">
        <v>2.0173621794217764</v>
      </c>
      <c r="AE35" s="143" t="s">
        <v>47</v>
      </c>
      <c r="AF35" s="143">
        <v>7.0826921071034908E-3</v>
      </c>
      <c r="AG35" s="143">
        <v>1.308026842005231E-2</v>
      </c>
      <c r="AH35" s="143">
        <v>0.29319962693502588</v>
      </c>
      <c r="AI35" s="144">
        <v>0.58817739231776334</v>
      </c>
      <c r="AJ35" s="143">
        <v>1.0071078336924981</v>
      </c>
      <c r="AK35" s="143">
        <v>0.98161690592936945</v>
      </c>
      <c r="AL35" s="143">
        <v>1.0332607176569717</v>
      </c>
      <c r="BJ35">
        <v>0.44129170057090739</v>
      </c>
      <c r="BK35">
        <v>0</v>
      </c>
      <c r="BL35">
        <v>1</v>
      </c>
      <c r="BM35">
        <v>20</v>
      </c>
      <c r="BN35">
        <v>11</v>
      </c>
      <c r="BO35">
        <v>0.62962962962962965</v>
      </c>
      <c r="BP35">
        <v>0.88541666666666663</v>
      </c>
      <c r="BQ35">
        <v>0</v>
      </c>
    </row>
    <row r="36" spans="1:69" x14ac:dyDescent="0.45">
      <c r="A36">
        <v>8.6</v>
      </c>
      <c r="B36">
        <v>1.8</v>
      </c>
      <c r="C36">
        <v>48</v>
      </c>
      <c r="D36">
        <v>10</v>
      </c>
      <c r="E36">
        <v>1.6439999999999999</v>
      </c>
      <c r="F36">
        <v>60</v>
      </c>
      <c r="G36">
        <v>3</v>
      </c>
      <c r="H36">
        <v>118</v>
      </c>
      <c r="I36">
        <v>1</v>
      </c>
      <c r="J36">
        <v>34</v>
      </c>
      <c r="K36">
        <v>19</v>
      </c>
      <c r="L36">
        <v>1</v>
      </c>
      <c r="M36">
        <v>39</v>
      </c>
      <c r="N36">
        <v>22</v>
      </c>
      <c r="O36">
        <v>1</v>
      </c>
      <c r="P36">
        <v>172</v>
      </c>
      <c r="Q36">
        <v>180</v>
      </c>
      <c r="R36">
        <v>4.6511627906976744E-2</v>
      </c>
      <c r="S36">
        <v>0</v>
      </c>
      <c r="T36">
        <v>1</v>
      </c>
      <c r="U36">
        <v>1</v>
      </c>
      <c r="V36">
        <v>0</v>
      </c>
      <c r="W36">
        <v>0.82114487725025687</v>
      </c>
      <c r="X36">
        <v>0.82114487725025687</v>
      </c>
      <c r="Y36">
        <v>0.17885512274974313</v>
      </c>
      <c r="Z36">
        <v>-1.7211791709713804</v>
      </c>
      <c r="AA36">
        <v>0</v>
      </c>
      <c r="AB36">
        <v>4.5911174621440143</v>
      </c>
      <c r="AE36" s="143" t="s">
        <v>49</v>
      </c>
      <c r="AF36" s="143">
        <v>-0.5540377467305313</v>
      </c>
      <c r="AG36" s="143">
        <v>0.49785696780178551</v>
      </c>
      <c r="AH36" s="143">
        <v>1.2384244830895101</v>
      </c>
      <c r="AI36" s="144">
        <v>0.26577491052528873</v>
      </c>
      <c r="AJ36" s="143">
        <v>0.5746249299677052</v>
      </c>
      <c r="AK36" s="143">
        <v>0.21657476136297951</v>
      </c>
      <c r="AL36" s="143">
        <v>1.5246181413862205</v>
      </c>
      <c r="BJ36">
        <v>0.44906153590257369</v>
      </c>
      <c r="BK36">
        <v>0</v>
      </c>
      <c r="BL36">
        <v>1</v>
      </c>
      <c r="BM36">
        <v>20</v>
      </c>
      <c r="BN36">
        <v>12</v>
      </c>
      <c r="BO36">
        <v>0.62962962962962965</v>
      </c>
      <c r="BP36">
        <v>0.875</v>
      </c>
      <c r="BQ36">
        <v>1.6203703703703679E-2</v>
      </c>
    </row>
    <row r="37" spans="1:69" x14ac:dyDescent="0.45">
      <c r="A37">
        <v>8.6999999999999993</v>
      </c>
      <c r="B37">
        <v>1.8</v>
      </c>
      <c r="C37">
        <v>53</v>
      </c>
      <c r="D37">
        <v>10</v>
      </c>
      <c r="E37">
        <v>1.2</v>
      </c>
      <c r="F37">
        <v>83</v>
      </c>
      <c r="G37">
        <v>2</v>
      </c>
      <c r="H37">
        <v>90</v>
      </c>
      <c r="I37">
        <v>1</v>
      </c>
      <c r="J37">
        <v>33</v>
      </c>
      <c r="K37">
        <v>8</v>
      </c>
      <c r="L37">
        <v>2</v>
      </c>
      <c r="M37">
        <v>39</v>
      </c>
      <c r="N37">
        <v>109</v>
      </c>
      <c r="O37">
        <v>1</v>
      </c>
      <c r="P37">
        <v>172</v>
      </c>
      <c r="Q37">
        <v>179</v>
      </c>
      <c r="R37">
        <v>4.0697674418604654E-2</v>
      </c>
      <c r="S37">
        <v>1</v>
      </c>
      <c r="T37">
        <v>0</v>
      </c>
      <c r="U37">
        <v>1</v>
      </c>
      <c r="V37">
        <v>1</v>
      </c>
      <c r="W37">
        <v>0.59354077995245691</v>
      </c>
      <c r="X37">
        <v>0.59354077995245691</v>
      </c>
      <c r="Y37">
        <v>0.40645922004754309</v>
      </c>
      <c r="Z37">
        <v>-0.52164935633678444</v>
      </c>
      <c r="AA37">
        <v>100</v>
      </c>
      <c r="AB37">
        <v>0.68480420179402124</v>
      </c>
      <c r="AE37" s="143" t="s">
        <v>50</v>
      </c>
      <c r="AF37" s="143">
        <v>-0.10333967252848798</v>
      </c>
      <c r="AG37" s="143">
        <v>3.6949602885577568E-2</v>
      </c>
      <c r="AH37" s="143">
        <v>7.8219423649295443</v>
      </c>
      <c r="AI37" s="144">
        <v>5.1615693905853466E-3</v>
      </c>
      <c r="AJ37" s="143">
        <v>0.90182059776806911</v>
      </c>
      <c r="AK37" s="143">
        <v>0.83881964201290016</v>
      </c>
      <c r="AL37" s="143">
        <v>0.96955334594590969</v>
      </c>
      <c r="BJ37">
        <v>0.451526295939915</v>
      </c>
      <c r="BK37">
        <v>1</v>
      </c>
      <c r="BL37">
        <v>0</v>
      </c>
      <c r="BM37">
        <v>21</v>
      </c>
      <c r="BN37">
        <v>12</v>
      </c>
      <c r="BO37">
        <v>0.61111111111111116</v>
      </c>
      <c r="BP37">
        <v>0.875</v>
      </c>
      <c r="BQ37">
        <v>1.6203703703703776E-2</v>
      </c>
    </row>
    <row r="38" spans="1:69" x14ac:dyDescent="0.45">
      <c r="A38">
        <v>8.6999999999999993</v>
      </c>
      <c r="B38">
        <v>2.1</v>
      </c>
      <c r="C38">
        <v>51</v>
      </c>
      <c r="D38">
        <v>15</v>
      </c>
      <c r="E38">
        <v>0.18</v>
      </c>
      <c r="F38">
        <v>84</v>
      </c>
      <c r="G38">
        <v>4</v>
      </c>
      <c r="H38">
        <v>122</v>
      </c>
      <c r="I38">
        <v>1</v>
      </c>
      <c r="J38">
        <v>40</v>
      </c>
      <c r="K38">
        <v>8</v>
      </c>
      <c r="L38">
        <v>3</v>
      </c>
      <c r="M38">
        <v>43</v>
      </c>
      <c r="N38">
        <v>26</v>
      </c>
      <c r="O38">
        <v>1</v>
      </c>
      <c r="P38">
        <v>171</v>
      </c>
      <c r="Q38">
        <v>180</v>
      </c>
      <c r="R38">
        <v>5.2631578947368418E-2</v>
      </c>
      <c r="S38">
        <v>1</v>
      </c>
      <c r="T38">
        <v>0</v>
      </c>
      <c r="U38">
        <v>1</v>
      </c>
      <c r="V38">
        <v>1</v>
      </c>
      <c r="W38">
        <v>0.27082383397006288</v>
      </c>
      <c r="X38">
        <v>0.27082383397006288</v>
      </c>
      <c r="Y38">
        <v>0.72917616602993718</v>
      </c>
      <c r="Z38">
        <v>-1.3062867286335569</v>
      </c>
      <c r="AA38">
        <v>0</v>
      </c>
      <c r="AB38">
        <v>2.6924372029625023</v>
      </c>
      <c r="AE38" s="143" t="s">
        <v>51</v>
      </c>
      <c r="AF38" s="143">
        <v>0.12576795592347281</v>
      </c>
      <c r="AG38" s="143">
        <v>7.3475291982560878E-2</v>
      </c>
      <c r="AH38" s="143">
        <v>2.9299308042673631</v>
      </c>
      <c r="AI38" s="144">
        <v>8.6951219220614731E-2</v>
      </c>
      <c r="AJ38" s="143">
        <v>1.1340189953598043</v>
      </c>
      <c r="AK38" s="143">
        <v>0.98192438941357396</v>
      </c>
      <c r="AL38" s="143">
        <v>1.3096722066399489</v>
      </c>
      <c r="BJ38">
        <v>0.49071717529161851</v>
      </c>
      <c r="BK38">
        <v>1</v>
      </c>
      <c r="BL38">
        <v>0</v>
      </c>
      <c r="BM38">
        <v>22</v>
      </c>
      <c r="BN38">
        <v>12</v>
      </c>
      <c r="BO38">
        <v>0.59259259259259256</v>
      </c>
      <c r="BP38">
        <v>0.875</v>
      </c>
      <c r="BQ38">
        <v>1.6203703703703679E-2</v>
      </c>
    </row>
    <row r="39" spans="1:69" x14ac:dyDescent="0.45">
      <c r="A39">
        <v>8.6999999999999993</v>
      </c>
      <c r="B39">
        <v>2.1</v>
      </c>
      <c r="C39">
        <v>53</v>
      </c>
      <c r="D39">
        <v>2</v>
      </c>
      <c r="E39">
        <v>2.8719999999999999</v>
      </c>
      <c r="F39">
        <v>144</v>
      </c>
      <c r="G39">
        <v>6</v>
      </c>
      <c r="H39">
        <v>73</v>
      </c>
      <c r="I39">
        <v>1</v>
      </c>
      <c r="J39">
        <v>35</v>
      </c>
      <c r="K39">
        <v>4</v>
      </c>
      <c r="L39">
        <v>3</v>
      </c>
      <c r="M39">
        <v>50</v>
      </c>
      <c r="N39">
        <v>34</v>
      </c>
      <c r="O39">
        <v>0</v>
      </c>
      <c r="P39">
        <v>165</v>
      </c>
      <c r="Q39">
        <v>171</v>
      </c>
      <c r="R39">
        <v>3.6363636363636362E-2</v>
      </c>
      <c r="S39">
        <v>1</v>
      </c>
      <c r="T39">
        <v>0</v>
      </c>
      <c r="U39">
        <v>1</v>
      </c>
      <c r="V39">
        <v>1</v>
      </c>
      <c r="W39">
        <v>0.94856020822343656</v>
      </c>
      <c r="X39">
        <v>0.94856020822343656</v>
      </c>
      <c r="Y39">
        <v>5.1439791776563437E-2</v>
      </c>
      <c r="Z39">
        <v>-5.281001431704227E-2</v>
      </c>
      <c r="AA39">
        <v>100</v>
      </c>
      <c r="AB39">
        <v>5.4229337611478863E-2</v>
      </c>
      <c r="AE39" s="143" t="s">
        <v>52</v>
      </c>
      <c r="AF39" s="143">
        <v>-0.13692590462514251</v>
      </c>
      <c r="AG39" s="143">
        <v>0.19701841229997583</v>
      </c>
      <c r="AH39" s="143">
        <v>0.48301165223597564</v>
      </c>
      <c r="AI39" s="144">
        <v>0.48706131953891663</v>
      </c>
      <c r="AJ39" s="143">
        <v>0.87203483748655097</v>
      </c>
      <c r="AK39" s="143">
        <v>0.59269526622119861</v>
      </c>
      <c r="AL39" s="143">
        <v>1.2830282290569051</v>
      </c>
      <c r="BJ39">
        <v>0.49850978608876972</v>
      </c>
      <c r="BK39">
        <v>1</v>
      </c>
      <c r="BL39">
        <v>0</v>
      </c>
      <c r="BM39">
        <v>23</v>
      </c>
      <c r="BN39">
        <v>12</v>
      </c>
      <c r="BO39">
        <v>0.57407407407407407</v>
      </c>
      <c r="BP39">
        <v>0.875</v>
      </c>
      <c r="BQ39">
        <v>0</v>
      </c>
    </row>
    <row r="40" spans="1:69" x14ac:dyDescent="0.45">
      <c r="A40">
        <v>8.8000000000000007</v>
      </c>
      <c r="B40">
        <v>2</v>
      </c>
      <c r="C40">
        <v>56</v>
      </c>
      <c r="D40">
        <v>3</v>
      </c>
      <c r="E40">
        <v>0.496</v>
      </c>
      <c r="F40">
        <v>86</v>
      </c>
      <c r="G40">
        <v>3</v>
      </c>
      <c r="H40">
        <v>100</v>
      </c>
      <c r="I40">
        <v>0</v>
      </c>
      <c r="J40">
        <v>54</v>
      </c>
      <c r="K40">
        <v>8</v>
      </c>
      <c r="L40">
        <v>4</v>
      </c>
      <c r="M40">
        <v>31</v>
      </c>
      <c r="N40">
        <v>37</v>
      </c>
      <c r="O40">
        <v>0</v>
      </c>
      <c r="P40">
        <v>172</v>
      </c>
      <c r="Q40">
        <v>179</v>
      </c>
      <c r="R40">
        <v>4.0697674418604654E-2</v>
      </c>
      <c r="S40">
        <v>0</v>
      </c>
      <c r="T40">
        <v>1</v>
      </c>
      <c r="U40">
        <v>1</v>
      </c>
      <c r="V40">
        <v>0</v>
      </c>
      <c r="W40">
        <v>0.32309791141808369</v>
      </c>
      <c r="X40">
        <v>0.32309791141808369</v>
      </c>
      <c r="Y40">
        <v>0.67690208858191636</v>
      </c>
      <c r="Z40">
        <v>-0.39022864196204371</v>
      </c>
      <c r="AA40">
        <v>100</v>
      </c>
      <c r="AB40">
        <v>0.47731853227837023</v>
      </c>
      <c r="AE40" s="143" t="s">
        <v>53</v>
      </c>
      <c r="AF40" s="143">
        <v>-2.1082964270593873E-2</v>
      </c>
      <c r="AG40" s="143">
        <v>5.0205544439193318E-2</v>
      </c>
      <c r="AH40" s="143">
        <v>0.17634371407731919</v>
      </c>
      <c r="AI40" s="144">
        <v>0.67453440863971681</v>
      </c>
      <c r="AJ40" s="143">
        <v>0.97913772775223562</v>
      </c>
      <c r="AK40" s="143">
        <v>0.88737818517345546</v>
      </c>
      <c r="AL40" s="143">
        <v>1.0803856866510779</v>
      </c>
      <c r="BJ40">
        <v>0.50028397226043453</v>
      </c>
      <c r="BK40">
        <v>0</v>
      </c>
      <c r="BL40">
        <v>1</v>
      </c>
      <c r="BM40">
        <v>23</v>
      </c>
      <c r="BN40">
        <v>13</v>
      </c>
      <c r="BO40">
        <v>0.57407407407407407</v>
      </c>
      <c r="BP40">
        <v>0.86458333333333337</v>
      </c>
      <c r="BQ40">
        <v>1.601080246913578E-2</v>
      </c>
    </row>
    <row r="41" spans="1:69" x14ac:dyDescent="0.45">
      <c r="A41">
        <v>8.8000000000000007</v>
      </c>
      <c r="B41">
        <v>2.1</v>
      </c>
      <c r="C41">
        <v>58</v>
      </c>
      <c r="D41">
        <v>13</v>
      </c>
      <c r="E41">
        <v>0.86399999999999999</v>
      </c>
      <c r="F41">
        <v>129</v>
      </c>
      <c r="G41">
        <v>4</v>
      </c>
      <c r="H41">
        <v>133</v>
      </c>
      <c r="I41">
        <v>0</v>
      </c>
      <c r="J41">
        <v>61</v>
      </c>
      <c r="K41">
        <v>8</v>
      </c>
      <c r="L41">
        <v>5</v>
      </c>
      <c r="M41">
        <v>44</v>
      </c>
      <c r="N41">
        <v>39</v>
      </c>
      <c r="O41">
        <v>0</v>
      </c>
      <c r="P41">
        <v>162</v>
      </c>
      <c r="Q41">
        <v>168</v>
      </c>
      <c r="R41">
        <v>3.7037037037037035E-2</v>
      </c>
      <c r="S41">
        <v>1</v>
      </c>
      <c r="T41">
        <v>0</v>
      </c>
      <c r="U41">
        <v>1</v>
      </c>
      <c r="V41">
        <v>1</v>
      </c>
      <c r="W41">
        <v>0.34490379263707949</v>
      </c>
      <c r="X41">
        <v>0.34490379263707949</v>
      </c>
      <c r="Y41">
        <v>0.65509620736292051</v>
      </c>
      <c r="Z41">
        <v>-1.0644897627615015</v>
      </c>
      <c r="AA41">
        <v>0</v>
      </c>
      <c r="AB41">
        <v>1.8993592455280333</v>
      </c>
      <c r="AE41" s="143" t="s">
        <v>54</v>
      </c>
      <c r="AF41" s="143">
        <v>8.7509991829591172E-3</v>
      </c>
      <c r="AG41" s="143">
        <v>1.4467433498695038E-2</v>
      </c>
      <c r="AH41" s="143">
        <v>0.36587463069886034</v>
      </c>
      <c r="AI41" s="144">
        <v>0.54526158023797233</v>
      </c>
      <c r="AJ41" s="143">
        <v>1.0087894011129916</v>
      </c>
      <c r="AK41" s="143">
        <v>0.98058627203125559</v>
      </c>
      <c r="AL41" s="143">
        <v>1.0378036944060656</v>
      </c>
      <c r="BJ41">
        <v>0.50685132203779459</v>
      </c>
      <c r="BK41">
        <v>1</v>
      </c>
      <c r="BL41">
        <v>0</v>
      </c>
      <c r="BM41">
        <v>24</v>
      </c>
      <c r="BN41">
        <v>13</v>
      </c>
      <c r="BO41">
        <v>0.55555555555555558</v>
      </c>
      <c r="BP41">
        <v>0.86458333333333337</v>
      </c>
      <c r="BQ41">
        <v>1.6010802469135874E-2</v>
      </c>
    </row>
    <row r="42" spans="1:69" x14ac:dyDescent="0.45">
      <c r="A42">
        <v>8.9</v>
      </c>
      <c r="B42">
        <v>1.7</v>
      </c>
      <c r="C42">
        <v>39</v>
      </c>
      <c r="D42">
        <v>7</v>
      </c>
      <c r="E42">
        <v>7.1999999999999995E-2</v>
      </c>
      <c r="F42">
        <v>116</v>
      </c>
      <c r="G42">
        <v>7</v>
      </c>
      <c r="H42">
        <v>155</v>
      </c>
      <c r="I42">
        <v>1</v>
      </c>
      <c r="J42">
        <v>44</v>
      </c>
      <c r="K42">
        <v>16</v>
      </c>
      <c r="L42">
        <v>2</v>
      </c>
      <c r="M42">
        <v>35</v>
      </c>
      <c r="N42">
        <v>8</v>
      </c>
      <c r="O42">
        <v>1</v>
      </c>
      <c r="P42">
        <v>164</v>
      </c>
      <c r="Q42">
        <v>170</v>
      </c>
      <c r="R42">
        <v>3.6585365853658534E-2</v>
      </c>
      <c r="S42">
        <v>1</v>
      </c>
      <c r="T42">
        <v>0</v>
      </c>
      <c r="U42">
        <v>1</v>
      </c>
      <c r="V42">
        <v>1</v>
      </c>
      <c r="W42">
        <v>0.44129170057090739</v>
      </c>
      <c r="X42">
        <v>0.44129170057090739</v>
      </c>
      <c r="Y42">
        <v>0.55870829942909261</v>
      </c>
      <c r="Z42">
        <v>-0.81804916965686514</v>
      </c>
      <c r="AA42">
        <v>0</v>
      </c>
      <c r="AB42">
        <v>1.2660747952120586</v>
      </c>
      <c r="AE42" s="143" t="s">
        <v>55</v>
      </c>
      <c r="AF42" s="143">
        <v>-1.6582278210737096</v>
      </c>
      <c r="AG42" s="143">
        <v>0.55506511593294716</v>
      </c>
      <c r="AH42" s="143">
        <v>8.9248417917608531</v>
      </c>
      <c r="AI42" s="144">
        <v>2.8131772653894006E-3</v>
      </c>
      <c r="AJ42" s="143">
        <v>0.19047623914854389</v>
      </c>
      <c r="AK42" s="143">
        <v>6.4175391138068597E-2</v>
      </c>
      <c r="AL42" s="143">
        <v>0.56534439505194389</v>
      </c>
      <c r="BJ42">
        <v>0.51430313634591229</v>
      </c>
      <c r="BK42">
        <v>1</v>
      </c>
      <c r="BL42">
        <v>0</v>
      </c>
      <c r="BM42">
        <v>25</v>
      </c>
      <c r="BN42">
        <v>13</v>
      </c>
      <c r="BO42">
        <v>0.53703703703703698</v>
      </c>
      <c r="BP42">
        <v>0.86458333333333337</v>
      </c>
      <c r="BQ42">
        <v>1.6010802469135683E-2</v>
      </c>
    </row>
    <row r="43" spans="1:69" x14ac:dyDescent="0.45">
      <c r="A43">
        <v>9</v>
      </c>
      <c r="B43">
        <v>1.8</v>
      </c>
      <c r="C43">
        <v>39</v>
      </c>
      <c r="D43">
        <v>9</v>
      </c>
      <c r="E43">
        <v>0.10299999999999999</v>
      </c>
      <c r="F43">
        <v>89</v>
      </c>
      <c r="G43">
        <v>5</v>
      </c>
      <c r="H43">
        <v>135</v>
      </c>
      <c r="I43">
        <v>0</v>
      </c>
      <c r="J43">
        <v>40</v>
      </c>
      <c r="K43">
        <v>20</v>
      </c>
      <c r="L43">
        <v>2</v>
      </c>
      <c r="M43">
        <v>47</v>
      </c>
      <c r="N43">
        <v>16</v>
      </c>
      <c r="O43">
        <v>1</v>
      </c>
      <c r="P43">
        <v>170</v>
      </c>
      <c r="Q43">
        <v>176</v>
      </c>
      <c r="R43">
        <v>3.5294117647058823E-2</v>
      </c>
      <c r="S43">
        <v>1</v>
      </c>
      <c r="T43">
        <v>0</v>
      </c>
      <c r="U43">
        <v>1</v>
      </c>
      <c r="V43">
        <v>1</v>
      </c>
      <c r="W43">
        <v>0.5666061958251688</v>
      </c>
      <c r="X43">
        <v>0.5666061958251688</v>
      </c>
      <c r="Y43">
        <v>0.4333938041748312</v>
      </c>
      <c r="Z43">
        <v>-0.56809075654990537</v>
      </c>
      <c r="AA43">
        <v>100</v>
      </c>
      <c r="AB43">
        <v>0.76489421995053264</v>
      </c>
      <c r="AE43" s="143" t="s">
        <v>35</v>
      </c>
      <c r="AF43" s="143">
        <v>-0.85634906073157568</v>
      </c>
      <c r="AG43" s="143">
        <v>2.1660599517377812</v>
      </c>
      <c r="AH43" s="143">
        <v>0.15630062185648311</v>
      </c>
      <c r="AI43" s="144">
        <v>0.69258553769910347</v>
      </c>
      <c r="AJ43" s="143">
        <v>0.42470984505564668</v>
      </c>
      <c r="AK43" s="143">
        <v>6.0860953867177825E-3</v>
      </c>
      <c r="AL43" s="143">
        <v>29.637795832258401</v>
      </c>
      <c r="BJ43">
        <v>0.5176366880405624</v>
      </c>
      <c r="BK43">
        <v>1</v>
      </c>
      <c r="BL43">
        <v>0</v>
      </c>
      <c r="BM43">
        <v>26</v>
      </c>
      <c r="BN43">
        <v>13</v>
      </c>
      <c r="BO43">
        <v>0.5185185185185186</v>
      </c>
      <c r="BP43">
        <v>0.86458333333333337</v>
      </c>
      <c r="BQ43">
        <v>1.6010802469135874E-2</v>
      </c>
    </row>
    <row r="44" spans="1:69" x14ac:dyDescent="0.45">
      <c r="A44">
        <v>9</v>
      </c>
      <c r="B44">
        <v>1.9</v>
      </c>
      <c r="C44">
        <v>48</v>
      </c>
      <c r="D44">
        <v>12</v>
      </c>
      <c r="E44">
        <v>0.183</v>
      </c>
      <c r="F44">
        <v>85</v>
      </c>
      <c r="G44">
        <v>4</v>
      </c>
      <c r="H44">
        <v>130</v>
      </c>
      <c r="I44">
        <v>0</v>
      </c>
      <c r="J44">
        <v>37</v>
      </c>
      <c r="K44">
        <v>11</v>
      </c>
      <c r="L44">
        <v>2</v>
      </c>
      <c r="M44">
        <v>38</v>
      </c>
      <c r="N44">
        <v>22</v>
      </c>
      <c r="O44">
        <v>0</v>
      </c>
      <c r="P44">
        <v>171</v>
      </c>
      <c r="Q44">
        <v>178</v>
      </c>
      <c r="R44">
        <v>4.0935672514619881E-2</v>
      </c>
      <c r="S44">
        <v>1</v>
      </c>
      <c r="T44">
        <v>0</v>
      </c>
      <c r="U44">
        <v>1</v>
      </c>
      <c r="V44">
        <v>1</v>
      </c>
      <c r="W44">
        <v>0.83845716928916847</v>
      </c>
      <c r="X44">
        <v>0.83845716928916847</v>
      </c>
      <c r="Y44">
        <v>0.16154283071083153</v>
      </c>
      <c r="Z44">
        <v>-0.17619177917953954</v>
      </c>
      <c r="AA44">
        <v>100</v>
      </c>
      <c r="AB44">
        <v>0.19266676537310207</v>
      </c>
      <c r="AE44" s="143" t="s">
        <v>57</v>
      </c>
      <c r="AF44" s="143">
        <v>0.91244182128525531</v>
      </c>
      <c r="AG44" s="143">
        <v>2.0942397657372123</v>
      </c>
      <c r="AH44" s="143">
        <v>0.18982681537614374</v>
      </c>
      <c r="AI44" s="144">
        <v>0.66306079665373974</v>
      </c>
      <c r="AJ44" s="143">
        <v>2.4903962174339136</v>
      </c>
      <c r="AK44" s="143">
        <v>4.1081692505004958E-2</v>
      </c>
      <c r="AL44" s="143">
        <v>150.96927467274014</v>
      </c>
      <c r="BJ44">
        <v>0.52044824147847413</v>
      </c>
      <c r="BK44">
        <v>1</v>
      </c>
      <c r="BL44">
        <v>0</v>
      </c>
      <c r="BM44">
        <v>27</v>
      </c>
      <c r="BN44">
        <v>13</v>
      </c>
      <c r="BO44">
        <v>0.5</v>
      </c>
      <c r="BP44">
        <v>0.86458333333333337</v>
      </c>
      <c r="BQ44">
        <v>1.601080246913578E-2</v>
      </c>
    </row>
    <row r="45" spans="1:69" x14ac:dyDescent="0.45">
      <c r="A45">
        <v>9</v>
      </c>
      <c r="B45">
        <v>1.9</v>
      </c>
      <c r="C45">
        <v>53</v>
      </c>
      <c r="D45">
        <v>13</v>
      </c>
      <c r="E45">
        <v>0.84</v>
      </c>
      <c r="F45">
        <v>99</v>
      </c>
      <c r="G45">
        <v>3</v>
      </c>
      <c r="H45">
        <v>110</v>
      </c>
      <c r="I45">
        <v>0</v>
      </c>
      <c r="J45">
        <v>36</v>
      </c>
      <c r="K45">
        <v>9</v>
      </c>
      <c r="L45">
        <v>2</v>
      </c>
      <c r="M45">
        <v>41</v>
      </c>
      <c r="N45">
        <v>30</v>
      </c>
      <c r="O45">
        <v>1</v>
      </c>
      <c r="P45">
        <v>171</v>
      </c>
      <c r="Q45">
        <v>176</v>
      </c>
      <c r="R45">
        <v>2.9239766081871343E-2</v>
      </c>
      <c r="S45">
        <v>1</v>
      </c>
      <c r="T45">
        <v>0</v>
      </c>
      <c r="U45">
        <v>1</v>
      </c>
      <c r="V45">
        <v>1</v>
      </c>
      <c r="W45">
        <v>0.54294826472118773</v>
      </c>
      <c r="X45">
        <v>0.54294826472118773</v>
      </c>
      <c r="Y45">
        <v>0.45705173527881227</v>
      </c>
      <c r="Z45">
        <v>-0.61074124034388044</v>
      </c>
      <c r="AA45">
        <v>100</v>
      </c>
      <c r="AB45">
        <v>0.84179610651028658</v>
      </c>
      <c r="AE45" s="143" t="s">
        <v>56</v>
      </c>
      <c r="AF45" s="143">
        <v>-136.32115191086544</v>
      </c>
      <c r="AG45" s="143">
        <v>364.26067866469032</v>
      </c>
      <c r="AH45" s="143">
        <v>0.14005606156026465</v>
      </c>
      <c r="AI45" s="144">
        <v>0.708225285881672</v>
      </c>
      <c r="AJ45" s="143">
        <v>6.2585821683318277E-60</v>
      </c>
      <c r="AK45" s="143">
        <v>0</v>
      </c>
      <c r="AL45" s="143">
        <v>7.1734449577831157E+250</v>
      </c>
      <c r="BJ45">
        <v>0.52989921287609931</v>
      </c>
      <c r="BK45">
        <v>1</v>
      </c>
      <c r="BL45">
        <v>0</v>
      </c>
      <c r="BM45">
        <v>28</v>
      </c>
      <c r="BN45">
        <v>13</v>
      </c>
      <c r="BO45">
        <v>0.48148148148148151</v>
      </c>
      <c r="BP45">
        <v>0.86458333333333337</v>
      </c>
      <c r="BQ45">
        <v>0</v>
      </c>
    </row>
    <row r="46" spans="1:69" x14ac:dyDescent="0.45">
      <c r="A46">
        <v>9</v>
      </c>
      <c r="B46">
        <v>1.9</v>
      </c>
      <c r="C46">
        <v>56</v>
      </c>
      <c r="D46">
        <v>3</v>
      </c>
      <c r="E46">
        <v>1.4039999999999999</v>
      </c>
      <c r="F46">
        <v>69</v>
      </c>
      <c r="G46">
        <v>1</v>
      </c>
      <c r="H46">
        <v>87</v>
      </c>
      <c r="I46">
        <v>0</v>
      </c>
      <c r="J46">
        <v>34</v>
      </c>
      <c r="K46">
        <v>8</v>
      </c>
      <c r="L46">
        <v>2</v>
      </c>
      <c r="M46">
        <v>32</v>
      </c>
      <c r="N46">
        <v>38</v>
      </c>
      <c r="O46">
        <v>0</v>
      </c>
      <c r="P46">
        <v>174</v>
      </c>
      <c r="Q46">
        <v>181</v>
      </c>
      <c r="R46">
        <v>4.0229885057471264E-2</v>
      </c>
      <c r="S46">
        <v>1</v>
      </c>
      <c r="T46">
        <v>0</v>
      </c>
      <c r="U46">
        <v>1</v>
      </c>
      <c r="V46">
        <v>1</v>
      </c>
      <c r="W46">
        <v>0.79828889290794924</v>
      </c>
      <c r="X46">
        <v>0.79828889290794924</v>
      </c>
      <c r="Y46">
        <v>0.20171110709205076</v>
      </c>
      <c r="Z46">
        <v>-0.22528472585828108</v>
      </c>
      <c r="AA46">
        <v>100</v>
      </c>
      <c r="AB46">
        <v>0.25267933561905398</v>
      </c>
      <c r="BJ46">
        <v>0.53390550856094721</v>
      </c>
      <c r="BK46">
        <v>0</v>
      </c>
      <c r="BL46">
        <v>1</v>
      </c>
      <c r="BM46">
        <v>28</v>
      </c>
      <c r="BN46">
        <v>14</v>
      </c>
      <c r="BO46">
        <v>0.48148148148148151</v>
      </c>
      <c r="BP46">
        <v>0.85416666666666663</v>
      </c>
      <c r="BQ46">
        <v>0</v>
      </c>
    </row>
    <row r="47" spans="1:69" x14ac:dyDescent="0.45">
      <c r="A47">
        <v>9.1</v>
      </c>
      <c r="B47">
        <v>1.8</v>
      </c>
      <c r="C47">
        <v>44</v>
      </c>
      <c r="D47">
        <v>14</v>
      </c>
      <c r="E47">
        <v>1.2270000000000001</v>
      </c>
      <c r="F47">
        <v>100</v>
      </c>
      <c r="G47">
        <v>5</v>
      </c>
      <c r="H47">
        <v>98</v>
      </c>
      <c r="I47">
        <v>0</v>
      </c>
      <c r="J47">
        <v>37</v>
      </c>
      <c r="K47">
        <v>10</v>
      </c>
      <c r="L47">
        <v>4</v>
      </c>
      <c r="M47">
        <v>41</v>
      </c>
      <c r="N47">
        <v>20</v>
      </c>
      <c r="O47">
        <v>0</v>
      </c>
      <c r="P47">
        <v>173</v>
      </c>
      <c r="Q47">
        <v>180</v>
      </c>
      <c r="R47">
        <v>4.046242774566474E-2</v>
      </c>
      <c r="S47">
        <v>1</v>
      </c>
      <c r="T47">
        <v>0</v>
      </c>
      <c r="U47">
        <v>1</v>
      </c>
      <c r="V47">
        <v>1</v>
      </c>
      <c r="W47">
        <v>0.92770594134224249</v>
      </c>
      <c r="X47">
        <v>0.92770594134224249</v>
      </c>
      <c r="Y47">
        <v>7.229405865775751E-2</v>
      </c>
      <c r="Z47">
        <v>-7.5040469964587131E-2</v>
      </c>
      <c r="AA47">
        <v>100</v>
      </c>
      <c r="AB47">
        <v>7.7927773700747827E-2</v>
      </c>
      <c r="AE47" s="140" t="s">
        <v>186</v>
      </c>
      <c r="AF47" s="140"/>
      <c r="AG47" s="140"/>
      <c r="AH47" s="140"/>
      <c r="AI47" s="140"/>
      <c r="AJ47" s="140"/>
      <c r="AK47" s="140"/>
      <c r="AL47" s="140"/>
      <c r="BJ47">
        <v>0.54294826472118773</v>
      </c>
      <c r="BK47">
        <v>0</v>
      </c>
      <c r="BL47">
        <v>1</v>
      </c>
      <c r="BM47">
        <v>28</v>
      </c>
      <c r="BN47">
        <v>15</v>
      </c>
      <c r="BO47">
        <v>0.48148148148148151</v>
      </c>
      <c r="BP47">
        <v>0.84375</v>
      </c>
      <c r="BQ47">
        <v>1.5625000000000069E-2</v>
      </c>
    </row>
    <row r="48" spans="1:69" x14ac:dyDescent="0.45">
      <c r="A48">
        <v>9.1</v>
      </c>
      <c r="B48">
        <v>2.2000000000000002</v>
      </c>
      <c r="C48">
        <v>62</v>
      </c>
      <c r="D48">
        <v>23</v>
      </c>
      <c r="E48">
        <v>0.42399999999999999</v>
      </c>
      <c r="F48">
        <v>123</v>
      </c>
      <c r="G48">
        <v>2</v>
      </c>
      <c r="H48">
        <v>75</v>
      </c>
      <c r="I48">
        <v>0</v>
      </c>
      <c r="J48">
        <v>49</v>
      </c>
      <c r="K48">
        <v>12</v>
      </c>
      <c r="L48">
        <v>3</v>
      </c>
      <c r="M48">
        <v>48</v>
      </c>
      <c r="N48">
        <v>43</v>
      </c>
      <c r="O48">
        <v>1</v>
      </c>
      <c r="P48">
        <v>157</v>
      </c>
      <c r="Q48">
        <v>162</v>
      </c>
      <c r="R48">
        <v>3.1847133757961783E-2</v>
      </c>
      <c r="S48">
        <v>0</v>
      </c>
      <c r="T48">
        <v>1</v>
      </c>
      <c r="U48">
        <v>1</v>
      </c>
      <c r="V48">
        <v>0</v>
      </c>
      <c r="W48">
        <v>0.12640274387289027</v>
      </c>
      <c r="X48">
        <v>0.12640274387289027</v>
      </c>
      <c r="Y48">
        <v>0.8735972561271097</v>
      </c>
      <c r="Z48">
        <v>-0.13513581487656903</v>
      </c>
      <c r="AA48">
        <v>100</v>
      </c>
      <c r="AB48">
        <v>0.14469224002976777</v>
      </c>
      <c r="BJ48">
        <v>0.54774803330893918</v>
      </c>
      <c r="BK48">
        <v>1</v>
      </c>
      <c r="BL48">
        <v>0</v>
      </c>
      <c r="BM48">
        <v>29</v>
      </c>
      <c r="BN48">
        <v>15</v>
      </c>
      <c r="BO48">
        <v>0.46296296296296291</v>
      </c>
      <c r="BP48">
        <v>0.84375</v>
      </c>
      <c r="BQ48">
        <v>1.5624999999999976E-2</v>
      </c>
    </row>
    <row r="49" spans="1:69" x14ac:dyDescent="0.45">
      <c r="A49">
        <v>9.1</v>
      </c>
      <c r="B49">
        <v>3.3</v>
      </c>
      <c r="C49">
        <v>78</v>
      </c>
      <c r="D49">
        <v>3</v>
      </c>
      <c r="E49">
        <v>1.6240000000000001</v>
      </c>
      <c r="F49">
        <v>148</v>
      </c>
      <c r="G49">
        <v>5</v>
      </c>
      <c r="H49">
        <v>73</v>
      </c>
      <c r="I49">
        <v>0</v>
      </c>
      <c r="J49">
        <v>39</v>
      </c>
      <c r="K49">
        <v>11</v>
      </c>
      <c r="L49">
        <v>4</v>
      </c>
      <c r="M49">
        <v>36</v>
      </c>
      <c r="N49">
        <v>59</v>
      </c>
      <c r="O49">
        <v>0</v>
      </c>
      <c r="P49">
        <v>168</v>
      </c>
      <c r="Q49">
        <v>175</v>
      </c>
      <c r="R49">
        <v>4.1666666666666664E-2</v>
      </c>
      <c r="S49">
        <v>1</v>
      </c>
      <c r="T49">
        <v>0</v>
      </c>
      <c r="U49">
        <v>1</v>
      </c>
      <c r="V49">
        <v>1</v>
      </c>
      <c r="W49">
        <v>0.97945421700419755</v>
      </c>
      <c r="X49">
        <v>0.97945421700419755</v>
      </c>
      <c r="Y49">
        <v>2.0545782995802453E-2</v>
      </c>
      <c r="Z49">
        <v>-2.0759783880146664E-2</v>
      </c>
      <c r="AA49">
        <v>100</v>
      </c>
      <c r="AB49">
        <v>2.0976767100604969E-2</v>
      </c>
      <c r="BJ49">
        <v>0.55004989035028218</v>
      </c>
      <c r="BK49">
        <v>1</v>
      </c>
      <c r="BL49">
        <v>0</v>
      </c>
      <c r="BM49">
        <v>30</v>
      </c>
      <c r="BN49">
        <v>15</v>
      </c>
      <c r="BO49">
        <v>0.44444444444444442</v>
      </c>
      <c r="BP49">
        <v>0.84375</v>
      </c>
      <c r="BQ49">
        <v>1.5624999999999976E-2</v>
      </c>
    </row>
    <row r="50" spans="1:69" x14ac:dyDescent="0.45">
      <c r="A50">
        <v>9.1999999999999993</v>
      </c>
      <c r="B50">
        <v>2.1</v>
      </c>
      <c r="C50">
        <v>55</v>
      </c>
      <c r="D50">
        <v>16</v>
      </c>
      <c r="E50">
        <v>6.5000000000000002E-2</v>
      </c>
      <c r="F50">
        <v>154</v>
      </c>
      <c r="G50">
        <v>3</v>
      </c>
      <c r="H50">
        <v>75</v>
      </c>
      <c r="I50">
        <v>0</v>
      </c>
      <c r="J50">
        <v>42</v>
      </c>
      <c r="K50">
        <v>13</v>
      </c>
      <c r="L50">
        <v>2</v>
      </c>
      <c r="M50">
        <v>34</v>
      </c>
      <c r="N50">
        <v>34</v>
      </c>
      <c r="O50">
        <v>1</v>
      </c>
      <c r="P50">
        <v>158</v>
      </c>
      <c r="Q50">
        <v>165</v>
      </c>
      <c r="R50">
        <v>4.4303797468354431E-2</v>
      </c>
      <c r="S50">
        <v>0</v>
      </c>
      <c r="T50">
        <v>1</v>
      </c>
      <c r="U50">
        <v>1</v>
      </c>
      <c r="V50">
        <v>0</v>
      </c>
      <c r="W50">
        <v>0.35361605058197015</v>
      </c>
      <c r="X50">
        <v>0.35361605058197015</v>
      </c>
      <c r="Y50">
        <v>0.6463839494180299</v>
      </c>
      <c r="Z50">
        <v>-0.43636160281059672</v>
      </c>
      <c r="AA50">
        <v>100</v>
      </c>
      <c r="AB50">
        <v>0.54706811779646969</v>
      </c>
      <c r="BJ50">
        <v>0.550417727842614</v>
      </c>
      <c r="BK50">
        <v>1</v>
      </c>
      <c r="BL50">
        <v>0</v>
      </c>
      <c r="BM50">
        <v>31</v>
      </c>
      <c r="BN50">
        <v>15</v>
      </c>
      <c r="BO50">
        <v>0.42592592592592593</v>
      </c>
      <c r="BP50">
        <v>0.84375</v>
      </c>
      <c r="BQ50">
        <v>0</v>
      </c>
    </row>
    <row r="51" spans="1:69" x14ac:dyDescent="0.45">
      <c r="A51">
        <v>9.3000000000000007</v>
      </c>
      <c r="B51">
        <v>1.9</v>
      </c>
      <c r="C51">
        <v>55</v>
      </c>
      <c r="D51">
        <v>11</v>
      </c>
      <c r="E51">
        <v>8.5000000000000006E-2</v>
      </c>
      <c r="F51">
        <v>125</v>
      </c>
      <c r="G51">
        <v>7</v>
      </c>
      <c r="H51">
        <v>107</v>
      </c>
      <c r="I51">
        <v>0</v>
      </c>
      <c r="J51">
        <v>38</v>
      </c>
      <c r="K51">
        <v>4</v>
      </c>
      <c r="L51">
        <v>5</v>
      </c>
      <c r="M51">
        <v>32</v>
      </c>
      <c r="N51">
        <v>35</v>
      </c>
      <c r="O51">
        <v>0</v>
      </c>
      <c r="P51">
        <v>162</v>
      </c>
      <c r="Q51">
        <v>169</v>
      </c>
      <c r="R51">
        <v>4.3209876543209874E-2</v>
      </c>
      <c r="S51">
        <v>1</v>
      </c>
      <c r="T51">
        <v>0</v>
      </c>
      <c r="U51">
        <v>1</v>
      </c>
      <c r="V51">
        <v>1</v>
      </c>
      <c r="W51">
        <v>0.79868794948231048</v>
      </c>
      <c r="X51">
        <v>0.79868794948231048</v>
      </c>
      <c r="Y51">
        <v>0.20131205051768952</v>
      </c>
      <c r="Z51">
        <v>-0.22478496083718058</v>
      </c>
      <c r="AA51">
        <v>100</v>
      </c>
      <c r="AB51">
        <v>0.25205344671617363</v>
      </c>
      <c r="BJ51">
        <v>0.56224234289824238</v>
      </c>
      <c r="BK51">
        <v>0</v>
      </c>
      <c r="BL51">
        <v>1</v>
      </c>
      <c r="BM51">
        <v>31</v>
      </c>
      <c r="BN51">
        <v>16</v>
      </c>
      <c r="BO51">
        <v>0.42592592592592593</v>
      </c>
      <c r="BP51">
        <v>0.83333333333333337</v>
      </c>
      <c r="BQ51">
        <v>0</v>
      </c>
    </row>
    <row r="52" spans="1:69" x14ac:dyDescent="0.45">
      <c r="A52">
        <v>9.4</v>
      </c>
      <c r="B52">
        <v>1.8</v>
      </c>
      <c r="C52">
        <v>44</v>
      </c>
      <c r="D52">
        <v>12</v>
      </c>
      <c r="E52">
        <v>2.3239999999999998</v>
      </c>
      <c r="F52">
        <v>97</v>
      </c>
      <c r="G52">
        <v>2</v>
      </c>
      <c r="H52">
        <v>101</v>
      </c>
      <c r="I52">
        <v>0</v>
      </c>
      <c r="J52">
        <v>49</v>
      </c>
      <c r="K52">
        <v>19</v>
      </c>
      <c r="L52">
        <v>3</v>
      </c>
      <c r="M52">
        <v>32</v>
      </c>
      <c r="N52">
        <v>21</v>
      </c>
      <c r="O52">
        <v>1</v>
      </c>
      <c r="P52">
        <v>172</v>
      </c>
      <c r="Q52">
        <v>179</v>
      </c>
      <c r="R52">
        <v>4.0697674418604654E-2</v>
      </c>
      <c r="S52">
        <v>1</v>
      </c>
      <c r="T52">
        <v>0</v>
      </c>
      <c r="U52">
        <v>1</v>
      </c>
      <c r="V52">
        <v>1</v>
      </c>
      <c r="W52">
        <v>0.6488180254095266</v>
      </c>
      <c r="X52">
        <v>0.6488180254095266</v>
      </c>
      <c r="Y52">
        <v>0.3511819745904734</v>
      </c>
      <c r="Z52">
        <v>-0.43260299387647327</v>
      </c>
      <c r="AA52">
        <v>100</v>
      </c>
      <c r="AB52">
        <v>0.54126420789374852</v>
      </c>
      <c r="BJ52">
        <v>0.5666061958251688</v>
      </c>
      <c r="BK52">
        <v>0</v>
      </c>
      <c r="BL52">
        <v>1</v>
      </c>
      <c r="BM52">
        <v>31</v>
      </c>
      <c r="BN52">
        <v>17</v>
      </c>
      <c r="BO52">
        <v>0.42592592592592593</v>
      </c>
      <c r="BP52">
        <v>0.82291666666666663</v>
      </c>
      <c r="BQ52">
        <v>0</v>
      </c>
    </row>
    <row r="53" spans="1:69" x14ac:dyDescent="0.45">
      <c r="A53">
        <v>9.4</v>
      </c>
      <c r="B53">
        <v>1.9</v>
      </c>
      <c r="C53">
        <v>49</v>
      </c>
      <c r="D53">
        <v>10</v>
      </c>
      <c r="E53">
        <v>1.248</v>
      </c>
      <c r="F53">
        <v>92</v>
      </c>
      <c r="G53">
        <v>2</v>
      </c>
      <c r="H53">
        <v>98</v>
      </c>
      <c r="I53">
        <v>0</v>
      </c>
      <c r="J53">
        <v>53</v>
      </c>
      <c r="K53">
        <v>12</v>
      </c>
      <c r="L53">
        <v>4</v>
      </c>
      <c r="M53">
        <v>42</v>
      </c>
      <c r="N53">
        <v>25</v>
      </c>
      <c r="O53">
        <v>0</v>
      </c>
      <c r="P53">
        <v>175</v>
      </c>
      <c r="Q53">
        <v>182</v>
      </c>
      <c r="R53">
        <v>0.04</v>
      </c>
      <c r="S53">
        <v>0</v>
      </c>
      <c r="T53">
        <v>1</v>
      </c>
      <c r="U53">
        <v>1</v>
      </c>
      <c r="V53">
        <v>0</v>
      </c>
      <c r="W53">
        <v>0.49850978608876972</v>
      </c>
      <c r="X53">
        <v>0.49850978608876972</v>
      </c>
      <c r="Y53">
        <v>0.50149021391123028</v>
      </c>
      <c r="Z53">
        <v>-0.69017118540716993</v>
      </c>
      <c r="AA53">
        <v>100</v>
      </c>
      <c r="AB53">
        <v>0.99405685746245065</v>
      </c>
      <c r="BJ53">
        <v>0.56994178182725108</v>
      </c>
      <c r="BK53">
        <v>0</v>
      </c>
      <c r="BL53">
        <v>1</v>
      </c>
      <c r="BM53">
        <v>31</v>
      </c>
      <c r="BN53">
        <v>18</v>
      </c>
      <c r="BO53">
        <v>0.42592592592592593</v>
      </c>
      <c r="BP53">
        <v>0.8125</v>
      </c>
      <c r="BQ53">
        <v>1.5046296296296273E-2</v>
      </c>
    </row>
    <row r="54" spans="1:69" x14ac:dyDescent="0.45">
      <c r="A54">
        <v>9.4</v>
      </c>
      <c r="B54">
        <v>2</v>
      </c>
      <c r="C54">
        <v>50</v>
      </c>
      <c r="D54">
        <v>11</v>
      </c>
      <c r="E54">
        <v>1.5449999999999999</v>
      </c>
      <c r="F54">
        <v>102</v>
      </c>
      <c r="G54">
        <v>3</v>
      </c>
      <c r="H54">
        <v>110</v>
      </c>
      <c r="I54">
        <v>0</v>
      </c>
      <c r="J54">
        <v>41</v>
      </c>
      <c r="K54">
        <v>10</v>
      </c>
      <c r="L54">
        <v>3</v>
      </c>
      <c r="M54">
        <v>41</v>
      </c>
      <c r="N54">
        <v>28</v>
      </c>
      <c r="O54">
        <v>1</v>
      </c>
      <c r="P54">
        <v>162</v>
      </c>
      <c r="Q54">
        <v>169</v>
      </c>
      <c r="R54">
        <v>4.3209876543209874E-2</v>
      </c>
      <c r="S54">
        <v>1</v>
      </c>
      <c r="T54">
        <v>0</v>
      </c>
      <c r="U54">
        <v>1</v>
      </c>
      <c r="V54">
        <v>1</v>
      </c>
      <c r="W54">
        <v>0.32669564183968697</v>
      </c>
      <c r="X54">
        <v>0.32669564183968697</v>
      </c>
      <c r="Y54">
        <v>0.67330435816031309</v>
      </c>
      <c r="Z54">
        <v>-1.1187263004099521</v>
      </c>
      <c r="AA54">
        <v>0</v>
      </c>
      <c r="AB54">
        <v>2.0609529847683454</v>
      </c>
      <c r="BJ54">
        <v>0.57374820420144423</v>
      </c>
      <c r="BK54">
        <v>1</v>
      </c>
      <c r="BL54">
        <v>0</v>
      </c>
      <c r="BM54">
        <v>32</v>
      </c>
      <c r="BN54">
        <v>18</v>
      </c>
      <c r="BO54">
        <v>0.40740740740740744</v>
      </c>
      <c r="BP54">
        <v>0.8125</v>
      </c>
      <c r="BQ54">
        <v>0</v>
      </c>
    </row>
    <row r="55" spans="1:69" x14ac:dyDescent="0.45">
      <c r="A55">
        <v>9.4</v>
      </c>
      <c r="B55">
        <v>2</v>
      </c>
      <c r="C55">
        <v>55</v>
      </c>
      <c r="D55">
        <v>14</v>
      </c>
      <c r="E55">
        <v>0.65500000000000003</v>
      </c>
      <c r="F55">
        <v>150</v>
      </c>
      <c r="G55">
        <v>3</v>
      </c>
      <c r="H55">
        <v>108</v>
      </c>
      <c r="I55">
        <v>0</v>
      </c>
      <c r="J55">
        <v>37</v>
      </c>
      <c r="K55">
        <v>9</v>
      </c>
      <c r="L55">
        <v>2</v>
      </c>
      <c r="M55">
        <v>40</v>
      </c>
      <c r="N55">
        <v>35</v>
      </c>
      <c r="O55">
        <v>0</v>
      </c>
      <c r="P55">
        <v>163</v>
      </c>
      <c r="Q55">
        <v>168</v>
      </c>
      <c r="R55">
        <v>3.0674846625766871E-2</v>
      </c>
      <c r="S55">
        <v>1</v>
      </c>
      <c r="T55">
        <v>0</v>
      </c>
      <c r="U55">
        <v>1</v>
      </c>
      <c r="V55">
        <v>1</v>
      </c>
      <c r="W55">
        <v>0.85786811385962969</v>
      </c>
      <c r="X55">
        <v>0.85786811385962969</v>
      </c>
      <c r="Y55">
        <v>0.14213188614037031</v>
      </c>
      <c r="Z55">
        <v>-0.153304904759613</v>
      </c>
      <c r="AA55">
        <v>100</v>
      </c>
      <c r="AB55">
        <v>0.1656803462491519</v>
      </c>
      <c r="BJ55">
        <v>0.57479944005006389</v>
      </c>
      <c r="BK55">
        <v>0</v>
      </c>
      <c r="BL55">
        <v>1</v>
      </c>
      <c r="BM55">
        <v>32</v>
      </c>
      <c r="BN55">
        <v>19</v>
      </c>
      <c r="BO55">
        <v>0.40740740740740744</v>
      </c>
      <c r="BP55">
        <v>0.80208333333333337</v>
      </c>
      <c r="BQ55">
        <v>0</v>
      </c>
    </row>
    <row r="56" spans="1:69" x14ac:dyDescent="0.45">
      <c r="A56">
        <v>9.5</v>
      </c>
      <c r="B56">
        <v>1.9</v>
      </c>
      <c r="C56">
        <v>44</v>
      </c>
      <c r="D56">
        <v>10</v>
      </c>
      <c r="E56">
        <v>0.19600000000000001</v>
      </c>
      <c r="F56">
        <v>49</v>
      </c>
      <c r="G56">
        <v>3</v>
      </c>
      <c r="H56">
        <v>111</v>
      </c>
      <c r="I56">
        <v>0</v>
      </c>
      <c r="J56">
        <v>33</v>
      </c>
      <c r="K56">
        <v>12</v>
      </c>
      <c r="L56">
        <v>2</v>
      </c>
      <c r="M56">
        <v>40</v>
      </c>
      <c r="N56">
        <v>15</v>
      </c>
      <c r="O56">
        <v>0</v>
      </c>
      <c r="P56">
        <v>181</v>
      </c>
      <c r="Q56">
        <v>189</v>
      </c>
      <c r="R56">
        <v>4.4198895027624308E-2</v>
      </c>
      <c r="S56">
        <v>1</v>
      </c>
      <c r="T56">
        <v>0</v>
      </c>
      <c r="U56">
        <v>1</v>
      </c>
      <c r="V56">
        <v>1</v>
      </c>
      <c r="W56">
        <v>0.82360698082805339</v>
      </c>
      <c r="X56">
        <v>0.82360698082805339</v>
      </c>
      <c r="Y56">
        <v>0.17639301917194661</v>
      </c>
      <c r="Z56">
        <v>-0.19406182787115828</v>
      </c>
      <c r="AA56">
        <v>100</v>
      </c>
      <c r="AB56">
        <v>0.2141713502653915</v>
      </c>
      <c r="BJ56">
        <v>0.57755673185541223</v>
      </c>
      <c r="BK56">
        <v>0</v>
      </c>
      <c r="BL56">
        <v>1</v>
      </c>
      <c r="BM56">
        <v>32</v>
      </c>
      <c r="BN56">
        <v>20</v>
      </c>
      <c r="BO56">
        <v>0.40740740740740744</v>
      </c>
      <c r="BP56">
        <v>0.79166666666666663</v>
      </c>
      <c r="BQ56">
        <v>1.4660493827160559E-2</v>
      </c>
    </row>
    <row r="57" spans="1:69" x14ac:dyDescent="0.45">
      <c r="A57">
        <v>9.5</v>
      </c>
      <c r="B57">
        <v>2</v>
      </c>
      <c r="C57">
        <v>53</v>
      </c>
      <c r="D57">
        <v>19</v>
      </c>
      <c r="E57">
        <v>1.2949999999999999</v>
      </c>
      <c r="F57">
        <v>110</v>
      </c>
      <c r="G57">
        <v>1</v>
      </c>
      <c r="H57">
        <v>88</v>
      </c>
      <c r="I57">
        <v>0</v>
      </c>
      <c r="J57">
        <v>40</v>
      </c>
      <c r="K57">
        <v>8</v>
      </c>
      <c r="L57">
        <v>3</v>
      </c>
      <c r="M57">
        <v>49</v>
      </c>
      <c r="N57">
        <v>31</v>
      </c>
      <c r="O57">
        <v>1</v>
      </c>
      <c r="P57">
        <v>175</v>
      </c>
      <c r="Q57">
        <v>182</v>
      </c>
      <c r="R57">
        <v>0.04</v>
      </c>
      <c r="S57">
        <v>1</v>
      </c>
      <c r="T57">
        <v>0</v>
      </c>
      <c r="U57">
        <v>1</v>
      </c>
      <c r="V57">
        <v>1</v>
      </c>
      <c r="W57">
        <v>0.41663511759132593</v>
      </c>
      <c r="X57">
        <v>0.41663511759132593</v>
      </c>
      <c r="Y57">
        <v>0.58336488240867412</v>
      </c>
      <c r="Z57">
        <v>-0.87554445800145353</v>
      </c>
      <c r="AA57">
        <v>0</v>
      </c>
      <c r="AB57">
        <v>1.4001817364346423</v>
      </c>
      <c r="BJ57">
        <v>0.57963099345276836</v>
      </c>
      <c r="BK57">
        <v>1</v>
      </c>
      <c r="BL57">
        <v>0</v>
      </c>
      <c r="BM57">
        <v>33</v>
      </c>
      <c r="BN57">
        <v>20</v>
      </c>
      <c r="BO57">
        <v>0.38888888888888884</v>
      </c>
      <c r="BP57">
        <v>0.79166666666666663</v>
      </c>
      <c r="BQ57">
        <v>0</v>
      </c>
    </row>
    <row r="58" spans="1:69" x14ac:dyDescent="0.45">
      <c r="A58">
        <v>9.5</v>
      </c>
      <c r="B58">
        <v>2.5</v>
      </c>
      <c r="C58">
        <v>62</v>
      </c>
      <c r="D58">
        <v>21</v>
      </c>
      <c r="E58">
        <v>0.73399999999999999</v>
      </c>
      <c r="F58">
        <v>152</v>
      </c>
      <c r="G58">
        <v>3</v>
      </c>
      <c r="H58">
        <v>111</v>
      </c>
      <c r="I58">
        <v>0</v>
      </c>
      <c r="J58">
        <v>44</v>
      </c>
      <c r="K58">
        <v>5</v>
      </c>
      <c r="L58">
        <v>3</v>
      </c>
      <c r="M58">
        <v>47</v>
      </c>
      <c r="N58">
        <v>43</v>
      </c>
      <c r="O58">
        <v>0</v>
      </c>
      <c r="P58">
        <v>164</v>
      </c>
      <c r="Q58">
        <v>169</v>
      </c>
      <c r="R58">
        <v>3.048780487804878E-2</v>
      </c>
      <c r="S58">
        <v>1</v>
      </c>
      <c r="T58">
        <v>0</v>
      </c>
      <c r="U58">
        <v>1</v>
      </c>
      <c r="V58">
        <v>1</v>
      </c>
      <c r="W58">
        <v>0.72846151935103631</v>
      </c>
      <c r="X58">
        <v>0.72846151935103631</v>
      </c>
      <c r="Y58">
        <v>0.27153848064896369</v>
      </c>
      <c r="Z58">
        <v>-0.31682047649760808</v>
      </c>
      <c r="AA58">
        <v>100</v>
      </c>
      <c r="AB58">
        <v>0.37275610781866542</v>
      </c>
      <c r="BJ58">
        <v>0.58929349273986109</v>
      </c>
      <c r="BK58">
        <v>0</v>
      </c>
      <c r="BL58">
        <v>1</v>
      </c>
      <c r="BM58">
        <v>33</v>
      </c>
      <c r="BN58">
        <v>21</v>
      </c>
      <c r="BO58">
        <v>0.38888888888888884</v>
      </c>
      <c r="BP58">
        <v>0.78125</v>
      </c>
      <c r="BQ58">
        <v>0</v>
      </c>
    </row>
    <row r="59" spans="1:69" x14ac:dyDescent="0.45">
      <c r="A59">
        <v>9.6</v>
      </c>
      <c r="B59">
        <v>1.9</v>
      </c>
      <c r="C59">
        <v>51</v>
      </c>
      <c r="D59">
        <v>6</v>
      </c>
      <c r="E59">
        <v>0.498</v>
      </c>
      <c r="F59">
        <v>31</v>
      </c>
      <c r="G59">
        <v>4</v>
      </c>
      <c r="H59">
        <v>117</v>
      </c>
      <c r="I59">
        <v>0</v>
      </c>
      <c r="J59">
        <v>30</v>
      </c>
      <c r="K59">
        <v>5</v>
      </c>
      <c r="L59">
        <v>2</v>
      </c>
      <c r="M59">
        <v>36</v>
      </c>
      <c r="N59">
        <v>20</v>
      </c>
      <c r="O59">
        <v>0</v>
      </c>
      <c r="P59">
        <v>179</v>
      </c>
      <c r="Q59">
        <v>187</v>
      </c>
      <c r="R59">
        <v>4.4692737430167599E-2</v>
      </c>
      <c r="S59">
        <v>1</v>
      </c>
      <c r="T59">
        <v>0</v>
      </c>
      <c r="U59">
        <v>1</v>
      </c>
      <c r="V59">
        <v>1</v>
      </c>
      <c r="W59">
        <v>0.79598533824245254</v>
      </c>
      <c r="X59">
        <v>0.79598533824245254</v>
      </c>
      <c r="Y59">
        <v>0.20401466175754746</v>
      </c>
      <c r="Z59">
        <v>-0.22817451260079263</v>
      </c>
      <c r="AA59">
        <v>100</v>
      </c>
      <c r="AB59">
        <v>0.25630454727723362</v>
      </c>
      <c r="BJ59">
        <v>0.58931099617801341</v>
      </c>
      <c r="BK59">
        <v>0</v>
      </c>
      <c r="BL59">
        <v>1</v>
      </c>
      <c r="BM59">
        <v>33</v>
      </c>
      <c r="BN59">
        <v>22</v>
      </c>
      <c r="BO59">
        <v>0.38888888888888884</v>
      </c>
      <c r="BP59">
        <v>0.77083333333333337</v>
      </c>
      <c r="BQ59">
        <v>0</v>
      </c>
    </row>
    <row r="60" spans="1:69" x14ac:dyDescent="0.45">
      <c r="A60">
        <v>9.6999999999999993</v>
      </c>
      <c r="B60">
        <v>1.8</v>
      </c>
      <c r="C60">
        <v>46</v>
      </c>
      <c r="D60">
        <v>7</v>
      </c>
      <c r="E60">
        <v>1.9630000000000001</v>
      </c>
      <c r="F60">
        <v>113</v>
      </c>
      <c r="G60">
        <v>4</v>
      </c>
      <c r="H60">
        <v>85</v>
      </c>
      <c r="I60">
        <v>0</v>
      </c>
      <c r="J60">
        <v>28</v>
      </c>
      <c r="K60">
        <v>10</v>
      </c>
      <c r="L60">
        <v>1</v>
      </c>
      <c r="M60">
        <v>39</v>
      </c>
      <c r="N60">
        <v>22</v>
      </c>
      <c r="O60">
        <v>0</v>
      </c>
      <c r="P60">
        <v>176</v>
      </c>
      <c r="Q60">
        <v>181</v>
      </c>
      <c r="R60">
        <v>2.8409090909090908E-2</v>
      </c>
      <c r="S60">
        <v>1</v>
      </c>
      <c r="T60">
        <v>0</v>
      </c>
      <c r="U60">
        <v>1</v>
      </c>
      <c r="V60">
        <v>1</v>
      </c>
      <c r="W60">
        <v>0.97914596069492965</v>
      </c>
      <c r="X60">
        <v>0.97914596069492965</v>
      </c>
      <c r="Y60">
        <v>2.0854039305070349E-2</v>
      </c>
      <c r="Z60">
        <v>-2.1074555945750403E-2</v>
      </c>
      <c r="AA60">
        <v>100</v>
      </c>
      <c r="AB60">
        <v>2.1298192651757052E-2</v>
      </c>
      <c r="BJ60">
        <v>0.59354077995245691</v>
      </c>
      <c r="BK60">
        <v>0</v>
      </c>
      <c r="BL60">
        <v>1</v>
      </c>
      <c r="BM60">
        <v>33</v>
      </c>
      <c r="BN60">
        <v>23</v>
      </c>
      <c r="BO60">
        <v>0.38888888888888884</v>
      </c>
      <c r="BP60">
        <v>0.76041666666666663</v>
      </c>
      <c r="BQ60">
        <v>0</v>
      </c>
    </row>
    <row r="61" spans="1:69" x14ac:dyDescent="0.45">
      <c r="A61">
        <v>9.6999999999999993</v>
      </c>
      <c r="B61">
        <v>1.9</v>
      </c>
      <c r="C61">
        <v>55</v>
      </c>
      <c r="D61">
        <v>4</v>
      </c>
      <c r="E61">
        <v>1.3839999999999999</v>
      </c>
      <c r="F61">
        <v>33</v>
      </c>
      <c r="G61">
        <v>2</v>
      </c>
      <c r="H61">
        <v>100</v>
      </c>
      <c r="I61">
        <v>0</v>
      </c>
      <c r="J61">
        <v>27</v>
      </c>
      <c r="K61">
        <v>10</v>
      </c>
      <c r="L61">
        <v>1</v>
      </c>
      <c r="M61">
        <v>34</v>
      </c>
      <c r="N61">
        <v>94</v>
      </c>
      <c r="O61">
        <v>1</v>
      </c>
      <c r="P61">
        <v>182</v>
      </c>
      <c r="Q61">
        <v>192</v>
      </c>
      <c r="R61">
        <v>5.4945054945054944E-2</v>
      </c>
      <c r="S61">
        <v>1</v>
      </c>
      <c r="T61">
        <v>0</v>
      </c>
      <c r="U61">
        <v>1</v>
      </c>
      <c r="V61">
        <v>1</v>
      </c>
      <c r="W61">
        <v>0.88416575970062461</v>
      </c>
      <c r="X61">
        <v>0.88416575970062461</v>
      </c>
      <c r="Y61">
        <v>0.11583424029937539</v>
      </c>
      <c r="Z61">
        <v>-0.12311072294892163</v>
      </c>
      <c r="AA61">
        <v>100</v>
      </c>
      <c r="AB61">
        <v>0.13100964273780116</v>
      </c>
      <c r="BJ61">
        <v>0.59761208667835775</v>
      </c>
      <c r="BK61">
        <v>0</v>
      </c>
      <c r="BL61">
        <v>1</v>
      </c>
      <c r="BM61">
        <v>33</v>
      </c>
      <c r="BN61">
        <v>24</v>
      </c>
      <c r="BO61">
        <v>0.38888888888888884</v>
      </c>
      <c r="BP61">
        <v>0.75</v>
      </c>
      <c r="BQ61">
        <v>0</v>
      </c>
    </row>
    <row r="62" spans="1:69" x14ac:dyDescent="0.45">
      <c r="A62">
        <v>9.6999999999999993</v>
      </c>
      <c r="B62">
        <v>2</v>
      </c>
      <c r="C62">
        <v>54</v>
      </c>
      <c r="D62">
        <v>2</v>
      </c>
      <c r="E62">
        <v>0.626</v>
      </c>
      <c r="F62">
        <v>51</v>
      </c>
      <c r="G62">
        <v>2</v>
      </c>
      <c r="H62">
        <v>107</v>
      </c>
      <c r="I62">
        <v>0</v>
      </c>
      <c r="J62">
        <v>38</v>
      </c>
      <c r="K62">
        <v>8</v>
      </c>
      <c r="L62">
        <v>3</v>
      </c>
      <c r="M62">
        <v>28</v>
      </c>
      <c r="N62">
        <v>26</v>
      </c>
      <c r="O62">
        <v>0</v>
      </c>
      <c r="P62">
        <v>185</v>
      </c>
      <c r="Q62">
        <v>193</v>
      </c>
      <c r="R62">
        <v>4.3243243243243246E-2</v>
      </c>
      <c r="S62">
        <v>1</v>
      </c>
      <c r="T62">
        <v>0</v>
      </c>
      <c r="U62">
        <v>1</v>
      </c>
      <c r="V62">
        <v>1</v>
      </c>
      <c r="W62">
        <v>0.73722129350906529</v>
      </c>
      <c r="X62">
        <v>0.73722129350906529</v>
      </c>
      <c r="Y62">
        <v>0.26277870649093471</v>
      </c>
      <c r="Z62">
        <v>-0.30486716929940005</v>
      </c>
      <c r="AA62">
        <v>100</v>
      </c>
      <c r="AB62">
        <v>0.35644481352423585</v>
      </c>
      <c r="BJ62">
        <v>0.60076321260407095</v>
      </c>
      <c r="BK62">
        <v>0</v>
      </c>
      <c r="BL62">
        <v>1</v>
      </c>
      <c r="BM62">
        <v>33</v>
      </c>
      <c r="BN62">
        <v>25</v>
      </c>
      <c r="BO62">
        <v>0.38888888888888884</v>
      </c>
      <c r="BP62">
        <v>0.73958333333333326</v>
      </c>
      <c r="BQ62">
        <v>0</v>
      </c>
    </row>
    <row r="63" spans="1:69" x14ac:dyDescent="0.45">
      <c r="A63">
        <v>9.6999999999999993</v>
      </c>
      <c r="B63">
        <v>2.1</v>
      </c>
      <c r="C63">
        <v>62</v>
      </c>
      <c r="D63">
        <v>11</v>
      </c>
      <c r="E63">
        <v>1.1519999999999999</v>
      </c>
      <c r="F63">
        <v>106</v>
      </c>
      <c r="G63">
        <v>2</v>
      </c>
      <c r="H63">
        <v>96</v>
      </c>
      <c r="I63">
        <v>1</v>
      </c>
      <c r="J63">
        <v>42</v>
      </c>
      <c r="K63">
        <v>8</v>
      </c>
      <c r="L63">
        <v>3</v>
      </c>
      <c r="M63">
        <v>42</v>
      </c>
      <c r="N63">
        <v>49</v>
      </c>
      <c r="O63">
        <v>0</v>
      </c>
      <c r="P63">
        <v>171</v>
      </c>
      <c r="Q63">
        <v>178</v>
      </c>
      <c r="R63">
        <v>4.0935672514619881E-2</v>
      </c>
      <c r="S63">
        <v>1</v>
      </c>
      <c r="T63">
        <v>0</v>
      </c>
      <c r="U63">
        <v>1</v>
      </c>
      <c r="V63">
        <v>1</v>
      </c>
      <c r="W63">
        <v>0.65712000461077213</v>
      </c>
      <c r="X63">
        <v>0.65712000461077213</v>
      </c>
      <c r="Y63">
        <v>0.34287999538922787</v>
      </c>
      <c r="Z63">
        <v>-0.41988862175725217</v>
      </c>
      <c r="AA63">
        <v>100</v>
      </c>
      <c r="AB63">
        <v>0.5217920516547413</v>
      </c>
      <c r="BJ63">
        <v>0.60374400610340728</v>
      </c>
      <c r="BK63">
        <v>0</v>
      </c>
      <c r="BL63">
        <v>1</v>
      </c>
      <c r="BM63">
        <v>33</v>
      </c>
      <c r="BN63">
        <v>26</v>
      </c>
      <c r="BO63">
        <v>0.38888888888888884</v>
      </c>
      <c r="BP63">
        <v>0.72916666666666674</v>
      </c>
      <c r="BQ63">
        <v>1.3503086419753067E-2</v>
      </c>
    </row>
    <row r="64" spans="1:69" x14ac:dyDescent="0.45">
      <c r="A64">
        <v>9.8000000000000007</v>
      </c>
      <c r="B64">
        <v>1.9</v>
      </c>
      <c r="C64">
        <v>64</v>
      </c>
      <c r="D64">
        <v>5</v>
      </c>
      <c r="E64">
        <v>1.5389999999999999</v>
      </c>
      <c r="F64">
        <v>115</v>
      </c>
      <c r="G64">
        <v>4</v>
      </c>
      <c r="H64">
        <v>72</v>
      </c>
      <c r="I64">
        <v>1</v>
      </c>
      <c r="J64">
        <v>36</v>
      </c>
      <c r="K64">
        <v>8</v>
      </c>
      <c r="L64">
        <v>2</v>
      </c>
      <c r="M64">
        <v>35</v>
      </c>
      <c r="N64">
        <v>50</v>
      </c>
      <c r="O64">
        <v>1</v>
      </c>
      <c r="P64">
        <v>175</v>
      </c>
      <c r="Q64">
        <v>183</v>
      </c>
      <c r="R64">
        <v>4.5714285714285714E-2</v>
      </c>
      <c r="S64">
        <v>1</v>
      </c>
      <c r="T64">
        <v>0</v>
      </c>
      <c r="U64">
        <v>1</v>
      </c>
      <c r="V64">
        <v>1</v>
      </c>
      <c r="W64">
        <v>0.78264413418776979</v>
      </c>
      <c r="X64">
        <v>0.78264413418776979</v>
      </c>
      <c r="Y64">
        <v>0.21735586581223021</v>
      </c>
      <c r="Z64">
        <v>-0.24507717648494837</v>
      </c>
      <c r="AA64">
        <v>100</v>
      </c>
      <c r="AB64">
        <v>0.27771991933192308</v>
      </c>
      <c r="BJ64">
        <v>0.61104543313939907</v>
      </c>
      <c r="BK64">
        <v>1</v>
      </c>
      <c r="BL64">
        <v>0</v>
      </c>
      <c r="BM64">
        <v>34</v>
      </c>
      <c r="BN64">
        <v>26</v>
      </c>
      <c r="BO64">
        <v>0.37037037037037035</v>
      </c>
      <c r="BP64">
        <v>0.72916666666666674</v>
      </c>
      <c r="BQ64">
        <v>0</v>
      </c>
    </row>
    <row r="65" spans="1:69" x14ac:dyDescent="0.45">
      <c r="A65">
        <v>9.8000000000000007</v>
      </c>
      <c r="B65">
        <v>2.1</v>
      </c>
      <c r="C65">
        <v>62</v>
      </c>
      <c r="D65">
        <v>16</v>
      </c>
      <c r="E65">
        <v>0.58799999999999997</v>
      </c>
      <c r="F65">
        <v>136</v>
      </c>
      <c r="G65">
        <v>4</v>
      </c>
      <c r="H65">
        <v>121</v>
      </c>
      <c r="I65">
        <v>1</v>
      </c>
      <c r="J65">
        <v>41</v>
      </c>
      <c r="K65">
        <v>10</v>
      </c>
      <c r="L65">
        <v>3</v>
      </c>
      <c r="M65">
        <v>41</v>
      </c>
      <c r="N65">
        <v>44</v>
      </c>
      <c r="O65">
        <v>1</v>
      </c>
      <c r="P65">
        <v>159</v>
      </c>
      <c r="Q65">
        <v>167</v>
      </c>
      <c r="R65">
        <v>5.0314465408805034E-2</v>
      </c>
      <c r="S65">
        <v>1</v>
      </c>
      <c r="T65">
        <v>0</v>
      </c>
      <c r="U65">
        <v>1</v>
      </c>
      <c r="V65">
        <v>1</v>
      </c>
      <c r="W65">
        <v>0.36418937009451102</v>
      </c>
      <c r="X65">
        <v>0.36418937009451102</v>
      </c>
      <c r="Y65">
        <v>0.63581062990548898</v>
      </c>
      <c r="Z65">
        <v>-1.0100812991148225</v>
      </c>
      <c r="AA65">
        <v>0</v>
      </c>
      <c r="AB65">
        <v>1.7458242390229275</v>
      </c>
      <c r="BJ65">
        <v>0.62050267615038246</v>
      </c>
      <c r="BK65">
        <v>0</v>
      </c>
      <c r="BL65">
        <v>1</v>
      </c>
      <c r="BM65">
        <v>34</v>
      </c>
      <c r="BN65">
        <v>27</v>
      </c>
      <c r="BO65">
        <v>0.37037037037037035</v>
      </c>
      <c r="BP65">
        <v>0.71875</v>
      </c>
      <c r="BQ65">
        <v>0</v>
      </c>
    </row>
    <row r="66" spans="1:69" x14ac:dyDescent="0.45">
      <c r="A66">
        <v>10</v>
      </c>
      <c r="B66">
        <v>2</v>
      </c>
      <c r="C66">
        <v>55</v>
      </c>
      <c r="D66">
        <v>8</v>
      </c>
      <c r="E66">
        <v>1.1679999999999999</v>
      </c>
      <c r="F66">
        <v>120</v>
      </c>
      <c r="G66">
        <v>3</v>
      </c>
      <c r="H66">
        <v>114</v>
      </c>
      <c r="I66">
        <v>0</v>
      </c>
      <c r="J66">
        <v>52</v>
      </c>
      <c r="K66">
        <v>10</v>
      </c>
      <c r="L66">
        <v>3</v>
      </c>
      <c r="M66">
        <v>40</v>
      </c>
      <c r="N66">
        <v>34</v>
      </c>
      <c r="O66">
        <v>0</v>
      </c>
      <c r="P66">
        <v>174</v>
      </c>
      <c r="Q66">
        <v>182</v>
      </c>
      <c r="R66">
        <v>4.5977011494252873E-2</v>
      </c>
      <c r="S66">
        <v>1</v>
      </c>
      <c r="T66">
        <v>0</v>
      </c>
      <c r="U66">
        <v>1</v>
      </c>
      <c r="V66">
        <v>1</v>
      </c>
      <c r="W66">
        <v>0.72068836667045144</v>
      </c>
      <c r="X66">
        <v>0.72068836667045144</v>
      </c>
      <c r="Y66">
        <v>0.27931163332954856</v>
      </c>
      <c r="Z66">
        <v>-0.32754845889084322</v>
      </c>
      <c r="AA66">
        <v>100</v>
      </c>
      <c r="AB66">
        <v>0.38756228939833737</v>
      </c>
      <c r="BJ66">
        <v>0.62284451869764657</v>
      </c>
      <c r="BK66">
        <v>0</v>
      </c>
      <c r="BL66">
        <v>1</v>
      </c>
      <c r="BM66">
        <v>34</v>
      </c>
      <c r="BN66">
        <v>28</v>
      </c>
      <c r="BO66">
        <v>0.37037037037037035</v>
      </c>
      <c r="BP66">
        <v>0.70833333333333326</v>
      </c>
      <c r="BQ66">
        <v>0</v>
      </c>
    </row>
    <row r="67" spans="1:69" x14ac:dyDescent="0.45">
      <c r="A67">
        <v>10.3</v>
      </c>
      <c r="B67">
        <v>2.1</v>
      </c>
      <c r="C67">
        <v>49</v>
      </c>
      <c r="D67">
        <v>3</v>
      </c>
      <c r="E67">
        <v>1.881</v>
      </c>
      <c r="F67">
        <v>46</v>
      </c>
      <c r="G67">
        <v>1</v>
      </c>
      <c r="H67">
        <v>85</v>
      </c>
      <c r="I67">
        <v>1</v>
      </c>
      <c r="J67">
        <v>46</v>
      </c>
      <c r="K67">
        <v>9</v>
      </c>
      <c r="L67">
        <v>3</v>
      </c>
      <c r="M67">
        <v>36</v>
      </c>
      <c r="N67">
        <v>17</v>
      </c>
      <c r="O67">
        <v>0</v>
      </c>
      <c r="P67">
        <v>184</v>
      </c>
      <c r="Q67">
        <v>194</v>
      </c>
      <c r="R67">
        <v>5.434782608695652E-2</v>
      </c>
      <c r="S67">
        <v>0</v>
      </c>
      <c r="T67">
        <v>1</v>
      </c>
      <c r="U67">
        <v>1</v>
      </c>
      <c r="V67">
        <v>0</v>
      </c>
      <c r="W67">
        <v>0.451526295939915</v>
      </c>
      <c r="X67">
        <v>0.451526295939915</v>
      </c>
      <c r="Y67">
        <v>0.548473704060085</v>
      </c>
      <c r="Z67">
        <v>-0.60061594196561097</v>
      </c>
      <c r="AA67">
        <v>100</v>
      </c>
      <c r="AB67">
        <v>0.82324146553879374</v>
      </c>
      <c r="BJ67">
        <v>0.62354461508859871</v>
      </c>
      <c r="BK67">
        <v>0</v>
      </c>
      <c r="BL67">
        <v>1</v>
      </c>
      <c r="BM67">
        <v>34</v>
      </c>
      <c r="BN67">
        <v>29</v>
      </c>
      <c r="BO67">
        <v>0.37037037037037035</v>
      </c>
      <c r="BP67">
        <v>0.69791666666666674</v>
      </c>
      <c r="BQ67">
        <v>1.2924382716049364E-2</v>
      </c>
    </row>
    <row r="68" spans="1:69" x14ac:dyDescent="0.45">
      <c r="A68">
        <v>10.3</v>
      </c>
      <c r="B68">
        <v>2.2000000000000002</v>
      </c>
      <c r="C68">
        <v>56</v>
      </c>
      <c r="D68">
        <v>11</v>
      </c>
      <c r="E68">
        <v>0.29199999999999998</v>
      </c>
      <c r="F68">
        <v>47</v>
      </c>
      <c r="G68">
        <v>3</v>
      </c>
      <c r="H68">
        <v>111</v>
      </c>
      <c r="I68">
        <v>0</v>
      </c>
      <c r="J68">
        <v>34</v>
      </c>
      <c r="K68">
        <v>9</v>
      </c>
      <c r="L68">
        <v>2</v>
      </c>
      <c r="M68">
        <v>38</v>
      </c>
      <c r="N68">
        <v>30</v>
      </c>
      <c r="O68">
        <v>0</v>
      </c>
      <c r="P68">
        <v>179</v>
      </c>
      <c r="Q68">
        <v>186</v>
      </c>
      <c r="R68">
        <v>3.9106145251396648E-2</v>
      </c>
      <c r="S68">
        <v>1</v>
      </c>
      <c r="T68">
        <v>0</v>
      </c>
      <c r="U68">
        <v>1</v>
      </c>
      <c r="V68">
        <v>1</v>
      </c>
      <c r="W68">
        <v>0.75427541182734148</v>
      </c>
      <c r="X68">
        <v>0.75427541182734148</v>
      </c>
      <c r="Y68">
        <v>0.24572458817265852</v>
      </c>
      <c r="Z68">
        <v>-0.28199770999265888</v>
      </c>
      <c r="AA68">
        <v>100</v>
      </c>
      <c r="AB68">
        <v>0.3257756839472668</v>
      </c>
      <c r="BJ68">
        <v>0.62815360616586369</v>
      </c>
      <c r="BK68">
        <v>1</v>
      </c>
      <c r="BL68">
        <v>0</v>
      </c>
      <c r="BM68">
        <v>35</v>
      </c>
      <c r="BN68">
        <v>29</v>
      </c>
      <c r="BO68">
        <v>0.35185185185185186</v>
      </c>
      <c r="BP68">
        <v>0.69791666666666674</v>
      </c>
      <c r="BQ68">
        <v>0</v>
      </c>
    </row>
    <row r="69" spans="1:69" x14ac:dyDescent="0.45">
      <c r="A69">
        <v>10.3</v>
      </c>
      <c r="B69">
        <v>2.2000000000000002</v>
      </c>
      <c r="C69">
        <v>65</v>
      </c>
      <c r="D69">
        <v>10</v>
      </c>
      <c r="E69">
        <v>2.1440000000000001</v>
      </c>
      <c r="F69">
        <v>97</v>
      </c>
      <c r="G69">
        <v>2</v>
      </c>
      <c r="H69">
        <v>100</v>
      </c>
      <c r="I69">
        <v>0</v>
      </c>
      <c r="J69">
        <v>32</v>
      </c>
      <c r="K69">
        <v>8</v>
      </c>
      <c r="L69">
        <v>2</v>
      </c>
      <c r="M69">
        <v>40</v>
      </c>
      <c r="N69">
        <v>51</v>
      </c>
      <c r="O69">
        <v>1</v>
      </c>
      <c r="P69">
        <v>174</v>
      </c>
      <c r="Q69">
        <v>180</v>
      </c>
      <c r="R69">
        <v>3.4482758620689655E-2</v>
      </c>
      <c r="S69">
        <v>1</v>
      </c>
      <c r="T69">
        <v>0</v>
      </c>
      <c r="U69">
        <v>1</v>
      </c>
      <c r="V69">
        <v>1</v>
      </c>
      <c r="W69">
        <v>0.81062526490190112</v>
      </c>
      <c r="X69">
        <v>0.81062526490190112</v>
      </c>
      <c r="Y69">
        <v>0.18937473509809888</v>
      </c>
      <c r="Z69">
        <v>-0.20994939712424865</v>
      </c>
      <c r="AA69">
        <v>100</v>
      </c>
      <c r="AB69">
        <v>0.23361563387864098</v>
      </c>
      <c r="BJ69">
        <v>0.63204611113603182</v>
      </c>
      <c r="BK69">
        <v>0</v>
      </c>
      <c r="BL69">
        <v>1</v>
      </c>
      <c r="BM69">
        <v>35</v>
      </c>
      <c r="BN69">
        <v>30</v>
      </c>
      <c r="BO69">
        <v>0.35185185185185186</v>
      </c>
      <c r="BP69">
        <v>0.6875</v>
      </c>
      <c r="BQ69">
        <v>0</v>
      </c>
    </row>
    <row r="70" spans="1:69" x14ac:dyDescent="0.45">
      <c r="A70">
        <v>10.4</v>
      </c>
      <c r="B70">
        <v>2</v>
      </c>
      <c r="C70">
        <v>53</v>
      </c>
      <c r="D70">
        <v>4</v>
      </c>
      <c r="E70">
        <v>1.3149999999999999</v>
      </c>
      <c r="F70">
        <v>69</v>
      </c>
      <c r="G70">
        <v>1</v>
      </c>
      <c r="H70">
        <v>78</v>
      </c>
      <c r="I70">
        <v>1</v>
      </c>
      <c r="J70">
        <v>35</v>
      </c>
      <c r="K70">
        <v>9</v>
      </c>
      <c r="L70">
        <v>2</v>
      </c>
      <c r="M70">
        <v>47</v>
      </c>
      <c r="N70">
        <v>25</v>
      </c>
      <c r="O70">
        <v>0</v>
      </c>
      <c r="P70">
        <v>181</v>
      </c>
      <c r="Q70">
        <v>189</v>
      </c>
      <c r="R70">
        <v>4.4198895027624308E-2</v>
      </c>
      <c r="S70">
        <v>1</v>
      </c>
      <c r="T70">
        <v>0</v>
      </c>
      <c r="U70">
        <v>1</v>
      </c>
      <c r="V70">
        <v>1</v>
      </c>
      <c r="W70">
        <v>0.59761208667835775</v>
      </c>
      <c r="X70">
        <v>0.59761208667835775</v>
      </c>
      <c r="Y70">
        <v>0.40238791332164225</v>
      </c>
      <c r="Z70">
        <v>-0.51481342000266828</v>
      </c>
      <c r="AA70">
        <v>100</v>
      </c>
      <c r="AB70">
        <v>0.67332626345994973</v>
      </c>
      <c r="BJ70">
        <v>0.63253855142790116</v>
      </c>
      <c r="BK70">
        <v>0</v>
      </c>
      <c r="BL70">
        <v>1</v>
      </c>
      <c r="BM70">
        <v>35</v>
      </c>
      <c r="BN70">
        <v>31</v>
      </c>
      <c r="BO70">
        <v>0.35185185185185186</v>
      </c>
      <c r="BP70">
        <v>0.67708333333333326</v>
      </c>
      <c r="BQ70">
        <v>0</v>
      </c>
    </row>
    <row r="71" spans="1:69" x14ac:dyDescent="0.45">
      <c r="A71">
        <v>10.4</v>
      </c>
      <c r="B71">
        <v>2.1</v>
      </c>
      <c r="C71">
        <v>51</v>
      </c>
      <c r="D71">
        <v>5</v>
      </c>
      <c r="E71">
        <v>0.63600000000000001</v>
      </c>
      <c r="F71">
        <v>118</v>
      </c>
      <c r="G71">
        <v>3</v>
      </c>
      <c r="H71">
        <v>112</v>
      </c>
      <c r="I71">
        <v>0</v>
      </c>
      <c r="J71">
        <v>32</v>
      </c>
      <c r="K71">
        <v>10</v>
      </c>
      <c r="L71">
        <v>2</v>
      </c>
      <c r="M71">
        <v>35</v>
      </c>
      <c r="N71">
        <v>26</v>
      </c>
      <c r="O71">
        <v>1</v>
      </c>
      <c r="P71">
        <v>173</v>
      </c>
      <c r="Q71">
        <v>180</v>
      </c>
      <c r="R71">
        <v>4.046242774566474E-2</v>
      </c>
      <c r="S71">
        <v>1</v>
      </c>
      <c r="T71">
        <v>0</v>
      </c>
      <c r="U71">
        <v>1</v>
      </c>
      <c r="V71">
        <v>1</v>
      </c>
      <c r="W71">
        <v>0.57479944005006389</v>
      </c>
      <c r="X71">
        <v>0.57479944005006389</v>
      </c>
      <c r="Y71">
        <v>0.42520055994993611</v>
      </c>
      <c r="Z71">
        <v>-0.55373409894255743</v>
      </c>
      <c r="AA71">
        <v>100</v>
      </c>
      <c r="AB71">
        <v>0.73973725498567289</v>
      </c>
      <c r="BJ71">
        <v>0.64319278070199981</v>
      </c>
      <c r="BK71">
        <v>0</v>
      </c>
      <c r="BL71">
        <v>1</v>
      </c>
      <c r="BM71">
        <v>35</v>
      </c>
      <c r="BN71">
        <v>32</v>
      </c>
      <c r="BO71">
        <v>0.35185185185185186</v>
      </c>
      <c r="BP71">
        <v>0.66666666666666674</v>
      </c>
      <c r="BQ71">
        <v>0</v>
      </c>
    </row>
    <row r="72" spans="1:69" x14ac:dyDescent="0.45">
      <c r="A72">
        <v>10.5</v>
      </c>
      <c r="B72">
        <v>2.2000000000000002</v>
      </c>
      <c r="C72">
        <v>65</v>
      </c>
      <c r="D72">
        <v>3</v>
      </c>
      <c r="E72">
        <v>0.59</v>
      </c>
      <c r="F72">
        <v>121</v>
      </c>
      <c r="G72">
        <v>3</v>
      </c>
      <c r="H72">
        <v>108</v>
      </c>
      <c r="I72">
        <v>1</v>
      </c>
      <c r="J72">
        <v>32</v>
      </c>
      <c r="K72">
        <v>10</v>
      </c>
      <c r="L72">
        <v>2</v>
      </c>
      <c r="M72">
        <v>29</v>
      </c>
      <c r="N72">
        <v>54</v>
      </c>
      <c r="O72">
        <v>0</v>
      </c>
      <c r="P72">
        <v>173</v>
      </c>
      <c r="Q72">
        <v>181</v>
      </c>
      <c r="R72">
        <v>4.6242774566473986E-2</v>
      </c>
      <c r="S72">
        <v>1</v>
      </c>
      <c r="T72">
        <v>0</v>
      </c>
      <c r="U72">
        <v>1</v>
      </c>
      <c r="V72">
        <v>1</v>
      </c>
      <c r="W72">
        <v>0.91169597974145278</v>
      </c>
      <c r="X72">
        <v>0.91169597974145278</v>
      </c>
      <c r="Y72">
        <v>8.8304020258547222E-2</v>
      </c>
      <c r="Z72">
        <v>-9.2448700029769793E-2</v>
      </c>
      <c r="AA72">
        <v>100</v>
      </c>
      <c r="AB72">
        <v>9.6856871392138083E-2</v>
      </c>
      <c r="BJ72">
        <v>0.6488180254095266</v>
      </c>
      <c r="BK72">
        <v>0</v>
      </c>
      <c r="BL72">
        <v>1</v>
      </c>
      <c r="BM72">
        <v>35</v>
      </c>
      <c r="BN72">
        <v>33</v>
      </c>
      <c r="BO72">
        <v>0.35185185185185186</v>
      </c>
      <c r="BP72">
        <v>0.65625</v>
      </c>
      <c r="BQ72">
        <v>0</v>
      </c>
    </row>
    <row r="73" spans="1:69" x14ac:dyDescent="0.45">
      <c r="A73">
        <v>10.5</v>
      </c>
      <c r="B73">
        <v>2.2999999999999998</v>
      </c>
      <c r="C73">
        <v>58</v>
      </c>
      <c r="D73">
        <v>15</v>
      </c>
      <c r="E73">
        <v>0.16700000000000001</v>
      </c>
      <c r="F73">
        <v>81</v>
      </c>
      <c r="G73">
        <v>1</v>
      </c>
      <c r="H73">
        <v>120</v>
      </c>
      <c r="I73">
        <v>0</v>
      </c>
      <c r="J73">
        <v>39</v>
      </c>
      <c r="K73">
        <v>10</v>
      </c>
      <c r="L73">
        <v>2</v>
      </c>
      <c r="M73">
        <v>47</v>
      </c>
      <c r="N73">
        <v>35</v>
      </c>
      <c r="O73">
        <v>0</v>
      </c>
      <c r="P73">
        <v>181</v>
      </c>
      <c r="Q73">
        <v>188</v>
      </c>
      <c r="R73">
        <v>3.8674033149171269E-2</v>
      </c>
      <c r="S73">
        <v>0</v>
      </c>
      <c r="T73">
        <v>1</v>
      </c>
      <c r="U73">
        <v>1</v>
      </c>
      <c r="V73">
        <v>0</v>
      </c>
      <c r="W73">
        <v>0.67314774165475588</v>
      </c>
      <c r="X73">
        <v>0.67314774165475588</v>
      </c>
      <c r="Y73">
        <v>0.32685225834524412</v>
      </c>
      <c r="Z73">
        <v>-1.1182470195232388</v>
      </c>
      <c r="AA73">
        <v>0</v>
      </c>
      <c r="AB73">
        <v>2.0594862800174698</v>
      </c>
      <c r="BJ73">
        <v>0.6497227670075435</v>
      </c>
      <c r="BK73">
        <v>0</v>
      </c>
      <c r="BL73">
        <v>1</v>
      </c>
      <c r="BM73">
        <v>35</v>
      </c>
      <c r="BN73">
        <v>34</v>
      </c>
      <c r="BO73">
        <v>0.35185185185185186</v>
      </c>
      <c r="BP73">
        <v>0.64583333333333326</v>
      </c>
      <c r="BQ73">
        <v>1.1959876543209857E-2</v>
      </c>
    </row>
    <row r="74" spans="1:69" x14ac:dyDescent="0.45">
      <c r="A74">
        <v>10.5</v>
      </c>
      <c r="B74">
        <v>2.2999999999999998</v>
      </c>
      <c r="C74">
        <v>60</v>
      </c>
      <c r="D74">
        <v>3</v>
      </c>
      <c r="E74">
        <v>0.81299999999999994</v>
      </c>
      <c r="F74">
        <v>101</v>
      </c>
      <c r="G74">
        <v>3</v>
      </c>
      <c r="H74">
        <v>106</v>
      </c>
      <c r="I74">
        <v>0</v>
      </c>
      <c r="J74">
        <v>44</v>
      </c>
      <c r="K74">
        <v>8</v>
      </c>
      <c r="L74">
        <v>3</v>
      </c>
      <c r="M74">
        <v>33</v>
      </c>
      <c r="N74">
        <v>45</v>
      </c>
      <c r="O74">
        <v>0</v>
      </c>
      <c r="P74">
        <v>170</v>
      </c>
      <c r="Q74">
        <v>177</v>
      </c>
      <c r="R74">
        <v>4.1176470588235294E-2</v>
      </c>
      <c r="S74">
        <v>1</v>
      </c>
      <c r="T74">
        <v>0</v>
      </c>
      <c r="U74">
        <v>1</v>
      </c>
      <c r="V74">
        <v>1</v>
      </c>
      <c r="W74">
        <v>0.56994178182725108</v>
      </c>
      <c r="X74">
        <v>0.56994178182725108</v>
      </c>
      <c r="Y74">
        <v>0.43005821817274892</v>
      </c>
      <c r="Z74">
        <v>-0.56222106051506815</v>
      </c>
      <c r="AA74">
        <v>100</v>
      </c>
      <c r="AB74">
        <v>0.75456517118988697</v>
      </c>
      <c r="BJ74">
        <v>0.65480841776639875</v>
      </c>
      <c r="BK74">
        <v>1</v>
      </c>
      <c r="BL74">
        <v>0</v>
      </c>
      <c r="BM74">
        <v>36</v>
      </c>
      <c r="BN74">
        <v>34</v>
      </c>
      <c r="BO74">
        <v>0.33333333333333337</v>
      </c>
      <c r="BP74">
        <v>0.64583333333333326</v>
      </c>
      <c r="BQ74">
        <v>0</v>
      </c>
    </row>
    <row r="75" spans="1:69" x14ac:dyDescent="0.45">
      <c r="A75">
        <v>10.6</v>
      </c>
      <c r="B75">
        <v>2</v>
      </c>
      <c r="C75">
        <v>51</v>
      </c>
      <c r="D75">
        <v>3</v>
      </c>
      <c r="E75">
        <v>1.155</v>
      </c>
      <c r="F75">
        <v>132</v>
      </c>
      <c r="G75">
        <v>2</v>
      </c>
      <c r="H75">
        <v>98</v>
      </c>
      <c r="I75">
        <v>1</v>
      </c>
      <c r="J75">
        <v>35</v>
      </c>
      <c r="K75">
        <v>1</v>
      </c>
      <c r="L75">
        <v>3</v>
      </c>
      <c r="M75">
        <v>35</v>
      </c>
      <c r="N75">
        <v>26</v>
      </c>
      <c r="O75">
        <v>0</v>
      </c>
      <c r="P75">
        <v>173</v>
      </c>
      <c r="Q75">
        <v>181</v>
      </c>
      <c r="R75">
        <v>4.6242774566473986E-2</v>
      </c>
      <c r="S75">
        <v>0</v>
      </c>
      <c r="T75">
        <v>1</v>
      </c>
      <c r="U75">
        <v>1</v>
      </c>
      <c r="V75">
        <v>0</v>
      </c>
      <c r="W75">
        <v>0.50685132203779459</v>
      </c>
      <c r="X75">
        <v>0.50685132203779459</v>
      </c>
      <c r="Y75">
        <v>0.49314867796220541</v>
      </c>
      <c r="Z75">
        <v>-0.70694457238831243</v>
      </c>
      <c r="AA75">
        <v>0</v>
      </c>
      <c r="AB75">
        <v>1.0277860302337449</v>
      </c>
      <c r="BJ75">
        <v>0.65627158019411791</v>
      </c>
      <c r="BK75">
        <v>0</v>
      </c>
      <c r="BL75">
        <v>1</v>
      </c>
      <c r="BM75">
        <v>36</v>
      </c>
      <c r="BN75">
        <v>35</v>
      </c>
      <c r="BO75">
        <v>0.33333333333333337</v>
      </c>
      <c r="BP75">
        <v>0.63541666666666674</v>
      </c>
      <c r="BQ75">
        <v>0</v>
      </c>
    </row>
    <row r="76" spans="1:69" x14ac:dyDescent="0.45">
      <c r="A76">
        <v>10.7</v>
      </c>
      <c r="B76">
        <v>2</v>
      </c>
      <c r="C76">
        <v>53</v>
      </c>
      <c r="D76">
        <v>4</v>
      </c>
      <c r="E76">
        <v>1.018</v>
      </c>
      <c r="F76">
        <v>134</v>
      </c>
      <c r="G76">
        <v>1</v>
      </c>
      <c r="H76">
        <v>86</v>
      </c>
      <c r="I76">
        <v>1</v>
      </c>
      <c r="J76">
        <v>36</v>
      </c>
      <c r="K76">
        <v>10</v>
      </c>
      <c r="L76">
        <v>4</v>
      </c>
      <c r="M76">
        <v>35</v>
      </c>
      <c r="N76">
        <v>31</v>
      </c>
      <c r="O76">
        <v>0</v>
      </c>
      <c r="P76">
        <v>176</v>
      </c>
      <c r="Q76">
        <v>182</v>
      </c>
      <c r="R76">
        <v>3.4090909090909088E-2</v>
      </c>
      <c r="S76">
        <v>0</v>
      </c>
      <c r="T76">
        <v>1</v>
      </c>
      <c r="U76">
        <v>1</v>
      </c>
      <c r="V76">
        <v>0</v>
      </c>
      <c r="W76">
        <v>0.62815360616586369</v>
      </c>
      <c r="X76">
        <v>0.62815360616586369</v>
      </c>
      <c r="Y76">
        <v>0.37184639383413631</v>
      </c>
      <c r="Z76">
        <v>-0.98927442978455549</v>
      </c>
      <c r="AA76">
        <v>0</v>
      </c>
      <c r="AB76">
        <v>1.6892825010051176</v>
      </c>
      <c r="BJ76">
        <v>0.65712000461077213</v>
      </c>
      <c r="BK76">
        <v>0</v>
      </c>
      <c r="BL76">
        <v>1</v>
      </c>
      <c r="BM76">
        <v>36</v>
      </c>
      <c r="BN76">
        <v>36</v>
      </c>
      <c r="BO76">
        <v>0.33333333333333337</v>
      </c>
      <c r="BP76">
        <v>0.625</v>
      </c>
      <c r="BQ76">
        <v>0</v>
      </c>
    </row>
    <row r="77" spans="1:69" x14ac:dyDescent="0.45">
      <c r="A77">
        <v>10.7</v>
      </c>
      <c r="B77">
        <v>2.2000000000000002</v>
      </c>
      <c r="C77">
        <v>62</v>
      </c>
      <c r="D77">
        <v>8</v>
      </c>
      <c r="E77">
        <v>0.879</v>
      </c>
      <c r="F77">
        <v>118</v>
      </c>
      <c r="G77">
        <v>3</v>
      </c>
      <c r="H77">
        <v>108</v>
      </c>
      <c r="I77">
        <v>1</v>
      </c>
      <c r="J77">
        <v>31</v>
      </c>
      <c r="K77">
        <v>10</v>
      </c>
      <c r="L77">
        <v>2</v>
      </c>
      <c r="M77">
        <v>37</v>
      </c>
      <c r="N77">
        <v>50</v>
      </c>
      <c r="O77">
        <v>1</v>
      </c>
      <c r="P77">
        <v>173</v>
      </c>
      <c r="Q77">
        <v>180</v>
      </c>
      <c r="R77">
        <v>4.046242774566474E-2</v>
      </c>
      <c r="S77">
        <v>0</v>
      </c>
      <c r="T77">
        <v>1</v>
      </c>
      <c r="U77">
        <v>1</v>
      </c>
      <c r="V77">
        <v>0</v>
      </c>
      <c r="W77">
        <v>0.66409790511529521</v>
      </c>
      <c r="X77">
        <v>0.66409790511529521</v>
      </c>
      <c r="Y77">
        <v>0.33590209488470479</v>
      </c>
      <c r="Z77">
        <v>-1.0909355457512901</v>
      </c>
      <c r="AA77">
        <v>0</v>
      </c>
      <c r="AB77">
        <v>1.977057944051348</v>
      </c>
      <c r="BJ77">
        <v>0.65838024061530942</v>
      </c>
      <c r="BK77">
        <v>0</v>
      </c>
      <c r="BL77">
        <v>1</v>
      </c>
      <c r="BM77">
        <v>36</v>
      </c>
      <c r="BN77">
        <v>37</v>
      </c>
      <c r="BO77">
        <v>0.33333333333333337</v>
      </c>
      <c r="BP77">
        <v>0.61458333333333326</v>
      </c>
      <c r="BQ77">
        <v>1.1381172839506222E-2</v>
      </c>
    </row>
    <row r="78" spans="1:69" x14ac:dyDescent="0.45">
      <c r="A78">
        <v>10.9</v>
      </c>
      <c r="B78">
        <v>2.2999999999999998</v>
      </c>
      <c r="C78">
        <v>56</v>
      </c>
      <c r="D78">
        <v>9</v>
      </c>
      <c r="E78">
        <v>1.9990000000000001</v>
      </c>
      <c r="F78">
        <v>75</v>
      </c>
      <c r="G78">
        <v>0</v>
      </c>
      <c r="H78">
        <v>72</v>
      </c>
      <c r="I78">
        <v>1</v>
      </c>
      <c r="J78">
        <v>49</v>
      </c>
      <c r="K78">
        <v>7</v>
      </c>
      <c r="L78">
        <v>4</v>
      </c>
      <c r="M78">
        <v>41</v>
      </c>
      <c r="N78">
        <v>33</v>
      </c>
      <c r="O78">
        <v>0</v>
      </c>
      <c r="P78">
        <v>182</v>
      </c>
      <c r="Q78">
        <v>189</v>
      </c>
      <c r="R78">
        <v>3.8461538461538464E-2</v>
      </c>
      <c r="S78">
        <v>0</v>
      </c>
      <c r="T78">
        <v>1</v>
      </c>
      <c r="U78">
        <v>1</v>
      </c>
      <c r="V78">
        <v>0</v>
      </c>
      <c r="W78">
        <v>0.24857798707261439</v>
      </c>
      <c r="X78">
        <v>0.24857798707261439</v>
      </c>
      <c r="Y78">
        <v>0.75142201292738564</v>
      </c>
      <c r="Z78">
        <v>-0.28578785038718757</v>
      </c>
      <c r="AA78">
        <v>100</v>
      </c>
      <c r="AB78">
        <v>0.33081009445571824</v>
      </c>
      <c r="BJ78">
        <v>0.65846704366607878</v>
      </c>
      <c r="BK78">
        <v>1</v>
      </c>
      <c r="BL78">
        <v>0</v>
      </c>
      <c r="BM78">
        <v>37</v>
      </c>
      <c r="BN78">
        <v>37</v>
      </c>
      <c r="BO78">
        <v>0.31481481481481477</v>
      </c>
      <c r="BP78">
        <v>0.61458333333333326</v>
      </c>
      <c r="BQ78">
        <v>1.1381172839506154E-2</v>
      </c>
    </row>
    <row r="79" spans="1:69" x14ac:dyDescent="0.45">
      <c r="A79">
        <v>11</v>
      </c>
      <c r="B79">
        <v>2.2000000000000002</v>
      </c>
      <c r="C79">
        <v>51</v>
      </c>
      <c r="D79">
        <v>6</v>
      </c>
      <c r="E79">
        <v>1.0840000000000001</v>
      </c>
      <c r="F79">
        <v>181</v>
      </c>
      <c r="G79">
        <v>2</v>
      </c>
      <c r="H79">
        <v>101</v>
      </c>
      <c r="I79">
        <v>1</v>
      </c>
      <c r="J79">
        <v>53</v>
      </c>
      <c r="K79">
        <v>9</v>
      </c>
      <c r="L79">
        <v>4</v>
      </c>
      <c r="M79">
        <v>37</v>
      </c>
      <c r="N79">
        <v>33</v>
      </c>
      <c r="O79">
        <v>0</v>
      </c>
      <c r="P79">
        <v>164</v>
      </c>
      <c r="Q79">
        <v>170</v>
      </c>
      <c r="R79">
        <v>3.6585365853658534E-2</v>
      </c>
      <c r="S79">
        <v>0</v>
      </c>
      <c r="T79">
        <v>1</v>
      </c>
      <c r="U79">
        <v>1</v>
      </c>
      <c r="V79">
        <v>0</v>
      </c>
      <c r="W79">
        <v>0.22473567240198955</v>
      </c>
      <c r="X79">
        <v>0.22473567240198955</v>
      </c>
      <c r="Y79">
        <v>0.77526432759801045</v>
      </c>
      <c r="Z79">
        <v>-0.25455123991081313</v>
      </c>
      <c r="AA79">
        <v>100</v>
      </c>
      <c r="AB79">
        <v>0.28988264312158496</v>
      </c>
      <c r="BJ79">
        <v>0.66409790511529521</v>
      </c>
      <c r="BK79">
        <v>1</v>
      </c>
      <c r="BL79">
        <v>0</v>
      </c>
      <c r="BM79">
        <v>38</v>
      </c>
      <c r="BN79">
        <v>37</v>
      </c>
      <c r="BO79">
        <v>0.29629629629629628</v>
      </c>
      <c r="BP79">
        <v>0.61458333333333326</v>
      </c>
      <c r="BQ79">
        <v>0</v>
      </c>
    </row>
    <row r="80" spans="1:69" x14ac:dyDescent="0.45">
      <c r="A80">
        <v>11.1</v>
      </c>
      <c r="B80">
        <v>2.4</v>
      </c>
      <c r="C80">
        <v>65</v>
      </c>
      <c r="D80">
        <v>3</v>
      </c>
      <c r="E80">
        <v>0.159</v>
      </c>
      <c r="F80">
        <v>144</v>
      </c>
      <c r="G80">
        <v>2</v>
      </c>
      <c r="H80">
        <v>85</v>
      </c>
      <c r="I80">
        <v>1</v>
      </c>
      <c r="J80">
        <v>47</v>
      </c>
      <c r="K80">
        <v>14</v>
      </c>
      <c r="L80">
        <v>3</v>
      </c>
      <c r="M80">
        <v>27</v>
      </c>
      <c r="N80">
        <v>59</v>
      </c>
      <c r="O80">
        <v>1</v>
      </c>
      <c r="P80">
        <v>168</v>
      </c>
      <c r="Q80">
        <v>174</v>
      </c>
      <c r="R80">
        <v>3.5714285714285712E-2</v>
      </c>
      <c r="S80">
        <v>0</v>
      </c>
      <c r="T80">
        <v>1</v>
      </c>
      <c r="U80">
        <v>1</v>
      </c>
      <c r="V80">
        <v>0</v>
      </c>
      <c r="W80">
        <v>0.13031100807648111</v>
      </c>
      <c r="X80">
        <v>0.13031100807648111</v>
      </c>
      <c r="Y80">
        <v>0.86968899192351889</v>
      </c>
      <c r="Z80">
        <v>-0.13961961179258991</v>
      </c>
      <c r="AA80">
        <v>100</v>
      </c>
      <c r="AB80">
        <v>0.14983633147784026</v>
      </c>
      <c r="BJ80">
        <v>0.66573222978668878</v>
      </c>
      <c r="BK80">
        <v>0</v>
      </c>
      <c r="BL80">
        <v>1</v>
      </c>
      <c r="BM80">
        <v>38</v>
      </c>
      <c r="BN80">
        <v>38</v>
      </c>
      <c r="BO80">
        <v>0.29629629629629628</v>
      </c>
      <c r="BP80">
        <v>0.60416666666666674</v>
      </c>
      <c r="BQ80">
        <v>1.1188271604938255E-2</v>
      </c>
    </row>
    <row r="81" spans="1:69" x14ac:dyDescent="0.45">
      <c r="A81">
        <v>11.1</v>
      </c>
      <c r="B81">
        <v>2.5</v>
      </c>
      <c r="C81">
        <v>70</v>
      </c>
      <c r="D81">
        <v>20</v>
      </c>
      <c r="E81">
        <v>0.40799999999999997</v>
      </c>
      <c r="F81">
        <v>175</v>
      </c>
      <c r="G81">
        <v>2</v>
      </c>
      <c r="H81">
        <v>96</v>
      </c>
      <c r="I81">
        <v>0</v>
      </c>
      <c r="J81">
        <v>42</v>
      </c>
      <c r="K81">
        <v>7</v>
      </c>
      <c r="L81">
        <v>6</v>
      </c>
      <c r="M81">
        <v>47</v>
      </c>
      <c r="N81">
        <v>49</v>
      </c>
      <c r="O81">
        <v>0</v>
      </c>
      <c r="P81">
        <v>161</v>
      </c>
      <c r="Q81">
        <v>168</v>
      </c>
      <c r="R81">
        <v>4.3478260869565216E-2</v>
      </c>
      <c r="S81">
        <v>0</v>
      </c>
      <c r="T81">
        <v>1</v>
      </c>
      <c r="U81">
        <v>1</v>
      </c>
      <c r="V81">
        <v>0</v>
      </c>
      <c r="W81">
        <v>0.57963099345276836</v>
      </c>
      <c r="X81">
        <v>0.57963099345276836</v>
      </c>
      <c r="Y81">
        <v>0.42036900654723164</v>
      </c>
      <c r="Z81">
        <v>-0.86662236641916224</v>
      </c>
      <c r="AA81">
        <v>0</v>
      </c>
      <c r="AB81">
        <v>1.3788623433817366</v>
      </c>
      <c r="BJ81">
        <v>0.66644527452773739</v>
      </c>
      <c r="BK81">
        <v>1</v>
      </c>
      <c r="BL81">
        <v>0</v>
      </c>
      <c r="BM81">
        <v>39</v>
      </c>
      <c r="BN81">
        <v>38</v>
      </c>
      <c r="BO81">
        <v>0.27777777777777779</v>
      </c>
      <c r="BP81">
        <v>0.60416666666666674</v>
      </c>
      <c r="BQ81">
        <v>1.1188271604938255E-2</v>
      </c>
    </row>
    <row r="82" spans="1:69" x14ac:dyDescent="0.45">
      <c r="A82">
        <v>11.2</v>
      </c>
      <c r="B82">
        <v>2.6</v>
      </c>
      <c r="C82">
        <v>70</v>
      </c>
      <c r="D82">
        <v>14</v>
      </c>
      <c r="E82">
        <v>4.8000000000000001E-2</v>
      </c>
      <c r="F82">
        <v>197</v>
      </c>
      <c r="G82">
        <v>4</v>
      </c>
      <c r="H82">
        <v>72</v>
      </c>
      <c r="I82">
        <v>1</v>
      </c>
      <c r="J82">
        <v>35</v>
      </c>
      <c r="K82">
        <v>11</v>
      </c>
      <c r="L82">
        <v>3</v>
      </c>
      <c r="M82">
        <v>42</v>
      </c>
      <c r="N82">
        <v>56</v>
      </c>
      <c r="O82">
        <v>0</v>
      </c>
      <c r="P82">
        <v>166</v>
      </c>
      <c r="Q82">
        <v>172</v>
      </c>
      <c r="R82">
        <v>3.614457831325301E-2</v>
      </c>
      <c r="S82">
        <v>1</v>
      </c>
      <c r="T82">
        <v>0</v>
      </c>
      <c r="U82">
        <v>1</v>
      </c>
      <c r="V82">
        <v>1</v>
      </c>
      <c r="W82">
        <v>0.90152136658110515</v>
      </c>
      <c r="X82">
        <v>0.90152136658110515</v>
      </c>
      <c r="Y82">
        <v>9.8478633418894845E-2</v>
      </c>
      <c r="Z82">
        <v>-0.10367153547586665</v>
      </c>
      <c r="AA82">
        <v>100</v>
      </c>
      <c r="AB82">
        <v>0.10923605038043792</v>
      </c>
      <c r="BJ82">
        <v>0.6685846973161067</v>
      </c>
      <c r="BK82">
        <v>1</v>
      </c>
      <c r="BL82">
        <v>0</v>
      </c>
      <c r="BM82">
        <v>40</v>
      </c>
      <c r="BN82">
        <v>38</v>
      </c>
      <c r="BO82">
        <v>0.2592592592592593</v>
      </c>
      <c r="BP82">
        <v>0.60416666666666674</v>
      </c>
      <c r="BQ82">
        <v>0</v>
      </c>
    </row>
    <row r="83" spans="1:69" x14ac:dyDescent="0.45">
      <c r="A83">
        <v>11.3</v>
      </c>
      <c r="B83">
        <v>2.6</v>
      </c>
      <c r="C83">
        <v>72</v>
      </c>
      <c r="D83">
        <v>4</v>
      </c>
      <c r="E83">
        <v>1.496</v>
      </c>
      <c r="F83">
        <v>139</v>
      </c>
      <c r="G83">
        <v>2</v>
      </c>
      <c r="H83">
        <v>84</v>
      </c>
      <c r="I83">
        <v>1</v>
      </c>
      <c r="J83">
        <v>36</v>
      </c>
      <c r="K83">
        <v>6</v>
      </c>
      <c r="L83">
        <v>3</v>
      </c>
      <c r="M83">
        <v>34</v>
      </c>
      <c r="N83">
        <v>77</v>
      </c>
      <c r="O83">
        <v>0</v>
      </c>
      <c r="P83">
        <v>177</v>
      </c>
      <c r="Q83">
        <v>184</v>
      </c>
      <c r="R83">
        <v>3.954802259887006E-2</v>
      </c>
      <c r="S83">
        <v>1</v>
      </c>
      <c r="T83">
        <v>0</v>
      </c>
      <c r="U83">
        <v>1</v>
      </c>
      <c r="V83">
        <v>1</v>
      </c>
      <c r="W83">
        <v>0.88593484780275311</v>
      </c>
      <c r="X83">
        <v>0.88593484780275311</v>
      </c>
      <c r="Y83">
        <v>0.11406515219724689</v>
      </c>
      <c r="Z83">
        <v>-0.12111186629224191</v>
      </c>
      <c r="AA83">
        <v>100</v>
      </c>
      <c r="AB83">
        <v>0.12875117451372978</v>
      </c>
      <c r="BJ83">
        <v>0.66920844333528229</v>
      </c>
      <c r="BK83">
        <v>0</v>
      </c>
      <c r="BL83">
        <v>1</v>
      </c>
      <c r="BM83">
        <v>40</v>
      </c>
      <c r="BN83">
        <v>39</v>
      </c>
      <c r="BO83">
        <v>0.2592592592592593</v>
      </c>
      <c r="BP83">
        <v>0.59375</v>
      </c>
      <c r="BQ83">
        <v>1.0995370370370419E-2</v>
      </c>
    </row>
    <row r="84" spans="1:69" x14ac:dyDescent="0.45">
      <c r="A84">
        <v>11.4</v>
      </c>
      <c r="B84">
        <v>2.2999999999999998</v>
      </c>
      <c r="C84">
        <v>65</v>
      </c>
      <c r="D84">
        <v>9</v>
      </c>
      <c r="E84">
        <v>0.27500000000000002</v>
      </c>
      <c r="F84">
        <v>139</v>
      </c>
      <c r="G84">
        <v>1</v>
      </c>
      <c r="H84">
        <v>124</v>
      </c>
      <c r="I84">
        <v>1</v>
      </c>
      <c r="J84">
        <v>34</v>
      </c>
      <c r="K84">
        <v>11</v>
      </c>
      <c r="L84">
        <v>2</v>
      </c>
      <c r="M84">
        <v>40</v>
      </c>
      <c r="N84">
        <v>59</v>
      </c>
      <c r="O84">
        <v>1</v>
      </c>
      <c r="P84">
        <v>169</v>
      </c>
      <c r="Q84">
        <v>174</v>
      </c>
      <c r="R84">
        <v>2.9585798816568046E-2</v>
      </c>
      <c r="S84">
        <v>0</v>
      </c>
      <c r="T84">
        <v>1</v>
      </c>
      <c r="U84">
        <v>1</v>
      </c>
      <c r="V84">
        <v>0</v>
      </c>
      <c r="W84">
        <v>0.27801332851737959</v>
      </c>
      <c r="X84">
        <v>0.27801332851737959</v>
      </c>
      <c r="Y84">
        <v>0.72198667148262041</v>
      </c>
      <c r="Z84">
        <v>-0.3257486008100961</v>
      </c>
      <c r="AA84">
        <v>100</v>
      </c>
      <c r="AB84">
        <v>0.3850671203479023</v>
      </c>
      <c r="BJ84">
        <v>0.67314774165475588</v>
      </c>
      <c r="BK84">
        <v>1</v>
      </c>
      <c r="BL84">
        <v>0</v>
      </c>
      <c r="BM84">
        <v>41</v>
      </c>
      <c r="BN84">
        <v>39</v>
      </c>
      <c r="BO84">
        <v>0.2407407407407407</v>
      </c>
      <c r="BP84">
        <v>0.59375</v>
      </c>
      <c r="BQ84">
        <v>0</v>
      </c>
    </row>
    <row r="85" spans="1:69" x14ac:dyDescent="0.45">
      <c r="A85">
        <v>11.4</v>
      </c>
      <c r="B85">
        <v>2.4</v>
      </c>
      <c r="C85">
        <v>58</v>
      </c>
      <c r="D85">
        <v>2</v>
      </c>
      <c r="E85">
        <v>1.3360000000000001</v>
      </c>
      <c r="F85">
        <v>150</v>
      </c>
      <c r="G85">
        <v>2</v>
      </c>
      <c r="H85">
        <v>98</v>
      </c>
      <c r="I85">
        <v>1</v>
      </c>
      <c r="J85">
        <v>38</v>
      </c>
      <c r="K85">
        <v>9</v>
      </c>
      <c r="L85">
        <v>2</v>
      </c>
      <c r="M85">
        <v>47</v>
      </c>
      <c r="N85">
        <v>41</v>
      </c>
      <c r="O85">
        <v>1</v>
      </c>
      <c r="P85">
        <v>177</v>
      </c>
      <c r="Q85">
        <v>183</v>
      </c>
      <c r="R85">
        <v>3.3898305084745763E-2</v>
      </c>
      <c r="S85">
        <v>0</v>
      </c>
      <c r="T85">
        <v>1</v>
      </c>
      <c r="U85">
        <v>1</v>
      </c>
      <c r="V85">
        <v>0</v>
      </c>
      <c r="W85">
        <v>0.36313836038422925</v>
      </c>
      <c r="X85">
        <v>0.36313836038422925</v>
      </c>
      <c r="Y85">
        <v>0.63686163961577069</v>
      </c>
      <c r="Z85">
        <v>-0.45120285325734572</v>
      </c>
      <c r="AA85">
        <v>100</v>
      </c>
      <c r="AB85">
        <v>0.57019976992697607</v>
      </c>
      <c r="BJ85">
        <v>0.67341817490271416</v>
      </c>
      <c r="BK85">
        <v>0</v>
      </c>
      <c r="BL85">
        <v>1</v>
      </c>
      <c r="BM85">
        <v>41</v>
      </c>
      <c r="BN85">
        <v>40</v>
      </c>
      <c r="BO85">
        <v>0.2407407407407407</v>
      </c>
      <c r="BP85">
        <v>0.58333333333333326</v>
      </c>
      <c r="BQ85">
        <v>1.0802469135802451E-2</v>
      </c>
    </row>
    <row r="86" spans="1:69" x14ac:dyDescent="0.45">
      <c r="A86">
        <v>11.4</v>
      </c>
      <c r="B86">
        <v>3.6</v>
      </c>
      <c r="C86">
        <v>96</v>
      </c>
      <c r="D86">
        <v>1</v>
      </c>
      <c r="E86">
        <v>0.83099999999999996</v>
      </c>
      <c r="F86">
        <v>199</v>
      </c>
      <c r="G86">
        <v>3</v>
      </c>
      <c r="H86">
        <v>109</v>
      </c>
      <c r="I86">
        <v>0</v>
      </c>
      <c r="J86">
        <v>44</v>
      </c>
      <c r="K86">
        <v>10</v>
      </c>
      <c r="L86">
        <v>4</v>
      </c>
      <c r="M86">
        <v>24</v>
      </c>
      <c r="N86">
        <v>65</v>
      </c>
      <c r="O86">
        <v>0</v>
      </c>
      <c r="P86">
        <v>162</v>
      </c>
      <c r="Q86">
        <v>168</v>
      </c>
      <c r="R86">
        <v>3.7037037037037035E-2</v>
      </c>
      <c r="S86">
        <v>1</v>
      </c>
      <c r="T86">
        <v>0</v>
      </c>
      <c r="U86">
        <v>1</v>
      </c>
      <c r="V86">
        <v>1</v>
      </c>
      <c r="W86">
        <v>0.91301388807073658</v>
      </c>
      <c r="X86">
        <v>0.91301388807073658</v>
      </c>
      <c r="Y86">
        <v>8.6986111929263421E-2</v>
      </c>
      <c r="Z86">
        <v>-9.1004187034366094E-2</v>
      </c>
      <c r="AA86">
        <v>100</v>
      </c>
      <c r="AB86">
        <v>9.5273591197031271E-2</v>
      </c>
      <c r="BJ86">
        <v>0.67358400065710866</v>
      </c>
      <c r="BK86">
        <v>1</v>
      </c>
      <c r="BL86">
        <v>0</v>
      </c>
      <c r="BM86">
        <v>42</v>
      </c>
      <c r="BN86">
        <v>40</v>
      </c>
      <c r="BO86">
        <v>0.22222222222222221</v>
      </c>
      <c r="BP86">
        <v>0.58333333333333326</v>
      </c>
      <c r="BQ86">
        <v>1.0802469135802451E-2</v>
      </c>
    </row>
    <row r="87" spans="1:69" x14ac:dyDescent="0.45">
      <c r="A87">
        <v>11.6</v>
      </c>
      <c r="B87">
        <v>2.2000000000000002</v>
      </c>
      <c r="C87">
        <v>60</v>
      </c>
      <c r="D87">
        <v>9</v>
      </c>
      <c r="E87">
        <v>3.2000000000000001E-2</v>
      </c>
      <c r="F87">
        <v>102</v>
      </c>
      <c r="G87">
        <v>5</v>
      </c>
      <c r="H87">
        <v>135</v>
      </c>
      <c r="I87">
        <v>1</v>
      </c>
      <c r="J87">
        <v>35</v>
      </c>
      <c r="K87">
        <v>8</v>
      </c>
      <c r="L87">
        <v>2</v>
      </c>
      <c r="M87">
        <v>32</v>
      </c>
      <c r="N87">
        <v>37</v>
      </c>
      <c r="O87">
        <v>0</v>
      </c>
      <c r="P87">
        <v>178</v>
      </c>
      <c r="Q87">
        <v>185</v>
      </c>
      <c r="R87">
        <v>3.9325842696629212E-2</v>
      </c>
      <c r="S87">
        <v>1</v>
      </c>
      <c r="T87">
        <v>0</v>
      </c>
      <c r="U87">
        <v>1</v>
      </c>
      <c r="V87">
        <v>1</v>
      </c>
      <c r="W87">
        <v>0.84113214893593802</v>
      </c>
      <c r="X87">
        <v>0.84113214893593802</v>
      </c>
      <c r="Y87">
        <v>0.15886785106406198</v>
      </c>
      <c r="Z87">
        <v>-0.17300649825468292</v>
      </c>
      <c r="AA87">
        <v>100</v>
      </c>
      <c r="AB87">
        <v>0.18887383066386826</v>
      </c>
      <c r="BJ87">
        <v>0.67359282512239937</v>
      </c>
      <c r="BK87">
        <v>1</v>
      </c>
      <c r="BL87">
        <v>0</v>
      </c>
      <c r="BM87">
        <v>43</v>
      </c>
      <c r="BN87">
        <v>40</v>
      </c>
      <c r="BO87">
        <v>0.20370370370370372</v>
      </c>
      <c r="BP87">
        <v>0.58333333333333326</v>
      </c>
      <c r="BQ87">
        <v>0</v>
      </c>
    </row>
    <row r="88" spans="1:69" x14ac:dyDescent="0.45">
      <c r="A88">
        <v>11.6</v>
      </c>
      <c r="B88">
        <v>2.2999999999999998</v>
      </c>
      <c r="C88">
        <v>55</v>
      </c>
      <c r="D88">
        <v>3</v>
      </c>
      <c r="E88">
        <v>0.73899999999999999</v>
      </c>
      <c r="F88">
        <v>146</v>
      </c>
      <c r="G88">
        <v>3</v>
      </c>
      <c r="H88">
        <v>114</v>
      </c>
      <c r="I88">
        <v>1</v>
      </c>
      <c r="J88">
        <v>43</v>
      </c>
      <c r="K88">
        <v>11</v>
      </c>
      <c r="L88">
        <v>3</v>
      </c>
      <c r="M88">
        <v>28</v>
      </c>
      <c r="N88">
        <v>35</v>
      </c>
      <c r="O88">
        <v>0</v>
      </c>
      <c r="P88">
        <v>170</v>
      </c>
      <c r="Q88">
        <v>175</v>
      </c>
      <c r="R88">
        <v>2.9411764705882353E-2</v>
      </c>
      <c r="S88">
        <v>1</v>
      </c>
      <c r="T88">
        <v>0</v>
      </c>
      <c r="U88">
        <v>1</v>
      </c>
      <c r="V88">
        <v>1</v>
      </c>
      <c r="W88">
        <v>0.53390550856094721</v>
      </c>
      <c r="X88">
        <v>0.53390550856094721</v>
      </c>
      <c r="Y88">
        <v>0.46609449143905279</v>
      </c>
      <c r="Z88">
        <v>-0.62753640593988513</v>
      </c>
      <c r="AA88">
        <v>100</v>
      </c>
      <c r="AB88">
        <v>0.87299060220474667</v>
      </c>
      <c r="BJ88">
        <v>0.69434746689768834</v>
      </c>
      <c r="BK88">
        <v>0</v>
      </c>
      <c r="BL88">
        <v>1</v>
      </c>
      <c r="BM88">
        <v>43</v>
      </c>
      <c r="BN88">
        <v>41</v>
      </c>
      <c r="BO88">
        <v>0.20370370370370372</v>
      </c>
      <c r="BP88">
        <v>0.57291666666666674</v>
      </c>
      <c r="BQ88">
        <v>1.0609567901234553E-2</v>
      </c>
    </row>
    <row r="89" spans="1:69" x14ac:dyDescent="0.45">
      <c r="A89">
        <v>11.7</v>
      </c>
      <c r="B89">
        <v>3</v>
      </c>
      <c r="C89">
        <v>82</v>
      </c>
      <c r="D89">
        <v>15</v>
      </c>
      <c r="E89">
        <v>0.88800000000000001</v>
      </c>
      <c r="F89">
        <v>202</v>
      </c>
      <c r="G89">
        <v>5</v>
      </c>
      <c r="H89">
        <v>147</v>
      </c>
      <c r="I89">
        <v>1</v>
      </c>
      <c r="J89">
        <v>40</v>
      </c>
      <c r="K89">
        <v>7</v>
      </c>
      <c r="L89">
        <v>3</v>
      </c>
      <c r="M89">
        <v>42</v>
      </c>
      <c r="N89">
        <v>61</v>
      </c>
      <c r="O89">
        <v>1</v>
      </c>
      <c r="P89">
        <v>156</v>
      </c>
      <c r="Q89">
        <v>163</v>
      </c>
      <c r="R89">
        <v>4.4871794871794872E-2</v>
      </c>
      <c r="S89">
        <v>1</v>
      </c>
      <c r="T89">
        <v>0</v>
      </c>
      <c r="U89">
        <v>1</v>
      </c>
      <c r="V89">
        <v>1</v>
      </c>
      <c r="W89">
        <v>0.66573222978668878</v>
      </c>
      <c r="X89">
        <v>0.66573222978668878</v>
      </c>
      <c r="Y89">
        <v>0.33426777021331122</v>
      </c>
      <c r="Z89">
        <v>-0.4068677466658302</v>
      </c>
      <c r="AA89">
        <v>100</v>
      </c>
      <c r="AB89">
        <v>0.50210543407281927</v>
      </c>
      <c r="BJ89">
        <v>0.6960452382301201</v>
      </c>
      <c r="BK89">
        <v>1</v>
      </c>
      <c r="BL89">
        <v>0</v>
      </c>
      <c r="BM89">
        <v>44</v>
      </c>
      <c r="BN89">
        <v>41</v>
      </c>
      <c r="BO89">
        <v>0.18518518518518523</v>
      </c>
      <c r="BP89">
        <v>0.57291666666666674</v>
      </c>
      <c r="BQ89">
        <v>0</v>
      </c>
    </row>
    <row r="90" spans="1:69" x14ac:dyDescent="0.45">
      <c r="A90">
        <v>11.8</v>
      </c>
      <c r="B90">
        <v>1.8</v>
      </c>
      <c r="C90">
        <v>53</v>
      </c>
      <c r="D90">
        <v>7</v>
      </c>
      <c r="E90">
        <v>1.512</v>
      </c>
      <c r="F90">
        <v>125</v>
      </c>
      <c r="G90">
        <v>2</v>
      </c>
      <c r="H90">
        <v>101</v>
      </c>
      <c r="I90">
        <v>0</v>
      </c>
      <c r="J90">
        <v>39</v>
      </c>
      <c r="K90">
        <v>13</v>
      </c>
      <c r="L90">
        <v>2</v>
      </c>
      <c r="M90">
        <v>36</v>
      </c>
      <c r="N90">
        <v>32</v>
      </c>
      <c r="O90">
        <v>0</v>
      </c>
      <c r="P90">
        <v>172</v>
      </c>
      <c r="Q90">
        <v>179</v>
      </c>
      <c r="R90">
        <v>4.0697674418604654E-2</v>
      </c>
      <c r="S90">
        <v>1</v>
      </c>
      <c r="T90">
        <v>0</v>
      </c>
      <c r="U90">
        <v>1</v>
      </c>
      <c r="V90">
        <v>1</v>
      </c>
      <c r="W90">
        <v>0.85195299099534882</v>
      </c>
      <c r="X90">
        <v>0.85195299099534882</v>
      </c>
      <c r="Y90">
        <v>0.14804700900465118</v>
      </c>
      <c r="Z90">
        <v>-0.16022392856309969</v>
      </c>
      <c r="AA90">
        <v>100</v>
      </c>
      <c r="AB90">
        <v>0.17377368301939494</v>
      </c>
      <c r="BJ90">
        <v>0.69826000048465919</v>
      </c>
      <c r="BK90">
        <v>0</v>
      </c>
      <c r="BL90">
        <v>1</v>
      </c>
      <c r="BM90">
        <v>44</v>
      </c>
      <c r="BN90">
        <v>42</v>
      </c>
      <c r="BO90">
        <v>0.18518518518518523</v>
      </c>
      <c r="BP90">
        <v>0.5625</v>
      </c>
      <c r="BQ90">
        <v>0</v>
      </c>
    </row>
    <row r="91" spans="1:69" x14ac:dyDescent="0.45">
      <c r="A91">
        <v>11.8</v>
      </c>
      <c r="B91">
        <v>2</v>
      </c>
      <c r="C91">
        <v>51</v>
      </c>
      <c r="D91">
        <v>8</v>
      </c>
      <c r="E91">
        <v>0.79900000000000004</v>
      </c>
      <c r="F91">
        <v>96</v>
      </c>
      <c r="G91">
        <v>6</v>
      </c>
      <c r="H91">
        <v>145</v>
      </c>
      <c r="I91">
        <v>1</v>
      </c>
      <c r="J91">
        <v>34</v>
      </c>
      <c r="K91">
        <v>12</v>
      </c>
      <c r="L91">
        <v>2</v>
      </c>
      <c r="M91">
        <v>40</v>
      </c>
      <c r="N91">
        <v>22</v>
      </c>
      <c r="O91">
        <v>0</v>
      </c>
      <c r="P91">
        <v>181</v>
      </c>
      <c r="Q91">
        <v>189</v>
      </c>
      <c r="R91">
        <v>4.4198895027624308E-2</v>
      </c>
      <c r="S91">
        <v>1</v>
      </c>
      <c r="T91">
        <v>0</v>
      </c>
      <c r="U91">
        <v>1</v>
      </c>
      <c r="V91">
        <v>1</v>
      </c>
      <c r="W91">
        <v>0.94952123675145339</v>
      </c>
      <c r="X91">
        <v>0.94952123675145339</v>
      </c>
      <c r="Y91">
        <v>5.047876324854661E-2</v>
      </c>
      <c r="Z91">
        <v>-5.1797382732994252E-2</v>
      </c>
      <c r="AA91">
        <v>100</v>
      </c>
      <c r="AB91">
        <v>5.3162332020342089E-2</v>
      </c>
      <c r="BJ91">
        <v>0.70423313715028724</v>
      </c>
      <c r="BK91">
        <v>0</v>
      </c>
      <c r="BL91">
        <v>1</v>
      </c>
      <c r="BM91">
        <v>44</v>
      </c>
      <c r="BN91">
        <v>43</v>
      </c>
      <c r="BO91">
        <v>0.18518518518518523</v>
      </c>
      <c r="BP91">
        <v>0.55208333333333326</v>
      </c>
      <c r="BQ91">
        <v>0</v>
      </c>
    </row>
    <row r="92" spans="1:69" x14ac:dyDescent="0.45">
      <c r="A92">
        <v>11.8</v>
      </c>
      <c r="B92">
        <v>2.6</v>
      </c>
      <c r="C92">
        <v>56</v>
      </c>
      <c r="D92">
        <v>2</v>
      </c>
      <c r="E92">
        <v>1.1419999999999999</v>
      </c>
      <c r="F92">
        <v>199</v>
      </c>
      <c r="G92">
        <v>2</v>
      </c>
      <c r="H92">
        <v>98</v>
      </c>
      <c r="I92">
        <v>1</v>
      </c>
      <c r="J92">
        <v>35</v>
      </c>
      <c r="K92">
        <v>8</v>
      </c>
      <c r="L92">
        <v>2</v>
      </c>
      <c r="M92">
        <v>30</v>
      </c>
      <c r="N92">
        <v>37</v>
      </c>
      <c r="O92">
        <v>0</v>
      </c>
      <c r="P92">
        <v>164</v>
      </c>
      <c r="Q92">
        <v>170</v>
      </c>
      <c r="R92">
        <v>3.6585365853658534E-2</v>
      </c>
      <c r="S92">
        <v>1</v>
      </c>
      <c r="T92">
        <v>0</v>
      </c>
      <c r="U92">
        <v>1</v>
      </c>
      <c r="V92">
        <v>1</v>
      </c>
      <c r="W92">
        <v>0.70423313715028724</v>
      </c>
      <c r="X92">
        <v>0.70423313715028724</v>
      </c>
      <c r="Y92">
        <v>0.29576686284971276</v>
      </c>
      <c r="Z92">
        <v>-0.35064581692086483</v>
      </c>
      <c r="AA92">
        <v>100</v>
      </c>
      <c r="AB92">
        <v>0.41998430242369367</v>
      </c>
      <c r="BJ92">
        <v>0.71336101654724915</v>
      </c>
      <c r="BK92">
        <v>0</v>
      </c>
      <c r="BL92">
        <v>1</v>
      </c>
      <c r="BM92">
        <v>44</v>
      </c>
      <c r="BN92">
        <v>44</v>
      </c>
      <c r="BO92">
        <v>0.18518518518518523</v>
      </c>
      <c r="BP92">
        <v>0.54166666666666674</v>
      </c>
      <c r="BQ92">
        <v>0</v>
      </c>
    </row>
    <row r="93" spans="1:69" x14ac:dyDescent="0.45">
      <c r="A93">
        <v>12</v>
      </c>
      <c r="B93">
        <v>2.2999999999999998</v>
      </c>
      <c r="C93">
        <v>60</v>
      </c>
      <c r="D93">
        <v>5</v>
      </c>
      <c r="E93">
        <v>0.93700000000000006</v>
      </c>
      <c r="F93">
        <v>211</v>
      </c>
      <c r="G93">
        <v>3</v>
      </c>
      <c r="H93">
        <v>112</v>
      </c>
      <c r="I93">
        <v>0</v>
      </c>
      <c r="J93">
        <v>59</v>
      </c>
      <c r="K93">
        <v>15</v>
      </c>
      <c r="L93">
        <v>4</v>
      </c>
      <c r="M93">
        <v>37</v>
      </c>
      <c r="N93">
        <v>39</v>
      </c>
      <c r="O93">
        <v>0</v>
      </c>
      <c r="P93">
        <v>166</v>
      </c>
      <c r="Q93">
        <v>171</v>
      </c>
      <c r="R93">
        <v>3.0120481927710843E-2</v>
      </c>
      <c r="S93">
        <v>1</v>
      </c>
      <c r="T93">
        <v>0</v>
      </c>
      <c r="U93">
        <v>1</v>
      </c>
      <c r="V93">
        <v>1</v>
      </c>
      <c r="W93">
        <v>0.58929349273986109</v>
      </c>
      <c r="X93">
        <v>0.58929349273986109</v>
      </c>
      <c r="Y93">
        <v>0.41070650726013891</v>
      </c>
      <c r="Z93">
        <v>-0.52883092955480926</v>
      </c>
      <c r="AA93">
        <v>100</v>
      </c>
      <c r="AB93">
        <v>0.69694729760310126</v>
      </c>
      <c r="BJ93">
        <v>0.72068836667045144</v>
      </c>
      <c r="BK93">
        <v>0</v>
      </c>
      <c r="BL93">
        <v>1</v>
      </c>
      <c r="BM93">
        <v>44</v>
      </c>
      <c r="BN93">
        <v>45</v>
      </c>
      <c r="BO93">
        <v>0.18518518518518523</v>
      </c>
      <c r="BP93">
        <v>0.53125</v>
      </c>
      <c r="BQ93">
        <v>0</v>
      </c>
    </row>
    <row r="94" spans="1:69" x14ac:dyDescent="0.45">
      <c r="A94">
        <v>12.1</v>
      </c>
      <c r="B94">
        <v>2.5</v>
      </c>
      <c r="C94">
        <v>56</v>
      </c>
      <c r="D94">
        <v>4</v>
      </c>
      <c r="E94">
        <v>2.536</v>
      </c>
      <c r="F94">
        <v>146</v>
      </c>
      <c r="G94">
        <v>1</v>
      </c>
      <c r="H94">
        <v>84</v>
      </c>
      <c r="I94">
        <v>1</v>
      </c>
      <c r="J94">
        <v>36</v>
      </c>
      <c r="K94">
        <v>8</v>
      </c>
      <c r="L94">
        <v>2</v>
      </c>
      <c r="M94">
        <v>50</v>
      </c>
      <c r="N94">
        <v>40</v>
      </c>
      <c r="O94">
        <v>0</v>
      </c>
      <c r="P94">
        <v>173</v>
      </c>
      <c r="Q94">
        <v>179</v>
      </c>
      <c r="R94">
        <v>3.4682080924855488E-2</v>
      </c>
      <c r="S94">
        <v>1</v>
      </c>
      <c r="T94">
        <v>0</v>
      </c>
      <c r="U94">
        <v>1</v>
      </c>
      <c r="V94">
        <v>1</v>
      </c>
      <c r="W94">
        <v>0.72449812182574158</v>
      </c>
      <c r="X94">
        <v>0.72449812182574158</v>
      </c>
      <c r="Y94">
        <v>0.27550187817425842</v>
      </c>
      <c r="Z94">
        <v>-0.32227610959778769</v>
      </c>
      <c r="AA94">
        <v>100</v>
      </c>
      <c r="AB94">
        <v>0.38026582799137049</v>
      </c>
      <c r="BJ94">
        <v>0.72189833878949627</v>
      </c>
      <c r="BK94">
        <v>0</v>
      </c>
      <c r="BL94">
        <v>1</v>
      </c>
      <c r="BM94">
        <v>44</v>
      </c>
      <c r="BN94">
        <v>46</v>
      </c>
      <c r="BO94">
        <v>0.18518518518518523</v>
      </c>
      <c r="BP94">
        <v>0.52083333333333326</v>
      </c>
      <c r="BQ94">
        <v>0</v>
      </c>
    </row>
    <row r="95" spans="1:69" x14ac:dyDescent="0.45">
      <c r="A95">
        <v>12.2</v>
      </c>
      <c r="B95">
        <v>2.6</v>
      </c>
      <c r="C95">
        <v>71</v>
      </c>
      <c r="D95">
        <v>13</v>
      </c>
      <c r="E95">
        <v>0.121</v>
      </c>
      <c r="F95">
        <v>116</v>
      </c>
      <c r="G95">
        <v>0</v>
      </c>
      <c r="H95">
        <v>82</v>
      </c>
      <c r="I95">
        <v>1</v>
      </c>
      <c r="J95">
        <v>34</v>
      </c>
      <c r="K95">
        <v>8</v>
      </c>
      <c r="L95">
        <v>2</v>
      </c>
      <c r="M95">
        <v>47</v>
      </c>
      <c r="N95">
        <v>51</v>
      </c>
      <c r="O95">
        <v>1</v>
      </c>
      <c r="P95">
        <v>185</v>
      </c>
      <c r="Q95">
        <v>193</v>
      </c>
      <c r="R95">
        <v>4.3243243243243246E-2</v>
      </c>
      <c r="S95">
        <v>0</v>
      </c>
      <c r="T95">
        <v>1</v>
      </c>
      <c r="U95">
        <v>1</v>
      </c>
      <c r="V95">
        <v>0</v>
      </c>
      <c r="W95">
        <v>0.28530275776285285</v>
      </c>
      <c r="X95">
        <v>0.28530275776285285</v>
      </c>
      <c r="Y95">
        <v>0.71469724223714715</v>
      </c>
      <c r="Z95">
        <v>-0.33589626339363698</v>
      </c>
      <c r="AA95">
        <v>100</v>
      </c>
      <c r="AB95">
        <v>0.39919386965842685</v>
      </c>
      <c r="BJ95">
        <v>0.72449812182574158</v>
      </c>
      <c r="BK95">
        <v>0</v>
      </c>
      <c r="BL95">
        <v>1</v>
      </c>
      <c r="BM95">
        <v>44</v>
      </c>
      <c r="BN95">
        <v>47</v>
      </c>
      <c r="BO95">
        <v>0.18518518518518523</v>
      </c>
      <c r="BP95">
        <v>0.51041666666666674</v>
      </c>
      <c r="BQ95">
        <v>9.4521604938272042E-3</v>
      </c>
    </row>
    <row r="96" spans="1:69" x14ac:dyDescent="0.45">
      <c r="A96">
        <v>12.4</v>
      </c>
      <c r="B96">
        <v>2.6</v>
      </c>
      <c r="C96">
        <v>57</v>
      </c>
      <c r="D96">
        <v>7</v>
      </c>
      <c r="E96">
        <v>1.476</v>
      </c>
      <c r="F96">
        <v>171</v>
      </c>
      <c r="G96">
        <v>1</v>
      </c>
      <c r="H96">
        <v>91</v>
      </c>
      <c r="I96">
        <v>0</v>
      </c>
      <c r="J96">
        <v>28</v>
      </c>
      <c r="K96">
        <v>8</v>
      </c>
      <c r="L96">
        <v>2</v>
      </c>
      <c r="M96">
        <v>47</v>
      </c>
      <c r="N96">
        <v>41</v>
      </c>
      <c r="O96">
        <v>1</v>
      </c>
      <c r="P96">
        <v>174</v>
      </c>
      <c r="Q96">
        <v>181</v>
      </c>
      <c r="R96">
        <v>4.0229885057471264E-2</v>
      </c>
      <c r="S96">
        <v>1</v>
      </c>
      <c r="T96">
        <v>0</v>
      </c>
      <c r="U96">
        <v>1</v>
      </c>
      <c r="V96">
        <v>1</v>
      </c>
      <c r="W96">
        <v>0.64319278070199981</v>
      </c>
      <c r="X96">
        <v>0.64319278070199981</v>
      </c>
      <c r="Y96">
        <v>0.35680721929800019</v>
      </c>
      <c r="Z96">
        <v>-0.44131078521333084</v>
      </c>
      <c r="AA96">
        <v>100</v>
      </c>
      <c r="AB96">
        <v>0.55474381865506961</v>
      </c>
      <c r="BJ96">
        <v>0.72758770192871702</v>
      </c>
      <c r="BK96">
        <v>1</v>
      </c>
      <c r="BL96">
        <v>0</v>
      </c>
      <c r="BM96">
        <v>45</v>
      </c>
      <c r="BN96">
        <v>47</v>
      </c>
      <c r="BO96">
        <v>0.16666666666666663</v>
      </c>
      <c r="BP96">
        <v>0.51041666666666674</v>
      </c>
      <c r="BQ96">
        <v>0</v>
      </c>
    </row>
    <row r="97" spans="1:69" x14ac:dyDescent="0.45">
      <c r="A97">
        <v>12.4</v>
      </c>
      <c r="B97">
        <v>3.2</v>
      </c>
      <c r="C97">
        <v>76</v>
      </c>
      <c r="D97">
        <v>19</v>
      </c>
      <c r="E97">
        <v>4.2999999999999997E-2</v>
      </c>
      <c r="F97">
        <v>214</v>
      </c>
      <c r="G97">
        <v>2</v>
      </c>
      <c r="H97">
        <v>98</v>
      </c>
      <c r="I97">
        <v>1</v>
      </c>
      <c r="J97">
        <v>42</v>
      </c>
      <c r="K97">
        <v>3</v>
      </c>
      <c r="L97">
        <v>3</v>
      </c>
      <c r="M97">
        <v>43</v>
      </c>
      <c r="N97">
        <v>59</v>
      </c>
      <c r="O97">
        <v>0</v>
      </c>
      <c r="P97">
        <v>160</v>
      </c>
      <c r="Q97">
        <v>166</v>
      </c>
      <c r="R97">
        <v>3.7499999999999999E-2</v>
      </c>
      <c r="S97">
        <v>1</v>
      </c>
      <c r="T97">
        <v>0</v>
      </c>
      <c r="U97">
        <v>1</v>
      </c>
      <c r="V97">
        <v>1</v>
      </c>
      <c r="W97">
        <v>0.38552135110964841</v>
      </c>
      <c r="X97">
        <v>0.38552135110964841</v>
      </c>
      <c r="Y97">
        <v>0.61447864889035153</v>
      </c>
      <c r="Z97">
        <v>-0.95315870201403352</v>
      </c>
      <c r="AA97">
        <v>0</v>
      </c>
      <c r="AB97">
        <v>1.5938900585446019</v>
      </c>
      <c r="BJ97">
        <v>0.72846151935103631</v>
      </c>
      <c r="BK97">
        <v>0</v>
      </c>
      <c r="BL97">
        <v>1</v>
      </c>
      <c r="BM97">
        <v>45</v>
      </c>
      <c r="BN97">
        <v>48</v>
      </c>
      <c r="BO97">
        <v>0.16666666666666663</v>
      </c>
      <c r="BP97">
        <v>0.5</v>
      </c>
      <c r="BQ97">
        <v>0</v>
      </c>
    </row>
    <row r="98" spans="1:69" x14ac:dyDescent="0.45">
      <c r="A98">
        <v>12.5</v>
      </c>
      <c r="B98">
        <v>2.2999999999999998</v>
      </c>
      <c r="C98">
        <v>60</v>
      </c>
      <c r="D98">
        <v>10</v>
      </c>
      <c r="E98">
        <v>0.71199999999999997</v>
      </c>
      <c r="F98">
        <v>171</v>
      </c>
      <c r="G98">
        <v>3</v>
      </c>
      <c r="H98">
        <v>110</v>
      </c>
      <c r="I98">
        <v>0</v>
      </c>
      <c r="J98">
        <v>33</v>
      </c>
      <c r="K98">
        <v>12</v>
      </c>
      <c r="L98">
        <v>2</v>
      </c>
      <c r="M98">
        <v>38</v>
      </c>
      <c r="N98">
        <v>46</v>
      </c>
      <c r="O98">
        <v>1</v>
      </c>
      <c r="P98">
        <v>171</v>
      </c>
      <c r="Q98">
        <v>178</v>
      </c>
      <c r="R98">
        <v>4.0935672514619881E-2</v>
      </c>
      <c r="S98">
        <v>1</v>
      </c>
      <c r="T98">
        <v>0</v>
      </c>
      <c r="U98">
        <v>1</v>
      </c>
      <c r="V98">
        <v>1</v>
      </c>
      <c r="W98">
        <v>0.75505008599835255</v>
      </c>
      <c r="X98">
        <v>0.75505008599835255</v>
      </c>
      <c r="Y98">
        <v>0.24494991400164745</v>
      </c>
      <c r="Z98">
        <v>-0.28097119286278555</v>
      </c>
      <c r="AA98">
        <v>100</v>
      </c>
      <c r="AB98">
        <v>0.32441545076809897</v>
      </c>
      <c r="BJ98">
        <v>0.73042355510086376</v>
      </c>
      <c r="BK98">
        <v>0</v>
      </c>
      <c r="BL98">
        <v>1</v>
      </c>
      <c r="BM98">
        <v>45</v>
      </c>
      <c r="BN98">
        <v>49</v>
      </c>
      <c r="BO98">
        <v>0.16666666666666663</v>
      </c>
      <c r="BP98">
        <v>0.48958333333333337</v>
      </c>
      <c r="BQ98">
        <v>0</v>
      </c>
    </row>
    <row r="99" spans="1:69" x14ac:dyDescent="0.45">
      <c r="A99">
        <v>12.5</v>
      </c>
      <c r="B99">
        <v>2.4</v>
      </c>
      <c r="C99">
        <v>67</v>
      </c>
      <c r="D99">
        <v>10</v>
      </c>
      <c r="E99">
        <v>0.85599999999999998</v>
      </c>
      <c r="F99">
        <v>91</v>
      </c>
      <c r="G99">
        <v>3</v>
      </c>
      <c r="H99">
        <v>112</v>
      </c>
      <c r="I99">
        <v>0</v>
      </c>
      <c r="J99">
        <v>33</v>
      </c>
      <c r="K99">
        <v>1</v>
      </c>
      <c r="L99">
        <v>3</v>
      </c>
      <c r="M99">
        <v>38</v>
      </c>
      <c r="N99">
        <v>43</v>
      </c>
      <c r="O99">
        <v>0</v>
      </c>
      <c r="P99">
        <v>178</v>
      </c>
      <c r="Q99">
        <v>188</v>
      </c>
      <c r="R99">
        <v>5.6179775280898875E-2</v>
      </c>
      <c r="S99">
        <v>1</v>
      </c>
      <c r="T99">
        <v>0</v>
      </c>
      <c r="U99">
        <v>1</v>
      </c>
      <c r="V99">
        <v>1</v>
      </c>
      <c r="W99">
        <v>0.79133803702412464</v>
      </c>
      <c r="X99">
        <v>0.79133803702412464</v>
      </c>
      <c r="Y99">
        <v>0.20866196297587536</v>
      </c>
      <c r="Z99">
        <v>-0.23403004849140174</v>
      </c>
      <c r="AA99">
        <v>100</v>
      </c>
      <c r="AB99">
        <v>0.26368246338892226</v>
      </c>
      <c r="BJ99">
        <v>0.73722129350906529</v>
      </c>
      <c r="BK99">
        <v>0</v>
      </c>
      <c r="BL99">
        <v>1</v>
      </c>
      <c r="BM99">
        <v>45</v>
      </c>
      <c r="BN99">
        <v>50</v>
      </c>
      <c r="BO99">
        <v>0.16666666666666663</v>
      </c>
      <c r="BP99">
        <v>0.47916666666666663</v>
      </c>
      <c r="BQ99">
        <v>8.8734567901234424E-3</v>
      </c>
    </row>
    <row r="100" spans="1:69" x14ac:dyDescent="0.45">
      <c r="A100">
        <v>12.5</v>
      </c>
      <c r="B100">
        <v>2.5</v>
      </c>
      <c r="C100">
        <v>60</v>
      </c>
      <c r="D100">
        <v>17</v>
      </c>
      <c r="E100">
        <v>1.8</v>
      </c>
      <c r="F100">
        <v>212</v>
      </c>
      <c r="G100">
        <v>2</v>
      </c>
      <c r="H100">
        <v>86</v>
      </c>
      <c r="I100">
        <v>1</v>
      </c>
      <c r="J100">
        <v>39</v>
      </c>
      <c r="K100">
        <v>9</v>
      </c>
      <c r="L100">
        <v>3</v>
      </c>
      <c r="M100">
        <v>44</v>
      </c>
      <c r="N100">
        <v>40</v>
      </c>
      <c r="O100">
        <v>0</v>
      </c>
      <c r="P100">
        <v>165</v>
      </c>
      <c r="Q100">
        <v>171</v>
      </c>
      <c r="R100">
        <v>3.6363636363636362E-2</v>
      </c>
      <c r="S100">
        <v>1</v>
      </c>
      <c r="T100">
        <v>0</v>
      </c>
      <c r="U100">
        <v>1</v>
      </c>
      <c r="V100">
        <v>1</v>
      </c>
      <c r="W100">
        <v>0.83761017295443696</v>
      </c>
      <c r="X100">
        <v>0.83761017295443696</v>
      </c>
      <c r="Y100">
        <v>0.16238982704556304</v>
      </c>
      <c r="Z100">
        <v>-0.17720247413848861</v>
      </c>
      <c r="AA100">
        <v>100</v>
      </c>
      <c r="AB100">
        <v>0.19387279702296129</v>
      </c>
      <c r="BJ100">
        <v>0.74015487758226917</v>
      </c>
      <c r="BK100">
        <v>1</v>
      </c>
      <c r="BL100">
        <v>0</v>
      </c>
      <c r="BM100">
        <v>46</v>
      </c>
      <c r="BN100">
        <v>50</v>
      </c>
      <c r="BO100">
        <v>0.14814814814814814</v>
      </c>
      <c r="BP100">
        <v>0.47916666666666663</v>
      </c>
      <c r="BQ100">
        <v>0</v>
      </c>
    </row>
    <row r="101" spans="1:69" x14ac:dyDescent="0.45">
      <c r="A101">
        <v>12.7</v>
      </c>
      <c r="B101">
        <v>2.2000000000000002</v>
      </c>
      <c r="C101">
        <v>51</v>
      </c>
      <c r="D101">
        <v>7</v>
      </c>
      <c r="E101">
        <v>0.17199999999999999</v>
      </c>
      <c r="F101">
        <v>117</v>
      </c>
      <c r="G101">
        <v>5</v>
      </c>
      <c r="H101">
        <v>168</v>
      </c>
      <c r="I101">
        <v>1</v>
      </c>
      <c r="J101">
        <v>33</v>
      </c>
      <c r="K101">
        <v>11</v>
      </c>
      <c r="L101">
        <v>5</v>
      </c>
      <c r="M101">
        <v>36</v>
      </c>
      <c r="N101">
        <v>23</v>
      </c>
      <c r="O101">
        <v>0</v>
      </c>
      <c r="P101">
        <v>176</v>
      </c>
      <c r="Q101">
        <v>184</v>
      </c>
      <c r="R101">
        <v>4.5454545454545456E-2</v>
      </c>
      <c r="S101">
        <v>1</v>
      </c>
      <c r="T101">
        <v>0</v>
      </c>
      <c r="U101">
        <v>1</v>
      </c>
      <c r="V101">
        <v>1</v>
      </c>
      <c r="W101">
        <v>0.7859896940647304</v>
      </c>
      <c r="X101">
        <v>0.7859896940647304</v>
      </c>
      <c r="Y101">
        <v>0.2140103059352696</v>
      </c>
      <c r="Z101">
        <v>-0.24081159851582523</v>
      </c>
      <c r="AA101">
        <v>100</v>
      </c>
      <c r="AB101">
        <v>0.27228131303925812</v>
      </c>
      <c r="BJ101">
        <v>0.75427541182734148</v>
      </c>
      <c r="BK101">
        <v>0</v>
      </c>
      <c r="BL101">
        <v>1</v>
      </c>
      <c r="BM101">
        <v>46</v>
      </c>
      <c r="BN101">
        <v>51</v>
      </c>
      <c r="BO101">
        <v>0.14814814814814814</v>
      </c>
      <c r="BP101">
        <v>0.46875</v>
      </c>
      <c r="BQ101">
        <v>0</v>
      </c>
    </row>
    <row r="102" spans="1:69" x14ac:dyDescent="0.45">
      <c r="A102">
        <v>12.7</v>
      </c>
      <c r="B102">
        <v>2.2000000000000002</v>
      </c>
      <c r="C102">
        <v>65</v>
      </c>
      <c r="D102">
        <v>6</v>
      </c>
      <c r="E102">
        <v>0.89900000000000002</v>
      </c>
      <c r="F102">
        <v>165</v>
      </c>
      <c r="G102">
        <v>1</v>
      </c>
      <c r="H102">
        <v>140</v>
      </c>
      <c r="I102">
        <v>1</v>
      </c>
      <c r="J102">
        <v>60</v>
      </c>
      <c r="K102">
        <v>9</v>
      </c>
      <c r="L102">
        <v>5</v>
      </c>
      <c r="M102">
        <v>35</v>
      </c>
      <c r="N102">
        <v>62</v>
      </c>
      <c r="O102">
        <v>0</v>
      </c>
      <c r="P102">
        <v>169</v>
      </c>
      <c r="Q102">
        <v>174</v>
      </c>
      <c r="R102">
        <v>2.9585798816568046E-2</v>
      </c>
      <c r="S102">
        <v>0</v>
      </c>
      <c r="T102">
        <v>1</v>
      </c>
      <c r="U102">
        <v>1</v>
      </c>
      <c r="V102">
        <v>0</v>
      </c>
      <c r="W102">
        <v>0.11736958257448056</v>
      </c>
      <c r="X102">
        <v>0.11736958257448056</v>
      </c>
      <c r="Y102">
        <v>0.8826304174255194</v>
      </c>
      <c r="Z102">
        <v>-0.12484871930804645</v>
      </c>
      <c r="AA102">
        <v>100</v>
      </c>
      <c r="AB102">
        <v>0.13297704255063789</v>
      </c>
      <c r="BJ102">
        <v>0.75505008599835255</v>
      </c>
      <c r="BK102">
        <v>0</v>
      </c>
      <c r="BL102">
        <v>1</v>
      </c>
      <c r="BM102">
        <v>46</v>
      </c>
      <c r="BN102">
        <v>52</v>
      </c>
      <c r="BO102">
        <v>0.14814814814814814</v>
      </c>
      <c r="BP102">
        <v>0.45833333333333337</v>
      </c>
      <c r="BQ102">
        <v>8.4876543209876417E-3</v>
      </c>
    </row>
    <row r="103" spans="1:69" x14ac:dyDescent="0.45">
      <c r="A103">
        <v>12.8</v>
      </c>
      <c r="B103">
        <v>2.9</v>
      </c>
      <c r="C103">
        <v>70</v>
      </c>
      <c r="D103">
        <v>13</v>
      </c>
      <c r="E103">
        <v>1.4159999999999999</v>
      </c>
      <c r="F103">
        <v>209</v>
      </c>
      <c r="G103">
        <v>2</v>
      </c>
      <c r="H103">
        <v>85</v>
      </c>
      <c r="I103">
        <v>1</v>
      </c>
      <c r="J103">
        <v>45</v>
      </c>
      <c r="K103">
        <v>6</v>
      </c>
      <c r="L103">
        <v>3</v>
      </c>
      <c r="M103">
        <v>40</v>
      </c>
      <c r="N103">
        <v>57</v>
      </c>
      <c r="O103">
        <v>0</v>
      </c>
      <c r="P103">
        <v>169</v>
      </c>
      <c r="Q103">
        <v>175</v>
      </c>
      <c r="R103">
        <v>3.5502958579881658E-2</v>
      </c>
      <c r="S103">
        <v>1</v>
      </c>
      <c r="T103">
        <v>0</v>
      </c>
      <c r="U103">
        <v>1</v>
      </c>
      <c r="V103">
        <v>1</v>
      </c>
      <c r="W103">
        <v>0.69434746689768834</v>
      </c>
      <c r="X103">
        <v>0.69434746689768834</v>
      </c>
      <c r="Y103">
        <v>0.30565253310231166</v>
      </c>
      <c r="Z103">
        <v>-0.36478277100688139</v>
      </c>
      <c r="AA103">
        <v>100</v>
      </c>
      <c r="AB103">
        <v>0.44020112072699386</v>
      </c>
      <c r="BJ103">
        <v>0.75874552620959512</v>
      </c>
      <c r="BK103">
        <v>1</v>
      </c>
      <c r="BL103">
        <v>0</v>
      </c>
      <c r="BM103">
        <v>47</v>
      </c>
      <c r="BN103">
        <v>52</v>
      </c>
      <c r="BO103">
        <v>0.12962962962962965</v>
      </c>
      <c r="BP103">
        <v>0.45833333333333337</v>
      </c>
      <c r="BQ103">
        <v>8.4876543209876417E-3</v>
      </c>
    </row>
    <row r="104" spans="1:69" x14ac:dyDescent="0.45">
      <c r="A104">
        <v>12.9</v>
      </c>
      <c r="B104">
        <v>2.1</v>
      </c>
      <c r="C104">
        <v>60</v>
      </c>
      <c r="D104">
        <v>5</v>
      </c>
      <c r="E104">
        <v>1.0720000000000001</v>
      </c>
      <c r="F104">
        <v>178</v>
      </c>
      <c r="G104">
        <v>2</v>
      </c>
      <c r="H104">
        <v>101</v>
      </c>
      <c r="I104">
        <v>1</v>
      </c>
      <c r="J104">
        <v>38</v>
      </c>
      <c r="K104">
        <v>13</v>
      </c>
      <c r="L104">
        <v>2</v>
      </c>
      <c r="M104">
        <v>36</v>
      </c>
      <c r="N104">
        <v>49</v>
      </c>
      <c r="O104">
        <v>1</v>
      </c>
      <c r="P104">
        <v>175</v>
      </c>
      <c r="Q104">
        <v>183</v>
      </c>
      <c r="R104">
        <v>4.5714285714285714E-2</v>
      </c>
      <c r="S104">
        <v>1</v>
      </c>
      <c r="T104">
        <v>0</v>
      </c>
      <c r="U104">
        <v>1</v>
      </c>
      <c r="V104">
        <v>1</v>
      </c>
      <c r="W104">
        <v>0.60076321260407095</v>
      </c>
      <c r="X104">
        <v>0.60076321260407095</v>
      </c>
      <c r="Y104">
        <v>0.39923678739592905</v>
      </c>
      <c r="Z104">
        <v>-0.50955441109252131</v>
      </c>
      <c r="AA104">
        <v>100</v>
      </c>
      <c r="AB104">
        <v>0.66454932495848973</v>
      </c>
      <c r="BJ104">
        <v>0.7781625305113431</v>
      </c>
      <c r="BK104">
        <v>1</v>
      </c>
      <c r="BL104">
        <v>0</v>
      </c>
      <c r="BM104">
        <v>48</v>
      </c>
      <c r="BN104">
        <v>52</v>
      </c>
      <c r="BO104">
        <v>0.11111111111111116</v>
      </c>
      <c r="BP104">
        <v>0.45833333333333337</v>
      </c>
      <c r="BQ104">
        <v>8.487654320987692E-3</v>
      </c>
    </row>
    <row r="105" spans="1:69" x14ac:dyDescent="0.45">
      <c r="A105">
        <v>13.1</v>
      </c>
      <c r="B105">
        <v>2.4</v>
      </c>
      <c r="C105">
        <v>61</v>
      </c>
      <c r="D105">
        <v>7</v>
      </c>
      <c r="E105">
        <v>0.66200000000000003</v>
      </c>
      <c r="F105">
        <v>124</v>
      </c>
      <c r="G105">
        <v>2</v>
      </c>
      <c r="H105">
        <v>100</v>
      </c>
      <c r="I105">
        <v>1</v>
      </c>
      <c r="J105">
        <v>52</v>
      </c>
      <c r="K105">
        <v>15</v>
      </c>
      <c r="L105">
        <v>3</v>
      </c>
      <c r="M105">
        <v>37</v>
      </c>
      <c r="N105">
        <v>69</v>
      </c>
      <c r="O105">
        <v>0</v>
      </c>
      <c r="P105">
        <v>182</v>
      </c>
      <c r="Q105">
        <v>191</v>
      </c>
      <c r="R105">
        <v>4.9450549450549448E-2</v>
      </c>
      <c r="S105">
        <v>1</v>
      </c>
      <c r="T105">
        <v>0</v>
      </c>
      <c r="U105">
        <v>1</v>
      </c>
      <c r="V105">
        <v>1</v>
      </c>
      <c r="W105">
        <v>0.58931099617801341</v>
      </c>
      <c r="X105">
        <v>0.58931099617801341</v>
      </c>
      <c r="Y105">
        <v>0.41068900382198659</v>
      </c>
      <c r="Z105">
        <v>-0.52880122758384573</v>
      </c>
      <c r="AA105">
        <v>100</v>
      </c>
      <c r="AB105">
        <v>0.69689689567226332</v>
      </c>
      <c r="BJ105">
        <v>0.78079875854873404</v>
      </c>
      <c r="BK105">
        <v>1</v>
      </c>
      <c r="BL105">
        <v>0</v>
      </c>
      <c r="BM105">
        <v>49</v>
      </c>
      <c r="BN105">
        <v>52</v>
      </c>
      <c r="BO105">
        <v>9.259259259259256E-2</v>
      </c>
      <c r="BP105">
        <v>0.45833333333333337</v>
      </c>
      <c r="BQ105">
        <v>0</v>
      </c>
    </row>
    <row r="106" spans="1:69" x14ac:dyDescent="0.45">
      <c r="A106">
        <v>13.1</v>
      </c>
      <c r="B106">
        <v>2.5</v>
      </c>
      <c r="C106">
        <v>61</v>
      </c>
      <c r="D106">
        <v>7</v>
      </c>
      <c r="E106">
        <v>0.96</v>
      </c>
      <c r="F106">
        <v>213</v>
      </c>
      <c r="G106">
        <v>2</v>
      </c>
      <c r="H106">
        <v>101</v>
      </c>
      <c r="I106">
        <v>1</v>
      </c>
      <c r="J106">
        <v>30</v>
      </c>
      <c r="K106">
        <v>10</v>
      </c>
      <c r="L106">
        <v>5</v>
      </c>
      <c r="M106">
        <v>39</v>
      </c>
      <c r="N106">
        <v>43</v>
      </c>
      <c r="O106">
        <v>1</v>
      </c>
      <c r="P106">
        <v>168</v>
      </c>
      <c r="Q106">
        <v>173</v>
      </c>
      <c r="R106">
        <v>2.976190476190476E-2</v>
      </c>
      <c r="S106">
        <v>1</v>
      </c>
      <c r="T106">
        <v>0</v>
      </c>
      <c r="U106">
        <v>1</v>
      </c>
      <c r="V106">
        <v>1</v>
      </c>
      <c r="W106">
        <v>0.44906153590257369</v>
      </c>
      <c r="X106">
        <v>0.44906153590257369</v>
      </c>
      <c r="Y106">
        <v>0.55093846409742631</v>
      </c>
      <c r="Z106">
        <v>-0.80059534962255496</v>
      </c>
      <c r="AA106">
        <v>0</v>
      </c>
      <c r="AB106">
        <v>1.2268662979341776</v>
      </c>
      <c r="BJ106">
        <v>0.78264413418776979</v>
      </c>
      <c r="BK106">
        <v>0</v>
      </c>
      <c r="BL106">
        <v>1</v>
      </c>
      <c r="BM106">
        <v>49</v>
      </c>
      <c r="BN106">
        <v>53</v>
      </c>
      <c r="BO106">
        <v>9.259259259259256E-2</v>
      </c>
      <c r="BP106">
        <v>0.44791666666666663</v>
      </c>
      <c r="BQ106">
        <v>0</v>
      </c>
    </row>
    <row r="107" spans="1:69" x14ac:dyDescent="0.45">
      <c r="A107">
        <v>13.2</v>
      </c>
      <c r="B107">
        <v>2.8</v>
      </c>
      <c r="C107">
        <v>73</v>
      </c>
      <c r="D107">
        <v>15</v>
      </c>
      <c r="E107">
        <v>1.8360000000000001</v>
      </c>
      <c r="F107">
        <v>169</v>
      </c>
      <c r="G107">
        <v>0</v>
      </c>
      <c r="H107">
        <v>85</v>
      </c>
      <c r="I107">
        <v>1</v>
      </c>
      <c r="J107">
        <v>36</v>
      </c>
      <c r="K107">
        <v>7</v>
      </c>
      <c r="L107">
        <v>2</v>
      </c>
      <c r="M107">
        <v>42</v>
      </c>
      <c r="N107">
        <v>83</v>
      </c>
      <c r="O107">
        <v>1</v>
      </c>
      <c r="P107">
        <v>179</v>
      </c>
      <c r="Q107">
        <v>187</v>
      </c>
      <c r="R107">
        <v>4.4692737430167599E-2</v>
      </c>
      <c r="S107">
        <v>0</v>
      </c>
      <c r="T107">
        <v>1</v>
      </c>
      <c r="U107">
        <v>1</v>
      </c>
      <c r="V107">
        <v>0</v>
      </c>
      <c r="W107">
        <v>0.67358400065710866</v>
      </c>
      <c r="X107">
        <v>0.67358400065710866</v>
      </c>
      <c r="Y107">
        <v>0.32641599934289134</v>
      </c>
      <c r="Z107">
        <v>-1.1195826394988655</v>
      </c>
      <c r="AA107">
        <v>0</v>
      </c>
      <c r="AB107">
        <v>2.0635753211028316</v>
      </c>
      <c r="BJ107">
        <v>0.7859896940647304</v>
      </c>
      <c r="BK107">
        <v>0</v>
      </c>
      <c r="BL107">
        <v>1</v>
      </c>
      <c r="BM107">
        <v>49</v>
      </c>
      <c r="BN107">
        <v>54</v>
      </c>
      <c r="BO107">
        <v>9.259259259259256E-2</v>
      </c>
      <c r="BP107">
        <v>0.4375</v>
      </c>
      <c r="BQ107">
        <v>0</v>
      </c>
    </row>
    <row r="108" spans="1:69" x14ac:dyDescent="0.45">
      <c r="A108">
        <v>13.3</v>
      </c>
      <c r="B108">
        <v>2.2000000000000002</v>
      </c>
      <c r="C108">
        <v>58</v>
      </c>
      <c r="D108">
        <v>6</v>
      </c>
      <c r="E108">
        <v>0.40300000000000002</v>
      </c>
      <c r="F108">
        <v>157</v>
      </c>
      <c r="G108">
        <v>2</v>
      </c>
      <c r="H108">
        <v>98</v>
      </c>
      <c r="I108">
        <v>1</v>
      </c>
      <c r="J108">
        <v>35</v>
      </c>
      <c r="K108">
        <v>16</v>
      </c>
      <c r="L108">
        <v>1</v>
      </c>
      <c r="M108">
        <v>36</v>
      </c>
      <c r="N108">
        <v>45</v>
      </c>
      <c r="O108">
        <v>1</v>
      </c>
      <c r="P108">
        <v>174</v>
      </c>
      <c r="Q108">
        <v>180</v>
      </c>
      <c r="R108">
        <v>3.4482758620689655E-2</v>
      </c>
      <c r="S108">
        <v>0</v>
      </c>
      <c r="T108">
        <v>1</v>
      </c>
      <c r="U108">
        <v>1</v>
      </c>
      <c r="V108">
        <v>0</v>
      </c>
      <c r="W108">
        <v>0.41885829942655262</v>
      </c>
      <c r="X108">
        <v>0.41885829942655262</v>
      </c>
      <c r="Y108">
        <v>0.58114170057344738</v>
      </c>
      <c r="Z108">
        <v>-0.54276066103466458</v>
      </c>
      <c r="AA108">
        <v>100</v>
      </c>
      <c r="AB108">
        <v>0.72075072054412881</v>
      </c>
      <c r="BJ108">
        <v>0.78599043678157299</v>
      </c>
      <c r="BK108">
        <v>0</v>
      </c>
      <c r="BL108">
        <v>1</v>
      </c>
      <c r="BM108">
        <v>49</v>
      </c>
      <c r="BN108">
        <v>55</v>
      </c>
      <c r="BO108">
        <v>9.259259259259256E-2</v>
      </c>
      <c r="BP108">
        <v>0.42708333333333337</v>
      </c>
      <c r="BQ108">
        <v>0</v>
      </c>
    </row>
    <row r="109" spans="1:69" x14ac:dyDescent="0.45">
      <c r="A109">
        <v>13.4</v>
      </c>
      <c r="B109">
        <v>2.7</v>
      </c>
      <c r="C109">
        <v>71</v>
      </c>
      <c r="D109">
        <v>5</v>
      </c>
      <c r="E109">
        <v>1.28</v>
      </c>
      <c r="F109">
        <v>141</v>
      </c>
      <c r="G109">
        <v>2</v>
      </c>
      <c r="H109">
        <v>96</v>
      </c>
      <c r="I109">
        <v>1</v>
      </c>
      <c r="J109">
        <v>28</v>
      </c>
      <c r="K109">
        <v>9</v>
      </c>
      <c r="L109">
        <v>1</v>
      </c>
      <c r="M109">
        <v>37</v>
      </c>
      <c r="N109">
        <v>54</v>
      </c>
      <c r="O109">
        <v>1</v>
      </c>
      <c r="P109">
        <v>180</v>
      </c>
      <c r="Q109">
        <v>186</v>
      </c>
      <c r="R109">
        <v>3.3333333333333333E-2</v>
      </c>
      <c r="S109">
        <v>0</v>
      </c>
      <c r="T109">
        <v>1</v>
      </c>
      <c r="U109">
        <v>1</v>
      </c>
      <c r="V109">
        <v>0</v>
      </c>
      <c r="W109">
        <v>0.6960452382301201</v>
      </c>
      <c r="X109">
        <v>0.6960452382301201</v>
      </c>
      <c r="Y109">
        <v>0.3039547617698799</v>
      </c>
      <c r="Z109">
        <v>-1.1908763986167175</v>
      </c>
      <c r="AA109">
        <v>0</v>
      </c>
      <c r="AB109">
        <v>2.2899632635368503</v>
      </c>
      <c r="BJ109">
        <v>0.79133803702412464</v>
      </c>
      <c r="BK109">
        <v>0</v>
      </c>
      <c r="BL109">
        <v>1</v>
      </c>
      <c r="BM109">
        <v>49</v>
      </c>
      <c r="BN109">
        <v>56</v>
      </c>
      <c r="BO109">
        <v>9.259259259259256E-2</v>
      </c>
      <c r="BP109">
        <v>0.41666666666666663</v>
      </c>
      <c r="BQ109">
        <v>0</v>
      </c>
    </row>
    <row r="110" spans="1:69" x14ac:dyDescent="0.45">
      <c r="A110">
        <v>13.6</v>
      </c>
      <c r="B110">
        <v>2.9</v>
      </c>
      <c r="C110">
        <v>66</v>
      </c>
      <c r="D110">
        <v>17</v>
      </c>
      <c r="E110">
        <v>2.62</v>
      </c>
      <c r="F110">
        <v>103</v>
      </c>
      <c r="G110">
        <v>2</v>
      </c>
      <c r="H110">
        <v>102</v>
      </c>
      <c r="I110">
        <v>1</v>
      </c>
      <c r="J110">
        <v>39</v>
      </c>
      <c r="K110">
        <v>8</v>
      </c>
      <c r="L110">
        <v>3</v>
      </c>
      <c r="M110">
        <v>50</v>
      </c>
      <c r="N110">
        <v>48</v>
      </c>
      <c r="O110">
        <v>0</v>
      </c>
      <c r="P110">
        <v>166</v>
      </c>
      <c r="Q110">
        <v>172</v>
      </c>
      <c r="R110">
        <v>3.614457831325301E-2</v>
      </c>
      <c r="S110">
        <v>0</v>
      </c>
      <c r="T110">
        <v>1</v>
      </c>
      <c r="U110">
        <v>1</v>
      </c>
      <c r="V110">
        <v>0</v>
      </c>
      <c r="W110">
        <v>0.55004989035028218</v>
      </c>
      <c r="X110">
        <v>0.55004989035028218</v>
      </c>
      <c r="Y110">
        <v>0.44995010964971782</v>
      </c>
      <c r="Z110">
        <v>-0.79861856980909263</v>
      </c>
      <c r="AA110">
        <v>0</v>
      </c>
      <c r="AB110">
        <v>1.2224686216400551</v>
      </c>
      <c r="BJ110">
        <v>0.7925477592947392</v>
      </c>
      <c r="BK110">
        <v>0</v>
      </c>
      <c r="BL110">
        <v>1</v>
      </c>
      <c r="BM110">
        <v>49</v>
      </c>
      <c r="BN110">
        <v>57</v>
      </c>
      <c r="BO110">
        <v>9.259259259259256E-2</v>
      </c>
      <c r="BP110">
        <v>0.40625</v>
      </c>
      <c r="BQ110">
        <v>0</v>
      </c>
    </row>
    <row r="111" spans="1:69" x14ac:dyDescent="0.45">
      <c r="A111">
        <v>13.8</v>
      </c>
      <c r="B111">
        <v>2.5</v>
      </c>
      <c r="C111">
        <v>63</v>
      </c>
      <c r="D111">
        <v>12</v>
      </c>
      <c r="E111">
        <v>0.61199999999999999</v>
      </c>
      <c r="F111">
        <v>148</v>
      </c>
      <c r="G111">
        <v>3</v>
      </c>
      <c r="H111">
        <v>116</v>
      </c>
      <c r="I111">
        <v>0</v>
      </c>
      <c r="J111">
        <v>35</v>
      </c>
      <c r="K111">
        <v>10</v>
      </c>
      <c r="L111">
        <v>2</v>
      </c>
      <c r="M111">
        <v>39</v>
      </c>
      <c r="N111">
        <v>42</v>
      </c>
      <c r="O111">
        <v>0</v>
      </c>
      <c r="P111">
        <v>178</v>
      </c>
      <c r="Q111">
        <v>185</v>
      </c>
      <c r="R111">
        <v>3.9325842696629212E-2</v>
      </c>
      <c r="S111">
        <v>1</v>
      </c>
      <c r="T111">
        <v>0</v>
      </c>
      <c r="U111">
        <v>1</v>
      </c>
      <c r="V111">
        <v>1</v>
      </c>
      <c r="W111">
        <v>0.89262966678398259</v>
      </c>
      <c r="X111">
        <v>0.89262966678398259</v>
      </c>
      <c r="Y111">
        <v>0.10737033321601741</v>
      </c>
      <c r="Z111">
        <v>-0.11358349096914833</v>
      </c>
      <c r="AA111">
        <v>100</v>
      </c>
      <c r="AB111">
        <v>0.12028541870320915</v>
      </c>
      <c r="BJ111">
        <v>0.79598533824245254</v>
      </c>
      <c r="BK111">
        <v>0</v>
      </c>
      <c r="BL111">
        <v>1</v>
      </c>
      <c r="BM111">
        <v>49</v>
      </c>
      <c r="BN111">
        <v>58</v>
      </c>
      <c r="BO111">
        <v>9.259259259259256E-2</v>
      </c>
      <c r="BP111">
        <v>0.39583333333333337</v>
      </c>
      <c r="BQ111">
        <v>7.3302469135802361E-3</v>
      </c>
    </row>
    <row r="112" spans="1:69" x14ac:dyDescent="0.45">
      <c r="A112">
        <v>13.9</v>
      </c>
      <c r="B112">
        <v>2.4</v>
      </c>
      <c r="C112">
        <v>66</v>
      </c>
      <c r="D112">
        <v>7</v>
      </c>
      <c r="E112">
        <v>2.2850000000000001</v>
      </c>
      <c r="F112">
        <v>200</v>
      </c>
      <c r="G112">
        <v>3</v>
      </c>
      <c r="H112">
        <v>124</v>
      </c>
      <c r="I112">
        <v>1</v>
      </c>
      <c r="J112">
        <v>32</v>
      </c>
      <c r="K112">
        <v>9</v>
      </c>
      <c r="L112">
        <v>2</v>
      </c>
      <c r="M112">
        <v>32</v>
      </c>
      <c r="N112">
        <v>62</v>
      </c>
      <c r="O112">
        <v>0</v>
      </c>
      <c r="P112">
        <v>171</v>
      </c>
      <c r="Q112">
        <v>177</v>
      </c>
      <c r="R112">
        <v>3.5087719298245612E-2</v>
      </c>
      <c r="S112">
        <v>1</v>
      </c>
      <c r="T112">
        <v>0</v>
      </c>
      <c r="U112">
        <v>1</v>
      </c>
      <c r="V112">
        <v>1</v>
      </c>
      <c r="W112">
        <v>0.97344386724175069</v>
      </c>
      <c r="X112">
        <v>0.97344386724175069</v>
      </c>
      <c r="Y112">
        <v>2.6556132758249307E-2</v>
      </c>
      <c r="Z112">
        <v>-2.6915116600946375E-2</v>
      </c>
      <c r="AA112">
        <v>100</v>
      </c>
      <c r="AB112">
        <v>2.7280599993398696E-2</v>
      </c>
      <c r="BJ112">
        <v>0.79810187658352627</v>
      </c>
      <c r="BK112">
        <v>1</v>
      </c>
      <c r="BL112">
        <v>0</v>
      </c>
      <c r="BM112">
        <v>50</v>
      </c>
      <c r="BN112">
        <v>58</v>
      </c>
      <c r="BO112">
        <v>7.407407407407407E-2</v>
      </c>
      <c r="BP112">
        <v>0.39583333333333337</v>
      </c>
      <c r="BQ112">
        <v>0</v>
      </c>
    </row>
    <row r="113" spans="1:69" x14ac:dyDescent="0.45">
      <c r="A113">
        <v>14</v>
      </c>
      <c r="B113">
        <v>2.2999999999999998</v>
      </c>
      <c r="C113">
        <v>56</v>
      </c>
      <c r="D113">
        <v>7</v>
      </c>
      <c r="E113">
        <v>0.91100000000000003</v>
      </c>
      <c r="F113">
        <v>134</v>
      </c>
      <c r="G113">
        <v>2</v>
      </c>
      <c r="H113">
        <v>112</v>
      </c>
      <c r="I113">
        <v>0</v>
      </c>
      <c r="J113">
        <v>30</v>
      </c>
      <c r="K113">
        <v>13</v>
      </c>
      <c r="L113">
        <v>1</v>
      </c>
      <c r="M113">
        <v>38</v>
      </c>
      <c r="N113">
        <v>34</v>
      </c>
      <c r="O113">
        <v>1</v>
      </c>
      <c r="P113">
        <v>178</v>
      </c>
      <c r="Q113">
        <v>185</v>
      </c>
      <c r="R113">
        <v>3.9325842696629212E-2</v>
      </c>
      <c r="S113">
        <v>1</v>
      </c>
      <c r="T113">
        <v>0</v>
      </c>
      <c r="U113">
        <v>1</v>
      </c>
      <c r="V113">
        <v>1</v>
      </c>
      <c r="W113">
        <v>0.62354461508859871</v>
      </c>
      <c r="X113">
        <v>0.62354461508859871</v>
      </c>
      <c r="Y113">
        <v>0.37645538491140129</v>
      </c>
      <c r="Z113">
        <v>-0.47233496054618546</v>
      </c>
      <c r="AA113">
        <v>100</v>
      </c>
      <c r="AB113">
        <v>0.60373448154613796</v>
      </c>
      <c r="BJ113">
        <v>0.79828889290794924</v>
      </c>
      <c r="BK113">
        <v>0</v>
      </c>
      <c r="BL113">
        <v>1</v>
      </c>
      <c r="BM113">
        <v>50</v>
      </c>
      <c r="BN113">
        <v>59</v>
      </c>
      <c r="BO113">
        <v>7.407407407407407E-2</v>
      </c>
      <c r="BP113">
        <v>0.38541666666666663</v>
      </c>
      <c r="BQ113">
        <v>0</v>
      </c>
    </row>
    <row r="114" spans="1:69" x14ac:dyDescent="0.45">
      <c r="A114">
        <v>14</v>
      </c>
      <c r="B114">
        <v>2.5</v>
      </c>
      <c r="C114">
        <v>59</v>
      </c>
      <c r="D114">
        <v>5</v>
      </c>
      <c r="E114">
        <v>1.159</v>
      </c>
      <c r="F114">
        <v>196</v>
      </c>
      <c r="G114">
        <v>1</v>
      </c>
      <c r="H114">
        <v>99</v>
      </c>
      <c r="I114">
        <v>0</v>
      </c>
      <c r="J114">
        <v>43</v>
      </c>
      <c r="K114">
        <v>15</v>
      </c>
      <c r="L114">
        <v>5</v>
      </c>
      <c r="M114">
        <v>35</v>
      </c>
      <c r="N114">
        <v>45</v>
      </c>
      <c r="O114">
        <v>0</v>
      </c>
      <c r="P114">
        <v>176</v>
      </c>
      <c r="Q114">
        <v>184</v>
      </c>
      <c r="R114">
        <v>4.5454545454545456E-2</v>
      </c>
      <c r="S114">
        <v>1</v>
      </c>
      <c r="T114">
        <v>0</v>
      </c>
      <c r="U114">
        <v>1</v>
      </c>
      <c r="V114">
        <v>1</v>
      </c>
      <c r="W114">
        <v>0.80451301883704995</v>
      </c>
      <c r="X114">
        <v>0.80451301883704995</v>
      </c>
      <c r="Y114">
        <v>0.19548698116295005</v>
      </c>
      <c r="Z114">
        <v>-0.21751813016099525</v>
      </c>
      <c r="AA114">
        <v>100</v>
      </c>
      <c r="AB114">
        <v>0.24298796487536387</v>
      </c>
      <c r="BJ114">
        <v>0.79868794948231048</v>
      </c>
      <c r="BK114">
        <v>0</v>
      </c>
      <c r="BL114">
        <v>1</v>
      </c>
      <c r="BM114">
        <v>50</v>
      </c>
      <c r="BN114">
        <v>60</v>
      </c>
      <c r="BO114">
        <v>7.407407407407407E-2</v>
      </c>
      <c r="BP114">
        <v>0.375</v>
      </c>
      <c r="BQ114">
        <v>0</v>
      </c>
    </row>
    <row r="115" spans="1:69" x14ac:dyDescent="0.45">
      <c r="A115">
        <v>14</v>
      </c>
      <c r="B115">
        <v>2.5</v>
      </c>
      <c r="C115">
        <v>70</v>
      </c>
      <c r="D115">
        <v>5</v>
      </c>
      <c r="E115">
        <v>0.29099999999999998</v>
      </c>
      <c r="F115">
        <v>182</v>
      </c>
      <c r="G115">
        <v>3</v>
      </c>
      <c r="H115">
        <v>132</v>
      </c>
      <c r="I115">
        <v>1</v>
      </c>
      <c r="J115">
        <v>31</v>
      </c>
      <c r="K115">
        <v>6</v>
      </c>
      <c r="L115">
        <v>2</v>
      </c>
      <c r="M115">
        <v>35</v>
      </c>
      <c r="N115">
        <v>74</v>
      </c>
      <c r="O115">
        <v>1</v>
      </c>
      <c r="P115">
        <v>168</v>
      </c>
      <c r="Q115">
        <v>173</v>
      </c>
      <c r="R115">
        <v>2.976190476190476E-2</v>
      </c>
      <c r="S115">
        <v>1</v>
      </c>
      <c r="T115">
        <v>0</v>
      </c>
      <c r="U115">
        <v>1</v>
      </c>
      <c r="V115">
        <v>1</v>
      </c>
      <c r="W115">
        <v>0.35775736316621592</v>
      </c>
      <c r="X115">
        <v>0.35775736316621592</v>
      </c>
      <c r="Y115">
        <v>0.64224263683378413</v>
      </c>
      <c r="Z115">
        <v>-1.0279002788811658</v>
      </c>
      <c r="AA115">
        <v>0</v>
      </c>
      <c r="AB115">
        <v>1.7951905480010901</v>
      </c>
      <c r="BJ115">
        <v>0.79925928510710309</v>
      </c>
      <c r="BK115">
        <v>0</v>
      </c>
      <c r="BL115">
        <v>1</v>
      </c>
      <c r="BM115">
        <v>50</v>
      </c>
      <c r="BN115">
        <v>61</v>
      </c>
      <c r="BO115">
        <v>7.407407407407407E-2</v>
      </c>
      <c r="BP115">
        <v>0.36458333333333337</v>
      </c>
      <c r="BQ115">
        <v>0</v>
      </c>
    </row>
    <row r="116" spans="1:69" x14ac:dyDescent="0.45">
      <c r="A116">
        <v>14</v>
      </c>
      <c r="B116">
        <v>3</v>
      </c>
      <c r="C116">
        <v>74</v>
      </c>
      <c r="D116">
        <v>18</v>
      </c>
      <c r="E116">
        <v>4.3999999999999997E-2</v>
      </c>
      <c r="F116">
        <v>175</v>
      </c>
      <c r="G116">
        <v>3</v>
      </c>
      <c r="H116">
        <v>78</v>
      </c>
      <c r="I116">
        <v>1</v>
      </c>
      <c r="J116">
        <v>39</v>
      </c>
      <c r="K116">
        <v>7</v>
      </c>
      <c r="L116">
        <v>3</v>
      </c>
      <c r="M116">
        <v>45</v>
      </c>
      <c r="N116">
        <v>84</v>
      </c>
      <c r="O116">
        <v>0</v>
      </c>
      <c r="P116">
        <v>179</v>
      </c>
      <c r="Q116">
        <v>187</v>
      </c>
      <c r="R116">
        <v>4.4692737430167599E-2</v>
      </c>
      <c r="S116">
        <v>1</v>
      </c>
      <c r="T116">
        <v>0</v>
      </c>
      <c r="U116">
        <v>1</v>
      </c>
      <c r="V116">
        <v>1</v>
      </c>
      <c r="W116">
        <v>0.7925477592947392</v>
      </c>
      <c r="X116">
        <v>0.7925477592947392</v>
      </c>
      <c r="Y116">
        <v>0.2074522407052608</v>
      </c>
      <c r="Z116">
        <v>-0.23250251095220081</v>
      </c>
      <c r="AA116">
        <v>100</v>
      </c>
      <c r="AB116">
        <v>0.26175361455802409</v>
      </c>
      <c r="BJ116">
        <v>0.80451301883704995</v>
      </c>
      <c r="BK116">
        <v>0</v>
      </c>
      <c r="BL116">
        <v>1</v>
      </c>
      <c r="BM116">
        <v>50</v>
      </c>
      <c r="BN116">
        <v>62</v>
      </c>
      <c r="BO116">
        <v>7.407407407407407E-2</v>
      </c>
      <c r="BP116">
        <v>0.35416666666666663</v>
      </c>
      <c r="BQ116">
        <v>0</v>
      </c>
    </row>
    <row r="117" spans="1:69" x14ac:dyDescent="0.45">
      <c r="A117">
        <v>14.1</v>
      </c>
      <c r="B117">
        <v>3.3</v>
      </c>
      <c r="C117">
        <v>88</v>
      </c>
      <c r="D117">
        <v>5</v>
      </c>
      <c r="E117">
        <v>0.504</v>
      </c>
      <c r="F117">
        <v>253</v>
      </c>
      <c r="G117">
        <v>3</v>
      </c>
      <c r="H117">
        <v>124</v>
      </c>
      <c r="I117">
        <v>1</v>
      </c>
      <c r="J117">
        <v>42</v>
      </c>
      <c r="K117">
        <v>9</v>
      </c>
      <c r="L117">
        <v>3</v>
      </c>
      <c r="M117">
        <v>35</v>
      </c>
      <c r="N117">
        <v>63</v>
      </c>
      <c r="O117">
        <v>1</v>
      </c>
      <c r="P117">
        <v>163</v>
      </c>
      <c r="Q117">
        <v>172</v>
      </c>
      <c r="R117">
        <v>5.5214723926380369E-2</v>
      </c>
      <c r="S117">
        <v>0</v>
      </c>
      <c r="T117">
        <v>1</v>
      </c>
      <c r="U117">
        <v>1</v>
      </c>
      <c r="V117">
        <v>0</v>
      </c>
      <c r="W117">
        <v>0.52989921287609931</v>
      </c>
      <c r="X117">
        <v>0.52989921287609931</v>
      </c>
      <c r="Y117">
        <v>0.47010078712390069</v>
      </c>
      <c r="Z117">
        <v>-0.75480816657800054</v>
      </c>
      <c r="AA117">
        <v>0</v>
      </c>
      <c r="AB117">
        <v>1.1272034155017017</v>
      </c>
      <c r="BJ117">
        <v>0.80769054599401413</v>
      </c>
      <c r="BK117">
        <v>0</v>
      </c>
      <c r="BL117">
        <v>1</v>
      </c>
      <c r="BM117">
        <v>50</v>
      </c>
      <c r="BN117">
        <v>63</v>
      </c>
      <c r="BO117">
        <v>7.407407407407407E-2</v>
      </c>
      <c r="BP117">
        <v>0.34375</v>
      </c>
      <c r="BQ117">
        <v>0</v>
      </c>
    </row>
    <row r="118" spans="1:69" x14ac:dyDescent="0.45">
      <c r="A118">
        <v>14.4</v>
      </c>
      <c r="B118">
        <v>3</v>
      </c>
      <c r="C118">
        <v>75</v>
      </c>
      <c r="D118">
        <v>5</v>
      </c>
      <c r="E118">
        <v>0.61199999999999999</v>
      </c>
      <c r="F118">
        <v>156</v>
      </c>
      <c r="G118">
        <v>5</v>
      </c>
      <c r="H118">
        <v>129</v>
      </c>
      <c r="I118">
        <v>1</v>
      </c>
      <c r="J118">
        <v>42</v>
      </c>
      <c r="K118">
        <v>15</v>
      </c>
      <c r="L118">
        <v>4</v>
      </c>
      <c r="M118">
        <v>36</v>
      </c>
      <c r="N118">
        <v>55</v>
      </c>
      <c r="O118">
        <v>1</v>
      </c>
      <c r="P118">
        <v>186</v>
      </c>
      <c r="Q118">
        <v>193</v>
      </c>
      <c r="R118">
        <v>3.7634408602150539E-2</v>
      </c>
      <c r="S118">
        <v>0</v>
      </c>
      <c r="T118">
        <v>1</v>
      </c>
      <c r="U118">
        <v>1</v>
      </c>
      <c r="V118">
        <v>0</v>
      </c>
      <c r="W118">
        <v>0.75874552620959512</v>
      </c>
      <c r="X118">
        <v>0.75874552620959512</v>
      </c>
      <c r="Y118">
        <v>0.24125447379040488</v>
      </c>
      <c r="Z118">
        <v>-1.4219029947260513</v>
      </c>
      <c r="AA118">
        <v>0</v>
      </c>
      <c r="AB118">
        <v>3.1450008544453851</v>
      </c>
      <c r="BJ118">
        <v>0.81062526490190112</v>
      </c>
      <c r="BK118">
        <v>0</v>
      </c>
      <c r="BL118">
        <v>1</v>
      </c>
      <c r="BM118">
        <v>50</v>
      </c>
      <c r="BN118">
        <v>64</v>
      </c>
      <c r="BO118">
        <v>7.407407407407407E-2</v>
      </c>
      <c r="BP118">
        <v>0.33333333333333337</v>
      </c>
      <c r="BQ118">
        <v>0</v>
      </c>
    </row>
    <row r="119" spans="1:69" x14ac:dyDescent="0.45">
      <c r="A119">
        <v>14.4</v>
      </c>
      <c r="B119">
        <v>3.1</v>
      </c>
      <c r="C119">
        <v>83</v>
      </c>
      <c r="D119">
        <v>22</v>
      </c>
      <c r="E119">
        <v>0.93600000000000005</v>
      </c>
      <c r="F119">
        <v>203</v>
      </c>
      <c r="G119">
        <v>2</v>
      </c>
      <c r="H119">
        <v>111</v>
      </c>
      <c r="I119">
        <v>0</v>
      </c>
      <c r="J119">
        <v>45</v>
      </c>
      <c r="K119">
        <v>9</v>
      </c>
      <c r="L119">
        <v>3</v>
      </c>
      <c r="M119">
        <v>50</v>
      </c>
      <c r="N119">
        <v>87</v>
      </c>
      <c r="O119">
        <v>0</v>
      </c>
      <c r="P119">
        <v>173</v>
      </c>
      <c r="Q119">
        <v>178</v>
      </c>
      <c r="R119">
        <v>2.8901734104046242E-2</v>
      </c>
      <c r="S119">
        <v>1</v>
      </c>
      <c r="T119">
        <v>0</v>
      </c>
      <c r="U119">
        <v>1</v>
      </c>
      <c r="V119">
        <v>1</v>
      </c>
      <c r="W119">
        <v>0.88414133564971265</v>
      </c>
      <c r="X119">
        <v>0.88414133564971265</v>
      </c>
      <c r="Y119">
        <v>0.11585866435028735</v>
      </c>
      <c r="Z119">
        <v>-0.12313834716756299</v>
      </c>
      <c r="AA119">
        <v>100</v>
      </c>
      <c r="AB119">
        <v>0.13104088642699691</v>
      </c>
      <c r="BJ119">
        <v>0.81187117042575074</v>
      </c>
      <c r="BK119">
        <v>0</v>
      </c>
      <c r="BL119">
        <v>1</v>
      </c>
      <c r="BM119">
        <v>50</v>
      </c>
      <c r="BN119">
        <v>65</v>
      </c>
      <c r="BO119">
        <v>7.407407407407407E-2</v>
      </c>
      <c r="BP119">
        <v>0.32291666666666663</v>
      </c>
      <c r="BQ119">
        <v>0</v>
      </c>
    </row>
    <row r="120" spans="1:69" x14ac:dyDescent="0.45">
      <c r="A120">
        <v>14.5</v>
      </c>
      <c r="B120">
        <v>2.4</v>
      </c>
      <c r="C120">
        <v>54</v>
      </c>
      <c r="D120">
        <v>9</v>
      </c>
      <c r="E120">
        <v>4.5999999999999999E-2</v>
      </c>
      <c r="F120">
        <v>151</v>
      </c>
      <c r="G120">
        <v>0</v>
      </c>
      <c r="H120">
        <v>72</v>
      </c>
      <c r="I120">
        <v>1</v>
      </c>
      <c r="J120">
        <v>30</v>
      </c>
      <c r="K120">
        <v>13</v>
      </c>
      <c r="L120">
        <v>5</v>
      </c>
      <c r="M120">
        <v>39</v>
      </c>
      <c r="N120">
        <v>26</v>
      </c>
      <c r="O120">
        <v>0</v>
      </c>
      <c r="P120">
        <v>201</v>
      </c>
      <c r="Q120">
        <v>204</v>
      </c>
      <c r="R120">
        <v>1.4925373134328358E-2</v>
      </c>
      <c r="S120">
        <v>1</v>
      </c>
      <c r="T120">
        <v>0</v>
      </c>
      <c r="U120">
        <v>1</v>
      </c>
      <c r="V120">
        <v>1</v>
      </c>
      <c r="W120">
        <v>0.56224234289824238</v>
      </c>
      <c r="X120">
        <v>0.56224234289824238</v>
      </c>
      <c r="Y120">
        <v>0.43775765710175762</v>
      </c>
      <c r="Z120">
        <v>-0.57582230691353975</v>
      </c>
      <c r="AA120">
        <v>100</v>
      </c>
      <c r="AB120">
        <v>0.77859247463506209</v>
      </c>
      <c r="BJ120">
        <v>0.81253902500504038</v>
      </c>
      <c r="BK120">
        <v>0</v>
      </c>
      <c r="BL120">
        <v>1</v>
      </c>
      <c r="BM120">
        <v>50</v>
      </c>
      <c r="BN120">
        <v>66</v>
      </c>
      <c r="BO120">
        <v>7.407407407407407E-2</v>
      </c>
      <c r="BP120">
        <v>0.3125</v>
      </c>
      <c r="BQ120">
        <v>5.787037037037028E-3</v>
      </c>
    </row>
    <row r="121" spans="1:69" x14ac:dyDescent="0.45">
      <c r="A121">
        <v>14.5</v>
      </c>
      <c r="B121">
        <v>2.7</v>
      </c>
      <c r="C121">
        <v>69</v>
      </c>
      <c r="D121">
        <v>8</v>
      </c>
      <c r="E121">
        <v>9.0999999999999998E-2</v>
      </c>
      <c r="F121">
        <v>213</v>
      </c>
      <c r="G121">
        <v>3</v>
      </c>
      <c r="H121">
        <v>134</v>
      </c>
      <c r="I121">
        <v>0</v>
      </c>
      <c r="J121">
        <v>33</v>
      </c>
      <c r="K121">
        <v>16</v>
      </c>
      <c r="L121">
        <v>1</v>
      </c>
      <c r="M121">
        <v>36</v>
      </c>
      <c r="N121">
        <v>73</v>
      </c>
      <c r="O121">
        <v>1</v>
      </c>
      <c r="P121">
        <v>168</v>
      </c>
      <c r="Q121">
        <v>178</v>
      </c>
      <c r="R121">
        <v>5.9523809523809521E-2</v>
      </c>
      <c r="S121">
        <v>1</v>
      </c>
      <c r="T121">
        <v>0</v>
      </c>
      <c r="U121">
        <v>1</v>
      </c>
      <c r="V121">
        <v>1</v>
      </c>
      <c r="W121">
        <v>0.86361482328985295</v>
      </c>
      <c r="X121">
        <v>0.86361482328985295</v>
      </c>
      <c r="Y121">
        <v>0.13638517671014705</v>
      </c>
      <c r="Z121">
        <v>-0.14662841595677312</v>
      </c>
      <c r="AA121">
        <v>100</v>
      </c>
      <c r="AB121">
        <v>0.15792361714056918</v>
      </c>
      <c r="BJ121">
        <v>0.82114487725025687</v>
      </c>
      <c r="BK121">
        <v>1</v>
      </c>
      <c r="BL121">
        <v>0</v>
      </c>
      <c r="BM121">
        <v>51</v>
      </c>
      <c r="BN121">
        <v>66</v>
      </c>
      <c r="BO121">
        <v>5.555555555555558E-2</v>
      </c>
      <c r="BP121">
        <v>0.3125</v>
      </c>
      <c r="BQ121">
        <v>0</v>
      </c>
    </row>
    <row r="122" spans="1:69" x14ac:dyDescent="0.45">
      <c r="A122">
        <v>14.8</v>
      </c>
      <c r="B122">
        <v>2.6</v>
      </c>
      <c r="C122">
        <v>70</v>
      </c>
      <c r="D122">
        <v>6</v>
      </c>
      <c r="E122">
        <v>0.82799999999999996</v>
      </c>
      <c r="F122">
        <v>213</v>
      </c>
      <c r="G122">
        <v>3</v>
      </c>
      <c r="H122">
        <v>105</v>
      </c>
      <c r="I122">
        <v>1</v>
      </c>
      <c r="J122">
        <v>37</v>
      </c>
      <c r="K122">
        <v>15</v>
      </c>
      <c r="L122">
        <v>2</v>
      </c>
      <c r="M122">
        <v>37</v>
      </c>
      <c r="N122">
        <v>75</v>
      </c>
      <c r="O122">
        <v>1</v>
      </c>
      <c r="P122">
        <v>168</v>
      </c>
      <c r="Q122">
        <v>176</v>
      </c>
      <c r="R122">
        <v>4.7619047619047616E-2</v>
      </c>
      <c r="S122">
        <v>1</v>
      </c>
      <c r="T122">
        <v>0</v>
      </c>
      <c r="U122">
        <v>1</v>
      </c>
      <c r="V122">
        <v>1</v>
      </c>
      <c r="W122">
        <v>0.66920844333528229</v>
      </c>
      <c r="X122">
        <v>0.66920844333528229</v>
      </c>
      <c r="Y122">
        <v>0.33079155666471771</v>
      </c>
      <c r="Z122">
        <v>-0.40165969289095993</v>
      </c>
      <c r="AA122">
        <v>100</v>
      </c>
      <c r="AB122">
        <v>0.49430272429929095</v>
      </c>
      <c r="BJ122">
        <v>0.82360698082805339</v>
      </c>
      <c r="BK122">
        <v>0</v>
      </c>
      <c r="BL122">
        <v>1</v>
      </c>
      <c r="BM122">
        <v>51</v>
      </c>
      <c r="BN122">
        <v>67</v>
      </c>
      <c r="BO122">
        <v>5.555555555555558E-2</v>
      </c>
      <c r="BP122">
        <v>0.30208333333333337</v>
      </c>
      <c r="BQ122">
        <v>0</v>
      </c>
    </row>
    <row r="123" spans="1:69" x14ac:dyDescent="0.45">
      <c r="A123">
        <v>14.8</v>
      </c>
      <c r="B123">
        <v>3.3</v>
      </c>
      <c r="C123">
        <v>74</v>
      </c>
      <c r="D123">
        <v>6</v>
      </c>
      <c r="E123">
        <v>1.927</v>
      </c>
      <c r="F123">
        <v>249</v>
      </c>
      <c r="G123">
        <v>2</v>
      </c>
      <c r="H123">
        <v>78</v>
      </c>
      <c r="I123">
        <v>1</v>
      </c>
      <c r="J123">
        <v>29</v>
      </c>
      <c r="K123">
        <v>7</v>
      </c>
      <c r="L123">
        <v>2</v>
      </c>
      <c r="M123">
        <v>38</v>
      </c>
      <c r="N123">
        <v>58</v>
      </c>
      <c r="O123">
        <v>0</v>
      </c>
      <c r="P123">
        <v>164</v>
      </c>
      <c r="Q123">
        <v>171</v>
      </c>
      <c r="R123">
        <v>4.2682926829268296E-2</v>
      </c>
      <c r="S123">
        <v>1</v>
      </c>
      <c r="T123">
        <v>0</v>
      </c>
      <c r="U123">
        <v>1</v>
      </c>
      <c r="V123">
        <v>1</v>
      </c>
      <c r="W123">
        <v>0.92068712283111498</v>
      </c>
      <c r="X123">
        <v>0.92068712283111498</v>
      </c>
      <c r="Y123">
        <v>7.9312877168885021E-2</v>
      </c>
      <c r="Z123">
        <v>-8.2635015067111406E-2</v>
      </c>
      <c r="AA123">
        <v>100</v>
      </c>
      <c r="AB123">
        <v>8.6145309521651336E-2</v>
      </c>
      <c r="BJ123">
        <v>0.82642637811743436</v>
      </c>
      <c r="BK123">
        <v>0</v>
      </c>
      <c r="BL123">
        <v>1</v>
      </c>
      <c r="BM123">
        <v>51</v>
      </c>
      <c r="BN123">
        <v>68</v>
      </c>
      <c r="BO123">
        <v>5.555555555555558E-2</v>
      </c>
      <c r="BP123">
        <v>0.29166666666666663</v>
      </c>
      <c r="BQ123">
        <v>0</v>
      </c>
    </row>
    <row r="124" spans="1:69" x14ac:dyDescent="0.45">
      <c r="A124">
        <v>14.8</v>
      </c>
      <c r="B124">
        <v>3.6</v>
      </c>
      <c r="C124">
        <v>91</v>
      </c>
      <c r="D124">
        <v>2</v>
      </c>
      <c r="E124">
        <v>1.968</v>
      </c>
      <c r="F124">
        <v>164</v>
      </c>
      <c r="G124">
        <v>1</v>
      </c>
      <c r="H124">
        <v>86</v>
      </c>
      <c r="I124">
        <v>0</v>
      </c>
      <c r="J124">
        <v>33</v>
      </c>
      <c r="K124">
        <v>5</v>
      </c>
      <c r="L124">
        <v>2</v>
      </c>
      <c r="M124">
        <v>37</v>
      </c>
      <c r="N124">
        <v>98</v>
      </c>
      <c r="O124">
        <v>0</v>
      </c>
      <c r="P124">
        <v>183</v>
      </c>
      <c r="Q124">
        <v>194</v>
      </c>
      <c r="R124">
        <v>6.0109289617486336E-2</v>
      </c>
      <c r="S124">
        <v>1</v>
      </c>
      <c r="T124">
        <v>0</v>
      </c>
      <c r="U124">
        <v>1</v>
      </c>
      <c r="V124">
        <v>1</v>
      </c>
      <c r="W124">
        <v>0.97742932286006357</v>
      </c>
      <c r="X124">
        <v>0.97742932286006357</v>
      </c>
      <c r="Y124">
        <v>2.2570677139936435E-2</v>
      </c>
      <c r="Z124">
        <v>-2.282929371614956E-2</v>
      </c>
      <c r="AA124">
        <v>100</v>
      </c>
      <c r="AB124">
        <v>2.3091876427333076E-2</v>
      </c>
      <c r="BJ124">
        <v>0.82825133799884243</v>
      </c>
      <c r="BK124">
        <v>0</v>
      </c>
      <c r="BL124">
        <v>1</v>
      </c>
      <c r="BM124">
        <v>51</v>
      </c>
      <c r="BN124">
        <v>69</v>
      </c>
      <c r="BO124">
        <v>5.555555555555558E-2</v>
      </c>
      <c r="BP124">
        <v>0.28125</v>
      </c>
      <c r="BQ124">
        <v>0</v>
      </c>
    </row>
    <row r="125" spans="1:69" x14ac:dyDescent="0.45">
      <c r="A125">
        <v>14.9</v>
      </c>
      <c r="B125">
        <v>2.5</v>
      </c>
      <c r="C125">
        <v>59</v>
      </c>
      <c r="D125">
        <v>6</v>
      </c>
      <c r="E125">
        <v>0.7</v>
      </c>
      <c r="F125">
        <v>214</v>
      </c>
      <c r="G125">
        <v>2</v>
      </c>
      <c r="H125">
        <v>95</v>
      </c>
      <c r="I125">
        <v>0</v>
      </c>
      <c r="J125">
        <v>41</v>
      </c>
      <c r="K125">
        <v>4</v>
      </c>
      <c r="L125">
        <v>3</v>
      </c>
      <c r="M125">
        <v>36</v>
      </c>
      <c r="N125">
        <v>45</v>
      </c>
      <c r="O125">
        <v>0</v>
      </c>
      <c r="P125">
        <v>173</v>
      </c>
      <c r="Q125">
        <v>182</v>
      </c>
      <c r="R125">
        <v>5.2023121387283239E-2</v>
      </c>
      <c r="S125">
        <v>1</v>
      </c>
      <c r="T125">
        <v>0</v>
      </c>
      <c r="U125">
        <v>1</v>
      </c>
      <c r="V125">
        <v>1</v>
      </c>
      <c r="W125">
        <v>0.57755673185541223</v>
      </c>
      <c r="X125">
        <v>0.57755673185541223</v>
      </c>
      <c r="Y125">
        <v>0.42244326814458777</v>
      </c>
      <c r="Z125">
        <v>-0.54894860443205573</v>
      </c>
      <c r="AA125">
        <v>100</v>
      </c>
      <c r="AB125">
        <v>0.73143164098785685</v>
      </c>
      <c r="BJ125">
        <v>0.83672728530493923</v>
      </c>
      <c r="BK125">
        <v>0</v>
      </c>
      <c r="BL125">
        <v>1</v>
      </c>
      <c r="BM125">
        <v>51</v>
      </c>
      <c r="BN125">
        <v>70</v>
      </c>
      <c r="BO125">
        <v>5.555555555555558E-2</v>
      </c>
      <c r="BP125">
        <v>0.27083333333333337</v>
      </c>
      <c r="BQ125">
        <v>0</v>
      </c>
    </row>
    <row r="126" spans="1:69" x14ac:dyDescent="0.45">
      <c r="A126">
        <v>15.3</v>
      </c>
      <c r="B126">
        <v>3.4</v>
      </c>
      <c r="C126">
        <v>117</v>
      </c>
      <c r="D126">
        <v>2</v>
      </c>
      <c r="E126">
        <v>0.104</v>
      </c>
      <c r="F126">
        <v>253</v>
      </c>
      <c r="G126">
        <v>2</v>
      </c>
      <c r="H126">
        <v>145</v>
      </c>
      <c r="I126">
        <v>1</v>
      </c>
      <c r="J126">
        <v>52</v>
      </c>
      <c r="K126">
        <v>15</v>
      </c>
      <c r="L126">
        <v>3</v>
      </c>
      <c r="M126">
        <v>30</v>
      </c>
      <c r="N126">
        <v>59</v>
      </c>
      <c r="O126">
        <v>0</v>
      </c>
      <c r="P126">
        <v>163</v>
      </c>
      <c r="Q126">
        <v>169</v>
      </c>
      <c r="R126">
        <v>3.6809815950920248E-2</v>
      </c>
      <c r="S126">
        <v>1</v>
      </c>
      <c r="T126">
        <v>0</v>
      </c>
      <c r="U126">
        <v>1</v>
      </c>
      <c r="V126">
        <v>1</v>
      </c>
      <c r="W126">
        <v>0.80769054599401413</v>
      </c>
      <c r="X126">
        <v>0.80769054599401413</v>
      </c>
      <c r="Y126">
        <v>0.19230945400598587</v>
      </c>
      <c r="Z126">
        <v>-0.21357628145070598</v>
      </c>
      <c r="AA126">
        <v>100</v>
      </c>
      <c r="AB126">
        <v>0.23809793857288891</v>
      </c>
      <c r="BJ126">
        <v>0.83761017295443696</v>
      </c>
      <c r="BK126">
        <v>0</v>
      </c>
      <c r="BL126">
        <v>1</v>
      </c>
      <c r="BM126">
        <v>51</v>
      </c>
      <c r="BN126">
        <v>71</v>
      </c>
      <c r="BO126">
        <v>5.555555555555558E-2</v>
      </c>
      <c r="BP126">
        <v>0.26041666666666663</v>
      </c>
      <c r="BQ126">
        <v>0</v>
      </c>
    </row>
    <row r="127" spans="1:69" x14ac:dyDescent="0.45">
      <c r="A127">
        <v>15.4</v>
      </c>
      <c r="B127">
        <v>2.4</v>
      </c>
      <c r="C127">
        <v>58</v>
      </c>
      <c r="D127">
        <v>6</v>
      </c>
      <c r="E127">
        <v>1.623</v>
      </c>
      <c r="F127">
        <v>209</v>
      </c>
      <c r="G127">
        <v>1</v>
      </c>
      <c r="H127">
        <v>88</v>
      </c>
      <c r="I127">
        <v>1</v>
      </c>
      <c r="J127">
        <v>45</v>
      </c>
      <c r="K127">
        <v>10</v>
      </c>
      <c r="L127">
        <v>3</v>
      </c>
      <c r="M127">
        <v>38</v>
      </c>
      <c r="N127">
        <v>45</v>
      </c>
      <c r="O127">
        <v>1</v>
      </c>
      <c r="P127">
        <v>179</v>
      </c>
      <c r="Q127">
        <v>187</v>
      </c>
      <c r="R127">
        <v>4.4692737430167599E-2</v>
      </c>
      <c r="S127">
        <v>0</v>
      </c>
      <c r="T127">
        <v>1</v>
      </c>
      <c r="U127">
        <v>1</v>
      </c>
      <c r="V127">
        <v>0</v>
      </c>
      <c r="W127">
        <v>0.25146515218548476</v>
      </c>
      <c r="X127">
        <v>0.25146515218548476</v>
      </c>
      <c r="Y127">
        <v>0.74853484781451529</v>
      </c>
      <c r="Z127">
        <v>-0.28963751933977139</v>
      </c>
      <c r="AA127">
        <v>100</v>
      </c>
      <c r="AB127">
        <v>0.33594314669475089</v>
      </c>
      <c r="BJ127">
        <v>0.83845716928916847</v>
      </c>
      <c r="BK127">
        <v>0</v>
      </c>
      <c r="BL127">
        <v>1</v>
      </c>
      <c r="BM127">
        <v>51</v>
      </c>
      <c r="BN127">
        <v>72</v>
      </c>
      <c r="BO127">
        <v>5.555555555555558E-2</v>
      </c>
      <c r="BP127">
        <v>0.25</v>
      </c>
      <c r="BQ127">
        <v>0</v>
      </c>
    </row>
    <row r="128" spans="1:69" x14ac:dyDescent="0.45">
      <c r="A128">
        <v>15.5</v>
      </c>
      <c r="B128">
        <v>3.1</v>
      </c>
      <c r="C128">
        <v>75</v>
      </c>
      <c r="D128">
        <v>4</v>
      </c>
      <c r="E128">
        <v>0.185</v>
      </c>
      <c r="F128">
        <v>166</v>
      </c>
      <c r="G128">
        <v>5</v>
      </c>
      <c r="H128">
        <v>133</v>
      </c>
      <c r="I128">
        <v>0</v>
      </c>
      <c r="J128">
        <v>29</v>
      </c>
      <c r="K128">
        <v>15</v>
      </c>
      <c r="L128">
        <v>1</v>
      </c>
      <c r="M128">
        <v>32</v>
      </c>
      <c r="N128">
        <v>97</v>
      </c>
      <c r="O128">
        <v>1</v>
      </c>
      <c r="P128">
        <v>178</v>
      </c>
      <c r="Q128">
        <v>187</v>
      </c>
      <c r="R128">
        <v>5.0561797752808987E-2</v>
      </c>
      <c r="S128">
        <v>0</v>
      </c>
      <c r="T128">
        <v>1</v>
      </c>
      <c r="U128">
        <v>1</v>
      </c>
      <c r="V128">
        <v>0</v>
      </c>
      <c r="W128">
        <v>0.94583655534956224</v>
      </c>
      <c r="X128">
        <v>0.94583655534956224</v>
      </c>
      <c r="Y128">
        <v>5.4163444650437764E-2</v>
      </c>
      <c r="Z128">
        <v>-2.9157490510261943</v>
      </c>
      <c r="AA128">
        <v>0</v>
      </c>
      <c r="AB128">
        <v>17.462636681507991</v>
      </c>
      <c r="BJ128">
        <v>0.84113214893593802</v>
      </c>
      <c r="BK128">
        <v>0</v>
      </c>
      <c r="BL128">
        <v>1</v>
      </c>
      <c r="BM128">
        <v>51</v>
      </c>
      <c r="BN128">
        <v>73</v>
      </c>
      <c r="BO128">
        <v>5.555555555555558E-2</v>
      </c>
      <c r="BP128">
        <v>0.23958333333333337</v>
      </c>
      <c r="BQ128">
        <v>0</v>
      </c>
    </row>
    <row r="129" spans="1:69" x14ac:dyDescent="0.45">
      <c r="A129">
        <v>15.6</v>
      </c>
      <c r="B129">
        <v>3</v>
      </c>
      <c r="C129">
        <v>67</v>
      </c>
      <c r="D129">
        <v>13</v>
      </c>
      <c r="E129">
        <v>1.4610000000000001</v>
      </c>
      <c r="F129">
        <v>180</v>
      </c>
      <c r="G129">
        <v>4</v>
      </c>
      <c r="H129">
        <v>91</v>
      </c>
      <c r="I129">
        <v>0</v>
      </c>
      <c r="J129">
        <v>44</v>
      </c>
      <c r="K129">
        <v>10</v>
      </c>
      <c r="L129">
        <v>3</v>
      </c>
      <c r="M129">
        <v>40</v>
      </c>
      <c r="N129">
        <v>44</v>
      </c>
      <c r="O129">
        <v>0</v>
      </c>
      <c r="P129">
        <v>181</v>
      </c>
      <c r="Q129">
        <v>187</v>
      </c>
      <c r="R129">
        <v>3.3149171270718231E-2</v>
      </c>
      <c r="S129">
        <v>0</v>
      </c>
      <c r="T129">
        <v>1</v>
      </c>
      <c r="U129">
        <v>1</v>
      </c>
      <c r="V129">
        <v>0</v>
      </c>
      <c r="W129">
        <v>0.87830088194342459</v>
      </c>
      <c r="X129">
        <v>0.87830088194342459</v>
      </c>
      <c r="Y129">
        <v>0.12169911805657541</v>
      </c>
      <c r="Z129">
        <v>-2.1062035258795371</v>
      </c>
      <c r="AA129">
        <v>0</v>
      </c>
      <c r="AB129">
        <v>7.2169864167390321</v>
      </c>
      <c r="BJ129">
        <v>0.85195299099534882</v>
      </c>
      <c r="BK129">
        <v>0</v>
      </c>
      <c r="BL129">
        <v>1</v>
      </c>
      <c r="BM129">
        <v>51</v>
      </c>
      <c r="BN129">
        <v>74</v>
      </c>
      <c r="BO129">
        <v>5.555555555555558E-2</v>
      </c>
      <c r="BP129">
        <v>0.22916666666666663</v>
      </c>
      <c r="BQ129">
        <v>0</v>
      </c>
    </row>
    <row r="130" spans="1:69" x14ac:dyDescent="0.45">
      <c r="A130">
        <v>15.7</v>
      </c>
      <c r="B130">
        <v>2.8</v>
      </c>
      <c r="C130">
        <v>67</v>
      </c>
      <c r="D130">
        <v>9</v>
      </c>
      <c r="E130">
        <v>0.05</v>
      </c>
      <c r="F130">
        <v>228</v>
      </c>
      <c r="G130">
        <v>4</v>
      </c>
      <c r="H130">
        <v>86</v>
      </c>
      <c r="I130">
        <v>1</v>
      </c>
      <c r="J130">
        <v>31</v>
      </c>
      <c r="K130">
        <v>13</v>
      </c>
      <c r="L130">
        <v>1</v>
      </c>
      <c r="M130">
        <v>38</v>
      </c>
      <c r="N130">
        <v>70</v>
      </c>
      <c r="O130">
        <v>1</v>
      </c>
      <c r="P130">
        <v>173</v>
      </c>
      <c r="Q130">
        <v>181</v>
      </c>
      <c r="R130">
        <v>4.6242774566473986E-2</v>
      </c>
      <c r="S130">
        <v>0</v>
      </c>
      <c r="T130">
        <v>1</v>
      </c>
      <c r="U130">
        <v>1</v>
      </c>
      <c r="V130">
        <v>0</v>
      </c>
      <c r="W130">
        <v>0.74015487758226917</v>
      </c>
      <c r="X130">
        <v>0.74015487758226917</v>
      </c>
      <c r="Y130">
        <v>0.25984512241773083</v>
      </c>
      <c r="Z130">
        <v>-1.3476695084649488</v>
      </c>
      <c r="AA130">
        <v>0</v>
      </c>
      <c r="AB130">
        <v>2.8484463002248903</v>
      </c>
      <c r="BJ130">
        <v>0.85786811385962969</v>
      </c>
      <c r="BK130">
        <v>0</v>
      </c>
      <c r="BL130">
        <v>1</v>
      </c>
      <c r="BM130">
        <v>51</v>
      </c>
      <c r="BN130">
        <v>75</v>
      </c>
      <c r="BO130">
        <v>5.555555555555558E-2</v>
      </c>
      <c r="BP130">
        <v>0.21875</v>
      </c>
      <c r="BQ130">
        <v>0</v>
      </c>
    </row>
    <row r="131" spans="1:69" x14ac:dyDescent="0.45">
      <c r="A131">
        <v>15.8</v>
      </c>
      <c r="B131">
        <v>3.5</v>
      </c>
      <c r="C131">
        <v>88</v>
      </c>
      <c r="D131">
        <v>18</v>
      </c>
      <c r="E131">
        <v>1</v>
      </c>
      <c r="F131">
        <v>283</v>
      </c>
      <c r="G131">
        <v>2</v>
      </c>
      <c r="H131">
        <v>104</v>
      </c>
      <c r="I131">
        <v>0</v>
      </c>
      <c r="J131">
        <v>40</v>
      </c>
      <c r="K131">
        <v>8</v>
      </c>
      <c r="L131">
        <v>3</v>
      </c>
      <c r="M131">
        <v>43</v>
      </c>
      <c r="N131">
        <v>64</v>
      </c>
      <c r="O131">
        <v>0</v>
      </c>
      <c r="P131">
        <v>167</v>
      </c>
      <c r="Q131">
        <v>177</v>
      </c>
      <c r="R131">
        <v>5.9880239520958084E-2</v>
      </c>
      <c r="S131">
        <v>1</v>
      </c>
      <c r="T131">
        <v>0</v>
      </c>
      <c r="U131">
        <v>1</v>
      </c>
      <c r="V131">
        <v>1</v>
      </c>
      <c r="W131">
        <v>0.95685866646631135</v>
      </c>
      <c r="X131">
        <v>0.95685866646631135</v>
      </c>
      <c r="Y131">
        <v>4.3141333533688653E-2</v>
      </c>
      <c r="Z131">
        <v>-4.4099582378778472E-2</v>
      </c>
      <c r="AA131">
        <v>100</v>
      </c>
      <c r="AB131">
        <v>4.5086421898659315E-2</v>
      </c>
      <c r="BJ131">
        <v>0.86361482328985295</v>
      </c>
      <c r="BK131">
        <v>0</v>
      </c>
      <c r="BL131">
        <v>1</v>
      </c>
      <c r="BM131">
        <v>51</v>
      </c>
      <c r="BN131">
        <v>76</v>
      </c>
      <c r="BO131">
        <v>5.555555555555558E-2</v>
      </c>
      <c r="BP131">
        <v>0.20833333333333337</v>
      </c>
      <c r="BQ131">
        <v>3.8580246913580193E-3</v>
      </c>
    </row>
    <row r="132" spans="1:69" x14ac:dyDescent="0.45">
      <c r="A132">
        <v>15.9</v>
      </c>
      <c r="B132">
        <v>2.5</v>
      </c>
      <c r="C132">
        <v>66</v>
      </c>
      <c r="D132">
        <v>9</v>
      </c>
      <c r="E132">
        <v>9.1999999999999998E-2</v>
      </c>
      <c r="F132">
        <v>230</v>
      </c>
      <c r="G132">
        <v>4</v>
      </c>
      <c r="H132">
        <v>137</v>
      </c>
      <c r="I132">
        <v>0</v>
      </c>
      <c r="J132">
        <v>43</v>
      </c>
      <c r="K132">
        <v>12</v>
      </c>
      <c r="L132">
        <v>3</v>
      </c>
      <c r="M132">
        <v>36</v>
      </c>
      <c r="N132">
        <v>65</v>
      </c>
      <c r="O132">
        <v>0</v>
      </c>
      <c r="P132">
        <v>165</v>
      </c>
      <c r="Q132">
        <v>174</v>
      </c>
      <c r="R132">
        <v>5.4545454545454543E-2</v>
      </c>
      <c r="S132">
        <v>0</v>
      </c>
      <c r="T132">
        <v>1</v>
      </c>
      <c r="U132">
        <v>1</v>
      </c>
      <c r="V132">
        <v>0</v>
      </c>
      <c r="W132">
        <v>0.79810187658352627</v>
      </c>
      <c r="X132">
        <v>0.79810187658352627</v>
      </c>
      <c r="Y132">
        <v>0.20189812341647373</v>
      </c>
      <c r="Z132">
        <v>-1.5999920483252936</v>
      </c>
      <c r="AA132">
        <v>0</v>
      </c>
      <c r="AB132">
        <v>3.952993039649054</v>
      </c>
      <c r="BJ132">
        <v>0.87830088194342459</v>
      </c>
      <c r="BK132">
        <v>1</v>
      </c>
      <c r="BL132">
        <v>0</v>
      </c>
      <c r="BM132">
        <v>52</v>
      </c>
      <c r="BN132">
        <v>76</v>
      </c>
      <c r="BO132">
        <v>3.703703703703709E-2</v>
      </c>
      <c r="BP132">
        <v>0.20833333333333337</v>
      </c>
      <c r="BQ132">
        <v>0</v>
      </c>
    </row>
    <row r="133" spans="1:69" x14ac:dyDescent="0.45">
      <c r="A133">
        <v>15.9</v>
      </c>
      <c r="B133">
        <v>3.4</v>
      </c>
      <c r="C133">
        <v>84</v>
      </c>
      <c r="D133">
        <v>9</v>
      </c>
      <c r="E133">
        <v>1.2589999999999999</v>
      </c>
      <c r="F133">
        <v>175</v>
      </c>
      <c r="G133">
        <v>1</v>
      </c>
      <c r="H133">
        <v>84</v>
      </c>
      <c r="I133">
        <v>1</v>
      </c>
      <c r="J133">
        <v>31</v>
      </c>
      <c r="K133">
        <v>8</v>
      </c>
      <c r="L133">
        <v>2</v>
      </c>
      <c r="M133">
        <v>37</v>
      </c>
      <c r="N133">
        <v>76</v>
      </c>
      <c r="O133">
        <v>1</v>
      </c>
      <c r="P133">
        <v>183</v>
      </c>
      <c r="Q133">
        <v>190</v>
      </c>
      <c r="R133">
        <v>3.825136612021858E-2</v>
      </c>
      <c r="S133">
        <v>1</v>
      </c>
      <c r="T133">
        <v>0</v>
      </c>
      <c r="U133">
        <v>1</v>
      </c>
      <c r="V133">
        <v>1</v>
      </c>
      <c r="W133">
        <v>0.63253855142790116</v>
      </c>
      <c r="X133">
        <v>0.63253855142790116</v>
      </c>
      <c r="Y133">
        <v>0.36746144857209884</v>
      </c>
      <c r="Z133">
        <v>-0.45801410936373876</v>
      </c>
      <c r="AA133">
        <v>100</v>
      </c>
      <c r="AB133">
        <v>0.58093130883894162</v>
      </c>
      <c r="BJ133">
        <v>0.88069702146021867</v>
      </c>
      <c r="BK133">
        <v>0</v>
      </c>
      <c r="BL133">
        <v>1</v>
      </c>
      <c r="BM133">
        <v>52</v>
      </c>
      <c r="BN133">
        <v>77</v>
      </c>
      <c r="BO133">
        <v>3.703703703703709E-2</v>
      </c>
      <c r="BP133">
        <v>0.19791666666666663</v>
      </c>
      <c r="BQ133">
        <v>0</v>
      </c>
    </row>
    <row r="134" spans="1:69" x14ac:dyDescent="0.45">
      <c r="A134">
        <v>16.100000000000001</v>
      </c>
      <c r="B134">
        <v>3.9</v>
      </c>
      <c r="C134">
        <v>98</v>
      </c>
      <c r="D134">
        <v>3</v>
      </c>
      <c r="E134">
        <v>0.97399999999999998</v>
      </c>
      <c r="F134">
        <v>201</v>
      </c>
      <c r="G134">
        <v>1</v>
      </c>
      <c r="H134">
        <v>91</v>
      </c>
      <c r="I134">
        <v>1</v>
      </c>
      <c r="J134">
        <v>37</v>
      </c>
      <c r="K134">
        <v>6</v>
      </c>
      <c r="L134">
        <v>3</v>
      </c>
      <c r="M134">
        <v>32</v>
      </c>
      <c r="N134">
        <v>106</v>
      </c>
      <c r="O134">
        <v>0</v>
      </c>
      <c r="P134">
        <v>186</v>
      </c>
      <c r="Q134">
        <v>194</v>
      </c>
      <c r="R134">
        <v>4.3010752688172046E-2</v>
      </c>
      <c r="S134">
        <v>1</v>
      </c>
      <c r="T134">
        <v>0</v>
      </c>
      <c r="U134">
        <v>1</v>
      </c>
      <c r="V134">
        <v>1</v>
      </c>
      <c r="W134">
        <v>0.9098006137317135</v>
      </c>
      <c r="X134">
        <v>0.9098006137317135</v>
      </c>
      <c r="Y134">
        <v>9.0199386268286497E-2</v>
      </c>
      <c r="Z134">
        <v>-9.4529809267747414E-2</v>
      </c>
      <c r="AA134">
        <v>100</v>
      </c>
      <c r="AB134">
        <v>9.9141927260652449E-2</v>
      </c>
      <c r="BJ134">
        <v>0.88414133564971265</v>
      </c>
      <c r="BK134">
        <v>0</v>
      </c>
      <c r="BL134">
        <v>1</v>
      </c>
      <c r="BM134">
        <v>52</v>
      </c>
      <c r="BN134">
        <v>78</v>
      </c>
      <c r="BO134">
        <v>3.703703703703709E-2</v>
      </c>
      <c r="BP134">
        <v>0.1875</v>
      </c>
      <c r="BQ134">
        <v>0</v>
      </c>
    </row>
    <row r="135" spans="1:69" x14ac:dyDescent="0.45">
      <c r="A135">
        <v>16.2</v>
      </c>
      <c r="B135">
        <v>2.6</v>
      </c>
      <c r="C135">
        <v>67</v>
      </c>
      <c r="D135">
        <v>8</v>
      </c>
      <c r="E135">
        <v>4.4999999999999998E-2</v>
      </c>
      <c r="F135">
        <v>187</v>
      </c>
      <c r="G135">
        <v>0</v>
      </c>
      <c r="H135">
        <v>73</v>
      </c>
      <c r="I135">
        <v>1</v>
      </c>
      <c r="J135">
        <v>29</v>
      </c>
      <c r="K135">
        <v>13</v>
      </c>
      <c r="L135">
        <v>1</v>
      </c>
      <c r="M135">
        <v>41</v>
      </c>
      <c r="N135">
        <v>45</v>
      </c>
      <c r="O135">
        <v>1</v>
      </c>
      <c r="P135">
        <v>182</v>
      </c>
      <c r="Q135">
        <v>192</v>
      </c>
      <c r="R135">
        <v>5.4945054945054944E-2</v>
      </c>
      <c r="S135">
        <v>1</v>
      </c>
      <c r="T135">
        <v>0</v>
      </c>
      <c r="U135">
        <v>1</v>
      </c>
      <c r="V135">
        <v>1</v>
      </c>
      <c r="W135">
        <v>0.41926919281677039</v>
      </c>
      <c r="X135">
        <v>0.41926919281677039</v>
      </c>
      <c r="Y135">
        <v>0.58073080718322956</v>
      </c>
      <c r="Z135">
        <v>-0.86924210039576466</v>
      </c>
      <c r="AA135">
        <v>0</v>
      </c>
      <c r="AB135">
        <v>1.3851025000947812</v>
      </c>
      <c r="BJ135">
        <v>0.88416575970062461</v>
      </c>
      <c r="BK135">
        <v>0</v>
      </c>
      <c r="BL135">
        <v>1</v>
      </c>
      <c r="BM135">
        <v>52</v>
      </c>
      <c r="BN135">
        <v>79</v>
      </c>
      <c r="BO135">
        <v>3.703703703703709E-2</v>
      </c>
      <c r="BP135">
        <v>0.17708333333333337</v>
      </c>
      <c r="BQ135">
        <v>0</v>
      </c>
    </row>
    <row r="136" spans="1:69" x14ac:dyDescent="0.45">
      <c r="A136">
        <v>16.2</v>
      </c>
      <c r="B136">
        <v>2.9</v>
      </c>
      <c r="C136">
        <v>67</v>
      </c>
      <c r="D136">
        <v>9</v>
      </c>
      <c r="E136">
        <v>0.63700000000000001</v>
      </c>
      <c r="F136">
        <v>188</v>
      </c>
      <c r="G136">
        <v>4</v>
      </c>
      <c r="H136">
        <v>76</v>
      </c>
      <c r="I136">
        <v>1</v>
      </c>
      <c r="J136">
        <v>30</v>
      </c>
      <c r="K136">
        <v>12</v>
      </c>
      <c r="L136">
        <v>1</v>
      </c>
      <c r="M136">
        <v>37</v>
      </c>
      <c r="N136">
        <v>49</v>
      </c>
      <c r="O136">
        <v>1</v>
      </c>
      <c r="P136">
        <v>181</v>
      </c>
      <c r="Q136">
        <v>190</v>
      </c>
      <c r="R136">
        <v>4.9723756906077346E-2</v>
      </c>
      <c r="S136">
        <v>0</v>
      </c>
      <c r="T136">
        <v>1</v>
      </c>
      <c r="U136">
        <v>1</v>
      </c>
      <c r="V136">
        <v>0</v>
      </c>
      <c r="W136">
        <v>0.78079875854873404</v>
      </c>
      <c r="X136">
        <v>0.78079875854873404</v>
      </c>
      <c r="Y136">
        <v>0.21920124145126596</v>
      </c>
      <c r="Z136">
        <v>-1.5177650603692689</v>
      </c>
      <c r="AA136">
        <v>0</v>
      </c>
      <c r="AB136">
        <v>3.5620179583806131</v>
      </c>
      <c r="BJ136">
        <v>0.88504300744248621</v>
      </c>
      <c r="BK136">
        <v>0</v>
      </c>
      <c r="BL136">
        <v>1</v>
      </c>
      <c r="BM136">
        <v>52</v>
      </c>
      <c r="BN136">
        <v>80</v>
      </c>
      <c r="BO136">
        <v>3.703703703703709E-2</v>
      </c>
      <c r="BP136">
        <v>0.16666666666666663</v>
      </c>
      <c r="BQ136">
        <v>0</v>
      </c>
    </row>
    <row r="137" spans="1:69" x14ac:dyDescent="0.45">
      <c r="A137">
        <v>16.3</v>
      </c>
      <c r="B137">
        <v>3.7</v>
      </c>
      <c r="C137">
        <v>102</v>
      </c>
      <c r="D137">
        <v>12</v>
      </c>
      <c r="E137">
        <v>8.4000000000000005E-2</v>
      </c>
      <c r="F137">
        <v>249</v>
      </c>
      <c r="G137">
        <v>2</v>
      </c>
      <c r="H137">
        <v>86</v>
      </c>
      <c r="I137">
        <v>1</v>
      </c>
      <c r="J137">
        <v>38</v>
      </c>
      <c r="K137">
        <v>11</v>
      </c>
      <c r="L137">
        <v>2</v>
      </c>
      <c r="M137">
        <v>32</v>
      </c>
      <c r="N137">
        <v>114</v>
      </c>
      <c r="O137">
        <v>1</v>
      </c>
      <c r="P137">
        <v>170</v>
      </c>
      <c r="Q137">
        <v>177</v>
      </c>
      <c r="R137">
        <v>4.1176470588235294E-2</v>
      </c>
      <c r="S137">
        <v>1</v>
      </c>
      <c r="T137">
        <v>0</v>
      </c>
      <c r="U137">
        <v>1</v>
      </c>
      <c r="V137">
        <v>1</v>
      </c>
      <c r="W137">
        <v>0.69826000048465919</v>
      </c>
      <c r="X137">
        <v>0.69826000048465919</v>
      </c>
      <c r="Y137">
        <v>0.30173999951534081</v>
      </c>
      <c r="Z137">
        <v>-0.35916375204722634</v>
      </c>
      <c r="AA137">
        <v>100</v>
      </c>
      <c r="AB137">
        <v>0.43213129680334605</v>
      </c>
      <c r="BJ137">
        <v>0.88593484780275311</v>
      </c>
      <c r="BK137">
        <v>0</v>
      </c>
      <c r="BL137">
        <v>1</v>
      </c>
      <c r="BM137">
        <v>52</v>
      </c>
      <c r="BN137">
        <v>81</v>
      </c>
      <c r="BO137">
        <v>3.703703703703709E-2</v>
      </c>
      <c r="BP137">
        <v>0.15625</v>
      </c>
      <c r="BQ137">
        <v>0</v>
      </c>
    </row>
    <row r="138" spans="1:69" x14ac:dyDescent="0.45">
      <c r="A138">
        <v>16.7</v>
      </c>
      <c r="B138">
        <v>3</v>
      </c>
      <c r="C138">
        <v>68</v>
      </c>
      <c r="D138">
        <v>4</v>
      </c>
      <c r="E138">
        <v>2.3519999999999999</v>
      </c>
      <c r="F138">
        <v>209</v>
      </c>
      <c r="G138">
        <v>0</v>
      </c>
      <c r="H138">
        <v>85</v>
      </c>
      <c r="I138">
        <v>1</v>
      </c>
      <c r="J138">
        <v>30</v>
      </c>
      <c r="K138">
        <v>12</v>
      </c>
      <c r="L138">
        <v>2</v>
      </c>
      <c r="M138">
        <v>50</v>
      </c>
      <c r="N138">
        <v>51</v>
      </c>
      <c r="O138">
        <v>1</v>
      </c>
      <c r="P138">
        <v>182</v>
      </c>
      <c r="Q138">
        <v>189</v>
      </c>
      <c r="R138">
        <v>3.8461538461538464E-2</v>
      </c>
      <c r="S138">
        <v>1</v>
      </c>
      <c r="T138">
        <v>0</v>
      </c>
      <c r="U138">
        <v>1</v>
      </c>
      <c r="V138">
        <v>1</v>
      </c>
      <c r="W138">
        <v>0.6497227670075435</v>
      </c>
      <c r="X138">
        <v>0.6497227670075435</v>
      </c>
      <c r="Y138">
        <v>0.3502772329924565</v>
      </c>
      <c r="Z138">
        <v>-0.4312095193707815</v>
      </c>
      <c r="AA138">
        <v>100</v>
      </c>
      <c r="AB138">
        <v>0.5391179912099181</v>
      </c>
      <c r="BJ138">
        <v>0.89262966678398259</v>
      </c>
      <c r="BK138">
        <v>0</v>
      </c>
      <c r="BL138">
        <v>1</v>
      </c>
      <c r="BM138">
        <v>52</v>
      </c>
      <c r="BN138">
        <v>82</v>
      </c>
      <c r="BO138">
        <v>3.703703703703709E-2</v>
      </c>
      <c r="BP138">
        <v>0.14583333333333337</v>
      </c>
      <c r="BQ138">
        <v>0</v>
      </c>
    </row>
    <row r="139" spans="1:69" x14ac:dyDescent="0.45">
      <c r="A139">
        <v>16.8</v>
      </c>
      <c r="B139">
        <v>3</v>
      </c>
      <c r="C139">
        <v>86</v>
      </c>
      <c r="D139">
        <v>8</v>
      </c>
      <c r="E139">
        <v>2.2839999999999998</v>
      </c>
      <c r="F139">
        <v>201</v>
      </c>
      <c r="G139">
        <v>0</v>
      </c>
      <c r="H139">
        <v>80</v>
      </c>
      <c r="I139">
        <v>1</v>
      </c>
      <c r="J139">
        <v>38</v>
      </c>
      <c r="K139">
        <v>10</v>
      </c>
      <c r="L139">
        <v>2</v>
      </c>
      <c r="M139">
        <v>32</v>
      </c>
      <c r="N139">
        <v>78</v>
      </c>
      <c r="O139">
        <v>1</v>
      </c>
      <c r="P139">
        <v>183</v>
      </c>
      <c r="Q139">
        <v>192</v>
      </c>
      <c r="R139">
        <v>4.9180327868852458E-2</v>
      </c>
      <c r="S139">
        <v>1</v>
      </c>
      <c r="T139">
        <v>0</v>
      </c>
      <c r="U139">
        <v>1</v>
      </c>
      <c r="V139">
        <v>1</v>
      </c>
      <c r="W139">
        <v>0.78599043678157299</v>
      </c>
      <c r="X139">
        <v>0.78599043678157299</v>
      </c>
      <c r="Y139">
        <v>0.21400956321842701</v>
      </c>
      <c r="Z139">
        <v>-0.24081065357151202</v>
      </c>
      <c r="AA139">
        <v>100</v>
      </c>
      <c r="AB139">
        <v>0.27228011080483455</v>
      </c>
      <c r="BJ139">
        <v>0.90152136658110515</v>
      </c>
      <c r="BK139">
        <v>0</v>
      </c>
      <c r="BL139">
        <v>1</v>
      </c>
      <c r="BM139">
        <v>52</v>
      </c>
      <c r="BN139">
        <v>83</v>
      </c>
      <c r="BO139">
        <v>3.703703703703709E-2</v>
      </c>
      <c r="BP139">
        <v>0.13541666666666663</v>
      </c>
      <c r="BQ139">
        <v>0</v>
      </c>
    </row>
    <row r="140" spans="1:69" x14ac:dyDescent="0.45">
      <c r="A140">
        <v>16.899999999999999</v>
      </c>
      <c r="B140">
        <v>3.4</v>
      </c>
      <c r="C140">
        <v>85</v>
      </c>
      <c r="D140">
        <v>12</v>
      </c>
      <c r="E140">
        <v>1.86</v>
      </c>
      <c r="F140">
        <v>311</v>
      </c>
      <c r="G140">
        <v>2</v>
      </c>
      <c r="H140">
        <v>124</v>
      </c>
      <c r="I140">
        <v>1</v>
      </c>
      <c r="J140">
        <v>37</v>
      </c>
      <c r="K140">
        <v>13</v>
      </c>
      <c r="L140">
        <v>2</v>
      </c>
      <c r="M140">
        <v>42</v>
      </c>
      <c r="N140">
        <v>62</v>
      </c>
      <c r="O140">
        <v>1</v>
      </c>
      <c r="P140">
        <v>164</v>
      </c>
      <c r="Q140">
        <v>172</v>
      </c>
      <c r="R140">
        <v>4.878048780487805E-2</v>
      </c>
      <c r="S140">
        <v>1</v>
      </c>
      <c r="T140">
        <v>0</v>
      </c>
      <c r="U140">
        <v>1</v>
      </c>
      <c r="V140">
        <v>1</v>
      </c>
      <c r="W140">
        <v>0.88504300744248621</v>
      </c>
      <c r="X140">
        <v>0.88504300744248621</v>
      </c>
      <c r="Y140">
        <v>0.11495699255751379</v>
      </c>
      <c r="Z140">
        <v>-0.12211903917474352</v>
      </c>
      <c r="AA140">
        <v>100</v>
      </c>
      <c r="AB140">
        <v>0.12988859478106682</v>
      </c>
      <c r="BJ140">
        <v>0.90486776298181992</v>
      </c>
      <c r="BK140">
        <v>0</v>
      </c>
      <c r="BL140">
        <v>1</v>
      </c>
      <c r="BM140">
        <v>52</v>
      </c>
      <c r="BN140">
        <v>84</v>
      </c>
      <c r="BO140">
        <v>3.703703703703709E-2</v>
      </c>
      <c r="BP140">
        <v>0.125</v>
      </c>
      <c r="BQ140">
        <v>0</v>
      </c>
    </row>
    <row r="141" spans="1:69" x14ac:dyDescent="0.45">
      <c r="A141">
        <v>17</v>
      </c>
      <c r="B141">
        <v>3</v>
      </c>
      <c r="C141">
        <v>75</v>
      </c>
      <c r="D141">
        <v>7</v>
      </c>
      <c r="E141">
        <v>0.995</v>
      </c>
      <c r="F141">
        <v>185</v>
      </c>
      <c r="G141">
        <v>2</v>
      </c>
      <c r="H141">
        <v>99</v>
      </c>
      <c r="I141">
        <v>1</v>
      </c>
      <c r="J141">
        <v>30</v>
      </c>
      <c r="K141">
        <v>10</v>
      </c>
      <c r="L141">
        <v>2</v>
      </c>
      <c r="M141">
        <v>39</v>
      </c>
      <c r="N141">
        <v>58</v>
      </c>
      <c r="O141">
        <v>1</v>
      </c>
      <c r="P141">
        <v>180</v>
      </c>
      <c r="Q141">
        <v>189</v>
      </c>
      <c r="R141">
        <v>0.05</v>
      </c>
      <c r="S141">
        <v>1</v>
      </c>
      <c r="T141">
        <v>0</v>
      </c>
      <c r="U141">
        <v>1</v>
      </c>
      <c r="V141">
        <v>1</v>
      </c>
      <c r="W141">
        <v>0.60374400610340728</v>
      </c>
      <c r="X141">
        <v>0.60374400610340728</v>
      </c>
      <c r="Y141">
        <v>0.39625599389659272</v>
      </c>
      <c r="Z141">
        <v>-0.50460500184367085</v>
      </c>
      <c r="AA141">
        <v>100</v>
      </c>
      <c r="AB141">
        <v>0.65633114348256294</v>
      </c>
      <c r="BJ141">
        <v>0.9098006137317135</v>
      </c>
      <c r="BK141">
        <v>0</v>
      </c>
      <c r="BL141">
        <v>1</v>
      </c>
      <c r="BM141">
        <v>52</v>
      </c>
      <c r="BN141">
        <v>85</v>
      </c>
      <c r="BO141">
        <v>3.703703703703709E-2</v>
      </c>
      <c r="BP141">
        <v>0.11458333333333337</v>
      </c>
      <c r="BQ141">
        <v>0</v>
      </c>
    </row>
    <row r="142" spans="1:69" x14ac:dyDescent="0.45">
      <c r="A142">
        <v>17.100000000000001</v>
      </c>
      <c r="B142">
        <v>2.7</v>
      </c>
      <c r="C142">
        <v>65</v>
      </c>
      <c r="D142">
        <v>8</v>
      </c>
      <c r="E142">
        <v>0.93700000000000006</v>
      </c>
      <c r="F142">
        <v>215</v>
      </c>
      <c r="G142">
        <v>4</v>
      </c>
      <c r="H142">
        <v>112</v>
      </c>
      <c r="I142">
        <v>1</v>
      </c>
      <c r="J142">
        <v>31</v>
      </c>
      <c r="K142">
        <v>12</v>
      </c>
      <c r="L142">
        <v>5</v>
      </c>
      <c r="M142">
        <v>40</v>
      </c>
      <c r="N142">
        <v>42</v>
      </c>
      <c r="O142">
        <v>1</v>
      </c>
      <c r="P142">
        <v>183</v>
      </c>
      <c r="Q142">
        <v>192</v>
      </c>
      <c r="R142">
        <v>4.9180327868852458E-2</v>
      </c>
      <c r="S142">
        <v>0</v>
      </c>
      <c r="T142">
        <v>1</v>
      </c>
      <c r="U142">
        <v>1</v>
      </c>
      <c r="V142">
        <v>0</v>
      </c>
      <c r="W142">
        <v>0.7781625305113431</v>
      </c>
      <c r="X142">
        <v>0.7781625305113431</v>
      </c>
      <c r="Y142">
        <v>0.2218374694886569</v>
      </c>
      <c r="Z142">
        <v>-1.5058102846606218</v>
      </c>
      <c r="AA142">
        <v>0</v>
      </c>
      <c r="AB142">
        <v>3.5078047559099685</v>
      </c>
      <c r="BJ142">
        <v>0.91169597974145278</v>
      </c>
      <c r="BK142">
        <v>0</v>
      </c>
      <c r="BL142">
        <v>1</v>
      </c>
      <c r="BM142">
        <v>52</v>
      </c>
      <c r="BN142">
        <v>86</v>
      </c>
      <c r="BO142">
        <v>3.703703703703709E-2</v>
      </c>
      <c r="BP142">
        <v>0.10416666666666663</v>
      </c>
      <c r="BQ142">
        <v>0</v>
      </c>
    </row>
    <row r="143" spans="1:69" x14ac:dyDescent="0.45">
      <c r="A143">
        <v>17.100000000000001</v>
      </c>
      <c r="B143">
        <v>2.9</v>
      </c>
      <c r="C143">
        <v>76</v>
      </c>
      <c r="D143">
        <v>5</v>
      </c>
      <c r="E143">
        <v>0.81899999999999995</v>
      </c>
      <c r="F143">
        <v>266</v>
      </c>
      <c r="G143">
        <v>4</v>
      </c>
      <c r="H143">
        <v>92</v>
      </c>
      <c r="I143">
        <v>1</v>
      </c>
      <c r="J143">
        <v>52</v>
      </c>
      <c r="K143">
        <v>18</v>
      </c>
      <c r="L143">
        <v>5</v>
      </c>
      <c r="M143">
        <v>34</v>
      </c>
      <c r="N143">
        <v>87</v>
      </c>
      <c r="O143">
        <v>1</v>
      </c>
      <c r="P143">
        <v>178</v>
      </c>
      <c r="Q143">
        <v>186</v>
      </c>
      <c r="R143">
        <v>4.49438202247191E-2</v>
      </c>
      <c r="S143">
        <v>0</v>
      </c>
      <c r="T143">
        <v>1</v>
      </c>
      <c r="U143">
        <v>1</v>
      </c>
      <c r="V143">
        <v>0</v>
      </c>
      <c r="W143">
        <v>0.65480841776639875</v>
      </c>
      <c r="X143">
        <v>0.65480841776639875</v>
      </c>
      <c r="Y143">
        <v>0.34519158223360125</v>
      </c>
      <c r="Z143">
        <v>-1.0636557052567426</v>
      </c>
      <c r="AA143">
        <v>0</v>
      </c>
      <c r="AB143">
        <v>1.8969420213824066</v>
      </c>
      <c r="BJ143">
        <v>0.91301388807073658</v>
      </c>
      <c r="BK143">
        <v>0</v>
      </c>
      <c r="BL143">
        <v>1</v>
      </c>
      <c r="BM143">
        <v>52</v>
      </c>
      <c r="BN143">
        <v>87</v>
      </c>
      <c r="BO143">
        <v>3.703703703703709E-2</v>
      </c>
      <c r="BP143">
        <v>9.375E-2</v>
      </c>
      <c r="BQ143">
        <v>0</v>
      </c>
    </row>
    <row r="144" spans="1:69" x14ac:dyDescent="0.45">
      <c r="A144">
        <v>18.2</v>
      </c>
      <c r="B144">
        <v>2.6</v>
      </c>
      <c r="C144">
        <v>66</v>
      </c>
      <c r="D144">
        <v>7</v>
      </c>
      <c r="E144">
        <v>1.3720000000000001</v>
      </c>
      <c r="F144">
        <v>287</v>
      </c>
      <c r="G144">
        <v>1</v>
      </c>
      <c r="H144">
        <v>85</v>
      </c>
      <c r="I144">
        <v>1</v>
      </c>
      <c r="J144">
        <v>29</v>
      </c>
      <c r="K144">
        <v>10</v>
      </c>
      <c r="L144">
        <v>2</v>
      </c>
      <c r="M144">
        <v>38</v>
      </c>
      <c r="N144">
        <v>66</v>
      </c>
      <c r="O144">
        <v>0</v>
      </c>
      <c r="P144">
        <v>173</v>
      </c>
      <c r="Q144">
        <v>180</v>
      </c>
      <c r="R144">
        <v>4.046242774566474E-2</v>
      </c>
      <c r="S144">
        <v>1</v>
      </c>
      <c r="T144">
        <v>0</v>
      </c>
      <c r="U144">
        <v>1</v>
      </c>
      <c r="V144">
        <v>1</v>
      </c>
      <c r="W144">
        <v>0.90486776298181992</v>
      </c>
      <c r="X144">
        <v>0.90486776298181992</v>
      </c>
      <c r="Y144">
        <v>9.5132237018180077E-2</v>
      </c>
      <c r="Z144">
        <v>-9.9966464210655429E-2</v>
      </c>
      <c r="AA144">
        <v>100</v>
      </c>
      <c r="AB144">
        <v>0.10513385591800713</v>
      </c>
      <c r="BJ144">
        <v>0.92068712283111498</v>
      </c>
      <c r="BK144">
        <v>0</v>
      </c>
      <c r="BL144">
        <v>1</v>
      </c>
      <c r="BM144">
        <v>52</v>
      </c>
      <c r="BN144">
        <v>88</v>
      </c>
      <c r="BO144">
        <v>3.703703703703709E-2</v>
      </c>
      <c r="BP144">
        <v>8.333333333333337E-2</v>
      </c>
      <c r="BQ144">
        <v>1.5432098765432174E-3</v>
      </c>
    </row>
    <row r="145" spans="1:69" x14ac:dyDescent="0.45">
      <c r="A145">
        <v>18.2</v>
      </c>
      <c r="B145">
        <v>3.6</v>
      </c>
      <c r="C145">
        <v>88</v>
      </c>
      <c r="D145">
        <v>12</v>
      </c>
      <c r="E145">
        <v>1.6</v>
      </c>
      <c r="F145">
        <v>282</v>
      </c>
      <c r="G145">
        <v>0</v>
      </c>
      <c r="H145">
        <v>72</v>
      </c>
      <c r="I145">
        <v>1</v>
      </c>
      <c r="J145">
        <v>39</v>
      </c>
      <c r="K145">
        <v>18</v>
      </c>
      <c r="L145">
        <v>1</v>
      </c>
      <c r="M145">
        <v>41</v>
      </c>
      <c r="N145">
        <v>29</v>
      </c>
      <c r="O145">
        <v>1</v>
      </c>
      <c r="P145">
        <v>175</v>
      </c>
      <c r="Q145">
        <v>185</v>
      </c>
      <c r="R145">
        <v>5.7142857142857141E-2</v>
      </c>
      <c r="S145">
        <v>1</v>
      </c>
      <c r="T145">
        <v>0</v>
      </c>
      <c r="U145">
        <v>1</v>
      </c>
      <c r="V145">
        <v>1</v>
      </c>
      <c r="W145">
        <v>0.79925928510710309</v>
      </c>
      <c r="X145">
        <v>0.79925928510710309</v>
      </c>
      <c r="Y145">
        <v>0.20074071489289691</v>
      </c>
      <c r="Z145">
        <v>-0.22406987383459201</v>
      </c>
      <c r="AA145">
        <v>100</v>
      </c>
      <c r="AB145">
        <v>0.2511584396119928</v>
      </c>
      <c r="BJ145">
        <v>0.92446445107027264</v>
      </c>
      <c r="BK145">
        <v>1</v>
      </c>
      <c r="BL145">
        <v>0</v>
      </c>
      <c r="BM145">
        <v>53</v>
      </c>
      <c r="BN145">
        <v>88</v>
      </c>
      <c r="BO145">
        <v>1.851851851851849E-2</v>
      </c>
      <c r="BP145">
        <v>8.333333333333337E-2</v>
      </c>
      <c r="BQ145">
        <v>0</v>
      </c>
    </row>
    <row r="146" spans="1:69" x14ac:dyDescent="0.45">
      <c r="A146">
        <v>18.3</v>
      </c>
      <c r="B146">
        <v>3.2</v>
      </c>
      <c r="C146">
        <v>89</v>
      </c>
      <c r="D146">
        <v>6</v>
      </c>
      <c r="E146">
        <v>0.71099999999999997</v>
      </c>
      <c r="F146">
        <v>232</v>
      </c>
      <c r="G146">
        <v>4</v>
      </c>
      <c r="H146">
        <v>99</v>
      </c>
      <c r="I146">
        <v>1</v>
      </c>
      <c r="J146">
        <v>47</v>
      </c>
      <c r="K146">
        <v>13</v>
      </c>
      <c r="L146">
        <v>3</v>
      </c>
      <c r="M146">
        <v>37</v>
      </c>
      <c r="N146">
        <v>89</v>
      </c>
      <c r="O146">
        <v>1</v>
      </c>
      <c r="P146">
        <v>183</v>
      </c>
      <c r="Q146">
        <v>193</v>
      </c>
      <c r="R146">
        <v>5.4644808743169397E-2</v>
      </c>
      <c r="S146">
        <v>0</v>
      </c>
      <c r="T146">
        <v>1</v>
      </c>
      <c r="U146">
        <v>1</v>
      </c>
      <c r="V146">
        <v>0</v>
      </c>
      <c r="W146">
        <v>0.72758770192871702</v>
      </c>
      <c r="X146">
        <v>0.72758770192871702</v>
      </c>
      <c r="Y146">
        <v>0.27241229807128298</v>
      </c>
      <c r="Z146">
        <v>-1.3004385586213165</v>
      </c>
      <c r="AA146">
        <v>0</v>
      </c>
      <c r="AB146">
        <v>2.6709062222232234</v>
      </c>
      <c r="BJ146">
        <v>0.92770594134224249</v>
      </c>
      <c r="BK146">
        <v>0</v>
      </c>
      <c r="BL146">
        <v>1</v>
      </c>
      <c r="BM146">
        <v>53</v>
      </c>
      <c r="BN146">
        <v>89</v>
      </c>
      <c r="BO146">
        <v>1.851851851851849E-2</v>
      </c>
      <c r="BP146">
        <v>7.291666666666663E-2</v>
      </c>
      <c r="BQ146">
        <v>1.350308641975306E-3</v>
      </c>
    </row>
    <row r="147" spans="1:69" x14ac:dyDescent="0.45">
      <c r="A147">
        <v>18.5</v>
      </c>
      <c r="B147">
        <v>2.7</v>
      </c>
      <c r="C147">
        <v>62</v>
      </c>
      <c r="D147">
        <v>6</v>
      </c>
      <c r="E147">
        <v>2.0190000000000001</v>
      </c>
      <c r="F147">
        <v>238</v>
      </c>
      <c r="G147">
        <v>0</v>
      </c>
      <c r="H147">
        <v>77</v>
      </c>
      <c r="I147">
        <v>1</v>
      </c>
      <c r="J147">
        <v>32</v>
      </c>
      <c r="K147">
        <v>15</v>
      </c>
      <c r="L147">
        <v>4</v>
      </c>
      <c r="M147">
        <v>37</v>
      </c>
      <c r="N147">
        <v>40</v>
      </c>
      <c r="O147">
        <v>1</v>
      </c>
      <c r="P147">
        <v>183</v>
      </c>
      <c r="Q147">
        <v>192</v>
      </c>
      <c r="R147">
        <v>4.9180327868852458E-2</v>
      </c>
      <c r="S147">
        <v>1</v>
      </c>
      <c r="T147">
        <v>0</v>
      </c>
      <c r="U147">
        <v>1</v>
      </c>
      <c r="V147">
        <v>1</v>
      </c>
      <c r="W147">
        <v>0.63204611113603182</v>
      </c>
      <c r="X147">
        <v>0.63204611113603182</v>
      </c>
      <c r="Y147">
        <v>0.36795388886396818</v>
      </c>
      <c r="Z147">
        <v>-0.45879292683850081</v>
      </c>
      <c r="AA147">
        <v>100</v>
      </c>
      <c r="AB147">
        <v>0.58216304535536567</v>
      </c>
      <c r="BJ147">
        <v>0.94583655534956224</v>
      </c>
      <c r="BK147">
        <v>1</v>
      </c>
      <c r="BL147">
        <v>0</v>
      </c>
      <c r="BM147">
        <v>54</v>
      </c>
      <c r="BN147">
        <v>89</v>
      </c>
      <c r="BO147">
        <v>0</v>
      </c>
      <c r="BP147">
        <v>7.291666666666663E-2</v>
      </c>
      <c r="BQ147">
        <v>0</v>
      </c>
    </row>
    <row r="148" spans="1:69" x14ac:dyDescent="0.45">
      <c r="A148">
        <v>19</v>
      </c>
      <c r="B148">
        <v>3.1</v>
      </c>
      <c r="C148">
        <v>79</v>
      </c>
      <c r="D148">
        <v>7</v>
      </c>
      <c r="E148">
        <v>1.72</v>
      </c>
      <c r="F148">
        <v>255</v>
      </c>
      <c r="G148">
        <v>1</v>
      </c>
      <c r="H148">
        <v>98</v>
      </c>
      <c r="I148">
        <v>1</v>
      </c>
      <c r="J148">
        <v>40</v>
      </c>
      <c r="K148">
        <v>13</v>
      </c>
      <c r="L148">
        <v>2</v>
      </c>
      <c r="M148">
        <v>39</v>
      </c>
      <c r="N148">
        <v>64</v>
      </c>
      <c r="O148">
        <v>1</v>
      </c>
      <c r="P148">
        <v>180</v>
      </c>
      <c r="Q148">
        <v>188</v>
      </c>
      <c r="R148">
        <v>4.4444444444444446E-2</v>
      </c>
      <c r="S148">
        <v>1</v>
      </c>
      <c r="T148">
        <v>0</v>
      </c>
      <c r="U148">
        <v>1</v>
      </c>
      <c r="V148">
        <v>1</v>
      </c>
      <c r="W148">
        <v>0.62050267615038246</v>
      </c>
      <c r="X148">
        <v>0.62050267615038246</v>
      </c>
      <c r="Y148">
        <v>0.37949732384961754</v>
      </c>
      <c r="Z148">
        <v>-0.47722536145333089</v>
      </c>
      <c r="AA148">
        <v>100</v>
      </c>
      <c r="AB148">
        <v>0.61159659488341056</v>
      </c>
      <c r="BJ148">
        <v>0.94856020822343656</v>
      </c>
      <c r="BK148">
        <v>0</v>
      </c>
      <c r="BL148">
        <v>1</v>
      </c>
      <c r="BM148">
        <v>54</v>
      </c>
      <c r="BN148">
        <v>90</v>
      </c>
      <c r="BO148">
        <v>0</v>
      </c>
      <c r="BP148">
        <v>6.25E-2</v>
      </c>
      <c r="BQ148">
        <v>0</v>
      </c>
    </row>
    <row r="149" spans="1:69" x14ac:dyDescent="0.45">
      <c r="A149">
        <v>19.3</v>
      </c>
      <c r="B149">
        <v>3.1</v>
      </c>
      <c r="C149">
        <v>74</v>
      </c>
      <c r="D149">
        <v>7</v>
      </c>
      <c r="E149">
        <v>0.248</v>
      </c>
      <c r="F149">
        <v>301</v>
      </c>
      <c r="G149">
        <v>1</v>
      </c>
      <c r="H149">
        <v>96</v>
      </c>
      <c r="I149">
        <v>1</v>
      </c>
      <c r="J149">
        <v>39</v>
      </c>
      <c r="K149">
        <v>21</v>
      </c>
      <c r="L149">
        <v>5</v>
      </c>
      <c r="M149">
        <v>40</v>
      </c>
      <c r="N149">
        <v>86</v>
      </c>
      <c r="O149">
        <v>1</v>
      </c>
      <c r="P149">
        <v>174</v>
      </c>
      <c r="Q149">
        <v>187</v>
      </c>
      <c r="R149">
        <v>7.4712643678160925E-2</v>
      </c>
      <c r="S149">
        <v>1</v>
      </c>
      <c r="T149">
        <v>0</v>
      </c>
      <c r="U149">
        <v>1</v>
      </c>
      <c r="V149">
        <v>1</v>
      </c>
      <c r="W149">
        <v>0.65627158019411791</v>
      </c>
      <c r="X149">
        <v>0.65627158019411791</v>
      </c>
      <c r="Y149">
        <v>0.34372841980588209</v>
      </c>
      <c r="Z149">
        <v>-0.42118058151165139</v>
      </c>
      <c r="AA149">
        <v>100</v>
      </c>
      <c r="AB149">
        <v>0.5237594163443906</v>
      </c>
      <c r="BJ149">
        <v>0.94952123675145339</v>
      </c>
      <c r="BK149">
        <v>0</v>
      </c>
      <c r="BL149">
        <v>1</v>
      </c>
      <c r="BM149">
        <v>54</v>
      </c>
      <c r="BN149">
        <v>91</v>
      </c>
      <c r="BO149">
        <v>0</v>
      </c>
      <c r="BP149">
        <v>5.208333333333337E-2</v>
      </c>
      <c r="BQ149">
        <v>0</v>
      </c>
    </row>
    <row r="150" spans="1:69" x14ac:dyDescent="0.45">
      <c r="A150">
        <v>19.5</v>
      </c>
      <c r="B150">
        <v>3.8</v>
      </c>
      <c r="C150">
        <v>99</v>
      </c>
      <c r="D150">
        <v>9</v>
      </c>
      <c r="E150">
        <v>1.76</v>
      </c>
      <c r="F150">
        <v>369</v>
      </c>
      <c r="G150">
        <v>4</v>
      </c>
      <c r="H150">
        <v>85</v>
      </c>
      <c r="I150">
        <v>1</v>
      </c>
      <c r="J150">
        <v>38</v>
      </c>
      <c r="K150">
        <v>12</v>
      </c>
      <c r="L150">
        <v>2</v>
      </c>
      <c r="M150">
        <v>38</v>
      </c>
      <c r="N150">
        <v>68</v>
      </c>
      <c r="O150">
        <v>1</v>
      </c>
      <c r="P150">
        <v>163</v>
      </c>
      <c r="Q150">
        <v>170</v>
      </c>
      <c r="R150">
        <v>4.2944785276073622E-2</v>
      </c>
      <c r="S150">
        <v>0</v>
      </c>
      <c r="T150">
        <v>1</v>
      </c>
      <c r="U150">
        <v>1</v>
      </c>
      <c r="V150">
        <v>0</v>
      </c>
      <c r="W150">
        <v>0.92446445107027264</v>
      </c>
      <c r="X150">
        <v>0.92446445107027264</v>
      </c>
      <c r="Y150">
        <v>7.5535548929727359E-2</v>
      </c>
      <c r="Z150">
        <v>-2.5831518867893513</v>
      </c>
      <c r="AA150">
        <v>0</v>
      </c>
      <c r="AB150">
        <v>12.238799666767834</v>
      </c>
      <c r="BJ150">
        <v>0.95685866646631135</v>
      </c>
      <c r="BK150">
        <v>0</v>
      </c>
      <c r="BL150">
        <v>1</v>
      </c>
      <c r="BM150">
        <v>54</v>
      </c>
      <c r="BN150">
        <v>92</v>
      </c>
      <c r="BO150">
        <v>0</v>
      </c>
      <c r="BP150">
        <v>4.166666666666663E-2</v>
      </c>
      <c r="BQ150">
        <v>0</v>
      </c>
    </row>
    <row r="151" spans="1:69" x14ac:dyDescent="0.45">
      <c r="A151">
        <v>20.399999999999999</v>
      </c>
      <c r="B151">
        <v>3.3</v>
      </c>
      <c r="C151">
        <v>79</v>
      </c>
      <c r="D151">
        <v>7</v>
      </c>
      <c r="E151">
        <v>0.13100000000000001</v>
      </c>
      <c r="F151">
        <v>284</v>
      </c>
      <c r="G151">
        <v>4</v>
      </c>
      <c r="H151">
        <v>137</v>
      </c>
      <c r="I151">
        <v>1</v>
      </c>
      <c r="J151">
        <v>38</v>
      </c>
      <c r="K151">
        <v>15</v>
      </c>
      <c r="L151">
        <v>5</v>
      </c>
      <c r="M151">
        <v>39</v>
      </c>
      <c r="N151">
        <v>39</v>
      </c>
      <c r="O151">
        <v>1</v>
      </c>
      <c r="P151">
        <v>175</v>
      </c>
      <c r="Q151">
        <v>185</v>
      </c>
      <c r="R151">
        <v>5.7142857142857141E-2</v>
      </c>
      <c r="S151">
        <v>0</v>
      </c>
      <c r="T151">
        <v>1</v>
      </c>
      <c r="U151">
        <v>1</v>
      </c>
      <c r="V151">
        <v>0</v>
      </c>
      <c r="W151">
        <v>0.5176366880405624</v>
      </c>
      <c r="X151">
        <v>0.5176366880405624</v>
      </c>
      <c r="Y151">
        <v>0.4823633119594376</v>
      </c>
      <c r="Z151">
        <v>-0.72905768961342687</v>
      </c>
      <c r="AA151">
        <v>0</v>
      </c>
      <c r="AB151">
        <v>1.0731261586579599</v>
      </c>
      <c r="BJ151">
        <v>0.97344386724175069</v>
      </c>
      <c r="BK151">
        <v>0</v>
      </c>
      <c r="BL151">
        <v>1</v>
      </c>
      <c r="BM151">
        <v>54</v>
      </c>
      <c r="BN151">
        <v>93</v>
      </c>
      <c r="BO151">
        <v>0</v>
      </c>
      <c r="BP151">
        <v>3.125E-2</v>
      </c>
      <c r="BQ151">
        <v>0</v>
      </c>
    </row>
    <row r="152" spans="1:69" x14ac:dyDescent="0.45">
      <c r="A152">
        <v>21</v>
      </c>
      <c r="B152">
        <v>3.3</v>
      </c>
      <c r="C152">
        <v>89</v>
      </c>
      <c r="D152">
        <v>6</v>
      </c>
      <c r="E152">
        <v>7.4999999999999997E-2</v>
      </c>
      <c r="F152">
        <v>296</v>
      </c>
      <c r="G152">
        <v>0</v>
      </c>
      <c r="H152">
        <v>137</v>
      </c>
      <c r="I152">
        <v>1</v>
      </c>
      <c r="J152">
        <v>37</v>
      </c>
      <c r="K152">
        <v>13</v>
      </c>
      <c r="L152">
        <v>1</v>
      </c>
      <c r="M152">
        <v>36</v>
      </c>
      <c r="N152">
        <v>27</v>
      </c>
      <c r="O152">
        <v>1</v>
      </c>
      <c r="P152">
        <v>184</v>
      </c>
      <c r="Q152">
        <v>196</v>
      </c>
      <c r="R152">
        <v>6.5217391304347824E-2</v>
      </c>
      <c r="S152">
        <v>1</v>
      </c>
      <c r="T152">
        <v>0</v>
      </c>
      <c r="U152">
        <v>1</v>
      </c>
      <c r="V152">
        <v>1</v>
      </c>
      <c r="W152">
        <v>0.62284451869764657</v>
      </c>
      <c r="X152">
        <v>0.62284451869764657</v>
      </c>
      <c r="Y152">
        <v>0.37715548130235343</v>
      </c>
      <c r="Z152">
        <v>-0.47345836004575226</v>
      </c>
      <c r="AA152">
        <v>100</v>
      </c>
      <c r="AB152">
        <v>0.60553712841685881</v>
      </c>
      <c r="BJ152">
        <v>0.97742932286006357</v>
      </c>
      <c r="BK152">
        <v>0</v>
      </c>
      <c r="BL152">
        <v>1</v>
      </c>
      <c r="BM152">
        <v>54</v>
      </c>
      <c r="BN152">
        <v>94</v>
      </c>
      <c r="BO152">
        <v>0</v>
      </c>
      <c r="BP152">
        <v>2.083333333333337E-2</v>
      </c>
      <c r="BQ152">
        <v>0</v>
      </c>
    </row>
    <row r="153" spans="1:69" x14ac:dyDescent="0.45">
      <c r="A153">
        <v>23.5</v>
      </c>
      <c r="B153">
        <v>3.6</v>
      </c>
      <c r="C153">
        <v>89</v>
      </c>
      <c r="D153">
        <v>8</v>
      </c>
      <c r="E153">
        <v>1.018</v>
      </c>
      <c r="F153">
        <v>348</v>
      </c>
      <c r="G153">
        <v>0</v>
      </c>
      <c r="H153">
        <v>98</v>
      </c>
      <c r="I153">
        <v>1</v>
      </c>
      <c r="J153">
        <v>36</v>
      </c>
      <c r="K153">
        <v>12</v>
      </c>
      <c r="L153">
        <v>1</v>
      </c>
      <c r="M153">
        <v>40</v>
      </c>
      <c r="N153">
        <v>57</v>
      </c>
      <c r="O153">
        <v>1</v>
      </c>
      <c r="P153">
        <v>184</v>
      </c>
      <c r="Q153">
        <v>195</v>
      </c>
      <c r="R153">
        <v>5.9782608695652176E-2</v>
      </c>
      <c r="S153">
        <v>1</v>
      </c>
      <c r="T153">
        <v>0</v>
      </c>
      <c r="U153">
        <v>1</v>
      </c>
      <c r="V153">
        <v>1</v>
      </c>
      <c r="W153">
        <v>0.72189833878949627</v>
      </c>
      <c r="X153">
        <v>0.72189833878949627</v>
      </c>
      <c r="Y153">
        <v>0.27810166121050373</v>
      </c>
      <c r="Z153">
        <v>-0.32587095500396324</v>
      </c>
      <c r="AA153">
        <v>100</v>
      </c>
      <c r="AB153">
        <v>0.38523659948689459</v>
      </c>
      <c r="BJ153">
        <v>0.97914596069492965</v>
      </c>
      <c r="BK153">
        <v>0</v>
      </c>
      <c r="BL153">
        <v>1</v>
      </c>
      <c r="BM153">
        <v>54</v>
      </c>
      <c r="BN153">
        <v>95</v>
      </c>
      <c r="BO153">
        <v>0</v>
      </c>
      <c r="BP153">
        <v>1.041666666666663E-2</v>
      </c>
      <c r="BQ153">
        <v>0</v>
      </c>
    </row>
    <row r="154" spans="1:69" x14ac:dyDescent="0.45">
      <c r="S154">
        <v>96</v>
      </c>
      <c r="T154">
        <v>54</v>
      </c>
      <c r="U154">
        <v>150</v>
      </c>
      <c r="X154">
        <v>96.000000000000114</v>
      </c>
      <c r="Y154">
        <v>54.000000000000014</v>
      </c>
      <c r="Z154">
        <v>-82.138417603488705</v>
      </c>
      <c r="AA154">
        <v>71.333333333333329</v>
      </c>
      <c r="AB154">
        <v>155.17330652590528</v>
      </c>
      <c r="BJ154">
        <v>0.97945421700419755</v>
      </c>
      <c r="BK154">
        <v>0</v>
      </c>
      <c r="BL154">
        <v>1</v>
      </c>
      <c r="BM154">
        <v>54</v>
      </c>
      <c r="BN154">
        <v>96</v>
      </c>
      <c r="BO154">
        <v>0</v>
      </c>
      <c r="BP154">
        <v>0</v>
      </c>
      <c r="BQ154">
        <v>0</v>
      </c>
    </row>
    <row r="155" spans="1:69" x14ac:dyDescent="0.45">
      <c r="BQ155">
        <v>0.76080246913580263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03256-3098-4CB7-B910-351761939B45}">
  <dimension ref="A1:CH174"/>
  <sheetViews>
    <sheetView workbookViewId="0">
      <selection activeCell="N1" sqref="N1:N1048576"/>
    </sheetView>
  </sheetViews>
  <sheetFormatPr defaultRowHeight="14.25" x14ac:dyDescent="0.45"/>
  <cols>
    <col min="1" max="18" width="9.1328125" style="80"/>
  </cols>
  <sheetData>
    <row r="1" spans="1:86" ht="15.75" x14ac:dyDescent="0.5">
      <c r="A1" s="87" t="s">
        <v>40</v>
      </c>
      <c r="B1" s="58" t="s">
        <v>42</v>
      </c>
      <c r="C1" s="87" t="s">
        <v>43</v>
      </c>
      <c r="D1" s="87" t="s">
        <v>44</v>
      </c>
      <c r="E1" s="87" t="s">
        <v>45</v>
      </c>
      <c r="F1" s="87" t="s">
        <v>46</v>
      </c>
      <c r="G1" s="87" t="s">
        <v>47</v>
      </c>
      <c r="H1" s="88" t="s">
        <v>49</v>
      </c>
      <c r="I1" s="87" t="s">
        <v>50</v>
      </c>
      <c r="J1" s="87" t="s">
        <v>51</v>
      </c>
      <c r="K1" s="87" t="s">
        <v>52</v>
      </c>
      <c r="L1" s="59" t="s">
        <v>53</v>
      </c>
      <c r="M1" s="59" t="s">
        <v>54</v>
      </c>
      <c r="N1" s="60" t="s">
        <v>55</v>
      </c>
      <c r="O1" s="59" t="s">
        <v>35</v>
      </c>
      <c r="P1" s="59" t="s">
        <v>57</v>
      </c>
      <c r="Q1" s="59" t="s">
        <v>56</v>
      </c>
      <c r="R1" s="88" t="s">
        <v>48</v>
      </c>
      <c r="T1" t="s">
        <v>144</v>
      </c>
      <c r="BV1" t="s">
        <v>173</v>
      </c>
      <c r="CA1" t="s">
        <v>178</v>
      </c>
    </row>
    <row r="2" spans="1:86" ht="16.149999999999999" thickBot="1" x14ac:dyDescent="0.55000000000000004">
      <c r="A2" s="83">
        <v>12.5</v>
      </c>
      <c r="B2" s="82">
        <v>60</v>
      </c>
      <c r="C2" s="82">
        <v>10</v>
      </c>
      <c r="D2" s="84">
        <v>0.71199999999999997</v>
      </c>
      <c r="E2" s="82">
        <v>171</v>
      </c>
      <c r="F2" s="82">
        <v>3</v>
      </c>
      <c r="G2" s="82">
        <v>110</v>
      </c>
      <c r="H2" s="29">
        <v>0</v>
      </c>
      <c r="I2" s="82">
        <v>33</v>
      </c>
      <c r="J2" s="82">
        <v>12</v>
      </c>
      <c r="K2" s="82">
        <v>2</v>
      </c>
      <c r="L2" s="61">
        <v>38</v>
      </c>
      <c r="M2" s="62">
        <v>46</v>
      </c>
      <c r="N2" s="80">
        <v>1</v>
      </c>
      <c r="O2" s="30">
        <v>171</v>
      </c>
      <c r="P2" s="30">
        <v>178</v>
      </c>
      <c r="Q2" s="31">
        <v>4.0935672514619881E-2</v>
      </c>
      <c r="R2" s="82">
        <v>1</v>
      </c>
    </row>
    <row r="3" spans="1:86" ht="16.149999999999999" thickTop="1" x14ac:dyDescent="0.5">
      <c r="A3" s="83">
        <v>14.5</v>
      </c>
      <c r="B3" s="82">
        <v>69</v>
      </c>
      <c r="C3" s="82">
        <v>8</v>
      </c>
      <c r="D3" s="84">
        <v>9.0999999999999998E-2</v>
      </c>
      <c r="E3" s="82">
        <v>213</v>
      </c>
      <c r="F3" s="82">
        <v>3</v>
      </c>
      <c r="G3" s="82">
        <v>134</v>
      </c>
      <c r="H3" s="29">
        <v>0</v>
      </c>
      <c r="I3" s="82">
        <v>33</v>
      </c>
      <c r="J3" s="82">
        <v>16</v>
      </c>
      <c r="K3" s="82">
        <v>1</v>
      </c>
      <c r="L3" s="61">
        <v>36</v>
      </c>
      <c r="M3" s="62">
        <v>73</v>
      </c>
      <c r="N3" s="80">
        <v>1</v>
      </c>
      <c r="O3" s="30">
        <v>168</v>
      </c>
      <c r="P3" s="30">
        <v>178</v>
      </c>
      <c r="Q3" s="31">
        <v>5.9523809523809521E-2</v>
      </c>
      <c r="R3" s="82">
        <v>1</v>
      </c>
      <c r="T3" s="112" t="str">
        <f>A1</f>
        <v>Sales $m</v>
      </c>
      <c r="U3" s="112" t="str">
        <f t="shared" ref="U3:AJ3" si="0">B1</f>
        <v>No. Staff</v>
      </c>
      <c r="V3" s="112" t="str">
        <f t="shared" si="0"/>
        <v>Age (Yrs)</v>
      </c>
      <c r="W3" s="112" t="str">
        <f t="shared" si="0"/>
        <v>GrossProfit $m</v>
      </c>
      <c r="X3" s="112" t="str">
        <f t="shared" si="0"/>
        <v>Adv.$'000</v>
      </c>
      <c r="Y3" s="112" t="str">
        <f t="shared" si="0"/>
        <v>Competitors</v>
      </c>
      <c r="Z3" s="112" t="str">
        <f t="shared" si="0"/>
        <v>HrsTrading</v>
      </c>
      <c r="AA3" s="112" t="str">
        <f t="shared" si="0"/>
        <v>Mng-Gender</v>
      </c>
      <c r="AB3" s="112" t="str">
        <f t="shared" si="0"/>
        <v>Mng-Age</v>
      </c>
      <c r="AC3" s="112" t="str">
        <f t="shared" si="0"/>
        <v>Mng-Exp</v>
      </c>
      <c r="AD3" s="112" t="str">
        <f t="shared" si="0"/>
        <v>Mng-Train</v>
      </c>
      <c r="AE3" s="112" t="str">
        <f t="shared" si="0"/>
        <v>Union%</v>
      </c>
      <c r="AF3" s="112" t="str">
        <f t="shared" si="0"/>
        <v>CarSpaces</v>
      </c>
      <c r="AG3" s="112" t="str">
        <f t="shared" si="0"/>
        <v>OnlineChannel</v>
      </c>
      <c r="AH3" s="112" t="str">
        <f t="shared" si="0"/>
        <v>Basket:2016</v>
      </c>
      <c r="AI3" s="112" t="str">
        <f t="shared" si="0"/>
        <v>Basket:2017</v>
      </c>
      <c r="AJ3" s="112" t="str">
        <f t="shared" si="0"/>
        <v>%ChangeBasket</v>
      </c>
      <c r="AK3" s="112" t="s">
        <v>145</v>
      </c>
      <c r="AL3" s="112" t="s">
        <v>146</v>
      </c>
      <c r="AM3" s="112" t="s">
        <v>99</v>
      </c>
      <c r="AN3" s="112" t="s">
        <v>147</v>
      </c>
      <c r="AO3" s="112" t="s">
        <v>148</v>
      </c>
      <c r="AP3" s="112" t="s">
        <v>149</v>
      </c>
      <c r="AQ3" s="112" t="s">
        <v>150</v>
      </c>
      <c r="AR3" s="112" t="s">
        <v>151</v>
      </c>
      <c r="AS3" s="112" t="s">
        <v>152</v>
      </c>
      <c r="AT3" s="112" t="s">
        <v>153</v>
      </c>
      <c r="AV3" t="s">
        <v>154</v>
      </c>
      <c r="AX3" t="s">
        <v>155</v>
      </c>
      <c r="AY3" s="114">
        <f>AK154*LN(AK154/AM154)+AL154*LN(AL154/AM154)</f>
        <v>-98.012729219055274</v>
      </c>
      <c r="BA3" t="s">
        <v>165</v>
      </c>
      <c r="BT3" t="s">
        <v>172</v>
      </c>
      <c r="BW3" s="120" t="s">
        <v>174</v>
      </c>
      <c r="BX3" s="120" t="s">
        <v>175</v>
      </c>
      <c r="CA3" s="118" t="s">
        <v>148</v>
      </c>
      <c r="CB3" s="118" t="s">
        <v>146</v>
      </c>
      <c r="CC3" s="118" t="s">
        <v>145</v>
      </c>
      <c r="CD3" s="118" t="s">
        <v>179</v>
      </c>
      <c r="CE3" s="118" t="s">
        <v>180</v>
      </c>
      <c r="CF3" s="118" t="s">
        <v>181</v>
      </c>
      <c r="CG3" s="118" t="s">
        <v>182</v>
      </c>
      <c r="CH3" s="118" t="s">
        <v>183</v>
      </c>
    </row>
    <row r="4" spans="1:86" ht="15.75" x14ac:dyDescent="0.5">
      <c r="A4" s="83">
        <v>19</v>
      </c>
      <c r="B4" s="82">
        <v>79</v>
      </c>
      <c r="C4" s="82">
        <v>7</v>
      </c>
      <c r="D4" s="84">
        <v>1.72</v>
      </c>
      <c r="E4" s="82">
        <v>255</v>
      </c>
      <c r="F4" s="82">
        <v>1</v>
      </c>
      <c r="G4" s="82">
        <v>98</v>
      </c>
      <c r="H4" s="29">
        <v>1</v>
      </c>
      <c r="I4" s="82">
        <v>40</v>
      </c>
      <c r="J4" s="82">
        <v>13</v>
      </c>
      <c r="K4" s="82">
        <v>2</v>
      </c>
      <c r="L4" s="61">
        <v>39</v>
      </c>
      <c r="M4" s="62">
        <v>64</v>
      </c>
      <c r="N4" s="80">
        <v>1</v>
      </c>
      <c r="O4" s="30">
        <v>180</v>
      </c>
      <c r="P4" s="30">
        <v>188</v>
      </c>
      <c r="Q4" s="31">
        <v>4.4444444444444446E-2</v>
      </c>
      <c r="R4" s="82">
        <v>1</v>
      </c>
      <c r="T4">
        <f t="array" ref="T4:AL153">[1]!LogitSummary(A2:R151)</f>
        <v>5.9</v>
      </c>
      <c r="U4">
        <v>48</v>
      </c>
      <c r="V4">
        <v>2</v>
      </c>
      <c r="W4">
        <v>1.7999999999999999E-2</v>
      </c>
      <c r="X4">
        <v>77</v>
      </c>
      <c r="Y4">
        <v>2</v>
      </c>
      <c r="Z4">
        <v>150</v>
      </c>
      <c r="AA4">
        <v>0</v>
      </c>
      <c r="AB4">
        <v>28</v>
      </c>
      <c r="AC4">
        <v>1</v>
      </c>
      <c r="AD4">
        <v>6</v>
      </c>
      <c r="AE4">
        <v>30</v>
      </c>
      <c r="AF4">
        <v>24</v>
      </c>
      <c r="AG4">
        <v>0</v>
      </c>
      <c r="AH4">
        <v>157</v>
      </c>
      <c r="AI4">
        <v>160</v>
      </c>
      <c r="AJ4">
        <v>1.9108280254777069E-2</v>
      </c>
      <c r="AK4" s="106">
        <v>0</v>
      </c>
      <c r="AL4" s="107">
        <v>1</v>
      </c>
      <c r="AM4" s="108">
        <f>AK4+AL4</f>
        <v>1</v>
      </c>
      <c r="AN4">
        <f>IF(AM4=0,"",AK4/AM4)</f>
        <v>0</v>
      </c>
      <c r="AO4">
        <f>1/(1+EXP(-$AV$5-MMULT(T4:AJ4,$AV$6:$AV$22)))</f>
        <v>0.34544713835364788</v>
      </c>
      <c r="AP4" s="103">
        <f>AM4*AO4</f>
        <v>0.34544713835364788</v>
      </c>
      <c r="AQ4" s="105">
        <f>AM4-AP4</f>
        <v>0.65455286164635207</v>
      </c>
      <c r="AR4" s="103">
        <f>IFERROR(AM4*(AN4*LN(AO4)+(1-AN4)*LN(1-AO4)),0)</f>
        <v>-0.42380293043624195</v>
      </c>
      <c r="AS4" s="105">
        <f>100*IF(AO4&gt;=$BW$10,AK4/AM4,AL4/AM4)</f>
        <v>100</v>
      </c>
      <c r="AT4">
        <f>IFERROR((AK4-AP4)^2/AP4+(AL4-AQ4)^2/AQ4,0)</f>
        <v>0.52776048902264106</v>
      </c>
      <c r="AX4" t="s">
        <v>156</v>
      </c>
      <c r="AY4" s="116">
        <f>AR154</f>
        <v>-82.188431822010116</v>
      </c>
      <c r="BA4" s="103">
        <f t="array" ref="BA4:BR21">MINVERSE(MMULT(TRANSPOSE([1]!DESIGN(T4:AJ153)),AO4:AO153*(1-AO4:AO153)*AM4:AM153*[1]!DESIGN(T4:AJ153)))</f>
        <v>243.41315409965347</v>
      </c>
      <c r="BB4" s="104">
        <v>1.038268337166997</v>
      </c>
      <c r="BC4" s="104">
        <v>-1.0143445711695484E-3</v>
      </c>
      <c r="BD4" s="104">
        <v>-4.4389868815894053E-2</v>
      </c>
      <c r="BE4" s="104">
        <v>-1.1394752823884871</v>
      </c>
      <c r="BF4" s="104">
        <v>-5.2963479951762947E-2</v>
      </c>
      <c r="BG4" s="104">
        <v>-0.2052895359466978</v>
      </c>
      <c r="BH4" s="104">
        <v>-6.6275117846667592E-2</v>
      </c>
      <c r="BI4" s="104">
        <v>0.63609838735109681</v>
      </c>
      <c r="BJ4" s="104">
        <v>-8.6782328492017738E-2</v>
      </c>
      <c r="BK4" s="104">
        <v>0.25534417499324191</v>
      </c>
      <c r="BL4" s="104">
        <v>0.38171441037069448</v>
      </c>
      <c r="BM4" s="104">
        <v>-1.5386735416689832E-2</v>
      </c>
      <c r="BN4" s="104">
        <v>3.9502712883912709E-3</v>
      </c>
      <c r="BO4" s="104">
        <v>-0.85405809998918969</v>
      </c>
      <c r="BP4" s="104">
        <v>-27.190803909085229</v>
      </c>
      <c r="BQ4" s="104">
        <v>25.822361829154829</v>
      </c>
      <c r="BR4" s="105">
        <v>-4533.3772501362519</v>
      </c>
      <c r="BT4" s="114">
        <f t="array" ref="BT4:BT21">MMULT(BA4:BR21,MMULT(TRANSPOSE([1]!DESIGN(T4:AJ153)),AM4:AM153*(AN4:AN153-AO4:AO153)))</f>
        <v>-8.3110047040415721E-12</v>
      </c>
      <c r="BV4" t="s">
        <v>149</v>
      </c>
      <c r="BW4" s="103">
        <f>SUMIF(AO4:AO153,"&gt;="&amp;BW10,AK4:AK153)</f>
        <v>84</v>
      </c>
      <c r="BX4" s="105">
        <f>SUMIF(AO4:AO153,"&gt;="&amp;BW10,AL4:AL153)</f>
        <v>31</v>
      </c>
      <c r="BY4">
        <f>BW4+BX4</f>
        <v>115</v>
      </c>
      <c r="CD4">
        <v>0</v>
      </c>
      <c r="CE4">
        <v>0</v>
      </c>
      <c r="CF4">
        <f>1-CD4/CD$154</f>
        <v>1</v>
      </c>
      <c r="CG4" s="80">
        <f>1-CE4/CE$154</f>
        <v>1</v>
      </c>
      <c r="CH4">
        <f>(CF4-CF5)*CG4</f>
        <v>1.851851851851849E-2</v>
      </c>
    </row>
    <row r="5" spans="1:86" ht="15.75" x14ac:dyDescent="0.5">
      <c r="A5" s="83">
        <v>18.2</v>
      </c>
      <c r="B5" s="82">
        <v>66</v>
      </c>
      <c r="C5" s="82">
        <v>7</v>
      </c>
      <c r="D5" s="84">
        <v>1.3720000000000001</v>
      </c>
      <c r="E5" s="82">
        <v>287</v>
      </c>
      <c r="F5" s="82">
        <v>1</v>
      </c>
      <c r="G5" s="82">
        <v>85</v>
      </c>
      <c r="H5" s="29">
        <v>1</v>
      </c>
      <c r="I5" s="82">
        <v>29</v>
      </c>
      <c r="J5" s="82">
        <v>10</v>
      </c>
      <c r="K5" s="82">
        <v>2</v>
      </c>
      <c r="L5" s="61">
        <v>38</v>
      </c>
      <c r="M5" s="62">
        <v>66</v>
      </c>
      <c r="N5" s="80">
        <v>0</v>
      </c>
      <c r="O5" s="30">
        <v>173</v>
      </c>
      <c r="P5" s="30">
        <v>180</v>
      </c>
      <c r="Q5" s="31">
        <v>4.046242774566474E-2</v>
      </c>
      <c r="R5" s="82">
        <v>1</v>
      </c>
      <c r="T5">
        <v>6.2</v>
      </c>
      <c r="U5">
        <v>40</v>
      </c>
      <c r="V5">
        <v>14</v>
      </c>
      <c r="W5">
        <v>0.97599999999999998</v>
      </c>
      <c r="X5">
        <v>82</v>
      </c>
      <c r="Y5">
        <v>2</v>
      </c>
      <c r="Z5">
        <v>101</v>
      </c>
      <c r="AA5">
        <v>0</v>
      </c>
      <c r="AB5">
        <v>37</v>
      </c>
      <c r="AC5">
        <v>5</v>
      </c>
      <c r="AD5">
        <v>3</v>
      </c>
      <c r="AE5">
        <v>40</v>
      </c>
      <c r="AF5">
        <v>9</v>
      </c>
      <c r="AG5">
        <v>0</v>
      </c>
      <c r="AH5">
        <v>163</v>
      </c>
      <c r="AI5">
        <v>168</v>
      </c>
      <c r="AJ5">
        <v>3.0674846625766871E-2</v>
      </c>
      <c r="AK5" s="106">
        <v>0</v>
      </c>
      <c r="AL5" s="107">
        <v>1</v>
      </c>
      <c r="AM5" s="108">
        <f t="shared" ref="AM5:AM68" si="1">AK5+AL5</f>
        <v>1</v>
      </c>
      <c r="AN5" s="80">
        <f t="shared" ref="AN5:AN68" si="2">IF(AM5=0,"",AK5/AM5)</f>
        <v>0</v>
      </c>
      <c r="AO5" s="80">
        <f t="shared" ref="AO5:AO68" si="3">1/(1+EXP(-$AV$5-MMULT(T5:AJ5,$AV$6:$AV$22)))</f>
        <v>0.57858773348037129</v>
      </c>
      <c r="AP5" s="106">
        <f t="shared" ref="AP5:AP68" si="4">AM5*AO5</f>
        <v>0.57858773348037129</v>
      </c>
      <c r="AQ5" s="108">
        <f t="shared" ref="AQ5:AQ68" si="5">AM5-AP5</f>
        <v>0.42141226651962871</v>
      </c>
      <c r="AR5" s="106">
        <f t="shared" ref="AR5:AR68" si="6">IFERROR(AM5*(AN5*LN(AO5)+(1-AN5)*LN(1-AO5)),0)</f>
        <v>-0.86414366906648765</v>
      </c>
      <c r="AS5" s="108">
        <f t="shared" ref="AS5:AS68" si="7">100*IF(AO5&gt;=$BW$10,AK5/AM5,AL5/AM5)</f>
        <v>0</v>
      </c>
      <c r="AT5" s="80">
        <f t="shared" ref="AT5:AT68" si="8">IFERROR((AK5-AP5)^2/AP5+(AL5-AQ5)^2/AQ5,0)</f>
        <v>1.3729731653490482</v>
      </c>
      <c r="AV5" s="114">
        <f t="array" ref="AV5:AV22">[1]!LogitCoeff(T4:AL153,,,,,20)</f>
        <v>-7.7431518909292514</v>
      </c>
      <c r="BA5" s="106">
        <v>1.0382683371606796</v>
      </c>
      <c r="BB5" s="107">
        <v>6.2224545753711891E-2</v>
      </c>
      <c r="BC5" s="107">
        <v>-2.0677463028775166E-3</v>
      </c>
      <c r="BD5" s="107">
        <v>-8.5213094619629546E-4</v>
      </c>
      <c r="BE5" s="107">
        <v>-2.6812743895870881E-2</v>
      </c>
      <c r="BF5" s="107">
        <v>-2.2490947755466656E-3</v>
      </c>
      <c r="BG5" s="107">
        <v>-2.4487961591549731E-3</v>
      </c>
      <c r="BH5" s="107">
        <v>-9.2547038029013246E-4</v>
      </c>
      <c r="BI5" s="107">
        <v>-1.0968795594510963E-2</v>
      </c>
      <c r="BJ5" s="107">
        <v>2.8536387284290739E-3</v>
      </c>
      <c r="BK5" s="107">
        <v>-5.5210836881234527E-3</v>
      </c>
      <c r="BL5" s="107">
        <v>4.0169129326626476E-4</v>
      </c>
      <c r="BM5" s="107">
        <v>-3.8131044753543318E-4</v>
      </c>
      <c r="BN5" s="107">
        <v>-1.5302111160209265E-4</v>
      </c>
      <c r="BO5" s="107">
        <v>2.4465498945672425E-2</v>
      </c>
      <c r="BP5" s="107">
        <v>9.6525525932277131E-2</v>
      </c>
      <c r="BQ5" s="107">
        <v>-0.10311801905059635</v>
      </c>
      <c r="BR5" s="108">
        <v>15.594510349929521</v>
      </c>
      <c r="BT5" s="115">
        <v>3.8481377564863159E-14</v>
      </c>
      <c r="BV5" t="s">
        <v>150</v>
      </c>
      <c r="BW5" s="109">
        <f>BW6-BW4</f>
        <v>12</v>
      </c>
      <c r="BX5" s="111">
        <f>BX6-BX4</f>
        <v>23</v>
      </c>
      <c r="BY5" s="80">
        <f t="shared" ref="BY5:BY6" si="9">BW5+BX5</f>
        <v>35</v>
      </c>
      <c r="CA5">
        <f t="array" ref="CA5:CC154">[1]!SelectCols(AK4:AO153,"5,2,1",1)</f>
        <v>0.10727549556864606</v>
      </c>
      <c r="CB5">
        <v>1</v>
      </c>
      <c r="CC5">
        <v>0</v>
      </c>
      <c r="CD5">
        <f>CD4+CB5</f>
        <v>1</v>
      </c>
      <c r="CE5" s="80">
        <f>CE4+CC5</f>
        <v>0</v>
      </c>
      <c r="CF5" s="80">
        <f t="shared" ref="CF5:CF68" si="10">1-CD5/CD$154</f>
        <v>0.98148148148148151</v>
      </c>
      <c r="CG5" s="80">
        <f t="shared" ref="CG5:CG68" si="11">1-CE5/CE$154</f>
        <v>1</v>
      </c>
      <c r="CH5" s="80">
        <f t="shared" ref="CH5:CH68" si="12">(CF5-CF6)*CG5</f>
        <v>1.851851851851849E-2</v>
      </c>
    </row>
    <row r="6" spans="1:86" ht="15.75" x14ac:dyDescent="0.5">
      <c r="A6" s="83">
        <v>7.6</v>
      </c>
      <c r="B6" s="82">
        <v>51</v>
      </c>
      <c r="C6" s="82">
        <v>15</v>
      </c>
      <c r="D6" s="84">
        <v>0.93500000000000005</v>
      </c>
      <c r="E6" s="82">
        <v>112</v>
      </c>
      <c r="F6" s="82">
        <v>4</v>
      </c>
      <c r="G6" s="82">
        <v>72</v>
      </c>
      <c r="H6" s="29">
        <v>0</v>
      </c>
      <c r="I6" s="82">
        <v>36</v>
      </c>
      <c r="J6" s="82">
        <v>4</v>
      </c>
      <c r="K6" s="82">
        <v>3</v>
      </c>
      <c r="L6" s="61">
        <v>40</v>
      </c>
      <c r="M6" s="62">
        <v>29</v>
      </c>
      <c r="N6" s="80">
        <v>0</v>
      </c>
      <c r="O6" s="30">
        <v>166</v>
      </c>
      <c r="P6" s="30">
        <v>171</v>
      </c>
      <c r="Q6" s="31">
        <v>3.0120481927710843E-2</v>
      </c>
      <c r="R6" s="82">
        <v>1</v>
      </c>
      <c r="T6">
        <v>6.6</v>
      </c>
      <c r="U6">
        <v>44</v>
      </c>
      <c r="V6">
        <v>2</v>
      </c>
      <c r="W6">
        <v>0.115</v>
      </c>
      <c r="X6">
        <v>70</v>
      </c>
      <c r="Y6">
        <v>3</v>
      </c>
      <c r="Z6">
        <v>137</v>
      </c>
      <c r="AA6">
        <v>0</v>
      </c>
      <c r="AB6">
        <v>46</v>
      </c>
      <c r="AC6">
        <v>6</v>
      </c>
      <c r="AD6">
        <v>3</v>
      </c>
      <c r="AE6">
        <v>29</v>
      </c>
      <c r="AF6">
        <v>19</v>
      </c>
      <c r="AG6">
        <v>0</v>
      </c>
      <c r="AH6">
        <v>161</v>
      </c>
      <c r="AI6">
        <v>167</v>
      </c>
      <c r="AJ6">
        <v>3.7267080745341616E-2</v>
      </c>
      <c r="AK6" s="106">
        <v>0</v>
      </c>
      <c r="AL6" s="107">
        <v>1</v>
      </c>
      <c r="AM6" s="108">
        <f t="shared" si="1"/>
        <v>1</v>
      </c>
      <c r="AN6" s="80">
        <f t="shared" si="2"/>
        <v>0</v>
      </c>
      <c r="AO6" s="80">
        <f t="shared" si="3"/>
        <v>0.23914652651976404</v>
      </c>
      <c r="AP6" s="106">
        <f t="shared" si="4"/>
        <v>0.23914652651976404</v>
      </c>
      <c r="AQ6" s="108">
        <f t="shared" si="5"/>
        <v>0.76085347348023591</v>
      </c>
      <c r="AR6" s="106">
        <f t="shared" si="6"/>
        <v>-0.27331448436358891</v>
      </c>
      <c r="AS6" s="108">
        <f t="shared" si="7"/>
        <v>100</v>
      </c>
      <c r="AT6" s="80">
        <f t="shared" si="8"/>
        <v>0.31431351088650339</v>
      </c>
      <c r="AV6" s="115">
        <v>-0.39403325780692394</v>
      </c>
      <c r="AX6" t="s">
        <v>157</v>
      </c>
      <c r="AY6" s="114">
        <f>2*(AY4-AY3)</f>
        <v>31.648594794090315</v>
      </c>
      <c r="BA6" s="106">
        <v>-1.014344570557075E-3</v>
      </c>
      <c r="BB6" s="107">
        <v>-2.0677463028786537E-3</v>
      </c>
      <c r="BC6" s="107">
        <v>9.3565270212323762E-4</v>
      </c>
      <c r="BD6" s="107">
        <v>-1.9780859595960054E-4</v>
      </c>
      <c r="BE6" s="107">
        <v>9.4894821352743512E-4</v>
      </c>
      <c r="BF6" s="107">
        <v>-2.1770115417448646E-5</v>
      </c>
      <c r="BG6" s="107">
        <v>5.2793045283610642E-4</v>
      </c>
      <c r="BH6" s="107">
        <v>-7.8625588839872993E-5</v>
      </c>
      <c r="BI6" s="107">
        <v>-1.1173942130580229E-3</v>
      </c>
      <c r="BJ6" s="107">
        <v>-3.2763903729981451E-4</v>
      </c>
      <c r="BK6" s="107">
        <v>7.0442330615833244E-4</v>
      </c>
      <c r="BL6" s="107">
        <v>1.169232117004362E-3</v>
      </c>
      <c r="BM6" s="107">
        <v>1.4279314222692078E-4</v>
      </c>
      <c r="BN6" s="107">
        <v>-2.4433001621000297E-4</v>
      </c>
      <c r="BO6" s="107">
        <v>-5.9231416688650086E-4</v>
      </c>
      <c r="BP6" s="107">
        <v>-3.6802349751361742E-3</v>
      </c>
      <c r="BQ6" s="107">
        <v>3.6002793627811255E-3</v>
      </c>
      <c r="BR6" s="108">
        <v>-0.5793332963613842</v>
      </c>
      <c r="BT6" s="115">
        <v>-1.4029833544575524E-15</v>
      </c>
      <c r="BW6">
        <f>AK154</f>
        <v>96</v>
      </c>
      <c r="BX6">
        <f>AL154</f>
        <v>54</v>
      </c>
      <c r="BY6" s="80">
        <f t="shared" si="9"/>
        <v>150</v>
      </c>
      <c r="CA6">
        <v>0.12533300763416186</v>
      </c>
      <c r="CB6">
        <v>1</v>
      </c>
      <c r="CC6">
        <v>0</v>
      </c>
      <c r="CD6" s="80">
        <f t="shared" ref="CD6:CD69" si="13">CD5+CB6</f>
        <v>2</v>
      </c>
      <c r="CE6" s="80">
        <f t="shared" ref="CE6:CE69" si="14">CE5+CC6</f>
        <v>0</v>
      </c>
      <c r="CF6" s="80">
        <f t="shared" si="10"/>
        <v>0.96296296296296302</v>
      </c>
      <c r="CG6" s="80">
        <f t="shared" si="11"/>
        <v>1</v>
      </c>
      <c r="CH6" s="80">
        <f t="shared" si="12"/>
        <v>1.8518518518518601E-2</v>
      </c>
    </row>
    <row r="7" spans="1:86" ht="15.75" x14ac:dyDescent="0.5">
      <c r="A7" s="83">
        <v>18.5</v>
      </c>
      <c r="B7" s="82">
        <v>62</v>
      </c>
      <c r="C7" s="82">
        <v>6</v>
      </c>
      <c r="D7" s="84">
        <v>2.0190000000000001</v>
      </c>
      <c r="E7" s="82">
        <v>238</v>
      </c>
      <c r="F7" s="82">
        <v>0</v>
      </c>
      <c r="G7" s="82">
        <v>77</v>
      </c>
      <c r="H7" s="29">
        <v>1</v>
      </c>
      <c r="I7" s="82">
        <v>32</v>
      </c>
      <c r="J7" s="82">
        <v>15</v>
      </c>
      <c r="K7" s="82">
        <v>4</v>
      </c>
      <c r="L7" s="61">
        <v>37</v>
      </c>
      <c r="M7" s="62">
        <v>40</v>
      </c>
      <c r="N7" s="80">
        <v>1</v>
      </c>
      <c r="O7" s="30">
        <v>183</v>
      </c>
      <c r="P7" s="30">
        <v>192</v>
      </c>
      <c r="Q7" s="31">
        <v>4.9180327868852458E-2</v>
      </c>
      <c r="R7" s="82">
        <v>1</v>
      </c>
      <c r="T7">
        <v>6.6</v>
      </c>
      <c r="U7">
        <v>58</v>
      </c>
      <c r="V7">
        <v>17</v>
      </c>
      <c r="W7">
        <v>0.496</v>
      </c>
      <c r="X7">
        <v>100</v>
      </c>
      <c r="Y7">
        <v>2</v>
      </c>
      <c r="Z7">
        <v>136</v>
      </c>
      <c r="AA7">
        <v>0</v>
      </c>
      <c r="AB7">
        <v>42</v>
      </c>
      <c r="AC7">
        <v>5</v>
      </c>
      <c r="AD7">
        <v>3</v>
      </c>
      <c r="AE7">
        <v>43</v>
      </c>
      <c r="AF7">
        <v>39</v>
      </c>
      <c r="AG7">
        <v>0</v>
      </c>
      <c r="AH7">
        <v>161</v>
      </c>
      <c r="AI7">
        <v>165</v>
      </c>
      <c r="AJ7">
        <v>2.4844720496894408E-2</v>
      </c>
      <c r="AK7" s="106">
        <v>0</v>
      </c>
      <c r="AL7" s="107">
        <v>1</v>
      </c>
      <c r="AM7" s="108">
        <f t="shared" si="1"/>
        <v>1</v>
      </c>
      <c r="AN7" s="80">
        <f t="shared" si="2"/>
        <v>0</v>
      </c>
      <c r="AO7" s="80">
        <f t="shared" si="3"/>
        <v>0.63589438362879847</v>
      </c>
      <c r="AP7" s="106">
        <f t="shared" si="4"/>
        <v>0.63589438362879847</v>
      </c>
      <c r="AQ7" s="108">
        <f t="shared" si="5"/>
        <v>0.36410561637120153</v>
      </c>
      <c r="AR7" s="106">
        <f t="shared" si="6"/>
        <v>-1.0103112985662404</v>
      </c>
      <c r="AS7" s="108">
        <f t="shared" si="7"/>
        <v>0</v>
      </c>
      <c r="AT7" s="80">
        <f t="shared" si="8"/>
        <v>1.7464558497238651</v>
      </c>
      <c r="AV7" s="115">
        <v>3.4656540564584226E-2</v>
      </c>
      <c r="AX7" t="s">
        <v>101</v>
      </c>
      <c r="AY7" s="115">
        <f>COUNT(T4:AJ4)</f>
        <v>17</v>
      </c>
      <c r="BA7" s="106">
        <v>-4.438986881645212E-2</v>
      </c>
      <c r="BB7" s="107">
        <v>-8.521309461926096E-4</v>
      </c>
      <c r="BC7" s="107">
        <v>-1.9780859595979592E-4</v>
      </c>
      <c r="BD7" s="107">
        <v>2.6618765621566906E-3</v>
      </c>
      <c r="BE7" s="107">
        <v>5.0716115303225612E-3</v>
      </c>
      <c r="BF7" s="107">
        <v>6.644325259602053E-5</v>
      </c>
      <c r="BG7" s="107">
        <v>-1.5207897264363758E-4</v>
      </c>
      <c r="BH7" s="107">
        <v>1.4777066334423005E-4</v>
      </c>
      <c r="BI7" s="107">
        <v>3.347386759123151E-3</v>
      </c>
      <c r="BJ7" s="107">
        <v>-4.8128292857115027E-5</v>
      </c>
      <c r="BK7" s="107">
        <v>-1.5911169348680214E-4</v>
      </c>
      <c r="BL7" s="107">
        <v>-2.3904260681410593E-4</v>
      </c>
      <c r="BM7" s="107">
        <v>-1.7074876990332217E-3</v>
      </c>
      <c r="BN7" s="107">
        <v>-8.5224287624534496E-6</v>
      </c>
      <c r="BO7" s="107">
        <v>-2.0113749740267563E-4</v>
      </c>
      <c r="BP7" s="107">
        <v>-6.1198041278626332E-3</v>
      </c>
      <c r="BQ7" s="107">
        <v>6.6140182339472229E-3</v>
      </c>
      <c r="BR7" s="108">
        <v>-1.2031208283604733</v>
      </c>
      <c r="BT7" s="115">
        <v>-2.1704329108479303E-15</v>
      </c>
      <c r="CA7">
        <v>0.13341437712340717</v>
      </c>
      <c r="CB7">
        <v>1</v>
      </c>
      <c r="CC7">
        <v>0</v>
      </c>
      <c r="CD7" s="80">
        <f t="shared" si="13"/>
        <v>3</v>
      </c>
      <c r="CE7" s="80">
        <f t="shared" si="14"/>
        <v>0</v>
      </c>
      <c r="CF7" s="80">
        <f t="shared" si="10"/>
        <v>0.94444444444444442</v>
      </c>
      <c r="CG7" s="80">
        <f t="shared" si="11"/>
        <v>1</v>
      </c>
      <c r="CH7" s="80">
        <f t="shared" si="12"/>
        <v>1.851851851851849E-2</v>
      </c>
    </row>
    <row r="8" spans="1:86" ht="15.75" x14ac:dyDescent="0.5">
      <c r="A8" s="83">
        <v>13.1</v>
      </c>
      <c r="B8" s="82">
        <v>61</v>
      </c>
      <c r="C8" s="82">
        <v>7</v>
      </c>
      <c r="D8" s="84">
        <v>0.66200000000000003</v>
      </c>
      <c r="E8" s="82">
        <v>124</v>
      </c>
      <c r="F8" s="82">
        <v>2</v>
      </c>
      <c r="G8" s="82">
        <v>100</v>
      </c>
      <c r="H8" s="29">
        <v>1</v>
      </c>
      <c r="I8" s="82">
        <v>52</v>
      </c>
      <c r="J8" s="82">
        <v>15</v>
      </c>
      <c r="K8" s="82">
        <v>3</v>
      </c>
      <c r="L8" s="61">
        <v>37</v>
      </c>
      <c r="M8" s="62">
        <v>69</v>
      </c>
      <c r="N8" s="80">
        <v>0</v>
      </c>
      <c r="O8" s="30">
        <v>182</v>
      </c>
      <c r="P8" s="30">
        <v>191</v>
      </c>
      <c r="Q8" s="31">
        <v>4.9450549450549448E-2</v>
      </c>
      <c r="R8" s="82">
        <v>1</v>
      </c>
      <c r="T8">
        <v>6.8</v>
      </c>
      <c r="U8">
        <v>44</v>
      </c>
      <c r="V8">
        <v>4</v>
      </c>
      <c r="W8">
        <v>4.5900000000000003E-2</v>
      </c>
      <c r="X8">
        <v>104</v>
      </c>
      <c r="Y8">
        <v>6</v>
      </c>
      <c r="Z8">
        <v>86</v>
      </c>
      <c r="AA8">
        <v>0</v>
      </c>
      <c r="AB8">
        <v>29</v>
      </c>
      <c r="AC8">
        <v>2</v>
      </c>
      <c r="AD8">
        <v>2</v>
      </c>
      <c r="AE8">
        <v>36</v>
      </c>
      <c r="AF8">
        <v>21</v>
      </c>
      <c r="AG8">
        <v>0</v>
      </c>
      <c r="AH8">
        <v>164</v>
      </c>
      <c r="AI8">
        <v>168</v>
      </c>
      <c r="AJ8">
        <v>2.4390243902439025E-2</v>
      </c>
      <c r="AK8" s="106">
        <v>1</v>
      </c>
      <c r="AL8" s="107">
        <v>0</v>
      </c>
      <c r="AM8" s="108">
        <f t="shared" si="1"/>
        <v>1</v>
      </c>
      <c r="AN8" s="80">
        <f t="shared" si="2"/>
        <v>1</v>
      </c>
      <c r="AO8" s="80">
        <f t="shared" si="3"/>
        <v>0.8081859622129437</v>
      </c>
      <c r="AP8" s="106">
        <f t="shared" si="4"/>
        <v>0.8081859622129437</v>
      </c>
      <c r="AQ8" s="108">
        <f t="shared" si="5"/>
        <v>0.1918140377870563</v>
      </c>
      <c r="AR8" s="106">
        <f t="shared" si="6"/>
        <v>-0.21296309568813529</v>
      </c>
      <c r="AS8" s="108">
        <f t="shared" si="7"/>
        <v>100</v>
      </c>
      <c r="AT8" s="80">
        <f t="shared" si="8"/>
        <v>0.23733898725713881</v>
      </c>
      <c r="AV8" s="115">
        <v>5.1016595505139088E-2</v>
      </c>
      <c r="AX8" t="s">
        <v>158</v>
      </c>
      <c r="AY8" s="115">
        <f>_xlfn.CHISQ.DIST.RT(AY6,AY7)</f>
        <v>1.663334124379286E-2</v>
      </c>
      <c r="BA8" s="106">
        <v>-1.139475282390767</v>
      </c>
      <c r="BB8" s="107">
        <v>-2.6812743895867869E-2</v>
      </c>
      <c r="BC8" s="107">
        <v>9.4894821352779323E-4</v>
      </c>
      <c r="BD8" s="107">
        <v>5.0716115303215386E-3</v>
      </c>
      <c r="BE8" s="107">
        <v>0.14259160441667068</v>
      </c>
      <c r="BF8" s="107">
        <v>1.0706540208402005E-3</v>
      </c>
      <c r="BG8" s="107">
        <v>1.0405584447799359E-2</v>
      </c>
      <c r="BH8" s="107">
        <v>2.0420256036447217E-3</v>
      </c>
      <c r="BI8" s="107">
        <v>-5.3806948518389484E-3</v>
      </c>
      <c r="BJ8" s="107">
        <v>-3.5858646807194186E-3</v>
      </c>
      <c r="BK8" s="107">
        <v>3.6447436149461727E-3</v>
      </c>
      <c r="BL8" s="107">
        <v>2.2287477922877611E-3</v>
      </c>
      <c r="BM8" s="107">
        <v>-4.7612518877415107E-3</v>
      </c>
      <c r="BN8" s="107">
        <v>2.1461291593983446E-4</v>
      </c>
      <c r="BO8" s="107">
        <v>-2.6027668414039223E-2</v>
      </c>
      <c r="BP8" s="107">
        <v>2.6018444474956288E-2</v>
      </c>
      <c r="BQ8" s="107">
        <v>-1.9805711298334448E-2</v>
      </c>
      <c r="BR8" s="108">
        <v>4.6276763940089634</v>
      </c>
      <c r="BT8" s="115">
        <v>1.8604043731308903E-15</v>
      </c>
      <c r="BV8" t="s">
        <v>176</v>
      </c>
      <c r="BW8" s="121">
        <f>BW4/BW6</f>
        <v>0.875</v>
      </c>
      <c r="BX8" s="122">
        <f>BX5/BX6</f>
        <v>0.42592592592592593</v>
      </c>
      <c r="BY8">
        <f>(BW4+BX5)/BY6</f>
        <v>0.71333333333333337</v>
      </c>
      <c r="CA8">
        <v>0.22995223628013164</v>
      </c>
      <c r="CB8">
        <v>1</v>
      </c>
      <c r="CC8">
        <v>0</v>
      </c>
      <c r="CD8" s="80">
        <f t="shared" si="13"/>
        <v>4</v>
      </c>
      <c r="CE8" s="80">
        <f t="shared" si="14"/>
        <v>0</v>
      </c>
      <c r="CF8" s="80">
        <f t="shared" si="10"/>
        <v>0.92592592592592593</v>
      </c>
      <c r="CG8" s="80">
        <f t="shared" si="11"/>
        <v>1</v>
      </c>
      <c r="CH8" s="80">
        <f t="shared" si="12"/>
        <v>1.851851851851849E-2</v>
      </c>
    </row>
    <row r="9" spans="1:86" ht="15.75" x14ac:dyDescent="0.5">
      <c r="A9" s="83">
        <v>14.9</v>
      </c>
      <c r="B9" s="82">
        <v>59</v>
      </c>
      <c r="C9" s="82">
        <v>6</v>
      </c>
      <c r="D9" s="84">
        <v>0.7</v>
      </c>
      <c r="E9" s="82">
        <v>214</v>
      </c>
      <c r="F9" s="82">
        <v>2</v>
      </c>
      <c r="G9" s="82">
        <v>95</v>
      </c>
      <c r="H9" s="29">
        <v>0</v>
      </c>
      <c r="I9" s="82">
        <v>41</v>
      </c>
      <c r="J9" s="82">
        <v>4</v>
      </c>
      <c r="K9" s="82">
        <v>3</v>
      </c>
      <c r="L9" s="61">
        <v>36</v>
      </c>
      <c r="M9" s="62">
        <v>45</v>
      </c>
      <c r="N9" s="80">
        <v>0</v>
      </c>
      <c r="O9" s="30">
        <v>173</v>
      </c>
      <c r="P9" s="30">
        <v>182</v>
      </c>
      <c r="Q9" s="31">
        <v>5.2023121387283239E-2</v>
      </c>
      <c r="R9" s="82">
        <v>1</v>
      </c>
      <c r="T9">
        <v>7.2</v>
      </c>
      <c r="U9">
        <v>41</v>
      </c>
      <c r="V9">
        <v>12</v>
      </c>
      <c r="W9">
        <v>0.879</v>
      </c>
      <c r="X9">
        <v>112</v>
      </c>
      <c r="Y9">
        <v>2</v>
      </c>
      <c r="Z9">
        <v>120</v>
      </c>
      <c r="AA9">
        <v>0</v>
      </c>
      <c r="AB9">
        <v>39</v>
      </c>
      <c r="AC9">
        <v>5</v>
      </c>
      <c r="AD9">
        <v>3</v>
      </c>
      <c r="AE9">
        <v>40</v>
      </c>
      <c r="AF9">
        <v>14</v>
      </c>
      <c r="AG9">
        <v>0</v>
      </c>
      <c r="AH9">
        <v>162</v>
      </c>
      <c r="AI9">
        <v>167</v>
      </c>
      <c r="AJ9">
        <v>3.0864197530864196E-2</v>
      </c>
      <c r="AK9" s="106">
        <v>0</v>
      </c>
      <c r="AL9" s="107">
        <v>1</v>
      </c>
      <c r="AM9" s="108">
        <f t="shared" si="1"/>
        <v>1</v>
      </c>
      <c r="AN9" s="80">
        <f t="shared" si="2"/>
        <v>0</v>
      </c>
      <c r="AO9" s="80">
        <f t="shared" si="3"/>
        <v>0.54544787262963024</v>
      </c>
      <c r="AP9" s="106">
        <f t="shared" si="4"/>
        <v>0.54544787262963024</v>
      </c>
      <c r="AQ9" s="108">
        <f t="shared" si="5"/>
        <v>0.45455212737036976</v>
      </c>
      <c r="AR9" s="106">
        <f t="shared" si="6"/>
        <v>-0.78844268025720998</v>
      </c>
      <c r="AS9" s="108">
        <f t="shared" si="7"/>
        <v>0</v>
      </c>
      <c r="AT9" s="80">
        <f t="shared" si="8"/>
        <v>1.1999677040015226</v>
      </c>
      <c r="AV9" s="115">
        <v>0.84186559009618445</v>
      </c>
      <c r="AX9" t="s">
        <v>159</v>
      </c>
      <c r="AY9" s="115">
        <v>0.05</v>
      </c>
      <c r="BA9" s="106">
        <v>-5.2963479951613414E-2</v>
      </c>
      <c r="BB9" s="107">
        <v>-2.249094775546562E-3</v>
      </c>
      <c r="BC9" s="107">
        <v>-2.1770115417482998E-5</v>
      </c>
      <c r="BD9" s="107">
        <v>6.6443252596125278E-5</v>
      </c>
      <c r="BE9" s="107">
        <v>1.0706540208403426E-3</v>
      </c>
      <c r="BF9" s="107">
        <v>1.1019590710210435E-4</v>
      </c>
      <c r="BG9" s="107">
        <v>1.5847156146396558E-4</v>
      </c>
      <c r="BH9" s="107">
        <v>4.9723598284197024E-5</v>
      </c>
      <c r="BI9" s="107">
        <v>-4.6046483531775189E-6</v>
      </c>
      <c r="BJ9" s="107">
        <v>-6.4674615025941495E-5</v>
      </c>
      <c r="BK9" s="107">
        <v>5.8458073635845578E-5</v>
      </c>
      <c r="BL9" s="107">
        <v>-3.2699121542613142E-4</v>
      </c>
      <c r="BM9" s="107">
        <v>-9.5524490634639157E-6</v>
      </c>
      <c r="BN9" s="107">
        <v>1.4913972965274188E-5</v>
      </c>
      <c r="BO9" s="107">
        <v>-1.0463904058579845E-3</v>
      </c>
      <c r="BP9" s="107">
        <v>-2.7626390168115707E-3</v>
      </c>
      <c r="BQ9" s="107">
        <v>3.1010599255530615E-3</v>
      </c>
      <c r="BR9" s="108">
        <v>-0.47827416692283325</v>
      </c>
      <c r="BT9" s="115">
        <v>-1.202607406475493E-15</v>
      </c>
      <c r="CA9">
        <v>0.2369464329534722</v>
      </c>
      <c r="CB9">
        <v>1</v>
      </c>
      <c r="CC9">
        <v>0</v>
      </c>
      <c r="CD9" s="80">
        <f t="shared" si="13"/>
        <v>5</v>
      </c>
      <c r="CE9" s="80">
        <f t="shared" si="14"/>
        <v>0</v>
      </c>
      <c r="CF9" s="80">
        <f t="shared" si="10"/>
        <v>0.90740740740740744</v>
      </c>
      <c r="CG9" s="80">
        <f t="shared" si="11"/>
        <v>1</v>
      </c>
      <c r="CH9" s="80">
        <f t="shared" si="12"/>
        <v>1.8518518518518601E-2</v>
      </c>
    </row>
    <row r="10" spans="1:86" ht="15.75" x14ac:dyDescent="0.5">
      <c r="A10" s="83">
        <v>17.100000000000001</v>
      </c>
      <c r="B10" s="82">
        <v>65</v>
      </c>
      <c r="C10" s="82">
        <v>8</v>
      </c>
      <c r="D10" s="84">
        <v>0.93700000000000006</v>
      </c>
      <c r="E10" s="82">
        <v>215</v>
      </c>
      <c r="F10" s="82">
        <v>4</v>
      </c>
      <c r="G10" s="82">
        <v>112</v>
      </c>
      <c r="H10" s="29">
        <v>1</v>
      </c>
      <c r="I10" s="82">
        <v>31</v>
      </c>
      <c r="J10" s="82">
        <v>12</v>
      </c>
      <c r="K10" s="82">
        <v>5</v>
      </c>
      <c r="L10" s="61">
        <v>40</v>
      </c>
      <c r="M10" s="62">
        <v>42</v>
      </c>
      <c r="N10" s="80">
        <v>1</v>
      </c>
      <c r="O10" s="30">
        <v>183</v>
      </c>
      <c r="P10" s="30">
        <v>192</v>
      </c>
      <c r="Q10" s="31">
        <v>4.9180327868852458E-2</v>
      </c>
      <c r="R10" s="82">
        <v>0</v>
      </c>
      <c r="T10">
        <v>7.2</v>
      </c>
      <c r="U10">
        <v>56</v>
      </c>
      <c r="V10">
        <v>4</v>
      </c>
      <c r="W10">
        <v>0.123</v>
      </c>
      <c r="X10">
        <v>113</v>
      </c>
      <c r="Y10">
        <v>3</v>
      </c>
      <c r="Z10">
        <v>132</v>
      </c>
      <c r="AA10">
        <v>0</v>
      </c>
      <c r="AB10">
        <v>45</v>
      </c>
      <c r="AC10">
        <v>6</v>
      </c>
      <c r="AD10">
        <v>3</v>
      </c>
      <c r="AE10">
        <v>31</v>
      </c>
      <c r="AF10">
        <v>36</v>
      </c>
      <c r="AG10">
        <v>0</v>
      </c>
      <c r="AH10">
        <v>161</v>
      </c>
      <c r="AI10">
        <v>167</v>
      </c>
      <c r="AJ10">
        <v>3.7267080745341616E-2</v>
      </c>
      <c r="AK10" s="106">
        <v>0</v>
      </c>
      <c r="AL10" s="107">
        <v>1</v>
      </c>
      <c r="AM10" s="108">
        <f t="shared" si="1"/>
        <v>1</v>
      </c>
      <c r="AN10" s="80">
        <f t="shared" si="2"/>
        <v>0</v>
      </c>
      <c r="AO10" s="80">
        <f t="shared" si="3"/>
        <v>0.50765517395587512</v>
      </c>
      <c r="AP10" s="106">
        <f t="shared" si="4"/>
        <v>0.50765517395587512</v>
      </c>
      <c r="AQ10" s="108">
        <f t="shared" si="5"/>
        <v>0.49234482604412488</v>
      </c>
      <c r="AR10" s="106">
        <f t="shared" si="6"/>
        <v>-0.70857594203832308</v>
      </c>
      <c r="AS10" s="108">
        <f t="shared" si="7"/>
        <v>0</v>
      </c>
      <c r="AT10" s="80">
        <f t="shared" si="8"/>
        <v>1.0310967986294592</v>
      </c>
      <c r="AV10" s="115">
        <v>1.6977048280170638E-2</v>
      </c>
      <c r="AX10" t="s">
        <v>160</v>
      </c>
      <c r="AY10" s="117" t="str">
        <f>IF(AY8&lt;AY9,"yes","no")</f>
        <v>yes</v>
      </c>
      <c r="BA10" s="106">
        <v>-0.20528953594046306</v>
      </c>
      <c r="BB10" s="107">
        <v>-2.4487961591750243E-3</v>
      </c>
      <c r="BC10" s="107">
        <v>5.2793045283665448E-4</v>
      </c>
      <c r="BD10" s="107">
        <v>-1.5207897264176348E-4</v>
      </c>
      <c r="BE10" s="107">
        <v>1.0405584447795709E-2</v>
      </c>
      <c r="BF10" s="107">
        <v>1.5847156146457384E-4</v>
      </c>
      <c r="BG10" s="107">
        <v>2.6501579012972884E-2</v>
      </c>
      <c r="BH10" s="107">
        <v>-4.6067858338570634E-4</v>
      </c>
      <c r="BI10" s="107">
        <v>3.8642900721490899E-3</v>
      </c>
      <c r="BJ10" s="107">
        <v>-1.7063101567100483E-4</v>
      </c>
      <c r="BK10" s="107">
        <v>-2.1767008279243366E-4</v>
      </c>
      <c r="BL10" s="107">
        <v>-3.1754841506260851E-3</v>
      </c>
      <c r="BM10" s="107">
        <v>5.5703901543781385E-4</v>
      </c>
      <c r="BN10" s="107">
        <v>-1.813835678771738E-4</v>
      </c>
      <c r="BO10" s="107">
        <v>-7.3192718971788291E-3</v>
      </c>
      <c r="BP10" s="107">
        <v>-1.618915007487521E-2</v>
      </c>
      <c r="BQ10" s="107">
        <v>1.7066846338296433E-2</v>
      </c>
      <c r="BR10" s="108">
        <v>-2.7659204667646304</v>
      </c>
      <c r="BT10" s="115">
        <v>-5.7107657960122161E-15</v>
      </c>
      <c r="BV10" t="s">
        <v>177</v>
      </c>
      <c r="BW10" s="123">
        <v>0.5</v>
      </c>
      <c r="CA10">
        <v>0.23840756497911911</v>
      </c>
      <c r="CB10">
        <v>1</v>
      </c>
      <c r="CC10">
        <v>0</v>
      </c>
      <c r="CD10" s="80">
        <f t="shared" si="13"/>
        <v>6</v>
      </c>
      <c r="CE10" s="80">
        <f t="shared" si="14"/>
        <v>0</v>
      </c>
      <c r="CF10" s="80">
        <f t="shared" si="10"/>
        <v>0.88888888888888884</v>
      </c>
      <c r="CG10" s="80">
        <f t="shared" si="11"/>
        <v>1</v>
      </c>
      <c r="CH10" s="80">
        <f t="shared" si="12"/>
        <v>1.851851851851849E-2</v>
      </c>
    </row>
    <row r="11" spans="1:86" ht="15.75" x14ac:dyDescent="0.5">
      <c r="A11" s="83">
        <v>9.1999999999999993</v>
      </c>
      <c r="B11" s="82">
        <v>55</v>
      </c>
      <c r="C11" s="82">
        <v>16</v>
      </c>
      <c r="D11" s="84">
        <v>6.5000000000000002E-2</v>
      </c>
      <c r="E11" s="82">
        <v>154</v>
      </c>
      <c r="F11" s="82">
        <v>3</v>
      </c>
      <c r="G11" s="82">
        <v>75</v>
      </c>
      <c r="H11" s="29">
        <v>0</v>
      </c>
      <c r="I11" s="82">
        <v>42</v>
      </c>
      <c r="J11" s="82">
        <v>13</v>
      </c>
      <c r="K11" s="82">
        <v>2</v>
      </c>
      <c r="L11" s="61">
        <v>34</v>
      </c>
      <c r="M11" s="62">
        <v>34</v>
      </c>
      <c r="N11" s="80">
        <v>1</v>
      </c>
      <c r="O11" s="30">
        <v>158</v>
      </c>
      <c r="P11" s="30">
        <v>165</v>
      </c>
      <c r="Q11" s="31">
        <v>4.4303797468354431E-2</v>
      </c>
      <c r="R11" s="82">
        <v>0</v>
      </c>
      <c r="T11">
        <v>7.3</v>
      </c>
      <c r="U11">
        <v>56</v>
      </c>
      <c r="V11">
        <v>24</v>
      </c>
      <c r="W11">
        <v>1.56</v>
      </c>
      <c r="X11">
        <v>115</v>
      </c>
      <c r="Y11">
        <v>5</v>
      </c>
      <c r="Z11">
        <v>87</v>
      </c>
      <c r="AA11">
        <v>0</v>
      </c>
      <c r="AB11">
        <v>46</v>
      </c>
      <c r="AC11">
        <v>1</v>
      </c>
      <c r="AD11">
        <v>4</v>
      </c>
      <c r="AE11">
        <v>45</v>
      </c>
      <c r="AF11">
        <v>37</v>
      </c>
      <c r="AG11">
        <v>0</v>
      </c>
      <c r="AH11">
        <v>162</v>
      </c>
      <c r="AI11">
        <v>166</v>
      </c>
      <c r="AJ11">
        <v>2.4691358024691357E-2</v>
      </c>
      <c r="AK11" s="106">
        <v>1</v>
      </c>
      <c r="AL11" s="107">
        <v>0</v>
      </c>
      <c r="AM11" s="108">
        <f t="shared" si="1"/>
        <v>1</v>
      </c>
      <c r="AN11" s="80">
        <f t="shared" si="2"/>
        <v>1</v>
      </c>
      <c r="AO11" s="80">
        <f t="shared" si="3"/>
        <v>0.80078933482378301</v>
      </c>
      <c r="AP11" s="106">
        <f t="shared" si="4"/>
        <v>0.80078933482378301</v>
      </c>
      <c r="AQ11" s="108">
        <f t="shared" si="5"/>
        <v>0.19921066517621699</v>
      </c>
      <c r="AR11" s="106">
        <f t="shared" si="6"/>
        <v>-0.22215736922193272</v>
      </c>
      <c r="AS11" s="108">
        <f t="shared" si="7"/>
        <v>100</v>
      </c>
      <c r="AT11" s="80">
        <f t="shared" si="8"/>
        <v>0.24876788003183647</v>
      </c>
      <c r="AV11" s="115">
        <v>0.36587632249770896</v>
      </c>
      <c r="BA11" s="106">
        <v>-6.6275117846824508E-2</v>
      </c>
      <c r="BB11" s="107">
        <v>-9.2547038028980904E-4</v>
      </c>
      <c r="BC11" s="107">
        <v>-7.86255888398594E-5</v>
      </c>
      <c r="BD11" s="107">
        <v>1.4777066334417568E-4</v>
      </c>
      <c r="BE11" s="107">
        <v>2.0420256036447833E-3</v>
      </c>
      <c r="BF11" s="107">
        <v>4.972359828418484E-5</v>
      </c>
      <c r="BG11" s="107">
        <v>-4.6067858338554491E-4</v>
      </c>
      <c r="BH11" s="107">
        <v>1.6915688319821137E-4</v>
      </c>
      <c r="BI11" s="107">
        <v>3.839907659750429E-4</v>
      </c>
      <c r="BJ11" s="107">
        <v>-3.1611264992549977E-5</v>
      </c>
      <c r="BK11" s="107">
        <v>-7.5568366575920259E-5</v>
      </c>
      <c r="BL11" s="107">
        <v>-1.8663137845480906E-4</v>
      </c>
      <c r="BM11" s="107">
        <v>-3.6575788835340332E-5</v>
      </c>
      <c r="BN11" s="107">
        <v>4.2184446901122846E-5</v>
      </c>
      <c r="BO11" s="107">
        <v>-6.3215354036085013E-4</v>
      </c>
      <c r="BP11" s="107">
        <v>1.3140032291143018E-3</v>
      </c>
      <c r="BQ11" s="107">
        <v>-9.8400249427080038E-4</v>
      </c>
      <c r="BR11" s="108">
        <v>0.18175082736921622</v>
      </c>
      <c r="BT11" s="115">
        <v>2.474808477390904E-16</v>
      </c>
      <c r="CA11">
        <v>0.23914652651976404</v>
      </c>
      <c r="CB11">
        <v>1</v>
      </c>
      <c r="CC11">
        <v>0</v>
      </c>
      <c r="CD11" s="80">
        <f t="shared" si="13"/>
        <v>7</v>
      </c>
      <c r="CE11" s="80">
        <f t="shared" si="14"/>
        <v>0</v>
      </c>
      <c r="CF11" s="80">
        <f t="shared" si="10"/>
        <v>0.87037037037037035</v>
      </c>
      <c r="CG11" s="80">
        <f t="shared" si="11"/>
        <v>1</v>
      </c>
      <c r="CH11" s="80">
        <f t="shared" si="12"/>
        <v>1.851851851851849E-2</v>
      </c>
    </row>
    <row r="12" spans="1:86" ht="15.75" x14ac:dyDescent="0.5">
      <c r="A12" s="83">
        <v>10.3</v>
      </c>
      <c r="B12" s="82">
        <v>65</v>
      </c>
      <c r="C12" s="82">
        <v>10</v>
      </c>
      <c r="D12" s="84">
        <v>2.1440000000000001</v>
      </c>
      <c r="E12" s="82">
        <v>97</v>
      </c>
      <c r="F12" s="82">
        <v>2</v>
      </c>
      <c r="G12" s="82">
        <v>100</v>
      </c>
      <c r="H12" s="29">
        <v>0</v>
      </c>
      <c r="I12" s="82">
        <v>32</v>
      </c>
      <c r="J12" s="82">
        <v>8</v>
      </c>
      <c r="K12" s="82">
        <v>2</v>
      </c>
      <c r="L12" s="61">
        <v>40</v>
      </c>
      <c r="M12" s="62">
        <v>51</v>
      </c>
      <c r="N12" s="80">
        <v>1</v>
      </c>
      <c r="O12" s="30">
        <v>174</v>
      </c>
      <c r="P12" s="30">
        <v>180</v>
      </c>
      <c r="Q12" s="31">
        <v>3.4482758620689655E-2</v>
      </c>
      <c r="R12" s="82">
        <v>1</v>
      </c>
      <c r="T12">
        <v>7.4</v>
      </c>
      <c r="U12">
        <v>44</v>
      </c>
      <c r="V12">
        <v>12</v>
      </c>
      <c r="W12">
        <v>0.97399999999999998</v>
      </c>
      <c r="X12">
        <v>117</v>
      </c>
      <c r="Y12">
        <v>3</v>
      </c>
      <c r="Z12">
        <v>96</v>
      </c>
      <c r="AA12">
        <v>0</v>
      </c>
      <c r="AB12">
        <v>33</v>
      </c>
      <c r="AC12">
        <v>6</v>
      </c>
      <c r="AD12">
        <v>2</v>
      </c>
      <c r="AE12">
        <v>40</v>
      </c>
      <c r="AF12">
        <v>22</v>
      </c>
      <c r="AG12">
        <v>1</v>
      </c>
      <c r="AH12">
        <v>165</v>
      </c>
      <c r="AI12">
        <v>170</v>
      </c>
      <c r="AJ12">
        <v>3.0303030303030304E-2</v>
      </c>
      <c r="AK12" s="106">
        <v>0</v>
      </c>
      <c r="AL12" s="107">
        <v>1</v>
      </c>
      <c r="AM12" s="108">
        <f t="shared" si="1"/>
        <v>1</v>
      </c>
      <c r="AN12" s="80">
        <f t="shared" si="2"/>
        <v>0</v>
      </c>
      <c r="AO12" s="80">
        <f t="shared" si="3"/>
        <v>0.52831358230040737</v>
      </c>
      <c r="AP12" s="106">
        <f t="shared" si="4"/>
        <v>0.52831358230040737</v>
      </c>
      <c r="AQ12" s="108">
        <f t="shared" si="5"/>
        <v>0.47168641769959263</v>
      </c>
      <c r="AR12" s="106">
        <f t="shared" si="6"/>
        <v>-0.75144088346817284</v>
      </c>
      <c r="AS12" s="108">
        <f t="shared" si="7"/>
        <v>0</v>
      </c>
      <c r="AT12" s="80">
        <f t="shared" si="8"/>
        <v>1.1200525655942872</v>
      </c>
      <c r="AV12" s="115">
        <v>7.5220012344998591E-3</v>
      </c>
      <c r="AX12" t="s">
        <v>161</v>
      </c>
      <c r="AY12" s="114">
        <f>1-AY4/AY3</f>
        <v>0.16145145149135032</v>
      </c>
      <c r="BA12" s="106">
        <v>0.63609838734898838</v>
      </c>
      <c r="BB12" s="107">
        <v>-1.0968795594484384E-2</v>
      </c>
      <c r="BC12" s="107">
        <v>-1.1173942130600484E-3</v>
      </c>
      <c r="BD12" s="107">
        <v>3.3473867591243193E-3</v>
      </c>
      <c r="BE12" s="107">
        <v>-5.380694851830136E-3</v>
      </c>
      <c r="BF12" s="107">
        <v>-4.6046483538611253E-6</v>
      </c>
      <c r="BG12" s="107">
        <v>3.8642900721291913E-3</v>
      </c>
      <c r="BH12" s="107">
        <v>3.8399076597558658E-4</v>
      </c>
      <c r="BI12" s="107">
        <v>0.24798228448244311</v>
      </c>
      <c r="BJ12" s="107">
        <v>8.8428384318340019E-4</v>
      </c>
      <c r="BK12" s="107">
        <v>-6.4698128906111492E-4</v>
      </c>
      <c r="BL12" s="107">
        <v>-9.2702243655506738E-4</v>
      </c>
      <c r="BM12" s="107">
        <v>-1.4356898479601895E-3</v>
      </c>
      <c r="BN12" s="107">
        <v>-7.2542942222190716E-4</v>
      </c>
      <c r="BO12" s="107">
        <v>-2.9601311138544986E-2</v>
      </c>
      <c r="BP12" s="107">
        <v>-8.0793298440384742E-2</v>
      </c>
      <c r="BQ12" s="107">
        <v>7.7440649821788485E-2</v>
      </c>
      <c r="BR12" s="108">
        <v>-13.123235890945766</v>
      </c>
      <c r="BT12" s="115">
        <v>-2.5846506294295727E-14</v>
      </c>
      <c r="CA12">
        <v>0.24532953186896989</v>
      </c>
      <c r="CB12">
        <v>1</v>
      </c>
      <c r="CC12">
        <v>0</v>
      </c>
      <c r="CD12" s="80">
        <f t="shared" si="13"/>
        <v>8</v>
      </c>
      <c r="CE12" s="80">
        <f t="shared" si="14"/>
        <v>0</v>
      </c>
      <c r="CF12" s="80">
        <f t="shared" si="10"/>
        <v>0.85185185185185186</v>
      </c>
      <c r="CG12" s="80">
        <f t="shared" si="11"/>
        <v>1</v>
      </c>
      <c r="CH12" s="80">
        <f t="shared" si="12"/>
        <v>1.851851851851849E-2</v>
      </c>
    </row>
    <row r="13" spans="1:86" ht="15.75" x14ac:dyDescent="0.5">
      <c r="A13" s="83">
        <v>19.3</v>
      </c>
      <c r="B13" s="82">
        <v>74</v>
      </c>
      <c r="C13" s="82">
        <v>7</v>
      </c>
      <c r="D13" s="84">
        <v>0.248</v>
      </c>
      <c r="E13" s="82">
        <v>301</v>
      </c>
      <c r="F13" s="82">
        <v>1</v>
      </c>
      <c r="G13" s="82">
        <v>96</v>
      </c>
      <c r="H13" s="29">
        <v>1</v>
      </c>
      <c r="I13" s="82">
        <v>39</v>
      </c>
      <c r="J13" s="82">
        <v>21</v>
      </c>
      <c r="K13" s="82">
        <v>5</v>
      </c>
      <c r="L13" s="61">
        <v>40</v>
      </c>
      <c r="M13" s="62">
        <v>86</v>
      </c>
      <c r="N13" s="80">
        <v>1</v>
      </c>
      <c r="O13" s="30">
        <v>174</v>
      </c>
      <c r="P13" s="30">
        <v>187</v>
      </c>
      <c r="Q13" s="31">
        <v>7.4712643678160925E-2</v>
      </c>
      <c r="R13" s="82">
        <v>1</v>
      </c>
      <c r="T13">
        <v>7.4</v>
      </c>
      <c r="U13">
        <v>51</v>
      </c>
      <c r="V13">
        <v>4</v>
      </c>
      <c r="W13">
        <v>1.083</v>
      </c>
      <c r="X13">
        <v>101</v>
      </c>
      <c r="Y13">
        <v>2</v>
      </c>
      <c r="Z13">
        <v>100</v>
      </c>
      <c r="AA13">
        <v>0</v>
      </c>
      <c r="AB13">
        <v>53</v>
      </c>
      <c r="AC13">
        <v>7</v>
      </c>
      <c r="AD13">
        <v>4</v>
      </c>
      <c r="AE13">
        <v>34</v>
      </c>
      <c r="AF13">
        <v>28</v>
      </c>
      <c r="AG13">
        <v>0</v>
      </c>
      <c r="AH13">
        <v>163</v>
      </c>
      <c r="AI13">
        <v>167</v>
      </c>
      <c r="AJ13">
        <v>2.4539877300613498E-2</v>
      </c>
      <c r="AK13" s="106">
        <v>0</v>
      </c>
      <c r="AL13" s="107">
        <v>1</v>
      </c>
      <c r="AM13" s="108">
        <f t="shared" si="1"/>
        <v>1</v>
      </c>
      <c r="AN13" s="80">
        <f t="shared" si="2"/>
        <v>0</v>
      </c>
      <c r="AO13" s="80">
        <f t="shared" si="3"/>
        <v>0.2369464329534722</v>
      </c>
      <c r="AP13" s="106">
        <f t="shared" si="4"/>
        <v>0.2369464329534722</v>
      </c>
      <c r="AQ13" s="108">
        <f t="shared" si="5"/>
        <v>0.76305356704652783</v>
      </c>
      <c r="AR13" s="106">
        <f t="shared" si="6"/>
        <v>-0.27042704433430337</v>
      </c>
      <c r="AS13" s="108">
        <f t="shared" si="7"/>
        <v>100</v>
      </c>
      <c r="AT13" s="80">
        <f t="shared" si="8"/>
        <v>0.31052398309413076</v>
      </c>
      <c r="AV13" s="115">
        <v>-0.55054029950847894</v>
      </c>
      <c r="AX13" t="s">
        <v>162</v>
      </c>
      <c r="AY13" s="115">
        <f>1-EXP((-2/AM154)*(AY4-AY3))</f>
        <v>0.1902183470878287</v>
      </c>
      <c r="BA13" s="106">
        <v>-8.6782328491625788E-2</v>
      </c>
      <c r="BB13" s="107">
        <v>2.853638728424738E-3</v>
      </c>
      <c r="BC13" s="107">
        <v>-3.2763903729948702E-4</v>
      </c>
      <c r="BD13" s="107">
        <v>-4.8128292857220331E-5</v>
      </c>
      <c r="BE13" s="107">
        <v>-3.5858646807205088E-3</v>
      </c>
      <c r="BF13" s="107">
        <v>-6.4674615025827654E-5</v>
      </c>
      <c r="BG13" s="107">
        <v>-1.7063101566814181E-4</v>
      </c>
      <c r="BH13" s="107">
        <v>-3.1611264992626644E-5</v>
      </c>
      <c r="BI13" s="107">
        <v>8.8428384318375863E-4</v>
      </c>
      <c r="BJ13" s="107">
        <v>1.3666814497307498E-3</v>
      </c>
      <c r="BK13" s="107">
        <v>-1.3072268315257854E-3</v>
      </c>
      <c r="BL13" s="107">
        <v>-2.4849625659652771E-3</v>
      </c>
      <c r="BM13" s="107">
        <v>-1.693023781526539E-5</v>
      </c>
      <c r="BN13" s="107">
        <v>-1.5576960541804249E-5</v>
      </c>
      <c r="BO13" s="107">
        <v>7.9770767521755107E-3</v>
      </c>
      <c r="BP13" s="107">
        <v>1.095260130469148E-2</v>
      </c>
      <c r="BQ13" s="107">
        <v>-1.0603749443182346E-2</v>
      </c>
      <c r="BR13" s="108">
        <v>1.6666432340356834</v>
      </c>
      <c r="BT13" s="115">
        <v>3.9338868060215341E-15</v>
      </c>
      <c r="CA13">
        <v>0.25468457749076245</v>
      </c>
      <c r="CB13">
        <v>1</v>
      </c>
      <c r="CC13">
        <v>0</v>
      </c>
      <c r="CD13" s="80">
        <f t="shared" si="13"/>
        <v>9</v>
      </c>
      <c r="CE13" s="80">
        <f t="shared" si="14"/>
        <v>0</v>
      </c>
      <c r="CF13" s="80">
        <f t="shared" si="10"/>
        <v>0.83333333333333337</v>
      </c>
      <c r="CG13" s="80">
        <f t="shared" si="11"/>
        <v>1</v>
      </c>
      <c r="CH13" s="80">
        <f t="shared" si="12"/>
        <v>1.851851851851849E-2</v>
      </c>
    </row>
    <row r="14" spans="1:86" ht="15.75" x14ac:dyDescent="0.5">
      <c r="A14" s="83">
        <v>8.1</v>
      </c>
      <c r="B14" s="82">
        <v>43</v>
      </c>
      <c r="C14" s="82">
        <v>23</v>
      </c>
      <c r="D14" s="84">
        <v>1.607</v>
      </c>
      <c r="E14" s="82">
        <v>123</v>
      </c>
      <c r="F14" s="82">
        <v>1</v>
      </c>
      <c r="G14" s="82">
        <v>72</v>
      </c>
      <c r="H14" s="29">
        <v>0</v>
      </c>
      <c r="I14" s="82">
        <v>45</v>
      </c>
      <c r="J14" s="82">
        <v>8</v>
      </c>
      <c r="K14" s="82">
        <v>3</v>
      </c>
      <c r="L14" s="61">
        <v>44</v>
      </c>
      <c r="M14" s="62">
        <v>19</v>
      </c>
      <c r="N14" s="80">
        <v>0</v>
      </c>
      <c r="O14" s="30">
        <v>163</v>
      </c>
      <c r="P14" s="30">
        <v>170</v>
      </c>
      <c r="Q14" s="31">
        <v>4.2944785276073622E-2</v>
      </c>
      <c r="R14" s="82">
        <v>0</v>
      </c>
      <c r="T14">
        <v>7.5</v>
      </c>
      <c r="U14">
        <v>43</v>
      </c>
      <c r="V14">
        <v>5</v>
      </c>
      <c r="W14">
        <v>0.48</v>
      </c>
      <c r="X14">
        <v>59</v>
      </c>
      <c r="Y14">
        <v>3</v>
      </c>
      <c r="Z14">
        <v>127</v>
      </c>
      <c r="AA14">
        <v>0</v>
      </c>
      <c r="AB14">
        <v>30</v>
      </c>
      <c r="AC14">
        <v>4</v>
      </c>
      <c r="AD14">
        <v>2</v>
      </c>
      <c r="AE14">
        <v>35</v>
      </c>
      <c r="AF14">
        <v>17</v>
      </c>
      <c r="AG14">
        <v>0</v>
      </c>
      <c r="AH14">
        <v>170</v>
      </c>
      <c r="AI14">
        <v>175</v>
      </c>
      <c r="AJ14">
        <v>2.9411764705882353E-2</v>
      </c>
      <c r="AK14" s="106">
        <v>0</v>
      </c>
      <c r="AL14" s="107">
        <v>1</v>
      </c>
      <c r="AM14" s="108">
        <f t="shared" si="1"/>
        <v>1</v>
      </c>
      <c r="AN14" s="80">
        <f t="shared" si="2"/>
        <v>0</v>
      </c>
      <c r="AO14" s="80">
        <f t="shared" si="3"/>
        <v>0.66777253894612076</v>
      </c>
      <c r="AP14" s="106">
        <f t="shared" si="4"/>
        <v>0.66777253894612076</v>
      </c>
      <c r="AQ14" s="108">
        <f t="shared" si="5"/>
        <v>0.33222746105387924</v>
      </c>
      <c r="AR14" s="106">
        <f t="shared" si="6"/>
        <v>-1.1019354209994552</v>
      </c>
      <c r="AS14" s="108">
        <f t="shared" si="7"/>
        <v>0</v>
      </c>
      <c r="AT14" s="80">
        <f t="shared" si="8"/>
        <v>2.00998598017105</v>
      </c>
      <c r="AV14" s="115">
        <v>-0.10293611527125979</v>
      </c>
      <c r="AX14" t="s">
        <v>163</v>
      </c>
      <c r="AY14" s="116">
        <f>AY13/(1-EXP(2*AY3/AM154))</f>
        <v>0.2608142469154156</v>
      </c>
      <c r="BA14" s="106">
        <v>0.25534417499337975</v>
      </c>
      <c r="BB14" s="107">
        <v>-5.5210836881154071E-3</v>
      </c>
      <c r="BC14" s="107">
        <v>7.0442330615751311E-4</v>
      </c>
      <c r="BD14" s="107">
        <v>-1.591116934860265E-4</v>
      </c>
      <c r="BE14" s="107">
        <v>3.6447436149490953E-3</v>
      </c>
      <c r="BF14" s="107">
        <v>5.8458073635659922E-5</v>
      </c>
      <c r="BG14" s="107">
        <v>-2.1767008280086124E-4</v>
      </c>
      <c r="BH14" s="107">
        <v>-7.5568366575709964E-5</v>
      </c>
      <c r="BI14" s="107">
        <v>-6.4698128905786557E-4</v>
      </c>
      <c r="BJ14" s="107">
        <v>-1.3072268315263958E-3</v>
      </c>
      <c r="BK14" s="107">
        <v>5.3154037848522195E-3</v>
      </c>
      <c r="BL14" s="107">
        <v>2.7697263438787854E-3</v>
      </c>
      <c r="BM14" s="107">
        <v>3.2589452888193566E-4</v>
      </c>
      <c r="BN14" s="107">
        <v>3.2057839852538096E-5</v>
      </c>
      <c r="BO14" s="107">
        <v>-1.824449071774871E-2</v>
      </c>
      <c r="BP14" s="107">
        <v>-3.663538794047265E-2</v>
      </c>
      <c r="BQ14" s="107">
        <v>3.5189307364028879E-2</v>
      </c>
      <c r="BR14" s="108">
        <v>-6.0443751062495901</v>
      </c>
      <c r="BT14" s="115">
        <v>-1.2103873320969924E-14</v>
      </c>
      <c r="CA14">
        <v>0.27337492479333664</v>
      </c>
      <c r="CB14">
        <v>1</v>
      </c>
      <c r="CC14">
        <v>0</v>
      </c>
      <c r="CD14" s="80">
        <f t="shared" si="13"/>
        <v>10</v>
      </c>
      <c r="CE14" s="80">
        <f t="shared" si="14"/>
        <v>0</v>
      </c>
      <c r="CF14" s="80">
        <f t="shared" si="10"/>
        <v>0.81481481481481488</v>
      </c>
      <c r="CG14" s="80">
        <f t="shared" si="11"/>
        <v>1</v>
      </c>
      <c r="CH14" s="80">
        <f t="shared" si="12"/>
        <v>1.8518518518518601E-2</v>
      </c>
    </row>
    <row r="15" spans="1:86" ht="15.75" x14ac:dyDescent="0.5">
      <c r="A15" s="83">
        <v>9.1</v>
      </c>
      <c r="B15" s="82">
        <v>78</v>
      </c>
      <c r="C15" s="82">
        <v>3</v>
      </c>
      <c r="D15" s="84">
        <v>1.6240000000000001</v>
      </c>
      <c r="E15" s="82">
        <v>148</v>
      </c>
      <c r="F15" s="82">
        <v>5</v>
      </c>
      <c r="G15" s="82">
        <v>73</v>
      </c>
      <c r="H15" s="29">
        <v>0</v>
      </c>
      <c r="I15" s="82">
        <v>39</v>
      </c>
      <c r="J15" s="82">
        <v>11</v>
      </c>
      <c r="K15" s="82">
        <v>4</v>
      </c>
      <c r="L15" s="61">
        <v>36</v>
      </c>
      <c r="M15" s="62">
        <v>59</v>
      </c>
      <c r="N15" s="80">
        <v>0</v>
      </c>
      <c r="O15" s="30">
        <v>168</v>
      </c>
      <c r="P15" s="30">
        <v>175</v>
      </c>
      <c r="Q15" s="31">
        <v>4.1666666666666664E-2</v>
      </c>
      <c r="R15" s="82">
        <v>1</v>
      </c>
      <c r="T15">
        <v>7.5</v>
      </c>
      <c r="U15">
        <v>51</v>
      </c>
      <c r="V15">
        <v>18</v>
      </c>
      <c r="W15">
        <v>0.23100000000000001</v>
      </c>
      <c r="X15">
        <v>109</v>
      </c>
      <c r="Y15">
        <v>5</v>
      </c>
      <c r="Z15">
        <v>111</v>
      </c>
      <c r="AA15">
        <v>0</v>
      </c>
      <c r="AB15">
        <v>41</v>
      </c>
      <c r="AC15">
        <v>7</v>
      </c>
      <c r="AD15">
        <v>3</v>
      </c>
      <c r="AE15">
        <v>49</v>
      </c>
      <c r="AF15">
        <v>29</v>
      </c>
      <c r="AG15">
        <v>1</v>
      </c>
      <c r="AH15">
        <v>162</v>
      </c>
      <c r="AI15">
        <v>165</v>
      </c>
      <c r="AJ15">
        <v>1.8518518518518517E-2</v>
      </c>
      <c r="AK15" s="106">
        <v>1</v>
      </c>
      <c r="AL15" s="107">
        <v>0</v>
      </c>
      <c r="AM15" s="108">
        <f t="shared" si="1"/>
        <v>1</v>
      </c>
      <c r="AN15" s="80">
        <f t="shared" si="2"/>
        <v>1</v>
      </c>
      <c r="AO15" s="80">
        <f t="shared" si="3"/>
        <v>0.34025633982483328</v>
      </c>
      <c r="AP15" s="106">
        <f t="shared" si="4"/>
        <v>0.34025633982483328</v>
      </c>
      <c r="AQ15" s="108">
        <f t="shared" si="5"/>
        <v>0.65974366017516672</v>
      </c>
      <c r="AR15" s="106">
        <f t="shared" si="6"/>
        <v>-1.0780560047811434</v>
      </c>
      <c r="AS15" s="108">
        <f t="shared" si="7"/>
        <v>0</v>
      </c>
      <c r="AT15" s="80">
        <f t="shared" si="8"/>
        <v>1.938960668638263</v>
      </c>
      <c r="AV15" s="115">
        <v>0.12877289656642346</v>
      </c>
      <c r="BA15" s="106">
        <v>0.38171441037526238</v>
      </c>
      <c r="BB15" s="107">
        <v>4.0169129326083952E-4</v>
      </c>
      <c r="BC15" s="107">
        <v>1.1692321170039194E-3</v>
      </c>
      <c r="BD15" s="107">
        <v>-2.3904260681219082E-4</v>
      </c>
      <c r="BE15" s="107">
        <v>2.2287477922869761E-3</v>
      </c>
      <c r="BF15" s="107">
        <v>-3.2699121542592325E-4</v>
      </c>
      <c r="BG15" s="107">
        <v>-3.175484150633946E-3</v>
      </c>
      <c r="BH15" s="107">
        <v>-1.8663137845477653E-4</v>
      </c>
      <c r="BI15" s="107">
        <v>-9.2702243653809062E-4</v>
      </c>
      <c r="BJ15" s="107">
        <v>-2.4849625659678228E-3</v>
      </c>
      <c r="BK15" s="107">
        <v>2.7697263438847515E-3</v>
      </c>
      <c r="BL15" s="107">
        <v>3.837445894495501E-2</v>
      </c>
      <c r="BM15" s="107">
        <v>6.3011273406819317E-5</v>
      </c>
      <c r="BN15" s="107">
        <v>-1.4851726378757048E-4</v>
      </c>
      <c r="BO15" s="107">
        <v>2.1318077422226033E-2</v>
      </c>
      <c r="BP15" s="107">
        <v>-4.576148188209872E-2</v>
      </c>
      <c r="BQ15" s="107">
        <v>4.3192854579480237E-2</v>
      </c>
      <c r="BR15" s="108">
        <v>-7.0765962887337892</v>
      </c>
      <c r="BT15" s="115">
        <v>-1.3965620071393025E-14</v>
      </c>
      <c r="CA15">
        <v>0.28119294813664086</v>
      </c>
      <c r="CB15">
        <v>1</v>
      </c>
      <c r="CC15">
        <v>0</v>
      </c>
      <c r="CD15" s="80">
        <f t="shared" si="13"/>
        <v>11</v>
      </c>
      <c r="CE15" s="80">
        <f t="shared" si="14"/>
        <v>0</v>
      </c>
      <c r="CF15" s="80">
        <f t="shared" si="10"/>
        <v>0.79629629629629628</v>
      </c>
      <c r="CG15" s="80">
        <f t="shared" si="11"/>
        <v>1</v>
      </c>
      <c r="CH15" s="80">
        <f t="shared" si="12"/>
        <v>0</v>
      </c>
    </row>
    <row r="16" spans="1:86" ht="15.75" x14ac:dyDescent="0.5">
      <c r="A16" s="83">
        <v>15.7</v>
      </c>
      <c r="B16" s="82">
        <v>67</v>
      </c>
      <c r="C16" s="82">
        <v>9</v>
      </c>
      <c r="D16" s="84">
        <v>0.05</v>
      </c>
      <c r="E16" s="82">
        <v>228</v>
      </c>
      <c r="F16" s="82">
        <v>4</v>
      </c>
      <c r="G16" s="82">
        <v>86</v>
      </c>
      <c r="H16" s="29">
        <v>1</v>
      </c>
      <c r="I16" s="82">
        <v>31</v>
      </c>
      <c r="J16" s="82">
        <v>13</v>
      </c>
      <c r="K16" s="82">
        <v>1</v>
      </c>
      <c r="L16" s="61">
        <v>38</v>
      </c>
      <c r="M16" s="62">
        <v>70</v>
      </c>
      <c r="N16" s="80">
        <v>1</v>
      </c>
      <c r="O16" s="30">
        <v>173</v>
      </c>
      <c r="P16" s="30">
        <v>181</v>
      </c>
      <c r="Q16" s="31">
        <v>4.6242774566473986E-2</v>
      </c>
      <c r="R16" s="82">
        <v>0</v>
      </c>
      <c r="T16">
        <v>7.6</v>
      </c>
      <c r="U16">
        <v>42</v>
      </c>
      <c r="V16">
        <v>1</v>
      </c>
      <c r="W16">
        <v>1.4279999999999999</v>
      </c>
      <c r="X16">
        <v>121</v>
      </c>
      <c r="Y16">
        <v>4</v>
      </c>
      <c r="Z16">
        <v>84</v>
      </c>
      <c r="AA16">
        <v>0</v>
      </c>
      <c r="AB16">
        <v>45</v>
      </c>
      <c r="AC16">
        <v>5</v>
      </c>
      <c r="AD16">
        <v>4</v>
      </c>
      <c r="AE16">
        <v>24</v>
      </c>
      <c r="AF16">
        <v>14</v>
      </c>
      <c r="AG16">
        <v>0</v>
      </c>
      <c r="AH16">
        <v>160</v>
      </c>
      <c r="AI16">
        <v>165</v>
      </c>
      <c r="AJ16">
        <v>3.125E-2</v>
      </c>
      <c r="AK16" s="106">
        <v>1</v>
      </c>
      <c r="AL16" s="107">
        <v>0</v>
      </c>
      <c r="AM16" s="108">
        <f t="shared" si="1"/>
        <v>1</v>
      </c>
      <c r="AN16" s="80">
        <f t="shared" si="2"/>
        <v>1</v>
      </c>
      <c r="AO16" s="80">
        <f t="shared" si="3"/>
        <v>0.50744045282635042</v>
      </c>
      <c r="AP16" s="106">
        <f t="shared" si="4"/>
        <v>0.50744045282635042</v>
      </c>
      <c r="AQ16" s="108">
        <f t="shared" si="5"/>
        <v>0.49255954717364958</v>
      </c>
      <c r="AR16" s="106">
        <f t="shared" si="6"/>
        <v>-0.6783759092827204</v>
      </c>
      <c r="AS16" s="108">
        <f t="shared" si="7"/>
        <v>100</v>
      </c>
      <c r="AT16" s="80">
        <f t="shared" si="8"/>
        <v>0.97067457753945918</v>
      </c>
      <c r="AV16" s="115">
        <v>-0.14252936991647588</v>
      </c>
      <c r="AX16" t="s">
        <v>164</v>
      </c>
      <c r="AY16" s="114">
        <f>AT154</f>
        <v>157.28933746531854</v>
      </c>
      <c r="BA16" s="106">
        <v>-1.5386735414703019E-2</v>
      </c>
      <c r="BB16" s="107">
        <v>-3.8131044754259656E-4</v>
      </c>
      <c r="BC16" s="107">
        <v>1.4279314222713868E-4</v>
      </c>
      <c r="BD16" s="107">
        <v>-1.7074876990326861E-3</v>
      </c>
      <c r="BE16" s="107">
        <v>-4.7612518877429592E-3</v>
      </c>
      <c r="BF16" s="107">
        <v>-9.5524490632467754E-6</v>
      </c>
      <c r="BG16" s="107">
        <v>5.5703901543862244E-4</v>
      </c>
      <c r="BH16" s="107">
        <v>-3.6575788835402701E-5</v>
      </c>
      <c r="BI16" s="107">
        <v>-1.4356898479540806E-3</v>
      </c>
      <c r="BJ16" s="107">
        <v>-1.6930237816083255E-5</v>
      </c>
      <c r="BK16" s="107">
        <v>3.2589452888459944E-4</v>
      </c>
      <c r="BL16" s="107">
        <v>6.3011273409764823E-5</v>
      </c>
      <c r="BM16" s="107">
        <v>2.444276180384143E-3</v>
      </c>
      <c r="BN16" s="107">
        <v>4.1747151944425973E-5</v>
      </c>
      <c r="BO16" s="107">
        <v>-2.4684033214007937E-3</v>
      </c>
      <c r="BP16" s="107">
        <v>-2.0841938697518871E-3</v>
      </c>
      <c r="BQ16" s="107">
        <v>1.6876384853292299E-3</v>
      </c>
      <c r="BR16" s="108">
        <v>-0.1521732623064945</v>
      </c>
      <c r="BT16" s="115">
        <v>-1.4639676666897375E-15</v>
      </c>
      <c r="CA16">
        <v>0.2854621908195934</v>
      </c>
      <c r="CB16">
        <v>0</v>
      </c>
      <c r="CC16">
        <v>1</v>
      </c>
      <c r="CD16" s="80">
        <f t="shared" si="13"/>
        <v>11</v>
      </c>
      <c r="CE16" s="80">
        <f t="shared" si="14"/>
        <v>1</v>
      </c>
      <c r="CF16" s="80">
        <f t="shared" si="10"/>
        <v>0.79629629629629628</v>
      </c>
      <c r="CG16" s="80">
        <f t="shared" si="11"/>
        <v>0.98958333333333337</v>
      </c>
      <c r="CH16" s="80">
        <f t="shared" si="12"/>
        <v>1.8325617283950591E-2</v>
      </c>
    </row>
    <row r="17" spans="1:86" ht="15.75" x14ac:dyDescent="0.5">
      <c r="A17" s="83">
        <v>9.8000000000000007</v>
      </c>
      <c r="B17" s="82">
        <v>62</v>
      </c>
      <c r="C17" s="82">
        <v>16</v>
      </c>
      <c r="D17" s="84">
        <v>0.58799999999999997</v>
      </c>
      <c r="E17" s="82">
        <v>136</v>
      </c>
      <c r="F17" s="82">
        <v>4</v>
      </c>
      <c r="G17" s="82">
        <v>121</v>
      </c>
      <c r="H17" s="29">
        <v>1</v>
      </c>
      <c r="I17" s="82">
        <v>41</v>
      </c>
      <c r="J17" s="82">
        <v>10</v>
      </c>
      <c r="K17" s="82">
        <v>3</v>
      </c>
      <c r="L17" s="61">
        <v>41</v>
      </c>
      <c r="M17" s="62">
        <v>44</v>
      </c>
      <c r="N17" s="80">
        <v>1</v>
      </c>
      <c r="O17" s="30">
        <v>159</v>
      </c>
      <c r="P17" s="30">
        <v>167</v>
      </c>
      <c r="Q17" s="31">
        <v>5.0314465408805034E-2</v>
      </c>
      <c r="R17" s="82">
        <v>1</v>
      </c>
      <c r="T17">
        <v>7.6</v>
      </c>
      <c r="U17">
        <v>50</v>
      </c>
      <c r="V17">
        <v>3</v>
      </c>
      <c r="W17">
        <v>0.53200000000000003</v>
      </c>
      <c r="X17">
        <v>111</v>
      </c>
      <c r="Y17">
        <v>2</v>
      </c>
      <c r="Z17">
        <v>120</v>
      </c>
      <c r="AA17">
        <v>0</v>
      </c>
      <c r="AB17">
        <v>46</v>
      </c>
      <c r="AC17">
        <v>3</v>
      </c>
      <c r="AD17">
        <v>4</v>
      </c>
      <c r="AE17">
        <v>32</v>
      </c>
      <c r="AF17">
        <v>26</v>
      </c>
      <c r="AG17">
        <v>0</v>
      </c>
      <c r="AH17">
        <v>164</v>
      </c>
      <c r="AI17">
        <v>172</v>
      </c>
      <c r="AJ17">
        <v>4.878048780487805E-2</v>
      </c>
      <c r="AK17" s="106">
        <v>0</v>
      </c>
      <c r="AL17" s="107">
        <v>1</v>
      </c>
      <c r="AM17" s="108">
        <f t="shared" si="1"/>
        <v>1</v>
      </c>
      <c r="AN17" s="80">
        <f t="shared" si="2"/>
        <v>0</v>
      </c>
      <c r="AO17" s="80">
        <f t="shared" si="3"/>
        <v>0.29787898072399349</v>
      </c>
      <c r="AP17" s="106">
        <f t="shared" si="4"/>
        <v>0.29787898072399349</v>
      </c>
      <c r="AQ17" s="108">
        <f t="shared" si="5"/>
        <v>0.70212101927600656</v>
      </c>
      <c r="AR17" s="106">
        <f t="shared" si="6"/>
        <v>-0.3536494976830783</v>
      </c>
      <c r="AS17" s="108">
        <f t="shared" si="7"/>
        <v>100</v>
      </c>
      <c r="AT17" s="80">
        <f t="shared" si="8"/>
        <v>0.42425589399267943</v>
      </c>
      <c r="AV17" s="115">
        <v>-2.3898351160590418E-2</v>
      </c>
      <c r="AX17" t="s">
        <v>101</v>
      </c>
      <c r="AY17" s="115">
        <f>COUNT(AM4:AM153)-2</f>
        <v>148</v>
      </c>
      <c r="BA17" s="106">
        <v>3.9502712883704195E-3</v>
      </c>
      <c r="BB17" s="107">
        <v>-1.5302111160166436E-4</v>
      </c>
      <c r="BC17" s="107">
        <v>-2.4433001621004558E-4</v>
      </c>
      <c r="BD17" s="107">
        <v>-8.5224287624134205E-6</v>
      </c>
      <c r="BE17" s="107">
        <v>2.1461291594003745E-4</v>
      </c>
      <c r="BF17" s="107">
        <v>1.4913972965264962E-5</v>
      </c>
      <c r="BG17" s="107">
        <v>-1.8138356787758043E-4</v>
      </c>
      <c r="BH17" s="107">
        <v>4.2184446901136528E-5</v>
      </c>
      <c r="BI17" s="107">
        <v>-7.2542942222180297E-4</v>
      </c>
      <c r="BJ17" s="107">
        <v>-1.5576960541814959E-5</v>
      </c>
      <c r="BK17" s="107">
        <v>3.2057839852496096E-5</v>
      </c>
      <c r="BL17" s="107">
        <v>-1.485172637879123E-4</v>
      </c>
      <c r="BM17" s="107">
        <v>4.1747151944289384E-5</v>
      </c>
      <c r="BN17" s="107">
        <v>2.0828123573287806E-4</v>
      </c>
      <c r="BO17" s="107">
        <v>-1.343175747999115E-3</v>
      </c>
      <c r="BP17" s="107">
        <v>-1.7351208263352942E-3</v>
      </c>
      <c r="BQ17" s="107">
        <v>1.7232927653154967E-3</v>
      </c>
      <c r="BR17" s="108">
        <v>-0.30521322432907549</v>
      </c>
      <c r="BT17" s="115">
        <v>-5.1278074477458091E-16</v>
      </c>
      <c r="CA17">
        <v>0.28707938299959013</v>
      </c>
      <c r="CB17">
        <v>1</v>
      </c>
      <c r="CC17">
        <v>0</v>
      </c>
      <c r="CD17" s="80">
        <f t="shared" si="13"/>
        <v>12</v>
      </c>
      <c r="CE17" s="80">
        <f t="shared" si="14"/>
        <v>1</v>
      </c>
      <c r="CF17" s="80">
        <f t="shared" si="10"/>
        <v>0.77777777777777779</v>
      </c>
      <c r="CG17" s="80">
        <f t="shared" si="11"/>
        <v>0.98958333333333337</v>
      </c>
      <c r="CH17" s="80">
        <f t="shared" si="12"/>
        <v>1.8325617283950591E-2</v>
      </c>
    </row>
    <row r="18" spans="1:86" ht="15.75" x14ac:dyDescent="0.5">
      <c r="A18" s="83">
        <v>19.5</v>
      </c>
      <c r="B18" s="82">
        <v>99</v>
      </c>
      <c r="C18" s="82">
        <v>9</v>
      </c>
      <c r="D18" s="84">
        <v>1.76</v>
      </c>
      <c r="E18" s="82">
        <v>369</v>
      </c>
      <c r="F18" s="82">
        <v>4</v>
      </c>
      <c r="G18" s="82">
        <v>85</v>
      </c>
      <c r="H18" s="29">
        <v>1</v>
      </c>
      <c r="I18" s="82">
        <v>38</v>
      </c>
      <c r="J18" s="82">
        <v>12</v>
      </c>
      <c r="K18" s="82">
        <v>2</v>
      </c>
      <c r="L18" s="61">
        <v>38</v>
      </c>
      <c r="M18" s="62">
        <v>68</v>
      </c>
      <c r="N18" s="80">
        <v>1</v>
      </c>
      <c r="O18" s="30">
        <v>163</v>
      </c>
      <c r="P18" s="30">
        <v>170</v>
      </c>
      <c r="Q18" s="31">
        <v>4.2944785276073622E-2</v>
      </c>
      <c r="R18" s="82">
        <v>0</v>
      </c>
      <c r="T18">
        <v>7.6</v>
      </c>
      <c r="U18">
        <v>51</v>
      </c>
      <c r="V18">
        <v>15</v>
      </c>
      <c r="W18">
        <v>0.93500000000000005</v>
      </c>
      <c r="X18">
        <v>112</v>
      </c>
      <c r="Y18">
        <v>4</v>
      </c>
      <c r="Z18">
        <v>72</v>
      </c>
      <c r="AA18">
        <v>0</v>
      </c>
      <c r="AB18">
        <v>36</v>
      </c>
      <c r="AC18">
        <v>4</v>
      </c>
      <c r="AD18">
        <v>3</v>
      </c>
      <c r="AE18">
        <v>40</v>
      </c>
      <c r="AF18">
        <v>29</v>
      </c>
      <c r="AG18">
        <v>0</v>
      </c>
      <c r="AH18">
        <v>166</v>
      </c>
      <c r="AI18">
        <v>171</v>
      </c>
      <c r="AJ18">
        <v>3.0120481927710843E-2</v>
      </c>
      <c r="AK18" s="106">
        <v>1</v>
      </c>
      <c r="AL18" s="107">
        <v>0</v>
      </c>
      <c r="AM18" s="108">
        <f t="shared" si="1"/>
        <v>1</v>
      </c>
      <c r="AN18" s="80">
        <f t="shared" si="2"/>
        <v>1</v>
      </c>
      <c r="AO18" s="80">
        <f t="shared" si="3"/>
        <v>0.82996370726696722</v>
      </c>
      <c r="AP18" s="106">
        <f t="shared" si="4"/>
        <v>0.82996370726696722</v>
      </c>
      <c r="AQ18" s="108">
        <f t="shared" si="5"/>
        <v>0.17003629273303278</v>
      </c>
      <c r="AR18" s="106">
        <f t="shared" si="6"/>
        <v>-0.18637330533188776</v>
      </c>
      <c r="AS18" s="108">
        <f t="shared" si="7"/>
        <v>100</v>
      </c>
      <c r="AT18" s="80">
        <f t="shared" si="8"/>
        <v>0.20487196156197549</v>
      </c>
      <c r="AV18" s="115">
        <v>8.9540180559637972E-3</v>
      </c>
      <c r="AX18" t="s">
        <v>158</v>
      </c>
      <c r="AY18" s="115">
        <f>_xlfn.CHISQ.DIST.RT(AY16,AY17)</f>
        <v>0.28515502609083421</v>
      </c>
      <c r="BA18" s="106">
        <v>-0.85405809998548543</v>
      </c>
      <c r="BB18" s="107">
        <v>2.4465498945623478E-2</v>
      </c>
      <c r="BC18" s="107">
        <v>-5.9231416688241786E-4</v>
      </c>
      <c r="BD18" s="107">
        <v>-2.0113749740512796E-4</v>
      </c>
      <c r="BE18" s="107">
        <v>-2.6027668414056043E-2</v>
      </c>
      <c r="BF18" s="107">
        <v>-1.0463904058567815E-3</v>
      </c>
      <c r="BG18" s="107">
        <v>-7.3192718971404865E-3</v>
      </c>
      <c r="BH18" s="107">
        <v>-6.3215354036198887E-4</v>
      </c>
      <c r="BI18" s="107">
        <v>-2.9601311138546273E-2</v>
      </c>
      <c r="BJ18" s="107">
        <v>7.9770767521762931E-3</v>
      </c>
      <c r="BK18" s="107">
        <v>-1.8244490717742787E-2</v>
      </c>
      <c r="BL18" s="107">
        <v>2.1318077422258688E-2</v>
      </c>
      <c r="BM18" s="107">
        <v>-2.4684033213890509E-3</v>
      </c>
      <c r="BN18" s="107">
        <v>-1.3431757479990198E-3</v>
      </c>
      <c r="BO18" s="107">
        <v>0.30696531114057407</v>
      </c>
      <c r="BP18" s="107">
        <v>0.15493393873337419</v>
      </c>
      <c r="BQ18" s="107">
        <v>-0.15054609520587917</v>
      </c>
      <c r="BR18" s="108">
        <v>24.398261845457423</v>
      </c>
      <c r="BT18" s="115">
        <v>5.1786237244222238E-14</v>
      </c>
      <c r="CA18">
        <v>0.29274359378123216</v>
      </c>
      <c r="CB18">
        <v>1</v>
      </c>
      <c r="CC18">
        <v>0</v>
      </c>
      <c r="CD18" s="80">
        <f t="shared" si="13"/>
        <v>13</v>
      </c>
      <c r="CE18" s="80">
        <f t="shared" si="14"/>
        <v>1</v>
      </c>
      <c r="CF18" s="80">
        <f t="shared" si="10"/>
        <v>0.7592592592592593</v>
      </c>
      <c r="CG18" s="80">
        <f t="shared" si="11"/>
        <v>0.98958333333333337</v>
      </c>
      <c r="CH18" s="80">
        <f t="shared" si="12"/>
        <v>1.8325617283950699E-2</v>
      </c>
    </row>
    <row r="19" spans="1:86" ht="15.75" x14ac:dyDescent="0.5">
      <c r="A19" s="83">
        <v>16.2</v>
      </c>
      <c r="B19" s="82">
        <v>67</v>
      </c>
      <c r="C19" s="82">
        <v>8</v>
      </c>
      <c r="D19" s="84">
        <v>4.4999999999999998E-2</v>
      </c>
      <c r="E19" s="82">
        <v>187</v>
      </c>
      <c r="F19" s="82">
        <v>0</v>
      </c>
      <c r="G19" s="82">
        <v>73</v>
      </c>
      <c r="H19" s="29">
        <v>1</v>
      </c>
      <c r="I19" s="82">
        <v>29</v>
      </c>
      <c r="J19" s="82">
        <v>13</v>
      </c>
      <c r="K19" s="82">
        <v>1</v>
      </c>
      <c r="L19" s="61">
        <v>41</v>
      </c>
      <c r="M19" s="62">
        <v>45</v>
      </c>
      <c r="N19" s="80">
        <v>1</v>
      </c>
      <c r="O19" s="30">
        <v>182</v>
      </c>
      <c r="P19" s="30">
        <v>192</v>
      </c>
      <c r="Q19" s="31">
        <v>5.4945054945054944E-2</v>
      </c>
      <c r="R19" s="82">
        <v>1</v>
      </c>
      <c r="T19">
        <v>7.7</v>
      </c>
      <c r="U19">
        <v>46</v>
      </c>
      <c r="V19">
        <v>3</v>
      </c>
      <c r="W19">
        <v>2.6259999999999999</v>
      </c>
      <c r="X19">
        <v>43</v>
      </c>
      <c r="Y19">
        <v>2</v>
      </c>
      <c r="Z19">
        <v>74</v>
      </c>
      <c r="AA19">
        <v>0</v>
      </c>
      <c r="AB19">
        <v>50</v>
      </c>
      <c r="AC19">
        <v>4</v>
      </c>
      <c r="AD19">
        <v>4</v>
      </c>
      <c r="AE19">
        <v>50</v>
      </c>
      <c r="AF19">
        <v>21</v>
      </c>
      <c r="AG19">
        <v>0</v>
      </c>
      <c r="AH19">
        <v>176</v>
      </c>
      <c r="AI19">
        <v>180</v>
      </c>
      <c r="AJ19">
        <v>2.2727272727272728E-2</v>
      </c>
      <c r="AK19" s="106">
        <v>0</v>
      </c>
      <c r="AL19" s="107">
        <v>1</v>
      </c>
      <c r="AM19" s="108">
        <f t="shared" si="1"/>
        <v>1</v>
      </c>
      <c r="AN19" s="80">
        <f t="shared" si="2"/>
        <v>0</v>
      </c>
      <c r="AO19" s="80">
        <f t="shared" si="3"/>
        <v>0.28119294813664086</v>
      </c>
      <c r="AP19" s="106">
        <f t="shared" si="4"/>
        <v>0.28119294813664086</v>
      </c>
      <c r="AQ19" s="108">
        <f t="shared" si="5"/>
        <v>0.71880705186335914</v>
      </c>
      <c r="AR19" s="106">
        <f t="shared" si="6"/>
        <v>-0.33016231351518183</v>
      </c>
      <c r="AS19" s="108">
        <f t="shared" si="7"/>
        <v>100</v>
      </c>
      <c r="AT19" s="80">
        <f t="shared" si="8"/>
        <v>0.39119391971420714</v>
      </c>
      <c r="AV19" s="115">
        <v>-1.6520213568764111</v>
      </c>
      <c r="AX19" t="s">
        <v>159</v>
      </c>
      <c r="AY19" s="115">
        <f>AY9</f>
        <v>0.05</v>
      </c>
      <c r="BA19" s="106">
        <v>-27.190803909168103</v>
      </c>
      <c r="BB19" s="107">
        <v>9.6525525931516906E-2</v>
      </c>
      <c r="BC19" s="107">
        <v>-3.6802349750460965E-3</v>
      </c>
      <c r="BD19" s="107">
        <v>-6.1198041279787035E-3</v>
      </c>
      <c r="BE19" s="107">
        <v>2.6018444474628612E-2</v>
      </c>
      <c r="BF19" s="107">
        <v>-2.7626390167951147E-3</v>
      </c>
      <c r="BG19" s="107">
        <v>-1.6189150073861135E-2</v>
      </c>
      <c r="BH19" s="107">
        <v>1.3140032290911725E-3</v>
      </c>
      <c r="BI19" s="107">
        <v>-8.0793298440987774E-2</v>
      </c>
      <c r="BJ19" s="107">
        <v>1.0952601304794078E-2</v>
      </c>
      <c r="BK19" s="107">
        <v>-3.6635387940561946E-2</v>
      </c>
      <c r="BL19" s="107">
        <v>-4.5761481881468412E-2</v>
      </c>
      <c r="BM19" s="107">
        <v>-2.0841938694172715E-3</v>
      </c>
      <c r="BN19" s="107">
        <v>-1.735120826343654E-3</v>
      </c>
      <c r="BO19" s="107">
        <v>0.15493393873447159</v>
      </c>
      <c r="BP19" s="107">
        <v>4.5967307652126506</v>
      </c>
      <c r="BQ19" s="107">
        <v>-4.442041840396949</v>
      </c>
      <c r="BR19" s="108">
        <v>770.94294734998243</v>
      </c>
      <c r="BT19" s="115">
        <v>1.4600001795330159E-12</v>
      </c>
      <c r="CA19">
        <v>0.29787898072399349</v>
      </c>
      <c r="CB19">
        <v>1</v>
      </c>
      <c r="CC19">
        <v>0</v>
      </c>
      <c r="CD19" s="80">
        <f t="shared" si="13"/>
        <v>14</v>
      </c>
      <c r="CE19" s="80">
        <f t="shared" si="14"/>
        <v>1</v>
      </c>
      <c r="CF19" s="80">
        <f t="shared" si="10"/>
        <v>0.7407407407407407</v>
      </c>
      <c r="CG19" s="80">
        <f t="shared" si="11"/>
        <v>0.98958333333333337</v>
      </c>
      <c r="CH19" s="80">
        <f t="shared" si="12"/>
        <v>1.8325617283950591E-2</v>
      </c>
    </row>
    <row r="20" spans="1:86" ht="15.75" x14ac:dyDescent="0.5">
      <c r="A20" s="83">
        <v>8</v>
      </c>
      <c r="B20" s="82">
        <v>51</v>
      </c>
      <c r="C20" s="82">
        <v>12</v>
      </c>
      <c r="D20" s="84">
        <v>1</v>
      </c>
      <c r="E20" s="82">
        <v>66</v>
      </c>
      <c r="F20" s="82">
        <v>3</v>
      </c>
      <c r="G20" s="82">
        <v>90</v>
      </c>
      <c r="H20" s="29">
        <v>0</v>
      </c>
      <c r="I20" s="82">
        <v>34</v>
      </c>
      <c r="J20" s="82">
        <v>6</v>
      </c>
      <c r="K20" s="82">
        <v>2</v>
      </c>
      <c r="L20" s="61">
        <v>40</v>
      </c>
      <c r="M20" s="62">
        <v>25</v>
      </c>
      <c r="N20" s="80">
        <v>0</v>
      </c>
      <c r="O20" s="30">
        <v>178</v>
      </c>
      <c r="P20" s="30">
        <v>184</v>
      </c>
      <c r="Q20" s="31">
        <v>3.3707865168539325E-2</v>
      </c>
      <c r="R20" s="82">
        <v>1</v>
      </c>
      <c r="T20">
        <v>7.8</v>
      </c>
      <c r="U20">
        <v>46</v>
      </c>
      <c r="V20">
        <v>17</v>
      </c>
      <c r="W20">
        <v>1.4810000000000001</v>
      </c>
      <c r="X20">
        <v>126</v>
      </c>
      <c r="Y20">
        <v>3</v>
      </c>
      <c r="Z20">
        <v>97</v>
      </c>
      <c r="AA20">
        <v>0</v>
      </c>
      <c r="AB20">
        <v>40</v>
      </c>
      <c r="AC20">
        <v>1</v>
      </c>
      <c r="AD20">
        <v>6</v>
      </c>
      <c r="AE20">
        <v>47</v>
      </c>
      <c r="AF20">
        <v>24</v>
      </c>
      <c r="AG20">
        <v>0</v>
      </c>
      <c r="AH20">
        <v>160</v>
      </c>
      <c r="AI20">
        <v>165</v>
      </c>
      <c r="AJ20">
        <v>3.125E-2</v>
      </c>
      <c r="AK20" s="106">
        <v>0</v>
      </c>
      <c r="AL20" s="107">
        <v>1</v>
      </c>
      <c r="AM20" s="108">
        <f t="shared" si="1"/>
        <v>1</v>
      </c>
      <c r="AN20" s="80">
        <f t="shared" si="2"/>
        <v>0</v>
      </c>
      <c r="AO20" s="80">
        <f t="shared" si="3"/>
        <v>0.50541759111426643</v>
      </c>
      <c r="AP20" s="106">
        <f t="shared" si="4"/>
        <v>0.50541759111426643</v>
      </c>
      <c r="AQ20" s="108">
        <f t="shared" si="5"/>
        <v>0.49458240888573357</v>
      </c>
      <c r="AR20" s="106">
        <f t="shared" si="6"/>
        <v>-0.70404149087237822</v>
      </c>
      <c r="AS20" s="108">
        <f t="shared" si="7"/>
        <v>0</v>
      </c>
      <c r="AT20" s="80">
        <f t="shared" si="8"/>
        <v>1.02190773879917</v>
      </c>
      <c r="AV20" s="115">
        <v>-0.94726953456878249</v>
      </c>
      <c r="AX20" t="s">
        <v>160</v>
      </c>
      <c r="AY20" s="117" t="str">
        <f>IF(AY18&lt;AY19,"yes","no")</f>
        <v>no</v>
      </c>
      <c r="BA20" s="106">
        <v>25.822361829236634</v>
      </c>
      <c r="BB20" s="107">
        <v>-0.10311801904986871</v>
      </c>
      <c r="BC20" s="107">
        <v>3.6002793626939535E-3</v>
      </c>
      <c r="BD20" s="107">
        <v>6.6140182340608013E-3</v>
      </c>
      <c r="BE20" s="107">
        <v>-1.9805711298029192E-2</v>
      </c>
      <c r="BF20" s="107">
        <v>3.1010599255374147E-3</v>
      </c>
      <c r="BG20" s="107">
        <v>1.7066846337318517E-2</v>
      </c>
      <c r="BH20" s="107">
        <v>-9.8400249424826481E-4</v>
      </c>
      <c r="BI20" s="107">
        <v>7.7440649822383911E-2</v>
      </c>
      <c r="BJ20" s="107">
        <v>-1.060374944328228E-2</v>
      </c>
      <c r="BK20" s="107">
        <v>3.5189307364117801E-2</v>
      </c>
      <c r="BL20" s="107">
        <v>4.3192854578874229E-2</v>
      </c>
      <c r="BM20" s="107">
        <v>1.6876384850058595E-3</v>
      </c>
      <c r="BN20" s="107">
        <v>1.7232927653237078E-3</v>
      </c>
      <c r="BO20" s="107">
        <v>-0.15054609520695142</v>
      </c>
      <c r="BP20" s="107">
        <v>-4.442041840397307</v>
      </c>
      <c r="BQ20" s="107">
        <v>4.2952734849609344</v>
      </c>
      <c r="BR20" s="108">
        <v>-745.24835155316123</v>
      </c>
      <c r="BT20" s="115">
        <v>-1.4125694577376793E-12</v>
      </c>
      <c r="CA20">
        <v>0.31807114010517723</v>
      </c>
      <c r="CB20">
        <v>1</v>
      </c>
      <c r="CC20">
        <v>0</v>
      </c>
      <c r="CD20" s="80">
        <f t="shared" si="13"/>
        <v>15</v>
      </c>
      <c r="CE20" s="80">
        <f t="shared" si="14"/>
        <v>1</v>
      </c>
      <c r="CF20" s="80">
        <f t="shared" si="10"/>
        <v>0.72222222222222221</v>
      </c>
      <c r="CG20" s="80">
        <f t="shared" si="11"/>
        <v>0.98958333333333337</v>
      </c>
      <c r="CH20" s="80">
        <f t="shared" si="12"/>
        <v>0</v>
      </c>
    </row>
    <row r="21" spans="1:86" ht="15.75" x14ac:dyDescent="0.5">
      <c r="A21" s="83">
        <v>12.2</v>
      </c>
      <c r="B21" s="82">
        <v>71</v>
      </c>
      <c r="C21" s="82">
        <v>13</v>
      </c>
      <c r="D21" s="84">
        <v>0.121</v>
      </c>
      <c r="E21" s="82">
        <v>116</v>
      </c>
      <c r="F21" s="82">
        <v>0</v>
      </c>
      <c r="G21" s="82">
        <v>82</v>
      </c>
      <c r="H21" s="29">
        <v>1</v>
      </c>
      <c r="I21" s="82">
        <v>34</v>
      </c>
      <c r="J21" s="82">
        <v>8</v>
      </c>
      <c r="K21" s="82">
        <v>2</v>
      </c>
      <c r="L21" s="61">
        <v>47</v>
      </c>
      <c r="M21" s="62">
        <v>51</v>
      </c>
      <c r="N21" s="80">
        <v>1</v>
      </c>
      <c r="O21" s="30">
        <v>185</v>
      </c>
      <c r="P21" s="30">
        <v>193</v>
      </c>
      <c r="Q21" s="31">
        <v>4.3243243243243246E-2</v>
      </c>
      <c r="R21" s="82">
        <v>0</v>
      </c>
      <c r="T21">
        <v>7.9</v>
      </c>
      <c r="U21">
        <v>35</v>
      </c>
      <c r="V21">
        <v>6</v>
      </c>
      <c r="W21">
        <v>4.7E-2</v>
      </c>
      <c r="X21">
        <v>65</v>
      </c>
      <c r="Y21">
        <v>4</v>
      </c>
      <c r="Z21">
        <v>88</v>
      </c>
      <c r="AA21">
        <v>0</v>
      </c>
      <c r="AB21">
        <v>27</v>
      </c>
      <c r="AC21">
        <v>5</v>
      </c>
      <c r="AD21">
        <v>6</v>
      </c>
      <c r="AE21">
        <v>37</v>
      </c>
      <c r="AF21">
        <v>16</v>
      </c>
      <c r="AG21">
        <v>0</v>
      </c>
      <c r="AH21">
        <v>180</v>
      </c>
      <c r="AI21">
        <v>186</v>
      </c>
      <c r="AJ21">
        <v>3.3333333333333333E-2</v>
      </c>
      <c r="AK21" s="106">
        <v>1</v>
      </c>
      <c r="AL21" s="107">
        <v>0</v>
      </c>
      <c r="AM21" s="108">
        <f t="shared" si="1"/>
        <v>1</v>
      </c>
      <c r="AN21" s="80">
        <f t="shared" si="2"/>
        <v>1</v>
      </c>
      <c r="AO21" s="80">
        <f t="shared" si="3"/>
        <v>0.70725788110052645</v>
      </c>
      <c r="AP21" s="106">
        <f t="shared" si="4"/>
        <v>0.70725788110052645</v>
      </c>
      <c r="AQ21" s="108">
        <f t="shared" si="5"/>
        <v>0.29274211889947355</v>
      </c>
      <c r="AR21" s="106">
        <f t="shared" si="6"/>
        <v>-0.34635992556028228</v>
      </c>
      <c r="AS21" s="108">
        <f t="shared" si="7"/>
        <v>100</v>
      </c>
      <c r="AT21" s="80">
        <f t="shared" si="8"/>
        <v>0.41391142710768108</v>
      </c>
      <c r="AV21" s="115">
        <v>1.0013080014789584</v>
      </c>
      <c r="BA21" s="109">
        <v>-4533.3772501496805</v>
      </c>
      <c r="BB21" s="110">
        <v>15.594510349800467</v>
      </c>
      <c r="BC21" s="110">
        <v>-0.57933329634615738</v>
      </c>
      <c r="BD21" s="110">
        <v>-1.2031208283798789</v>
      </c>
      <c r="BE21" s="110">
        <v>4.6276763939551095</v>
      </c>
      <c r="BF21" s="110">
        <v>-0.47827416692003899</v>
      </c>
      <c r="BG21" s="110">
        <v>-2.7659204665944661</v>
      </c>
      <c r="BH21" s="110">
        <v>0.18175082736526632</v>
      </c>
      <c r="BI21" s="110">
        <v>-13.123235891046239</v>
      </c>
      <c r="BJ21" s="110">
        <v>1.6666432340527031</v>
      </c>
      <c r="BK21" s="110">
        <v>-6.0443751062639448</v>
      </c>
      <c r="BL21" s="110">
        <v>-7.076596288627278</v>
      </c>
      <c r="BM21" s="110">
        <v>-0.15217326225033487</v>
      </c>
      <c r="BN21" s="110">
        <v>-0.30521322433044934</v>
      </c>
      <c r="BO21" s="110">
        <v>24.398261845638931</v>
      </c>
      <c r="BP21" s="110">
        <v>770.94294734990842</v>
      </c>
      <c r="BQ21" s="110">
        <v>-745.24835155302969</v>
      </c>
      <c r="BR21" s="111">
        <v>129978.37363528884</v>
      </c>
      <c r="BT21" s="116">
        <v>2.4473487737681689E-10</v>
      </c>
      <c r="CA21">
        <v>0.32663610084492911</v>
      </c>
      <c r="CB21">
        <v>0</v>
      </c>
      <c r="CC21">
        <v>1</v>
      </c>
      <c r="CD21" s="80">
        <f t="shared" si="13"/>
        <v>15</v>
      </c>
      <c r="CE21" s="80">
        <f t="shared" si="14"/>
        <v>2</v>
      </c>
      <c r="CF21" s="80">
        <f t="shared" si="10"/>
        <v>0.72222222222222221</v>
      </c>
      <c r="CG21" s="80">
        <f t="shared" si="11"/>
        <v>0.97916666666666663</v>
      </c>
      <c r="CH21" s="80">
        <f t="shared" si="12"/>
        <v>0</v>
      </c>
    </row>
    <row r="22" spans="1:86" ht="15.75" x14ac:dyDescent="0.5">
      <c r="A22" s="83">
        <v>11.1</v>
      </c>
      <c r="B22" s="82">
        <v>65</v>
      </c>
      <c r="C22" s="82">
        <v>3</v>
      </c>
      <c r="D22" s="84">
        <v>0.159</v>
      </c>
      <c r="E22" s="82">
        <v>144</v>
      </c>
      <c r="F22" s="82">
        <v>2</v>
      </c>
      <c r="G22" s="82">
        <v>85</v>
      </c>
      <c r="H22" s="29">
        <v>1</v>
      </c>
      <c r="I22" s="82">
        <v>47</v>
      </c>
      <c r="J22" s="82">
        <v>14</v>
      </c>
      <c r="K22" s="82">
        <v>3</v>
      </c>
      <c r="L22" s="61">
        <v>27</v>
      </c>
      <c r="M22" s="62">
        <v>59</v>
      </c>
      <c r="N22" s="80">
        <v>1</v>
      </c>
      <c r="O22" s="30">
        <v>168</v>
      </c>
      <c r="P22" s="30">
        <v>174</v>
      </c>
      <c r="Q22" s="31">
        <v>3.5714285714285712E-2</v>
      </c>
      <c r="R22" s="82">
        <v>0</v>
      </c>
      <c r="T22">
        <v>7.9</v>
      </c>
      <c r="U22">
        <v>42</v>
      </c>
      <c r="V22">
        <v>4</v>
      </c>
      <c r="W22">
        <v>1.2829999999999999</v>
      </c>
      <c r="X22">
        <v>68</v>
      </c>
      <c r="Y22">
        <v>4</v>
      </c>
      <c r="Z22">
        <v>90</v>
      </c>
      <c r="AA22">
        <v>0</v>
      </c>
      <c r="AB22">
        <v>37</v>
      </c>
      <c r="AC22">
        <v>6</v>
      </c>
      <c r="AD22">
        <v>3</v>
      </c>
      <c r="AE22">
        <v>36</v>
      </c>
      <c r="AF22">
        <v>17</v>
      </c>
      <c r="AG22">
        <v>0</v>
      </c>
      <c r="AH22">
        <v>170</v>
      </c>
      <c r="AI22">
        <v>175</v>
      </c>
      <c r="AJ22">
        <v>2.9411764705882353E-2</v>
      </c>
      <c r="AK22" s="106">
        <v>1</v>
      </c>
      <c r="AL22" s="107">
        <v>0</v>
      </c>
      <c r="AM22" s="108">
        <f t="shared" si="1"/>
        <v>1</v>
      </c>
      <c r="AN22" s="80">
        <f t="shared" si="2"/>
        <v>1</v>
      </c>
      <c r="AO22" s="80">
        <f t="shared" si="3"/>
        <v>0.67738504771340213</v>
      </c>
      <c r="AP22" s="106">
        <f t="shared" si="4"/>
        <v>0.67738504771340213</v>
      </c>
      <c r="AQ22" s="108">
        <f t="shared" si="5"/>
        <v>0.32261495228659787</v>
      </c>
      <c r="AR22" s="106">
        <f t="shared" si="6"/>
        <v>-0.38951541189581085</v>
      </c>
      <c r="AS22" s="108">
        <f t="shared" si="7"/>
        <v>100</v>
      </c>
      <c r="AT22" s="80">
        <f t="shared" si="8"/>
        <v>0.47626523994827602</v>
      </c>
      <c r="AV22" s="116">
        <v>-151.58064936592493</v>
      </c>
      <c r="CA22">
        <v>0.33806865521601537</v>
      </c>
      <c r="CB22">
        <v>0</v>
      </c>
      <c r="CC22">
        <v>1</v>
      </c>
      <c r="CD22" s="80">
        <f t="shared" si="13"/>
        <v>15</v>
      </c>
      <c r="CE22" s="80">
        <f t="shared" si="14"/>
        <v>3</v>
      </c>
      <c r="CF22" s="80">
        <f t="shared" si="10"/>
        <v>0.72222222222222221</v>
      </c>
      <c r="CG22" s="80">
        <f t="shared" si="11"/>
        <v>0.96875</v>
      </c>
      <c r="CH22" s="80">
        <f t="shared" si="12"/>
        <v>0</v>
      </c>
    </row>
    <row r="23" spans="1:86" ht="15.75" x14ac:dyDescent="0.5">
      <c r="A23" s="83">
        <v>16.8</v>
      </c>
      <c r="B23" s="82">
        <v>86</v>
      </c>
      <c r="C23" s="82">
        <v>8</v>
      </c>
      <c r="D23" s="84">
        <v>2.2839999999999998</v>
      </c>
      <c r="E23" s="82">
        <v>201</v>
      </c>
      <c r="F23" s="82">
        <v>0</v>
      </c>
      <c r="G23" s="82">
        <v>80</v>
      </c>
      <c r="H23" s="29">
        <v>1</v>
      </c>
      <c r="I23" s="82">
        <v>38</v>
      </c>
      <c r="J23" s="82">
        <v>10</v>
      </c>
      <c r="K23" s="82">
        <v>2</v>
      </c>
      <c r="L23" s="61">
        <v>32</v>
      </c>
      <c r="M23" s="62">
        <v>78</v>
      </c>
      <c r="N23" s="80">
        <v>1</v>
      </c>
      <c r="O23" s="30">
        <v>183</v>
      </c>
      <c r="P23" s="30">
        <v>192</v>
      </c>
      <c r="Q23" s="31">
        <v>4.9180327868852458E-2</v>
      </c>
      <c r="R23" s="82">
        <v>1</v>
      </c>
      <c r="T23">
        <v>7.9</v>
      </c>
      <c r="U23">
        <v>51</v>
      </c>
      <c r="V23">
        <v>3</v>
      </c>
      <c r="W23">
        <v>1.464</v>
      </c>
      <c r="X23">
        <v>118</v>
      </c>
      <c r="Y23">
        <v>4</v>
      </c>
      <c r="Z23">
        <v>115</v>
      </c>
      <c r="AA23">
        <v>0</v>
      </c>
      <c r="AB23">
        <v>46</v>
      </c>
      <c r="AC23">
        <v>6</v>
      </c>
      <c r="AD23">
        <v>4</v>
      </c>
      <c r="AE23">
        <v>33</v>
      </c>
      <c r="AF23">
        <v>31</v>
      </c>
      <c r="AG23">
        <v>0</v>
      </c>
      <c r="AH23">
        <v>162</v>
      </c>
      <c r="AI23">
        <v>167</v>
      </c>
      <c r="AJ23">
        <v>3.0864197530864196E-2</v>
      </c>
      <c r="AK23" s="106">
        <v>1</v>
      </c>
      <c r="AL23" s="107">
        <v>0</v>
      </c>
      <c r="AM23" s="108">
        <f t="shared" si="1"/>
        <v>1</v>
      </c>
      <c r="AN23" s="80">
        <f t="shared" si="2"/>
        <v>1</v>
      </c>
      <c r="AO23" s="80">
        <f t="shared" si="3"/>
        <v>0.6609613362905955</v>
      </c>
      <c r="AP23" s="106">
        <f t="shared" si="4"/>
        <v>0.6609613362905955</v>
      </c>
      <c r="AQ23" s="108">
        <f t="shared" si="5"/>
        <v>0.3390386637094045</v>
      </c>
      <c r="AR23" s="106">
        <f t="shared" si="6"/>
        <v>-0.41405993359372156</v>
      </c>
      <c r="AS23" s="108">
        <f t="shared" si="7"/>
        <v>100</v>
      </c>
      <c r="AT23" s="80">
        <f t="shared" si="8"/>
        <v>0.51294780056596867</v>
      </c>
      <c r="CA23">
        <v>0.34025633982483328</v>
      </c>
      <c r="CB23">
        <v>0</v>
      </c>
      <c r="CC23">
        <v>1</v>
      </c>
      <c r="CD23" s="80">
        <f t="shared" si="13"/>
        <v>15</v>
      </c>
      <c r="CE23" s="80">
        <f t="shared" si="14"/>
        <v>4</v>
      </c>
      <c r="CF23" s="80">
        <f t="shared" si="10"/>
        <v>0.72222222222222221</v>
      </c>
      <c r="CG23" s="80">
        <f t="shared" si="11"/>
        <v>0.95833333333333337</v>
      </c>
      <c r="CH23" s="80">
        <f t="shared" si="12"/>
        <v>0</v>
      </c>
    </row>
    <row r="24" spans="1:86" ht="15.75" x14ac:dyDescent="0.5">
      <c r="A24" s="83">
        <v>11.8</v>
      </c>
      <c r="B24" s="82">
        <v>51</v>
      </c>
      <c r="C24" s="82">
        <v>8</v>
      </c>
      <c r="D24" s="84">
        <v>0.79900000000000004</v>
      </c>
      <c r="E24" s="82">
        <v>96</v>
      </c>
      <c r="F24" s="82">
        <v>6</v>
      </c>
      <c r="G24" s="82">
        <v>145</v>
      </c>
      <c r="H24" s="29">
        <v>1</v>
      </c>
      <c r="I24" s="82">
        <v>34</v>
      </c>
      <c r="J24" s="82">
        <v>12</v>
      </c>
      <c r="K24" s="82">
        <v>2</v>
      </c>
      <c r="L24" s="61">
        <v>40</v>
      </c>
      <c r="M24" s="62">
        <v>22</v>
      </c>
      <c r="N24" s="80">
        <v>0</v>
      </c>
      <c r="O24" s="30">
        <v>181</v>
      </c>
      <c r="P24" s="30">
        <v>189</v>
      </c>
      <c r="Q24" s="31">
        <v>4.4198895027624308E-2</v>
      </c>
      <c r="R24" s="82">
        <v>1</v>
      </c>
      <c r="T24">
        <v>8</v>
      </c>
      <c r="U24">
        <v>44</v>
      </c>
      <c r="V24">
        <v>3</v>
      </c>
      <c r="W24">
        <v>1.18</v>
      </c>
      <c r="X24">
        <v>69</v>
      </c>
      <c r="Y24">
        <v>2</v>
      </c>
      <c r="Z24">
        <v>72</v>
      </c>
      <c r="AA24">
        <v>0</v>
      </c>
      <c r="AB24">
        <v>34</v>
      </c>
      <c r="AC24">
        <v>6</v>
      </c>
      <c r="AD24">
        <v>2</v>
      </c>
      <c r="AE24">
        <v>47</v>
      </c>
      <c r="AF24">
        <v>20</v>
      </c>
      <c r="AG24">
        <v>0</v>
      </c>
      <c r="AH24">
        <v>178</v>
      </c>
      <c r="AI24">
        <v>183</v>
      </c>
      <c r="AJ24">
        <v>2.8089887640449437E-2</v>
      </c>
      <c r="AK24" s="106">
        <v>0</v>
      </c>
      <c r="AL24" s="107">
        <v>1</v>
      </c>
      <c r="AM24" s="108">
        <f t="shared" si="1"/>
        <v>1</v>
      </c>
      <c r="AN24" s="80">
        <f t="shared" si="2"/>
        <v>0</v>
      </c>
      <c r="AO24" s="80">
        <f t="shared" si="3"/>
        <v>0.65289440454168057</v>
      </c>
      <c r="AP24" s="106">
        <f t="shared" si="4"/>
        <v>0.65289440454168057</v>
      </c>
      <c r="AQ24" s="108">
        <f t="shared" si="5"/>
        <v>0.34710559545831943</v>
      </c>
      <c r="AR24" s="106">
        <f t="shared" si="6"/>
        <v>-1.0581262356499226</v>
      </c>
      <c r="AS24" s="108">
        <f t="shared" si="7"/>
        <v>0</v>
      </c>
      <c r="AT24" s="80">
        <f t="shared" si="8"/>
        <v>1.8809676740577936</v>
      </c>
      <c r="CA24">
        <v>0.34087174914200891</v>
      </c>
      <c r="CB24">
        <v>0</v>
      </c>
      <c r="CC24">
        <v>1</v>
      </c>
      <c r="CD24" s="80">
        <f t="shared" si="13"/>
        <v>15</v>
      </c>
      <c r="CE24" s="80">
        <f t="shared" si="14"/>
        <v>5</v>
      </c>
      <c r="CF24" s="80">
        <f t="shared" si="10"/>
        <v>0.72222222222222221</v>
      </c>
      <c r="CG24" s="80">
        <f t="shared" si="11"/>
        <v>0.94791666666666663</v>
      </c>
      <c r="CH24" s="80">
        <f t="shared" si="12"/>
        <v>1.7554012345678983E-2</v>
      </c>
    </row>
    <row r="25" spans="1:86" ht="15.75" x14ac:dyDescent="0.5">
      <c r="A25" s="83">
        <v>14</v>
      </c>
      <c r="B25" s="82">
        <v>56</v>
      </c>
      <c r="C25" s="82">
        <v>7</v>
      </c>
      <c r="D25" s="84">
        <v>0.91100000000000003</v>
      </c>
      <c r="E25" s="82">
        <v>134</v>
      </c>
      <c r="F25" s="82">
        <v>2</v>
      </c>
      <c r="G25" s="82">
        <v>112</v>
      </c>
      <c r="H25" s="29">
        <v>0</v>
      </c>
      <c r="I25" s="82">
        <v>30</v>
      </c>
      <c r="J25" s="82">
        <v>13</v>
      </c>
      <c r="K25" s="82">
        <v>1</v>
      </c>
      <c r="L25" s="61">
        <v>38</v>
      </c>
      <c r="M25" s="62">
        <v>34</v>
      </c>
      <c r="N25" s="80">
        <v>1</v>
      </c>
      <c r="O25" s="30">
        <v>178</v>
      </c>
      <c r="P25" s="30">
        <v>185</v>
      </c>
      <c r="Q25" s="31">
        <v>3.9325842696629212E-2</v>
      </c>
      <c r="R25" s="82">
        <v>1</v>
      </c>
      <c r="T25">
        <v>8</v>
      </c>
      <c r="U25">
        <v>51</v>
      </c>
      <c r="V25">
        <v>2</v>
      </c>
      <c r="W25">
        <v>0.41699999999999998</v>
      </c>
      <c r="X25">
        <v>121</v>
      </c>
      <c r="Y25">
        <v>3</v>
      </c>
      <c r="Z25">
        <v>123</v>
      </c>
      <c r="AA25">
        <v>0</v>
      </c>
      <c r="AB25">
        <v>36</v>
      </c>
      <c r="AC25">
        <v>8</v>
      </c>
      <c r="AD25">
        <v>2</v>
      </c>
      <c r="AE25">
        <v>33</v>
      </c>
      <c r="AF25">
        <v>32</v>
      </c>
      <c r="AG25">
        <v>1</v>
      </c>
      <c r="AH25">
        <v>161</v>
      </c>
      <c r="AI25">
        <v>167</v>
      </c>
      <c r="AJ25">
        <v>3.7267080745341616E-2</v>
      </c>
      <c r="AK25" s="106">
        <v>0</v>
      </c>
      <c r="AL25" s="107">
        <v>1</v>
      </c>
      <c r="AM25" s="108">
        <f t="shared" si="1"/>
        <v>1</v>
      </c>
      <c r="AN25" s="80">
        <f t="shared" si="2"/>
        <v>0</v>
      </c>
      <c r="AO25" s="80">
        <f t="shared" si="3"/>
        <v>0.34221780300692106</v>
      </c>
      <c r="AP25" s="106">
        <f t="shared" si="4"/>
        <v>0.34221780300692106</v>
      </c>
      <c r="AQ25" s="108">
        <f t="shared" si="5"/>
        <v>0.65778219699307894</v>
      </c>
      <c r="AR25" s="106">
        <f t="shared" si="6"/>
        <v>-0.41888141006123314</v>
      </c>
      <c r="AS25" s="108">
        <f t="shared" si="7"/>
        <v>100</v>
      </c>
      <c r="AT25" s="80">
        <f t="shared" si="8"/>
        <v>0.52026005655261265</v>
      </c>
      <c r="CA25">
        <v>0.34221780300692106</v>
      </c>
      <c r="CB25">
        <v>1</v>
      </c>
      <c r="CC25">
        <v>0</v>
      </c>
      <c r="CD25" s="80">
        <f t="shared" si="13"/>
        <v>16</v>
      </c>
      <c r="CE25" s="80">
        <f t="shared" si="14"/>
        <v>5</v>
      </c>
      <c r="CF25" s="80">
        <f t="shared" si="10"/>
        <v>0.70370370370370372</v>
      </c>
      <c r="CG25" s="80">
        <f t="shared" si="11"/>
        <v>0.94791666666666663</v>
      </c>
      <c r="CH25" s="80">
        <f t="shared" si="12"/>
        <v>1.755401234567909E-2</v>
      </c>
    </row>
    <row r="26" spans="1:86" ht="15.75" x14ac:dyDescent="0.5">
      <c r="A26" s="83">
        <v>10.5</v>
      </c>
      <c r="B26" s="82">
        <v>60</v>
      </c>
      <c r="C26" s="82">
        <v>3</v>
      </c>
      <c r="D26" s="84">
        <v>0.81299999999999994</v>
      </c>
      <c r="E26" s="82">
        <v>101</v>
      </c>
      <c r="F26" s="82">
        <v>3</v>
      </c>
      <c r="G26" s="82">
        <v>106</v>
      </c>
      <c r="H26" s="29">
        <v>0</v>
      </c>
      <c r="I26" s="82">
        <v>44</v>
      </c>
      <c r="J26" s="82">
        <v>8</v>
      </c>
      <c r="K26" s="82">
        <v>3</v>
      </c>
      <c r="L26" s="61">
        <v>33</v>
      </c>
      <c r="M26" s="62">
        <v>45</v>
      </c>
      <c r="N26" s="80">
        <v>0</v>
      </c>
      <c r="O26" s="30">
        <v>170</v>
      </c>
      <c r="P26" s="30">
        <v>177</v>
      </c>
      <c r="Q26" s="31">
        <v>4.1176470588235294E-2</v>
      </c>
      <c r="R26" s="82">
        <v>1</v>
      </c>
      <c r="T26">
        <v>8</v>
      </c>
      <c r="U26">
        <v>51</v>
      </c>
      <c r="V26">
        <v>12</v>
      </c>
      <c r="W26">
        <v>1</v>
      </c>
      <c r="X26">
        <v>66</v>
      </c>
      <c r="Y26">
        <v>3</v>
      </c>
      <c r="Z26">
        <v>90</v>
      </c>
      <c r="AA26">
        <v>0</v>
      </c>
      <c r="AB26">
        <v>34</v>
      </c>
      <c r="AC26">
        <v>6</v>
      </c>
      <c r="AD26">
        <v>2</v>
      </c>
      <c r="AE26">
        <v>40</v>
      </c>
      <c r="AF26">
        <v>25</v>
      </c>
      <c r="AG26">
        <v>0</v>
      </c>
      <c r="AH26">
        <v>178</v>
      </c>
      <c r="AI26">
        <v>184</v>
      </c>
      <c r="AJ26">
        <v>3.3707865168539325E-2</v>
      </c>
      <c r="AK26" s="106">
        <v>1</v>
      </c>
      <c r="AL26" s="107">
        <v>0</v>
      </c>
      <c r="AM26" s="108">
        <f t="shared" si="1"/>
        <v>1</v>
      </c>
      <c r="AN26" s="80">
        <f t="shared" si="2"/>
        <v>1</v>
      </c>
      <c r="AO26" s="80">
        <f t="shared" si="3"/>
        <v>0.88017904603163777</v>
      </c>
      <c r="AP26" s="106">
        <f t="shared" si="4"/>
        <v>0.88017904603163777</v>
      </c>
      <c r="AQ26" s="108">
        <f t="shared" si="5"/>
        <v>0.11982095396836223</v>
      </c>
      <c r="AR26" s="106">
        <f t="shared" si="6"/>
        <v>-0.12762993080575999</v>
      </c>
      <c r="AS26" s="108">
        <f t="shared" si="7"/>
        <v>100</v>
      </c>
      <c r="AT26" s="80">
        <f t="shared" si="8"/>
        <v>0.13613247725969529</v>
      </c>
      <c r="CA26">
        <v>0.34544713835364788</v>
      </c>
      <c r="CB26">
        <v>1</v>
      </c>
      <c r="CC26">
        <v>0</v>
      </c>
      <c r="CD26" s="80">
        <f t="shared" si="13"/>
        <v>17</v>
      </c>
      <c r="CE26" s="80">
        <f t="shared" si="14"/>
        <v>5</v>
      </c>
      <c r="CF26" s="80">
        <f t="shared" si="10"/>
        <v>0.68518518518518512</v>
      </c>
      <c r="CG26" s="80">
        <f t="shared" si="11"/>
        <v>0.94791666666666663</v>
      </c>
      <c r="CH26" s="80">
        <f t="shared" si="12"/>
        <v>0</v>
      </c>
    </row>
    <row r="27" spans="1:86" ht="15.75" x14ac:dyDescent="0.5">
      <c r="A27" s="83">
        <v>6.2</v>
      </c>
      <c r="B27" s="82">
        <v>40</v>
      </c>
      <c r="C27" s="82">
        <v>14</v>
      </c>
      <c r="D27" s="84">
        <v>0.97599999999999998</v>
      </c>
      <c r="E27" s="82">
        <v>82</v>
      </c>
      <c r="F27" s="82">
        <v>2</v>
      </c>
      <c r="G27" s="82">
        <v>101</v>
      </c>
      <c r="H27" s="29">
        <v>0</v>
      </c>
      <c r="I27" s="82">
        <v>37</v>
      </c>
      <c r="J27" s="82">
        <v>5</v>
      </c>
      <c r="K27" s="82">
        <v>3</v>
      </c>
      <c r="L27" s="61">
        <v>40</v>
      </c>
      <c r="M27" s="62">
        <v>9</v>
      </c>
      <c r="N27" s="80">
        <v>0</v>
      </c>
      <c r="O27" s="30">
        <v>163</v>
      </c>
      <c r="P27" s="30">
        <v>168</v>
      </c>
      <c r="Q27" s="31">
        <v>3.0674846625766871E-2</v>
      </c>
      <c r="R27" s="82">
        <v>0</v>
      </c>
      <c r="T27">
        <v>8.1</v>
      </c>
      <c r="U27">
        <v>43</v>
      </c>
      <c r="V27">
        <v>23</v>
      </c>
      <c r="W27">
        <v>1.607</v>
      </c>
      <c r="X27">
        <v>123</v>
      </c>
      <c r="Y27">
        <v>1</v>
      </c>
      <c r="Z27">
        <v>72</v>
      </c>
      <c r="AA27">
        <v>0</v>
      </c>
      <c r="AB27">
        <v>45</v>
      </c>
      <c r="AC27">
        <v>8</v>
      </c>
      <c r="AD27">
        <v>3</v>
      </c>
      <c r="AE27">
        <v>44</v>
      </c>
      <c r="AF27">
        <v>19</v>
      </c>
      <c r="AG27">
        <v>0</v>
      </c>
      <c r="AH27">
        <v>163</v>
      </c>
      <c r="AI27">
        <v>170</v>
      </c>
      <c r="AJ27">
        <v>4.2944785276073622E-2</v>
      </c>
      <c r="AK27" s="106">
        <v>0</v>
      </c>
      <c r="AL27" s="107">
        <v>1</v>
      </c>
      <c r="AM27" s="108">
        <f t="shared" si="1"/>
        <v>1</v>
      </c>
      <c r="AN27" s="80">
        <f t="shared" si="2"/>
        <v>0</v>
      </c>
      <c r="AO27" s="80">
        <f t="shared" si="3"/>
        <v>0.61637817525819072</v>
      </c>
      <c r="AP27" s="106">
        <f t="shared" si="4"/>
        <v>0.61637817525819072</v>
      </c>
      <c r="AQ27" s="108">
        <f t="shared" si="5"/>
        <v>0.38362182474180928</v>
      </c>
      <c r="AR27" s="106">
        <f t="shared" si="6"/>
        <v>-0.95809804306102231</v>
      </c>
      <c r="AS27" s="108">
        <f t="shared" si="7"/>
        <v>0</v>
      </c>
      <c r="AT27" s="80">
        <f t="shared" si="8"/>
        <v>1.606733860027475</v>
      </c>
      <c r="CA27">
        <v>0.34639577675600325</v>
      </c>
      <c r="CB27">
        <v>0</v>
      </c>
      <c r="CC27">
        <v>1</v>
      </c>
      <c r="CD27" s="80">
        <f t="shared" si="13"/>
        <v>17</v>
      </c>
      <c r="CE27" s="80">
        <f t="shared" si="14"/>
        <v>6</v>
      </c>
      <c r="CF27" s="80">
        <f t="shared" si="10"/>
        <v>0.68518518518518512</v>
      </c>
      <c r="CG27" s="80">
        <f t="shared" si="11"/>
        <v>0.9375</v>
      </c>
      <c r="CH27" s="80">
        <f t="shared" si="12"/>
        <v>1.736111111111098E-2</v>
      </c>
    </row>
    <row r="28" spans="1:86" ht="15.75" x14ac:dyDescent="0.5">
      <c r="A28" s="83">
        <v>16.899999999999999</v>
      </c>
      <c r="B28" s="82">
        <v>85</v>
      </c>
      <c r="C28" s="82">
        <v>12</v>
      </c>
      <c r="D28" s="84">
        <v>1.86</v>
      </c>
      <c r="E28" s="82">
        <v>311</v>
      </c>
      <c r="F28" s="82">
        <v>2</v>
      </c>
      <c r="G28" s="82">
        <v>124</v>
      </c>
      <c r="H28" s="29">
        <v>1</v>
      </c>
      <c r="I28" s="82">
        <v>37</v>
      </c>
      <c r="J28" s="82">
        <v>13</v>
      </c>
      <c r="K28" s="82">
        <v>2</v>
      </c>
      <c r="L28" s="61">
        <v>42</v>
      </c>
      <c r="M28" s="62">
        <v>62</v>
      </c>
      <c r="N28" s="80">
        <v>1</v>
      </c>
      <c r="O28" s="30">
        <v>164</v>
      </c>
      <c r="P28" s="30">
        <v>172</v>
      </c>
      <c r="Q28" s="31">
        <v>4.878048780487805E-2</v>
      </c>
      <c r="R28" s="82">
        <v>1</v>
      </c>
      <c r="T28">
        <v>8.1</v>
      </c>
      <c r="U28">
        <v>49</v>
      </c>
      <c r="V28">
        <v>16</v>
      </c>
      <c r="W28">
        <v>0.98299999999999998</v>
      </c>
      <c r="X28">
        <v>71</v>
      </c>
      <c r="Y28">
        <v>4</v>
      </c>
      <c r="Z28">
        <v>112</v>
      </c>
      <c r="AA28">
        <v>0</v>
      </c>
      <c r="AB28">
        <v>39</v>
      </c>
      <c r="AC28">
        <v>7</v>
      </c>
      <c r="AD28">
        <v>3</v>
      </c>
      <c r="AE28">
        <v>45</v>
      </c>
      <c r="AF28">
        <v>23</v>
      </c>
      <c r="AG28">
        <v>0</v>
      </c>
      <c r="AH28">
        <v>175</v>
      </c>
      <c r="AI28">
        <v>180</v>
      </c>
      <c r="AJ28">
        <v>2.8571428571428571E-2</v>
      </c>
      <c r="AK28" s="106">
        <v>1</v>
      </c>
      <c r="AL28" s="107">
        <v>0</v>
      </c>
      <c r="AM28" s="108">
        <f t="shared" si="1"/>
        <v>1</v>
      </c>
      <c r="AN28" s="80">
        <f t="shared" si="2"/>
        <v>1</v>
      </c>
      <c r="AO28" s="80">
        <f t="shared" si="3"/>
        <v>0.83763489317218676</v>
      </c>
      <c r="AP28" s="106">
        <f t="shared" si="4"/>
        <v>0.83763489317218676</v>
      </c>
      <c r="AQ28" s="108">
        <f t="shared" si="5"/>
        <v>0.16236510682781324</v>
      </c>
      <c r="AR28" s="106">
        <f t="shared" si="6"/>
        <v>-0.17717296177847464</v>
      </c>
      <c r="AS28" s="108">
        <f t="shared" si="7"/>
        <v>100</v>
      </c>
      <c r="AT28" s="80">
        <f t="shared" si="8"/>
        <v>0.19383756353907883</v>
      </c>
      <c r="CA28">
        <v>0.35945323175155697</v>
      </c>
      <c r="CB28">
        <v>1</v>
      </c>
      <c r="CC28">
        <v>0</v>
      </c>
      <c r="CD28" s="80">
        <f t="shared" si="13"/>
        <v>18</v>
      </c>
      <c r="CE28" s="80">
        <f t="shared" si="14"/>
        <v>6</v>
      </c>
      <c r="CF28" s="80">
        <f t="shared" si="10"/>
        <v>0.66666666666666674</v>
      </c>
      <c r="CG28" s="80">
        <f t="shared" si="11"/>
        <v>0.9375</v>
      </c>
      <c r="CH28" s="80">
        <f t="shared" si="12"/>
        <v>1.7361111111111188E-2</v>
      </c>
    </row>
    <row r="29" spans="1:86" ht="15.75" x14ac:dyDescent="0.5">
      <c r="A29" s="83">
        <v>7.9</v>
      </c>
      <c r="B29" s="82">
        <v>35</v>
      </c>
      <c r="C29" s="82">
        <v>6</v>
      </c>
      <c r="D29" s="84">
        <v>4.7E-2</v>
      </c>
      <c r="E29" s="82">
        <v>65</v>
      </c>
      <c r="F29" s="82">
        <v>4</v>
      </c>
      <c r="G29" s="82">
        <v>88</v>
      </c>
      <c r="H29" s="29">
        <v>0</v>
      </c>
      <c r="I29" s="82">
        <v>27</v>
      </c>
      <c r="J29" s="82">
        <v>5</v>
      </c>
      <c r="K29" s="82">
        <v>6</v>
      </c>
      <c r="L29" s="61">
        <v>37</v>
      </c>
      <c r="M29" s="62">
        <v>16</v>
      </c>
      <c r="N29" s="80">
        <v>0</v>
      </c>
      <c r="O29" s="30">
        <v>180</v>
      </c>
      <c r="P29" s="30">
        <v>186</v>
      </c>
      <c r="Q29" s="31">
        <v>3.3333333333333333E-2</v>
      </c>
      <c r="R29" s="82">
        <v>1</v>
      </c>
      <c r="T29">
        <v>8.1</v>
      </c>
      <c r="U29">
        <v>58</v>
      </c>
      <c r="V29">
        <v>19</v>
      </c>
      <c r="W29">
        <v>0.44700000000000001</v>
      </c>
      <c r="X29">
        <v>20</v>
      </c>
      <c r="Y29">
        <v>4</v>
      </c>
      <c r="Z29">
        <v>129</v>
      </c>
      <c r="AA29">
        <v>0</v>
      </c>
      <c r="AB29">
        <v>43</v>
      </c>
      <c r="AC29">
        <v>10</v>
      </c>
      <c r="AD29">
        <v>3</v>
      </c>
      <c r="AE29">
        <v>42</v>
      </c>
      <c r="AF29">
        <v>35</v>
      </c>
      <c r="AG29">
        <v>0</v>
      </c>
      <c r="AH29">
        <v>178</v>
      </c>
      <c r="AI29">
        <v>184</v>
      </c>
      <c r="AJ29">
        <v>3.3707865168539325E-2</v>
      </c>
      <c r="AK29" s="106">
        <v>1</v>
      </c>
      <c r="AL29" s="107">
        <v>0</v>
      </c>
      <c r="AM29" s="108">
        <f t="shared" si="1"/>
        <v>1</v>
      </c>
      <c r="AN29" s="80">
        <f t="shared" si="2"/>
        <v>1</v>
      </c>
      <c r="AO29" s="80">
        <f t="shared" si="3"/>
        <v>0.81077511276232894</v>
      </c>
      <c r="AP29" s="106">
        <f t="shared" si="4"/>
        <v>0.81077511276232894</v>
      </c>
      <c r="AQ29" s="108">
        <f t="shared" si="5"/>
        <v>0.18922488723767106</v>
      </c>
      <c r="AR29" s="106">
        <f t="shared" si="6"/>
        <v>-0.20976455954443962</v>
      </c>
      <c r="AS29" s="108">
        <f t="shared" si="7"/>
        <v>100</v>
      </c>
      <c r="AT29" s="80">
        <f t="shared" si="8"/>
        <v>0.23338763642235838</v>
      </c>
      <c r="CA29">
        <v>0.36706356432879284</v>
      </c>
      <c r="CB29">
        <v>1</v>
      </c>
      <c r="CC29">
        <v>0</v>
      </c>
      <c r="CD29" s="80">
        <f t="shared" si="13"/>
        <v>19</v>
      </c>
      <c r="CE29" s="80">
        <f t="shared" si="14"/>
        <v>6</v>
      </c>
      <c r="CF29" s="80">
        <f t="shared" si="10"/>
        <v>0.64814814814814814</v>
      </c>
      <c r="CG29" s="80">
        <f t="shared" si="11"/>
        <v>0.9375</v>
      </c>
      <c r="CH29" s="80">
        <f t="shared" si="12"/>
        <v>1.7361111111111084E-2</v>
      </c>
    </row>
    <row r="30" spans="1:86" ht="15.75" x14ac:dyDescent="0.5">
      <c r="A30" s="83">
        <v>9.6</v>
      </c>
      <c r="B30" s="82">
        <v>51</v>
      </c>
      <c r="C30" s="82">
        <v>6</v>
      </c>
      <c r="D30" s="84">
        <v>0.498</v>
      </c>
      <c r="E30" s="82">
        <v>31</v>
      </c>
      <c r="F30" s="82">
        <v>4</v>
      </c>
      <c r="G30" s="82">
        <v>117</v>
      </c>
      <c r="H30" s="29">
        <v>0</v>
      </c>
      <c r="I30" s="82">
        <v>30</v>
      </c>
      <c r="J30" s="82">
        <v>5</v>
      </c>
      <c r="K30" s="82">
        <v>2</v>
      </c>
      <c r="L30" s="61">
        <v>36</v>
      </c>
      <c r="M30" s="62">
        <v>20</v>
      </c>
      <c r="N30" s="80">
        <v>0</v>
      </c>
      <c r="O30" s="30">
        <v>179</v>
      </c>
      <c r="P30" s="30">
        <v>187</v>
      </c>
      <c r="Q30" s="31">
        <v>4.4692737430167599E-2</v>
      </c>
      <c r="R30" s="82">
        <v>1</v>
      </c>
      <c r="T30">
        <v>8.1</v>
      </c>
      <c r="U30">
        <v>79</v>
      </c>
      <c r="V30">
        <v>2</v>
      </c>
      <c r="W30">
        <v>0.54600000000000004</v>
      </c>
      <c r="X30">
        <v>122</v>
      </c>
      <c r="Y30">
        <v>4</v>
      </c>
      <c r="Z30">
        <v>129</v>
      </c>
      <c r="AA30">
        <v>0</v>
      </c>
      <c r="AB30">
        <v>56</v>
      </c>
      <c r="AC30">
        <v>3</v>
      </c>
      <c r="AD30">
        <v>5</v>
      </c>
      <c r="AE30">
        <v>33</v>
      </c>
      <c r="AF30">
        <v>74</v>
      </c>
      <c r="AG30">
        <v>0</v>
      </c>
      <c r="AH30">
        <v>163</v>
      </c>
      <c r="AI30">
        <v>170</v>
      </c>
      <c r="AJ30">
        <v>4.2944785276073622E-2</v>
      </c>
      <c r="AK30" s="106">
        <v>1</v>
      </c>
      <c r="AL30" s="107">
        <v>0</v>
      </c>
      <c r="AM30" s="108">
        <f t="shared" si="1"/>
        <v>1</v>
      </c>
      <c r="AN30" s="80">
        <f t="shared" si="2"/>
        <v>1</v>
      </c>
      <c r="AO30" s="80">
        <f t="shared" si="3"/>
        <v>0.49020359845805328</v>
      </c>
      <c r="AP30" s="106">
        <f t="shared" si="4"/>
        <v>0.49020359845805328</v>
      </c>
      <c r="AQ30" s="108">
        <f t="shared" si="5"/>
        <v>0.50979640154194672</v>
      </c>
      <c r="AR30" s="106">
        <f t="shared" si="6"/>
        <v>-0.71293446711936603</v>
      </c>
      <c r="AS30" s="108">
        <f t="shared" si="7"/>
        <v>0</v>
      </c>
      <c r="AT30" s="80">
        <f t="shared" si="8"/>
        <v>1.0399687051370554</v>
      </c>
      <c r="CA30">
        <v>0.41209430039160511</v>
      </c>
      <c r="CB30">
        <v>1</v>
      </c>
      <c r="CC30">
        <v>0</v>
      </c>
      <c r="CD30" s="80">
        <f t="shared" si="13"/>
        <v>20</v>
      </c>
      <c r="CE30" s="80">
        <f t="shared" si="14"/>
        <v>6</v>
      </c>
      <c r="CF30" s="80">
        <f t="shared" si="10"/>
        <v>0.62962962962962965</v>
      </c>
      <c r="CG30" s="80">
        <f t="shared" si="11"/>
        <v>0.9375</v>
      </c>
      <c r="CH30" s="80">
        <f t="shared" si="12"/>
        <v>0</v>
      </c>
    </row>
    <row r="31" spans="1:86" ht="15.75" x14ac:dyDescent="0.5">
      <c r="A31" s="83">
        <v>16.3</v>
      </c>
      <c r="B31" s="82">
        <v>102</v>
      </c>
      <c r="C31" s="82">
        <v>12</v>
      </c>
      <c r="D31" s="84">
        <v>8.4000000000000005E-2</v>
      </c>
      <c r="E31" s="82">
        <v>249</v>
      </c>
      <c r="F31" s="82">
        <v>2</v>
      </c>
      <c r="G31" s="82">
        <v>86</v>
      </c>
      <c r="H31" s="29">
        <v>1</v>
      </c>
      <c r="I31" s="82">
        <v>38</v>
      </c>
      <c r="J31" s="82">
        <v>11</v>
      </c>
      <c r="K31" s="82">
        <v>2</v>
      </c>
      <c r="L31" s="61">
        <v>32</v>
      </c>
      <c r="M31" s="62">
        <v>114</v>
      </c>
      <c r="N31" s="80">
        <v>1</v>
      </c>
      <c r="O31" s="30">
        <v>170</v>
      </c>
      <c r="P31" s="30">
        <v>177</v>
      </c>
      <c r="Q31" s="31">
        <v>4.1176470588235294E-2</v>
      </c>
      <c r="R31" s="82">
        <v>1</v>
      </c>
      <c r="T31">
        <v>8.1999999999999993</v>
      </c>
      <c r="U31">
        <v>49</v>
      </c>
      <c r="V31">
        <v>13</v>
      </c>
      <c r="W31">
        <v>0.85199999999999998</v>
      </c>
      <c r="X31">
        <v>102</v>
      </c>
      <c r="Y31">
        <v>3</v>
      </c>
      <c r="Z31">
        <v>108</v>
      </c>
      <c r="AA31">
        <v>0</v>
      </c>
      <c r="AB31">
        <v>37</v>
      </c>
      <c r="AC31">
        <v>9</v>
      </c>
      <c r="AD31">
        <v>4</v>
      </c>
      <c r="AE31">
        <v>41</v>
      </c>
      <c r="AF31">
        <v>25</v>
      </c>
      <c r="AG31">
        <v>0</v>
      </c>
      <c r="AH31">
        <v>162</v>
      </c>
      <c r="AI31">
        <v>168</v>
      </c>
      <c r="AJ31">
        <v>3.7037037037037035E-2</v>
      </c>
      <c r="AK31" s="106">
        <v>1</v>
      </c>
      <c r="AL31" s="107">
        <v>0</v>
      </c>
      <c r="AM31" s="108">
        <f t="shared" si="1"/>
        <v>1</v>
      </c>
      <c r="AN31" s="80">
        <f t="shared" si="2"/>
        <v>1</v>
      </c>
      <c r="AO31" s="80">
        <f t="shared" si="3"/>
        <v>0.71469498767001316</v>
      </c>
      <c r="AP31" s="106">
        <f t="shared" si="4"/>
        <v>0.71469498767001316</v>
      </c>
      <c r="AQ31" s="108">
        <f t="shared" si="5"/>
        <v>0.28530501232998684</v>
      </c>
      <c r="AR31" s="106">
        <f t="shared" si="6"/>
        <v>-0.33589941797512529</v>
      </c>
      <c r="AS31" s="108">
        <f t="shared" si="7"/>
        <v>100</v>
      </c>
      <c r="AT31" s="80">
        <f t="shared" si="8"/>
        <v>0.39919828353646858</v>
      </c>
      <c r="CA31">
        <v>0.41277485443844764</v>
      </c>
      <c r="CB31">
        <v>0</v>
      </c>
      <c r="CC31">
        <v>1</v>
      </c>
      <c r="CD31" s="80">
        <f t="shared" si="13"/>
        <v>20</v>
      </c>
      <c r="CE31" s="80">
        <f t="shared" si="14"/>
        <v>7</v>
      </c>
      <c r="CF31" s="80">
        <f t="shared" si="10"/>
        <v>0.62962962962962965</v>
      </c>
      <c r="CG31" s="80">
        <f t="shared" si="11"/>
        <v>0.92708333333333337</v>
      </c>
      <c r="CH31" s="80">
        <f t="shared" si="12"/>
        <v>0</v>
      </c>
    </row>
    <row r="32" spans="1:86" ht="15.75" x14ac:dyDescent="0.5">
      <c r="A32" s="83">
        <v>11.2</v>
      </c>
      <c r="B32" s="82">
        <v>70</v>
      </c>
      <c r="C32" s="82">
        <v>14</v>
      </c>
      <c r="D32" s="84">
        <v>4.8000000000000001E-2</v>
      </c>
      <c r="E32" s="82">
        <v>197</v>
      </c>
      <c r="F32" s="82">
        <v>4</v>
      </c>
      <c r="G32" s="82">
        <v>72</v>
      </c>
      <c r="H32" s="29">
        <v>1</v>
      </c>
      <c r="I32" s="82">
        <v>35</v>
      </c>
      <c r="J32" s="82">
        <v>11</v>
      </c>
      <c r="K32" s="82">
        <v>3</v>
      </c>
      <c r="L32" s="61">
        <v>42</v>
      </c>
      <c r="M32" s="62">
        <v>56</v>
      </c>
      <c r="N32" s="80">
        <v>0</v>
      </c>
      <c r="O32" s="30">
        <v>166</v>
      </c>
      <c r="P32" s="30">
        <v>172</v>
      </c>
      <c r="Q32" s="31">
        <v>3.614457831325301E-2</v>
      </c>
      <c r="R32" s="82">
        <v>1</v>
      </c>
      <c r="T32">
        <v>8.3000000000000007</v>
      </c>
      <c r="U32">
        <v>49</v>
      </c>
      <c r="V32">
        <v>4</v>
      </c>
      <c r="W32">
        <v>0.124</v>
      </c>
      <c r="X32">
        <v>77</v>
      </c>
      <c r="Y32">
        <v>3</v>
      </c>
      <c r="Z32">
        <v>150</v>
      </c>
      <c r="AA32">
        <v>0</v>
      </c>
      <c r="AB32">
        <v>29</v>
      </c>
      <c r="AC32">
        <v>10</v>
      </c>
      <c r="AD32">
        <v>1</v>
      </c>
      <c r="AE32">
        <v>32</v>
      </c>
      <c r="AF32">
        <v>24</v>
      </c>
      <c r="AG32">
        <v>1</v>
      </c>
      <c r="AH32">
        <v>168</v>
      </c>
      <c r="AI32">
        <v>175</v>
      </c>
      <c r="AJ32">
        <v>4.1666666666666664E-2</v>
      </c>
      <c r="AK32" s="106">
        <v>0</v>
      </c>
      <c r="AL32" s="107">
        <v>1</v>
      </c>
      <c r="AM32" s="108">
        <f t="shared" si="1"/>
        <v>1</v>
      </c>
      <c r="AN32" s="80">
        <f t="shared" si="2"/>
        <v>0</v>
      </c>
      <c r="AO32" s="80">
        <f t="shared" si="3"/>
        <v>0.5636774176019631</v>
      </c>
      <c r="AP32" s="106">
        <f t="shared" si="4"/>
        <v>0.5636774176019631</v>
      </c>
      <c r="AQ32" s="108">
        <f t="shared" si="5"/>
        <v>0.4363225823980369</v>
      </c>
      <c r="AR32" s="106">
        <f t="shared" si="6"/>
        <v>-0.82937344131501345</v>
      </c>
      <c r="AS32" s="108">
        <f t="shared" si="7"/>
        <v>0</v>
      </c>
      <c r="AT32" s="80">
        <f t="shared" si="8"/>
        <v>1.2918822915467305</v>
      </c>
      <c r="CA32">
        <v>0.41379714569912196</v>
      </c>
      <c r="CB32">
        <v>0</v>
      </c>
      <c r="CC32">
        <v>1</v>
      </c>
      <c r="CD32" s="80">
        <f t="shared" si="13"/>
        <v>20</v>
      </c>
      <c r="CE32" s="80">
        <f t="shared" si="14"/>
        <v>8</v>
      </c>
      <c r="CF32" s="80">
        <f t="shared" si="10"/>
        <v>0.62962962962962965</v>
      </c>
      <c r="CG32" s="80">
        <f t="shared" si="11"/>
        <v>0.91666666666666663</v>
      </c>
      <c r="CH32" s="80">
        <f t="shared" si="12"/>
        <v>0</v>
      </c>
    </row>
    <row r="33" spans="1:86" ht="15.75" x14ac:dyDescent="0.5">
      <c r="A33" s="83">
        <v>13.1</v>
      </c>
      <c r="B33" s="82">
        <v>61</v>
      </c>
      <c r="C33" s="82">
        <v>7</v>
      </c>
      <c r="D33" s="84">
        <v>0.96</v>
      </c>
      <c r="E33" s="82">
        <v>213</v>
      </c>
      <c r="F33" s="82">
        <v>2</v>
      </c>
      <c r="G33" s="82">
        <v>101</v>
      </c>
      <c r="H33" s="29">
        <v>1</v>
      </c>
      <c r="I33" s="82">
        <v>30</v>
      </c>
      <c r="J33" s="82">
        <v>10</v>
      </c>
      <c r="K33" s="82">
        <v>5</v>
      </c>
      <c r="L33" s="61">
        <v>39</v>
      </c>
      <c r="M33" s="62">
        <v>43</v>
      </c>
      <c r="N33" s="80">
        <v>1</v>
      </c>
      <c r="O33" s="30">
        <v>168</v>
      </c>
      <c r="P33" s="30">
        <v>173</v>
      </c>
      <c r="Q33" s="31">
        <v>2.976190476190476E-2</v>
      </c>
      <c r="R33" s="82">
        <v>1</v>
      </c>
      <c r="T33">
        <v>8.4</v>
      </c>
      <c r="U33">
        <v>47</v>
      </c>
      <c r="V33">
        <v>10</v>
      </c>
      <c r="W33">
        <v>1.512</v>
      </c>
      <c r="X33">
        <v>73</v>
      </c>
      <c r="Y33">
        <v>0</v>
      </c>
      <c r="Z33">
        <v>82</v>
      </c>
      <c r="AA33">
        <v>1</v>
      </c>
      <c r="AB33">
        <v>31</v>
      </c>
      <c r="AC33">
        <v>7</v>
      </c>
      <c r="AD33">
        <v>2</v>
      </c>
      <c r="AE33">
        <v>41</v>
      </c>
      <c r="AF33">
        <v>22</v>
      </c>
      <c r="AG33">
        <v>1</v>
      </c>
      <c r="AH33">
        <v>174</v>
      </c>
      <c r="AI33">
        <v>180</v>
      </c>
      <c r="AJ33">
        <v>3.4482758620689655E-2</v>
      </c>
      <c r="AK33" s="106">
        <v>0</v>
      </c>
      <c r="AL33" s="107">
        <v>1</v>
      </c>
      <c r="AM33" s="108">
        <f t="shared" si="1"/>
        <v>1</v>
      </c>
      <c r="AN33" s="80">
        <f t="shared" si="2"/>
        <v>0</v>
      </c>
      <c r="AO33" s="80">
        <f t="shared" si="3"/>
        <v>0.23840756497911911</v>
      </c>
      <c r="AP33" s="106">
        <f t="shared" si="4"/>
        <v>0.23840756497911911</v>
      </c>
      <c r="AQ33" s="108">
        <f t="shared" si="5"/>
        <v>0.76159243502088092</v>
      </c>
      <c r="AR33" s="106">
        <f t="shared" si="6"/>
        <v>-0.27234372856261124</v>
      </c>
      <c r="AS33" s="108">
        <f t="shared" si="7"/>
        <v>100</v>
      </c>
      <c r="AT33" s="80">
        <f t="shared" si="8"/>
        <v>0.31303825250389017</v>
      </c>
      <c r="CA33">
        <v>0.41763372297265622</v>
      </c>
      <c r="CB33">
        <v>0</v>
      </c>
      <c r="CC33">
        <v>1</v>
      </c>
      <c r="CD33" s="80">
        <f t="shared" si="13"/>
        <v>20</v>
      </c>
      <c r="CE33" s="80">
        <f t="shared" si="14"/>
        <v>9</v>
      </c>
      <c r="CF33" s="80">
        <f t="shared" si="10"/>
        <v>0.62962962962962965</v>
      </c>
      <c r="CG33" s="80">
        <f t="shared" si="11"/>
        <v>0.90625</v>
      </c>
      <c r="CH33" s="80">
        <f t="shared" si="12"/>
        <v>0</v>
      </c>
    </row>
    <row r="34" spans="1:86" ht="15.75" x14ac:dyDescent="0.5">
      <c r="A34" s="83">
        <v>8</v>
      </c>
      <c r="B34" s="82">
        <v>44</v>
      </c>
      <c r="C34" s="82">
        <v>3</v>
      </c>
      <c r="D34" s="84">
        <v>1.18</v>
      </c>
      <c r="E34" s="82">
        <v>69</v>
      </c>
      <c r="F34" s="82">
        <v>2</v>
      </c>
      <c r="G34" s="82">
        <v>72</v>
      </c>
      <c r="H34" s="29">
        <v>0</v>
      </c>
      <c r="I34" s="82">
        <v>34</v>
      </c>
      <c r="J34" s="82">
        <v>6</v>
      </c>
      <c r="K34" s="82">
        <v>2</v>
      </c>
      <c r="L34" s="61">
        <v>47</v>
      </c>
      <c r="M34" s="62">
        <v>20</v>
      </c>
      <c r="N34" s="80">
        <v>0</v>
      </c>
      <c r="O34" s="30">
        <v>178</v>
      </c>
      <c r="P34" s="30">
        <v>183</v>
      </c>
      <c r="Q34" s="31">
        <v>2.8089887640449437E-2</v>
      </c>
      <c r="R34" s="82">
        <v>0</v>
      </c>
      <c r="T34">
        <v>8.4</v>
      </c>
      <c r="U34">
        <v>56</v>
      </c>
      <c r="V34">
        <v>14</v>
      </c>
      <c r="W34">
        <v>3.9E-2</v>
      </c>
      <c r="X34">
        <v>128</v>
      </c>
      <c r="Y34">
        <v>1</v>
      </c>
      <c r="Z34">
        <v>97</v>
      </c>
      <c r="AA34">
        <v>1</v>
      </c>
      <c r="AB34">
        <v>43</v>
      </c>
      <c r="AC34">
        <v>6</v>
      </c>
      <c r="AD34">
        <v>3</v>
      </c>
      <c r="AE34">
        <v>41</v>
      </c>
      <c r="AF34">
        <v>37</v>
      </c>
      <c r="AG34">
        <v>0</v>
      </c>
      <c r="AH34">
        <v>165</v>
      </c>
      <c r="AI34">
        <v>172</v>
      </c>
      <c r="AJ34">
        <v>4.2424242424242427E-2</v>
      </c>
      <c r="AK34" s="106">
        <v>0</v>
      </c>
      <c r="AL34" s="107">
        <v>1</v>
      </c>
      <c r="AM34" s="108">
        <f t="shared" si="1"/>
        <v>1</v>
      </c>
      <c r="AN34" s="80">
        <f t="shared" si="2"/>
        <v>0</v>
      </c>
      <c r="AO34" s="80">
        <f t="shared" si="3"/>
        <v>0.29274359378123216</v>
      </c>
      <c r="AP34" s="106">
        <f t="shared" si="4"/>
        <v>0.29274359378123216</v>
      </c>
      <c r="AQ34" s="108">
        <f t="shared" si="5"/>
        <v>0.70725640621876784</v>
      </c>
      <c r="AR34" s="106">
        <f t="shared" si="6"/>
        <v>-0.34636201091462876</v>
      </c>
      <c r="AS34" s="108">
        <f t="shared" si="7"/>
        <v>100</v>
      </c>
      <c r="AT34" s="80">
        <f t="shared" si="8"/>
        <v>0.41391437561709554</v>
      </c>
      <c r="CA34">
        <v>0.44844692783530637</v>
      </c>
      <c r="CB34">
        <v>0</v>
      </c>
      <c r="CC34">
        <v>1</v>
      </c>
      <c r="CD34" s="80">
        <f t="shared" si="13"/>
        <v>20</v>
      </c>
      <c r="CE34" s="80">
        <f t="shared" si="14"/>
        <v>10</v>
      </c>
      <c r="CF34" s="80">
        <f t="shared" si="10"/>
        <v>0.62962962962962965</v>
      </c>
      <c r="CG34" s="80">
        <f t="shared" si="11"/>
        <v>0.89583333333333337</v>
      </c>
      <c r="CH34" s="80">
        <f t="shared" si="12"/>
        <v>0</v>
      </c>
    </row>
    <row r="35" spans="1:86" ht="15.75" x14ac:dyDescent="0.5">
      <c r="A35" s="83">
        <v>16.100000000000001</v>
      </c>
      <c r="B35" s="82">
        <v>98</v>
      </c>
      <c r="C35" s="82">
        <v>3</v>
      </c>
      <c r="D35" s="84">
        <v>0.97399999999999998</v>
      </c>
      <c r="E35" s="82">
        <v>201</v>
      </c>
      <c r="F35" s="82">
        <v>1</v>
      </c>
      <c r="G35" s="82">
        <v>91</v>
      </c>
      <c r="H35" s="29">
        <v>1</v>
      </c>
      <c r="I35" s="82">
        <v>37</v>
      </c>
      <c r="J35" s="82">
        <v>6</v>
      </c>
      <c r="K35" s="82">
        <v>3</v>
      </c>
      <c r="L35" s="61">
        <v>32</v>
      </c>
      <c r="M35" s="62">
        <v>106</v>
      </c>
      <c r="N35" s="80">
        <v>0</v>
      </c>
      <c r="O35" s="30">
        <v>186</v>
      </c>
      <c r="P35" s="30">
        <v>194</v>
      </c>
      <c r="Q35" s="31">
        <v>4.3010752688172046E-2</v>
      </c>
      <c r="R35" s="82">
        <v>1</v>
      </c>
      <c r="T35">
        <v>8.5</v>
      </c>
      <c r="U35">
        <v>53</v>
      </c>
      <c r="V35">
        <v>21</v>
      </c>
      <c r="W35">
        <v>0.56799999999999995</v>
      </c>
      <c r="X35">
        <v>125</v>
      </c>
      <c r="Y35">
        <v>3</v>
      </c>
      <c r="Z35">
        <v>109</v>
      </c>
      <c r="AA35">
        <v>0</v>
      </c>
      <c r="AB35">
        <v>44</v>
      </c>
      <c r="AC35">
        <v>8</v>
      </c>
      <c r="AD35">
        <v>3</v>
      </c>
      <c r="AE35">
        <v>45</v>
      </c>
      <c r="AF35">
        <v>34</v>
      </c>
      <c r="AG35">
        <v>0</v>
      </c>
      <c r="AH35">
        <v>160</v>
      </c>
      <c r="AI35">
        <v>167</v>
      </c>
      <c r="AJ35">
        <v>4.3749999999999997E-2</v>
      </c>
      <c r="AK35" s="106">
        <v>0</v>
      </c>
      <c r="AL35" s="107">
        <v>1</v>
      </c>
      <c r="AM35" s="108">
        <f t="shared" si="1"/>
        <v>1</v>
      </c>
      <c r="AN35" s="80">
        <f t="shared" si="2"/>
        <v>0</v>
      </c>
      <c r="AO35" s="80">
        <f t="shared" si="3"/>
        <v>0.6591755774271999</v>
      </c>
      <c r="AP35" s="106">
        <f t="shared" si="4"/>
        <v>0.6591755774271999</v>
      </c>
      <c r="AQ35" s="108">
        <f t="shared" si="5"/>
        <v>0.3408244225728001</v>
      </c>
      <c r="AR35" s="106">
        <f t="shared" si="6"/>
        <v>-1.0763878241157356</v>
      </c>
      <c r="AS35" s="108">
        <f t="shared" si="7"/>
        <v>0</v>
      </c>
      <c r="AT35" s="80">
        <f t="shared" si="8"/>
        <v>1.9340620383106495</v>
      </c>
      <c r="CA35">
        <v>0.45485814017525783</v>
      </c>
      <c r="CB35">
        <v>0</v>
      </c>
      <c r="CC35">
        <v>1</v>
      </c>
      <c r="CD35" s="80">
        <f t="shared" si="13"/>
        <v>20</v>
      </c>
      <c r="CE35" s="80">
        <f t="shared" si="14"/>
        <v>11</v>
      </c>
      <c r="CF35" s="80">
        <f t="shared" si="10"/>
        <v>0.62962962962962965</v>
      </c>
      <c r="CG35" s="80">
        <f t="shared" si="11"/>
        <v>0.88541666666666663</v>
      </c>
      <c r="CH35" s="80">
        <f t="shared" si="12"/>
        <v>1.6396604938271577E-2</v>
      </c>
    </row>
    <row r="36" spans="1:86" ht="15.75" x14ac:dyDescent="0.5">
      <c r="A36" s="83">
        <v>10.4</v>
      </c>
      <c r="B36" s="82">
        <v>53</v>
      </c>
      <c r="C36" s="82">
        <v>4</v>
      </c>
      <c r="D36" s="84">
        <v>1.3149999999999999</v>
      </c>
      <c r="E36" s="82">
        <v>69</v>
      </c>
      <c r="F36" s="82">
        <v>1</v>
      </c>
      <c r="G36" s="82">
        <v>78</v>
      </c>
      <c r="H36" s="29">
        <v>1</v>
      </c>
      <c r="I36" s="82">
        <v>35</v>
      </c>
      <c r="J36" s="82">
        <v>9</v>
      </c>
      <c r="K36" s="82">
        <v>2</v>
      </c>
      <c r="L36" s="61">
        <v>47</v>
      </c>
      <c r="M36" s="62">
        <v>25</v>
      </c>
      <c r="N36" s="80">
        <v>0</v>
      </c>
      <c r="O36" s="30">
        <v>181</v>
      </c>
      <c r="P36" s="30">
        <v>189</v>
      </c>
      <c r="Q36" s="31">
        <v>4.4198895027624308E-2</v>
      </c>
      <c r="R36" s="82">
        <v>1</v>
      </c>
      <c r="T36">
        <v>8.6</v>
      </c>
      <c r="U36">
        <v>48</v>
      </c>
      <c r="V36">
        <v>10</v>
      </c>
      <c r="W36">
        <v>1.6439999999999999</v>
      </c>
      <c r="X36">
        <v>60</v>
      </c>
      <c r="Y36">
        <v>3</v>
      </c>
      <c r="Z36">
        <v>118</v>
      </c>
      <c r="AA36">
        <v>1</v>
      </c>
      <c r="AB36">
        <v>34</v>
      </c>
      <c r="AC36">
        <v>19</v>
      </c>
      <c r="AD36">
        <v>1</v>
      </c>
      <c r="AE36">
        <v>39</v>
      </c>
      <c r="AF36">
        <v>22</v>
      </c>
      <c r="AG36">
        <v>1</v>
      </c>
      <c r="AH36">
        <v>172</v>
      </c>
      <c r="AI36">
        <v>180</v>
      </c>
      <c r="AJ36">
        <v>4.6511627906976744E-2</v>
      </c>
      <c r="AK36" s="106">
        <v>0</v>
      </c>
      <c r="AL36" s="107">
        <v>1</v>
      </c>
      <c r="AM36" s="108">
        <f t="shared" si="1"/>
        <v>1</v>
      </c>
      <c r="AN36" s="80">
        <f t="shared" si="2"/>
        <v>0</v>
      </c>
      <c r="AO36" s="80">
        <f t="shared" si="3"/>
        <v>0.82509468578904421</v>
      </c>
      <c r="AP36" s="106">
        <f t="shared" si="4"/>
        <v>0.82509468578904421</v>
      </c>
      <c r="AQ36" s="108">
        <f t="shared" si="5"/>
        <v>0.17490531421095579</v>
      </c>
      <c r="AR36" s="106">
        <f t="shared" si="6"/>
        <v>-1.7435105131369792</v>
      </c>
      <c r="AS36" s="108">
        <f t="shared" si="7"/>
        <v>0</v>
      </c>
      <c r="AT36" s="80">
        <f t="shared" si="8"/>
        <v>4.7173791689021281</v>
      </c>
      <c r="CA36">
        <v>0.46878784501584803</v>
      </c>
      <c r="CB36">
        <v>1</v>
      </c>
      <c r="CC36">
        <v>0</v>
      </c>
      <c r="CD36" s="80">
        <f t="shared" si="13"/>
        <v>21</v>
      </c>
      <c r="CE36" s="80">
        <f t="shared" si="14"/>
        <v>11</v>
      </c>
      <c r="CF36" s="80">
        <f t="shared" si="10"/>
        <v>0.61111111111111116</v>
      </c>
      <c r="CG36" s="80">
        <f t="shared" si="11"/>
        <v>0.88541666666666663</v>
      </c>
      <c r="CH36" s="80">
        <f t="shared" si="12"/>
        <v>0</v>
      </c>
    </row>
    <row r="37" spans="1:86" ht="15.75" x14ac:dyDescent="0.5">
      <c r="A37" s="83">
        <v>7.4</v>
      </c>
      <c r="B37" s="82">
        <v>44</v>
      </c>
      <c r="C37" s="82">
        <v>12</v>
      </c>
      <c r="D37" s="84">
        <v>0.97399999999999998</v>
      </c>
      <c r="E37" s="82">
        <v>117</v>
      </c>
      <c r="F37" s="82">
        <v>3</v>
      </c>
      <c r="G37" s="82">
        <v>96</v>
      </c>
      <c r="H37" s="29">
        <v>0</v>
      </c>
      <c r="I37" s="82">
        <v>33</v>
      </c>
      <c r="J37" s="82">
        <v>6</v>
      </c>
      <c r="K37" s="82">
        <v>2</v>
      </c>
      <c r="L37" s="61">
        <v>40</v>
      </c>
      <c r="M37" s="62">
        <v>22</v>
      </c>
      <c r="N37" s="80">
        <v>1</v>
      </c>
      <c r="O37" s="30">
        <v>165</v>
      </c>
      <c r="P37" s="30">
        <v>170</v>
      </c>
      <c r="Q37" s="31">
        <v>3.0303030303030304E-2</v>
      </c>
      <c r="R37" s="82">
        <v>0</v>
      </c>
      <c r="T37">
        <v>8.6999999999999993</v>
      </c>
      <c r="U37">
        <v>51</v>
      </c>
      <c r="V37">
        <v>15</v>
      </c>
      <c r="W37">
        <v>0.18</v>
      </c>
      <c r="X37">
        <v>84</v>
      </c>
      <c r="Y37">
        <v>4</v>
      </c>
      <c r="Z37">
        <v>122</v>
      </c>
      <c r="AA37">
        <v>1</v>
      </c>
      <c r="AB37">
        <v>40</v>
      </c>
      <c r="AC37">
        <v>8</v>
      </c>
      <c r="AD37">
        <v>3</v>
      </c>
      <c r="AE37">
        <v>43</v>
      </c>
      <c r="AF37">
        <v>26</v>
      </c>
      <c r="AG37">
        <v>1</v>
      </c>
      <c r="AH37">
        <v>171</v>
      </c>
      <c r="AI37">
        <v>180</v>
      </c>
      <c r="AJ37">
        <v>5.2631578947368418E-2</v>
      </c>
      <c r="AK37" s="106">
        <v>1</v>
      </c>
      <c r="AL37" s="107">
        <v>0</v>
      </c>
      <c r="AM37" s="108">
        <f t="shared" si="1"/>
        <v>1</v>
      </c>
      <c r="AN37" s="80">
        <f t="shared" si="2"/>
        <v>1</v>
      </c>
      <c r="AO37" s="80">
        <f t="shared" si="3"/>
        <v>0.2854621908195934</v>
      </c>
      <c r="AP37" s="106">
        <f t="shared" si="4"/>
        <v>0.2854621908195934</v>
      </c>
      <c r="AQ37" s="108">
        <f t="shared" si="5"/>
        <v>0.71453780918040666</v>
      </c>
      <c r="AR37" s="106">
        <f t="shared" si="6"/>
        <v>-1.2536456901109059</v>
      </c>
      <c r="AS37" s="108">
        <f t="shared" si="7"/>
        <v>0</v>
      </c>
      <c r="AT37" s="80">
        <f t="shared" si="8"/>
        <v>2.5030908896512356</v>
      </c>
      <c r="CA37">
        <v>0.49020359845805328</v>
      </c>
      <c r="CB37">
        <v>0</v>
      </c>
      <c r="CC37">
        <v>1</v>
      </c>
      <c r="CD37" s="80">
        <f t="shared" si="13"/>
        <v>21</v>
      </c>
      <c r="CE37" s="80">
        <f t="shared" si="14"/>
        <v>12</v>
      </c>
      <c r="CF37" s="80">
        <f t="shared" si="10"/>
        <v>0.61111111111111116</v>
      </c>
      <c r="CG37" s="80">
        <f t="shared" si="11"/>
        <v>0.875</v>
      </c>
      <c r="CH37" s="80">
        <f t="shared" si="12"/>
        <v>1.6203703703703776E-2</v>
      </c>
    </row>
    <row r="38" spans="1:86" ht="15.75" x14ac:dyDescent="0.5">
      <c r="A38" s="83">
        <v>10.5</v>
      </c>
      <c r="B38" s="82">
        <v>58</v>
      </c>
      <c r="C38" s="82">
        <v>15</v>
      </c>
      <c r="D38" s="84">
        <v>0.16700000000000001</v>
      </c>
      <c r="E38" s="82">
        <v>81</v>
      </c>
      <c r="F38" s="82">
        <v>1</v>
      </c>
      <c r="G38" s="82">
        <v>120</v>
      </c>
      <c r="H38" s="29">
        <v>0</v>
      </c>
      <c r="I38" s="82">
        <v>39</v>
      </c>
      <c r="J38" s="82">
        <v>10</v>
      </c>
      <c r="K38" s="82">
        <v>2</v>
      </c>
      <c r="L38" s="61">
        <v>47</v>
      </c>
      <c r="M38" s="62">
        <v>35</v>
      </c>
      <c r="N38" s="80">
        <v>0</v>
      </c>
      <c r="O38" s="30">
        <v>181</v>
      </c>
      <c r="P38" s="30">
        <v>188</v>
      </c>
      <c r="Q38" s="31">
        <v>3.8674033149171269E-2</v>
      </c>
      <c r="R38" s="82">
        <v>0</v>
      </c>
      <c r="T38">
        <v>8.6999999999999993</v>
      </c>
      <c r="U38">
        <v>53</v>
      </c>
      <c r="V38">
        <v>2</v>
      </c>
      <c r="W38">
        <v>2.8719999999999999</v>
      </c>
      <c r="X38">
        <v>144</v>
      </c>
      <c r="Y38">
        <v>6</v>
      </c>
      <c r="Z38">
        <v>73</v>
      </c>
      <c r="AA38">
        <v>1</v>
      </c>
      <c r="AB38">
        <v>35</v>
      </c>
      <c r="AC38">
        <v>4</v>
      </c>
      <c r="AD38">
        <v>3</v>
      </c>
      <c r="AE38">
        <v>50</v>
      </c>
      <c r="AF38">
        <v>34</v>
      </c>
      <c r="AG38">
        <v>0</v>
      </c>
      <c r="AH38">
        <v>165</v>
      </c>
      <c r="AI38">
        <v>171</v>
      </c>
      <c r="AJ38">
        <v>3.6363636363636362E-2</v>
      </c>
      <c r="AK38" s="106">
        <v>1</v>
      </c>
      <c r="AL38" s="107">
        <v>0</v>
      </c>
      <c r="AM38" s="108">
        <f t="shared" si="1"/>
        <v>1</v>
      </c>
      <c r="AN38" s="80">
        <f t="shared" si="2"/>
        <v>1</v>
      </c>
      <c r="AO38" s="80">
        <f t="shared" si="3"/>
        <v>0.9442953411545798</v>
      </c>
      <c r="AP38" s="106">
        <f t="shared" si="4"/>
        <v>0.9442953411545798</v>
      </c>
      <c r="AQ38" s="108">
        <f t="shared" si="5"/>
        <v>5.5704658845420196E-2</v>
      </c>
      <c r="AR38" s="106">
        <f t="shared" si="6"/>
        <v>-5.7316300374993023E-2</v>
      </c>
      <c r="AS38" s="108">
        <f t="shared" si="7"/>
        <v>100</v>
      </c>
      <c r="AT38" s="80">
        <f t="shared" si="8"/>
        <v>5.8990716588001701E-2</v>
      </c>
      <c r="CA38">
        <v>0.49417887522846088</v>
      </c>
      <c r="CB38">
        <v>1</v>
      </c>
      <c r="CC38">
        <v>0</v>
      </c>
      <c r="CD38" s="80">
        <f t="shared" si="13"/>
        <v>22</v>
      </c>
      <c r="CE38" s="80">
        <f t="shared" si="14"/>
        <v>12</v>
      </c>
      <c r="CF38" s="80">
        <f t="shared" si="10"/>
        <v>0.59259259259259256</v>
      </c>
      <c r="CG38" s="80">
        <f t="shared" si="11"/>
        <v>0.875</v>
      </c>
      <c r="CH38" s="80">
        <f t="shared" si="12"/>
        <v>1.6203703703703679E-2</v>
      </c>
    </row>
    <row r="39" spans="1:86" ht="15.75" x14ac:dyDescent="0.5">
      <c r="A39" s="83">
        <v>12</v>
      </c>
      <c r="B39" s="82">
        <v>60</v>
      </c>
      <c r="C39" s="82">
        <v>5</v>
      </c>
      <c r="D39" s="84">
        <v>0.93700000000000006</v>
      </c>
      <c r="E39" s="82">
        <v>211</v>
      </c>
      <c r="F39" s="82">
        <v>3</v>
      </c>
      <c r="G39" s="82">
        <v>112</v>
      </c>
      <c r="H39" s="29">
        <v>0</v>
      </c>
      <c r="I39" s="82">
        <v>59</v>
      </c>
      <c r="J39" s="82">
        <v>15</v>
      </c>
      <c r="K39" s="82">
        <v>4</v>
      </c>
      <c r="L39" s="61">
        <v>37</v>
      </c>
      <c r="M39" s="62">
        <v>39</v>
      </c>
      <c r="N39" s="80">
        <v>0</v>
      </c>
      <c r="O39" s="30">
        <v>166</v>
      </c>
      <c r="P39" s="30">
        <v>171</v>
      </c>
      <c r="Q39" s="31">
        <v>3.0120481927710843E-2</v>
      </c>
      <c r="R39" s="82">
        <v>1</v>
      </c>
      <c r="T39">
        <v>8.6999999999999993</v>
      </c>
      <c r="U39">
        <v>53</v>
      </c>
      <c r="V39">
        <v>10</v>
      </c>
      <c r="W39">
        <v>1.2</v>
      </c>
      <c r="X39">
        <v>83</v>
      </c>
      <c r="Y39">
        <v>2</v>
      </c>
      <c r="Z39">
        <v>90</v>
      </c>
      <c r="AA39">
        <v>1</v>
      </c>
      <c r="AB39">
        <v>33</v>
      </c>
      <c r="AC39">
        <v>8</v>
      </c>
      <c r="AD39">
        <v>2</v>
      </c>
      <c r="AE39">
        <v>39</v>
      </c>
      <c r="AF39">
        <v>109</v>
      </c>
      <c r="AG39">
        <v>1</v>
      </c>
      <c r="AH39">
        <v>172</v>
      </c>
      <c r="AI39">
        <v>179</v>
      </c>
      <c r="AJ39">
        <v>4.0697674418604654E-2</v>
      </c>
      <c r="AK39" s="106">
        <v>1</v>
      </c>
      <c r="AL39" s="107">
        <v>0</v>
      </c>
      <c r="AM39" s="108">
        <f t="shared" si="1"/>
        <v>1</v>
      </c>
      <c r="AN39" s="80">
        <f t="shared" si="2"/>
        <v>1</v>
      </c>
      <c r="AO39" s="80">
        <f t="shared" si="3"/>
        <v>0.58132219434457222</v>
      </c>
      <c r="AP39" s="106">
        <f t="shared" si="4"/>
        <v>0.58132219434457222</v>
      </c>
      <c r="AQ39" s="108">
        <f t="shared" si="5"/>
        <v>0.41867780565542778</v>
      </c>
      <c r="AR39" s="106">
        <f t="shared" si="6"/>
        <v>-0.54245012446941843</v>
      </c>
      <c r="AS39" s="108">
        <f t="shared" si="7"/>
        <v>100</v>
      </c>
      <c r="AT39" s="80">
        <f t="shared" si="8"/>
        <v>0.72021644748567981</v>
      </c>
      <c r="CA39">
        <v>0.49626057222157866</v>
      </c>
      <c r="CB39">
        <v>1</v>
      </c>
      <c r="CC39">
        <v>0</v>
      </c>
      <c r="CD39" s="80">
        <f t="shared" si="13"/>
        <v>23</v>
      </c>
      <c r="CE39" s="80">
        <f t="shared" si="14"/>
        <v>12</v>
      </c>
      <c r="CF39" s="80">
        <f t="shared" si="10"/>
        <v>0.57407407407407407</v>
      </c>
      <c r="CG39" s="80">
        <f t="shared" si="11"/>
        <v>0.875</v>
      </c>
      <c r="CH39" s="80">
        <f t="shared" si="12"/>
        <v>1.6203703703703679E-2</v>
      </c>
    </row>
    <row r="40" spans="1:86" ht="15.75" x14ac:dyDescent="0.5">
      <c r="A40" s="83">
        <v>14.5</v>
      </c>
      <c r="B40" s="82">
        <v>54</v>
      </c>
      <c r="C40" s="82">
        <v>9</v>
      </c>
      <c r="D40" s="84">
        <v>4.5999999999999999E-2</v>
      </c>
      <c r="E40" s="82">
        <v>151</v>
      </c>
      <c r="F40" s="82">
        <v>0</v>
      </c>
      <c r="G40" s="82">
        <v>72</v>
      </c>
      <c r="H40" s="29">
        <v>1</v>
      </c>
      <c r="I40" s="82">
        <v>30</v>
      </c>
      <c r="J40" s="82">
        <v>13</v>
      </c>
      <c r="K40" s="82">
        <v>5</v>
      </c>
      <c r="L40" s="61">
        <v>39</v>
      </c>
      <c r="M40" s="62">
        <v>26</v>
      </c>
      <c r="N40" s="80">
        <v>0</v>
      </c>
      <c r="O40" s="30">
        <v>201</v>
      </c>
      <c r="P40" s="30">
        <v>204</v>
      </c>
      <c r="Q40" s="31">
        <v>1.4925373134328358E-2</v>
      </c>
      <c r="R40" s="82">
        <v>1</v>
      </c>
      <c r="T40">
        <v>8.8000000000000007</v>
      </c>
      <c r="U40">
        <v>56</v>
      </c>
      <c r="V40">
        <v>3</v>
      </c>
      <c r="W40">
        <v>0.496</v>
      </c>
      <c r="X40">
        <v>86</v>
      </c>
      <c r="Y40">
        <v>3</v>
      </c>
      <c r="Z40">
        <v>100</v>
      </c>
      <c r="AA40">
        <v>0</v>
      </c>
      <c r="AB40">
        <v>54</v>
      </c>
      <c r="AC40">
        <v>8</v>
      </c>
      <c r="AD40">
        <v>4</v>
      </c>
      <c r="AE40">
        <v>31</v>
      </c>
      <c r="AF40">
        <v>37</v>
      </c>
      <c r="AG40">
        <v>0</v>
      </c>
      <c r="AH40">
        <v>172</v>
      </c>
      <c r="AI40">
        <v>179</v>
      </c>
      <c r="AJ40">
        <v>4.0697674418604654E-2</v>
      </c>
      <c r="AK40" s="106">
        <v>0</v>
      </c>
      <c r="AL40" s="107">
        <v>1</v>
      </c>
      <c r="AM40" s="108">
        <f t="shared" si="1"/>
        <v>1</v>
      </c>
      <c r="AN40" s="80">
        <f t="shared" si="2"/>
        <v>0</v>
      </c>
      <c r="AO40" s="80">
        <f t="shared" si="3"/>
        <v>0.31807114010517723</v>
      </c>
      <c r="AP40" s="106">
        <f t="shared" si="4"/>
        <v>0.31807114010517723</v>
      </c>
      <c r="AQ40" s="108">
        <f t="shared" si="5"/>
        <v>0.68192885989482277</v>
      </c>
      <c r="AR40" s="106">
        <f t="shared" si="6"/>
        <v>-0.38282993758410483</v>
      </c>
      <c r="AS40" s="108">
        <f t="shared" si="7"/>
        <v>100</v>
      </c>
      <c r="AT40" s="80">
        <f t="shared" si="8"/>
        <v>0.46642862446712535</v>
      </c>
      <c r="CA40">
        <v>0.50541759111426643</v>
      </c>
      <c r="CB40">
        <v>1</v>
      </c>
      <c r="CC40">
        <v>0</v>
      </c>
      <c r="CD40" s="80">
        <f t="shared" si="13"/>
        <v>24</v>
      </c>
      <c r="CE40" s="80">
        <f t="shared" si="14"/>
        <v>12</v>
      </c>
      <c r="CF40" s="80">
        <f t="shared" si="10"/>
        <v>0.55555555555555558</v>
      </c>
      <c r="CG40" s="80">
        <f t="shared" si="11"/>
        <v>0.875</v>
      </c>
      <c r="CH40" s="80">
        <f t="shared" si="12"/>
        <v>0</v>
      </c>
    </row>
    <row r="41" spans="1:86" ht="15.75" x14ac:dyDescent="0.5">
      <c r="A41" s="85">
        <v>5.9</v>
      </c>
      <c r="B41" s="82">
        <v>48</v>
      </c>
      <c r="C41" s="81">
        <v>2</v>
      </c>
      <c r="D41" s="86">
        <v>1.7999999999999999E-2</v>
      </c>
      <c r="E41" s="81">
        <v>77</v>
      </c>
      <c r="F41" s="81">
        <v>2</v>
      </c>
      <c r="G41" s="81">
        <v>150</v>
      </c>
      <c r="H41" s="29">
        <v>0</v>
      </c>
      <c r="I41" s="82">
        <v>28</v>
      </c>
      <c r="J41" s="82">
        <v>1</v>
      </c>
      <c r="K41" s="82">
        <v>6</v>
      </c>
      <c r="L41" s="61">
        <v>30</v>
      </c>
      <c r="M41" s="62">
        <v>24</v>
      </c>
      <c r="N41" s="80">
        <v>0</v>
      </c>
      <c r="O41" s="30">
        <v>157</v>
      </c>
      <c r="P41" s="30">
        <v>160</v>
      </c>
      <c r="Q41" s="31">
        <v>1.9108280254777069E-2</v>
      </c>
      <c r="R41" s="82">
        <v>0</v>
      </c>
      <c r="T41">
        <v>8.8000000000000007</v>
      </c>
      <c r="U41">
        <v>58</v>
      </c>
      <c r="V41">
        <v>13</v>
      </c>
      <c r="W41">
        <v>0.86399999999999999</v>
      </c>
      <c r="X41">
        <v>129</v>
      </c>
      <c r="Y41">
        <v>4</v>
      </c>
      <c r="Z41">
        <v>133</v>
      </c>
      <c r="AA41">
        <v>0</v>
      </c>
      <c r="AB41">
        <v>61</v>
      </c>
      <c r="AC41">
        <v>8</v>
      </c>
      <c r="AD41">
        <v>5</v>
      </c>
      <c r="AE41">
        <v>44</v>
      </c>
      <c r="AF41">
        <v>39</v>
      </c>
      <c r="AG41">
        <v>0</v>
      </c>
      <c r="AH41">
        <v>162</v>
      </c>
      <c r="AI41">
        <v>168</v>
      </c>
      <c r="AJ41">
        <v>3.7037037037037035E-2</v>
      </c>
      <c r="AK41" s="106">
        <v>1</v>
      </c>
      <c r="AL41" s="107">
        <v>0</v>
      </c>
      <c r="AM41" s="108">
        <f t="shared" si="1"/>
        <v>1</v>
      </c>
      <c r="AN41" s="80">
        <f t="shared" si="2"/>
        <v>1</v>
      </c>
      <c r="AO41" s="80">
        <f t="shared" si="3"/>
        <v>0.33806865521601537</v>
      </c>
      <c r="AP41" s="106">
        <f t="shared" si="4"/>
        <v>0.33806865521601537</v>
      </c>
      <c r="AQ41" s="108">
        <f t="shared" si="5"/>
        <v>0.66193134478398463</v>
      </c>
      <c r="AR41" s="106">
        <f t="shared" si="6"/>
        <v>-1.0845062821847127</v>
      </c>
      <c r="AS41" s="108">
        <f t="shared" si="7"/>
        <v>0</v>
      </c>
      <c r="AT41" s="80">
        <f t="shared" si="8"/>
        <v>1.9579790512108586</v>
      </c>
      <c r="CA41">
        <v>0.50744045282635042</v>
      </c>
      <c r="CB41">
        <v>0</v>
      </c>
      <c r="CC41">
        <v>1</v>
      </c>
      <c r="CD41" s="80">
        <f t="shared" si="13"/>
        <v>24</v>
      </c>
      <c r="CE41" s="80">
        <f t="shared" si="14"/>
        <v>13</v>
      </c>
      <c r="CF41" s="80">
        <f t="shared" si="10"/>
        <v>0.55555555555555558</v>
      </c>
      <c r="CG41" s="80">
        <f t="shared" si="11"/>
        <v>0.86458333333333337</v>
      </c>
      <c r="CH41" s="80">
        <f t="shared" si="12"/>
        <v>1.6010802469135874E-2</v>
      </c>
    </row>
    <row r="42" spans="1:86" ht="15.75" x14ac:dyDescent="0.5">
      <c r="A42" s="83">
        <v>9</v>
      </c>
      <c r="B42" s="82">
        <v>53</v>
      </c>
      <c r="C42" s="82">
        <v>13</v>
      </c>
      <c r="D42" s="84">
        <v>0.84</v>
      </c>
      <c r="E42" s="82">
        <v>99</v>
      </c>
      <c r="F42" s="82">
        <v>3</v>
      </c>
      <c r="G42" s="82">
        <v>110</v>
      </c>
      <c r="H42" s="29">
        <v>0</v>
      </c>
      <c r="I42" s="82">
        <v>36</v>
      </c>
      <c r="J42" s="82">
        <v>9</v>
      </c>
      <c r="K42" s="82">
        <v>2</v>
      </c>
      <c r="L42" s="61">
        <v>41</v>
      </c>
      <c r="M42" s="62">
        <v>30</v>
      </c>
      <c r="N42" s="80">
        <v>1</v>
      </c>
      <c r="O42" s="30">
        <v>171</v>
      </c>
      <c r="P42" s="30">
        <v>176</v>
      </c>
      <c r="Q42" s="31">
        <v>2.9239766081871343E-2</v>
      </c>
      <c r="R42" s="82">
        <v>1</v>
      </c>
      <c r="T42">
        <v>8.9</v>
      </c>
      <c r="U42">
        <v>39</v>
      </c>
      <c r="V42">
        <v>7</v>
      </c>
      <c r="W42">
        <v>7.1999999999999995E-2</v>
      </c>
      <c r="X42">
        <v>116</v>
      </c>
      <c r="Y42">
        <v>7</v>
      </c>
      <c r="Z42">
        <v>155</v>
      </c>
      <c r="AA42">
        <v>1</v>
      </c>
      <c r="AB42">
        <v>44</v>
      </c>
      <c r="AC42">
        <v>16</v>
      </c>
      <c r="AD42">
        <v>2</v>
      </c>
      <c r="AE42">
        <v>35</v>
      </c>
      <c r="AF42">
        <v>8</v>
      </c>
      <c r="AG42">
        <v>1</v>
      </c>
      <c r="AH42">
        <v>164</v>
      </c>
      <c r="AI42">
        <v>170</v>
      </c>
      <c r="AJ42">
        <v>3.6585365853658534E-2</v>
      </c>
      <c r="AK42" s="106">
        <v>1</v>
      </c>
      <c r="AL42" s="107">
        <v>0</v>
      </c>
      <c r="AM42" s="108">
        <f t="shared" si="1"/>
        <v>1</v>
      </c>
      <c r="AN42" s="80">
        <f t="shared" si="2"/>
        <v>1</v>
      </c>
      <c r="AO42" s="80">
        <f t="shared" si="3"/>
        <v>0.45485814017525783</v>
      </c>
      <c r="AP42" s="106">
        <f t="shared" si="4"/>
        <v>0.45485814017525783</v>
      </c>
      <c r="AQ42" s="108">
        <f t="shared" si="5"/>
        <v>0.54514185982474217</v>
      </c>
      <c r="AR42" s="106">
        <f t="shared" si="6"/>
        <v>-0.78776968847922213</v>
      </c>
      <c r="AS42" s="108">
        <f t="shared" si="7"/>
        <v>0</v>
      </c>
      <c r="AT42" s="80">
        <f t="shared" si="8"/>
        <v>1.1984876419155603</v>
      </c>
      <c r="CA42">
        <v>0.50765517395587512</v>
      </c>
      <c r="CB42">
        <v>1</v>
      </c>
      <c r="CC42">
        <v>0</v>
      </c>
      <c r="CD42" s="80">
        <f t="shared" si="13"/>
        <v>25</v>
      </c>
      <c r="CE42" s="80">
        <f t="shared" si="14"/>
        <v>13</v>
      </c>
      <c r="CF42" s="80">
        <f t="shared" si="10"/>
        <v>0.53703703703703698</v>
      </c>
      <c r="CG42" s="80">
        <f t="shared" si="11"/>
        <v>0.86458333333333337</v>
      </c>
      <c r="CH42" s="80">
        <f t="shared" si="12"/>
        <v>1.6010802469135683E-2</v>
      </c>
    </row>
    <row r="43" spans="1:86" ht="15.75" x14ac:dyDescent="0.5">
      <c r="A43" s="83">
        <v>15.8</v>
      </c>
      <c r="B43" s="82">
        <v>88</v>
      </c>
      <c r="C43" s="82">
        <v>18</v>
      </c>
      <c r="D43" s="84">
        <v>1</v>
      </c>
      <c r="E43" s="82">
        <v>283</v>
      </c>
      <c r="F43" s="82">
        <v>2</v>
      </c>
      <c r="G43" s="82">
        <v>104</v>
      </c>
      <c r="H43" s="29">
        <v>0</v>
      </c>
      <c r="I43" s="82">
        <v>40</v>
      </c>
      <c r="J43" s="82">
        <v>8</v>
      </c>
      <c r="K43" s="82">
        <v>3</v>
      </c>
      <c r="L43" s="61">
        <v>43</v>
      </c>
      <c r="M43" s="62">
        <v>64</v>
      </c>
      <c r="N43" s="80">
        <v>0</v>
      </c>
      <c r="O43" s="30">
        <v>167</v>
      </c>
      <c r="P43" s="30">
        <v>177</v>
      </c>
      <c r="Q43" s="31">
        <v>5.9880239520958084E-2</v>
      </c>
      <c r="R43" s="82">
        <v>1</v>
      </c>
      <c r="T43">
        <v>9</v>
      </c>
      <c r="U43">
        <v>39</v>
      </c>
      <c r="V43">
        <v>9</v>
      </c>
      <c r="W43">
        <v>0.10299999999999999</v>
      </c>
      <c r="X43">
        <v>89</v>
      </c>
      <c r="Y43">
        <v>5</v>
      </c>
      <c r="Z43">
        <v>135</v>
      </c>
      <c r="AA43">
        <v>0</v>
      </c>
      <c r="AB43">
        <v>40</v>
      </c>
      <c r="AC43">
        <v>20</v>
      </c>
      <c r="AD43">
        <v>2</v>
      </c>
      <c r="AE43">
        <v>47</v>
      </c>
      <c r="AF43">
        <v>16</v>
      </c>
      <c r="AG43">
        <v>1</v>
      </c>
      <c r="AH43">
        <v>170</v>
      </c>
      <c r="AI43">
        <v>176</v>
      </c>
      <c r="AJ43">
        <v>3.5294117647058823E-2</v>
      </c>
      <c r="AK43" s="106">
        <v>1</v>
      </c>
      <c r="AL43" s="107">
        <v>0</v>
      </c>
      <c r="AM43" s="108">
        <f t="shared" si="1"/>
        <v>1</v>
      </c>
      <c r="AN43" s="80">
        <f t="shared" si="2"/>
        <v>1</v>
      </c>
      <c r="AO43" s="80">
        <f t="shared" si="3"/>
        <v>0.58644335364206557</v>
      </c>
      <c r="AP43" s="106">
        <f t="shared" si="4"/>
        <v>0.58644335364206557</v>
      </c>
      <c r="AQ43" s="108">
        <f t="shared" si="5"/>
        <v>0.41355664635793443</v>
      </c>
      <c r="AR43" s="106">
        <f t="shared" si="6"/>
        <v>-0.53367919928360918</v>
      </c>
      <c r="AS43" s="108">
        <f t="shared" si="7"/>
        <v>100</v>
      </c>
      <c r="AT43" s="80">
        <f t="shared" si="8"/>
        <v>0.70519453207129001</v>
      </c>
      <c r="CA43">
        <v>0.51733854231664456</v>
      </c>
      <c r="CB43">
        <v>1</v>
      </c>
      <c r="CC43">
        <v>0</v>
      </c>
      <c r="CD43" s="80">
        <f t="shared" si="13"/>
        <v>26</v>
      </c>
      <c r="CE43" s="80">
        <f t="shared" si="14"/>
        <v>13</v>
      </c>
      <c r="CF43" s="80">
        <f t="shared" si="10"/>
        <v>0.5185185185185186</v>
      </c>
      <c r="CG43" s="80">
        <f t="shared" si="11"/>
        <v>0.86458333333333337</v>
      </c>
      <c r="CH43" s="80">
        <f t="shared" si="12"/>
        <v>1.6010802469135874E-2</v>
      </c>
    </row>
    <row r="44" spans="1:86" ht="15.75" x14ac:dyDescent="0.5">
      <c r="A44" s="83">
        <v>14</v>
      </c>
      <c r="B44" s="82">
        <v>59</v>
      </c>
      <c r="C44" s="82">
        <v>5</v>
      </c>
      <c r="D44" s="84">
        <v>1.159</v>
      </c>
      <c r="E44" s="82">
        <v>196</v>
      </c>
      <c r="F44" s="82">
        <v>1</v>
      </c>
      <c r="G44" s="82">
        <v>99</v>
      </c>
      <c r="H44" s="29">
        <v>0</v>
      </c>
      <c r="I44" s="82">
        <v>43</v>
      </c>
      <c r="J44" s="82">
        <v>15</v>
      </c>
      <c r="K44" s="82">
        <v>5</v>
      </c>
      <c r="L44" s="61">
        <v>35</v>
      </c>
      <c r="M44" s="62">
        <v>45</v>
      </c>
      <c r="N44" s="80">
        <v>0</v>
      </c>
      <c r="O44" s="30">
        <v>176</v>
      </c>
      <c r="P44" s="30">
        <v>184</v>
      </c>
      <c r="Q44" s="31">
        <v>4.5454545454545456E-2</v>
      </c>
      <c r="R44" s="82">
        <v>1</v>
      </c>
      <c r="T44">
        <v>9</v>
      </c>
      <c r="U44">
        <v>48</v>
      </c>
      <c r="V44">
        <v>12</v>
      </c>
      <c r="W44">
        <v>0.183</v>
      </c>
      <c r="X44">
        <v>85</v>
      </c>
      <c r="Y44">
        <v>4</v>
      </c>
      <c r="Z44">
        <v>130</v>
      </c>
      <c r="AA44">
        <v>0</v>
      </c>
      <c r="AB44">
        <v>37</v>
      </c>
      <c r="AC44">
        <v>11</v>
      </c>
      <c r="AD44">
        <v>2</v>
      </c>
      <c r="AE44">
        <v>38</v>
      </c>
      <c r="AF44">
        <v>22</v>
      </c>
      <c r="AG44">
        <v>0</v>
      </c>
      <c r="AH44">
        <v>171</v>
      </c>
      <c r="AI44">
        <v>178</v>
      </c>
      <c r="AJ44">
        <v>4.0935672514619881E-2</v>
      </c>
      <c r="AK44" s="106">
        <v>1</v>
      </c>
      <c r="AL44" s="107">
        <v>0</v>
      </c>
      <c r="AM44" s="108">
        <f t="shared" si="1"/>
        <v>1</v>
      </c>
      <c r="AN44" s="80">
        <f t="shared" si="2"/>
        <v>1</v>
      </c>
      <c r="AO44" s="80">
        <f t="shared" si="3"/>
        <v>0.84304666490204339</v>
      </c>
      <c r="AP44" s="106">
        <f t="shared" si="4"/>
        <v>0.84304666490204339</v>
      </c>
      <c r="AQ44" s="108">
        <f t="shared" si="5"/>
        <v>0.15695333509795661</v>
      </c>
      <c r="AR44" s="106">
        <f t="shared" si="6"/>
        <v>-0.1707329667566688</v>
      </c>
      <c r="AS44" s="108">
        <f t="shared" si="7"/>
        <v>100</v>
      </c>
      <c r="AT44" s="80">
        <f t="shared" si="8"/>
        <v>0.1861739588474543</v>
      </c>
      <c r="CA44">
        <v>0.52831358230040737</v>
      </c>
      <c r="CB44">
        <v>1</v>
      </c>
      <c r="CC44">
        <v>0</v>
      </c>
      <c r="CD44" s="80">
        <f t="shared" si="13"/>
        <v>27</v>
      </c>
      <c r="CE44" s="80">
        <f t="shared" si="14"/>
        <v>13</v>
      </c>
      <c r="CF44" s="80">
        <f t="shared" si="10"/>
        <v>0.5</v>
      </c>
      <c r="CG44" s="80">
        <f t="shared" si="11"/>
        <v>0.86458333333333337</v>
      </c>
      <c r="CH44" s="80">
        <f t="shared" si="12"/>
        <v>1.601080246913578E-2</v>
      </c>
    </row>
    <row r="45" spans="1:86" ht="15.75" x14ac:dyDescent="0.5">
      <c r="A45" s="83">
        <v>15.3</v>
      </c>
      <c r="B45" s="82">
        <v>117</v>
      </c>
      <c r="C45" s="82">
        <v>2</v>
      </c>
      <c r="D45" s="84">
        <v>0.104</v>
      </c>
      <c r="E45" s="82">
        <v>253</v>
      </c>
      <c r="F45" s="82">
        <v>2</v>
      </c>
      <c r="G45" s="82">
        <v>145</v>
      </c>
      <c r="H45" s="29">
        <v>1</v>
      </c>
      <c r="I45" s="82">
        <v>52</v>
      </c>
      <c r="J45" s="82">
        <v>15</v>
      </c>
      <c r="K45" s="82">
        <v>3</v>
      </c>
      <c r="L45" s="61">
        <v>30</v>
      </c>
      <c r="M45" s="62">
        <v>59</v>
      </c>
      <c r="N45" s="80">
        <v>0</v>
      </c>
      <c r="O45" s="30">
        <v>163</v>
      </c>
      <c r="P45" s="30">
        <v>169</v>
      </c>
      <c r="Q45" s="31">
        <v>3.6809815950920248E-2</v>
      </c>
      <c r="R45" s="82">
        <v>1</v>
      </c>
      <c r="T45">
        <v>9</v>
      </c>
      <c r="U45">
        <v>53</v>
      </c>
      <c r="V45">
        <v>13</v>
      </c>
      <c r="W45">
        <v>0.84</v>
      </c>
      <c r="X45">
        <v>99</v>
      </c>
      <c r="Y45">
        <v>3</v>
      </c>
      <c r="Z45">
        <v>110</v>
      </c>
      <c r="AA45">
        <v>0</v>
      </c>
      <c r="AB45">
        <v>36</v>
      </c>
      <c r="AC45">
        <v>9</v>
      </c>
      <c r="AD45">
        <v>2</v>
      </c>
      <c r="AE45">
        <v>41</v>
      </c>
      <c r="AF45">
        <v>30</v>
      </c>
      <c r="AG45">
        <v>1</v>
      </c>
      <c r="AH45">
        <v>171</v>
      </c>
      <c r="AI45">
        <v>176</v>
      </c>
      <c r="AJ45">
        <v>2.9239766081871343E-2</v>
      </c>
      <c r="AK45" s="106">
        <v>1</v>
      </c>
      <c r="AL45" s="107">
        <v>0</v>
      </c>
      <c r="AM45" s="108">
        <f t="shared" si="1"/>
        <v>1</v>
      </c>
      <c r="AN45" s="80">
        <f t="shared" si="2"/>
        <v>1</v>
      </c>
      <c r="AO45" s="80">
        <f t="shared" si="3"/>
        <v>0.535789748184342</v>
      </c>
      <c r="AP45" s="106">
        <f t="shared" si="4"/>
        <v>0.535789748184342</v>
      </c>
      <c r="AQ45" s="108">
        <f t="shared" si="5"/>
        <v>0.464210251815658</v>
      </c>
      <c r="AR45" s="106">
        <f t="shared" si="6"/>
        <v>-0.62401345571585531</v>
      </c>
      <c r="AS45" s="108">
        <f t="shared" si="7"/>
        <v>100</v>
      </c>
      <c r="AT45" s="80">
        <f t="shared" si="8"/>
        <v>0.86640375891616239</v>
      </c>
      <c r="CA45">
        <v>0.53479293695048846</v>
      </c>
      <c r="CB45">
        <v>1</v>
      </c>
      <c r="CC45">
        <v>0</v>
      </c>
      <c r="CD45" s="80">
        <f t="shared" si="13"/>
        <v>28</v>
      </c>
      <c r="CE45" s="80">
        <f t="shared" si="14"/>
        <v>13</v>
      </c>
      <c r="CF45" s="80">
        <f t="shared" si="10"/>
        <v>0.48148148148148151</v>
      </c>
      <c r="CG45" s="80">
        <f t="shared" si="11"/>
        <v>0.86458333333333337</v>
      </c>
      <c r="CH45" s="80">
        <f t="shared" si="12"/>
        <v>0</v>
      </c>
    </row>
    <row r="46" spans="1:86" ht="15.75" x14ac:dyDescent="0.5">
      <c r="A46" s="83">
        <v>14.4</v>
      </c>
      <c r="B46" s="82">
        <v>83</v>
      </c>
      <c r="C46" s="82">
        <v>22</v>
      </c>
      <c r="D46" s="84">
        <v>0.93600000000000005</v>
      </c>
      <c r="E46" s="82">
        <v>203</v>
      </c>
      <c r="F46" s="82">
        <v>2</v>
      </c>
      <c r="G46" s="82">
        <v>111</v>
      </c>
      <c r="H46" s="29">
        <v>0</v>
      </c>
      <c r="I46" s="82">
        <v>45</v>
      </c>
      <c r="J46" s="82">
        <v>9</v>
      </c>
      <c r="K46" s="82">
        <v>3</v>
      </c>
      <c r="L46" s="61">
        <v>50</v>
      </c>
      <c r="M46" s="62">
        <v>87</v>
      </c>
      <c r="N46" s="80">
        <v>0</v>
      </c>
      <c r="O46" s="30">
        <v>173</v>
      </c>
      <c r="P46" s="30">
        <v>178</v>
      </c>
      <c r="Q46" s="31">
        <v>2.8901734104046242E-2</v>
      </c>
      <c r="R46" s="82">
        <v>1</v>
      </c>
      <c r="T46">
        <v>9</v>
      </c>
      <c r="U46">
        <v>56</v>
      </c>
      <c r="V46">
        <v>3</v>
      </c>
      <c r="W46">
        <v>1.4039999999999999</v>
      </c>
      <c r="X46">
        <v>69</v>
      </c>
      <c r="Y46">
        <v>1</v>
      </c>
      <c r="Z46">
        <v>87</v>
      </c>
      <c r="AA46">
        <v>0</v>
      </c>
      <c r="AB46">
        <v>34</v>
      </c>
      <c r="AC46">
        <v>8</v>
      </c>
      <c r="AD46">
        <v>2</v>
      </c>
      <c r="AE46">
        <v>32</v>
      </c>
      <c r="AF46">
        <v>38</v>
      </c>
      <c r="AG46">
        <v>0</v>
      </c>
      <c r="AH46">
        <v>174</v>
      </c>
      <c r="AI46">
        <v>181</v>
      </c>
      <c r="AJ46">
        <v>4.0229885057471264E-2</v>
      </c>
      <c r="AK46" s="106">
        <v>1</v>
      </c>
      <c r="AL46" s="107">
        <v>0</v>
      </c>
      <c r="AM46" s="108">
        <f t="shared" si="1"/>
        <v>1</v>
      </c>
      <c r="AN46" s="80">
        <f t="shared" si="2"/>
        <v>1</v>
      </c>
      <c r="AO46" s="80">
        <f t="shared" si="3"/>
        <v>0.78795291908667475</v>
      </c>
      <c r="AP46" s="106">
        <f t="shared" si="4"/>
        <v>0.78795291908667475</v>
      </c>
      <c r="AQ46" s="108">
        <f t="shared" si="5"/>
        <v>0.21204708091332525</v>
      </c>
      <c r="AR46" s="106">
        <f t="shared" si="6"/>
        <v>-0.23831693826113765</v>
      </c>
      <c r="AS46" s="108">
        <f t="shared" si="7"/>
        <v>100</v>
      </c>
      <c r="AT46" s="80">
        <f t="shared" si="8"/>
        <v>0.26911135903793776</v>
      </c>
      <c r="CA46">
        <v>0.535789748184342</v>
      </c>
      <c r="CB46">
        <v>0</v>
      </c>
      <c r="CC46">
        <v>1</v>
      </c>
      <c r="CD46" s="80">
        <f t="shared" si="13"/>
        <v>28</v>
      </c>
      <c r="CE46" s="80">
        <f t="shared" si="14"/>
        <v>14</v>
      </c>
      <c r="CF46" s="80">
        <f t="shared" si="10"/>
        <v>0.48148148148148151</v>
      </c>
      <c r="CG46" s="80">
        <f t="shared" si="11"/>
        <v>0.85416666666666663</v>
      </c>
      <c r="CH46" s="80">
        <f t="shared" si="12"/>
        <v>1.5817901234567971E-2</v>
      </c>
    </row>
    <row r="47" spans="1:86" ht="15.75" x14ac:dyDescent="0.5">
      <c r="A47" s="83">
        <v>14.8</v>
      </c>
      <c r="B47" s="82">
        <v>91</v>
      </c>
      <c r="C47" s="82">
        <v>2</v>
      </c>
      <c r="D47" s="84">
        <v>1.968</v>
      </c>
      <c r="E47" s="82">
        <v>164</v>
      </c>
      <c r="F47" s="82">
        <v>1</v>
      </c>
      <c r="G47" s="82">
        <v>86</v>
      </c>
      <c r="H47" s="29">
        <v>0</v>
      </c>
      <c r="I47" s="82">
        <v>33</v>
      </c>
      <c r="J47" s="82">
        <v>5</v>
      </c>
      <c r="K47" s="82">
        <v>2</v>
      </c>
      <c r="L47" s="61">
        <v>37</v>
      </c>
      <c r="M47" s="62">
        <v>98</v>
      </c>
      <c r="N47" s="80">
        <v>0</v>
      </c>
      <c r="O47" s="30">
        <v>183</v>
      </c>
      <c r="P47" s="30">
        <v>194</v>
      </c>
      <c r="Q47" s="31">
        <v>6.0109289617486336E-2</v>
      </c>
      <c r="R47" s="82">
        <v>1</v>
      </c>
      <c r="T47">
        <v>9.1</v>
      </c>
      <c r="U47">
        <v>44</v>
      </c>
      <c r="V47">
        <v>14</v>
      </c>
      <c r="W47">
        <v>1.2270000000000001</v>
      </c>
      <c r="X47">
        <v>100</v>
      </c>
      <c r="Y47">
        <v>5</v>
      </c>
      <c r="Z47">
        <v>98</v>
      </c>
      <c r="AA47">
        <v>0</v>
      </c>
      <c r="AB47">
        <v>37</v>
      </c>
      <c r="AC47">
        <v>10</v>
      </c>
      <c r="AD47">
        <v>4</v>
      </c>
      <c r="AE47">
        <v>41</v>
      </c>
      <c r="AF47">
        <v>20</v>
      </c>
      <c r="AG47">
        <v>0</v>
      </c>
      <c r="AH47">
        <v>173</v>
      </c>
      <c r="AI47">
        <v>180</v>
      </c>
      <c r="AJ47">
        <v>4.046242774566474E-2</v>
      </c>
      <c r="AK47" s="106">
        <v>1</v>
      </c>
      <c r="AL47" s="107">
        <v>0</v>
      </c>
      <c r="AM47" s="108">
        <f t="shared" si="1"/>
        <v>1</v>
      </c>
      <c r="AN47" s="80">
        <f t="shared" si="2"/>
        <v>1</v>
      </c>
      <c r="AO47" s="80">
        <f t="shared" si="3"/>
        <v>0.92691170778265675</v>
      </c>
      <c r="AP47" s="106">
        <f t="shared" si="4"/>
        <v>0.92691170778265675</v>
      </c>
      <c r="AQ47" s="108">
        <f t="shared" si="5"/>
        <v>7.3088292217343254E-2</v>
      </c>
      <c r="AR47" s="106">
        <f t="shared" si="6"/>
        <v>-7.5896963062788106E-2</v>
      </c>
      <c r="AS47" s="108">
        <f t="shared" si="7"/>
        <v>100</v>
      </c>
      <c r="AT47" s="80">
        <f t="shared" si="8"/>
        <v>7.8851406885542402E-2</v>
      </c>
      <c r="CA47">
        <v>0.54544787262963024</v>
      </c>
      <c r="CB47">
        <v>1</v>
      </c>
      <c r="CC47">
        <v>0</v>
      </c>
      <c r="CD47" s="80">
        <f t="shared" si="13"/>
        <v>29</v>
      </c>
      <c r="CE47" s="80">
        <f t="shared" si="14"/>
        <v>14</v>
      </c>
      <c r="CF47" s="80">
        <f t="shared" si="10"/>
        <v>0.46296296296296291</v>
      </c>
      <c r="CG47" s="80">
        <f t="shared" si="11"/>
        <v>0.85416666666666663</v>
      </c>
      <c r="CH47" s="80">
        <f t="shared" si="12"/>
        <v>0</v>
      </c>
    </row>
    <row r="48" spans="1:86" ht="15.75" x14ac:dyDescent="0.5">
      <c r="A48" s="83">
        <v>12.1</v>
      </c>
      <c r="B48" s="82">
        <v>56</v>
      </c>
      <c r="C48" s="82">
        <v>4</v>
      </c>
      <c r="D48" s="84">
        <v>2.536</v>
      </c>
      <c r="E48" s="82">
        <v>146</v>
      </c>
      <c r="F48" s="82">
        <v>1</v>
      </c>
      <c r="G48" s="82">
        <v>84</v>
      </c>
      <c r="H48" s="29">
        <v>1</v>
      </c>
      <c r="I48" s="82">
        <v>36</v>
      </c>
      <c r="J48" s="82">
        <v>8</v>
      </c>
      <c r="K48" s="82">
        <v>2</v>
      </c>
      <c r="L48" s="61">
        <v>50</v>
      </c>
      <c r="M48" s="62">
        <v>40</v>
      </c>
      <c r="N48" s="80">
        <v>0</v>
      </c>
      <c r="O48" s="30">
        <v>173</v>
      </c>
      <c r="P48" s="30">
        <v>179</v>
      </c>
      <c r="Q48" s="31">
        <v>3.4682080924855488E-2</v>
      </c>
      <c r="R48" s="82">
        <v>1</v>
      </c>
      <c r="T48">
        <v>9.1</v>
      </c>
      <c r="U48">
        <v>62</v>
      </c>
      <c r="V48">
        <v>23</v>
      </c>
      <c r="W48">
        <v>0.42399999999999999</v>
      </c>
      <c r="X48">
        <v>123</v>
      </c>
      <c r="Y48">
        <v>2</v>
      </c>
      <c r="Z48">
        <v>75</v>
      </c>
      <c r="AA48">
        <v>0</v>
      </c>
      <c r="AB48">
        <v>49</v>
      </c>
      <c r="AC48">
        <v>12</v>
      </c>
      <c r="AD48">
        <v>3</v>
      </c>
      <c r="AE48">
        <v>48</v>
      </c>
      <c r="AF48">
        <v>43</v>
      </c>
      <c r="AG48">
        <v>1</v>
      </c>
      <c r="AH48">
        <v>157</v>
      </c>
      <c r="AI48">
        <v>162</v>
      </c>
      <c r="AJ48">
        <v>3.1847133757961783E-2</v>
      </c>
      <c r="AK48" s="106">
        <v>0</v>
      </c>
      <c r="AL48" s="107">
        <v>1</v>
      </c>
      <c r="AM48" s="108">
        <f t="shared" si="1"/>
        <v>1</v>
      </c>
      <c r="AN48" s="80">
        <f t="shared" si="2"/>
        <v>0</v>
      </c>
      <c r="AO48" s="80">
        <f t="shared" si="3"/>
        <v>0.12533300763416186</v>
      </c>
      <c r="AP48" s="106">
        <f t="shared" si="4"/>
        <v>0.12533300763416186</v>
      </c>
      <c r="AQ48" s="108">
        <f t="shared" si="5"/>
        <v>0.87466699236583811</v>
      </c>
      <c r="AR48" s="106">
        <f t="shared" si="6"/>
        <v>-0.13391204521685687</v>
      </c>
      <c r="AS48" s="108">
        <f t="shared" si="7"/>
        <v>100</v>
      </c>
      <c r="AT48" s="80">
        <f t="shared" si="8"/>
        <v>0.14329225719968647</v>
      </c>
      <c r="CA48">
        <v>0.54793456827945097</v>
      </c>
      <c r="CB48">
        <v>0</v>
      </c>
      <c r="CC48">
        <v>1</v>
      </c>
      <c r="CD48" s="80">
        <f t="shared" si="13"/>
        <v>29</v>
      </c>
      <c r="CE48" s="80">
        <f t="shared" si="14"/>
        <v>15</v>
      </c>
      <c r="CF48" s="80">
        <f t="shared" si="10"/>
        <v>0.46296296296296291</v>
      </c>
      <c r="CG48" s="80">
        <f t="shared" si="11"/>
        <v>0.84375</v>
      </c>
      <c r="CH48" s="80">
        <f t="shared" si="12"/>
        <v>0</v>
      </c>
    </row>
    <row r="49" spans="1:86" ht="15.75" x14ac:dyDescent="0.5">
      <c r="A49" s="83">
        <v>8</v>
      </c>
      <c r="B49" s="82">
        <v>51</v>
      </c>
      <c r="C49" s="82">
        <v>2</v>
      </c>
      <c r="D49" s="84">
        <v>0.41699999999999998</v>
      </c>
      <c r="E49" s="82">
        <v>121</v>
      </c>
      <c r="F49" s="82">
        <v>3</v>
      </c>
      <c r="G49" s="82">
        <v>123</v>
      </c>
      <c r="H49" s="29">
        <v>0</v>
      </c>
      <c r="I49" s="82">
        <v>36</v>
      </c>
      <c r="J49" s="82">
        <v>8</v>
      </c>
      <c r="K49" s="82">
        <v>2</v>
      </c>
      <c r="L49" s="61">
        <v>33</v>
      </c>
      <c r="M49" s="62">
        <v>32</v>
      </c>
      <c r="N49" s="80">
        <v>1</v>
      </c>
      <c r="O49" s="30">
        <v>161</v>
      </c>
      <c r="P49" s="30">
        <v>167</v>
      </c>
      <c r="Q49" s="31">
        <v>3.7267080745341616E-2</v>
      </c>
      <c r="R49" s="82">
        <v>0</v>
      </c>
      <c r="T49">
        <v>9.1</v>
      </c>
      <c r="U49">
        <v>78</v>
      </c>
      <c r="V49">
        <v>3</v>
      </c>
      <c r="W49">
        <v>1.6240000000000001</v>
      </c>
      <c r="X49">
        <v>148</v>
      </c>
      <c r="Y49">
        <v>5</v>
      </c>
      <c r="Z49">
        <v>73</v>
      </c>
      <c r="AA49">
        <v>0</v>
      </c>
      <c r="AB49">
        <v>39</v>
      </c>
      <c r="AC49">
        <v>11</v>
      </c>
      <c r="AD49">
        <v>4</v>
      </c>
      <c r="AE49">
        <v>36</v>
      </c>
      <c r="AF49">
        <v>59</v>
      </c>
      <c r="AG49">
        <v>0</v>
      </c>
      <c r="AH49">
        <v>168</v>
      </c>
      <c r="AI49">
        <v>175</v>
      </c>
      <c r="AJ49">
        <v>4.1666666666666664E-2</v>
      </c>
      <c r="AK49" s="106">
        <v>1</v>
      </c>
      <c r="AL49" s="107">
        <v>0</v>
      </c>
      <c r="AM49" s="108">
        <f t="shared" si="1"/>
        <v>1</v>
      </c>
      <c r="AN49" s="80">
        <f t="shared" si="2"/>
        <v>1</v>
      </c>
      <c r="AO49" s="80">
        <f t="shared" si="3"/>
        <v>0.98299783705029964</v>
      </c>
      <c r="AP49" s="106">
        <f t="shared" si="4"/>
        <v>0.98299783705029964</v>
      </c>
      <c r="AQ49" s="108">
        <f t="shared" si="5"/>
        <v>1.7002162949700361E-2</v>
      </c>
      <c r="AR49" s="106">
        <f t="shared" si="6"/>
        <v>-1.7148359193139364E-2</v>
      </c>
      <c r="AS49" s="108">
        <f t="shared" si="7"/>
        <v>100</v>
      </c>
      <c r="AT49" s="80">
        <f t="shared" si="8"/>
        <v>1.7296236379033221E-2</v>
      </c>
      <c r="CA49">
        <v>0.56085100772237328</v>
      </c>
      <c r="CB49">
        <v>0</v>
      </c>
      <c r="CC49">
        <v>1</v>
      </c>
      <c r="CD49" s="80">
        <f t="shared" si="13"/>
        <v>29</v>
      </c>
      <c r="CE49" s="80">
        <f t="shared" si="14"/>
        <v>16</v>
      </c>
      <c r="CF49" s="80">
        <f t="shared" si="10"/>
        <v>0.46296296296296291</v>
      </c>
      <c r="CG49" s="80">
        <f t="shared" si="11"/>
        <v>0.83333333333333337</v>
      </c>
      <c r="CH49" s="80">
        <f t="shared" si="12"/>
        <v>1.5432098765432075E-2</v>
      </c>
    </row>
    <row r="50" spans="1:86" ht="15.75" x14ac:dyDescent="0.5">
      <c r="A50" s="83">
        <v>8.4</v>
      </c>
      <c r="B50" s="82">
        <v>56</v>
      </c>
      <c r="C50" s="82">
        <v>14</v>
      </c>
      <c r="D50" s="84">
        <v>3.9E-2</v>
      </c>
      <c r="E50" s="82">
        <v>128</v>
      </c>
      <c r="F50" s="82">
        <v>1</v>
      </c>
      <c r="G50" s="82">
        <v>97</v>
      </c>
      <c r="H50" s="29">
        <v>1</v>
      </c>
      <c r="I50" s="82">
        <v>43</v>
      </c>
      <c r="J50" s="82">
        <v>6</v>
      </c>
      <c r="K50" s="82">
        <v>3</v>
      </c>
      <c r="L50" s="61">
        <v>41</v>
      </c>
      <c r="M50" s="62">
        <v>37</v>
      </c>
      <c r="N50" s="80">
        <v>0</v>
      </c>
      <c r="O50" s="30">
        <v>165</v>
      </c>
      <c r="P50" s="30">
        <v>172</v>
      </c>
      <c r="Q50" s="31">
        <v>4.2424242424242427E-2</v>
      </c>
      <c r="R50" s="82">
        <v>0</v>
      </c>
      <c r="T50">
        <v>9.1999999999999993</v>
      </c>
      <c r="U50">
        <v>55</v>
      </c>
      <c r="V50">
        <v>16</v>
      </c>
      <c r="W50">
        <v>6.5000000000000002E-2</v>
      </c>
      <c r="X50">
        <v>154</v>
      </c>
      <c r="Y50">
        <v>3</v>
      </c>
      <c r="Z50">
        <v>75</v>
      </c>
      <c r="AA50">
        <v>0</v>
      </c>
      <c r="AB50">
        <v>42</v>
      </c>
      <c r="AC50">
        <v>13</v>
      </c>
      <c r="AD50">
        <v>2</v>
      </c>
      <c r="AE50">
        <v>34</v>
      </c>
      <c r="AF50">
        <v>34</v>
      </c>
      <c r="AG50">
        <v>1</v>
      </c>
      <c r="AH50">
        <v>158</v>
      </c>
      <c r="AI50">
        <v>165</v>
      </c>
      <c r="AJ50">
        <v>4.4303797468354431E-2</v>
      </c>
      <c r="AK50" s="106">
        <v>0</v>
      </c>
      <c r="AL50" s="107">
        <v>1</v>
      </c>
      <c r="AM50" s="108">
        <f t="shared" si="1"/>
        <v>1</v>
      </c>
      <c r="AN50" s="80">
        <f t="shared" si="2"/>
        <v>0</v>
      </c>
      <c r="AO50" s="80">
        <f t="shared" si="3"/>
        <v>0.35945323175155697</v>
      </c>
      <c r="AP50" s="106">
        <f t="shared" si="4"/>
        <v>0.35945323175155697</v>
      </c>
      <c r="AQ50" s="108">
        <f t="shared" si="5"/>
        <v>0.64054676824844303</v>
      </c>
      <c r="AR50" s="106">
        <f t="shared" si="6"/>
        <v>-0.44543314196844547</v>
      </c>
      <c r="AS50" s="108">
        <f t="shared" si="7"/>
        <v>100</v>
      </c>
      <c r="AT50" s="80">
        <f t="shared" si="8"/>
        <v>0.56116625603228254</v>
      </c>
      <c r="CA50">
        <v>0.56341314053968838</v>
      </c>
      <c r="CB50">
        <v>1</v>
      </c>
      <c r="CC50">
        <v>0</v>
      </c>
      <c r="CD50" s="80">
        <f t="shared" si="13"/>
        <v>30</v>
      </c>
      <c r="CE50" s="80">
        <f t="shared" si="14"/>
        <v>16</v>
      </c>
      <c r="CF50" s="80">
        <f t="shared" si="10"/>
        <v>0.44444444444444442</v>
      </c>
      <c r="CG50" s="80">
        <f t="shared" si="11"/>
        <v>0.83333333333333337</v>
      </c>
      <c r="CH50" s="80">
        <f t="shared" si="12"/>
        <v>1.5432098765432075E-2</v>
      </c>
    </row>
    <row r="51" spans="1:86" ht="15.75" x14ac:dyDescent="0.5">
      <c r="A51" s="83">
        <v>10.6</v>
      </c>
      <c r="B51" s="82">
        <v>51</v>
      </c>
      <c r="C51" s="82">
        <v>3</v>
      </c>
      <c r="D51" s="84">
        <v>1.155</v>
      </c>
      <c r="E51" s="82">
        <v>132</v>
      </c>
      <c r="F51" s="82">
        <v>2</v>
      </c>
      <c r="G51" s="82">
        <v>98</v>
      </c>
      <c r="H51" s="29">
        <v>1</v>
      </c>
      <c r="I51" s="82">
        <v>35</v>
      </c>
      <c r="J51" s="82">
        <v>1</v>
      </c>
      <c r="K51" s="82">
        <v>3</v>
      </c>
      <c r="L51" s="61">
        <v>35</v>
      </c>
      <c r="M51" s="62">
        <v>26</v>
      </c>
      <c r="N51" s="80">
        <v>0</v>
      </c>
      <c r="O51" s="30">
        <v>173</v>
      </c>
      <c r="P51" s="30">
        <v>181</v>
      </c>
      <c r="Q51" s="31">
        <v>4.6242774566473986E-2</v>
      </c>
      <c r="R51" s="82">
        <v>0</v>
      </c>
      <c r="T51">
        <v>9.3000000000000007</v>
      </c>
      <c r="U51">
        <v>55</v>
      </c>
      <c r="V51">
        <v>11</v>
      </c>
      <c r="W51">
        <v>8.5000000000000006E-2</v>
      </c>
      <c r="X51">
        <v>125</v>
      </c>
      <c r="Y51">
        <v>7</v>
      </c>
      <c r="Z51">
        <v>107</v>
      </c>
      <c r="AA51">
        <v>0</v>
      </c>
      <c r="AB51">
        <v>38</v>
      </c>
      <c r="AC51">
        <v>4</v>
      </c>
      <c r="AD51">
        <v>5</v>
      </c>
      <c r="AE51">
        <v>32</v>
      </c>
      <c r="AF51">
        <v>35</v>
      </c>
      <c r="AG51">
        <v>0</v>
      </c>
      <c r="AH51">
        <v>162</v>
      </c>
      <c r="AI51">
        <v>169</v>
      </c>
      <c r="AJ51">
        <v>4.3209876543209874E-2</v>
      </c>
      <c r="AK51" s="106">
        <v>1</v>
      </c>
      <c r="AL51" s="107">
        <v>0</v>
      </c>
      <c r="AM51" s="108">
        <f t="shared" si="1"/>
        <v>1</v>
      </c>
      <c r="AN51" s="80">
        <f t="shared" si="2"/>
        <v>1</v>
      </c>
      <c r="AO51" s="80">
        <f t="shared" si="3"/>
        <v>0.78115867055472388</v>
      </c>
      <c r="AP51" s="106">
        <f t="shared" si="4"/>
        <v>0.78115867055472388</v>
      </c>
      <c r="AQ51" s="108">
        <f t="shared" si="5"/>
        <v>0.21884132944527612</v>
      </c>
      <c r="AR51" s="106">
        <f t="shared" si="6"/>
        <v>-0.24697698645501437</v>
      </c>
      <c r="AS51" s="108">
        <f t="shared" si="7"/>
        <v>100</v>
      </c>
      <c r="AT51" s="80">
        <f t="shared" si="8"/>
        <v>0.28014965165767208</v>
      </c>
      <c r="CA51">
        <v>0.5636774176019631</v>
      </c>
      <c r="CB51">
        <v>1</v>
      </c>
      <c r="CC51">
        <v>0</v>
      </c>
      <c r="CD51" s="80">
        <f t="shared" si="13"/>
        <v>31</v>
      </c>
      <c r="CE51" s="80">
        <f t="shared" si="14"/>
        <v>16</v>
      </c>
      <c r="CF51" s="80">
        <f t="shared" si="10"/>
        <v>0.42592592592592593</v>
      </c>
      <c r="CG51" s="80">
        <f t="shared" si="11"/>
        <v>0.83333333333333337</v>
      </c>
      <c r="CH51" s="80">
        <f t="shared" si="12"/>
        <v>1.5432098765432075E-2</v>
      </c>
    </row>
    <row r="52" spans="1:86" ht="15.75" x14ac:dyDescent="0.5">
      <c r="A52" s="83">
        <v>10.9</v>
      </c>
      <c r="B52" s="82">
        <v>56</v>
      </c>
      <c r="C52" s="82">
        <v>9</v>
      </c>
      <c r="D52" s="84">
        <v>1.9990000000000001</v>
      </c>
      <c r="E52" s="82">
        <v>75</v>
      </c>
      <c r="F52" s="82">
        <v>0</v>
      </c>
      <c r="G52" s="82">
        <v>72</v>
      </c>
      <c r="H52" s="29">
        <v>1</v>
      </c>
      <c r="I52" s="82">
        <v>49</v>
      </c>
      <c r="J52" s="82">
        <v>7</v>
      </c>
      <c r="K52" s="82">
        <v>4</v>
      </c>
      <c r="L52" s="61">
        <v>41</v>
      </c>
      <c r="M52" s="62">
        <v>33</v>
      </c>
      <c r="N52" s="80">
        <v>0</v>
      </c>
      <c r="O52" s="30">
        <v>182</v>
      </c>
      <c r="P52" s="30">
        <v>189</v>
      </c>
      <c r="Q52" s="31">
        <v>3.8461538461538464E-2</v>
      </c>
      <c r="R52" s="82">
        <v>0</v>
      </c>
      <c r="T52">
        <v>9.4</v>
      </c>
      <c r="U52">
        <v>44</v>
      </c>
      <c r="V52">
        <v>12</v>
      </c>
      <c r="W52">
        <v>2.3239999999999998</v>
      </c>
      <c r="X52">
        <v>97</v>
      </c>
      <c r="Y52">
        <v>2</v>
      </c>
      <c r="Z52">
        <v>101</v>
      </c>
      <c r="AA52">
        <v>0</v>
      </c>
      <c r="AB52">
        <v>49</v>
      </c>
      <c r="AC52">
        <v>19</v>
      </c>
      <c r="AD52">
        <v>3</v>
      </c>
      <c r="AE52">
        <v>32</v>
      </c>
      <c r="AF52">
        <v>21</v>
      </c>
      <c r="AG52">
        <v>1</v>
      </c>
      <c r="AH52">
        <v>172</v>
      </c>
      <c r="AI52">
        <v>179</v>
      </c>
      <c r="AJ52">
        <v>4.0697674418604654E-2</v>
      </c>
      <c r="AK52" s="106">
        <v>1</v>
      </c>
      <c r="AL52" s="107">
        <v>0</v>
      </c>
      <c r="AM52" s="108">
        <f t="shared" si="1"/>
        <v>1</v>
      </c>
      <c r="AN52" s="80">
        <f t="shared" si="2"/>
        <v>1</v>
      </c>
      <c r="AO52" s="80">
        <f t="shared" si="3"/>
        <v>0.66061856535666774</v>
      </c>
      <c r="AP52" s="106">
        <f t="shared" si="4"/>
        <v>0.66061856535666774</v>
      </c>
      <c r="AQ52" s="108">
        <f t="shared" si="5"/>
        <v>0.33938143464333226</v>
      </c>
      <c r="AR52" s="106">
        <f t="shared" si="6"/>
        <v>-0.4145786626409575</v>
      </c>
      <c r="AS52" s="108">
        <f t="shared" si="7"/>
        <v>100</v>
      </c>
      <c r="AT52" s="80">
        <f t="shared" si="8"/>
        <v>0.51373281412413885</v>
      </c>
      <c r="CA52">
        <v>0.56899859970475564</v>
      </c>
      <c r="CB52">
        <v>1</v>
      </c>
      <c r="CC52">
        <v>0</v>
      </c>
      <c r="CD52" s="80">
        <f t="shared" si="13"/>
        <v>32</v>
      </c>
      <c r="CE52" s="80">
        <f t="shared" si="14"/>
        <v>16</v>
      </c>
      <c r="CF52" s="80">
        <f t="shared" si="10"/>
        <v>0.40740740740740744</v>
      </c>
      <c r="CG52" s="80">
        <f t="shared" si="11"/>
        <v>0.83333333333333337</v>
      </c>
      <c r="CH52" s="80">
        <f t="shared" si="12"/>
        <v>0</v>
      </c>
    </row>
    <row r="53" spans="1:86" ht="15.75" x14ac:dyDescent="0.5">
      <c r="A53" s="83">
        <v>8.6999999999999993</v>
      </c>
      <c r="B53" s="82">
        <v>53</v>
      </c>
      <c r="C53" s="82">
        <v>2</v>
      </c>
      <c r="D53" s="84">
        <v>2.8719999999999999</v>
      </c>
      <c r="E53" s="82">
        <v>144</v>
      </c>
      <c r="F53" s="82">
        <v>6</v>
      </c>
      <c r="G53" s="82">
        <v>73</v>
      </c>
      <c r="H53" s="29">
        <v>1</v>
      </c>
      <c r="I53" s="82">
        <v>35</v>
      </c>
      <c r="J53" s="82">
        <v>4</v>
      </c>
      <c r="K53" s="82">
        <v>3</v>
      </c>
      <c r="L53" s="61">
        <v>50</v>
      </c>
      <c r="M53" s="62">
        <v>34</v>
      </c>
      <c r="N53" s="80">
        <v>0</v>
      </c>
      <c r="O53" s="30">
        <v>165</v>
      </c>
      <c r="P53" s="30">
        <v>171</v>
      </c>
      <c r="Q53" s="31">
        <v>3.6363636363636362E-2</v>
      </c>
      <c r="R53" s="82">
        <v>1</v>
      </c>
      <c r="T53">
        <v>9.4</v>
      </c>
      <c r="U53">
        <v>49</v>
      </c>
      <c r="V53">
        <v>10</v>
      </c>
      <c r="W53">
        <v>1.248</v>
      </c>
      <c r="X53">
        <v>92</v>
      </c>
      <c r="Y53">
        <v>2</v>
      </c>
      <c r="Z53">
        <v>98</v>
      </c>
      <c r="AA53">
        <v>0</v>
      </c>
      <c r="AB53">
        <v>53</v>
      </c>
      <c r="AC53">
        <v>12</v>
      </c>
      <c r="AD53">
        <v>4</v>
      </c>
      <c r="AE53">
        <v>42</v>
      </c>
      <c r="AF53">
        <v>25</v>
      </c>
      <c r="AG53">
        <v>0</v>
      </c>
      <c r="AH53">
        <v>175</v>
      </c>
      <c r="AI53">
        <v>182</v>
      </c>
      <c r="AJ53">
        <v>0.04</v>
      </c>
      <c r="AK53" s="106">
        <v>0</v>
      </c>
      <c r="AL53" s="107">
        <v>1</v>
      </c>
      <c r="AM53" s="108">
        <f t="shared" si="1"/>
        <v>1</v>
      </c>
      <c r="AN53" s="80">
        <f t="shared" si="2"/>
        <v>0</v>
      </c>
      <c r="AO53" s="80">
        <f t="shared" si="3"/>
        <v>0.49626057222157866</v>
      </c>
      <c r="AP53" s="106">
        <f t="shared" si="4"/>
        <v>0.49626057222157866</v>
      </c>
      <c r="AQ53" s="108">
        <f t="shared" si="5"/>
        <v>0.50373942777842129</v>
      </c>
      <c r="AR53" s="106">
        <f t="shared" si="6"/>
        <v>-0.68569615298183006</v>
      </c>
      <c r="AS53" s="108">
        <f t="shared" si="7"/>
        <v>100</v>
      </c>
      <c r="AT53" s="80">
        <f t="shared" si="8"/>
        <v>0.98515332502395991</v>
      </c>
      <c r="CA53">
        <v>0.57147000747103593</v>
      </c>
      <c r="CB53">
        <v>0</v>
      </c>
      <c r="CC53">
        <v>1</v>
      </c>
      <c r="CD53" s="80">
        <f t="shared" si="13"/>
        <v>32</v>
      </c>
      <c r="CE53" s="80">
        <f t="shared" si="14"/>
        <v>17</v>
      </c>
      <c r="CF53" s="80">
        <f t="shared" si="10"/>
        <v>0.40740740740740744</v>
      </c>
      <c r="CG53" s="80">
        <f t="shared" si="11"/>
        <v>0.82291666666666663</v>
      </c>
      <c r="CH53" s="80">
        <f t="shared" si="12"/>
        <v>0</v>
      </c>
    </row>
    <row r="54" spans="1:86" ht="15.75" x14ac:dyDescent="0.5">
      <c r="A54" s="83">
        <v>9.5</v>
      </c>
      <c r="B54" s="82">
        <v>62</v>
      </c>
      <c r="C54" s="82">
        <v>21</v>
      </c>
      <c r="D54" s="84">
        <v>0.73399999999999999</v>
      </c>
      <c r="E54" s="82">
        <v>152</v>
      </c>
      <c r="F54" s="82">
        <v>3</v>
      </c>
      <c r="G54" s="82">
        <v>111</v>
      </c>
      <c r="H54" s="29">
        <v>0</v>
      </c>
      <c r="I54" s="82">
        <v>44</v>
      </c>
      <c r="J54" s="82">
        <v>5</v>
      </c>
      <c r="K54" s="82">
        <v>3</v>
      </c>
      <c r="L54" s="61">
        <v>47</v>
      </c>
      <c r="M54" s="62">
        <v>43</v>
      </c>
      <c r="N54" s="80">
        <v>0</v>
      </c>
      <c r="O54" s="30">
        <v>164</v>
      </c>
      <c r="P54" s="30">
        <v>169</v>
      </c>
      <c r="Q54" s="31">
        <v>3.048780487804878E-2</v>
      </c>
      <c r="R54" s="82">
        <v>1</v>
      </c>
      <c r="T54">
        <v>9.4</v>
      </c>
      <c r="U54">
        <v>50</v>
      </c>
      <c r="V54">
        <v>11</v>
      </c>
      <c r="W54">
        <v>1.5449999999999999</v>
      </c>
      <c r="X54">
        <v>102</v>
      </c>
      <c r="Y54">
        <v>3</v>
      </c>
      <c r="Z54">
        <v>110</v>
      </c>
      <c r="AA54">
        <v>0</v>
      </c>
      <c r="AB54">
        <v>41</v>
      </c>
      <c r="AC54">
        <v>10</v>
      </c>
      <c r="AD54">
        <v>3</v>
      </c>
      <c r="AE54">
        <v>41</v>
      </c>
      <c r="AF54">
        <v>28</v>
      </c>
      <c r="AG54">
        <v>1</v>
      </c>
      <c r="AH54">
        <v>162</v>
      </c>
      <c r="AI54">
        <v>169</v>
      </c>
      <c r="AJ54">
        <v>4.3209876543209874E-2</v>
      </c>
      <c r="AK54" s="106">
        <v>1</v>
      </c>
      <c r="AL54" s="107">
        <v>0</v>
      </c>
      <c r="AM54" s="108">
        <f t="shared" si="1"/>
        <v>1</v>
      </c>
      <c r="AN54" s="80">
        <f t="shared" si="2"/>
        <v>1</v>
      </c>
      <c r="AO54" s="80">
        <f t="shared" si="3"/>
        <v>0.32663610084492911</v>
      </c>
      <c r="AP54" s="106">
        <f t="shared" si="4"/>
        <v>0.32663610084492911</v>
      </c>
      <c r="AQ54" s="108">
        <f t="shared" si="5"/>
        <v>0.67336389915507089</v>
      </c>
      <c r="AR54" s="106">
        <f t="shared" si="6"/>
        <v>-1.1189085692055201</v>
      </c>
      <c r="AS54" s="108">
        <f t="shared" si="7"/>
        <v>0</v>
      </c>
      <c r="AT54" s="80">
        <f t="shared" si="8"/>
        <v>2.0615109518306158</v>
      </c>
      <c r="CA54">
        <v>0.57193890104576406</v>
      </c>
      <c r="CB54">
        <v>0</v>
      </c>
      <c r="CC54">
        <v>1</v>
      </c>
      <c r="CD54" s="80">
        <f t="shared" si="13"/>
        <v>32</v>
      </c>
      <c r="CE54" s="80">
        <f t="shared" si="14"/>
        <v>18</v>
      </c>
      <c r="CF54" s="80">
        <f t="shared" si="10"/>
        <v>0.40740740740740744</v>
      </c>
      <c r="CG54" s="80">
        <f t="shared" si="11"/>
        <v>0.8125</v>
      </c>
      <c r="CH54" s="80">
        <f t="shared" si="12"/>
        <v>0</v>
      </c>
    </row>
    <row r="55" spans="1:86" ht="15.75" x14ac:dyDescent="0.5">
      <c r="A55" s="83">
        <v>6.8</v>
      </c>
      <c r="B55" s="82">
        <v>44</v>
      </c>
      <c r="C55" s="82">
        <v>4</v>
      </c>
      <c r="D55" s="84">
        <v>4.5900000000000003E-2</v>
      </c>
      <c r="E55" s="82">
        <v>104</v>
      </c>
      <c r="F55" s="82">
        <v>6</v>
      </c>
      <c r="G55" s="82">
        <v>86</v>
      </c>
      <c r="H55" s="29">
        <v>0</v>
      </c>
      <c r="I55" s="82">
        <v>29</v>
      </c>
      <c r="J55" s="82">
        <v>2</v>
      </c>
      <c r="K55" s="82">
        <v>2</v>
      </c>
      <c r="L55" s="61">
        <v>36</v>
      </c>
      <c r="M55" s="62">
        <v>21</v>
      </c>
      <c r="N55" s="80">
        <v>0</v>
      </c>
      <c r="O55" s="30">
        <v>164</v>
      </c>
      <c r="P55" s="30">
        <v>168</v>
      </c>
      <c r="Q55" s="31">
        <v>2.4390243902439025E-2</v>
      </c>
      <c r="R55" s="82">
        <v>1</v>
      </c>
      <c r="T55">
        <v>9.4</v>
      </c>
      <c r="U55">
        <v>55</v>
      </c>
      <c r="V55">
        <v>14</v>
      </c>
      <c r="W55">
        <v>0.65500000000000003</v>
      </c>
      <c r="X55">
        <v>150</v>
      </c>
      <c r="Y55">
        <v>3</v>
      </c>
      <c r="Z55">
        <v>108</v>
      </c>
      <c r="AA55">
        <v>0</v>
      </c>
      <c r="AB55">
        <v>37</v>
      </c>
      <c r="AC55">
        <v>9</v>
      </c>
      <c r="AD55">
        <v>2</v>
      </c>
      <c r="AE55">
        <v>40</v>
      </c>
      <c r="AF55">
        <v>35</v>
      </c>
      <c r="AG55">
        <v>0</v>
      </c>
      <c r="AH55">
        <v>163</v>
      </c>
      <c r="AI55">
        <v>168</v>
      </c>
      <c r="AJ55">
        <v>3.0674846625766871E-2</v>
      </c>
      <c r="AK55" s="106">
        <v>1</v>
      </c>
      <c r="AL55" s="107">
        <v>0</v>
      </c>
      <c r="AM55" s="108">
        <f t="shared" si="1"/>
        <v>1</v>
      </c>
      <c r="AN55" s="80">
        <f t="shared" si="2"/>
        <v>1</v>
      </c>
      <c r="AO55" s="80">
        <f t="shared" si="3"/>
        <v>0.85434278112331408</v>
      </c>
      <c r="AP55" s="106">
        <f t="shared" si="4"/>
        <v>0.85434278112331408</v>
      </c>
      <c r="AQ55" s="108">
        <f t="shared" si="5"/>
        <v>0.14565721887668592</v>
      </c>
      <c r="AR55" s="106">
        <f t="shared" si="6"/>
        <v>-0.15742278267781692</v>
      </c>
      <c r="AS55" s="108">
        <f t="shared" si="7"/>
        <v>100</v>
      </c>
      <c r="AT55" s="80">
        <f t="shared" si="8"/>
        <v>0.17049037235987607</v>
      </c>
      <c r="CA55">
        <v>0.57815876790684162</v>
      </c>
      <c r="CB55">
        <v>0</v>
      </c>
      <c r="CC55">
        <v>1</v>
      </c>
      <c r="CD55" s="80">
        <f t="shared" si="13"/>
        <v>32</v>
      </c>
      <c r="CE55" s="80">
        <f t="shared" si="14"/>
        <v>19</v>
      </c>
      <c r="CF55" s="80">
        <f t="shared" si="10"/>
        <v>0.40740740740740744</v>
      </c>
      <c r="CG55" s="80">
        <f t="shared" si="11"/>
        <v>0.80208333333333337</v>
      </c>
      <c r="CH55" s="80">
        <f t="shared" si="12"/>
        <v>1.4853395061728461E-2</v>
      </c>
    </row>
    <row r="56" spans="1:86" ht="15.75" x14ac:dyDescent="0.5">
      <c r="A56" s="83">
        <v>7.2</v>
      </c>
      <c r="B56" s="82">
        <v>41</v>
      </c>
      <c r="C56" s="82">
        <v>12</v>
      </c>
      <c r="D56" s="84">
        <v>0.879</v>
      </c>
      <c r="E56" s="82">
        <v>112</v>
      </c>
      <c r="F56" s="82">
        <v>2</v>
      </c>
      <c r="G56" s="82">
        <v>120</v>
      </c>
      <c r="H56" s="29">
        <v>0</v>
      </c>
      <c r="I56" s="82">
        <v>39</v>
      </c>
      <c r="J56" s="82">
        <v>5</v>
      </c>
      <c r="K56" s="82">
        <v>3</v>
      </c>
      <c r="L56" s="61">
        <v>40</v>
      </c>
      <c r="M56" s="62">
        <v>14</v>
      </c>
      <c r="N56" s="80">
        <v>0</v>
      </c>
      <c r="O56" s="30">
        <v>162</v>
      </c>
      <c r="P56" s="30">
        <v>167</v>
      </c>
      <c r="Q56" s="31">
        <v>3.0864197530864196E-2</v>
      </c>
      <c r="R56" s="82">
        <v>0</v>
      </c>
      <c r="T56">
        <v>9.5</v>
      </c>
      <c r="U56">
        <v>44</v>
      </c>
      <c r="V56">
        <v>10</v>
      </c>
      <c r="W56">
        <v>0.19600000000000001</v>
      </c>
      <c r="X56">
        <v>49</v>
      </c>
      <c r="Y56">
        <v>3</v>
      </c>
      <c r="Z56">
        <v>111</v>
      </c>
      <c r="AA56">
        <v>0</v>
      </c>
      <c r="AB56">
        <v>33</v>
      </c>
      <c r="AC56">
        <v>12</v>
      </c>
      <c r="AD56">
        <v>2</v>
      </c>
      <c r="AE56">
        <v>40</v>
      </c>
      <c r="AF56">
        <v>15</v>
      </c>
      <c r="AG56">
        <v>0</v>
      </c>
      <c r="AH56">
        <v>181</v>
      </c>
      <c r="AI56">
        <v>189</v>
      </c>
      <c r="AJ56">
        <v>4.4198895027624308E-2</v>
      </c>
      <c r="AK56" s="106">
        <v>1</v>
      </c>
      <c r="AL56" s="107">
        <v>0</v>
      </c>
      <c r="AM56" s="108">
        <f t="shared" si="1"/>
        <v>1</v>
      </c>
      <c r="AN56" s="80">
        <f t="shared" si="2"/>
        <v>1</v>
      </c>
      <c r="AO56" s="80">
        <f t="shared" si="3"/>
        <v>0.83361506840459143</v>
      </c>
      <c r="AP56" s="106">
        <f t="shared" si="4"/>
        <v>0.83361506840459143</v>
      </c>
      <c r="AQ56" s="108">
        <f t="shared" si="5"/>
        <v>0.16638493159540857</v>
      </c>
      <c r="AR56" s="106">
        <f t="shared" si="6"/>
        <v>-0.18198353184531557</v>
      </c>
      <c r="AS56" s="108">
        <f t="shared" si="7"/>
        <v>100</v>
      </c>
      <c r="AT56" s="80">
        <f t="shared" si="8"/>
        <v>0.19959443861042872</v>
      </c>
      <c r="CA56">
        <v>0.57858773348037129</v>
      </c>
      <c r="CB56">
        <v>1</v>
      </c>
      <c r="CC56">
        <v>0</v>
      </c>
      <c r="CD56" s="80">
        <f t="shared" si="13"/>
        <v>33</v>
      </c>
      <c r="CE56" s="80">
        <f t="shared" si="14"/>
        <v>19</v>
      </c>
      <c r="CF56" s="80">
        <f t="shared" si="10"/>
        <v>0.38888888888888884</v>
      </c>
      <c r="CG56" s="80">
        <f t="shared" si="11"/>
        <v>0.80208333333333337</v>
      </c>
      <c r="CH56" s="80">
        <f t="shared" si="12"/>
        <v>0</v>
      </c>
    </row>
    <row r="57" spans="1:86" ht="15.75" x14ac:dyDescent="0.5">
      <c r="A57" s="83">
        <v>11.3</v>
      </c>
      <c r="B57" s="82">
        <v>72</v>
      </c>
      <c r="C57" s="82">
        <v>4</v>
      </c>
      <c r="D57" s="84">
        <v>1.496</v>
      </c>
      <c r="E57" s="82">
        <v>139</v>
      </c>
      <c r="F57" s="82">
        <v>2</v>
      </c>
      <c r="G57" s="82">
        <v>84</v>
      </c>
      <c r="H57" s="29">
        <v>1</v>
      </c>
      <c r="I57" s="82">
        <v>36</v>
      </c>
      <c r="J57" s="82">
        <v>6</v>
      </c>
      <c r="K57" s="82">
        <v>3</v>
      </c>
      <c r="L57" s="61">
        <v>34</v>
      </c>
      <c r="M57" s="62">
        <v>77</v>
      </c>
      <c r="N57" s="80">
        <v>0</v>
      </c>
      <c r="O57" s="30">
        <v>177</v>
      </c>
      <c r="P57" s="30">
        <v>184</v>
      </c>
      <c r="Q57" s="31">
        <v>3.954802259887006E-2</v>
      </c>
      <c r="R57" s="82">
        <v>1</v>
      </c>
      <c r="T57">
        <v>9.5</v>
      </c>
      <c r="U57">
        <v>53</v>
      </c>
      <c r="V57">
        <v>19</v>
      </c>
      <c r="W57">
        <v>1.2949999999999999</v>
      </c>
      <c r="X57">
        <v>110</v>
      </c>
      <c r="Y57">
        <v>1</v>
      </c>
      <c r="Z57">
        <v>88</v>
      </c>
      <c r="AA57">
        <v>0</v>
      </c>
      <c r="AB57">
        <v>40</v>
      </c>
      <c r="AC57">
        <v>8</v>
      </c>
      <c r="AD57">
        <v>3</v>
      </c>
      <c r="AE57">
        <v>49</v>
      </c>
      <c r="AF57">
        <v>31</v>
      </c>
      <c r="AG57">
        <v>1</v>
      </c>
      <c r="AH57">
        <v>175</v>
      </c>
      <c r="AI57">
        <v>182</v>
      </c>
      <c r="AJ57">
        <v>0.04</v>
      </c>
      <c r="AK57" s="106">
        <v>1</v>
      </c>
      <c r="AL57" s="107">
        <v>0</v>
      </c>
      <c r="AM57" s="108">
        <f t="shared" si="1"/>
        <v>1</v>
      </c>
      <c r="AN57" s="80">
        <f t="shared" si="2"/>
        <v>1</v>
      </c>
      <c r="AO57" s="80">
        <f t="shared" si="3"/>
        <v>0.41277485443844764</v>
      </c>
      <c r="AP57" s="106">
        <f t="shared" si="4"/>
        <v>0.41277485443844764</v>
      </c>
      <c r="AQ57" s="108">
        <f t="shared" si="5"/>
        <v>0.58722514556155236</v>
      </c>
      <c r="AR57" s="106">
        <f t="shared" si="6"/>
        <v>-0.88485298130569934</v>
      </c>
      <c r="AS57" s="108">
        <f t="shared" si="7"/>
        <v>0</v>
      </c>
      <c r="AT57" s="80">
        <f t="shared" si="8"/>
        <v>1.4226281936685137</v>
      </c>
      <c r="CA57">
        <v>0.58132219434457222</v>
      </c>
      <c r="CB57">
        <v>0</v>
      </c>
      <c r="CC57">
        <v>1</v>
      </c>
      <c r="CD57" s="80">
        <f t="shared" si="13"/>
        <v>33</v>
      </c>
      <c r="CE57" s="80">
        <f t="shared" si="14"/>
        <v>20</v>
      </c>
      <c r="CF57" s="80">
        <f t="shared" si="10"/>
        <v>0.38888888888888884</v>
      </c>
      <c r="CG57" s="80">
        <f t="shared" si="11"/>
        <v>0.79166666666666663</v>
      </c>
      <c r="CH57" s="80">
        <f t="shared" si="12"/>
        <v>0</v>
      </c>
    </row>
    <row r="58" spans="1:86" ht="15.75" x14ac:dyDescent="0.5">
      <c r="A58" s="83">
        <v>9.4</v>
      </c>
      <c r="B58" s="82">
        <v>55</v>
      </c>
      <c r="C58" s="82">
        <v>14</v>
      </c>
      <c r="D58" s="84">
        <v>0.65500000000000003</v>
      </c>
      <c r="E58" s="82">
        <v>150</v>
      </c>
      <c r="F58" s="82">
        <v>3</v>
      </c>
      <c r="G58" s="82">
        <v>108</v>
      </c>
      <c r="H58" s="29">
        <v>0</v>
      </c>
      <c r="I58" s="82">
        <v>37</v>
      </c>
      <c r="J58" s="82">
        <v>9</v>
      </c>
      <c r="K58" s="82">
        <v>2</v>
      </c>
      <c r="L58" s="61">
        <v>40</v>
      </c>
      <c r="M58" s="62">
        <v>35</v>
      </c>
      <c r="N58" s="80">
        <v>0</v>
      </c>
      <c r="O58" s="30">
        <v>163</v>
      </c>
      <c r="P58" s="30">
        <v>168</v>
      </c>
      <c r="Q58" s="31">
        <v>3.0674846625766871E-2</v>
      </c>
      <c r="R58" s="82">
        <v>1</v>
      </c>
      <c r="T58">
        <v>9.5</v>
      </c>
      <c r="U58">
        <v>62</v>
      </c>
      <c r="V58">
        <v>21</v>
      </c>
      <c r="W58">
        <v>0.73399999999999999</v>
      </c>
      <c r="X58">
        <v>152</v>
      </c>
      <c r="Y58">
        <v>3</v>
      </c>
      <c r="Z58">
        <v>111</v>
      </c>
      <c r="AA58">
        <v>0</v>
      </c>
      <c r="AB58">
        <v>44</v>
      </c>
      <c r="AC58">
        <v>5</v>
      </c>
      <c r="AD58">
        <v>3</v>
      </c>
      <c r="AE58">
        <v>47</v>
      </c>
      <c r="AF58">
        <v>43</v>
      </c>
      <c r="AG58">
        <v>0</v>
      </c>
      <c r="AH58">
        <v>164</v>
      </c>
      <c r="AI58">
        <v>169</v>
      </c>
      <c r="AJ58">
        <v>3.048780487804878E-2</v>
      </c>
      <c r="AK58" s="106">
        <v>1</v>
      </c>
      <c r="AL58" s="107">
        <v>0</v>
      </c>
      <c r="AM58" s="108">
        <f t="shared" si="1"/>
        <v>1</v>
      </c>
      <c r="AN58" s="80">
        <f t="shared" si="2"/>
        <v>1</v>
      </c>
      <c r="AO58" s="80">
        <f t="shared" si="3"/>
        <v>0.74287641607362076</v>
      </c>
      <c r="AP58" s="106">
        <f t="shared" si="4"/>
        <v>0.74287641607362076</v>
      </c>
      <c r="AQ58" s="108">
        <f t="shared" si="5"/>
        <v>0.25712358392637924</v>
      </c>
      <c r="AR58" s="106">
        <f t="shared" si="6"/>
        <v>-0.29722557909000041</v>
      </c>
      <c r="AS58" s="108">
        <f t="shared" si="7"/>
        <v>100</v>
      </c>
      <c r="AT58" s="80">
        <f t="shared" si="8"/>
        <v>0.34611892148275936</v>
      </c>
      <c r="CA58">
        <v>0.58366213288157909</v>
      </c>
      <c r="CB58">
        <v>0</v>
      </c>
      <c r="CC58">
        <v>1</v>
      </c>
      <c r="CD58" s="80">
        <f t="shared" si="13"/>
        <v>33</v>
      </c>
      <c r="CE58" s="80">
        <f t="shared" si="14"/>
        <v>21</v>
      </c>
      <c r="CF58" s="80">
        <f t="shared" si="10"/>
        <v>0.38888888888888884</v>
      </c>
      <c r="CG58" s="80">
        <f t="shared" si="11"/>
        <v>0.78125</v>
      </c>
      <c r="CH58" s="80">
        <f t="shared" si="12"/>
        <v>0</v>
      </c>
    </row>
    <row r="59" spans="1:86" ht="15.75" x14ac:dyDescent="0.5">
      <c r="A59" s="83">
        <v>8.6</v>
      </c>
      <c r="B59" s="82">
        <v>48</v>
      </c>
      <c r="C59" s="82">
        <v>10</v>
      </c>
      <c r="D59" s="84">
        <v>1.6439999999999999</v>
      </c>
      <c r="E59" s="82">
        <v>60</v>
      </c>
      <c r="F59" s="82">
        <v>3</v>
      </c>
      <c r="G59" s="82">
        <v>118</v>
      </c>
      <c r="H59" s="29">
        <v>1</v>
      </c>
      <c r="I59" s="82">
        <v>34</v>
      </c>
      <c r="J59" s="82">
        <v>19</v>
      </c>
      <c r="K59" s="82">
        <v>1</v>
      </c>
      <c r="L59" s="61">
        <v>39</v>
      </c>
      <c r="M59" s="62">
        <v>22</v>
      </c>
      <c r="N59" s="80">
        <v>1</v>
      </c>
      <c r="O59" s="30">
        <v>172</v>
      </c>
      <c r="P59" s="30">
        <v>180</v>
      </c>
      <c r="Q59" s="31">
        <v>4.6511627906976744E-2</v>
      </c>
      <c r="R59" s="82">
        <v>0</v>
      </c>
      <c r="T59">
        <v>9.6</v>
      </c>
      <c r="U59">
        <v>51</v>
      </c>
      <c r="V59">
        <v>6</v>
      </c>
      <c r="W59">
        <v>0.498</v>
      </c>
      <c r="X59">
        <v>31</v>
      </c>
      <c r="Y59">
        <v>4</v>
      </c>
      <c r="Z59">
        <v>117</v>
      </c>
      <c r="AA59">
        <v>0</v>
      </c>
      <c r="AB59">
        <v>30</v>
      </c>
      <c r="AC59">
        <v>5</v>
      </c>
      <c r="AD59">
        <v>2</v>
      </c>
      <c r="AE59">
        <v>36</v>
      </c>
      <c r="AF59">
        <v>20</v>
      </c>
      <c r="AG59">
        <v>0</v>
      </c>
      <c r="AH59">
        <v>179</v>
      </c>
      <c r="AI59">
        <v>187</v>
      </c>
      <c r="AJ59">
        <v>4.4692737430167599E-2</v>
      </c>
      <c r="AK59" s="106">
        <v>1</v>
      </c>
      <c r="AL59" s="107">
        <v>0</v>
      </c>
      <c r="AM59" s="108">
        <f t="shared" si="1"/>
        <v>1</v>
      </c>
      <c r="AN59" s="80">
        <f t="shared" si="2"/>
        <v>1</v>
      </c>
      <c r="AO59" s="80">
        <f t="shared" si="3"/>
        <v>0.79168074075504691</v>
      </c>
      <c r="AP59" s="106">
        <f t="shared" si="4"/>
        <v>0.79168074075504691</v>
      </c>
      <c r="AQ59" s="108">
        <f t="shared" si="5"/>
        <v>0.20831925924495309</v>
      </c>
      <c r="AR59" s="106">
        <f t="shared" si="6"/>
        <v>-0.23359707354367956</v>
      </c>
      <c r="AS59" s="108">
        <f t="shared" si="7"/>
        <v>100</v>
      </c>
      <c r="AT59" s="80">
        <f t="shared" si="8"/>
        <v>0.26313543897287872</v>
      </c>
      <c r="CA59">
        <v>0.58381613771555385</v>
      </c>
      <c r="CB59">
        <v>0</v>
      </c>
      <c r="CC59">
        <v>1</v>
      </c>
      <c r="CD59" s="80">
        <f t="shared" si="13"/>
        <v>33</v>
      </c>
      <c r="CE59" s="80">
        <f t="shared" si="14"/>
        <v>22</v>
      </c>
      <c r="CF59" s="80">
        <f t="shared" si="10"/>
        <v>0.38888888888888884</v>
      </c>
      <c r="CG59" s="80">
        <f t="shared" si="11"/>
        <v>0.77083333333333337</v>
      </c>
      <c r="CH59" s="80">
        <f t="shared" si="12"/>
        <v>0</v>
      </c>
    </row>
    <row r="60" spans="1:86" ht="15.75" x14ac:dyDescent="0.5">
      <c r="A60" s="83">
        <v>17.100000000000001</v>
      </c>
      <c r="B60" s="82">
        <v>76</v>
      </c>
      <c r="C60" s="82">
        <v>5</v>
      </c>
      <c r="D60" s="84">
        <v>0.81899999999999995</v>
      </c>
      <c r="E60" s="82">
        <v>266</v>
      </c>
      <c r="F60" s="82">
        <v>4</v>
      </c>
      <c r="G60" s="82">
        <v>92</v>
      </c>
      <c r="H60" s="29">
        <v>1</v>
      </c>
      <c r="I60" s="82">
        <v>52</v>
      </c>
      <c r="J60" s="82">
        <v>18</v>
      </c>
      <c r="K60" s="82">
        <v>5</v>
      </c>
      <c r="L60" s="61">
        <v>34</v>
      </c>
      <c r="M60" s="62">
        <v>87</v>
      </c>
      <c r="N60" s="80">
        <v>1</v>
      </c>
      <c r="O60" s="30">
        <v>178</v>
      </c>
      <c r="P60" s="30">
        <v>186</v>
      </c>
      <c r="Q60" s="31">
        <v>4.49438202247191E-2</v>
      </c>
      <c r="R60" s="82">
        <v>0</v>
      </c>
      <c r="T60">
        <v>9.6999999999999993</v>
      </c>
      <c r="U60">
        <v>46</v>
      </c>
      <c r="V60">
        <v>7</v>
      </c>
      <c r="W60">
        <v>1.9630000000000001</v>
      </c>
      <c r="X60">
        <v>113</v>
      </c>
      <c r="Y60">
        <v>4</v>
      </c>
      <c r="Z60">
        <v>85</v>
      </c>
      <c r="AA60">
        <v>0</v>
      </c>
      <c r="AB60">
        <v>28</v>
      </c>
      <c r="AC60">
        <v>10</v>
      </c>
      <c r="AD60">
        <v>1</v>
      </c>
      <c r="AE60">
        <v>39</v>
      </c>
      <c r="AF60">
        <v>22</v>
      </c>
      <c r="AG60">
        <v>0</v>
      </c>
      <c r="AH60">
        <v>176</v>
      </c>
      <c r="AI60">
        <v>181</v>
      </c>
      <c r="AJ60">
        <v>2.8409090909090908E-2</v>
      </c>
      <c r="AK60" s="106">
        <v>1</v>
      </c>
      <c r="AL60" s="107">
        <v>0</v>
      </c>
      <c r="AM60" s="108">
        <f t="shared" si="1"/>
        <v>1</v>
      </c>
      <c r="AN60" s="80">
        <f t="shared" si="2"/>
        <v>1</v>
      </c>
      <c r="AO60" s="80">
        <f t="shared" si="3"/>
        <v>0.97809494582718015</v>
      </c>
      <c r="AP60" s="106">
        <f t="shared" si="4"/>
        <v>0.97809494582718015</v>
      </c>
      <c r="AQ60" s="108">
        <f t="shared" si="5"/>
        <v>2.1905054172819849E-2</v>
      </c>
      <c r="AR60" s="106">
        <f t="shared" si="6"/>
        <v>-2.2148532036551906E-2</v>
      </c>
      <c r="AS60" s="108">
        <f t="shared" si="7"/>
        <v>100</v>
      </c>
      <c r="AT60" s="80">
        <f t="shared" si="8"/>
        <v>2.2395631698407997E-2</v>
      </c>
      <c r="CA60">
        <v>0.58510783392625521</v>
      </c>
      <c r="CB60">
        <v>0</v>
      </c>
      <c r="CC60">
        <v>1</v>
      </c>
      <c r="CD60" s="80">
        <f t="shared" si="13"/>
        <v>33</v>
      </c>
      <c r="CE60" s="80">
        <f t="shared" si="14"/>
        <v>23</v>
      </c>
      <c r="CF60" s="80">
        <f t="shared" si="10"/>
        <v>0.38888888888888884</v>
      </c>
      <c r="CG60" s="80">
        <f t="shared" si="11"/>
        <v>0.76041666666666663</v>
      </c>
      <c r="CH60" s="80">
        <f t="shared" si="12"/>
        <v>0</v>
      </c>
    </row>
    <row r="61" spans="1:86" ht="15.75" x14ac:dyDescent="0.5">
      <c r="A61" s="83">
        <v>15.4</v>
      </c>
      <c r="B61" s="82">
        <v>58</v>
      </c>
      <c r="C61" s="82">
        <v>6</v>
      </c>
      <c r="D61" s="84">
        <v>1.623</v>
      </c>
      <c r="E61" s="82">
        <v>209</v>
      </c>
      <c r="F61" s="82">
        <v>1</v>
      </c>
      <c r="G61" s="82">
        <v>88</v>
      </c>
      <c r="H61" s="29">
        <v>1</v>
      </c>
      <c r="I61" s="82">
        <v>45</v>
      </c>
      <c r="J61" s="82">
        <v>10</v>
      </c>
      <c r="K61" s="82">
        <v>3</v>
      </c>
      <c r="L61" s="61">
        <v>38</v>
      </c>
      <c r="M61" s="62">
        <v>45</v>
      </c>
      <c r="N61" s="80">
        <v>1</v>
      </c>
      <c r="O61" s="30">
        <v>179</v>
      </c>
      <c r="P61" s="30">
        <v>187</v>
      </c>
      <c r="Q61" s="31">
        <v>4.4692737430167599E-2</v>
      </c>
      <c r="R61" s="82">
        <v>0</v>
      </c>
      <c r="T61">
        <v>9.6999999999999993</v>
      </c>
      <c r="U61">
        <v>54</v>
      </c>
      <c r="V61">
        <v>2</v>
      </c>
      <c r="W61">
        <v>0.626</v>
      </c>
      <c r="X61">
        <v>51</v>
      </c>
      <c r="Y61">
        <v>2</v>
      </c>
      <c r="Z61">
        <v>107</v>
      </c>
      <c r="AA61">
        <v>0</v>
      </c>
      <c r="AB61">
        <v>38</v>
      </c>
      <c r="AC61">
        <v>8</v>
      </c>
      <c r="AD61">
        <v>3</v>
      </c>
      <c r="AE61">
        <v>28</v>
      </c>
      <c r="AF61">
        <v>26</v>
      </c>
      <c r="AG61">
        <v>0</v>
      </c>
      <c r="AH61">
        <v>185</v>
      </c>
      <c r="AI61">
        <v>193</v>
      </c>
      <c r="AJ61">
        <v>4.3243243243243246E-2</v>
      </c>
      <c r="AK61" s="106">
        <v>1</v>
      </c>
      <c r="AL61" s="107">
        <v>0</v>
      </c>
      <c r="AM61" s="108">
        <f t="shared" si="1"/>
        <v>1</v>
      </c>
      <c r="AN61" s="80">
        <f t="shared" si="2"/>
        <v>1</v>
      </c>
      <c r="AO61" s="80">
        <f t="shared" si="3"/>
        <v>0.7398272359922935</v>
      </c>
      <c r="AP61" s="106">
        <f t="shared" si="4"/>
        <v>0.7398272359922935</v>
      </c>
      <c r="AQ61" s="108">
        <f t="shared" si="5"/>
        <v>0.2601727640077065</v>
      </c>
      <c r="AR61" s="106">
        <f t="shared" si="6"/>
        <v>-0.30133858491636717</v>
      </c>
      <c r="AS61" s="108">
        <f t="shared" si="7"/>
        <v>100</v>
      </c>
      <c r="AT61" s="80">
        <f t="shared" si="8"/>
        <v>0.35166691809980433</v>
      </c>
      <c r="CA61">
        <v>0.58644335364206557</v>
      </c>
      <c r="CB61">
        <v>0</v>
      </c>
      <c r="CC61">
        <v>1</v>
      </c>
      <c r="CD61" s="80">
        <f t="shared" si="13"/>
        <v>33</v>
      </c>
      <c r="CE61" s="80">
        <f t="shared" si="14"/>
        <v>24</v>
      </c>
      <c r="CF61" s="80">
        <f t="shared" si="10"/>
        <v>0.38888888888888884</v>
      </c>
      <c r="CG61" s="80">
        <f t="shared" si="11"/>
        <v>0.75</v>
      </c>
      <c r="CH61" s="80">
        <f t="shared" si="12"/>
        <v>0</v>
      </c>
    </row>
    <row r="62" spans="1:86" ht="15.75" x14ac:dyDescent="0.5">
      <c r="A62" s="83">
        <v>11</v>
      </c>
      <c r="B62" s="82">
        <v>51</v>
      </c>
      <c r="C62" s="82">
        <v>6</v>
      </c>
      <c r="D62" s="84">
        <v>1.0840000000000001</v>
      </c>
      <c r="E62" s="82">
        <v>181</v>
      </c>
      <c r="F62" s="82">
        <v>2</v>
      </c>
      <c r="G62" s="82">
        <v>101</v>
      </c>
      <c r="H62" s="29">
        <v>1</v>
      </c>
      <c r="I62" s="82">
        <v>53</v>
      </c>
      <c r="J62" s="82">
        <v>9</v>
      </c>
      <c r="K62" s="82">
        <v>4</v>
      </c>
      <c r="L62" s="61">
        <v>37</v>
      </c>
      <c r="M62" s="62">
        <v>33</v>
      </c>
      <c r="N62" s="80">
        <v>0</v>
      </c>
      <c r="O62" s="30">
        <v>164</v>
      </c>
      <c r="P62" s="30">
        <v>170</v>
      </c>
      <c r="Q62" s="31">
        <v>3.6585365853658534E-2</v>
      </c>
      <c r="R62" s="82">
        <v>0</v>
      </c>
      <c r="T62">
        <v>9.6999999999999993</v>
      </c>
      <c r="U62">
        <v>55</v>
      </c>
      <c r="V62">
        <v>4</v>
      </c>
      <c r="W62">
        <v>1.3839999999999999</v>
      </c>
      <c r="X62">
        <v>33</v>
      </c>
      <c r="Y62">
        <v>2</v>
      </c>
      <c r="Z62">
        <v>100</v>
      </c>
      <c r="AA62">
        <v>0</v>
      </c>
      <c r="AB62">
        <v>27</v>
      </c>
      <c r="AC62">
        <v>10</v>
      </c>
      <c r="AD62">
        <v>1</v>
      </c>
      <c r="AE62">
        <v>34</v>
      </c>
      <c r="AF62">
        <v>94</v>
      </c>
      <c r="AG62">
        <v>1</v>
      </c>
      <c r="AH62">
        <v>182</v>
      </c>
      <c r="AI62">
        <v>192</v>
      </c>
      <c r="AJ62">
        <v>5.4945054945054944E-2</v>
      </c>
      <c r="AK62" s="106">
        <v>1</v>
      </c>
      <c r="AL62" s="107">
        <v>0</v>
      </c>
      <c r="AM62" s="108">
        <f t="shared" si="1"/>
        <v>1</v>
      </c>
      <c r="AN62" s="80">
        <f t="shared" si="2"/>
        <v>1</v>
      </c>
      <c r="AO62" s="80">
        <f t="shared" si="3"/>
        <v>0.88254450565493259</v>
      </c>
      <c r="AP62" s="106">
        <f t="shared" si="4"/>
        <v>0.88254450565493259</v>
      </c>
      <c r="AQ62" s="108">
        <f t="shared" si="5"/>
        <v>0.11745549434506741</v>
      </c>
      <c r="AR62" s="106">
        <f t="shared" si="6"/>
        <v>-0.12494606010926824</v>
      </c>
      <c r="AS62" s="108">
        <f t="shared" si="7"/>
        <v>100</v>
      </c>
      <c r="AT62" s="80">
        <f t="shared" si="8"/>
        <v>0.13308733281150981</v>
      </c>
      <c r="CA62">
        <v>0.59820734253809937</v>
      </c>
      <c r="CB62">
        <v>0</v>
      </c>
      <c r="CC62">
        <v>1</v>
      </c>
      <c r="CD62" s="80">
        <f t="shared" si="13"/>
        <v>33</v>
      </c>
      <c r="CE62" s="80">
        <f t="shared" si="14"/>
        <v>25</v>
      </c>
      <c r="CF62" s="80">
        <f t="shared" si="10"/>
        <v>0.38888888888888884</v>
      </c>
      <c r="CG62" s="80">
        <f t="shared" si="11"/>
        <v>0.73958333333333326</v>
      </c>
      <c r="CH62" s="80">
        <f t="shared" si="12"/>
        <v>0</v>
      </c>
    </row>
    <row r="63" spans="1:86" ht="15.75" x14ac:dyDescent="0.5">
      <c r="A63" s="83">
        <v>15.6</v>
      </c>
      <c r="B63" s="82">
        <v>67</v>
      </c>
      <c r="C63" s="82">
        <v>13</v>
      </c>
      <c r="D63" s="84">
        <v>1.4610000000000001</v>
      </c>
      <c r="E63" s="82">
        <v>180</v>
      </c>
      <c r="F63" s="82">
        <v>4</v>
      </c>
      <c r="G63" s="82">
        <v>91</v>
      </c>
      <c r="H63" s="29">
        <v>0</v>
      </c>
      <c r="I63" s="82">
        <v>44</v>
      </c>
      <c r="J63" s="82">
        <v>10</v>
      </c>
      <c r="K63" s="82">
        <v>3</v>
      </c>
      <c r="L63" s="61">
        <v>40</v>
      </c>
      <c r="M63" s="62">
        <v>44</v>
      </c>
      <c r="N63" s="80">
        <v>0</v>
      </c>
      <c r="O63" s="30">
        <v>181</v>
      </c>
      <c r="P63" s="30">
        <v>187</v>
      </c>
      <c r="Q63" s="31">
        <v>3.3149171270718231E-2</v>
      </c>
      <c r="R63" s="82">
        <v>0</v>
      </c>
      <c r="T63">
        <v>9.6999999999999993</v>
      </c>
      <c r="U63">
        <v>62</v>
      </c>
      <c r="V63">
        <v>11</v>
      </c>
      <c r="W63">
        <v>1.1519999999999999</v>
      </c>
      <c r="X63">
        <v>106</v>
      </c>
      <c r="Y63">
        <v>2</v>
      </c>
      <c r="Z63">
        <v>96</v>
      </c>
      <c r="AA63">
        <v>1</v>
      </c>
      <c r="AB63">
        <v>42</v>
      </c>
      <c r="AC63">
        <v>8</v>
      </c>
      <c r="AD63">
        <v>3</v>
      </c>
      <c r="AE63">
        <v>42</v>
      </c>
      <c r="AF63">
        <v>49</v>
      </c>
      <c r="AG63">
        <v>0</v>
      </c>
      <c r="AH63">
        <v>171</v>
      </c>
      <c r="AI63">
        <v>178</v>
      </c>
      <c r="AJ63">
        <v>4.0935672514619881E-2</v>
      </c>
      <c r="AK63" s="106">
        <v>1</v>
      </c>
      <c r="AL63" s="107">
        <v>0</v>
      </c>
      <c r="AM63" s="108">
        <f t="shared" si="1"/>
        <v>1</v>
      </c>
      <c r="AN63" s="80">
        <f t="shared" si="2"/>
        <v>1</v>
      </c>
      <c r="AO63" s="80">
        <f t="shared" si="3"/>
        <v>0.64021713666444702</v>
      </c>
      <c r="AP63" s="106">
        <f t="shared" si="4"/>
        <v>0.64021713666444702</v>
      </c>
      <c r="AQ63" s="108">
        <f t="shared" si="5"/>
        <v>0.35978286333555298</v>
      </c>
      <c r="AR63" s="106">
        <f t="shared" si="6"/>
        <v>-0.44594788413132158</v>
      </c>
      <c r="AS63" s="108">
        <f t="shared" si="7"/>
        <v>100</v>
      </c>
      <c r="AT63" s="80">
        <f t="shared" si="8"/>
        <v>0.56197006098592406</v>
      </c>
      <c r="CA63">
        <v>0.60550741159082166</v>
      </c>
      <c r="CB63">
        <v>0</v>
      </c>
      <c r="CC63">
        <v>1</v>
      </c>
      <c r="CD63" s="80">
        <f t="shared" si="13"/>
        <v>33</v>
      </c>
      <c r="CE63" s="80">
        <f t="shared" si="14"/>
        <v>26</v>
      </c>
      <c r="CF63" s="80">
        <f t="shared" si="10"/>
        <v>0.38888888888888884</v>
      </c>
      <c r="CG63" s="80">
        <f t="shared" si="11"/>
        <v>0.72916666666666674</v>
      </c>
      <c r="CH63" s="80">
        <f t="shared" si="12"/>
        <v>0</v>
      </c>
    </row>
    <row r="64" spans="1:86" ht="15.75" x14ac:dyDescent="0.5">
      <c r="A64" s="83">
        <v>7.6</v>
      </c>
      <c r="B64" s="82">
        <v>50</v>
      </c>
      <c r="C64" s="82">
        <v>3</v>
      </c>
      <c r="D64" s="84">
        <v>0.53200000000000003</v>
      </c>
      <c r="E64" s="82">
        <v>111</v>
      </c>
      <c r="F64" s="82">
        <v>2</v>
      </c>
      <c r="G64" s="82">
        <v>120</v>
      </c>
      <c r="H64" s="29">
        <v>0</v>
      </c>
      <c r="I64" s="82">
        <v>46</v>
      </c>
      <c r="J64" s="82">
        <v>3</v>
      </c>
      <c r="K64" s="82">
        <v>4</v>
      </c>
      <c r="L64" s="61">
        <v>32</v>
      </c>
      <c r="M64" s="62">
        <v>26</v>
      </c>
      <c r="N64" s="80">
        <v>0</v>
      </c>
      <c r="O64" s="30">
        <v>164</v>
      </c>
      <c r="P64" s="30">
        <v>172</v>
      </c>
      <c r="Q64" s="31">
        <v>4.878048780487805E-2</v>
      </c>
      <c r="R64" s="82">
        <v>0</v>
      </c>
      <c r="T64">
        <v>9.8000000000000007</v>
      </c>
      <c r="U64">
        <v>62</v>
      </c>
      <c r="V64">
        <v>16</v>
      </c>
      <c r="W64">
        <v>0.58799999999999997</v>
      </c>
      <c r="X64">
        <v>136</v>
      </c>
      <c r="Y64">
        <v>4</v>
      </c>
      <c r="Z64">
        <v>121</v>
      </c>
      <c r="AA64">
        <v>1</v>
      </c>
      <c r="AB64">
        <v>41</v>
      </c>
      <c r="AC64">
        <v>10</v>
      </c>
      <c r="AD64">
        <v>3</v>
      </c>
      <c r="AE64">
        <v>41</v>
      </c>
      <c r="AF64">
        <v>44</v>
      </c>
      <c r="AG64">
        <v>1</v>
      </c>
      <c r="AH64">
        <v>159</v>
      </c>
      <c r="AI64">
        <v>167</v>
      </c>
      <c r="AJ64">
        <v>5.0314465408805034E-2</v>
      </c>
      <c r="AK64" s="106">
        <v>1</v>
      </c>
      <c r="AL64" s="107">
        <v>0</v>
      </c>
      <c r="AM64" s="108">
        <f t="shared" si="1"/>
        <v>1</v>
      </c>
      <c r="AN64" s="80">
        <f t="shared" si="2"/>
        <v>1</v>
      </c>
      <c r="AO64" s="80">
        <f t="shared" si="3"/>
        <v>0.34639577675600325</v>
      </c>
      <c r="AP64" s="106">
        <f t="shared" si="4"/>
        <v>0.34639577675600325</v>
      </c>
      <c r="AQ64" s="108">
        <f t="shared" si="5"/>
        <v>0.6536042232439967</v>
      </c>
      <c r="AR64" s="106">
        <f t="shared" si="6"/>
        <v>-1.0601732941811013</v>
      </c>
      <c r="AS64" s="108">
        <f t="shared" si="7"/>
        <v>0</v>
      </c>
      <c r="AT64" s="80">
        <f t="shared" si="8"/>
        <v>1.886871223907522</v>
      </c>
      <c r="CA64">
        <v>0.61203208588850855</v>
      </c>
      <c r="CB64">
        <v>0</v>
      </c>
      <c r="CC64">
        <v>1</v>
      </c>
      <c r="CD64" s="80">
        <f t="shared" si="13"/>
        <v>33</v>
      </c>
      <c r="CE64" s="80">
        <f t="shared" si="14"/>
        <v>27</v>
      </c>
      <c r="CF64" s="80">
        <f t="shared" si="10"/>
        <v>0.38888888888888884</v>
      </c>
      <c r="CG64" s="80">
        <f t="shared" si="11"/>
        <v>0.71875</v>
      </c>
      <c r="CH64" s="80">
        <f t="shared" si="12"/>
        <v>0</v>
      </c>
    </row>
    <row r="65" spans="1:86" ht="15.75" x14ac:dyDescent="0.5">
      <c r="A65" s="83">
        <v>11.4</v>
      </c>
      <c r="B65" s="82">
        <v>58</v>
      </c>
      <c r="C65" s="82">
        <v>2</v>
      </c>
      <c r="D65" s="84">
        <v>1.3360000000000001</v>
      </c>
      <c r="E65" s="82">
        <v>150</v>
      </c>
      <c r="F65" s="82">
        <v>2</v>
      </c>
      <c r="G65" s="82">
        <v>98</v>
      </c>
      <c r="H65" s="29">
        <v>1</v>
      </c>
      <c r="I65" s="82">
        <v>38</v>
      </c>
      <c r="J65" s="82">
        <v>9</v>
      </c>
      <c r="K65" s="82">
        <v>2</v>
      </c>
      <c r="L65" s="61">
        <v>47</v>
      </c>
      <c r="M65" s="62">
        <v>41</v>
      </c>
      <c r="N65" s="80">
        <v>1</v>
      </c>
      <c r="O65" s="30">
        <v>177</v>
      </c>
      <c r="P65" s="30">
        <v>183</v>
      </c>
      <c r="Q65" s="31">
        <v>3.3898305084745763E-2</v>
      </c>
      <c r="R65" s="82">
        <v>0</v>
      </c>
      <c r="T65">
        <v>9.8000000000000007</v>
      </c>
      <c r="U65">
        <v>64</v>
      </c>
      <c r="V65">
        <v>5</v>
      </c>
      <c r="W65">
        <v>1.5389999999999999</v>
      </c>
      <c r="X65">
        <v>115</v>
      </c>
      <c r="Y65">
        <v>4</v>
      </c>
      <c r="Z65">
        <v>72</v>
      </c>
      <c r="AA65">
        <v>1</v>
      </c>
      <c r="AB65">
        <v>36</v>
      </c>
      <c r="AC65">
        <v>8</v>
      </c>
      <c r="AD65">
        <v>2</v>
      </c>
      <c r="AE65">
        <v>35</v>
      </c>
      <c r="AF65">
        <v>50</v>
      </c>
      <c r="AG65">
        <v>1</v>
      </c>
      <c r="AH65">
        <v>175</v>
      </c>
      <c r="AI65">
        <v>183</v>
      </c>
      <c r="AJ65">
        <v>4.5714285714285714E-2</v>
      </c>
      <c r="AK65" s="106">
        <v>1</v>
      </c>
      <c r="AL65" s="107">
        <v>0</v>
      </c>
      <c r="AM65" s="108">
        <f t="shared" si="1"/>
        <v>1</v>
      </c>
      <c r="AN65" s="80">
        <f t="shared" si="2"/>
        <v>1</v>
      </c>
      <c r="AO65" s="80">
        <f t="shared" si="3"/>
        <v>0.7516479331440955</v>
      </c>
      <c r="AP65" s="106">
        <f t="shared" si="4"/>
        <v>0.7516479331440955</v>
      </c>
      <c r="AQ65" s="108">
        <f t="shared" si="5"/>
        <v>0.2483520668559045</v>
      </c>
      <c r="AR65" s="106">
        <f t="shared" si="6"/>
        <v>-0.28548723867047848</v>
      </c>
      <c r="AS65" s="108">
        <f t="shared" si="7"/>
        <v>100</v>
      </c>
      <c r="AT65" s="80">
        <f t="shared" si="8"/>
        <v>0.33041009747351208</v>
      </c>
      <c r="CA65">
        <v>0.61452170759705693</v>
      </c>
      <c r="CB65">
        <v>0</v>
      </c>
      <c r="CC65">
        <v>1</v>
      </c>
      <c r="CD65" s="80">
        <f t="shared" si="13"/>
        <v>33</v>
      </c>
      <c r="CE65" s="80">
        <f t="shared" si="14"/>
        <v>28</v>
      </c>
      <c r="CF65" s="80">
        <f t="shared" si="10"/>
        <v>0.38888888888888884</v>
      </c>
      <c r="CG65" s="80">
        <f t="shared" si="11"/>
        <v>0.70833333333333326</v>
      </c>
      <c r="CH65" s="80">
        <f t="shared" si="12"/>
        <v>1.3117283950617262E-2</v>
      </c>
    </row>
    <row r="66" spans="1:86" ht="15.75" x14ac:dyDescent="0.5">
      <c r="A66" s="83">
        <v>23.5</v>
      </c>
      <c r="B66" s="82">
        <v>89</v>
      </c>
      <c r="C66" s="82">
        <v>8</v>
      </c>
      <c r="D66" s="84">
        <v>1.018</v>
      </c>
      <c r="E66" s="82">
        <v>348</v>
      </c>
      <c r="F66" s="82">
        <v>0</v>
      </c>
      <c r="G66" s="82">
        <v>98</v>
      </c>
      <c r="H66" s="29">
        <v>1</v>
      </c>
      <c r="I66" s="82">
        <v>36</v>
      </c>
      <c r="J66" s="82">
        <v>12</v>
      </c>
      <c r="K66" s="82">
        <v>1</v>
      </c>
      <c r="L66" s="61">
        <v>40</v>
      </c>
      <c r="M66" s="62">
        <v>57</v>
      </c>
      <c r="N66" s="80">
        <v>1</v>
      </c>
      <c r="O66" s="30">
        <v>184</v>
      </c>
      <c r="P66" s="30">
        <v>195</v>
      </c>
      <c r="Q66" s="31">
        <v>5.9782608695652176E-2</v>
      </c>
      <c r="R66" s="82">
        <v>1</v>
      </c>
      <c r="T66">
        <v>10</v>
      </c>
      <c r="U66">
        <v>55</v>
      </c>
      <c r="V66">
        <v>8</v>
      </c>
      <c r="W66">
        <v>1.1679999999999999</v>
      </c>
      <c r="X66">
        <v>120</v>
      </c>
      <c r="Y66">
        <v>3</v>
      </c>
      <c r="Z66">
        <v>114</v>
      </c>
      <c r="AA66">
        <v>0</v>
      </c>
      <c r="AB66">
        <v>52</v>
      </c>
      <c r="AC66">
        <v>10</v>
      </c>
      <c r="AD66">
        <v>3</v>
      </c>
      <c r="AE66">
        <v>40</v>
      </c>
      <c r="AF66">
        <v>34</v>
      </c>
      <c r="AG66">
        <v>0</v>
      </c>
      <c r="AH66">
        <v>174</v>
      </c>
      <c r="AI66">
        <v>182</v>
      </c>
      <c r="AJ66">
        <v>4.5977011494252873E-2</v>
      </c>
      <c r="AK66" s="106">
        <v>1</v>
      </c>
      <c r="AL66" s="107">
        <v>0</v>
      </c>
      <c r="AM66" s="108">
        <f t="shared" si="1"/>
        <v>1</v>
      </c>
      <c r="AN66" s="80">
        <f t="shared" si="2"/>
        <v>1</v>
      </c>
      <c r="AO66" s="80">
        <f t="shared" si="3"/>
        <v>0.71225008949854096</v>
      </c>
      <c r="AP66" s="106">
        <f t="shared" si="4"/>
        <v>0.71225008949854096</v>
      </c>
      <c r="AQ66" s="108">
        <f t="shared" si="5"/>
        <v>0.28774991050145904</v>
      </c>
      <c r="AR66" s="106">
        <f t="shared" si="6"/>
        <v>-0.33932617994805009</v>
      </c>
      <c r="AS66" s="108">
        <f t="shared" si="7"/>
        <v>100</v>
      </c>
      <c r="AT66" s="80">
        <f t="shared" si="8"/>
        <v>0.40400122758011742</v>
      </c>
      <c r="CA66">
        <v>0.61637817525819072</v>
      </c>
      <c r="CB66">
        <v>1</v>
      </c>
      <c r="CC66">
        <v>0</v>
      </c>
      <c r="CD66" s="80">
        <f t="shared" si="13"/>
        <v>34</v>
      </c>
      <c r="CE66" s="80">
        <f t="shared" si="14"/>
        <v>28</v>
      </c>
      <c r="CF66" s="80">
        <f t="shared" si="10"/>
        <v>0.37037037037037035</v>
      </c>
      <c r="CG66" s="80">
        <f t="shared" si="11"/>
        <v>0.70833333333333326</v>
      </c>
      <c r="CH66" s="80">
        <f t="shared" si="12"/>
        <v>1.3117283950617262E-2</v>
      </c>
    </row>
    <row r="67" spans="1:86" ht="15.75" x14ac:dyDescent="0.5">
      <c r="A67" s="83">
        <v>12.4</v>
      </c>
      <c r="B67" s="82">
        <v>76</v>
      </c>
      <c r="C67" s="82">
        <v>19</v>
      </c>
      <c r="D67" s="84">
        <v>4.2999999999999997E-2</v>
      </c>
      <c r="E67" s="82">
        <v>214</v>
      </c>
      <c r="F67" s="82">
        <v>2</v>
      </c>
      <c r="G67" s="82">
        <v>98</v>
      </c>
      <c r="H67" s="29">
        <v>1</v>
      </c>
      <c r="I67" s="82">
        <v>42</v>
      </c>
      <c r="J67" s="82">
        <v>3</v>
      </c>
      <c r="K67" s="82">
        <v>3</v>
      </c>
      <c r="L67" s="61">
        <v>43</v>
      </c>
      <c r="M67" s="62">
        <v>59</v>
      </c>
      <c r="N67" s="80">
        <v>0</v>
      </c>
      <c r="O67" s="30">
        <v>160</v>
      </c>
      <c r="P67" s="30">
        <v>166</v>
      </c>
      <c r="Q67" s="31">
        <v>3.7499999999999999E-2</v>
      </c>
      <c r="R67" s="82">
        <v>1</v>
      </c>
      <c r="T67">
        <v>10.3</v>
      </c>
      <c r="U67">
        <v>49</v>
      </c>
      <c r="V67">
        <v>3</v>
      </c>
      <c r="W67">
        <v>1.881</v>
      </c>
      <c r="X67">
        <v>46</v>
      </c>
      <c r="Y67">
        <v>1</v>
      </c>
      <c r="Z67">
        <v>85</v>
      </c>
      <c r="AA67">
        <v>1</v>
      </c>
      <c r="AB67">
        <v>46</v>
      </c>
      <c r="AC67">
        <v>9</v>
      </c>
      <c r="AD67">
        <v>3</v>
      </c>
      <c r="AE67">
        <v>36</v>
      </c>
      <c r="AF67">
        <v>17</v>
      </c>
      <c r="AG67">
        <v>0</v>
      </c>
      <c r="AH67">
        <v>184</v>
      </c>
      <c r="AI67">
        <v>194</v>
      </c>
      <c r="AJ67">
        <v>5.434782608695652E-2</v>
      </c>
      <c r="AK67" s="106">
        <v>0</v>
      </c>
      <c r="AL67" s="107">
        <v>1</v>
      </c>
      <c r="AM67" s="108">
        <f t="shared" si="1"/>
        <v>1</v>
      </c>
      <c r="AN67" s="80">
        <f t="shared" si="2"/>
        <v>0</v>
      </c>
      <c r="AO67" s="80">
        <f t="shared" si="3"/>
        <v>0.46878784501584803</v>
      </c>
      <c r="AP67" s="106">
        <f t="shared" si="4"/>
        <v>0.46878784501584803</v>
      </c>
      <c r="AQ67" s="108">
        <f t="shared" si="5"/>
        <v>0.53121215498415197</v>
      </c>
      <c r="AR67" s="106">
        <f t="shared" si="6"/>
        <v>-0.63259379895792467</v>
      </c>
      <c r="AS67" s="108">
        <f t="shared" si="7"/>
        <v>100</v>
      </c>
      <c r="AT67" s="80">
        <f t="shared" si="8"/>
        <v>0.88248704518034549</v>
      </c>
      <c r="CA67">
        <v>0.61771639856294636</v>
      </c>
      <c r="CB67">
        <v>1</v>
      </c>
      <c r="CC67">
        <v>0</v>
      </c>
      <c r="CD67" s="80">
        <f t="shared" si="13"/>
        <v>35</v>
      </c>
      <c r="CE67" s="80">
        <f t="shared" si="14"/>
        <v>28</v>
      </c>
      <c r="CF67" s="80">
        <f t="shared" si="10"/>
        <v>0.35185185185185186</v>
      </c>
      <c r="CG67" s="80">
        <f t="shared" si="11"/>
        <v>0.70833333333333326</v>
      </c>
      <c r="CH67" s="80">
        <f t="shared" si="12"/>
        <v>0</v>
      </c>
    </row>
    <row r="68" spans="1:86" ht="15.75" x14ac:dyDescent="0.5">
      <c r="A68" s="83">
        <v>13.4</v>
      </c>
      <c r="B68" s="82">
        <v>71</v>
      </c>
      <c r="C68" s="82">
        <v>5</v>
      </c>
      <c r="D68" s="84">
        <v>1.28</v>
      </c>
      <c r="E68" s="82">
        <v>141</v>
      </c>
      <c r="F68" s="82">
        <v>2</v>
      </c>
      <c r="G68" s="82">
        <v>96</v>
      </c>
      <c r="H68" s="29">
        <v>1</v>
      </c>
      <c r="I68" s="82">
        <v>28</v>
      </c>
      <c r="J68" s="82">
        <v>9</v>
      </c>
      <c r="K68" s="82">
        <v>1</v>
      </c>
      <c r="L68" s="61">
        <v>37</v>
      </c>
      <c r="M68" s="62">
        <v>54</v>
      </c>
      <c r="N68" s="80">
        <v>1</v>
      </c>
      <c r="O68" s="30">
        <v>180</v>
      </c>
      <c r="P68" s="30">
        <v>186</v>
      </c>
      <c r="Q68" s="31">
        <v>3.3333333333333333E-2</v>
      </c>
      <c r="R68" s="82">
        <v>0</v>
      </c>
      <c r="T68">
        <v>10.3</v>
      </c>
      <c r="U68">
        <v>56</v>
      </c>
      <c r="V68">
        <v>11</v>
      </c>
      <c r="W68">
        <v>0.29199999999999998</v>
      </c>
      <c r="X68">
        <v>47</v>
      </c>
      <c r="Y68">
        <v>3</v>
      </c>
      <c r="Z68">
        <v>111</v>
      </c>
      <c r="AA68">
        <v>0</v>
      </c>
      <c r="AB68">
        <v>34</v>
      </c>
      <c r="AC68">
        <v>9</v>
      </c>
      <c r="AD68">
        <v>2</v>
      </c>
      <c r="AE68">
        <v>38</v>
      </c>
      <c r="AF68">
        <v>30</v>
      </c>
      <c r="AG68">
        <v>0</v>
      </c>
      <c r="AH68">
        <v>179</v>
      </c>
      <c r="AI68">
        <v>186</v>
      </c>
      <c r="AJ68">
        <v>3.9106145251396648E-2</v>
      </c>
      <c r="AK68" s="106">
        <v>1</v>
      </c>
      <c r="AL68" s="107">
        <v>0</v>
      </c>
      <c r="AM68" s="108">
        <f t="shared" si="1"/>
        <v>1</v>
      </c>
      <c r="AN68" s="80">
        <f t="shared" si="2"/>
        <v>1</v>
      </c>
      <c r="AO68" s="80">
        <f t="shared" si="3"/>
        <v>0.76231811952093997</v>
      </c>
      <c r="AP68" s="106">
        <f t="shared" si="4"/>
        <v>0.76231811952093997</v>
      </c>
      <c r="AQ68" s="108">
        <f t="shared" si="5"/>
        <v>0.23768188047906003</v>
      </c>
      <c r="AR68" s="106">
        <f t="shared" si="6"/>
        <v>-0.27139133072961558</v>
      </c>
      <c r="AS68" s="108">
        <f t="shared" si="7"/>
        <v>100</v>
      </c>
      <c r="AT68" s="80">
        <f t="shared" si="8"/>
        <v>0.31178831303186832</v>
      </c>
      <c r="CA68">
        <v>0.62457784477187883</v>
      </c>
      <c r="CB68">
        <v>0</v>
      </c>
      <c r="CC68">
        <v>1</v>
      </c>
      <c r="CD68" s="80">
        <f t="shared" si="13"/>
        <v>35</v>
      </c>
      <c r="CE68" s="80">
        <f t="shared" si="14"/>
        <v>29</v>
      </c>
      <c r="CF68" s="80">
        <f t="shared" si="10"/>
        <v>0.35185185185185186</v>
      </c>
      <c r="CG68" s="80">
        <f t="shared" si="11"/>
        <v>0.69791666666666674</v>
      </c>
      <c r="CH68" s="80">
        <f t="shared" si="12"/>
        <v>0</v>
      </c>
    </row>
    <row r="69" spans="1:86" ht="15.75" x14ac:dyDescent="0.5">
      <c r="A69" s="83">
        <v>13.8</v>
      </c>
      <c r="B69" s="82">
        <v>63</v>
      </c>
      <c r="C69" s="82">
        <v>12</v>
      </c>
      <c r="D69" s="84">
        <v>0.61199999999999999</v>
      </c>
      <c r="E69" s="82">
        <v>148</v>
      </c>
      <c r="F69" s="82">
        <v>3</v>
      </c>
      <c r="G69" s="82">
        <v>116</v>
      </c>
      <c r="H69" s="29">
        <v>0</v>
      </c>
      <c r="I69" s="82">
        <v>35</v>
      </c>
      <c r="J69" s="82">
        <v>10</v>
      </c>
      <c r="K69" s="82">
        <v>2</v>
      </c>
      <c r="L69" s="61">
        <v>39</v>
      </c>
      <c r="M69" s="62">
        <v>42</v>
      </c>
      <c r="N69" s="80">
        <v>0</v>
      </c>
      <c r="O69" s="30">
        <v>178</v>
      </c>
      <c r="P69" s="30">
        <v>185</v>
      </c>
      <c r="Q69" s="31">
        <v>3.9325842696629212E-2</v>
      </c>
      <c r="R69" s="82">
        <v>1</v>
      </c>
      <c r="T69">
        <v>10.3</v>
      </c>
      <c r="U69">
        <v>65</v>
      </c>
      <c r="V69">
        <v>10</v>
      </c>
      <c r="W69">
        <v>2.1440000000000001</v>
      </c>
      <c r="X69">
        <v>97</v>
      </c>
      <c r="Y69">
        <v>2</v>
      </c>
      <c r="Z69">
        <v>100</v>
      </c>
      <c r="AA69">
        <v>0</v>
      </c>
      <c r="AB69">
        <v>32</v>
      </c>
      <c r="AC69">
        <v>8</v>
      </c>
      <c r="AD69">
        <v>2</v>
      </c>
      <c r="AE69">
        <v>40</v>
      </c>
      <c r="AF69">
        <v>51</v>
      </c>
      <c r="AG69">
        <v>1</v>
      </c>
      <c r="AH69">
        <v>174</v>
      </c>
      <c r="AI69">
        <v>180</v>
      </c>
      <c r="AJ69">
        <v>3.4482758620689655E-2</v>
      </c>
      <c r="AK69" s="106">
        <v>1</v>
      </c>
      <c r="AL69" s="107">
        <v>0</v>
      </c>
      <c r="AM69" s="108">
        <f t="shared" ref="AM69:AM132" si="15">AK69+AL69</f>
        <v>1</v>
      </c>
      <c r="AN69" s="80">
        <f t="shared" ref="AN69:AN132" si="16">IF(AM69=0,"",AK69/AM69)</f>
        <v>1</v>
      </c>
      <c r="AO69" s="80">
        <f t="shared" ref="AO69:AO132" si="17">1/(1+EXP(-$AV$5-MMULT(T69:AJ69,$AV$6:$AV$22)))</f>
        <v>0.79904294935449272</v>
      </c>
      <c r="AP69" s="106">
        <f t="shared" ref="AP69:AP132" si="18">AM69*AO69</f>
        <v>0.79904294935449272</v>
      </c>
      <c r="AQ69" s="108">
        <f t="shared" ref="AQ69:AQ132" si="19">AM69-AP69</f>
        <v>0.20095705064550728</v>
      </c>
      <c r="AR69" s="106">
        <f t="shared" ref="AR69:AR132" si="20">IFERROR(AM69*(AN69*LN(AO69)+(1-AN69)*LN(1-AO69)),0)</f>
        <v>-0.22434058077507799</v>
      </c>
      <c r="AS69" s="108">
        <f t="shared" ref="AS69:AS132" si="21">100*IF(AO69&gt;=$BW$10,AK69/AM69,AL69/AM69)</f>
        <v>100</v>
      </c>
      <c r="AT69" s="80">
        <f t="shared" ref="AT69:AT132" si="22">IFERROR((AK69-AP69)^2/AP69+(AL69-AQ69)^2/AQ69,0)</f>
        <v>0.25149718273323174</v>
      </c>
      <c r="CA69">
        <v>0.6286435258336176</v>
      </c>
      <c r="CB69">
        <v>0</v>
      </c>
      <c r="CC69">
        <v>1</v>
      </c>
      <c r="CD69" s="80">
        <f t="shared" si="13"/>
        <v>35</v>
      </c>
      <c r="CE69" s="80">
        <f t="shared" si="14"/>
        <v>30</v>
      </c>
      <c r="CF69" s="80">
        <f t="shared" ref="CF69:CF132" si="23">1-CD69/CD$154</f>
        <v>0.35185185185185186</v>
      </c>
      <c r="CG69" s="80">
        <f t="shared" ref="CG69:CG132" si="24">1-CE69/CE$154</f>
        <v>0.6875</v>
      </c>
      <c r="CH69" s="80">
        <f t="shared" ref="CH69:CH132" si="25">(CF69-CF70)*CG69</f>
        <v>1.2731481481481462E-2</v>
      </c>
    </row>
    <row r="70" spans="1:86" ht="15.75" x14ac:dyDescent="0.5">
      <c r="A70" s="83">
        <v>11.6</v>
      </c>
      <c r="B70" s="82">
        <v>55</v>
      </c>
      <c r="C70" s="82">
        <v>3</v>
      </c>
      <c r="D70" s="84">
        <v>0.73899999999999999</v>
      </c>
      <c r="E70" s="82">
        <v>146</v>
      </c>
      <c r="F70" s="82">
        <v>3</v>
      </c>
      <c r="G70" s="82">
        <v>114</v>
      </c>
      <c r="H70" s="29">
        <v>1</v>
      </c>
      <c r="I70" s="82">
        <v>43</v>
      </c>
      <c r="J70" s="82">
        <v>11</v>
      </c>
      <c r="K70" s="82">
        <v>3</v>
      </c>
      <c r="L70" s="61">
        <v>28</v>
      </c>
      <c r="M70" s="62">
        <v>35</v>
      </c>
      <c r="N70" s="80">
        <v>0</v>
      </c>
      <c r="O70" s="30">
        <v>170</v>
      </c>
      <c r="P70" s="30">
        <v>175</v>
      </c>
      <c r="Q70" s="31">
        <v>2.9411764705882353E-2</v>
      </c>
      <c r="R70" s="82">
        <v>1</v>
      </c>
      <c r="T70">
        <v>10.4</v>
      </c>
      <c r="U70">
        <v>51</v>
      </c>
      <c r="V70">
        <v>5</v>
      </c>
      <c r="W70">
        <v>0.63600000000000001</v>
      </c>
      <c r="X70">
        <v>118</v>
      </c>
      <c r="Y70">
        <v>3</v>
      </c>
      <c r="Z70">
        <v>112</v>
      </c>
      <c r="AA70">
        <v>0</v>
      </c>
      <c r="AB70">
        <v>32</v>
      </c>
      <c r="AC70">
        <v>10</v>
      </c>
      <c r="AD70">
        <v>2</v>
      </c>
      <c r="AE70">
        <v>35</v>
      </c>
      <c r="AF70">
        <v>26</v>
      </c>
      <c r="AG70">
        <v>1</v>
      </c>
      <c r="AH70">
        <v>173</v>
      </c>
      <c r="AI70">
        <v>180</v>
      </c>
      <c r="AJ70">
        <v>4.046242774566474E-2</v>
      </c>
      <c r="AK70" s="106">
        <v>1</v>
      </c>
      <c r="AL70" s="107">
        <v>0</v>
      </c>
      <c r="AM70" s="108">
        <f t="shared" si="15"/>
        <v>1</v>
      </c>
      <c r="AN70" s="80">
        <f t="shared" si="16"/>
        <v>1</v>
      </c>
      <c r="AO70" s="80">
        <f t="shared" si="17"/>
        <v>0.58366213288157909</v>
      </c>
      <c r="AP70" s="106">
        <f t="shared" si="18"/>
        <v>0.58366213288157909</v>
      </c>
      <c r="AQ70" s="108">
        <f t="shared" si="19"/>
        <v>0.41633786711842091</v>
      </c>
      <c r="AR70" s="106">
        <f t="shared" si="20"/>
        <v>-0.53843300315884901</v>
      </c>
      <c r="AS70" s="108">
        <f t="shared" si="21"/>
        <v>100</v>
      </c>
      <c r="AT70" s="80">
        <f t="shared" si="22"/>
        <v>0.71331999056189055</v>
      </c>
      <c r="CA70">
        <v>0.63589438362879847</v>
      </c>
      <c r="CB70">
        <v>1</v>
      </c>
      <c r="CC70">
        <v>0</v>
      </c>
      <c r="CD70" s="80">
        <f t="shared" ref="CD70:CD133" si="26">CD69+CB70</f>
        <v>36</v>
      </c>
      <c r="CE70" s="80">
        <f t="shared" ref="CE70:CE133" si="27">CE69+CC70</f>
        <v>30</v>
      </c>
      <c r="CF70" s="80">
        <f t="shared" si="23"/>
        <v>0.33333333333333337</v>
      </c>
      <c r="CG70" s="80">
        <f t="shared" si="24"/>
        <v>0.6875</v>
      </c>
      <c r="CH70" s="80">
        <f t="shared" si="25"/>
        <v>0</v>
      </c>
    </row>
    <row r="71" spans="1:86" ht="15.75" x14ac:dyDescent="0.5">
      <c r="A71" s="83">
        <v>11.8</v>
      </c>
      <c r="B71" s="82">
        <v>56</v>
      </c>
      <c r="C71" s="82">
        <v>2</v>
      </c>
      <c r="D71" s="84">
        <v>1.1419999999999999</v>
      </c>
      <c r="E71" s="82">
        <v>199</v>
      </c>
      <c r="F71" s="82">
        <v>2</v>
      </c>
      <c r="G71" s="82">
        <v>98</v>
      </c>
      <c r="H71" s="29">
        <v>1</v>
      </c>
      <c r="I71" s="82">
        <v>35</v>
      </c>
      <c r="J71" s="82">
        <v>8</v>
      </c>
      <c r="K71" s="82">
        <v>2</v>
      </c>
      <c r="L71" s="61">
        <v>30</v>
      </c>
      <c r="M71" s="62">
        <v>37</v>
      </c>
      <c r="N71" s="80">
        <v>0</v>
      </c>
      <c r="O71" s="30">
        <v>164</v>
      </c>
      <c r="P71" s="30">
        <v>170</v>
      </c>
      <c r="Q71" s="31">
        <v>3.6585365853658534E-2</v>
      </c>
      <c r="R71" s="82">
        <v>1</v>
      </c>
      <c r="T71">
        <v>10.4</v>
      </c>
      <c r="U71">
        <v>53</v>
      </c>
      <c r="V71">
        <v>4</v>
      </c>
      <c r="W71">
        <v>1.3149999999999999</v>
      </c>
      <c r="X71">
        <v>69</v>
      </c>
      <c r="Y71">
        <v>1</v>
      </c>
      <c r="Z71">
        <v>78</v>
      </c>
      <c r="AA71">
        <v>1</v>
      </c>
      <c r="AB71">
        <v>35</v>
      </c>
      <c r="AC71">
        <v>9</v>
      </c>
      <c r="AD71">
        <v>2</v>
      </c>
      <c r="AE71">
        <v>47</v>
      </c>
      <c r="AF71">
        <v>25</v>
      </c>
      <c r="AG71">
        <v>0</v>
      </c>
      <c r="AH71">
        <v>181</v>
      </c>
      <c r="AI71">
        <v>189</v>
      </c>
      <c r="AJ71">
        <v>4.4198895027624308E-2</v>
      </c>
      <c r="AK71" s="106">
        <v>1</v>
      </c>
      <c r="AL71" s="107">
        <v>0</v>
      </c>
      <c r="AM71" s="108">
        <f t="shared" si="15"/>
        <v>1</v>
      </c>
      <c r="AN71" s="80">
        <f t="shared" si="16"/>
        <v>1</v>
      </c>
      <c r="AO71" s="80">
        <f t="shared" si="17"/>
        <v>0.58510783392625521</v>
      </c>
      <c r="AP71" s="106">
        <f t="shared" si="18"/>
        <v>0.58510783392625521</v>
      </c>
      <c r="AQ71" s="108">
        <f t="shared" si="19"/>
        <v>0.41489216607374479</v>
      </c>
      <c r="AR71" s="106">
        <f t="shared" si="20"/>
        <v>-0.53595911723937151</v>
      </c>
      <c r="AS71" s="108">
        <f t="shared" si="21"/>
        <v>100</v>
      </c>
      <c r="AT71" s="80">
        <f t="shared" si="22"/>
        <v>0.70908667089566979</v>
      </c>
      <c r="CA71">
        <v>0.64021713666444702</v>
      </c>
      <c r="CB71">
        <v>0</v>
      </c>
      <c r="CC71">
        <v>1</v>
      </c>
      <c r="CD71" s="80">
        <f t="shared" si="26"/>
        <v>36</v>
      </c>
      <c r="CE71" s="80">
        <f t="shared" si="27"/>
        <v>31</v>
      </c>
      <c r="CF71" s="80">
        <f t="shared" si="23"/>
        <v>0.33333333333333337</v>
      </c>
      <c r="CG71" s="80">
        <f t="shared" si="24"/>
        <v>0.67708333333333326</v>
      </c>
      <c r="CH71" s="80">
        <f t="shared" si="25"/>
        <v>1.2538580246913634E-2</v>
      </c>
    </row>
    <row r="72" spans="1:86" ht="15.75" x14ac:dyDescent="0.5">
      <c r="A72" s="83">
        <v>12.4</v>
      </c>
      <c r="B72" s="82">
        <v>57</v>
      </c>
      <c r="C72" s="82">
        <v>7</v>
      </c>
      <c r="D72" s="84">
        <v>1.476</v>
      </c>
      <c r="E72" s="82">
        <v>171</v>
      </c>
      <c r="F72" s="82">
        <v>1</v>
      </c>
      <c r="G72" s="82">
        <v>91</v>
      </c>
      <c r="H72" s="29">
        <v>0</v>
      </c>
      <c r="I72" s="82">
        <v>28</v>
      </c>
      <c r="J72" s="82">
        <v>8</v>
      </c>
      <c r="K72" s="82">
        <v>2</v>
      </c>
      <c r="L72" s="61">
        <v>47</v>
      </c>
      <c r="M72" s="62">
        <v>41</v>
      </c>
      <c r="N72" s="80">
        <v>1</v>
      </c>
      <c r="O72" s="30">
        <v>174</v>
      </c>
      <c r="P72" s="30">
        <v>181</v>
      </c>
      <c r="Q72" s="31">
        <v>4.0229885057471264E-2</v>
      </c>
      <c r="R72" s="82">
        <v>1</v>
      </c>
      <c r="T72">
        <v>10.5</v>
      </c>
      <c r="U72">
        <v>58</v>
      </c>
      <c r="V72">
        <v>15</v>
      </c>
      <c r="W72">
        <v>0.16700000000000001</v>
      </c>
      <c r="X72">
        <v>81</v>
      </c>
      <c r="Y72">
        <v>1</v>
      </c>
      <c r="Z72">
        <v>120</v>
      </c>
      <c r="AA72">
        <v>0</v>
      </c>
      <c r="AB72">
        <v>39</v>
      </c>
      <c r="AC72">
        <v>10</v>
      </c>
      <c r="AD72">
        <v>2</v>
      </c>
      <c r="AE72">
        <v>47</v>
      </c>
      <c r="AF72">
        <v>35</v>
      </c>
      <c r="AG72">
        <v>0</v>
      </c>
      <c r="AH72">
        <v>181</v>
      </c>
      <c r="AI72">
        <v>188</v>
      </c>
      <c r="AJ72">
        <v>3.8674033149171269E-2</v>
      </c>
      <c r="AK72" s="106">
        <v>0</v>
      </c>
      <c r="AL72" s="107">
        <v>1</v>
      </c>
      <c r="AM72" s="108">
        <f t="shared" si="15"/>
        <v>1</v>
      </c>
      <c r="AN72" s="80">
        <f t="shared" si="16"/>
        <v>0</v>
      </c>
      <c r="AO72" s="80">
        <f t="shared" si="17"/>
        <v>0.68681898874988345</v>
      </c>
      <c r="AP72" s="106">
        <f t="shared" si="18"/>
        <v>0.68681898874988345</v>
      </c>
      <c r="AQ72" s="108">
        <f t="shared" si="19"/>
        <v>0.31318101125011655</v>
      </c>
      <c r="AR72" s="106">
        <f t="shared" si="20"/>
        <v>-1.160973944895928</v>
      </c>
      <c r="AS72" s="108">
        <f t="shared" si="21"/>
        <v>0</v>
      </c>
      <c r="AT72" s="80">
        <f t="shared" si="22"/>
        <v>2.1930416087754678</v>
      </c>
      <c r="CA72">
        <v>0.64610243720451732</v>
      </c>
      <c r="CB72">
        <v>1</v>
      </c>
      <c r="CC72">
        <v>0</v>
      </c>
      <c r="CD72" s="80">
        <f t="shared" si="26"/>
        <v>37</v>
      </c>
      <c r="CE72" s="80">
        <f t="shared" si="27"/>
        <v>31</v>
      </c>
      <c r="CF72" s="80">
        <f t="shared" si="23"/>
        <v>0.31481481481481477</v>
      </c>
      <c r="CG72" s="80">
        <f t="shared" si="24"/>
        <v>0.67708333333333326</v>
      </c>
      <c r="CH72" s="80">
        <f t="shared" si="25"/>
        <v>1.253858024691356E-2</v>
      </c>
    </row>
    <row r="73" spans="1:86" ht="15.75" x14ac:dyDescent="0.5">
      <c r="A73" s="83">
        <v>8.1</v>
      </c>
      <c r="B73" s="82">
        <v>79</v>
      </c>
      <c r="C73" s="82">
        <v>2</v>
      </c>
      <c r="D73" s="84">
        <v>0.54600000000000004</v>
      </c>
      <c r="E73" s="82">
        <v>122</v>
      </c>
      <c r="F73" s="82">
        <v>4</v>
      </c>
      <c r="G73" s="82">
        <v>129</v>
      </c>
      <c r="H73" s="29">
        <v>0</v>
      </c>
      <c r="I73" s="82">
        <v>56</v>
      </c>
      <c r="J73" s="82">
        <v>3</v>
      </c>
      <c r="K73" s="82">
        <v>5</v>
      </c>
      <c r="L73" s="61">
        <v>33</v>
      </c>
      <c r="M73" s="62">
        <v>74</v>
      </c>
      <c r="N73" s="80">
        <v>0</v>
      </c>
      <c r="O73" s="30">
        <v>163</v>
      </c>
      <c r="P73" s="30">
        <v>170</v>
      </c>
      <c r="Q73" s="31">
        <v>4.2944785276073622E-2</v>
      </c>
      <c r="R73" s="82">
        <v>1</v>
      </c>
      <c r="T73">
        <v>10.5</v>
      </c>
      <c r="U73">
        <v>60</v>
      </c>
      <c r="V73">
        <v>3</v>
      </c>
      <c r="W73">
        <v>0.81299999999999994</v>
      </c>
      <c r="X73">
        <v>101</v>
      </c>
      <c r="Y73">
        <v>3</v>
      </c>
      <c r="Z73">
        <v>106</v>
      </c>
      <c r="AA73">
        <v>0</v>
      </c>
      <c r="AB73">
        <v>44</v>
      </c>
      <c r="AC73">
        <v>8</v>
      </c>
      <c r="AD73">
        <v>3</v>
      </c>
      <c r="AE73">
        <v>33</v>
      </c>
      <c r="AF73">
        <v>45</v>
      </c>
      <c r="AG73">
        <v>0</v>
      </c>
      <c r="AH73">
        <v>170</v>
      </c>
      <c r="AI73">
        <v>177</v>
      </c>
      <c r="AJ73">
        <v>4.1176470588235294E-2</v>
      </c>
      <c r="AK73" s="106">
        <v>1</v>
      </c>
      <c r="AL73" s="107">
        <v>0</v>
      </c>
      <c r="AM73" s="108">
        <f t="shared" si="15"/>
        <v>1</v>
      </c>
      <c r="AN73" s="80">
        <f t="shared" si="16"/>
        <v>1</v>
      </c>
      <c r="AO73" s="80">
        <f t="shared" si="17"/>
        <v>0.57147000747103593</v>
      </c>
      <c r="AP73" s="106">
        <f t="shared" si="18"/>
        <v>0.57147000747103593</v>
      </c>
      <c r="AQ73" s="108">
        <f t="shared" si="19"/>
        <v>0.42852999252896407</v>
      </c>
      <c r="AR73" s="106">
        <f t="shared" si="20"/>
        <v>-0.55954327749005572</v>
      </c>
      <c r="AS73" s="108">
        <f t="shared" si="21"/>
        <v>100</v>
      </c>
      <c r="AT73" s="80">
        <f t="shared" si="22"/>
        <v>0.74987311132104062</v>
      </c>
      <c r="CA73">
        <v>0.65289440454168057</v>
      </c>
      <c r="CB73">
        <v>1</v>
      </c>
      <c r="CC73">
        <v>0</v>
      </c>
      <c r="CD73" s="80">
        <f t="shared" si="26"/>
        <v>38</v>
      </c>
      <c r="CE73" s="80">
        <f t="shared" si="27"/>
        <v>31</v>
      </c>
      <c r="CF73" s="80">
        <f t="shared" si="23"/>
        <v>0.29629629629629628</v>
      </c>
      <c r="CG73" s="80">
        <f t="shared" si="24"/>
        <v>0.67708333333333326</v>
      </c>
      <c r="CH73" s="80">
        <f t="shared" si="25"/>
        <v>0</v>
      </c>
    </row>
    <row r="74" spans="1:86" ht="15.75" x14ac:dyDescent="0.5">
      <c r="A74" s="83">
        <v>9.5</v>
      </c>
      <c r="B74" s="82">
        <v>53</v>
      </c>
      <c r="C74" s="82">
        <v>19</v>
      </c>
      <c r="D74" s="84">
        <v>1.2949999999999999</v>
      </c>
      <c r="E74" s="82">
        <v>110</v>
      </c>
      <c r="F74" s="82">
        <v>1</v>
      </c>
      <c r="G74" s="82">
        <v>88</v>
      </c>
      <c r="H74" s="29">
        <v>0</v>
      </c>
      <c r="I74" s="82">
        <v>40</v>
      </c>
      <c r="J74" s="82">
        <v>8</v>
      </c>
      <c r="K74" s="82">
        <v>3</v>
      </c>
      <c r="L74" s="61">
        <v>49</v>
      </c>
      <c r="M74" s="62">
        <v>31</v>
      </c>
      <c r="N74" s="80">
        <v>1</v>
      </c>
      <c r="O74" s="30">
        <v>175</v>
      </c>
      <c r="P74" s="30">
        <v>182</v>
      </c>
      <c r="Q74" s="31">
        <v>0.04</v>
      </c>
      <c r="R74" s="82">
        <v>1</v>
      </c>
      <c r="T74">
        <v>10.5</v>
      </c>
      <c r="U74">
        <v>65</v>
      </c>
      <c r="V74">
        <v>3</v>
      </c>
      <c r="W74">
        <v>0.59</v>
      </c>
      <c r="X74">
        <v>121</v>
      </c>
      <c r="Y74">
        <v>3</v>
      </c>
      <c r="Z74">
        <v>108</v>
      </c>
      <c r="AA74">
        <v>1</v>
      </c>
      <c r="AB74">
        <v>32</v>
      </c>
      <c r="AC74">
        <v>10</v>
      </c>
      <c r="AD74">
        <v>2</v>
      </c>
      <c r="AE74">
        <v>29</v>
      </c>
      <c r="AF74">
        <v>54</v>
      </c>
      <c r="AG74">
        <v>0</v>
      </c>
      <c r="AH74">
        <v>173</v>
      </c>
      <c r="AI74">
        <v>181</v>
      </c>
      <c r="AJ74">
        <v>4.6242774566473986E-2</v>
      </c>
      <c r="AK74" s="106">
        <v>1</v>
      </c>
      <c r="AL74" s="107">
        <v>0</v>
      </c>
      <c r="AM74" s="108">
        <f t="shared" si="15"/>
        <v>1</v>
      </c>
      <c r="AN74" s="80">
        <f t="shared" si="16"/>
        <v>1</v>
      </c>
      <c r="AO74" s="80">
        <f t="shared" si="17"/>
        <v>0.90757682717284838</v>
      </c>
      <c r="AP74" s="106">
        <f t="shared" si="18"/>
        <v>0.90757682717284838</v>
      </c>
      <c r="AQ74" s="108">
        <f t="shared" si="19"/>
        <v>9.2423172827151623E-2</v>
      </c>
      <c r="AR74" s="106">
        <f t="shared" si="20"/>
        <v>-9.6977058384714779E-2</v>
      </c>
      <c r="AS74" s="108">
        <f t="shared" si="21"/>
        <v>100</v>
      </c>
      <c r="AT74" s="80">
        <f t="shared" si="22"/>
        <v>0.10183509545418307</v>
      </c>
      <c r="CA74">
        <v>0.65440816507828226</v>
      </c>
      <c r="CB74">
        <v>0</v>
      </c>
      <c r="CC74">
        <v>1</v>
      </c>
      <c r="CD74" s="80">
        <f t="shared" si="26"/>
        <v>38</v>
      </c>
      <c r="CE74" s="80">
        <f t="shared" si="27"/>
        <v>32</v>
      </c>
      <c r="CF74" s="80">
        <f t="shared" si="23"/>
        <v>0.29629629629629628</v>
      </c>
      <c r="CG74" s="80">
        <f t="shared" si="24"/>
        <v>0.66666666666666674</v>
      </c>
      <c r="CH74" s="80">
        <f t="shared" si="25"/>
        <v>1.2345679012345661E-2</v>
      </c>
    </row>
    <row r="75" spans="1:86" ht="15.75" x14ac:dyDescent="0.5">
      <c r="A75" s="83">
        <v>8.4</v>
      </c>
      <c r="B75" s="82">
        <v>47</v>
      </c>
      <c r="C75" s="82">
        <v>10</v>
      </c>
      <c r="D75" s="84">
        <v>1.512</v>
      </c>
      <c r="E75" s="82">
        <v>73</v>
      </c>
      <c r="F75" s="82">
        <v>0</v>
      </c>
      <c r="G75" s="82">
        <v>82</v>
      </c>
      <c r="H75" s="29">
        <v>1</v>
      </c>
      <c r="I75" s="82">
        <v>31</v>
      </c>
      <c r="J75" s="82">
        <v>7</v>
      </c>
      <c r="K75" s="82">
        <v>2</v>
      </c>
      <c r="L75" s="61">
        <v>41</v>
      </c>
      <c r="M75" s="62">
        <v>22</v>
      </c>
      <c r="N75" s="80">
        <v>1</v>
      </c>
      <c r="O75" s="30">
        <v>174</v>
      </c>
      <c r="P75" s="30">
        <v>180</v>
      </c>
      <c r="Q75" s="31">
        <v>3.4482758620689655E-2</v>
      </c>
      <c r="R75" s="82">
        <v>0</v>
      </c>
      <c r="T75">
        <v>10.6</v>
      </c>
      <c r="U75">
        <v>51</v>
      </c>
      <c r="V75">
        <v>3</v>
      </c>
      <c r="W75">
        <v>1.155</v>
      </c>
      <c r="X75">
        <v>132</v>
      </c>
      <c r="Y75">
        <v>2</v>
      </c>
      <c r="Z75">
        <v>98</v>
      </c>
      <c r="AA75">
        <v>1</v>
      </c>
      <c r="AB75">
        <v>35</v>
      </c>
      <c r="AC75">
        <v>1</v>
      </c>
      <c r="AD75">
        <v>3</v>
      </c>
      <c r="AE75">
        <v>35</v>
      </c>
      <c r="AF75">
        <v>26</v>
      </c>
      <c r="AG75">
        <v>0</v>
      </c>
      <c r="AH75">
        <v>173</v>
      </c>
      <c r="AI75">
        <v>181</v>
      </c>
      <c r="AJ75">
        <v>4.6242774566473986E-2</v>
      </c>
      <c r="AK75" s="106">
        <v>0</v>
      </c>
      <c r="AL75" s="107">
        <v>1</v>
      </c>
      <c r="AM75" s="108">
        <f t="shared" si="15"/>
        <v>1</v>
      </c>
      <c r="AN75" s="80">
        <f t="shared" si="16"/>
        <v>0</v>
      </c>
      <c r="AO75" s="80">
        <f t="shared" si="17"/>
        <v>0.49417887522846088</v>
      </c>
      <c r="AP75" s="106">
        <f t="shared" si="18"/>
        <v>0.49417887522846088</v>
      </c>
      <c r="AQ75" s="108">
        <f t="shared" si="19"/>
        <v>0.50582112477153918</v>
      </c>
      <c r="AR75" s="106">
        <f t="shared" si="20"/>
        <v>-0.68157218055012225</v>
      </c>
      <c r="AS75" s="108">
        <f t="shared" si="21"/>
        <v>100</v>
      </c>
      <c r="AT75" s="80">
        <f t="shared" si="22"/>
        <v>0.9769834651561129</v>
      </c>
      <c r="CA75">
        <v>0.65652981560559243</v>
      </c>
      <c r="CB75">
        <v>1</v>
      </c>
      <c r="CC75">
        <v>0</v>
      </c>
      <c r="CD75" s="80">
        <f t="shared" si="26"/>
        <v>39</v>
      </c>
      <c r="CE75" s="80">
        <f t="shared" si="27"/>
        <v>32</v>
      </c>
      <c r="CF75" s="80">
        <f t="shared" si="23"/>
        <v>0.27777777777777779</v>
      </c>
      <c r="CG75" s="80">
        <f t="shared" si="24"/>
        <v>0.66666666666666674</v>
      </c>
      <c r="CH75" s="80">
        <f t="shared" si="25"/>
        <v>0</v>
      </c>
    </row>
    <row r="76" spans="1:86" ht="15.75" x14ac:dyDescent="0.5">
      <c r="A76" s="83">
        <v>9</v>
      </c>
      <c r="B76" s="82">
        <v>39</v>
      </c>
      <c r="C76" s="82">
        <v>9</v>
      </c>
      <c r="D76" s="84">
        <v>0.10299999999999999</v>
      </c>
      <c r="E76" s="82">
        <v>89</v>
      </c>
      <c r="F76" s="82">
        <v>5</v>
      </c>
      <c r="G76" s="82">
        <v>135</v>
      </c>
      <c r="H76" s="29">
        <v>0</v>
      </c>
      <c r="I76" s="82">
        <v>40</v>
      </c>
      <c r="J76" s="82">
        <v>20</v>
      </c>
      <c r="K76" s="82">
        <v>2</v>
      </c>
      <c r="L76" s="61">
        <v>47</v>
      </c>
      <c r="M76" s="62">
        <v>16</v>
      </c>
      <c r="N76" s="80">
        <v>1</v>
      </c>
      <c r="O76" s="30">
        <v>170</v>
      </c>
      <c r="P76" s="30">
        <v>176</v>
      </c>
      <c r="Q76" s="31">
        <v>3.5294117647058823E-2</v>
      </c>
      <c r="R76" s="82">
        <v>1</v>
      </c>
      <c r="T76">
        <v>10.7</v>
      </c>
      <c r="U76">
        <v>53</v>
      </c>
      <c r="V76">
        <v>4</v>
      </c>
      <c r="W76">
        <v>1.018</v>
      </c>
      <c r="X76">
        <v>134</v>
      </c>
      <c r="Y76">
        <v>1</v>
      </c>
      <c r="Z76">
        <v>86</v>
      </c>
      <c r="AA76">
        <v>1</v>
      </c>
      <c r="AB76">
        <v>36</v>
      </c>
      <c r="AC76">
        <v>10</v>
      </c>
      <c r="AD76">
        <v>4</v>
      </c>
      <c r="AE76">
        <v>35</v>
      </c>
      <c r="AF76">
        <v>31</v>
      </c>
      <c r="AG76">
        <v>0</v>
      </c>
      <c r="AH76">
        <v>176</v>
      </c>
      <c r="AI76">
        <v>182</v>
      </c>
      <c r="AJ76">
        <v>3.4090909090909088E-2</v>
      </c>
      <c r="AK76" s="106">
        <v>0</v>
      </c>
      <c r="AL76" s="107">
        <v>1</v>
      </c>
      <c r="AM76" s="108">
        <f t="shared" si="15"/>
        <v>1</v>
      </c>
      <c r="AN76" s="80">
        <f t="shared" si="16"/>
        <v>0</v>
      </c>
      <c r="AO76" s="80">
        <f t="shared" si="17"/>
        <v>0.61771639856294636</v>
      </c>
      <c r="AP76" s="106">
        <f t="shared" si="18"/>
        <v>0.61771639856294636</v>
      </c>
      <c r="AQ76" s="108">
        <f t="shared" si="19"/>
        <v>0.38228360143705364</v>
      </c>
      <c r="AR76" s="106">
        <f t="shared" si="20"/>
        <v>-0.96159253368824604</v>
      </c>
      <c r="AS76" s="108">
        <f t="shared" si="21"/>
        <v>0</v>
      </c>
      <c r="AT76" s="80">
        <f t="shared" si="22"/>
        <v>1.6158590016439898</v>
      </c>
      <c r="CA76">
        <v>0.65707472607027984</v>
      </c>
      <c r="CB76">
        <v>0</v>
      </c>
      <c r="CC76">
        <v>1</v>
      </c>
      <c r="CD76" s="80">
        <f t="shared" si="26"/>
        <v>39</v>
      </c>
      <c r="CE76" s="80">
        <f t="shared" si="27"/>
        <v>33</v>
      </c>
      <c r="CF76" s="80">
        <f t="shared" si="23"/>
        <v>0.27777777777777779</v>
      </c>
      <c r="CG76" s="80">
        <f t="shared" si="24"/>
        <v>0.65625</v>
      </c>
      <c r="CH76" s="80">
        <f t="shared" si="25"/>
        <v>0</v>
      </c>
    </row>
    <row r="77" spans="1:86" ht="15.75" x14ac:dyDescent="0.5">
      <c r="A77" s="83">
        <v>15.5</v>
      </c>
      <c r="B77" s="82">
        <v>75</v>
      </c>
      <c r="C77" s="82">
        <v>4</v>
      </c>
      <c r="D77" s="84">
        <v>0.185</v>
      </c>
      <c r="E77" s="82">
        <v>166</v>
      </c>
      <c r="F77" s="82">
        <v>5</v>
      </c>
      <c r="G77" s="82">
        <v>133</v>
      </c>
      <c r="H77" s="29">
        <v>0</v>
      </c>
      <c r="I77" s="82">
        <v>29</v>
      </c>
      <c r="J77" s="82">
        <v>15</v>
      </c>
      <c r="K77" s="82">
        <v>1</v>
      </c>
      <c r="L77" s="61">
        <v>32</v>
      </c>
      <c r="M77" s="62">
        <v>97</v>
      </c>
      <c r="N77" s="80">
        <v>1</v>
      </c>
      <c r="O77" s="30">
        <v>178</v>
      </c>
      <c r="P77" s="30">
        <v>187</v>
      </c>
      <c r="Q77" s="31">
        <v>5.0561797752808987E-2</v>
      </c>
      <c r="R77" s="82">
        <v>0</v>
      </c>
      <c r="T77">
        <v>10.7</v>
      </c>
      <c r="U77">
        <v>62</v>
      </c>
      <c r="V77">
        <v>8</v>
      </c>
      <c r="W77">
        <v>0.879</v>
      </c>
      <c r="X77">
        <v>118</v>
      </c>
      <c r="Y77">
        <v>3</v>
      </c>
      <c r="Z77">
        <v>108</v>
      </c>
      <c r="AA77">
        <v>1</v>
      </c>
      <c r="AB77">
        <v>31</v>
      </c>
      <c r="AC77">
        <v>10</v>
      </c>
      <c r="AD77">
        <v>2</v>
      </c>
      <c r="AE77">
        <v>37</v>
      </c>
      <c r="AF77">
        <v>50</v>
      </c>
      <c r="AG77">
        <v>1</v>
      </c>
      <c r="AH77">
        <v>173</v>
      </c>
      <c r="AI77">
        <v>180</v>
      </c>
      <c r="AJ77">
        <v>4.046242774566474E-2</v>
      </c>
      <c r="AK77" s="106">
        <v>0</v>
      </c>
      <c r="AL77" s="107">
        <v>1</v>
      </c>
      <c r="AM77" s="108">
        <f t="shared" si="15"/>
        <v>1</v>
      </c>
      <c r="AN77" s="80">
        <f t="shared" si="16"/>
        <v>0</v>
      </c>
      <c r="AO77" s="80">
        <f t="shared" si="17"/>
        <v>0.65652981560559243</v>
      </c>
      <c r="AP77" s="106">
        <f t="shared" si="18"/>
        <v>0.65652981560559243</v>
      </c>
      <c r="AQ77" s="108">
        <f t="shared" si="19"/>
        <v>0.34347018439440757</v>
      </c>
      <c r="AR77" s="106">
        <f t="shared" si="20"/>
        <v>-1.0686549705210611</v>
      </c>
      <c r="AS77" s="108">
        <f t="shared" si="21"/>
        <v>0</v>
      </c>
      <c r="AT77" s="80">
        <f t="shared" si="22"/>
        <v>1.9114608645380926</v>
      </c>
      <c r="CA77">
        <v>0.65729836239064376</v>
      </c>
      <c r="CB77">
        <v>0</v>
      </c>
      <c r="CC77">
        <v>1</v>
      </c>
      <c r="CD77" s="80">
        <f t="shared" si="26"/>
        <v>39</v>
      </c>
      <c r="CE77" s="80">
        <f t="shared" si="27"/>
        <v>34</v>
      </c>
      <c r="CF77" s="80">
        <f t="shared" si="23"/>
        <v>0.27777777777777779</v>
      </c>
      <c r="CG77" s="80">
        <f t="shared" si="24"/>
        <v>0.64583333333333326</v>
      </c>
      <c r="CH77" s="80">
        <f t="shared" si="25"/>
        <v>1.1959876543209857E-2</v>
      </c>
    </row>
    <row r="78" spans="1:86" ht="15.75" x14ac:dyDescent="0.5">
      <c r="A78" s="83">
        <v>10.4</v>
      </c>
      <c r="B78" s="82">
        <v>51</v>
      </c>
      <c r="C78" s="82">
        <v>5</v>
      </c>
      <c r="D78" s="84">
        <v>0.63600000000000001</v>
      </c>
      <c r="E78" s="82">
        <v>118</v>
      </c>
      <c r="F78" s="82">
        <v>3</v>
      </c>
      <c r="G78" s="82">
        <v>112</v>
      </c>
      <c r="H78" s="29">
        <v>0</v>
      </c>
      <c r="I78" s="82">
        <v>32</v>
      </c>
      <c r="J78" s="82">
        <v>10</v>
      </c>
      <c r="K78" s="82">
        <v>2</v>
      </c>
      <c r="L78" s="61">
        <v>35</v>
      </c>
      <c r="M78" s="62">
        <v>26</v>
      </c>
      <c r="N78" s="80">
        <v>1</v>
      </c>
      <c r="O78" s="30">
        <v>173</v>
      </c>
      <c r="P78" s="30">
        <v>180</v>
      </c>
      <c r="Q78" s="31">
        <v>4.046242774566474E-2</v>
      </c>
      <c r="R78" s="82">
        <v>1</v>
      </c>
      <c r="T78">
        <v>10.9</v>
      </c>
      <c r="U78">
        <v>56</v>
      </c>
      <c r="V78">
        <v>9</v>
      </c>
      <c r="W78">
        <v>1.9990000000000001</v>
      </c>
      <c r="X78">
        <v>75</v>
      </c>
      <c r="Y78">
        <v>0</v>
      </c>
      <c r="Z78">
        <v>72</v>
      </c>
      <c r="AA78">
        <v>1</v>
      </c>
      <c r="AB78">
        <v>49</v>
      </c>
      <c r="AC78">
        <v>7</v>
      </c>
      <c r="AD78">
        <v>4</v>
      </c>
      <c r="AE78">
        <v>41</v>
      </c>
      <c r="AF78">
        <v>33</v>
      </c>
      <c r="AG78">
        <v>0</v>
      </c>
      <c r="AH78">
        <v>182</v>
      </c>
      <c r="AI78">
        <v>189</v>
      </c>
      <c r="AJ78">
        <v>3.8461538461538464E-2</v>
      </c>
      <c r="AK78" s="106">
        <v>0</v>
      </c>
      <c r="AL78" s="107">
        <v>1</v>
      </c>
      <c r="AM78" s="108">
        <f t="shared" si="15"/>
        <v>1</v>
      </c>
      <c r="AN78" s="80">
        <f t="shared" si="16"/>
        <v>0</v>
      </c>
      <c r="AO78" s="80">
        <f t="shared" si="17"/>
        <v>0.25468457749076245</v>
      </c>
      <c r="AP78" s="106">
        <f t="shared" si="18"/>
        <v>0.25468457749076245</v>
      </c>
      <c r="AQ78" s="108">
        <f t="shared" si="19"/>
        <v>0.74531542250923755</v>
      </c>
      <c r="AR78" s="106">
        <f t="shared" si="20"/>
        <v>-0.29394776428666575</v>
      </c>
      <c r="AS78" s="108">
        <f t="shared" si="21"/>
        <v>100</v>
      </c>
      <c r="AT78" s="80">
        <f t="shared" si="22"/>
        <v>0.34171381645816656</v>
      </c>
      <c r="CA78">
        <v>0.6591755774271999</v>
      </c>
      <c r="CB78">
        <v>1</v>
      </c>
      <c r="CC78">
        <v>0</v>
      </c>
      <c r="CD78" s="80">
        <f t="shared" si="26"/>
        <v>40</v>
      </c>
      <c r="CE78" s="80">
        <f t="shared" si="27"/>
        <v>34</v>
      </c>
      <c r="CF78" s="80">
        <f t="shared" si="23"/>
        <v>0.2592592592592593</v>
      </c>
      <c r="CG78" s="80">
        <f t="shared" si="24"/>
        <v>0.64583333333333326</v>
      </c>
      <c r="CH78" s="80">
        <f t="shared" si="25"/>
        <v>0</v>
      </c>
    </row>
    <row r="79" spans="1:86" ht="15.75" x14ac:dyDescent="0.5">
      <c r="A79" s="83">
        <v>12.7</v>
      </c>
      <c r="B79" s="82">
        <v>51</v>
      </c>
      <c r="C79" s="82">
        <v>7</v>
      </c>
      <c r="D79" s="84">
        <v>0.17199999999999999</v>
      </c>
      <c r="E79" s="82">
        <v>117</v>
      </c>
      <c r="F79" s="82">
        <v>5</v>
      </c>
      <c r="G79" s="82">
        <v>168</v>
      </c>
      <c r="H79" s="29">
        <v>1</v>
      </c>
      <c r="I79" s="82">
        <v>33</v>
      </c>
      <c r="J79" s="82">
        <v>11</v>
      </c>
      <c r="K79" s="82">
        <v>5</v>
      </c>
      <c r="L79" s="61">
        <v>36</v>
      </c>
      <c r="M79" s="62">
        <v>23</v>
      </c>
      <c r="N79" s="80">
        <v>0</v>
      </c>
      <c r="O79" s="30">
        <v>176</v>
      </c>
      <c r="P79" s="30">
        <v>184</v>
      </c>
      <c r="Q79" s="31">
        <v>4.5454545454545456E-2</v>
      </c>
      <c r="R79" s="82">
        <v>1</v>
      </c>
      <c r="T79">
        <v>11</v>
      </c>
      <c r="U79">
        <v>51</v>
      </c>
      <c r="V79">
        <v>6</v>
      </c>
      <c r="W79">
        <v>1.0840000000000001</v>
      </c>
      <c r="X79">
        <v>181</v>
      </c>
      <c r="Y79">
        <v>2</v>
      </c>
      <c r="Z79">
        <v>101</v>
      </c>
      <c r="AA79">
        <v>1</v>
      </c>
      <c r="AB79">
        <v>53</v>
      </c>
      <c r="AC79">
        <v>9</v>
      </c>
      <c r="AD79">
        <v>4</v>
      </c>
      <c r="AE79">
        <v>37</v>
      </c>
      <c r="AF79">
        <v>33</v>
      </c>
      <c r="AG79">
        <v>0</v>
      </c>
      <c r="AH79">
        <v>164</v>
      </c>
      <c r="AI79">
        <v>170</v>
      </c>
      <c r="AJ79">
        <v>3.6585365853658534E-2</v>
      </c>
      <c r="AK79" s="106">
        <v>0</v>
      </c>
      <c r="AL79" s="107">
        <v>1</v>
      </c>
      <c r="AM79" s="108">
        <f t="shared" si="15"/>
        <v>1</v>
      </c>
      <c r="AN79" s="80">
        <f t="shared" si="16"/>
        <v>0</v>
      </c>
      <c r="AO79" s="80">
        <f t="shared" si="17"/>
        <v>0.22995223628013164</v>
      </c>
      <c r="AP79" s="106">
        <f t="shared" si="18"/>
        <v>0.22995223628013164</v>
      </c>
      <c r="AQ79" s="108">
        <f t="shared" si="19"/>
        <v>0.77004776371986838</v>
      </c>
      <c r="AR79" s="106">
        <f t="shared" si="20"/>
        <v>-0.26130273525321446</v>
      </c>
      <c r="AS79" s="108">
        <f t="shared" si="21"/>
        <v>100</v>
      </c>
      <c r="AT79" s="80">
        <f t="shared" si="22"/>
        <v>0.29862074421111462</v>
      </c>
      <c r="CA79">
        <v>0.66013605751183879</v>
      </c>
      <c r="CB79">
        <v>0</v>
      </c>
      <c r="CC79">
        <v>1</v>
      </c>
      <c r="CD79" s="80">
        <f t="shared" si="26"/>
        <v>40</v>
      </c>
      <c r="CE79" s="80">
        <f t="shared" si="27"/>
        <v>35</v>
      </c>
      <c r="CF79" s="80">
        <f t="shared" si="23"/>
        <v>0.2592592592592593</v>
      </c>
      <c r="CG79" s="80">
        <f t="shared" si="24"/>
        <v>0.63541666666666674</v>
      </c>
      <c r="CH79" s="80">
        <f t="shared" si="25"/>
        <v>0</v>
      </c>
    </row>
    <row r="80" spans="1:86" ht="15.75" x14ac:dyDescent="0.5">
      <c r="A80" s="83">
        <v>14</v>
      </c>
      <c r="B80" s="82">
        <v>74</v>
      </c>
      <c r="C80" s="82">
        <v>18</v>
      </c>
      <c r="D80" s="84">
        <v>4.3999999999999997E-2</v>
      </c>
      <c r="E80" s="82">
        <v>175</v>
      </c>
      <c r="F80" s="82">
        <v>3</v>
      </c>
      <c r="G80" s="82">
        <v>78</v>
      </c>
      <c r="H80" s="29">
        <v>1</v>
      </c>
      <c r="I80" s="82">
        <v>39</v>
      </c>
      <c r="J80" s="82">
        <v>7</v>
      </c>
      <c r="K80" s="82">
        <v>3</v>
      </c>
      <c r="L80" s="61">
        <v>45</v>
      </c>
      <c r="M80" s="62">
        <v>84</v>
      </c>
      <c r="N80" s="80">
        <v>0</v>
      </c>
      <c r="O80" s="30">
        <v>179</v>
      </c>
      <c r="P80" s="30">
        <v>187</v>
      </c>
      <c r="Q80" s="31">
        <v>4.4692737430167599E-2</v>
      </c>
      <c r="R80" s="82">
        <v>1</v>
      </c>
      <c r="T80">
        <v>11.1</v>
      </c>
      <c r="U80">
        <v>65</v>
      </c>
      <c r="V80">
        <v>3</v>
      </c>
      <c r="W80">
        <v>0.159</v>
      </c>
      <c r="X80">
        <v>144</v>
      </c>
      <c r="Y80">
        <v>2</v>
      </c>
      <c r="Z80">
        <v>85</v>
      </c>
      <c r="AA80">
        <v>1</v>
      </c>
      <c r="AB80">
        <v>47</v>
      </c>
      <c r="AC80">
        <v>14</v>
      </c>
      <c r="AD80">
        <v>3</v>
      </c>
      <c r="AE80">
        <v>27</v>
      </c>
      <c r="AF80">
        <v>59</v>
      </c>
      <c r="AG80">
        <v>1</v>
      </c>
      <c r="AH80">
        <v>168</v>
      </c>
      <c r="AI80">
        <v>174</v>
      </c>
      <c r="AJ80">
        <v>3.5714285714285712E-2</v>
      </c>
      <c r="AK80" s="106">
        <v>0</v>
      </c>
      <c r="AL80" s="107">
        <v>1</v>
      </c>
      <c r="AM80" s="108">
        <f t="shared" si="15"/>
        <v>1</v>
      </c>
      <c r="AN80" s="80">
        <f t="shared" si="16"/>
        <v>0</v>
      </c>
      <c r="AO80" s="80">
        <f t="shared" si="17"/>
        <v>0.13341437712340717</v>
      </c>
      <c r="AP80" s="106">
        <f t="shared" si="18"/>
        <v>0.13341437712340717</v>
      </c>
      <c r="AQ80" s="108">
        <f t="shared" si="19"/>
        <v>0.8665856228765928</v>
      </c>
      <c r="AR80" s="106">
        <f t="shared" si="20"/>
        <v>-0.14319436007866895</v>
      </c>
      <c r="AS80" s="108">
        <f t="shared" si="21"/>
        <v>100</v>
      </c>
      <c r="AT80" s="80">
        <f t="shared" si="22"/>
        <v>0.15395406247399307</v>
      </c>
      <c r="CA80">
        <v>0.66061856535666774</v>
      </c>
      <c r="CB80">
        <v>0</v>
      </c>
      <c r="CC80">
        <v>1</v>
      </c>
      <c r="CD80" s="80">
        <f t="shared" si="26"/>
        <v>40</v>
      </c>
      <c r="CE80" s="80">
        <f t="shared" si="27"/>
        <v>36</v>
      </c>
      <c r="CF80" s="80">
        <f t="shared" si="23"/>
        <v>0.2592592592592593</v>
      </c>
      <c r="CG80" s="80">
        <f t="shared" si="24"/>
        <v>0.625</v>
      </c>
      <c r="CH80" s="80">
        <f t="shared" si="25"/>
        <v>0</v>
      </c>
    </row>
    <row r="81" spans="1:86" ht="15.75" x14ac:dyDescent="0.5">
      <c r="A81" s="83">
        <v>9.4</v>
      </c>
      <c r="B81" s="82">
        <v>50</v>
      </c>
      <c r="C81" s="82">
        <v>11</v>
      </c>
      <c r="D81" s="84">
        <v>1.5449999999999999</v>
      </c>
      <c r="E81" s="82">
        <v>102</v>
      </c>
      <c r="F81" s="82">
        <v>3</v>
      </c>
      <c r="G81" s="82">
        <v>110</v>
      </c>
      <c r="H81" s="29">
        <v>0</v>
      </c>
      <c r="I81" s="82">
        <v>41</v>
      </c>
      <c r="J81" s="82">
        <v>10</v>
      </c>
      <c r="K81" s="82">
        <v>3</v>
      </c>
      <c r="L81" s="61">
        <v>41</v>
      </c>
      <c r="M81" s="62">
        <v>28</v>
      </c>
      <c r="N81" s="80">
        <v>1</v>
      </c>
      <c r="O81" s="30">
        <v>162</v>
      </c>
      <c r="P81" s="30">
        <v>169</v>
      </c>
      <c r="Q81" s="31">
        <v>4.3209876543209874E-2</v>
      </c>
      <c r="R81" s="82">
        <v>1</v>
      </c>
      <c r="T81">
        <v>11.1</v>
      </c>
      <c r="U81">
        <v>70</v>
      </c>
      <c r="V81">
        <v>20</v>
      </c>
      <c r="W81">
        <v>0.40799999999999997</v>
      </c>
      <c r="X81">
        <v>175</v>
      </c>
      <c r="Y81">
        <v>2</v>
      </c>
      <c r="Z81">
        <v>96</v>
      </c>
      <c r="AA81">
        <v>0</v>
      </c>
      <c r="AB81">
        <v>42</v>
      </c>
      <c r="AC81">
        <v>7</v>
      </c>
      <c r="AD81">
        <v>6</v>
      </c>
      <c r="AE81">
        <v>47</v>
      </c>
      <c r="AF81">
        <v>49</v>
      </c>
      <c r="AG81">
        <v>0</v>
      </c>
      <c r="AH81">
        <v>161</v>
      </c>
      <c r="AI81">
        <v>168</v>
      </c>
      <c r="AJ81">
        <v>4.3478260869565216E-2</v>
      </c>
      <c r="AK81" s="106">
        <v>0</v>
      </c>
      <c r="AL81" s="107">
        <v>1</v>
      </c>
      <c r="AM81" s="108">
        <f t="shared" si="15"/>
        <v>1</v>
      </c>
      <c r="AN81" s="80">
        <f t="shared" si="16"/>
        <v>0</v>
      </c>
      <c r="AO81" s="80">
        <f t="shared" si="17"/>
        <v>0.56341314053968838</v>
      </c>
      <c r="AP81" s="106">
        <f t="shared" si="18"/>
        <v>0.56341314053968838</v>
      </c>
      <c r="AQ81" s="108">
        <f t="shared" si="19"/>
        <v>0.43658685946031162</v>
      </c>
      <c r="AR81" s="106">
        <f t="shared" si="20"/>
        <v>-0.82876793275323957</v>
      </c>
      <c r="AS81" s="108">
        <f t="shared" si="21"/>
        <v>0</v>
      </c>
      <c r="AT81" s="80">
        <f t="shared" si="22"/>
        <v>1.2904949572604028</v>
      </c>
      <c r="CA81">
        <v>0.6609613362905955</v>
      </c>
      <c r="CB81">
        <v>0</v>
      </c>
      <c r="CC81">
        <v>1</v>
      </c>
      <c r="CD81" s="80">
        <f t="shared" si="26"/>
        <v>40</v>
      </c>
      <c r="CE81" s="80">
        <f t="shared" si="27"/>
        <v>37</v>
      </c>
      <c r="CF81" s="80">
        <f t="shared" si="23"/>
        <v>0.2592592592592593</v>
      </c>
      <c r="CG81" s="80">
        <f t="shared" si="24"/>
        <v>0.61458333333333326</v>
      </c>
      <c r="CH81" s="80">
        <f t="shared" si="25"/>
        <v>0</v>
      </c>
    </row>
    <row r="82" spans="1:86" ht="15.75" x14ac:dyDescent="0.5">
      <c r="A82" s="83">
        <v>14</v>
      </c>
      <c r="B82" s="82">
        <v>70</v>
      </c>
      <c r="C82" s="82">
        <v>5</v>
      </c>
      <c r="D82" s="84">
        <v>0.29099999999999998</v>
      </c>
      <c r="E82" s="82">
        <v>182</v>
      </c>
      <c r="F82" s="82">
        <v>3</v>
      </c>
      <c r="G82" s="82">
        <v>132</v>
      </c>
      <c r="H82" s="29">
        <v>1</v>
      </c>
      <c r="I82" s="82">
        <v>31</v>
      </c>
      <c r="J82" s="82">
        <v>6</v>
      </c>
      <c r="K82" s="82">
        <v>2</v>
      </c>
      <c r="L82" s="61">
        <v>35</v>
      </c>
      <c r="M82" s="62">
        <v>74</v>
      </c>
      <c r="N82" s="80">
        <v>1</v>
      </c>
      <c r="O82" s="30">
        <v>168</v>
      </c>
      <c r="P82" s="30">
        <v>173</v>
      </c>
      <c r="Q82" s="31">
        <v>2.976190476190476E-2</v>
      </c>
      <c r="R82" s="82">
        <v>1</v>
      </c>
      <c r="T82">
        <v>11.2</v>
      </c>
      <c r="U82">
        <v>70</v>
      </c>
      <c r="V82">
        <v>14</v>
      </c>
      <c r="W82">
        <v>4.8000000000000001E-2</v>
      </c>
      <c r="X82">
        <v>197</v>
      </c>
      <c r="Y82">
        <v>4</v>
      </c>
      <c r="Z82">
        <v>72</v>
      </c>
      <c r="AA82">
        <v>1</v>
      </c>
      <c r="AB82">
        <v>35</v>
      </c>
      <c r="AC82">
        <v>11</v>
      </c>
      <c r="AD82">
        <v>3</v>
      </c>
      <c r="AE82">
        <v>42</v>
      </c>
      <c r="AF82">
        <v>56</v>
      </c>
      <c r="AG82">
        <v>0</v>
      </c>
      <c r="AH82">
        <v>166</v>
      </c>
      <c r="AI82">
        <v>172</v>
      </c>
      <c r="AJ82">
        <v>3.614457831325301E-2</v>
      </c>
      <c r="AK82" s="106">
        <v>1</v>
      </c>
      <c r="AL82" s="107">
        <v>0</v>
      </c>
      <c r="AM82" s="108">
        <f t="shared" si="15"/>
        <v>1</v>
      </c>
      <c r="AN82" s="80">
        <f t="shared" si="16"/>
        <v>1</v>
      </c>
      <c r="AO82" s="80">
        <f t="shared" si="17"/>
        <v>0.90083721540686612</v>
      </c>
      <c r="AP82" s="106">
        <f t="shared" si="18"/>
        <v>0.90083721540686612</v>
      </c>
      <c r="AQ82" s="108">
        <f t="shared" si="19"/>
        <v>9.9162784593133879E-2</v>
      </c>
      <c r="AR82" s="106">
        <f t="shared" si="20"/>
        <v>-0.10443070872134069</v>
      </c>
      <c r="AS82" s="108">
        <f t="shared" si="21"/>
        <v>100</v>
      </c>
      <c r="AT82" s="80">
        <f t="shared" si="22"/>
        <v>0.11007847244448785</v>
      </c>
      <c r="CA82">
        <v>0.66105142378386728</v>
      </c>
      <c r="CB82">
        <v>0</v>
      </c>
      <c r="CC82">
        <v>1</v>
      </c>
      <c r="CD82" s="80">
        <f t="shared" si="26"/>
        <v>40</v>
      </c>
      <c r="CE82" s="80">
        <f t="shared" si="27"/>
        <v>38</v>
      </c>
      <c r="CF82" s="80">
        <f t="shared" si="23"/>
        <v>0.2592592592592593</v>
      </c>
      <c r="CG82" s="80">
        <f t="shared" si="24"/>
        <v>0.60416666666666674</v>
      </c>
      <c r="CH82" s="80">
        <f t="shared" si="25"/>
        <v>1.1188271604938323E-2</v>
      </c>
    </row>
    <row r="83" spans="1:86" ht="15.75" x14ac:dyDescent="0.5">
      <c r="A83" s="83">
        <v>15.9</v>
      </c>
      <c r="B83" s="82">
        <v>66</v>
      </c>
      <c r="C83" s="82">
        <v>9</v>
      </c>
      <c r="D83" s="84">
        <v>9.1999999999999998E-2</v>
      </c>
      <c r="E83" s="82">
        <v>230</v>
      </c>
      <c r="F83" s="82">
        <v>4</v>
      </c>
      <c r="G83" s="82">
        <v>137</v>
      </c>
      <c r="H83" s="29">
        <v>0</v>
      </c>
      <c r="I83" s="82">
        <v>43</v>
      </c>
      <c r="J83" s="82">
        <v>12</v>
      </c>
      <c r="K83" s="82">
        <v>3</v>
      </c>
      <c r="L83" s="61">
        <v>36</v>
      </c>
      <c r="M83" s="62">
        <v>65</v>
      </c>
      <c r="N83" s="80">
        <v>0</v>
      </c>
      <c r="O83" s="30">
        <v>165</v>
      </c>
      <c r="P83" s="30">
        <v>174</v>
      </c>
      <c r="Q83" s="31">
        <v>5.4545454545454543E-2</v>
      </c>
      <c r="R83" s="82">
        <v>0</v>
      </c>
      <c r="T83">
        <v>11.3</v>
      </c>
      <c r="U83">
        <v>72</v>
      </c>
      <c r="V83">
        <v>4</v>
      </c>
      <c r="W83">
        <v>1.496</v>
      </c>
      <c r="X83">
        <v>139</v>
      </c>
      <c r="Y83">
        <v>2</v>
      </c>
      <c r="Z83">
        <v>84</v>
      </c>
      <c r="AA83">
        <v>1</v>
      </c>
      <c r="AB83">
        <v>36</v>
      </c>
      <c r="AC83">
        <v>6</v>
      </c>
      <c r="AD83">
        <v>3</v>
      </c>
      <c r="AE83">
        <v>34</v>
      </c>
      <c r="AF83">
        <v>77</v>
      </c>
      <c r="AG83">
        <v>0</v>
      </c>
      <c r="AH83">
        <v>177</v>
      </c>
      <c r="AI83">
        <v>184</v>
      </c>
      <c r="AJ83">
        <v>3.954802259887006E-2</v>
      </c>
      <c r="AK83" s="106">
        <v>1</v>
      </c>
      <c r="AL83" s="107">
        <v>0</v>
      </c>
      <c r="AM83" s="108">
        <f t="shared" si="15"/>
        <v>1</v>
      </c>
      <c r="AN83" s="80">
        <f t="shared" si="16"/>
        <v>1</v>
      </c>
      <c r="AO83" s="80">
        <f t="shared" si="17"/>
        <v>0.88405721625275124</v>
      </c>
      <c r="AP83" s="106">
        <f t="shared" si="18"/>
        <v>0.88405721625275124</v>
      </c>
      <c r="AQ83" s="108">
        <f t="shared" si="19"/>
        <v>0.11594278374724876</v>
      </c>
      <c r="AR83" s="106">
        <f t="shared" si="20"/>
        <v>-0.12323349417120051</v>
      </c>
      <c r="AS83" s="108">
        <f t="shared" si="21"/>
        <v>100</v>
      </c>
      <c r="AT83" s="80">
        <f t="shared" si="22"/>
        <v>0.13114850669812395</v>
      </c>
      <c r="CA83">
        <v>0.66777253894612076</v>
      </c>
      <c r="CB83">
        <v>1</v>
      </c>
      <c r="CC83">
        <v>0</v>
      </c>
      <c r="CD83" s="80">
        <f t="shared" si="26"/>
        <v>41</v>
      </c>
      <c r="CE83" s="80">
        <f t="shared" si="27"/>
        <v>38</v>
      </c>
      <c r="CF83" s="80">
        <f t="shared" si="23"/>
        <v>0.2407407407407407</v>
      </c>
      <c r="CG83" s="80">
        <f t="shared" si="24"/>
        <v>0.60416666666666674</v>
      </c>
      <c r="CH83" s="80">
        <f t="shared" si="25"/>
        <v>0</v>
      </c>
    </row>
    <row r="84" spans="1:86" ht="15.75" x14ac:dyDescent="0.5">
      <c r="A84" s="83">
        <v>7.5</v>
      </c>
      <c r="B84" s="82">
        <v>43</v>
      </c>
      <c r="C84" s="82">
        <v>5</v>
      </c>
      <c r="D84" s="84">
        <v>0.48</v>
      </c>
      <c r="E84" s="82">
        <v>59</v>
      </c>
      <c r="F84" s="82">
        <v>3</v>
      </c>
      <c r="G84" s="82">
        <v>127</v>
      </c>
      <c r="H84" s="29">
        <v>0</v>
      </c>
      <c r="I84" s="82">
        <v>30</v>
      </c>
      <c r="J84" s="82">
        <v>4</v>
      </c>
      <c r="K84" s="82">
        <v>2</v>
      </c>
      <c r="L84" s="61">
        <v>35</v>
      </c>
      <c r="M84" s="62">
        <v>17</v>
      </c>
      <c r="N84" s="80">
        <v>0</v>
      </c>
      <c r="O84" s="30">
        <v>170</v>
      </c>
      <c r="P84" s="30">
        <v>175</v>
      </c>
      <c r="Q84" s="31">
        <v>2.9411764705882353E-2</v>
      </c>
      <c r="R84" s="82">
        <v>0</v>
      </c>
      <c r="T84">
        <v>11.4</v>
      </c>
      <c r="U84">
        <v>58</v>
      </c>
      <c r="V84">
        <v>2</v>
      </c>
      <c r="W84">
        <v>1.3360000000000001</v>
      </c>
      <c r="X84">
        <v>150</v>
      </c>
      <c r="Y84">
        <v>2</v>
      </c>
      <c r="Z84">
        <v>98</v>
      </c>
      <c r="AA84">
        <v>1</v>
      </c>
      <c r="AB84">
        <v>38</v>
      </c>
      <c r="AC84">
        <v>9</v>
      </c>
      <c r="AD84">
        <v>2</v>
      </c>
      <c r="AE84">
        <v>47</v>
      </c>
      <c r="AF84">
        <v>41</v>
      </c>
      <c r="AG84">
        <v>1</v>
      </c>
      <c r="AH84">
        <v>177</v>
      </c>
      <c r="AI84">
        <v>183</v>
      </c>
      <c r="AJ84">
        <v>3.3898305084745763E-2</v>
      </c>
      <c r="AK84" s="106">
        <v>0</v>
      </c>
      <c r="AL84" s="107">
        <v>1</v>
      </c>
      <c r="AM84" s="108">
        <f t="shared" si="15"/>
        <v>1</v>
      </c>
      <c r="AN84" s="80">
        <f t="shared" si="16"/>
        <v>0</v>
      </c>
      <c r="AO84" s="80">
        <f t="shared" si="17"/>
        <v>0.36706356432879284</v>
      </c>
      <c r="AP84" s="106">
        <f t="shared" si="18"/>
        <v>0.36706356432879284</v>
      </c>
      <c r="AQ84" s="108">
        <f t="shared" si="19"/>
        <v>0.63293643567120716</v>
      </c>
      <c r="AR84" s="106">
        <f t="shared" si="20"/>
        <v>-0.45738527946117502</v>
      </c>
      <c r="AS84" s="108">
        <f t="shared" si="21"/>
        <v>100</v>
      </c>
      <c r="AT84" s="80">
        <f t="shared" si="22"/>
        <v>0.57993748446403559</v>
      </c>
      <c r="CA84">
        <v>0.66808616159197076</v>
      </c>
      <c r="CB84">
        <v>0</v>
      </c>
      <c r="CC84">
        <v>1</v>
      </c>
      <c r="CD84" s="80">
        <f t="shared" si="26"/>
        <v>41</v>
      </c>
      <c r="CE84" s="80">
        <f t="shared" si="27"/>
        <v>39</v>
      </c>
      <c r="CF84" s="80">
        <f t="shared" si="23"/>
        <v>0.2407407407407407</v>
      </c>
      <c r="CG84" s="80">
        <f t="shared" si="24"/>
        <v>0.59375</v>
      </c>
      <c r="CH84" s="80">
        <f t="shared" si="25"/>
        <v>0</v>
      </c>
    </row>
    <row r="85" spans="1:86" ht="15.75" x14ac:dyDescent="0.5">
      <c r="A85" s="83">
        <v>8.1</v>
      </c>
      <c r="B85" s="82">
        <v>49</v>
      </c>
      <c r="C85" s="82">
        <v>16</v>
      </c>
      <c r="D85" s="84">
        <v>0.98299999999999998</v>
      </c>
      <c r="E85" s="82">
        <v>71</v>
      </c>
      <c r="F85" s="82">
        <v>4</v>
      </c>
      <c r="G85" s="82">
        <v>112</v>
      </c>
      <c r="H85" s="29">
        <v>0</v>
      </c>
      <c r="I85" s="82">
        <v>39</v>
      </c>
      <c r="J85" s="82">
        <v>7</v>
      </c>
      <c r="K85" s="82">
        <v>3</v>
      </c>
      <c r="L85" s="61">
        <v>45</v>
      </c>
      <c r="M85" s="62">
        <v>23</v>
      </c>
      <c r="N85" s="80">
        <v>0</v>
      </c>
      <c r="O85" s="30">
        <v>175</v>
      </c>
      <c r="P85" s="30">
        <v>180</v>
      </c>
      <c r="Q85" s="31">
        <v>2.8571428571428571E-2</v>
      </c>
      <c r="R85" s="82">
        <v>1</v>
      </c>
      <c r="T85">
        <v>11.4</v>
      </c>
      <c r="U85">
        <v>65</v>
      </c>
      <c r="V85">
        <v>9</v>
      </c>
      <c r="W85">
        <v>0.27500000000000002</v>
      </c>
      <c r="X85">
        <v>139</v>
      </c>
      <c r="Y85">
        <v>1</v>
      </c>
      <c r="Z85">
        <v>124</v>
      </c>
      <c r="AA85">
        <v>1</v>
      </c>
      <c r="AB85">
        <v>34</v>
      </c>
      <c r="AC85">
        <v>11</v>
      </c>
      <c r="AD85">
        <v>2</v>
      </c>
      <c r="AE85">
        <v>40</v>
      </c>
      <c r="AF85">
        <v>59</v>
      </c>
      <c r="AG85">
        <v>1</v>
      </c>
      <c r="AH85">
        <v>169</v>
      </c>
      <c r="AI85">
        <v>174</v>
      </c>
      <c r="AJ85">
        <v>2.9585798816568046E-2</v>
      </c>
      <c r="AK85" s="106">
        <v>0</v>
      </c>
      <c r="AL85" s="107">
        <v>1</v>
      </c>
      <c r="AM85" s="108">
        <f t="shared" si="15"/>
        <v>1</v>
      </c>
      <c r="AN85" s="80">
        <f t="shared" si="16"/>
        <v>0</v>
      </c>
      <c r="AO85" s="80">
        <f t="shared" si="17"/>
        <v>0.27337492479333664</v>
      </c>
      <c r="AP85" s="106">
        <f t="shared" si="18"/>
        <v>0.27337492479333664</v>
      </c>
      <c r="AQ85" s="108">
        <f t="shared" si="19"/>
        <v>0.72662507520666342</v>
      </c>
      <c r="AR85" s="106">
        <f t="shared" si="20"/>
        <v>-0.3193446494592847</v>
      </c>
      <c r="AS85" s="108">
        <f t="shared" si="21"/>
        <v>100</v>
      </c>
      <c r="AT85" s="80">
        <f t="shared" si="22"/>
        <v>0.37622555857377282</v>
      </c>
      <c r="CA85">
        <v>0.67738504771340213</v>
      </c>
      <c r="CB85">
        <v>0</v>
      </c>
      <c r="CC85">
        <v>1</v>
      </c>
      <c r="CD85" s="80">
        <f t="shared" si="26"/>
        <v>41</v>
      </c>
      <c r="CE85" s="80">
        <f t="shared" si="27"/>
        <v>40</v>
      </c>
      <c r="CF85" s="80">
        <f t="shared" si="23"/>
        <v>0.2407407407407407</v>
      </c>
      <c r="CG85" s="80">
        <f t="shared" si="24"/>
        <v>0.58333333333333326</v>
      </c>
      <c r="CH85" s="80">
        <f t="shared" si="25"/>
        <v>1.0802469135802451E-2</v>
      </c>
    </row>
    <row r="86" spans="1:86" ht="15.75" x14ac:dyDescent="0.5">
      <c r="A86" s="83">
        <v>10.3</v>
      </c>
      <c r="B86" s="82">
        <v>49</v>
      </c>
      <c r="C86" s="82">
        <v>3</v>
      </c>
      <c r="D86" s="84">
        <v>1.881</v>
      </c>
      <c r="E86" s="82">
        <v>46</v>
      </c>
      <c r="F86" s="82">
        <v>1</v>
      </c>
      <c r="G86" s="82">
        <v>85</v>
      </c>
      <c r="H86" s="29">
        <v>1</v>
      </c>
      <c r="I86" s="82">
        <v>46</v>
      </c>
      <c r="J86" s="82">
        <v>9</v>
      </c>
      <c r="K86" s="82">
        <v>3</v>
      </c>
      <c r="L86" s="61">
        <v>36</v>
      </c>
      <c r="M86" s="62">
        <v>17</v>
      </c>
      <c r="N86" s="80">
        <v>0</v>
      </c>
      <c r="O86" s="30">
        <v>184</v>
      </c>
      <c r="P86" s="30">
        <v>194</v>
      </c>
      <c r="Q86" s="31">
        <v>5.434782608695652E-2</v>
      </c>
      <c r="R86" s="82">
        <v>0</v>
      </c>
      <c r="T86">
        <v>11.4</v>
      </c>
      <c r="U86">
        <v>96</v>
      </c>
      <c r="V86">
        <v>1</v>
      </c>
      <c r="W86">
        <v>0.83099999999999996</v>
      </c>
      <c r="X86">
        <v>199</v>
      </c>
      <c r="Y86">
        <v>3</v>
      </c>
      <c r="Z86">
        <v>109</v>
      </c>
      <c r="AA86">
        <v>0</v>
      </c>
      <c r="AB86">
        <v>44</v>
      </c>
      <c r="AC86">
        <v>10</v>
      </c>
      <c r="AD86">
        <v>4</v>
      </c>
      <c r="AE86">
        <v>24</v>
      </c>
      <c r="AF86">
        <v>65</v>
      </c>
      <c r="AG86">
        <v>0</v>
      </c>
      <c r="AH86">
        <v>162</v>
      </c>
      <c r="AI86">
        <v>168</v>
      </c>
      <c r="AJ86">
        <v>3.7037037037037035E-2</v>
      </c>
      <c r="AK86" s="106">
        <v>1</v>
      </c>
      <c r="AL86" s="107">
        <v>0</v>
      </c>
      <c r="AM86" s="108">
        <f t="shared" si="15"/>
        <v>1</v>
      </c>
      <c r="AN86" s="80">
        <f t="shared" si="16"/>
        <v>1</v>
      </c>
      <c r="AO86" s="80">
        <f t="shared" si="17"/>
        <v>0.92296405496348977</v>
      </c>
      <c r="AP86" s="106">
        <f t="shared" si="18"/>
        <v>0.92296405496348977</v>
      </c>
      <c r="AQ86" s="108">
        <f t="shared" si="19"/>
        <v>7.7035945036510234E-2</v>
      </c>
      <c r="AR86" s="106">
        <f t="shared" si="20"/>
        <v>-8.0164988939138412E-2</v>
      </c>
      <c r="AS86" s="108">
        <f t="shared" si="21"/>
        <v>100</v>
      </c>
      <c r="AT86" s="80">
        <f t="shared" si="22"/>
        <v>8.3465812804115747E-2</v>
      </c>
      <c r="CA86">
        <v>0.68163154822350269</v>
      </c>
      <c r="CB86">
        <v>1</v>
      </c>
      <c r="CC86">
        <v>0</v>
      </c>
      <c r="CD86" s="80">
        <f t="shared" si="26"/>
        <v>42</v>
      </c>
      <c r="CE86" s="80">
        <f t="shared" si="27"/>
        <v>40</v>
      </c>
      <c r="CF86" s="80">
        <f t="shared" si="23"/>
        <v>0.22222222222222221</v>
      </c>
      <c r="CG86" s="80">
        <f t="shared" si="24"/>
        <v>0.58333333333333326</v>
      </c>
      <c r="CH86" s="80">
        <f t="shared" si="25"/>
        <v>1.0802469135802451E-2</v>
      </c>
    </row>
    <row r="87" spans="1:86" ht="15.75" x14ac:dyDescent="0.5">
      <c r="A87" s="83">
        <v>7.7</v>
      </c>
      <c r="B87" s="82">
        <v>46</v>
      </c>
      <c r="C87" s="82">
        <v>3</v>
      </c>
      <c r="D87" s="84">
        <v>2.6259999999999999</v>
      </c>
      <c r="E87" s="82">
        <v>43</v>
      </c>
      <c r="F87" s="82">
        <v>2</v>
      </c>
      <c r="G87" s="82">
        <v>74</v>
      </c>
      <c r="H87" s="29">
        <v>0</v>
      </c>
      <c r="I87" s="82">
        <v>50</v>
      </c>
      <c r="J87" s="82">
        <v>4</v>
      </c>
      <c r="K87" s="82">
        <v>4</v>
      </c>
      <c r="L87" s="61">
        <v>50</v>
      </c>
      <c r="M87" s="62">
        <v>21</v>
      </c>
      <c r="N87" s="80">
        <v>0</v>
      </c>
      <c r="O87" s="30">
        <v>176</v>
      </c>
      <c r="P87" s="30">
        <v>180</v>
      </c>
      <c r="Q87" s="31">
        <v>2.2727272727272728E-2</v>
      </c>
      <c r="R87" s="82">
        <v>0</v>
      </c>
      <c r="T87">
        <v>11.6</v>
      </c>
      <c r="U87">
        <v>55</v>
      </c>
      <c r="V87">
        <v>3</v>
      </c>
      <c r="W87">
        <v>0.73899999999999999</v>
      </c>
      <c r="X87">
        <v>146</v>
      </c>
      <c r="Y87">
        <v>3</v>
      </c>
      <c r="Z87">
        <v>114</v>
      </c>
      <c r="AA87">
        <v>1</v>
      </c>
      <c r="AB87">
        <v>43</v>
      </c>
      <c r="AC87">
        <v>11</v>
      </c>
      <c r="AD87">
        <v>3</v>
      </c>
      <c r="AE87">
        <v>28</v>
      </c>
      <c r="AF87">
        <v>35</v>
      </c>
      <c r="AG87">
        <v>0</v>
      </c>
      <c r="AH87">
        <v>170</v>
      </c>
      <c r="AI87">
        <v>175</v>
      </c>
      <c r="AJ87">
        <v>2.9411764705882353E-2</v>
      </c>
      <c r="AK87" s="106">
        <v>1</v>
      </c>
      <c r="AL87" s="107">
        <v>0</v>
      </c>
      <c r="AM87" s="108">
        <f t="shared" si="15"/>
        <v>1</v>
      </c>
      <c r="AN87" s="80">
        <f t="shared" si="16"/>
        <v>1</v>
      </c>
      <c r="AO87" s="80">
        <f t="shared" si="17"/>
        <v>0.54793456827945097</v>
      </c>
      <c r="AP87" s="106">
        <f t="shared" si="18"/>
        <v>0.54793456827945097</v>
      </c>
      <c r="AQ87" s="108">
        <f t="shared" si="19"/>
        <v>0.45206543172054903</v>
      </c>
      <c r="AR87" s="106">
        <f t="shared" si="20"/>
        <v>-0.60159940011288937</v>
      </c>
      <c r="AS87" s="108">
        <f t="shared" si="21"/>
        <v>100</v>
      </c>
      <c r="AT87" s="80">
        <f t="shared" si="22"/>
        <v>0.82503542921203699</v>
      </c>
      <c r="CA87">
        <v>0.68681898874988345</v>
      </c>
      <c r="CB87">
        <v>1</v>
      </c>
      <c r="CC87">
        <v>0</v>
      </c>
      <c r="CD87" s="80">
        <f t="shared" si="26"/>
        <v>43</v>
      </c>
      <c r="CE87" s="80">
        <f t="shared" si="27"/>
        <v>40</v>
      </c>
      <c r="CF87" s="80">
        <f t="shared" si="23"/>
        <v>0.20370370370370372</v>
      </c>
      <c r="CG87" s="80">
        <f t="shared" si="24"/>
        <v>0.58333333333333326</v>
      </c>
      <c r="CH87" s="80">
        <f t="shared" si="25"/>
        <v>1.0802469135802451E-2</v>
      </c>
    </row>
    <row r="88" spans="1:86" ht="15.75" x14ac:dyDescent="0.5">
      <c r="A88" s="83">
        <v>8.5</v>
      </c>
      <c r="B88" s="82">
        <v>53</v>
      </c>
      <c r="C88" s="82">
        <v>21</v>
      </c>
      <c r="D88" s="84">
        <v>0.56799999999999995</v>
      </c>
      <c r="E88" s="82">
        <v>125</v>
      </c>
      <c r="F88" s="82">
        <v>3</v>
      </c>
      <c r="G88" s="82">
        <v>109</v>
      </c>
      <c r="H88" s="29">
        <v>0</v>
      </c>
      <c r="I88" s="82">
        <v>44</v>
      </c>
      <c r="J88" s="82">
        <v>8</v>
      </c>
      <c r="K88" s="82">
        <v>3</v>
      </c>
      <c r="L88" s="61">
        <v>45</v>
      </c>
      <c r="M88" s="62">
        <v>34</v>
      </c>
      <c r="N88" s="80">
        <v>0</v>
      </c>
      <c r="O88" s="30">
        <v>160</v>
      </c>
      <c r="P88" s="30">
        <v>167</v>
      </c>
      <c r="Q88" s="31">
        <v>4.3749999999999997E-2</v>
      </c>
      <c r="R88" s="82">
        <v>0</v>
      </c>
      <c r="T88">
        <v>11.6</v>
      </c>
      <c r="U88">
        <v>60</v>
      </c>
      <c r="V88">
        <v>9</v>
      </c>
      <c r="W88">
        <v>3.2000000000000001E-2</v>
      </c>
      <c r="X88">
        <v>102</v>
      </c>
      <c r="Y88">
        <v>5</v>
      </c>
      <c r="Z88">
        <v>135</v>
      </c>
      <c r="AA88">
        <v>1</v>
      </c>
      <c r="AB88">
        <v>35</v>
      </c>
      <c r="AC88">
        <v>8</v>
      </c>
      <c r="AD88">
        <v>2</v>
      </c>
      <c r="AE88">
        <v>32</v>
      </c>
      <c r="AF88">
        <v>37</v>
      </c>
      <c r="AG88">
        <v>0</v>
      </c>
      <c r="AH88">
        <v>178</v>
      </c>
      <c r="AI88">
        <v>185</v>
      </c>
      <c r="AJ88">
        <v>3.9325842696629212E-2</v>
      </c>
      <c r="AK88" s="106">
        <v>1</v>
      </c>
      <c r="AL88" s="107">
        <v>0</v>
      </c>
      <c r="AM88" s="108">
        <f t="shared" si="15"/>
        <v>1</v>
      </c>
      <c r="AN88" s="80">
        <f t="shared" si="16"/>
        <v>1</v>
      </c>
      <c r="AO88" s="80">
        <f t="shared" si="17"/>
        <v>0.83934901491323177</v>
      </c>
      <c r="AP88" s="106">
        <f t="shared" si="18"/>
        <v>0.83934901491323177</v>
      </c>
      <c r="AQ88" s="108">
        <f t="shared" si="19"/>
        <v>0.16065098508676823</v>
      </c>
      <c r="AR88" s="106">
        <f t="shared" si="20"/>
        <v>-0.17512866984491235</v>
      </c>
      <c r="AS88" s="108">
        <f t="shared" si="21"/>
        <v>100</v>
      </c>
      <c r="AT88" s="80">
        <f t="shared" si="22"/>
        <v>0.19139950393981892</v>
      </c>
      <c r="CA88">
        <v>0.69650965895365369</v>
      </c>
      <c r="CB88">
        <v>1</v>
      </c>
      <c r="CC88">
        <v>0</v>
      </c>
      <c r="CD88" s="80">
        <f t="shared" si="26"/>
        <v>44</v>
      </c>
      <c r="CE88" s="80">
        <f t="shared" si="27"/>
        <v>40</v>
      </c>
      <c r="CF88" s="80">
        <f t="shared" si="23"/>
        <v>0.18518518518518523</v>
      </c>
      <c r="CG88" s="80">
        <f t="shared" si="24"/>
        <v>0.58333333333333326</v>
      </c>
      <c r="CH88" s="80">
        <f t="shared" si="25"/>
        <v>0</v>
      </c>
    </row>
    <row r="89" spans="1:86" ht="15.75" x14ac:dyDescent="0.5">
      <c r="A89" s="83">
        <v>10.7</v>
      </c>
      <c r="B89" s="82">
        <v>62</v>
      </c>
      <c r="C89" s="82">
        <v>8</v>
      </c>
      <c r="D89" s="84">
        <v>0.879</v>
      </c>
      <c r="E89" s="82">
        <v>118</v>
      </c>
      <c r="F89" s="82">
        <v>3</v>
      </c>
      <c r="G89" s="82">
        <v>108</v>
      </c>
      <c r="H89" s="29">
        <v>1</v>
      </c>
      <c r="I89" s="82">
        <v>31</v>
      </c>
      <c r="J89" s="82">
        <v>10</v>
      </c>
      <c r="K89" s="82">
        <v>2</v>
      </c>
      <c r="L89" s="61">
        <v>37</v>
      </c>
      <c r="M89" s="62">
        <v>50</v>
      </c>
      <c r="N89" s="80">
        <v>1</v>
      </c>
      <c r="O89" s="30">
        <v>173</v>
      </c>
      <c r="P89" s="30">
        <v>180</v>
      </c>
      <c r="Q89" s="31">
        <v>4.046242774566474E-2</v>
      </c>
      <c r="R89" s="82">
        <v>0</v>
      </c>
      <c r="T89">
        <v>11.7</v>
      </c>
      <c r="U89">
        <v>82</v>
      </c>
      <c r="V89">
        <v>15</v>
      </c>
      <c r="W89">
        <v>0.88800000000000001</v>
      </c>
      <c r="X89">
        <v>202</v>
      </c>
      <c r="Y89">
        <v>5</v>
      </c>
      <c r="Z89">
        <v>147</v>
      </c>
      <c r="AA89">
        <v>1</v>
      </c>
      <c r="AB89">
        <v>40</v>
      </c>
      <c r="AC89">
        <v>7</v>
      </c>
      <c r="AD89">
        <v>3</v>
      </c>
      <c r="AE89">
        <v>42</v>
      </c>
      <c r="AF89">
        <v>61</v>
      </c>
      <c r="AG89">
        <v>1</v>
      </c>
      <c r="AH89">
        <v>156</v>
      </c>
      <c r="AI89">
        <v>163</v>
      </c>
      <c r="AJ89">
        <v>4.4871794871794872E-2</v>
      </c>
      <c r="AK89" s="106">
        <v>1</v>
      </c>
      <c r="AL89" s="107">
        <v>0</v>
      </c>
      <c r="AM89" s="108">
        <f t="shared" si="15"/>
        <v>1</v>
      </c>
      <c r="AN89" s="80">
        <f t="shared" si="16"/>
        <v>1</v>
      </c>
      <c r="AO89" s="80">
        <f t="shared" si="17"/>
        <v>0.66808616159197076</v>
      </c>
      <c r="AP89" s="106">
        <f t="shared" si="18"/>
        <v>0.66808616159197076</v>
      </c>
      <c r="AQ89" s="108">
        <f t="shared" si="19"/>
        <v>0.33191383840802924</v>
      </c>
      <c r="AR89" s="106">
        <f t="shared" si="20"/>
        <v>-0.40333812934414837</v>
      </c>
      <c r="AS89" s="108">
        <f t="shared" si="21"/>
        <v>100</v>
      </c>
      <c r="AT89" s="80">
        <f t="shared" si="22"/>
        <v>0.49681292247861802</v>
      </c>
      <c r="CA89">
        <v>0.70725788110052645</v>
      </c>
      <c r="CB89">
        <v>0</v>
      </c>
      <c r="CC89">
        <v>1</v>
      </c>
      <c r="CD89" s="80">
        <f t="shared" si="26"/>
        <v>44</v>
      </c>
      <c r="CE89" s="80">
        <f t="shared" si="27"/>
        <v>41</v>
      </c>
      <c r="CF89" s="80">
        <f t="shared" si="23"/>
        <v>0.18518518518518523</v>
      </c>
      <c r="CG89" s="80">
        <f t="shared" si="24"/>
        <v>0.57291666666666674</v>
      </c>
      <c r="CH89" s="80">
        <f t="shared" si="25"/>
        <v>0</v>
      </c>
    </row>
    <row r="90" spans="1:86" ht="15.75" x14ac:dyDescent="0.5">
      <c r="A90" s="83">
        <v>7.4</v>
      </c>
      <c r="B90" s="82">
        <v>51</v>
      </c>
      <c r="C90" s="82">
        <v>4</v>
      </c>
      <c r="D90" s="84">
        <v>1.083</v>
      </c>
      <c r="E90" s="82">
        <v>101</v>
      </c>
      <c r="F90" s="82">
        <v>2</v>
      </c>
      <c r="G90" s="82">
        <v>100</v>
      </c>
      <c r="H90" s="29">
        <v>0</v>
      </c>
      <c r="I90" s="82">
        <v>53</v>
      </c>
      <c r="J90" s="82">
        <v>7</v>
      </c>
      <c r="K90" s="82">
        <v>4</v>
      </c>
      <c r="L90" s="61">
        <v>34</v>
      </c>
      <c r="M90" s="62">
        <v>28</v>
      </c>
      <c r="N90" s="80">
        <v>0</v>
      </c>
      <c r="O90" s="30">
        <v>163</v>
      </c>
      <c r="P90" s="30">
        <v>167</v>
      </c>
      <c r="Q90" s="31">
        <v>2.4539877300613498E-2</v>
      </c>
      <c r="R90" s="82">
        <v>0</v>
      </c>
      <c r="T90">
        <v>11.8</v>
      </c>
      <c r="U90">
        <v>51</v>
      </c>
      <c r="V90">
        <v>8</v>
      </c>
      <c r="W90">
        <v>0.79900000000000004</v>
      </c>
      <c r="X90">
        <v>96</v>
      </c>
      <c r="Y90">
        <v>6</v>
      </c>
      <c r="Z90">
        <v>145</v>
      </c>
      <c r="AA90">
        <v>1</v>
      </c>
      <c r="AB90">
        <v>34</v>
      </c>
      <c r="AC90">
        <v>12</v>
      </c>
      <c r="AD90">
        <v>2</v>
      </c>
      <c r="AE90">
        <v>40</v>
      </c>
      <c r="AF90">
        <v>22</v>
      </c>
      <c r="AG90">
        <v>0</v>
      </c>
      <c r="AH90">
        <v>181</v>
      </c>
      <c r="AI90">
        <v>189</v>
      </c>
      <c r="AJ90">
        <v>4.4198895027624308E-2</v>
      </c>
      <c r="AK90" s="106">
        <v>1</v>
      </c>
      <c r="AL90" s="107">
        <v>0</v>
      </c>
      <c r="AM90" s="108">
        <f t="shared" si="15"/>
        <v>1</v>
      </c>
      <c r="AN90" s="80">
        <f t="shared" si="16"/>
        <v>1</v>
      </c>
      <c r="AO90" s="80">
        <f t="shared" si="17"/>
        <v>0.94852924401031669</v>
      </c>
      <c r="AP90" s="106">
        <f t="shared" si="18"/>
        <v>0.94852924401031669</v>
      </c>
      <c r="AQ90" s="108">
        <f t="shared" si="19"/>
        <v>5.1470755989683314E-2</v>
      </c>
      <c r="AR90" s="106">
        <f t="shared" si="20"/>
        <v>-5.2842658231736082E-2</v>
      </c>
      <c r="AS90" s="108">
        <f t="shared" si="21"/>
        <v>100</v>
      </c>
      <c r="AT90" s="80">
        <f t="shared" si="22"/>
        <v>5.4263752345756346E-2</v>
      </c>
      <c r="CA90">
        <v>0.70793541627444057</v>
      </c>
      <c r="CB90">
        <v>0</v>
      </c>
      <c r="CC90">
        <v>1</v>
      </c>
      <c r="CD90" s="80">
        <f t="shared" si="26"/>
        <v>44</v>
      </c>
      <c r="CE90" s="80">
        <f t="shared" si="27"/>
        <v>42</v>
      </c>
      <c r="CF90" s="80">
        <f t="shared" si="23"/>
        <v>0.18518518518518523</v>
      </c>
      <c r="CG90" s="80">
        <f t="shared" si="24"/>
        <v>0.5625</v>
      </c>
      <c r="CH90" s="80">
        <f t="shared" si="25"/>
        <v>0</v>
      </c>
    </row>
    <row r="91" spans="1:86" ht="15.75" x14ac:dyDescent="0.5">
      <c r="A91" s="83">
        <v>14.8</v>
      </c>
      <c r="B91" s="82">
        <v>70</v>
      </c>
      <c r="C91" s="82">
        <v>6</v>
      </c>
      <c r="D91" s="84">
        <v>0.82799999999999996</v>
      </c>
      <c r="E91" s="82">
        <v>213</v>
      </c>
      <c r="F91" s="82">
        <v>3</v>
      </c>
      <c r="G91" s="82">
        <v>105</v>
      </c>
      <c r="H91" s="29">
        <v>1</v>
      </c>
      <c r="I91" s="82">
        <v>37</v>
      </c>
      <c r="J91" s="82">
        <v>15</v>
      </c>
      <c r="K91" s="82">
        <v>2</v>
      </c>
      <c r="L91" s="61">
        <v>37</v>
      </c>
      <c r="M91" s="62">
        <v>75</v>
      </c>
      <c r="N91" s="80">
        <v>1</v>
      </c>
      <c r="O91" s="30">
        <v>168</v>
      </c>
      <c r="P91" s="30">
        <v>176</v>
      </c>
      <c r="Q91" s="31">
        <v>4.7619047619047616E-2</v>
      </c>
      <c r="R91" s="82">
        <v>1</v>
      </c>
      <c r="T91">
        <v>11.8</v>
      </c>
      <c r="U91">
        <v>53</v>
      </c>
      <c r="V91">
        <v>7</v>
      </c>
      <c r="W91">
        <v>1.512</v>
      </c>
      <c r="X91">
        <v>125</v>
      </c>
      <c r="Y91">
        <v>2</v>
      </c>
      <c r="Z91">
        <v>101</v>
      </c>
      <c r="AA91">
        <v>0</v>
      </c>
      <c r="AB91">
        <v>39</v>
      </c>
      <c r="AC91">
        <v>13</v>
      </c>
      <c r="AD91">
        <v>2</v>
      </c>
      <c r="AE91">
        <v>36</v>
      </c>
      <c r="AF91">
        <v>32</v>
      </c>
      <c r="AG91">
        <v>0</v>
      </c>
      <c r="AH91">
        <v>172</v>
      </c>
      <c r="AI91">
        <v>179</v>
      </c>
      <c r="AJ91">
        <v>4.0697674418604654E-2</v>
      </c>
      <c r="AK91" s="106">
        <v>1</v>
      </c>
      <c r="AL91" s="107">
        <v>0</v>
      </c>
      <c r="AM91" s="108">
        <f t="shared" si="15"/>
        <v>1</v>
      </c>
      <c r="AN91" s="80">
        <f t="shared" si="16"/>
        <v>1</v>
      </c>
      <c r="AO91" s="80">
        <f t="shared" si="17"/>
        <v>0.83522714396074893</v>
      </c>
      <c r="AP91" s="106">
        <f t="shared" si="18"/>
        <v>0.83522714396074893</v>
      </c>
      <c r="AQ91" s="108">
        <f t="shared" si="19"/>
        <v>0.16477285603925107</v>
      </c>
      <c r="AR91" s="106">
        <f t="shared" si="20"/>
        <v>-0.18005156242887083</v>
      </c>
      <c r="AS91" s="108">
        <f t="shared" si="21"/>
        <v>100</v>
      </c>
      <c r="AT91" s="80">
        <f t="shared" si="22"/>
        <v>0.19727909614847777</v>
      </c>
      <c r="CA91">
        <v>0.70877039887403037</v>
      </c>
      <c r="CB91">
        <v>0</v>
      </c>
      <c r="CC91">
        <v>1</v>
      </c>
      <c r="CD91" s="80">
        <f t="shared" si="26"/>
        <v>44</v>
      </c>
      <c r="CE91" s="80">
        <f t="shared" si="27"/>
        <v>43</v>
      </c>
      <c r="CF91" s="80">
        <f t="shared" si="23"/>
        <v>0.18518518518518523</v>
      </c>
      <c r="CG91" s="80">
        <f t="shared" si="24"/>
        <v>0.55208333333333326</v>
      </c>
      <c r="CH91" s="80">
        <f t="shared" si="25"/>
        <v>0</v>
      </c>
    </row>
    <row r="92" spans="1:86" ht="15.75" x14ac:dyDescent="0.5">
      <c r="A92" s="83">
        <v>7.3</v>
      </c>
      <c r="B92" s="82">
        <v>56</v>
      </c>
      <c r="C92" s="82">
        <v>24</v>
      </c>
      <c r="D92" s="84">
        <v>1.56</v>
      </c>
      <c r="E92" s="82">
        <v>115</v>
      </c>
      <c r="F92" s="82">
        <v>5</v>
      </c>
      <c r="G92" s="82">
        <v>87</v>
      </c>
      <c r="H92" s="29">
        <v>0</v>
      </c>
      <c r="I92" s="82">
        <v>46</v>
      </c>
      <c r="J92" s="82">
        <v>1</v>
      </c>
      <c r="K92" s="82">
        <v>4</v>
      </c>
      <c r="L92" s="61">
        <v>45</v>
      </c>
      <c r="M92" s="62">
        <v>37</v>
      </c>
      <c r="N92" s="80">
        <v>0</v>
      </c>
      <c r="O92" s="30">
        <v>162</v>
      </c>
      <c r="P92" s="30">
        <v>166</v>
      </c>
      <c r="Q92" s="31">
        <v>2.4691358024691357E-2</v>
      </c>
      <c r="R92" s="82">
        <v>1</v>
      </c>
      <c r="T92">
        <v>11.8</v>
      </c>
      <c r="U92">
        <v>56</v>
      </c>
      <c r="V92">
        <v>2</v>
      </c>
      <c r="W92">
        <v>1.1419999999999999</v>
      </c>
      <c r="X92">
        <v>199</v>
      </c>
      <c r="Y92">
        <v>2</v>
      </c>
      <c r="Z92">
        <v>98</v>
      </c>
      <c r="AA92">
        <v>1</v>
      </c>
      <c r="AB92">
        <v>35</v>
      </c>
      <c r="AC92">
        <v>8</v>
      </c>
      <c r="AD92">
        <v>2</v>
      </c>
      <c r="AE92">
        <v>30</v>
      </c>
      <c r="AF92">
        <v>37</v>
      </c>
      <c r="AG92">
        <v>0</v>
      </c>
      <c r="AH92">
        <v>164</v>
      </c>
      <c r="AI92">
        <v>170</v>
      </c>
      <c r="AJ92">
        <v>3.6585365853658534E-2</v>
      </c>
      <c r="AK92" s="106">
        <v>1</v>
      </c>
      <c r="AL92" s="107">
        <v>0</v>
      </c>
      <c r="AM92" s="108">
        <f t="shared" si="15"/>
        <v>1</v>
      </c>
      <c r="AN92" s="80">
        <f t="shared" si="16"/>
        <v>1</v>
      </c>
      <c r="AO92" s="80">
        <f t="shared" si="17"/>
        <v>0.72898881737777355</v>
      </c>
      <c r="AP92" s="106">
        <f t="shared" si="18"/>
        <v>0.72898881737777355</v>
      </c>
      <c r="AQ92" s="108">
        <f t="shared" si="19"/>
        <v>0.27101118262222645</v>
      </c>
      <c r="AR92" s="106">
        <f t="shared" si="20"/>
        <v>-0.31609688676496894</v>
      </c>
      <c r="AS92" s="108">
        <f t="shared" si="21"/>
        <v>100</v>
      </c>
      <c r="AT92" s="80">
        <f t="shared" si="22"/>
        <v>0.37176315488222939</v>
      </c>
      <c r="CA92">
        <v>0.71225008949854096</v>
      </c>
      <c r="CB92">
        <v>0</v>
      </c>
      <c r="CC92">
        <v>1</v>
      </c>
      <c r="CD92" s="80">
        <f t="shared" si="26"/>
        <v>44</v>
      </c>
      <c r="CE92" s="80">
        <f t="shared" si="27"/>
        <v>44</v>
      </c>
      <c r="CF92" s="80">
        <f t="shared" si="23"/>
        <v>0.18518518518518523</v>
      </c>
      <c r="CG92" s="80">
        <f t="shared" si="24"/>
        <v>0.54166666666666674</v>
      </c>
      <c r="CH92" s="80">
        <f t="shared" si="25"/>
        <v>0</v>
      </c>
    </row>
    <row r="93" spans="1:86" ht="15.75" x14ac:dyDescent="0.5">
      <c r="A93" s="83">
        <v>7.6</v>
      </c>
      <c r="B93" s="82">
        <v>42</v>
      </c>
      <c r="C93" s="82">
        <v>1</v>
      </c>
      <c r="D93" s="84">
        <v>1.4279999999999999</v>
      </c>
      <c r="E93" s="82">
        <v>121</v>
      </c>
      <c r="F93" s="82">
        <v>4</v>
      </c>
      <c r="G93" s="82">
        <v>84</v>
      </c>
      <c r="H93" s="29">
        <v>0</v>
      </c>
      <c r="I93" s="82">
        <v>45</v>
      </c>
      <c r="J93" s="82">
        <v>5</v>
      </c>
      <c r="K93" s="82">
        <v>4</v>
      </c>
      <c r="L93" s="61">
        <v>24</v>
      </c>
      <c r="M93" s="62">
        <v>14</v>
      </c>
      <c r="N93" s="80">
        <v>0</v>
      </c>
      <c r="O93" s="30">
        <v>160</v>
      </c>
      <c r="P93" s="30">
        <v>165</v>
      </c>
      <c r="Q93" s="31">
        <v>3.125E-2</v>
      </c>
      <c r="R93" s="82">
        <v>1</v>
      </c>
      <c r="T93">
        <v>12</v>
      </c>
      <c r="U93">
        <v>60</v>
      </c>
      <c r="V93">
        <v>5</v>
      </c>
      <c r="W93">
        <v>0.93700000000000006</v>
      </c>
      <c r="X93">
        <v>211</v>
      </c>
      <c r="Y93">
        <v>3</v>
      </c>
      <c r="Z93">
        <v>112</v>
      </c>
      <c r="AA93">
        <v>0</v>
      </c>
      <c r="AB93">
        <v>59</v>
      </c>
      <c r="AC93">
        <v>15</v>
      </c>
      <c r="AD93">
        <v>4</v>
      </c>
      <c r="AE93">
        <v>37</v>
      </c>
      <c r="AF93">
        <v>39</v>
      </c>
      <c r="AG93">
        <v>0</v>
      </c>
      <c r="AH93">
        <v>166</v>
      </c>
      <c r="AI93">
        <v>171</v>
      </c>
      <c r="AJ93">
        <v>3.0120481927710843E-2</v>
      </c>
      <c r="AK93" s="106">
        <v>1</v>
      </c>
      <c r="AL93" s="107">
        <v>0</v>
      </c>
      <c r="AM93" s="108">
        <f t="shared" si="15"/>
        <v>1</v>
      </c>
      <c r="AN93" s="80">
        <f t="shared" si="16"/>
        <v>1</v>
      </c>
      <c r="AO93" s="80">
        <f t="shared" si="17"/>
        <v>0.58381613771555385</v>
      </c>
      <c r="AP93" s="106">
        <f t="shared" si="18"/>
        <v>0.58381613771555385</v>
      </c>
      <c r="AQ93" s="108">
        <f t="shared" si="19"/>
        <v>0.41618386228444615</v>
      </c>
      <c r="AR93" s="106">
        <f t="shared" si="20"/>
        <v>-0.53816917840296852</v>
      </c>
      <c r="AS93" s="108">
        <f t="shared" si="21"/>
        <v>100</v>
      </c>
      <c r="AT93" s="80">
        <f t="shared" si="22"/>
        <v>0.71286803395492759</v>
      </c>
      <c r="CA93">
        <v>0.71469498767001316</v>
      </c>
      <c r="CB93">
        <v>0</v>
      </c>
      <c r="CC93">
        <v>1</v>
      </c>
      <c r="CD93" s="80">
        <f t="shared" si="26"/>
        <v>44</v>
      </c>
      <c r="CE93" s="80">
        <f t="shared" si="27"/>
        <v>45</v>
      </c>
      <c r="CF93" s="80">
        <f t="shared" si="23"/>
        <v>0.18518518518518523</v>
      </c>
      <c r="CG93" s="80">
        <f t="shared" si="24"/>
        <v>0.53125</v>
      </c>
      <c r="CH93" s="80">
        <f t="shared" si="25"/>
        <v>9.8379629629630067E-3</v>
      </c>
    </row>
    <row r="94" spans="1:86" ht="15.75" x14ac:dyDescent="0.5">
      <c r="A94" s="83">
        <v>9</v>
      </c>
      <c r="B94" s="82">
        <v>56</v>
      </c>
      <c r="C94" s="82">
        <v>3</v>
      </c>
      <c r="D94" s="84">
        <v>1.4039999999999999</v>
      </c>
      <c r="E94" s="82">
        <v>69</v>
      </c>
      <c r="F94" s="82">
        <v>1</v>
      </c>
      <c r="G94" s="82">
        <v>87</v>
      </c>
      <c r="H94" s="29">
        <v>0</v>
      </c>
      <c r="I94" s="82">
        <v>34</v>
      </c>
      <c r="J94" s="82">
        <v>8</v>
      </c>
      <c r="K94" s="82">
        <v>2</v>
      </c>
      <c r="L94" s="61">
        <v>32</v>
      </c>
      <c r="M94" s="62">
        <v>38</v>
      </c>
      <c r="N94" s="80">
        <v>0</v>
      </c>
      <c r="O94" s="30">
        <v>174</v>
      </c>
      <c r="P94" s="30">
        <v>181</v>
      </c>
      <c r="Q94" s="31">
        <v>4.0229885057471264E-2</v>
      </c>
      <c r="R94" s="82">
        <v>1</v>
      </c>
      <c r="T94">
        <v>12.1</v>
      </c>
      <c r="U94">
        <v>56</v>
      </c>
      <c r="V94">
        <v>4</v>
      </c>
      <c r="W94">
        <v>2.536</v>
      </c>
      <c r="X94">
        <v>146</v>
      </c>
      <c r="Y94">
        <v>1</v>
      </c>
      <c r="Z94">
        <v>84</v>
      </c>
      <c r="AA94">
        <v>1</v>
      </c>
      <c r="AB94">
        <v>36</v>
      </c>
      <c r="AC94">
        <v>8</v>
      </c>
      <c r="AD94">
        <v>2</v>
      </c>
      <c r="AE94">
        <v>50</v>
      </c>
      <c r="AF94">
        <v>40</v>
      </c>
      <c r="AG94">
        <v>0</v>
      </c>
      <c r="AH94">
        <v>173</v>
      </c>
      <c r="AI94">
        <v>179</v>
      </c>
      <c r="AJ94">
        <v>3.4682080924855488E-2</v>
      </c>
      <c r="AK94" s="106">
        <v>1</v>
      </c>
      <c r="AL94" s="107">
        <v>0</v>
      </c>
      <c r="AM94" s="108">
        <f t="shared" si="15"/>
        <v>1</v>
      </c>
      <c r="AN94" s="80">
        <f t="shared" si="16"/>
        <v>1</v>
      </c>
      <c r="AO94" s="80">
        <f t="shared" si="17"/>
        <v>0.73041330905924018</v>
      </c>
      <c r="AP94" s="106">
        <f t="shared" si="18"/>
        <v>0.73041330905924018</v>
      </c>
      <c r="AQ94" s="108">
        <f t="shared" si="19"/>
        <v>0.26958669094075982</v>
      </c>
      <c r="AR94" s="106">
        <f t="shared" si="20"/>
        <v>-0.31414472826382983</v>
      </c>
      <c r="AS94" s="108">
        <f t="shared" si="21"/>
        <v>100</v>
      </c>
      <c r="AT94" s="80">
        <f t="shared" si="22"/>
        <v>0.36908786791957948</v>
      </c>
      <c r="CA94">
        <v>0.714958389544888</v>
      </c>
      <c r="CB94">
        <v>1</v>
      </c>
      <c r="CC94">
        <v>0</v>
      </c>
      <c r="CD94" s="80">
        <f t="shared" si="26"/>
        <v>45</v>
      </c>
      <c r="CE94" s="80">
        <f t="shared" si="27"/>
        <v>45</v>
      </c>
      <c r="CF94" s="80">
        <f t="shared" si="23"/>
        <v>0.16666666666666663</v>
      </c>
      <c r="CG94" s="80">
        <f t="shared" si="24"/>
        <v>0.53125</v>
      </c>
      <c r="CH94" s="80">
        <f t="shared" si="25"/>
        <v>0</v>
      </c>
    </row>
    <row r="95" spans="1:86" ht="15.75" x14ac:dyDescent="0.5">
      <c r="A95" s="83">
        <v>12.9</v>
      </c>
      <c r="B95" s="82">
        <v>60</v>
      </c>
      <c r="C95" s="82">
        <v>5</v>
      </c>
      <c r="D95" s="84">
        <v>1.0720000000000001</v>
      </c>
      <c r="E95" s="82">
        <v>178</v>
      </c>
      <c r="F95" s="82">
        <v>2</v>
      </c>
      <c r="G95" s="82">
        <v>101</v>
      </c>
      <c r="H95" s="29">
        <v>1</v>
      </c>
      <c r="I95" s="82">
        <v>38</v>
      </c>
      <c r="J95" s="82">
        <v>13</v>
      </c>
      <c r="K95" s="82">
        <v>2</v>
      </c>
      <c r="L95" s="61">
        <v>36</v>
      </c>
      <c r="M95" s="62">
        <v>49</v>
      </c>
      <c r="N95" s="80">
        <v>1</v>
      </c>
      <c r="O95" s="30">
        <v>175</v>
      </c>
      <c r="P95" s="30">
        <v>183</v>
      </c>
      <c r="Q95" s="31">
        <v>4.5714285714285714E-2</v>
      </c>
      <c r="R95" s="82">
        <v>1</v>
      </c>
      <c r="T95">
        <v>12.2</v>
      </c>
      <c r="U95">
        <v>71</v>
      </c>
      <c r="V95">
        <v>13</v>
      </c>
      <c r="W95">
        <v>0.121</v>
      </c>
      <c r="X95">
        <v>116</v>
      </c>
      <c r="Y95">
        <v>0</v>
      </c>
      <c r="Z95">
        <v>82</v>
      </c>
      <c r="AA95">
        <v>1</v>
      </c>
      <c r="AB95">
        <v>34</v>
      </c>
      <c r="AC95">
        <v>8</v>
      </c>
      <c r="AD95">
        <v>2</v>
      </c>
      <c r="AE95">
        <v>47</v>
      </c>
      <c r="AF95">
        <v>51</v>
      </c>
      <c r="AG95">
        <v>1</v>
      </c>
      <c r="AH95">
        <v>185</v>
      </c>
      <c r="AI95">
        <v>193</v>
      </c>
      <c r="AJ95">
        <v>4.3243243243243246E-2</v>
      </c>
      <c r="AK95" s="106">
        <v>0</v>
      </c>
      <c r="AL95" s="107">
        <v>1</v>
      </c>
      <c r="AM95" s="108">
        <f t="shared" si="15"/>
        <v>1</v>
      </c>
      <c r="AN95" s="80">
        <f t="shared" si="16"/>
        <v>0</v>
      </c>
      <c r="AO95" s="80">
        <f t="shared" si="17"/>
        <v>0.28707938299959013</v>
      </c>
      <c r="AP95" s="106">
        <f t="shared" si="18"/>
        <v>0.28707938299959013</v>
      </c>
      <c r="AQ95" s="108">
        <f t="shared" si="19"/>
        <v>0.71292061700040987</v>
      </c>
      <c r="AR95" s="106">
        <f t="shared" si="20"/>
        <v>-0.33838520137153677</v>
      </c>
      <c r="AS95" s="108">
        <f t="shared" si="21"/>
        <v>100</v>
      </c>
      <c r="AT95" s="80">
        <f t="shared" si="22"/>
        <v>0.40268071388854937</v>
      </c>
      <c r="CA95">
        <v>0.71835720555418014</v>
      </c>
      <c r="CB95">
        <v>0</v>
      </c>
      <c r="CC95">
        <v>1</v>
      </c>
      <c r="CD95" s="80">
        <f t="shared" si="26"/>
        <v>45</v>
      </c>
      <c r="CE95" s="80">
        <f t="shared" si="27"/>
        <v>46</v>
      </c>
      <c r="CF95" s="80">
        <f t="shared" si="23"/>
        <v>0.16666666666666663</v>
      </c>
      <c r="CG95" s="80">
        <f t="shared" si="24"/>
        <v>0.52083333333333326</v>
      </c>
      <c r="CH95" s="80">
        <f t="shared" si="25"/>
        <v>0</v>
      </c>
    </row>
    <row r="96" spans="1:86" ht="15.75" x14ac:dyDescent="0.5">
      <c r="A96" s="83">
        <v>9</v>
      </c>
      <c r="B96" s="82">
        <v>48</v>
      </c>
      <c r="C96" s="82">
        <v>12</v>
      </c>
      <c r="D96" s="84">
        <v>0.183</v>
      </c>
      <c r="E96" s="82">
        <v>85</v>
      </c>
      <c r="F96" s="82">
        <v>4</v>
      </c>
      <c r="G96" s="82">
        <v>130</v>
      </c>
      <c r="H96" s="29">
        <v>0</v>
      </c>
      <c r="I96" s="82">
        <v>37</v>
      </c>
      <c r="J96" s="82">
        <v>11</v>
      </c>
      <c r="K96" s="82">
        <v>2</v>
      </c>
      <c r="L96" s="61">
        <v>38</v>
      </c>
      <c r="M96" s="62">
        <v>22</v>
      </c>
      <c r="N96" s="80">
        <v>0</v>
      </c>
      <c r="O96" s="30">
        <v>171</v>
      </c>
      <c r="P96" s="30">
        <v>178</v>
      </c>
      <c r="Q96" s="31">
        <v>4.0935672514619881E-2</v>
      </c>
      <c r="R96" s="82">
        <v>1</v>
      </c>
      <c r="T96">
        <v>12.4</v>
      </c>
      <c r="U96">
        <v>57</v>
      </c>
      <c r="V96">
        <v>7</v>
      </c>
      <c r="W96">
        <v>1.476</v>
      </c>
      <c r="X96">
        <v>171</v>
      </c>
      <c r="Y96">
        <v>1</v>
      </c>
      <c r="Z96">
        <v>91</v>
      </c>
      <c r="AA96">
        <v>0</v>
      </c>
      <c r="AB96">
        <v>28</v>
      </c>
      <c r="AC96">
        <v>8</v>
      </c>
      <c r="AD96">
        <v>2</v>
      </c>
      <c r="AE96">
        <v>47</v>
      </c>
      <c r="AF96">
        <v>41</v>
      </c>
      <c r="AG96">
        <v>1</v>
      </c>
      <c r="AH96">
        <v>174</v>
      </c>
      <c r="AI96">
        <v>181</v>
      </c>
      <c r="AJ96">
        <v>4.0229885057471264E-2</v>
      </c>
      <c r="AK96" s="106">
        <v>1</v>
      </c>
      <c r="AL96" s="107">
        <v>0</v>
      </c>
      <c r="AM96" s="108">
        <f t="shared" si="15"/>
        <v>1</v>
      </c>
      <c r="AN96" s="80">
        <f t="shared" si="16"/>
        <v>1</v>
      </c>
      <c r="AO96" s="80">
        <f t="shared" si="17"/>
        <v>0.66105142378386728</v>
      </c>
      <c r="AP96" s="106">
        <f t="shared" si="18"/>
        <v>0.66105142378386728</v>
      </c>
      <c r="AQ96" s="108">
        <f t="shared" si="19"/>
        <v>0.33894857621613272</v>
      </c>
      <c r="AR96" s="106">
        <f t="shared" si="20"/>
        <v>-0.41392364520660169</v>
      </c>
      <c r="AS96" s="108">
        <f t="shared" si="21"/>
        <v>100</v>
      </c>
      <c r="AT96" s="80">
        <f t="shared" si="22"/>
        <v>0.5127416174009376</v>
      </c>
      <c r="CA96">
        <v>0.72898881737777355</v>
      </c>
      <c r="CB96">
        <v>0</v>
      </c>
      <c r="CC96">
        <v>1</v>
      </c>
      <c r="CD96" s="80">
        <f t="shared" si="26"/>
        <v>45</v>
      </c>
      <c r="CE96" s="80">
        <f t="shared" si="27"/>
        <v>47</v>
      </c>
      <c r="CF96" s="80">
        <f t="shared" si="23"/>
        <v>0.16666666666666663</v>
      </c>
      <c r="CG96" s="80">
        <f t="shared" si="24"/>
        <v>0.51041666666666674</v>
      </c>
      <c r="CH96" s="80">
        <f t="shared" si="25"/>
        <v>0</v>
      </c>
    </row>
    <row r="97" spans="1:86" ht="15.75" x14ac:dyDescent="0.5">
      <c r="A97" s="83">
        <v>18.2</v>
      </c>
      <c r="B97" s="82">
        <v>88</v>
      </c>
      <c r="C97" s="82">
        <v>12</v>
      </c>
      <c r="D97" s="84">
        <v>1.6</v>
      </c>
      <c r="E97" s="82">
        <v>282</v>
      </c>
      <c r="F97" s="82">
        <v>0</v>
      </c>
      <c r="G97" s="82">
        <v>72</v>
      </c>
      <c r="H97" s="29">
        <v>1</v>
      </c>
      <c r="I97" s="82">
        <v>39</v>
      </c>
      <c r="J97" s="82">
        <v>18</v>
      </c>
      <c r="K97" s="82">
        <v>1</v>
      </c>
      <c r="L97" s="61">
        <v>41</v>
      </c>
      <c r="M97" s="62">
        <v>29</v>
      </c>
      <c r="N97" s="80">
        <v>1</v>
      </c>
      <c r="O97" s="30">
        <v>175</v>
      </c>
      <c r="P97" s="30">
        <v>185</v>
      </c>
      <c r="Q97" s="31">
        <v>5.7142857142857141E-2</v>
      </c>
      <c r="R97" s="82">
        <v>1</v>
      </c>
      <c r="T97">
        <v>12.4</v>
      </c>
      <c r="U97">
        <v>76</v>
      </c>
      <c r="V97">
        <v>19</v>
      </c>
      <c r="W97">
        <v>4.2999999999999997E-2</v>
      </c>
      <c r="X97">
        <v>214</v>
      </c>
      <c r="Y97">
        <v>2</v>
      </c>
      <c r="Z97">
        <v>98</v>
      </c>
      <c r="AA97">
        <v>1</v>
      </c>
      <c r="AB97">
        <v>42</v>
      </c>
      <c r="AC97">
        <v>3</v>
      </c>
      <c r="AD97">
        <v>3</v>
      </c>
      <c r="AE97">
        <v>43</v>
      </c>
      <c r="AF97">
        <v>59</v>
      </c>
      <c r="AG97">
        <v>0</v>
      </c>
      <c r="AH97">
        <v>160</v>
      </c>
      <c r="AI97">
        <v>166</v>
      </c>
      <c r="AJ97">
        <v>3.7499999999999999E-2</v>
      </c>
      <c r="AK97" s="106">
        <v>1</v>
      </c>
      <c r="AL97" s="107">
        <v>0</v>
      </c>
      <c r="AM97" s="108">
        <f t="shared" si="15"/>
        <v>1</v>
      </c>
      <c r="AN97" s="80">
        <f t="shared" si="16"/>
        <v>1</v>
      </c>
      <c r="AO97" s="80">
        <f t="shared" si="17"/>
        <v>0.41763372297265622</v>
      </c>
      <c r="AP97" s="106">
        <f t="shared" si="18"/>
        <v>0.41763372297265622</v>
      </c>
      <c r="AQ97" s="108">
        <f t="shared" si="19"/>
        <v>0.58236627702734378</v>
      </c>
      <c r="AR97" s="106">
        <f t="shared" si="20"/>
        <v>-0.87315049142929013</v>
      </c>
      <c r="AS97" s="108">
        <f t="shared" si="21"/>
        <v>0</v>
      </c>
      <c r="AT97" s="80">
        <f t="shared" si="22"/>
        <v>1.3944426539172774</v>
      </c>
      <c r="CA97">
        <v>0.73041330905924018</v>
      </c>
      <c r="CB97">
        <v>0</v>
      </c>
      <c r="CC97">
        <v>1</v>
      </c>
      <c r="CD97" s="80">
        <f t="shared" si="26"/>
        <v>45</v>
      </c>
      <c r="CE97" s="80">
        <f t="shared" si="27"/>
        <v>48</v>
      </c>
      <c r="CF97" s="80">
        <f t="shared" si="23"/>
        <v>0.16666666666666663</v>
      </c>
      <c r="CG97" s="80">
        <f t="shared" si="24"/>
        <v>0.5</v>
      </c>
      <c r="CH97" s="80">
        <f t="shared" si="25"/>
        <v>0</v>
      </c>
    </row>
    <row r="98" spans="1:86" ht="15.75" x14ac:dyDescent="0.5">
      <c r="A98" s="83">
        <v>14.4</v>
      </c>
      <c r="B98" s="82">
        <v>75</v>
      </c>
      <c r="C98" s="82">
        <v>5</v>
      </c>
      <c r="D98" s="84">
        <v>0.61199999999999999</v>
      </c>
      <c r="E98" s="82">
        <v>156</v>
      </c>
      <c r="F98" s="82">
        <v>5</v>
      </c>
      <c r="G98" s="82">
        <v>129</v>
      </c>
      <c r="H98" s="29">
        <v>1</v>
      </c>
      <c r="I98" s="82">
        <v>42</v>
      </c>
      <c r="J98" s="82">
        <v>15</v>
      </c>
      <c r="K98" s="82">
        <v>4</v>
      </c>
      <c r="L98" s="61">
        <v>36</v>
      </c>
      <c r="M98" s="62">
        <v>55</v>
      </c>
      <c r="N98" s="80">
        <v>1</v>
      </c>
      <c r="O98" s="30">
        <v>186</v>
      </c>
      <c r="P98" s="30">
        <v>193</v>
      </c>
      <c r="Q98" s="31">
        <v>3.7634408602150539E-2</v>
      </c>
      <c r="R98" s="82">
        <v>0</v>
      </c>
      <c r="T98">
        <v>12.5</v>
      </c>
      <c r="U98">
        <v>60</v>
      </c>
      <c r="V98">
        <v>10</v>
      </c>
      <c r="W98">
        <v>0.71199999999999997</v>
      </c>
      <c r="X98">
        <v>171</v>
      </c>
      <c r="Y98">
        <v>3</v>
      </c>
      <c r="Z98">
        <v>110</v>
      </c>
      <c r="AA98">
        <v>0</v>
      </c>
      <c r="AB98">
        <v>33</v>
      </c>
      <c r="AC98">
        <v>12</v>
      </c>
      <c r="AD98">
        <v>2</v>
      </c>
      <c r="AE98">
        <v>38</v>
      </c>
      <c r="AF98">
        <v>46</v>
      </c>
      <c r="AG98">
        <v>1</v>
      </c>
      <c r="AH98">
        <v>171</v>
      </c>
      <c r="AI98">
        <v>178</v>
      </c>
      <c r="AJ98">
        <v>4.0935672514619881E-2</v>
      </c>
      <c r="AK98" s="106">
        <v>1</v>
      </c>
      <c r="AL98" s="107">
        <v>0</v>
      </c>
      <c r="AM98" s="108">
        <f t="shared" si="15"/>
        <v>1</v>
      </c>
      <c r="AN98" s="80">
        <f t="shared" si="16"/>
        <v>1</v>
      </c>
      <c r="AO98" s="80">
        <f t="shared" si="17"/>
        <v>0.75180305103120182</v>
      </c>
      <c r="AP98" s="106">
        <f t="shared" si="18"/>
        <v>0.75180305103120182</v>
      </c>
      <c r="AQ98" s="108">
        <f t="shared" si="19"/>
        <v>0.24819694896879818</v>
      </c>
      <c r="AR98" s="106">
        <f t="shared" si="20"/>
        <v>-0.28528088955861591</v>
      </c>
      <c r="AS98" s="108">
        <f t="shared" si="21"/>
        <v>100</v>
      </c>
      <c r="AT98" s="80">
        <f t="shared" si="22"/>
        <v>0.33013559685393901</v>
      </c>
      <c r="CA98">
        <v>0.7398272359922935</v>
      </c>
      <c r="CB98">
        <v>0</v>
      </c>
      <c r="CC98">
        <v>1</v>
      </c>
      <c r="CD98" s="80">
        <f t="shared" si="26"/>
        <v>45</v>
      </c>
      <c r="CE98" s="80">
        <f t="shared" si="27"/>
        <v>49</v>
      </c>
      <c r="CF98" s="80">
        <f t="shared" si="23"/>
        <v>0.16666666666666663</v>
      </c>
      <c r="CG98" s="80">
        <f t="shared" si="24"/>
        <v>0.48958333333333337</v>
      </c>
      <c r="CH98" s="80">
        <f t="shared" si="25"/>
        <v>0</v>
      </c>
    </row>
    <row r="99" spans="1:86" ht="15.75" x14ac:dyDescent="0.5">
      <c r="A99" s="83">
        <v>8.8000000000000007</v>
      </c>
      <c r="B99" s="82">
        <v>56</v>
      </c>
      <c r="C99" s="82">
        <v>3</v>
      </c>
      <c r="D99" s="84">
        <v>0.496</v>
      </c>
      <c r="E99" s="82">
        <v>86</v>
      </c>
      <c r="F99" s="82">
        <v>3</v>
      </c>
      <c r="G99" s="82">
        <v>100</v>
      </c>
      <c r="H99" s="29">
        <v>0</v>
      </c>
      <c r="I99" s="82">
        <v>54</v>
      </c>
      <c r="J99" s="82">
        <v>8</v>
      </c>
      <c r="K99" s="82">
        <v>4</v>
      </c>
      <c r="L99" s="61">
        <v>31</v>
      </c>
      <c r="M99" s="62">
        <v>37</v>
      </c>
      <c r="N99" s="80">
        <v>0</v>
      </c>
      <c r="O99" s="30">
        <v>172</v>
      </c>
      <c r="P99" s="30">
        <v>179</v>
      </c>
      <c r="Q99" s="31">
        <v>4.0697674418604654E-2</v>
      </c>
      <c r="R99" s="82">
        <v>0</v>
      </c>
      <c r="T99">
        <v>12.5</v>
      </c>
      <c r="U99">
        <v>60</v>
      </c>
      <c r="V99">
        <v>17</v>
      </c>
      <c r="W99">
        <v>1.8</v>
      </c>
      <c r="X99">
        <v>212</v>
      </c>
      <c r="Y99">
        <v>2</v>
      </c>
      <c r="Z99">
        <v>86</v>
      </c>
      <c r="AA99">
        <v>1</v>
      </c>
      <c r="AB99">
        <v>39</v>
      </c>
      <c r="AC99">
        <v>9</v>
      </c>
      <c r="AD99">
        <v>3</v>
      </c>
      <c r="AE99">
        <v>44</v>
      </c>
      <c r="AF99">
        <v>40</v>
      </c>
      <c r="AG99">
        <v>0</v>
      </c>
      <c r="AH99">
        <v>165</v>
      </c>
      <c r="AI99">
        <v>171</v>
      </c>
      <c r="AJ99">
        <v>3.6363636363636362E-2</v>
      </c>
      <c r="AK99" s="106">
        <v>1</v>
      </c>
      <c r="AL99" s="107">
        <v>0</v>
      </c>
      <c r="AM99" s="108">
        <f t="shared" si="15"/>
        <v>1</v>
      </c>
      <c r="AN99" s="80">
        <f t="shared" si="16"/>
        <v>1</v>
      </c>
      <c r="AO99" s="80">
        <f t="shared" si="17"/>
        <v>0.83974982925307717</v>
      </c>
      <c r="AP99" s="106">
        <f t="shared" si="18"/>
        <v>0.83974982925307717</v>
      </c>
      <c r="AQ99" s="108">
        <f t="shared" si="19"/>
        <v>0.16025017074692283</v>
      </c>
      <c r="AR99" s="106">
        <f t="shared" si="20"/>
        <v>-0.17465125382041691</v>
      </c>
      <c r="AS99" s="108">
        <f t="shared" si="21"/>
        <v>100</v>
      </c>
      <c r="AT99" s="80">
        <f t="shared" si="22"/>
        <v>0.19083084647895521</v>
      </c>
      <c r="CA99">
        <v>0.74287641607362076</v>
      </c>
      <c r="CB99">
        <v>0</v>
      </c>
      <c r="CC99">
        <v>1</v>
      </c>
      <c r="CD99" s="80">
        <f t="shared" si="26"/>
        <v>45</v>
      </c>
      <c r="CE99" s="80">
        <f t="shared" si="27"/>
        <v>50</v>
      </c>
      <c r="CF99" s="80">
        <f t="shared" si="23"/>
        <v>0.16666666666666663</v>
      </c>
      <c r="CG99" s="80">
        <f t="shared" si="24"/>
        <v>0.47916666666666663</v>
      </c>
      <c r="CH99" s="80">
        <f t="shared" si="25"/>
        <v>8.8734567901234424E-3</v>
      </c>
    </row>
    <row r="100" spans="1:86" ht="15.75" x14ac:dyDescent="0.5">
      <c r="A100" s="83">
        <v>12.5</v>
      </c>
      <c r="B100" s="82">
        <v>60</v>
      </c>
      <c r="C100" s="82">
        <v>17</v>
      </c>
      <c r="D100" s="84">
        <v>1.8</v>
      </c>
      <c r="E100" s="82">
        <v>212</v>
      </c>
      <c r="F100" s="82">
        <v>2</v>
      </c>
      <c r="G100" s="82">
        <v>86</v>
      </c>
      <c r="H100" s="29">
        <v>1</v>
      </c>
      <c r="I100" s="82">
        <v>39</v>
      </c>
      <c r="J100" s="82">
        <v>9</v>
      </c>
      <c r="K100" s="82">
        <v>3</v>
      </c>
      <c r="L100" s="61">
        <v>44</v>
      </c>
      <c r="M100" s="62">
        <v>40</v>
      </c>
      <c r="N100" s="80">
        <v>0</v>
      </c>
      <c r="O100" s="30">
        <v>165</v>
      </c>
      <c r="P100" s="30">
        <v>171</v>
      </c>
      <c r="Q100" s="31">
        <v>3.6363636363636362E-2</v>
      </c>
      <c r="R100" s="82">
        <v>1</v>
      </c>
      <c r="T100">
        <v>12.5</v>
      </c>
      <c r="U100">
        <v>67</v>
      </c>
      <c r="V100">
        <v>10</v>
      </c>
      <c r="W100">
        <v>0.85599999999999998</v>
      </c>
      <c r="X100">
        <v>91</v>
      </c>
      <c r="Y100">
        <v>3</v>
      </c>
      <c r="Z100">
        <v>112</v>
      </c>
      <c r="AA100">
        <v>0</v>
      </c>
      <c r="AB100">
        <v>33</v>
      </c>
      <c r="AC100">
        <v>1</v>
      </c>
      <c r="AD100">
        <v>3</v>
      </c>
      <c r="AE100">
        <v>38</v>
      </c>
      <c r="AF100">
        <v>43</v>
      </c>
      <c r="AG100">
        <v>0</v>
      </c>
      <c r="AH100">
        <v>178</v>
      </c>
      <c r="AI100">
        <v>188</v>
      </c>
      <c r="AJ100">
        <v>5.6179775280898875E-2</v>
      </c>
      <c r="AK100" s="106">
        <v>1</v>
      </c>
      <c r="AL100" s="107">
        <v>0</v>
      </c>
      <c r="AM100" s="108">
        <f t="shared" si="15"/>
        <v>1</v>
      </c>
      <c r="AN100" s="80">
        <f t="shared" si="16"/>
        <v>1</v>
      </c>
      <c r="AO100" s="80">
        <f t="shared" si="17"/>
        <v>0.78015446146463463</v>
      </c>
      <c r="AP100" s="106">
        <f t="shared" si="18"/>
        <v>0.78015446146463463</v>
      </c>
      <c r="AQ100" s="108">
        <f t="shared" si="19"/>
        <v>0.21984553853536537</v>
      </c>
      <c r="AR100" s="106">
        <f t="shared" si="20"/>
        <v>-0.24826335138459821</v>
      </c>
      <c r="AS100" s="108">
        <f t="shared" si="21"/>
        <v>100</v>
      </c>
      <c r="AT100" s="80">
        <f t="shared" si="22"/>
        <v>0.28179745088252789</v>
      </c>
      <c r="CA100">
        <v>0.74670420773103297</v>
      </c>
      <c r="CB100">
        <v>1</v>
      </c>
      <c r="CC100">
        <v>0</v>
      </c>
      <c r="CD100" s="80">
        <f t="shared" si="26"/>
        <v>46</v>
      </c>
      <c r="CE100" s="80">
        <f t="shared" si="27"/>
        <v>50</v>
      </c>
      <c r="CF100" s="80">
        <f t="shared" si="23"/>
        <v>0.14814814814814814</v>
      </c>
      <c r="CG100" s="80">
        <f t="shared" si="24"/>
        <v>0.47916666666666663</v>
      </c>
      <c r="CH100" s="80">
        <f t="shared" si="25"/>
        <v>0</v>
      </c>
    </row>
    <row r="101" spans="1:86" ht="15.75" x14ac:dyDescent="0.5">
      <c r="A101" s="83">
        <v>13.3</v>
      </c>
      <c r="B101" s="82">
        <v>58</v>
      </c>
      <c r="C101" s="82">
        <v>6</v>
      </c>
      <c r="D101" s="84">
        <v>0.40300000000000002</v>
      </c>
      <c r="E101" s="82">
        <v>157</v>
      </c>
      <c r="F101" s="82">
        <v>2</v>
      </c>
      <c r="G101" s="82">
        <v>98</v>
      </c>
      <c r="H101" s="29">
        <v>1</v>
      </c>
      <c r="I101" s="82">
        <v>35</v>
      </c>
      <c r="J101" s="82">
        <v>16</v>
      </c>
      <c r="K101" s="82">
        <v>1</v>
      </c>
      <c r="L101" s="61">
        <v>36</v>
      </c>
      <c r="M101" s="62">
        <v>45</v>
      </c>
      <c r="N101" s="80">
        <v>1</v>
      </c>
      <c r="O101" s="30">
        <v>174</v>
      </c>
      <c r="P101" s="30">
        <v>180</v>
      </c>
      <c r="Q101" s="31">
        <v>3.4482758620689655E-2</v>
      </c>
      <c r="R101" s="82">
        <v>0</v>
      </c>
      <c r="T101">
        <v>12.7</v>
      </c>
      <c r="U101">
        <v>51</v>
      </c>
      <c r="V101">
        <v>7</v>
      </c>
      <c r="W101">
        <v>0.17199999999999999</v>
      </c>
      <c r="X101">
        <v>117</v>
      </c>
      <c r="Y101">
        <v>5</v>
      </c>
      <c r="Z101">
        <v>168</v>
      </c>
      <c r="AA101">
        <v>1</v>
      </c>
      <c r="AB101">
        <v>33</v>
      </c>
      <c r="AC101">
        <v>11</v>
      </c>
      <c r="AD101">
        <v>5</v>
      </c>
      <c r="AE101">
        <v>36</v>
      </c>
      <c r="AF101">
        <v>23</v>
      </c>
      <c r="AG101">
        <v>0</v>
      </c>
      <c r="AH101">
        <v>176</v>
      </c>
      <c r="AI101">
        <v>184</v>
      </c>
      <c r="AJ101">
        <v>4.5454545454545456E-2</v>
      </c>
      <c r="AK101" s="106">
        <v>1</v>
      </c>
      <c r="AL101" s="107">
        <v>0</v>
      </c>
      <c r="AM101" s="108">
        <f t="shared" si="15"/>
        <v>1</v>
      </c>
      <c r="AN101" s="80">
        <f t="shared" si="16"/>
        <v>1</v>
      </c>
      <c r="AO101" s="80">
        <f t="shared" si="17"/>
        <v>0.79160845829360027</v>
      </c>
      <c r="AP101" s="106">
        <f t="shared" si="18"/>
        <v>0.79160845829360027</v>
      </c>
      <c r="AQ101" s="108">
        <f t="shared" si="19"/>
        <v>0.20839154170639973</v>
      </c>
      <c r="AR101" s="106">
        <f t="shared" si="20"/>
        <v>-0.23368838025067951</v>
      </c>
      <c r="AS101" s="108">
        <f t="shared" si="21"/>
        <v>100</v>
      </c>
      <c r="AT101" s="80">
        <f t="shared" si="22"/>
        <v>0.2632507769757928</v>
      </c>
      <c r="CA101">
        <v>0.7516479331440955</v>
      </c>
      <c r="CB101">
        <v>0</v>
      </c>
      <c r="CC101">
        <v>1</v>
      </c>
      <c r="CD101" s="80">
        <f t="shared" si="26"/>
        <v>46</v>
      </c>
      <c r="CE101" s="80">
        <f t="shared" si="27"/>
        <v>51</v>
      </c>
      <c r="CF101" s="80">
        <f t="shared" si="23"/>
        <v>0.14814814814814814</v>
      </c>
      <c r="CG101" s="80">
        <f t="shared" si="24"/>
        <v>0.46875</v>
      </c>
      <c r="CH101" s="80">
        <f t="shared" si="25"/>
        <v>0</v>
      </c>
    </row>
    <row r="102" spans="1:86" ht="15.75" x14ac:dyDescent="0.5">
      <c r="A102" s="83">
        <v>12.5</v>
      </c>
      <c r="B102" s="82">
        <v>67</v>
      </c>
      <c r="C102" s="82">
        <v>10</v>
      </c>
      <c r="D102" s="84">
        <v>0.85599999999999998</v>
      </c>
      <c r="E102" s="82">
        <v>91</v>
      </c>
      <c r="F102" s="82">
        <v>3</v>
      </c>
      <c r="G102" s="82">
        <v>112</v>
      </c>
      <c r="H102" s="29">
        <v>0</v>
      </c>
      <c r="I102" s="82">
        <v>33</v>
      </c>
      <c r="J102" s="82">
        <v>1</v>
      </c>
      <c r="K102" s="82">
        <v>3</v>
      </c>
      <c r="L102" s="61">
        <v>38</v>
      </c>
      <c r="M102" s="62">
        <v>43</v>
      </c>
      <c r="N102" s="80">
        <v>0</v>
      </c>
      <c r="O102" s="30">
        <v>178</v>
      </c>
      <c r="P102" s="30">
        <v>188</v>
      </c>
      <c r="Q102" s="31">
        <v>5.6179775280898875E-2</v>
      </c>
      <c r="R102" s="82">
        <v>1</v>
      </c>
      <c r="T102">
        <v>12.7</v>
      </c>
      <c r="U102">
        <v>65</v>
      </c>
      <c r="V102">
        <v>6</v>
      </c>
      <c r="W102">
        <v>0.89900000000000002</v>
      </c>
      <c r="X102">
        <v>165</v>
      </c>
      <c r="Y102">
        <v>1</v>
      </c>
      <c r="Z102">
        <v>140</v>
      </c>
      <c r="AA102">
        <v>1</v>
      </c>
      <c r="AB102">
        <v>60</v>
      </c>
      <c r="AC102">
        <v>9</v>
      </c>
      <c r="AD102">
        <v>5</v>
      </c>
      <c r="AE102">
        <v>35</v>
      </c>
      <c r="AF102">
        <v>62</v>
      </c>
      <c r="AG102">
        <v>0</v>
      </c>
      <c r="AH102">
        <v>169</v>
      </c>
      <c r="AI102">
        <v>174</v>
      </c>
      <c r="AJ102">
        <v>2.9585798816568046E-2</v>
      </c>
      <c r="AK102" s="106">
        <v>0</v>
      </c>
      <c r="AL102" s="107">
        <v>1</v>
      </c>
      <c r="AM102" s="108">
        <f t="shared" si="15"/>
        <v>1</v>
      </c>
      <c r="AN102" s="80">
        <f t="shared" si="16"/>
        <v>0</v>
      </c>
      <c r="AO102" s="80">
        <f t="shared" si="17"/>
        <v>0.10727549556864606</v>
      </c>
      <c r="AP102" s="106">
        <f t="shared" si="18"/>
        <v>0.10727549556864606</v>
      </c>
      <c r="AQ102" s="108">
        <f t="shared" si="19"/>
        <v>0.89272450443135398</v>
      </c>
      <c r="AR102" s="106">
        <f t="shared" si="20"/>
        <v>-0.11347725137927912</v>
      </c>
      <c r="AS102" s="108">
        <f t="shared" si="21"/>
        <v>100</v>
      </c>
      <c r="AT102" s="80">
        <f t="shared" si="22"/>
        <v>0.12016640636181282</v>
      </c>
      <c r="CA102">
        <v>0.75180305103120182</v>
      </c>
      <c r="CB102">
        <v>0</v>
      </c>
      <c r="CC102">
        <v>1</v>
      </c>
      <c r="CD102" s="80">
        <f t="shared" si="26"/>
        <v>46</v>
      </c>
      <c r="CE102" s="80">
        <f t="shared" si="27"/>
        <v>52</v>
      </c>
      <c r="CF102" s="80">
        <f t="shared" si="23"/>
        <v>0.14814814814814814</v>
      </c>
      <c r="CG102" s="80">
        <f t="shared" si="24"/>
        <v>0.45833333333333337</v>
      </c>
      <c r="CH102" s="80">
        <f t="shared" si="25"/>
        <v>0</v>
      </c>
    </row>
    <row r="103" spans="1:86" ht="15.75" x14ac:dyDescent="0.5">
      <c r="A103" s="83">
        <v>13.2</v>
      </c>
      <c r="B103" s="82">
        <v>73</v>
      </c>
      <c r="C103" s="82">
        <v>15</v>
      </c>
      <c r="D103" s="84">
        <v>1.8360000000000001</v>
      </c>
      <c r="E103" s="82">
        <v>169</v>
      </c>
      <c r="F103" s="82">
        <v>0</v>
      </c>
      <c r="G103" s="82">
        <v>85</v>
      </c>
      <c r="H103" s="29">
        <v>1</v>
      </c>
      <c r="I103" s="82">
        <v>36</v>
      </c>
      <c r="J103" s="82">
        <v>7</v>
      </c>
      <c r="K103" s="82">
        <v>2</v>
      </c>
      <c r="L103" s="61">
        <v>42</v>
      </c>
      <c r="M103" s="62">
        <v>83</v>
      </c>
      <c r="N103" s="80">
        <v>1</v>
      </c>
      <c r="O103" s="30">
        <v>179</v>
      </c>
      <c r="P103" s="30">
        <v>187</v>
      </c>
      <c r="Q103" s="31">
        <v>4.4692737430167599E-2</v>
      </c>
      <c r="R103" s="82">
        <v>0</v>
      </c>
      <c r="T103">
        <v>12.8</v>
      </c>
      <c r="U103">
        <v>70</v>
      </c>
      <c r="V103">
        <v>13</v>
      </c>
      <c r="W103">
        <v>1.4159999999999999</v>
      </c>
      <c r="X103">
        <v>209</v>
      </c>
      <c r="Y103">
        <v>2</v>
      </c>
      <c r="Z103">
        <v>85</v>
      </c>
      <c r="AA103">
        <v>1</v>
      </c>
      <c r="AB103">
        <v>45</v>
      </c>
      <c r="AC103">
        <v>6</v>
      </c>
      <c r="AD103">
        <v>3</v>
      </c>
      <c r="AE103">
        <v>40</v>
      </c>
      <c r="AF103">
        <v>57</v>
      </c>
      <c r="AG103">
        <v>0</v>
      </c>
      <c r="AH103">
        <v>169</v>
      </c>
      <c r="AI103">
        <v>175</v>
      </c>
      <c r="AJ103">
        <v>3.5502958579881658E-2</v>
      </c>
      <c r="AK103" s="106">
        <v>1</v>
      </c>
      <c r="AL103" s="107">
        <v>0</v>
      </c>
      <c r="AM103" s="108">
        <f t="shared" si="15"/>
        <v>1</v>
      </c>
      <c r="AN103" s="80">
        <f t="shared" si="16"/>
        <v>1</v>
      </c>
      <c r="AO103" s="80">
        <f t="shared" si="17"/>
        <v>0.70877039887403037</v>
      </c>
      <c r="AP103" s="106">
        <f t="shared" si="18"/>
        <v>0.70877039887403037</v>
      </c>
      <c r="AQ103" s="108">
        <f t="shared" si="19"/>
        <v>0.29122960112596963</v>
      </c>
      <c r="AR103" s="106">
        <f t="shared" si="20"/>
        <v>-0.34422364287424068</v>
      </c>
      <c r="AS103" s="108">
        <f t="shared" si="21"/>
        <v>100</v>
      </c>
      <c r="AT103" s="80">
        <f t="shared" si="22"/>
        <v>0.41089413664654162</v>
      </c>
      <c r="CA103">
        <v>0.76231811952093997</v>
      </c>
      <c r="CB103">
        <v>0</v>
      </c>
      <c r="CC103">
        <v>1</v>
      </c>
      <c r="CD103" s="80">
        <f t="shared" si="26"/>
        <v>46</v>
      </c>
      <c r="CE103" s="80">
        <f t="shared" si="27"/>
        <v>53</v>
      </c>
      <c r="CF103" s="80">
        <f t="shared" si="23"/>
        <v>0.14814814814814814</v>
      </c>
      <c r="CG103" s="80">
        <f t="shared" si="24"/>
        <v>0.44791666666666663</v>
      </c>
      <c r="CH103" s="80">
        <f t="shared" si="25"/>
        <v>8.2947530864197396E-3</v>
      </c>
    </row>
    <row r="104" spans="1:86" ht="15.75" x14ac:dyDescent="0.5">
      <c r="A104" s="83">
        <v>11.1</v>
      </c>
      <c r="B104" s="82">
        <v>70</v>
      </c>
      <c r="C104" s="82">
        <v>20</v>
      </c>
      <c r="D104" s="84">
        <v>0.40799999999999997</v>
      </c>
      <c r="E104" s="82">
        <v>175</v>
      </c>
      <c r="F104" s="82">
        <v>2</v>
      </c>
      <c r="G104" s="82">
        <v>96</v>
      </c>
      <c r="H104" s="29">
        <v>0</v>
      </c>
      <c r="I104" s="82">
        <v>42</v>
      </c>
      <c r="J104" s="82">
        <v>7</v>
      </c>
      <c r="K104" s="82">
        <v>6</v>
      </c>
      <c r="L104" s="61">
        <v>47</v>
      </c>
      <c r="M104" s="62">
        <v>49</v>
      </c>
      <c r="N104" s="80">
        <v>0</v>
      </c>
      <c r="O104" s="30">
        <v>161</v>
      </c>
      <c r="P104" s="30">
        <v>168</v>
      </c>
      <c r="Q104" s="31">
        <v>4.3478260869565216E-2</v>
      </c>
      <c r="R104" s="82">
        <v>0</v>
      </c>
      <c r="T104">
        <v>12.9</v>
      </c>
      <c r="U104">
        <v>60</v>
      </c>
      <c r="V104">
        <v>5</v>
      </c>
      <c r="W104">
        <v>1.0720000000000001</v>
      </c>
      <c r="X104">
        <v>178</v>
      </c>
      <c r="Y104">
        <v>2</v>
      </c>
      <c r="Z104">
        <v>101</v>
      </c>
      <c r="AA104">
        <v>1</v>
      </c>
      <c r="AB104">
        <v>38</v>
      </c>
      <c r="AC104">
        <v>13</v>
      </c>
      <c r="AD104">
        <v>2</v>
      </c>
      <c r="AE104">
        <v>36</v>
      </c>
      <c r="AF104">
        <v>49</v>
      </c>
      <c r="AG104">
        <v>1</v>
      </c>
      <c r="AH104">
        <v>175</v>
      </c>
      <c r="AI104">
        <v>183</v>
      </c>
      <c r="AJ104">
        <v>4.5714285714285714E-2</v>
      </c>
      <c r="AK104" s="106">
        <v>1</v>
      </c>
      <c r="AL104" s="107">
        <v>0</v>
      </c>
      <c r="AM104" s="108">
        <f t="shared" si="15"/>
        <v>1</v>
      </c>
      <c r="AN104" s="80">
        <f t="shared" si="16"/>
        <v>1</v>
      </c>
      <c r="AO104" s="80">
        <f t="shared" si="17"/>
        <v>0.57815876790684162</v>
      </c>
      <c r="AP104" s="106">
        <f t="shared" si="18"/>
        <v>0.57815876790684162</v>
      </c>
      <c r="AQ104" s="108">
        <f t="shared" si="19"/>
        <v>0.42184123209315838</v>
      </c>
      <c r="AR104" s="106">
        <f t="shared" si="20"/>
        <v>-0.54790676306883257</v>
      </c>
      <c r="AS104" s="108">
        <f t="shared" si="21"/>
        <v>100</v>
      </c>
      <c r="AT104" s="80">
        <f t="shared" si="22"/>
        <v>0.72962870323732498</v>
      </c>
      <c r="CA104">
        <v>0.77273937500023437</v>
      </c>
      <c r="CB104">
        <v>1</v>
      </c>
      <c r="CC104">
        <v>0</v>
      </c>
      <c r="CD104" s="80">
        <f t="shared" si="26"/>
        <v>47</v>
      </c>
      <c r="CE104" s="80">
        <f t="shared" si="27"/>
        <v>53</v>
      </c>
      <c r="CF104" s="80">
        <f t="shared" si="23"/>
        <v>0.12962962962962965</v>
      </c>
      <c r="CG104" s="80">
        <f t="shared" si="24"/>
        <v>0.44791666666666663</v>
      </c>
      <c r="CH104" s="80">
        <f t="shared" si="25"/>
        <v>8.2947530864197396E-3</v>
      </c>
    </row>
    <row r="105" spans="1:86" ht="15.75" x14ac:dyDescent="0.5">
      <c r="A105" s="83">
        <v>8.3000000000000007</v>
      </c>
      <c r="B105" s="82">
        <v>49</v>
      </c>
      <c r="C105" s="82">
        <v>4</v>
      </c>
      <c r="D105" s="84">
        <v>0.124</v>
      </c>
      <c r="E105" s="82">
        <v>77</v>
      </c>
      <c r="F105" s="82">
        <v>3</v>
      </c>
      <c r="G105" s="82">
        <v>150</v>
      </c>
      <c r="H105" s="29">
        <v>0</v>
      </c>
      <c r="I105" s="82">
        <v>29</v>
      </c>
      <c r="J105" s="82">
        <v>10</v>
      </c>
      <c r="K105" s="82">
        <v>1</v>
      </c>
      <c r="L105" s="61">
        <v>32</v>
      </c>
      <c r="M105" s="62">
        <v>24</v>
      </c>
      <c r="N105" s="80">
        <v>1</v>
      </c>
      <c r="O105" s="30">
        <v>168</v>
      </c>
      <c r="P105" s="30">
        <v>175</v>
      </c>
      <c r="Q105" s="31">
        <v>4.1666666666666664E-2</v>
      </c>
      <c r="R105" s="82">
        <v>0</v>
      </c>
      <c r="T105">
        <v>13.1</v>
      </c>
      <c r="U105">
        <v>61</v>
      </c>
      <c r="V105">
        <v>7</v>
      </c>
      <c r="W105">
        <v>0.66200000000000003</v>
      </c>
      <c r="X105">
        <v>124</v>
      </c>
      <c r="Y105">
        <v>2</v>
      </c>
      <c r="Z105">
        <v>100</v>
      </c>
      <c r="AA105">
        <v>1</v>
      </c>
      <c r="AB105">
        <v>52</v>
      </c>
      <c r="AC105">
        <v>15</v>
      </c>
      <c r="AD105">
        <v>3</v>
      </c>
      <c r="AE105">
        <v>37</v>
      </c>
      <c r="AF105">
        <v>69</v>
      </c>
      <c r="AG105">
        <v>0</v>
      </c>
      <c r="AH105">
        <v>182</v>
      </c>
      <c r="AI105">
        <v>191</v>
      </c>
      <c r="AJ105">
        <v>4.9450549450549448E-2</v>
      </c>
      <c r="AK105" s="106">
        <v>1</v>
      </c>
      <c r="AL105" s="107">
        <v>0</v>
      </c>
      <c r="AM105" s="108">
        <f t="shared" si="15"/>
        <v>1</v>
      </c>
      <c r="AN105" s="80">
        <f t="shared" si="16"/>
        <v>1</v>
      </c>
      <c r="AO105" s="80">
        <f t="shared" si="17"/>
        <v>0.59820734253809937</v>
      </c>
      <c r="AP105" s="106">
        <f t="shared" si="18"/>
        <v>0.59820734253809937</v>
      </c>
      <c r="AQ105" s="108">
        <f t="shared" si="19"/>
        <v>0.40179265746190063</v>
      </c>
      <c r="AR105" s="106">
        <f t="shared" si="20"/>
        <v>-0.51381785847496009</v>
      </c>
      <c r="AS105" s="108">
        <f t="shared" si="21"/>
        <v>100</v>
      </c>
      <c r="AT105" s="80">
        <f t="shared" si="22"/>
        <v>0.67166119318622497</v>
      </c>
      <c r="CA105">
        <v>0.77377603770228809</v>
      </c>
      <c r="CB105">
        <v>1</v>
      </c>
      <c r="CC105">
        <v>0</v>
      </c>
      <c r="CD105" s="80">
        <f t="shared" si="26"/>
        <v>48</v>
      </c>
      <c r="CE105" s="80">
        <f t="shared" si="27"/>
        <v>53</v>
      </c>
      <c r="CF105" s="80">
        <f t="shared" si="23"/>
        <v>0.11111111111111116</v>
      </c>
      <c r="CG105" s="80">
        <f t="shared" si="24"/>
        <v>0.44791666666666663</v>
      </c>
      <c r="CH105" s="80">
        <f t="shared" si="25"/>
        <v>0</v>
      </c>
    </row>
    <row r="106" spans="1:86" ht="15.75" x14ac:dyDescent="0.5">
      <c r="A106" s="83">
        <v>9.3000000000000007</v>
      </c>
      <c r="B106" s="82">
        <v>55</v>
      </c>
      <c r="C106" s="82">
        <v>11</v>
      </c>
      <c r="D106" s="84">
        <v>8.5000000000000006E-2</v>
      </c>
      <c r="E106" s="82">
        <v>125</v>
      </c>
      <c r="F106" s="82">
        <v>7</v>
      </c>
      <c r="G106" s="82">
        <v>107</v>
      </c>
      <c r="H106" s="29">
        <v>0</v>
      </c>
      <c r="I106" s="82">
        <v>38</v>
      </c>
      <c r="J106" s="82">
        <v>4</v>
      </c>
      <c r="K106" s="82">
        <v>5</v>
      </c>
      <c r="L106" s="61">
        <v>32</v>
      </c>
      <c r="M106" s="62">
        <v>35</v>
      </c>
      <c r="N106" s="80">
        <v>0</v>
      </c>
      <c r="O106" s="30">
        <v>162</v>
      </c>
      <c r="P106" s="30">
        <v>169</v>
      </c>
      <c r="Q106" s="31">
        <v>4.3209876543209874E-2</v>
      </c>
      <c r="R106" s="82">
        <v>1</v>
      </c>
      <c r="T106">
        <v>13.1</v>
      </c>
      <c r="U106">
        <v>61</v>
      </c>
      <c r="V106">
        <v>7</v>
      </c>
      <c r="W106">
        <v>0.96</v>
      </c>
      <c r="X106">
        <v>213</v>
      </c>
      <c r="Y106">
        <v>2</v>
      </c>
      <c r="Z106">
        <v>101</v>
      </c>
      <c r="AA106">
        <v>1</v>
      </c>
      <c r="AB106">
        <v>30</v>
      </c>
      <c r="AC106">
        <v>10</v>
      </c>
      <c r="AD106">
        <v>5</v>
      </c>
      <c r="AE106">
        <v>39</v>
      </c>
      <c r="AF106">
        <v>43</v>
      </c>
      <c r="AG106">
        <v>1</v>
      </c>
      <c r="AH106">
        <v>168</v>
      </c>
      <c r="AI106">
        <v>173</v>
      </c>
      <c r="AJ106">
        <v>2.976190476190476E-2</v>
      </c>
      <c r="AK106" s="106">
        <v>1</v>
      </c>
      <c r="AL106" s="107">
        <v>0</v>
      </c>
      <c r="AM106" s="108">
        <f t="shared" si="15"/>
        <v>1</v>
      </c>
      <c r="AN106" s="80">
        <f t="shared" si="16"/>
        <v>1</v>
      </c>
      <c r="AO106" s="80">
        <f t="shared" si="17"/>
        <v>0.44844692783530637</v>
      </c>
      <c r="AP106" s="106">
        <f t="shared" si="18"/>
        <v>0.44844692783530637</v>
      </c>
      <c r="AQ106" s="108">
        <f t="shared" si="19"/>
        <v>0.55155307216469363</v>
      </c>
      <c r="AR106" s="106">
        <f t="shared" si="20"/>
        <v>-0.80196493707085503</v>
      </c>
      <c r="AS106" s="108">
        <f t="shared" si="21"/>
        <v>0</v>
      </c>
      <c r="AT106" s="80">
        <f t="shared" si="22"/>
        <v>1.2299182755629299</v>
      </c>
      <c r="CA106">
        <v>0.77397259713569178</v>
      </c>
      <c r="CB106">
        <v>0</v>
      </c>
      <c r="CC106">
        <v>1</v>
      </c>
      <c r="CD106" s="80">
        <f t="shared" si="26"/>
        <v>48</v>
      </c>
      <c r="CE106" s="80">
        <f t="shared" si="27"/>
        <v>54</v>
      </c>
      <c r="CF106" s="80">
        <f t="shared" si="23"/>
        <v>0.11111111111111116</v>
      </c>
      <c r="CG106" s="80">
        <f t="shared" si="24"/>
        <v>0.4375</v>
      </c>
      <c r="CH106" s="80">
        <f t="shared" si="25"/>
        <v>0</v>
      </c>
    </row>
    <row r="107" spans="1:86" ht="15.75" x14ac:dyDescent="0.5">
      <c r="A107" s="83">
        <v>8.1999999999999993</v>
      </c>
      <c r="B107" s="82">
        <v>49</v>
      </c>
      <c r="C107" s="82">
        <v>13</v>
      </c>
      <c r="D107" s="84">
        <v>0.85199999999999998</v>
      </c>
      <c r="E107" s="82">
        <v>102</v>
      </c>
      <c r="F107" s="82">
        <v>3</v>
      </c>
      <c r="G107" s="82">
        <v>108</v>
      </c>
      <c r="H107" s="29">
        <v>0</v>
      </c>
      <c r="I107" s="82">
        <v>37</v>
      </c>
      <c r="J107" s="82">
        <v>9</v>
      </c>
      <c r="K107" s="82">
        <v>4</v>
      </c>
      <c r="L107" s="61">
        <v>41</v>
      </c>
      <c r="M107" s="62">
        <v>25</v>
      </c>
      <c r="N107" s="80">
        <v>0</v>
      </c>
      <c r="O107" s="30">
        <v>162</v>
      </c>
      <c r="P107" s="30">
        <v>168</v>
      </c>
      <c r="Q107" s="31">
        <v>3.7037037037037035E-2</v>
      </c>
      <c r="R107" s="82">
        <v>1</v>
      </c>
      <c r="T107">
        <v>13.2</v>
      </c>
      <c r="U107">
        <v>73</v>
      </c>
      <c r="V107">
        <v>15</v>
      </c>
      <c r="W107">
        <v>1.8360000000000001</v>
      </c>
      <c r="X107">
        <v>169</v>
      </c>
      <c r="Y107">
        <v>0</v>
      </c>
      <c r="Z107">
        <v>85</v>
      </c>
      <c r="AA107">
        <v>1</v>
      </c>
      <c r="AB107">
        <v>36</v>
      </c>
      <c r="AC107">
        <v>7</v>
      </c>
      <c r="AD107">
        <v>2</v>
      </c>
      <c r="AE107">
        <v>42</v>
      </c>
      <c r="AF107">
        <v>83</v>
      </c>
      <c r="AG107">
        <v>1</v>
      </c>
      <c r="AH107">
        <v>179</v>
      </c>
      <c r="AI107">
        <v>187</v>
      </c>
      <c r="AJ107">
        <v>4.4692737430167599E-2</v>
      </c>
      <c r="AK107" s="106">
        <v>0</v>
      </c>
      <c r="AL107" s="107">
        <v>1</v>
      </c>
      <c r="AM107" s="108">
        <f t="shared" si="15"/>
        <v>1</v>
      </c>
      <c r="AN107" s="80">
        <f t="shared" si="16"/>
        <v>0</v>
      </c>
      <c r="AO107" s="80">
        <f t="shared" si="17"/>
        <v>0.68163154822350269</v>
      </c>
      <c r="AP107" s="106">
        <f t="shared" si="18"/>
        <v>0.68163154822350269</v>
      </c>
      <c r="AQ107" s="108">
        <f t="shared" si="19"/>
        <v>0.31836845177649731</v>
      </c>
      <c r="AR107" s="106">
        <f t="shared" si="20"/>
        <v>-1.1445459135375435</v>
      </c>
      <c r="AS107" s="108">
        <f t="shared" si="21"/>
        <v>0</v>
      </c>
      <c r="AT107" s="80">
        <f t="shared" si="22"/>
        <v>2.1410147406880164</v>
      </c>
      <c r="CA107">
        <v>0.77534873597640441</v>
      </c>
      <c r="CB107">
        <v>0</v>
      </c>
      <c r="CC107">
        <v>1</v>
      </c>
      <c r="CD107" s="80">
        <f t="shared" si="26"/>
        <v>48</v>
      </c>
      <c r="CE107" s="80">
        <f t="shared" si="27"/>
        <v>55</v>
      </c>
      <c r="CF107" s="80">
        <f t="shared" si="23"/>
        <v>0.11111111111111116</v>
      </c>
      <c r="CG107" s="80">
        <f t="shared" si="24"/>
        <v>0.42708333333333337</v>
      </c>
      <c r="CH107" s="80">
        <f t="shared" si="25"/>
        <v>0</v>
      </c>
    </row>
    <row r="108" spans="1:86" ht="15.75" x14ac:dyDescent="0.5">
      <c r="A108" s="83">
        <v>14.8</v>
      </c>
      <c r="B108" s="82">
        <v>74</v>
      </c>
      <c r="C108" s="82">
        <v>6</v>
      </c>
      <c r="D108" s="84">
        <v>1.927</v>
      </c>
      <c r="E108" s="82">
        <v>249</v>
      </c>
      <c r="F108" s="82">
        <v>2</v>
      </c>
      <c r="G108" s="82">
        <v>78</v>
      </c>
      <c r="H108" s="29">
        <v>1</v>
      </c>
      <c r="I108" s="82">
        <v>29</v>
      </c>
      <c r="J108" s="82">
        <v>7</v>
      </c>
      <c r="K108" s="82">
        <v>2</v>
      </c>
      <c r="L108" s="61">
        <v>38</v>
      </c>
      <c r="M108" s="62">
        <v>58</v>
      </c>
      <c r="N108" s="80">
        <v>0</v>
      </c>
      <c r="O108" s="30">
        <v>164</v>
      </c>
      <c r="P108" s="30">
        <v>171</v>
      </c>
      <c r="Q108" s="31">
        <v>4.2682926829268296E-2</v>
      </c>
      <c r="R108" s="82">
        <v>1</v>
      </c>
      <c r="T108">
        <v>13.3</v>
      </c>
      <c r="U108">
        <v>58</v>
      </c>
      <c r="V108">
        <v>6</v>
      </c>
      <c r="W108">
        <v>0.40300000000000002</v>
      </c>
      <c r="X108">
        <v>157</v>
      </c>
      <c r="Y108">
        <v>2</v>
      </c>
      <c r="Z108">
        <v>98</v>
      </c>
      <c r="AA108">
        <v>1</v>
      </c>
      <c r="AB108">
        <v>35</v>
      </c>
      <c r="AC108">
        <v>16</v>
      </c>
      <c r="AD108">
        <v>1</v>
      </c>
      <c r="AE108">
        <v>36</v>
      </c>
      <c r="AF108">
        <v>45</v>
      </c>
      <c r="AG108">
        <v>1</v>
      </c>
      <c r="AH108">
        <v>174</v>
      </c>
      <c r="AI108">
        <v>180</v>
      </c>
      <c r="AJ108">
        <v>3.4482758620689655E-2</v>
      </c>
      <c r="AK108" s="106">
        <v>0</v>
      </c>
      <c r="AL108" s="107">
        <v>1</v>
      </c>
      <c r="AM108" s="108">
        <f t="shared" si="15"/>
        <v>1</v>
      </c>
      <c r="AN108" s="80">
        <f t="shared" si="16"/>
        <v>0</v>
      </c>
      <c r="AO108" s="80">
        <f t="shared" si="17"/>
        <v>0.41209430039160511</v>
      </c>
      <c r="AP108" s="106">
        <f t="shared" si="18"/>
        <v>0.41209430039160511</v>
      </c>
      <c r="AQ108" s="108">
        <f t="shared" si="19"/>
        <v>0.58790569960839489</v>
      </c>
      <c r="AR108" s="106">
        <f t="shared" si="20"/>
        <v>-0.53118871876058094</v>
      </c>
      <c r="AS108" s="108">
        <f t="shared" si="21"/>
        <v>100</v>
      </c>
      <c r="AT108" s="80">
        <f t="shared" si="22"/>
        <v>0.70095306214262232</v>
      </c>
      <c r="CA108">
        <v>0.78015446146463463</v>
      </c>
      <c r="CB108">
        <v>0</v>
      </c>
      <c r="CC108">
        <v>1</v>
      </c>
      <c r="CD108" s="80">
        <f t="shared" si="26"/>
        <v>48</v>
      </c>
      <c r="CE108" s="80">
        <f t="shared" si="27"/>
        <v>56</v>
      </c>
      <c r="CF108" s="80">
        <f t="shared" si="23"/>
        <v>0.11111111111111116</v>
      </c>
      <c r="CG108" s="80">
        <f t="shared" si="24"/>
        <v>0.41666666666666663</v>
      </c>
      <c r="CH108" s="80">
        <f t="shared" si="25"/>
        <v>0</v>
      </c>
    </row>
    <row r="109" spans="1:86" ht="15.75" x14ac:dyDescent="0.5">
      <c r="A109" s="83">
        <v>10.7</v>
      </c>
      <c r="B109" s="82">
        <v>53</v>
      </c>
      <c r="C109" s="82">
        <v>4</v>
      </c>
      <c r="D109" s="84">
        <v>1.018</v>
      </c>
      <c r="E109" s="82">
        <v>134</v>
      </c>
      <c r="F109" s="82">
        <v>1</v>
      </c>
      <c r="G109" s="82">
        <v>86</v>
      </c>
      <c r="H109" s="29">
        <v>1</v>
      </c>
      <c r="I109" s="82">
        <v>36</v>
      </c>
      <c r="J109" s="82">
        <v>10</v>
      </c>
      <c r="K109" s="82">
        <v>4</v>
      </c>
      <c r="L109" s="61">
        <v>35</v>
      </c>
      <c r="M109" s="62">
        <v>31</v>
      </c>
      <c r="N109" s="80">
        <v>0</v>
      </c>
      <c r="O109" s="30">
        <v>176</v>
      </c>
      <c r="P109" s="30">
        <v>182</v>
      </c>
      <c r="Q109" s="31">
        <v>3.4090909090909088E-2</v>
      </c>
      <c r="R109" s="82">
        <v>0</v>
      </c>
      <c r="T109">
        <v>13.4</v>
      </c>
      <c r="U109">
        <v>71</v>
      </c>
      <c r="V109">
        <v>5</v>
      </c>
      <c r="W109">
        <v>1.28</v>
      </c>
      <c r="X109">
        <v>141</v>
      </c>
      <c r="Y109">
        <v>2</v>
      </c>
      <c r="Z109">
        <v>96</v>
      </c>
      <c r="AA109">
        <v>1</v>
      </c>
      <c r="AB109">
        <v>28</v>
      </c>
      <c r="AC109">
        <v>9</v>
      </c>
      <c r="AD109">
        <v>1</v>
      </c>
      <c r="AE109">
        <v>37</v>
      </c>
      <c r="AF109">
        <v>54</v>
      </c>
      <c r="AG109">
        <v>1</v>
      </c>
      <c r="AH109">
        <v>180</v>
      </c>
      <c r="AI109">
        <v>186</v>
      </c>
      <c r="AJ109">
        <v>3.3333333333333333E-2</v>
      </c>
      <c r="AK109" s="106">
        <v>0</v>
      </c>
      <c r="AL109" s="107">
        <v>1</v>
      </c>
      <c r="AM109" s="108">
        <f t="shared" si="15"/>
        <v>1</v>
      </c>
      <c r="AN109" s="80">
        <f t="shared" si="16"/>
        <v>0</v>
      </c>
      <c r="AO109" s="80">
        <f t="shared" si="17"/>
        <v>0.69650965895365369</v>
      </c>
      <c r="AP109" s="106">
        <f t="shared" si="18"/>
        <v>0.69650965895365369</v>
      </c>
      <c r="AQ109" s="108">
        <f t="shared" si="19"/>
        <v>0.30349034104634631</v>
      </c>
      <c r="AR109" s="106">
        <f t="shared" si="20"/>
        <v>-1.1924054942069864</v>
      </c>
      <c r="AS109" s="108">
        <f t="shared" si="21"/>
        <v>0</v>
      </c>
      <c r="AT109" s="80">
        <f t="shared" si="22"/>
        <v>2.2949977800027876</v>
      </c>
      <c r="CA109">
        <v>0.78115867055472388</v>
      </c>
      <c r="CB109">
        <v>0</v>
      </c>
      <c r="CC109">
        <v>1</v>
      </c>
      <c r="CD109" s="80">
        <f t="shared" si="26"/>
        <v>48</v>
      </c>
      <c r="CE109" s="80">
        <f t="shared" si="27"/>
        <v>57</v>
      </c>
      <c r="CF109" s="80">
        <f t="shared" si="23"/>
        <v>0.11111111111111116</v>
      </c>
      <c r="CG109" s="80">
        <f t="shared" si="24"/>
        <v>0.40625</v>
      </c>
      <c r="CH109" s="80">
        <f t="shared" si="25"/>
        <v>7.5231481481481816E-3</v>
      </c>
    </row>
    <row r="110" spans="1:86" ht="15.75" x14ac:dyDescent="0.5">
      <c r="A110" s="83">
        <v>8.8000000000000007</v>
      </c>
      <c r="B110" s="82">
        <v>58</v>
      </c>
      <c r="C110" s="82">
        <v>13</v>
      </c>
      <c r="D110" s="84">
        <v>0.86399999999999999</v>
      </c>
      <c r="E110" s="82">
        <v>129</v>
      </c>
      <c r="F110" s="82">
        <v>4</v>
      </c>
      <c r="G110" s="82">
        <v>133</v>
      </c>
      <c r="H110" s="29">
        <v>0</v>
      </c>
      <c r="I110" s="82">
        <v>61</v>
      </c>
      <c r="J110" s="82">
        <v>8</v>
      </c>
      <c r="K110" s="82">
        <v>5</v>
      </c>
      <c r="L110" s="61">
        <v>44</v>
      </c>
      <c r="M110" s="62">
        <v>39</v>
      </c>
      <c r="N110" s="80">
        <v>0</v>
      </c>
      <c r="O110" s="30">
        <v>162</v>
      </c>
      <c r="P110" s="30">
        <v>168</v>
      </c>
      <c r="Q110" s="31">
        <v>3.7037037037037035E-2</v>
      </c>
      <c r="R110" s="82">
        <v>1</v>
      </c>
      <c r="T110">
        <v>13.6</v>
      </c>
      <c r="U110">
        <v>66</v>
      </c>
      <c r="V110">
        <v>17</v>
      </c>
      <c r="W110">
        <v>2.62</v>
      </c>
      <c r="X110">
        <v>103</v>
      </c>
      <c r="Y110">
        <v>2</v>
      </c>
      <c r="Z110">
        <v>102</v>
      </c>
      <c r="AA110">
        <v>1</v>
      </c>
      <c r="AB110">
        <v>39</v>
      </c>
      <c r="AC110">
        <v>8</v>
      </c>
      <c r="AD110">
        <v>3</v>
      </c>
      <c r="AE110">
        <v>50</v>
      </c>
      <c r="AF110">
        <v>48</v>
      </c>
      <c r="AG110">
        <v>0</v>
      </c>
      <c r="AH110">
        <v>166</v>
      </c>
      <c r="AI110">
        <v>172</v>
      </c>
      <c r="AJ110">
        <v>3.614457831325301E-2</v>
      </c>
      <c r="AK110" s="106">
        <v>0</v>
      </c>
      <c r="AL110" s="107">
        <v>1</v>
      </c>
      <c r="AM110" s="108">
        <f t="shared" si="15"/>
        <v>1</v>
      </c>
      <c r="AN110" s="80">
        <f t="shared" si="16"/>
        <v>0</v>
      </c>
      <c r="AO110" s="80">
        <f t="shared" si="17"/>
        <v>0.56899859970475564</v>
      </c>
      <c r="AP110" s="106">
        <f t="shared" si="18"/>
        <v>0.56899859970475564</v>
      </c>
      <c r="AQ110" s="108">
        <f t="shared" si="19"/>
        <v>0.43100140029524436</v>
      </c>
      <c r="AR110" s="106">
        <f t="shared" si="20"/>
        <v>-0.84164393993878461</v>
      </c>
      <c r="AS110" s="108">
        <f t="shared" si="21"/>
        <v>0</v>
      </c>
      <c r="AT110" s="80">
        <f t="shared" si="22"/>
        <v>1.320178076718499</v>
      </c>
      <c r="CA110">
        <v>0.78373736561197516</v>
      </c>
      <c r="CB110">
        <v>1</v>
      </c>
      <c r="CC110">
        <v>0</v>
      </c>
      <c r="CD110" s="80">
        <f t="shared" si="26"/>
        <v>49</v>
      </c>
      <c r="CE110" s="80">
        <f t="shared" si="27"/>
        <v>57</v>
      </c>
      <c r="CF110" s="80">
        <f t="shared" si="23"/>
        <v>9.259259259259256E-2</v>
      </c>
      <c r="CG110" s="80">
        <f t="shared" si="24"/>
        <v>0.40625</v>
      </c>
      <c r="CH110" s="80">
        <f t="shared" si="25"/>
        <v>0</v>
      </c>
    </row>
    <row r="111" spans="1:86" ht="15.75" x14ac:dyDescent="0.5">
      <c r="A111" s="83">
        <v>9.6999999999999993</v>
      </c>
      <c r="B111" s="82">
        <v>54</v>
      </c>
      <c r="C111" s="82">
        <v>2</v>
      </c>
      <c r="D111" s="84">
        <v>0.626</v>
      </c>
      <c r="E111" s="82">
        <v>51</v>
      </c>
      <c r="F111" s="82">
        <v>2</v>
      </c>
      <c r="G111" s="82">
        <v>107</v>
      </c>
      <c r="H111" s="29">
        <v>0</v>
      </c>
      <c r="I111" s="82">
        <v>38</v>
      </c>
      <c r="J111" s="82">
        <v>8</v>
      </c>
      <c r="K111" s="82">
        <v>3</v>
      </c>
      <c r="L111" s="61">
        <v>28</v>
      </c>
      <c r="M111" s="62">
        <v>26</v>
      </c>
      <c r="N111" s="80">
        <v>0</v>
      </c>
      <c r="O111" s="30">
        <v>185</v>
      </c>
      <c r="P111" s="30">
        <v>193</v>
      </c>
      <c r="Q111" s="31">
        <v>4.3243243243243246E-2</v>
      </c>
      <c r="R111" s="82">
        <v>1</v>
      </c>
      <c r="T111">
        <v>13.8</v>
      </c>
      <c r="U111">
        <v>63</v>
      </c>
      <c r="V111">
        <v>12</v>
      </c>
      <c r="W111">
        <v>0.61199999999999999</v>
      </c>
      <c r="X111">
        <v>148</v>
      </c>
      <c r="Y111">
        <v>3</v>
      </c>
      <c r="Z111">
        <v>116</v>
      </c>
      <c r="AA111">
        <v>0</v>
      </c>
      <c r="AB111">
        <v>35</v>
      </c>
      <c r="AC111">
        <v>10</v>
      </c>
      <c r="AD111">
        <v>2</v>
      </c>
      <c r="AE111">
        <v>39</v>
      </c>
      <c r="AF111">
        <v>42</v>
      </c>
      <c r="AG111">
        <v>0</v>
      </c>
      <c r="AH111">
        <v>178</v>
      </c>
      <c r="AI111">
        <v>185</v>
      </c>
      <c r="AJ111">
        <v>3.9325842696629212E-2</v>
      </c>
      <c r="AK111" s="106">
        <v>1</v>
      </c>
      <c r="AL111" s="107">
        <v>0</v>
      </c>
      <c r="AM111" s="108">
        <f t="shared" si="15"/>
        <v>1</v>
      </c>
      <c r="AN111" s="80">
        <f t="shared" si="16"/>
        <v>1</v>
      </c>
      <c r="AO111" s="80">
        <f t="shared" si="17"/>
        <v>0.89318181265550523</v>
      </c>
      <c r="AP111" s="106">
        <f t="shared" si="18"/>
        <v>0.89318181265550523</v>
      </c>
      <c r="AQ111" s="108">
        <f t="shared" si="19"/>
        <v>0.10681818734449477</v>
      </c>
      <c r="AR111" s="106">
        <f t="shared" si="20"/>
        <v>-0.11296512123026624</v>
      </c>
      <c r="AS111" s="108">
        <f t="shared" si="21"/>
        <v>100</v>
      </c>
      <c r="AT111" s="80">
        <f t="shared" si="22"/>
        <v>0.11959288224523432</v>
      </c>
      <c r="CA111">
        <v>0.78795291908667475</v>
      </c>
      <c r="CB111">
        <v>0</v>
      </c>
      <c r="CC111">
        <v>1</v>
      </c>
      <c r="CD111" s="80">
        <f t="shared" si="26"/>
        <v>49</v>
      </c>
      <c r="CE111" s="80">
        <f t="shared" si="27"/>
        <v>58</v>
      </c>
      <c r="CF111" s="80">
        <f t="shared" si="23"/>
        <v>9.259259259259256E-2</v>
      </c>
      <c r="CG111" s="80">
        <f t="shared" si="24"/>
        <v>0.39583333333333337</v>
      </c>
      <c r="CH111" s="80">
        <f t="shared" si="25"/>
        <v>0</v>
      </c>
    </row>
    <row r="112" spans="1:86" ht="15.75" x14ac:dyDescent="0.5">
      <c r="A112" s="83">
        <v>9.6999999999999993</v>
      </c>
      <c r="B112" s="82">
        <v>55</v>
      </c>
      <c r="C112" s="82">
        <v>4</v>
      </c>
      <c r="D112" s="84">
        <v>1.3839999999999999</v>
      </c>
      <c r="E112" s="82">
        <v>33</v>
      </c>
      <c r="F112" s="82">
        <v>2</v>
      </c>
      <c r="G112" s="82">
        <v>100</v>
      </c>
      <c r="H112" s="29">
        <v>0</v>
      </c>
      <c r="I112" s="82">
        <v>27</v>
      </c>
      <c r="J112" s="82">
        <v>10</v>
      </c>
      <c r="K112" s="82">
        <v>1</v>
      </c>
      <c r="L112" s="61">
        <v>34</v>
      </c>
      <c r="M112" s="62">
        <v>94</v>
      </c>
      <c r="N112" s="80">
        <v>1</v>
      </c>
      <c r="O112" s="30">
        <v>182</v>
      </c>
      <c r="P112" s="30">
        <v>192</v>
      </c>
      <c r="Q112" s="31">
        <v>5.4945054945054944E-2</v>
      </c>
      <c r="R112" s="82">
        <v>1</v>
      </c>
      <c r="T112">
        <v>13.9</v>
      </c>
      <c r="U112">
        <v>66</v>
      </c>
      <c r="V112">
        <v>7</v>
      </c>
      <c r="W112">
        <v>2.2850000000000001</v>
      </c>
      <c r="X112">
        <v>200</v>
      </c>
      <c r="Y112">
        <v>3</v>
      </c>
      <c r="Z112">
        <v>124</v>
      </c>
      <c r="AA112">
        <v>1</v>
      </c>
      <c r="AB112">
        <v>32</v>
      </c>
      <c r="AC112">
        <v>9</v>
      </c>
      <c r="AD112">
        <v>2</v>
      </c>
      <c r="AE112">
        <v>32</v>
      </c>
      <c r="AF112">
        <v>62</v>
      </c>
      <c r="AG112">
        <v>0</v>
      </c>
      <c r="AH112">
        <v>171</v>
      </c>
      <c r="AI112">
        <v>177</v>
      </c>
      <c r="AJ112">
        <v>3.5087719298245612E-2</v>
      </c>
      <c r="AK112" s="106">
        <v>1</v>
      </c>
      <c r="AL112" s="107">
        <v>0</v>
      </c>
      <c r="AM112" s="108">
        <f t="shared" si="15"/>
        <v>1</v>
      </c>
      <c r="AN112" s="80">
        <f t="shared" si="16"/>
        <v>1</v>
      </c>
      <c r="AO112" s="80">
        <f t="shared" si="17"/>
        <v>0.97134275534124814</v>
      </c>
      <c r="AP112" s="106">
        <f t="shared" si="18"/>
        <v>0.97134275534124814</v>
      </c>
      <c r="AQ112" s="108">
        <f t="shared" si="19"/>
        <v>2.8657244658751857E-2</v>
      </c>
      <c r="AR112" s="106">
        <f t="shared" si="20"/>
        <v>-2.9075880865359467E-2</v>
      </c>
      <c r="AS112" s="108">
        <f t="shared" si="21"/>
        <v>100</v>
      </c>
      <c r="AT112" s="80">
        <f t="shared" si="22"/>
        <v>2.9502711067921756E-2</v>
      </c>
      <c r="CA112">
        <v>0.79160845829360027</v>
      </c>
      <c r="CB112">
        <v>0</v>
      </c>
      <c r="CC112">
        <v>1</v>
      </c>
      <c r="CD112" s="80">
        <f t="shared" si="26"/>
        <v>49</v>
      </c>
      <c r="CE112" s="80">
        <f t="shared" si="27"/>
        <v>59</v>
      </c>
      <c r="CF112" s="80">
        <f t="shared" si="23"/>
        <v>9.259259259259256E-2</v>
      </c>
      <c r="CG112" s="80">
        <f t="shared" si="24"/>
        <v>0.38541666666666663</v>
      </c>
      <c r="CH112" s="80">
        <f t="shared" si="25"/>
        <v>0</v>
      </c>
    </row>
    <row r="113" spans="1:86" ht="15.75" x14ac:dyDescent="0.5">
      <c r="A113" s="83">
        <v>10.5</v>
      </c>
      <c r="B113" s="82">
        <v>65</v>
      </c>
      <c r="C113" s="82">
        <v>3</v>
      </c>
      <c r="D113" s="84">
        <v>0.59</v>
      </c>
      <c r="E113" s="82">
        <v>121</v>
      </c>
      <c r="F113" s="82">
        <v>3</v>
      </c>
      <c r="G113" s="82">
        <v>108</v>
      </c>
      <c r="H113" s="29">
        <v>1</v>
      </c>
      <c r="I113" s="82">
        <v>32</v>
      </c>
      <c r="J113" s="82">
        <v>10</v>
      </c>
      <c r="K113" s="82">
        <v>2</v>
      </c>
      <c r="L113" s="61">
        <v>29</v>
      </c>
      <c r="M113" s="62">
        <v>54</v>
      </c>
      <c r="N113" s="80">
        <v>0</v>
      </c>
      <c r="O113" s="30">
        <v>173</v>
      </c>
      <c r="P113" s="30">
        <v>181</v>
      </c>
      <c r="Q113" s="31">
        <v>4.6242774566473986E-2</v>
      </c>
      <c r="R113" s="82">
        <v>1</v>
      </c>
      <c r="T113">
        <v>14</v>
      </c>
      <c r="U113">
        <v>56</v>
      </c>
      <c r="V113">
        <v>7</v>
      </c>
      <c r="W113">
        <v>0.91100000000000003</v>
      </c>
      <c r="X113">
        <v>134</v>
      </c>
      <c r="Y113">
        <v>2</v>
      </c>
      <c r="Z113">
        <v>112</v>
      </c>
      <c r="AA113">
        <v>0</v>
      </c>
      <c r="AB113">
        <v>30</v>
      </c>
      <c r="AC113">
        <v>13</v>
      </c>
      <c r="AD113">
        <v>1</v>
      </c>
      <c r="AE113">
        <v>38</v>
      </c>
      <c r="AF113">
        <v>34</v>
      </c>
      <c r="AG113">
        <v>1</v>
      </c>
      <c r="AH113">
        <v>178</v>
      </c>
      <c r="AI113">
        <v>185</v>
      </c>
      <c r="AJ113">
        <v>3.9325842696629212E-2</v>
      </c>
      <c r="AK113" s="106">
        <v>1</v>
      </c>
      <c r="AL113" s="107">
        <v>0</v>
      </c>
      <c r="AM113" s="108">
        <f t="shared" si="15"/>
        <v>1</v>
      </c>
      <c r="AN113" s="80">
        <f t="shared" si="16"/>
        <v>1</v>
      </c>
      <c r="AO113" s="80">
        <f t="shared" si="17"/>
        <v>0.62457784477187883</v>
      </c>
      <c r="AP113" s="106">
        <f t="shared" si="18"/>
        <v>0.62457784477187883</v>
      </c>
      <c r="AQ113" s="108">
        <f t="shared" si="19"/>
        <v>0.37542215522812117</v>
      </c>
      <c r="AR113" s="106">
        <f t="shared" si="20"/>
        <v>-0.4706793058287484</v>
      </c>
      <c r="AS113" s="108">
        <f t="shared" si="21"/>
        <v>100</v>
      </c>
      <c r="AT113" s="80">
        <f t="shared" si="22"/>
        <v>0.60108144784616968</v>
      </c>
      <c r="CA113">
        <v>0.79168074075504691</v>
      </c>
      <c r="CB113">
        <v>0</v>
      </c>
      <c r="CC113">
        <v>1</v>
      </c>
      <c r="CD113" s="80">
        <f t="shared" si="26"/>
        <v>49</v>
      </c>
      <c r="CE113" s="80">
        <f t="shared" si="27"/>
        <v>60</v>
      </c>
      <c r="CF113" s="80">
        <f t="shared" si="23"/>
        <v>9.259259259259256E-2</v>
      </c>
      <c r="CG113" s="80">
        <f t="shared" si="24"/>
        <v>0.375</v>
      </c>
      <c r="CH113" s="80">
        <f t="shared" si="25"/>
        <v>6.9444444444444337E-3</v>
      </c>
    </row>
    <row r="114" spans="1:86" ht="15.75" x14ac:dyDescent="0.5">
      <c r="A114" s="83">
        <v>8.9</v>
      </c>
      <c r="B114" s="82">
        <v>39</v>
      </c>
      <c r="C114" s="82">
        <v>7</v>
      </c>
      <c r="D114" s="84">
        <v>7.1999999999999995E-2</v>
      </c>
      <c r="E114" s="82">
        <v>116</v>
      </c>
      <c r="F114" s="82">
        <v>7</v>
      </c>
      <c r="G114" s="82">
        <v>155</v>
      </c>
      <c r="H114" s="29">
        <v>1</v>
      </c>
      <c r="I114" s="82">
        <v>44</v>
      </c>
      <c r="J114" s="82">
        <v>16</v>
      </c>
      <c r="K114" s="82">
        <v>2</v>
      </c>
      <c r="L114" s="61">
        <v>35</v>
      </c>
      <c r="M114" s="62">
        <v>8</v>
      </c>
      <c r="N114" s="80">
        <v>1</v>
      </c>
      <c r="O114" s="30">
        <v>164</v>
      </c>
      <c r="P114" s="30">
        <v>170</v>
      </c>
      <c r="Q114" s="31">
        <v>3.6585365853658534E-2</v>
      </c>
      <c r="R114" s="82">
        <v>1</v>
      </c>
      <c r="T114">
        <v>14</v>
      </c>
      <c r="U114">
        <v>59</v>
      </c>
      <c r="V114">
        <v>5</v>
      </c>
      <c r="W114">
        <v>1.159</v>
      </c>
      <c r="X114">
        <v>196</v>
      </c>
      <c r="Y114">
        <v>1</v>
      </c>
      <c r="Z114">
        <v>99</v>
      </c>
      <c r="AA114">
        <v>0</v>
      </c>
      <c r="AB114">
        <v>43</v>
      </c>
      <c r="AC114">
        <v>15</v>
      </c>
      <c r="AD114">
        <v>5</v>
      </c>
      <c r="AE114">
        <v>35</v>
      </c>
      <c r="AF114">
        <v>45</v>
      </c>
      <c r="AG114">
        <v>0</v>
      </c>
      <c r="AH114">
        <v>176</v>
      </c>
      <c r="AI114">
        <v>184</v>
      </c>
      <c r="AJ114">
        <v>4.5454545454545456E-2</v>
      </c>
      <c r="AK114" s="106">
        <v>1</v>
      </c>
      <c r="AL114" s="107">
        <v>0</v>
      </c>
      <c r="AM114" s="108">
        <f t="shared" si="15"/>
        <v>1</v>
      </c>
      <c r="AN114" s="80">
        <f t="shared" si="16"/>
        <v>1</v>
      </c>
      <c r="AO114" s="80">
        <f t="shared" si="17"/>
        <v>0.80912989256868539</v>
      </c>
      <c r="AP114" s="106">
        <f t="shared" si="18"/>
        <v>0.80912989256868539</v>
      </c>
      <c r="AQ114" s="108">
        <f t="shared" si="19"/>
        <v>0.19087010743131461</v>
      </c>
      <c r="AR114" s="106">
        <f t="shared" si="20"/>
        <v>-0.21179581539451822</v>
      </c>
      <c r="AS114" s="108">
        <f t="shared" si="21"/>
        <v>100</v>
      </c>
      <c r="AT114" s="80">
        <f t="shared" si="22"/>
        <v>0.23589550847685686</v>
      </c>
      <c r="CA114">
        <v>0.79248354112297403</v>
      </c>
      <c r="CB114">
        <v>1</v>
      </c>
      <c r="CC114">
        <v>0</v>
      </c>
      <c r="CD114" s="80">
        <f t="shared" si="26"/>
        <v>50</v>
      </c>
      <c r="CE114" s="80">
        <f t="shared" si="27"/>
        <v>60</v>
      </c>
      <c r="CF114" s="80">
        <f t="shared" si="23"/>
        <v>7.407407407407407E-2</v>
      </c>
      <c r="CG114" s="80">
        <f t="shared" si="24"/>
        <v>0.375</v>
      </c>
      <c r="CH114" s="80">
        <f t="shared" si="25"/>
        <v>0</v>
      </c>
    </row>
    <row r="115" spans="1:86" ht="15.75" x14ac:dyDescent="0.5">
      <c r="A115" s="83">
        <v>7.9</v>
      </c>
      <c r="B115" s="82">
        <v>42</v>
      </c>
      <c r="C115" s="82">
        <v>4</v>
      </c>
      <c r="D115" s="84">
        <v>1.2829999999999999</v>
      </c>
      <c r="E115" s="82">
        <v>68</v>
      </c>
      <c r="F115" s="82">
        <v>4</v>
      </c>
      <c r="G115" s="82">
        <v>90</v>
      </c>
      <c r="H115" s="29">
        <v>0</v>
      </c>
      <c r="I115" s="82">
        <v>37</v>
      </c>
      <c r="J115" s="82">
        <v>6</v>
      </c>
      <c r="K115" s="82">
        <v>3</v>
      </c>
      <c r="L115" s="61">
        <v>36</v>
      </c>
      <c r="M115" s="62">
        <v>17</v>
      </c>
      <c r="N115" s="80">
        <v>0</v>
      </c>
      <c r="O115" s="30">
        <v>170</v>
      </c>
      <c r="P115" s="30">
        <v>175</v>
      </c>
      <c r="Q115" s="31">
        <v>2.9411764705882353E-2</v>
      </c>
      <c r="R115" s="82">
        <v>1</v>
      </c>
      <c r="T115">
        <v>14</v>
      </c>
      <c r="U115">
        <v>70</v>
      </c>
      <c r="V115">
        <v>5</v>
      </c>
      <c r="W115">
        <v>0.29099999999999998</v>
      </c>
      <c r="X115">
        <v>182</v>
      </c>
      <c r="Y115">
        <v>3</v>
      </c>
      <c r="Z115">
        <v>132</v>
      </c>
      <c r="AA115">
        <v>1</v>
      </c>
      <c r="AB115">
        <v>31</v>
      </c>
      <c r="AC115">
        <v>6</v>
      </c>
      <c r="AD115">
        <v>2</v>
      </c>
      <c r="AE115">
        <v>35</v>
      </c>
      <c r="AF115">
        <v>74</v>
      </c>
      <c r="AG115">
        <v>1</v>
      </c>
      <c r="AH115">
        <v>168</v>
      </c>
      <c r="AI115">
        <v>173</v>
      </c>
      <c r="AJ115">
        <v>2.976190476190476E-2</v>
      </c>
      <c r="AK115" s="106">
        <v>1</v>
      </c>
      <c r="AL115" s="107">
        <v>0</v>
      </c>
      <c r="AM115" s="108">
        <f t="shared" si="15"/>
        <v>1</v>
      </c>
      <c r="AN115" s="80">
        <f t="shared" si="16"/>
        <v>1</v>
      </c>
      <c r="AO115" s="80">
        <f t="shared" si="17"/>
        <v>0.34087174914200891</v>
      </c>
      <c r="AP115" s="106">
        <f t="shared" si="18"/>
        <v>0.34087174914200891</v>
      </c>
      <c r="AQ115" s="108">
        <f t="shared" si="19"/>
        <v>0.65912825085799109</v>
      </c>
      <c r="AR115" s="106">
        <f t="shared" si="20"/>
        <v>-1.0762489746656476</v>
      </c>
      <c r="AS115" s="108">
        <f t="shared" si="21"/>
        <v>0</v>
      </c>
      <c r="AT115" s="80">
        <f t="shared" si="22"/>
        <v>1.9336546736919371</v>
      </c>
      <c r="CA115">
        <v>0.79904294935449272</v>
      </c>
      <c r="CB115">
        <v>0</v>
      </c>
      <c r="CC115">
        <v>1</v>
      </c>
      <c r="CD115" s="80">
        <f t="shared" si="26"/>
        <v>50</v>
      </c>
      <c r="CE115" s="80">
        <f t="shared" si="27"/>
        <v>61</v>
      </c>
      <c r="CF115" s="80">
        <f t="shared" si="23"/>
        <v>7.407407407407407E-2</v>
      </c>
      <c r="CG115" s="80">
        <f t="shared" si="24"/>
        <v>0.36458333333333337</v>
      </c>
      <c r="CH115" s="80">
        <f t="shared" si="25"/>
        <v>0</v>
      </c>
    </row>
    <row r="116" spans="1:86" ht="15.75" x14ac:dyDescent="0.5">
      <c r="A116" s="83">
        <v>21</v>
      </c>
      <c r="B116" s="82">
        <v>89</v>
      </c>
      <c r="C116" s="82">
        <v>6</v>
      </c>
      <c r="D116" s="84">
        <v>7.4999999999999997E-2</v>
      </c>
      <c r="E116" s="82">
        <v>296</v>
      </c>
      <c r="F116" s="82">
        <v>0</v>
      </c>
      <c r="G116" s="82">
        <v>137</v>
      </c>
      <c r="H116" s="29">
        <v>1</v>
      </c>
      <c r="I116" s="82">
        <v>37</v>
      </c>
      <c r="J116" s="82">
        <v>13</v>
      </c>
      <c r="K116" s="82">
        <v>1</v>
      </c>
      <c r="L116" s="61">
        <v>36</v>
      </c>
      <c r="M116" s="62">
        <v>27</v>
      </c>
      <c r="N116" s="80">
        <v>1</v>
      </c>
      <c r="O116" s="30">
        <v>184</v>
      </c>
      <c r="P116" s="30">
        <v>196</v>
      </c>
      <c r="Q116" s="31">
        <v>6.5217391304347824E-2</v>
      </c>
      <c r="R116" s="82">
        <v>1</v>
      </c>
      <c r="T116">
        <v>14</v>
      </c>
      <c r="U116">
        <v>74</v>
      </c>
      <c r="V116">
        <v>18</v>
      </c>
      <c r="W116">
        <v>4.3999999999999997E-2</v>
      </c>
      <c r="X116">
        <v>175</v>
      </c>
      <c r="Y116">
        <v>3</v>
      </c>
      <c r="Z116">
        <v>78</v>
      </c>
      <c r="AA116">
        <v>1</v>
      </c>
      <c r="AB116">
        <v>39</v>
      </c>
      <c r="AC116">
        <v>7</v>
      </c>
      <c r="AD116">
        <v>3</v>
      </c>
      <c r="AE116">
        <v>45</v>
      </c>
      <c r="AF116">
        <v>84</v>
      </c>
      <c r="AG116">
        <v>0</v>
      </c>
      <c r="AH116">
        <v>179</v>
      </c>
      <c r="AI116">
        <v>187</v>
      </c>
      <c r="AJ116">
        <v>4.4692737430167599E-2</v>
      </c>
      <c r="AK116" s="106">
        <v>1</v>
      </c>
      <c r="AL116" s="107">
        <v>0</v>
      </c>
      <c r="AM116" s="108">
        <f t="shared" si="15"/>
        <v>1</v>
      </c>
      <c r="AN116" s="80">
        <f t="shared" si="16"/>
        <v>1</v>
      </c>
      <c r="AO116" s="80">
        <f t="shared" si="17"/>
        <v>0.80375274668620222</v>
      </c>
      <c r="AP116" s="106">
        <f t="shared" si="18"/>
        <v>0.80375274668620222</v>
      </c>
      <c r="AQ116" s="108">
        <f t="shared" si="19"/>
        <v>0.19624725331379778</v>
      </c>
      <c r="AR116" s="106">
        <f t="shared" si="20"/>
        <v>-0.21846358609717068</v>
      </c>
      <c r="AS116" s="108">
        <f t="shared" si="21"/>
        <v>100</v>
      </c>
      <c r="AT116" s="80">
        <f t="shared" si="22"/>
        <v>0.24416371094581876</v>
      </c>
      <c r="CA116">
        <v>0.80078933482378301</v>
      </c>
      <c r="CB116">
        <v>0</v>
      </c>
      <c r="CC116">
        <v>1</v>
      </c>
      <c r="CD116" s="80">
        <f t="shared" si="26"/>
        <v>50</v>
      </c>
      <c r="CE116" s="80">
        <f t="shared" si="27"/>
        <v>62</v>
      </c>
      <c r="CF116" s="80">
        <f t="shared" si="23"/>
        <v>7.407407407407407E-2</v>
      </c>
      <c r="CG116" s="80">
        <f t="shared" si="24"/>
        <v>0.35416666666666663</v>
      </c>
      <c r="CH116" s="80">
        <f t="shared" si="25"/>
        <v>0</v>
      </c>
    </row>
    <row r="117" spans="1:86" ht="15.75" x14ac:dyDescent="0.5">
      <c r="A117" s="83">
        <v>12.7</v>
      </c>
      <c r="B117" s="82">
        <v>65</v>
      </c>
      <c r="C117" s="82">
        <v>6</v>
      </c>
      <c r="D117" s="84">
        <v>0.89900000000000002</v>
      </c>
      <c r="E117" s="82">
        <v>165</v>
      </c>
      <c r="F117" s="82">
        <v>1</v>
      </c>
      <c r="G117" s="82">
        <v>140</v>
      </c>
      <c r="H117" s="29">
        <v>1</v>
      </c>
      <c r="I117" s="82">
        <v>60</v>
      </c>
      <c r="J117" s="82">
        <v>9</v>
      </c>
      <c r="K117" s="82">
        <v>5</v>
      </c>
      <c r="L117" s="61">
        <v>35</v>
      </c>
      <c r="M117" s="62">
        <v>62</v>
      </c>
      <c r="N117" s="80">
        <v>0</v>
      </c>
      <c r="O117" s="30">
        <v>169</v>
      </c>
      <c r="P117" s="30">
        <v>174</v>
      </c>
      <c r="Q117" s="31">
        <v>2.9585798816568046E-2</v>
      </c>
      <c r="R117" s="82">
        <v>0</v>
      </c>
      <c r="T117">
        <v>14.1</v>
      </c>
      <c r="U117">
        <v>88</v>
      </c>
      <c r="V117">
        <v>5</v>
      </c>
      <c r="W117">
        <v>0.504</v>
      </c>
      <c r="X117">
        <v>253</v>
      </c>
      <c r="Y117">
        <v>3</v>
      </c>
      <c r="Z117">
        <v>124</v>
      </c>
      <c r="AA117">
        <v>1</v>
      </c>
      <c r="AB117">
        <v>42</v>
      </c>
      <c r="AC117">
        <v>9</v>
      </c>
      <c r="AD117">
        <v>3</v>
      </c>
      <c r="AE117">
        <v>35</v>
      </c>
      <c r="AF117">
        <v>63</v>
      </c>
      <c r="AG117">
        <v>1</v>
      </c>
      <c r="AH117">
        <v>163</v>
      </c>
      <c r="AI117">
        <v>172</v>
      </c>
      <c r="AJ117">
        <v>5.5214723926380369E-2</v>
      </c>
      <c r="AK117" s="106">
        <v>0</v>
      </c>
      <c r="AL117" s="107">
        <v>1</v>
      </c>
      <c r="AM117" s="108">
        <f t="shared" si="15"/>
        <v>1</v>
      </c>
      <c r="AN117" s="80">
        <f t="shared" si="16"/>
        <v>0</v>
      </c>
      <c r="AO117" s="80">
        <f t="shared" si="17"/>
        <v>0.53479293695048846</v>
      </c>
      <c r="AP117" s="106">
        <f t="shared" si="18"/>
        <v>0.53479293695048846</v>
      </c>
      <c r="AQ117" s="108">
        <f t="shared" si="19"/>
        <v>0.46520706304951154</v>
      </c>
      <c r="AR117" s="106">
        <f t="shared" si="20"/>
        <v>-0.76527267562934398</v>
      </c>
      <c r="AS117" s="108">
        <f t="shared" si="21"/>
        <v>0</v>
      </c>
      <c r="AT117" s="80">
        <f t="shared" si="22"/>
        <v>1.1495804329470616</v>
      </c>
      <c r="CA117">
        <v>0.80375274668620222</v>
      </c>
      <c r="CB117">
        <v>0</v>
      </c>
      <c r="CC117">
        <v>1</v>
      </c>
      <c r="CD117" s="80">
        <f t="shared" si="26"/>
        <v>50</v>
      </c>
      <c r="CE117" s="80">
        <f t="shared" si="27"/>
        <v>63</v>
      </c>
      <c r="CF117" s="80">
        <f t="shared" si="23"/>
        <v>7.407407407407407E-2</v>
      </c>
      <c r="CG117" s="80">
        <f t="shared" si="24"/>
        <v>0.34375</v>
      </c>
      <c r="CH117" s="80">
        <f t="shared" si="25"/>
        <v>0</v>
      </c>
    </row>
    <row r="118" spans="1:86" ht="15.75" x14ac:dyDescent="0.5">
      <c r="A118" s="83">
        <v>9.4</v>
      </c>
      <c r="B118" s="82">
        <v>49</v>
      </c>
      <c r="C118" s="82">
        <v>10</v>
      </c>
      <c r="D118" s="84">
        <v>1.248</v>
      </c>
      <c r="E118" s="82">
        <v>92</v>
      </c>
      <c r="F118" s="82">
        <v>2</v>
      </c>
      <c r="G118" s="82">
        <v>98</v>
      </c>
      <c r="H118" s="29">
        <v>0</v>
      </c>
      <c r="I118" s="82">
        <v>53</v>
      </c>
      <c r="J118" s="82">
        <v>12</v>
      </c>
      <c r="K118" s="82">
        <v>4</v>
      </c>
      <c r="L118" s="61">
        <v>42</v>
      </c>
      <c r="M118" s="62">
        <v>25</v>
      </c>
      <c r="N118" s="80">
        <v>0</v>
      </c>
      <c r="O118" s="30">
        <v>175</v>
      </c>
      <c r="P118" s="30">
        <v>182</v>
      </c>
      <c r="Q118" s="31">
        <v>0.04</v>
      </c>
      <c r="R118" s="82">
        <v>0</v>
      </c>
      <c r="T118">
        <v>14.4</v>
      </c>
      <c r="U118">
        <v>75</v>
      </c>
      <c r="V118">
        <v>5</v>
      </c>
      <c r="W118">
        <v>0.61199999999999999</v>
      </c>
      <c r="X118">
        <v>156</v>
      </c>
      <c r="Y118">
        <v>5</v>
      </c>
      <c r="Z118">
        <v>129</v>
      </c>
      <c r="AA118">
        <v>1</v>
      </c>
      <c r="AB118">
        <v>42</v>
      </c>
      <c r="AC118">
        <v>15</v>
      </c>
      <c r="AD118">
        <v>4</v>
      </c>
      <c r="AE118">
        <v>36</v>
      </c>
      <c r="AF118">
        <v>55</v>
      </c>
      <c r="AG118">
        <v>1</v>
      </c>
      <c r="AH118">
        <v>186</v>
      </c>
      <c r="AI118">
        <v>193</v>
      </c>
      <c r="AJ118">
        <v>3.7634408602150539E-2</v>
      </c>
      <c r="AK118" s="106">
        <v>0</v>
      </c>
      <c r="AL118" s="107">
        <v>1</v>
      </c>
      <c r="AM118" s="108">
        <f t="shared" si="15"/>
        <v>1</v>
      </c>
      <c r="AN118" s="80">
        <f t="shared" si="16"/>
        <v>0</v>
      </c>
      <c r="AO118" s="80">
        <f t="shared" si="17"/>
        <v>0.77273937500023437</v>
      </c>
      <c r="AP118" s="106">
        <f t="shared" si="18"/>
        <v>0.77273937500023437</v>
      </c>
      <c r="AQ118" s="108">
        <f t="shared" si="19"/>
        <v>0.22726062499976563</v>
      </c>
      <c r="AR118" s="106">
        <f t="shared" si="20"/>
        <v>-1.4816577923430783</v>
      </c>
      <c r="AS118" s="108">
        <f t="shared" si="21"/>
        <v>0</v>
      </c>
      <c r="AT118" s="80">
        <f t="shared" si="22"/>
        <v>3.4002343124816776</v>
      </c>
      <c r="CA118">
        <v>0.8081859622129437</v>
      </c>
      <c r="CB118">
        <v>0</v>
      </c>
      <c r="CC118">
        <v>1</v>
      </c>
      <c r="CD118" s="80">
        <f t="shared" si="26"/>
        <v>50</v>
      </c>
      <c r="CE118" s="80">
        <f t="shared" si="27"/>
        <v>64</v>
      </c>
      <c r="CF118" s="80">
        <f t="shared" si="23"/>
        <v>7.407407407407407E-2</v>
      </c>
      <c r="CG118" s="80">
        <f t="shared" si="24"/>
        <v>0.33333333333333337</v>
      </c>
      <c r="CH118" s="80">
        <f t="shared" si="25"/>
        <v>0</v>
      </c>
    </row>
    <row r="119" spans="1:86" ht="15.75" x14ac:dyDescent="0.5">
      <c r="A119" s="83">
        <v>7.5</v>
      </c>
      <c r="B119" s="82">
        <v>51</v>
      </c>
      <c r="C119" s="82">
        <v>18</v>
      </c>
      <c r="D119" s="84">
        <v>0.23100000000000001</v>
      </c>
      <c r="E119" s="82">
        <v>109</v>
      </c>
      <c r="F119" s="82">
        <v>5</v>
      </c>
      <c r="G119" s="82">
        <v>111</v>
      </c>
      <c r="H119" s="29">
        <v>0</v>
      </c>
      <c r="I119" s="82">
        <v>41</v>
      </c>
      <c r="J119" s="82">
        <v>7</v>
      </c>
      <c r="K119" s="82">
        <v>3</v>
      </c>
      <c r="L119" s="61">
        <v>49</v>
      </c>
      <c r="M119" s="62">
        <v>29</v>
      </c>
      <c r="N119" s="80">
        <v>1</v>
      </c>
      <c r="O119" s="30">
        <v>162</v>
      </c>
      <c r="P119" s="30">
        <v>165</v>
      </c>
      <c r="Q119" s="31">
        <v>1.8518518518518517E-2</v>
      </c>
      <c r="R119" s="82">
        <v>1</v>
      </c>
      <c r="T119">
        <v>14.4</v>
      </c>
      <c r="U119">
        <v>83</v>
      </c>
      <c r="V119">
        <v>22</v>
      </c>
      <c r="W119">
        <v>0.93600000000000005</v>
      </c>
      <c r="X119">
        <v>203</v>
      </c>
      <c r="Y119">
        <v>2</v>
      </c>
      <c r="Z119">
        <v>111</v>
      </c>
      <c r="AA119">
        <v>0</v>
      </c>
      <c r="AB119">
        <v>45</v>
      </c>
      <c r="AC119">
        <v>9</v>
      </c>
      <c r="AD119">
        <v>3</v>
      </c>
      <c r="AE119">
        <v>50</v>
      </c>
      <c r="AF119">
        <v>87</v>
      </c>
      <c r="AG119">
        <v>0</v>
      </c>
      <c r="AH119">
        <v>173</v>
      </c>
      <c r="AI119">
        <v>178</v>
      </c>
      <c r="AJ119">
        <v>2.8901734104046242E-2</v>
      </c>
      <c r="AK119" s="106">
        <v>1</v>
      </c>
      <c r="AL119" s="107">
        <v>0</v>
      </c>
      <c r="AM119" s="108">
        <f t="shared" si="15"/>
        <v>1</v>
      </c>
      <c r="AN119" s="80">
        <f t="shared" si="16"/>
        <v>1</v>
      </c>
      <c r="AO119" s="80">
        <f t="shared" si="17"/>
        <v>0.88495616513621678</v>
      </c>
      <c r="AP119" s="106">
        <f t="shared" si="18"/>
        <v>0.88495616513621678</v>
      </c>
      <c r="AQ119" s="108">
        <f t="shared" si="19"/>
        <v>0.11504383486378322</v>
      </c>
      <c r="AR119" s="106">
        <f t="shared" si="20"/>
        <v>-0.1222171661204331</v>
      </c>
      <c r="AS119" s="108">
        <f t="shared" si="21"/>
        <v>100</v>
      </c>
      <c r="AT119" s="80">
        <f t="shared" si="22"/>
        <v>0.12999947273781082</v>
      </c>
      <c r="CA119">
        <v>0.80912989256868539</v>
      </c>
      <c r="CB119">
        <v>0</v>
      </c>
      <c r="CC119">
        <v>1</v>
      </c>
      <c r="CD119" s="80">
        <f t="shared" si="26"/>
        <v>50</v>
      </c>
      <c r="CE119" s="80">
        <f t="shared" si="27"/>
        <v>65</v>
      </c>
      <c r="CF119" s="80">
        <f t="shared" si="23"/>
        <v>7.407407407407407E-2</v>
      </c>
      <c r="CG119" s="80">
        <f t="shared" si="24"/>
        <v>0.32291666666666663</v>
      </c>
      <c r="CH119" s="80">
        <f t="shared" si="25"/>
        <v>0</v>
      </c>
    </row>
    <row r="120" spans="1:86" ht="15.75" x14ac:dyDescent="0.5">
      <c r="A120" s="83">
        <v>11.8</v>
      </c>
      <c r="B120" s="82">
        <v>53</v>
      </c>
      <c r="C120" s="82">
        <v>7</v>
      </c>
      <c r="D120" s="84">
        <v>1.512</v>
      </c>
      <c r="E120" s="82">
        <v>125</v>
      </c>
      <c r="F120" s="82">
        <v>2</v>
      </c>
      <c r="G120" s="82">
        <v>101</v>
      </c>
      <c r="H120" s="29">
        <v>0</v>
      </c>
      <c r="I120" s="82">
        <v>39</v>
      </c>
      <c r="J120" s="82">
        <v>13</v>
      </c>
      <c r="K120" s="82">
        <v>2</v>
      </c>
      <c r="L120" s="61">
        <v>36</v>
      </c>
      <c r="M120" s="62">
        <v>32</v>
      </c>
      <c r="N120" s="80">
        <v>0</v>
      </c>
      <c r="O120" s="30">
        <v>172</v>
      </c>
      <c r="P120" s="30">
        <v>179</v>
      </c>
      <c r="Q120" s="31">
        <v>4.0697674418604654E-2</v>
      </c>
      <c r="R120" s="82">
        <v>1</v>
      </c>
      <c r="T120">
        <v>14.5</v>
      </c>
      <c r="U120">
        <v>54</v>
      </c>
      <c r="V120">
        <v>9</v>
      </c>
      <c r="W120">
        <v>4.5999999999999999E-2</v>
      </c>
      <c r="X120">
        <v>151</v>
      </c>
      <c r="Y120">
        <v>0</v>
      </c>
      <c r="Z120">
        <v>72</v>
      </c>
      <c r="AA120">
        <v>1</v>
      </c>
      <c r="AB120">
        <v>30</v>
      </c>
      <c r="AC120">
        <v>13</v>
      </c>
      <c r="AD120">
        <v>5</v>
      </c>
      <c r="AE120">
        <v>39</v>
      </c>
      <c r="AF120">
        <v>26</v>
      </c>
      <c r="AG120">
        <v>0</v>
      </c>
      <c r="AH120">
        <v>201</v>
      </c>
      <c r="AI120">
        <v>204</v>
      </c>
      <c r="AJ120">
        <v>1.4925373134328358E-2</v>
      </c>
      <c r="AK120" s="106">
        <v>1</v>
      </c>
      <c r="AL120" s="107">
        <v>0</v>
      </c>
      <c r="AM120" s="108">
        <f t="shared" si="15"/>
        <v>1</v>
      </c>
      <c r="AN120" s="80">
        <f t="shared" si="16"/>
        <v>1</v>
      </c>
      <c r="AO120" s="80">
        <f t="shared" si="17"/>
        <v>0.56085100772237328</v>
      </c>
      <c r="AP120" s="106">
        <f t="shared" si="18"/>
        <v>0.56085100772237328</v>
      </c>
      <c r="AQ120" s="108">
        <f t="shared" si="19"/>
        <v>0.43914899227762672</v>
      </c>
      <c r="AR120" s="106">
        <f t="shared" si="20"/>
        <v>-0.57829999211553162</v>
      </c>
      <c r="AS120" s="108">
        <f t="shared" si="21"/>
        <v>100</v>
      </c>
      <c r="AT120" s="80">
        <f t="shared" si="22"/>
        <v>0.78300473072343979</v>
      </c>
      <c r="CA120">
        <v>0.81077511276232894</v>
      </c>
      <c r="CB120">
        <v>0</v>
      </c>
      <c r="CC120">
        <v>1</v>
      </c>
      <c r="CD120" s="80">
        <f t="shared" si="26"/>
        <v>50</v>
      </c>
      <c r="CE120" s="80">
        <f t="shared" si="27"/>
        <v>66</v>
      </c>
      <c r="CF120" s="80">
        <f t="shared" si="23"/>
        <v>7.407407407407407E-2</v>
      </c>
      <c r="CG120" s="80">
        <f t="shared" si="24"/>
        <v>0.3125</v>
      </c>
      <c r="CH120" s="80">
        <f t="shared" si="25"/>
        <v>0</v>
      </c>
    </row>
    <row r="121" spans="1:86" ht="15.75" x14ac:dyDescent="0.5">
      <c r="A121" s="83">
        <v>11.4</v>
      </c>
      <c r="B121" s="82">
        <v>96</v>
      </c>
      <c r="C121" s="82">
        <v>1</v>
      </c>
      <c r="D121" s="84">
        <v>0.83099999999999996</v>
      </c>
      <c r="E121" s="82">
        <v>199</v>
      </c>
      <c r="F121" s="82">
        <v>3</v>
      </c>
      <c r="G121" s="82">
        <v>109</v>
      </c>
      <c r="H121" s="29">
        <v>0</v>
      </c>
      <c r="I121" s="82">
        <v>44</v>
      </c>
      <c r="J121" s="82">
        <v>10</v>
      </c>
      <c r="K121" s="82">
        <v>4</v>
      </c>
      <c r="L121" s="61">
        <v>24</v>
      </c>
      <c r="M121" s="62">
        <v>65</v>
      </c>
      <c r="N121" s="80">
        <v>0</v>
      </c>
      <c r="O121" s="30">
        <v>162</v>
      </c>
      <c r="P121" s="30">
        <v>168</v>
      </c>
      <c r="Q121" s="31">
        <v>3.7037037037037035E-2</v>
      </c>
      <c r="R121" s="82">
        <v>1</v>
      </c>
      <c r="T121">
        <v>14.5</v>
      </c>
      <c r="U121">
        <v>69</v>
      </c>
      <c r="V121">
        <v>8</v>
      </c>
      <c r="W121">
        <v>9.0999999999999998E-2</v>
      </c>
      <c r="X121">
        <v>213</v>
      </c>
      <c r="Y121">
        <v>3</v>
      </c>
      <c r="Z121">
        <v>134</v>
      </c>
      <c r="AA121">
        <v>0</v>
      </c>
      <c r="AB121">
        <v>33</v>
      </c>
      <c r="AC121">
        <v>16</v>
      </c>
      <c r="AD121">
        <v>1</v>
      </c>
      <c r="AE121">
        <v>36</v>
      </c>
      <c r="AF121">
        <v>73</v>
      </c>
      <c r="AG121">
        <v>1</v>
      </c>
      <c r="AH121">
        <v>168</v>
      </c>
      <c r="AI121">
        <v>178</v>
      </c>
      <c r="AJ121">
        <v>5.9523809523809521E-2</v>
      </c>
      <c r="AK121" s="106">
        <v>1</v>
      </c>
      <c r="AL121" s="107">
        <v>0</v>
      </c>
      <c r="AM121" s="108">
        <f t="shared" si="15"/>
        <v>1</v>
      </c>
      <c r="AN121" s="80">
        <f t="shared" si="16"/>
        <v>1</v>
      </c>
      <c r="AO121" s="80">
        <f t="shared" si="17"/>
        <v>0.86671371250366414</v>
      </c>
      <c r="AP121" s="106">
        <f t="shared" si="18"/>
        <v>0.86671371250366414</v>
      </c>
      <c r="AQ121" s="108">
        <f t="shared" si="19"/>
        <v>0.13328628749633586</v>
      </c>
      <c r="AR121" s="106">
        <f t="shared" si="20"/>
        <v>-0.14304656145590378</v>
      </c>
      <c r="AS121" s="108">
        <f t="shared" si="21"/>
        <v>100</v>
      </c>
      <c r="AT121" s="80">
        <f t="shared" si="22"/>
        <v>0.15378352225594027</v>
      </c>
      <c r="CA121">
        <v>0.81301501444705881</v>
      </c>
      <c r="CB121">
        <v>0</v>
      </c>
      <c r="CC121">
        <v>1</v>
      </c>
      <c r="CD121" s="80">
        <f t="shared" si="26"/>
        <v>50</v>
      </c>
      <c r="CE121" s="80">
        <f t="shared" si="27"/>
        <v>67</v>
      </c>
      <c r="CF121" s="80">
        <f t="shared" si="23"/>
        <v>7.407407407407407E-2</v>
      </c>
      <c r="CG121" s="80">
        <f t="shared" si="24"/>
        <v>0.30208333333333337</v>
      </c>
      <c r="CH121" s="80">
        <f t="shared" si="25"/>
        <v>5.5941358024691277E-3</v>
      </c>
    </row>
    <row r="122" spans="1:86" ht="15.75" x14ac:dyDescent="0.5">
      <c r="A122" s="83">
        <v>7.2</v>
      </c>
      <c r="B122" s="82">
        <v>56</v>
      </c>
      <c r="C122" s="82">
        <v>4</v>
      </c>
      <c r="D122" s="84">
        <v>0.123</v>
      </c>
      <c r="E122" s="82">
        <v>113</v>
      </c>
      <c r="F122" s="82">
        <v>3</v>
      </c>
      <c r="G122" s="82">
        <v>132</v>
      </c>
      <c r="H122" s="29">
        <v>0</v>
      </c>
      <c r="I122" s="82">
        <v>45</v>
      </c>
      <c r="J122" s="82">
        <v>6</v>
      </c>
      <c r="K122" s="82">
        <v>3</v>
      </c>
      <c r="L122" s="61">
        <v>31</v>
      </c>
      <c r="M122" s="62">
        <v>36</v>
      </c>
      <c r="N122" s="80">
        <v>0</v>
      </c>
      <c r="O122" s="30">
        <v>161</v>
      </c>
      <c r="P122" s="30">
        <v>167</v>
      </c>
      <c r="Q122" s="31">
        <v>3.7267080745341616E-2</v>
      </c>
      <c r="R122" s="82">
        <v>0</v>
      </c>
      <c r="T122">
        <v>14.8</v>
      </c>
      <c r="U122">
        <v>70</v>
      </c>
      <c r="V122">
        <v>6</v>
      </c>
      <c r="W122">
        <v>0.82799999999999996</v>
      </c>
      <c r="X122">
        <v>213</v>
      </c>
      <c r="Y122">
        <v>3</v>
      </c>
      <c r="Z122">
        <v>105</v>
      </c>
      <c r="AA122">
        <v>1</v>
      </c>
      <c r="AB122">
        <v>37</v>
      </c>
      <c r="AC122">
        <v>15</v>
      </c>
      <c r="AD122">
        <v>2</v>
      </c>
      <c r="AE122">
        <v>37</v>
      </c>
      <c r="AF122">
        <v>75</v>
      </c>
      <c r="AG122">
        <v>1</v>
      </c>
      <c r="AH122">
        <v>168</v>
      </c>
      <c r="AI122">
        <v>176</v>
      </c>
      <c r="AJ122">
        <v>4.7619047619047616E-2</v>
      </c>
      <c r="AK122" s="106">
        <v>1</v>
      </c>
      <c r="AL122" s="107">
        <v>0</v>
      </c>
      <c r="AM122" s="108">
        <f t="shared" si="15"/>
        <v>1</v>
      </c>
      <c r="AN122" s="80">
        <f t="shared" si="16"/>
        <v>1</v>
      </c>
      <c r="AO122" s="80">
        <f t="shared" si="17"/>
        <v>0.65729836239064376</v>
      </c>
      <c r="AP122" s="106">
        <f t="shared" si="18"/>
        <v>0.65729836239064376</v>
      </c>
      <c r="AQ122" s="108">
        <f t="shared" si="19"/>
        <v>0.34270163760935624</v>
      </c>
      <c r="AR122" s="106">
        <f t="shared" si="20"/>
        <v>-0.41961723513417387</v>
      </c>
      <c r="AS122" s="108">
        <f t="shared" si="21"/>
        <v>100</v>
      </c>
      <c r="AT122" s="80">
        <f t="shared" si="22"/>
        <v>0.52137911368427048</v>
      </c>
      <c r="CA122">
        <v>0.82509468578904421</v>
      </c>
      <c r="CB122">
        <v>1</v>
      </c>
      <c r="CC122">
        <v>0</v>
      </c>
      <c r="CD122" s="80">
        <f t="shared" si="26"/>
        <v>51</v>
      </c>
      <c r="CE122" s="80">
        <f t="shared" si="27"/>
        <v>67</v>
      </c>
      <c r="CF122" s="80">
        <f t="shared" si="23"/>
        <v>5.555555555555558E-2</v>
      </c>
      <c r="CG122" s="80">
        <f t="shared" si="24"/>
        <v>0.30208333333333337</v>
      </c>
      <c r="CH122" s="80">
        <f t="shared" si="25"/>
        <v>0</v>
      </c>
    </row>
    <row r="123" spans="1:86" ht="15.75" x14ac:dyDescent="0.5">
      <c r="A123" s="83">
        <v>20.399999999999999</v>
      </c>
      <c r="B123" s="82">
        <v>79</v>
      </c>
      <c r="C123" s="82">
        <v>7</v>
      </c>
      <c r="D123" s="84">
        <v>0.13100000000000001</v>
      </c>
      <c r="E123" s="82">
        <v>284</v>
      </c>
      <c r="F123" s="82">
        <v>4</v>
      </c>
      <c r="G123" s="82">
        <v>137</v>
      </c>
      <c r="H123" s="29">
        <v>1</v>
      </c>
      <c r="I123" s="82">
        <v>38</v>
      </c>
      <c r="J123" s="82">
        <v>15</v>
      </c>
      <c r="K123" s="82">
        <v>5</v>
      </c>
      <c r="L123" s="61">
        <v>39</v>
      </c>
      <c r="M123" s="62">
        <v>39</v>
      </c>
      <c r="N123" s="80">
        <v>1</v>
      </c>
      <c r="O123" s="30">
        <v>175</v>
      </c>
      <c r="P123" s="30">
        <v>185</v>
      </c>
      <c r="Q123" s="31">
        <v>5.7142857142857141E-2</v>
      </c>
      <c r="R123" s="82">
        <v>0</v>
      </c>
      <c r="T123">
        <v>14.8</v>
      </c>
      <c r="U123">
        <v>74</v>
      </c>
      <c r="V123">
        <v>6</v>
      </c>
      <c r="W123">
        <v>1.927</v>
      </c>
      <c r="X123">
        <v>249</v>
      </c>
      <c r="Y123">
        <v>2</v>
      </c>
      <c r="Z123">
        <v>78</v>
      </c>
      <c r="AA123">
        <v>1</v>
      </c>
      <c r="AB123">
        <v>29</v>
      </c>
      <c r="AC123">
        <v>7</v>
      </c>
      <c r="AD123">
        <v>2</v>
      </c>
      <c r="AE123">
        <v>38</v>
      </c>
      <c r="AF123">
        <v>58</v>
      </c>
      <c r="AG123">
        <v>0</v>
      </c>
      <c r="AH123">
        <v>164</v>
      </c>
      <c r="AI123">
        <v>171</v>
      </c>
      <c r="AJ123">
        <v>4.2682926829268296E-2</v>
      </c>
      <c r="AK123" s="106">
        <v>1</v>
      </c>
      <c r="AL123" s="107">
        <v>0</v>
      </c>
      <c r="AM123" s="108">
        <f t="shared" si="15"/>
        <v>1</v>
      </c>
      <c r="AN123" s="80">
        <f t="shared" si="16"/>
        <v>1</v>
      </c>
      <c r="AO123" s="80">
        <f t="shared" si="17"/>
        <v>0.92806151492861688</v>
      </c>
      <c r="AP123" s="106">
        <f t="shared" si="18"/>
        <v>0.92806151492861688</v>
      </c>
      <c r="AQ123" s="108">
        <f t="shared" si="19"/>
        <v>7.1938485071383118E-2</v>
      </c>
      <c r="AR123" s="106">
        <f t="shared" si="20"/>
        <v>-7.4657260754269136E-2</v>
      </c>
      <c r="AS123" s="108">
        <f t="shared" si="21"/>
        <v>100</v>
      </c>
      <c r="AT123" s="80">
        <f t="shared" si="22"/>
        <v>7.7514780986168111E-2</v>
      </c>
      <c r="CA123">
        <v>0.82996370726696722</v>
      </c>
      <c r="CB123">
        <v>0</v>
      </c>
      <c r="CC123">
        <v>1</v>
      </c>
      <c r="CD123" s="80">
        <f t="shared" si="26"/>
        <v>51</v>
      </c>
      <c r="CE123" s="80">
        <f t="shared" si="27"/>
        <v>68</v>
      </c>
      <c r="CF123" s="80">
        <f t="shared" si="23"/>
        <v>5.555555555555558E-2</v>
      </c>
      <c r="CG123" s="80">
        <f t="shared" si="24"/>
        <v>0.29166666666666663</v>
      </c>
      <c r="CH123" s="80">
        <f t="shared" si="25"/>
        <v>0</v>
      </c>
    </row>
    <row r="124" spans="1:86" ht="15.75" x14ac:dyDescent="0.5">
      <c r="A124" s="83">
        <v>9.8000000000000007</v>
      </c>
      <c r="B124" s="82">
        <v>64</v>
      </c>
      <c r="C124" s="82">
        <v>5</v>
      </c>
      <c r="D124" s="84">
        <v>1.5389999999999999</v>
      </c>
      <c r="E124" s="82">
        <v>115</v>
      </c>
      <c r="F124" s="82">
        <v>4</v>
      </c>
      <c r="G124" s="82">
        <v>72</v>
      </c>
      <c r="H124" s="29">
        <v>1</v>
      </c>
      <c r="I124" s="82">
        <v>36</v>
      </c>
      <c r="J124" s="82">
        <v>8</v>
      </c>
      <c r="K124" s="82">
        <v>2</v>
      </c>
      <c r="L124" s="61">
        <v>35</v>
      </c>
      <c r="M124" s="62">
        <v>50</v>
      </c>
      <c r="N124" s="80">
        <v>1</v>
      </c>
      <c r="O124" s="30">
        <v>175</v>
      </c>
      <c r="P124" s="30">
        <v>183</v>
      </c>
      <c r="Q124" s="31">
        <v>4.5714285714285714E-2</v>
      </c>
      <c r="R124" s="82">
        <v>1</v>
      </c>
      <c r="T124">
        <v>14.8</v>
      </c>
      <c r="U124">
        <v>91</v>
      </c>
      <c r="V124">
        <v>2</v>
      </c>
      <c r="W124">
        <v>1.968</v>
      </c>
      <c r="X124">
        <v>164</v>
      </c>
      <c r="Y124">
        <v>1</v>
      </c>
      <c r="Z124">
        <v>86</v>
      </c>
      <c r="AA124">
        <v>0</v>
      </c>
      <c r="AB124">
        <v>33</v>
      </c>
      <c r="AC124">
        <v>5</v>
      </c>
      <c r="AD124">
        <v>2</v>
      </c>
      <c r="AE124">
        <v>37</v>
      </c>
      <c r="AF124">
        <v>98</v>
      </c>
      <c r="AG124">
        <v>0</v>
      </c>
      <c r="AH124">
        <v>183</v>
      </c>
      <c r="AI124">
        <v>194</v>
      </c>
      <c r="AJ124">
        <v>6.0109289617486336E-2</v>
      </c>
      <c r="AK124" s="106">
        <v>1</v>
      </c>
      <c r="AL124" s="107">
        <v>0</v>
      </c>
      <c r="AM124" s="108">
        <f t="shared" si="15"/>
        <v>1</v>
      </c>
      <c r="AN124" s="80">
        <f t="shared" si="16"/>
        <v>1</v>
      </c>
      <c r="AO124" s="80">
        <f t="shared" si="17"/>
        <v>0.97980505152288067</v>
      </c>
      <c r="AP124" s="106">
        <f t="shared" si="18"/>
        <v>0.97980505152288067</v>
      </c>
      <c r="AQ124" s="108">
        <f t="shared" si="19"/>
        <v>2.0194948477119334E-2</v>
      </c>
      <c r="AR124" s="106">
        <f t="shared" si="20"/>
        <v>-2.0401654123591666E-2</v>
      </c>
      <c r="AS124" s="108">
        <f t="shared" si="21"/>
        <v>100</v>
      </c>
      <c r="AT124" s="80">
        <f t="shared" si="22"/>
        <v>2.0611190405408659E-2</v>
      </c>
      <c r="CA124">
        <v>0.83361506840459143</v>
      </c>
      <c r="CB124">
        <v>0</v>
      </c>
      <c r="CC124">
        <v>1</v>
      </c>
      <c r="CD124" s="80">
        <f t="shared" si="26"/>
        <v>51</v>
      </c>
      <c r="CE124" s="80">
        <f t="shared" si="27"/>
        <v>69</v>
      </c>
      <c r="CF124" s="80">
        <f t="shared" si="23"/>
        <v>5.555555555555558E-2</v>
      </c>
      <c r="CG124" s="80">
        <f t="shared" si="24"/>
        <v>0.28125</v>
      </c>
      <c r="CH124" s="80">
        <f t="shared" si="25"/>
        <v>0</v>
      </c>
    </row>
    <row r="125" spans="1:86" ht="15.75" x14ac:dyDescent="0.5">
      <c r="A125" s="83">
        <v>16.2</v>
      </c>
      <c r="B125" s="82">
        <v>67</v>
      </c>
      <c r="C125" s="82">
        <v>9</v>
      </c>
      <c r="D125" s="84">
        <v>0.63700000000000001</v>
      </c>
      <c r="E125" s="82">
        <v>188</v>
      </c>
      <c r="F125" s="82">
        <v>4</v>
      </c>
      <c r="G125" s="82">
        <v>76</v>
      </c>
      <c r="H125" s="29">
        <v>1</v>
      </c>
      <c r="I125" s="82">
        <v>30</v>
      </c>
      <c r="J125" s="82">
        <v>12</v>
      </c>
      <c r="K125" s="82">
        <v>1</v>
      </c>
      <c r="L125" s="61">
        <v>37</v>
      </c>
      <c r="M125" s="62">
        <v>49</v>
      </c>
      <c r="N125" s="80">
        <v>1</v>
      </c>
      <c r="O125" s="30">
        <v>181</v>
      </c>
      <c r="P125" s="30">
        <v>190</v>
      </c>
      <c r="Q125" s="31">
        <v>4.9723756906077346E-2</v>
      </c>
      <c r="R125" s="82">
        <v>0</v>
      </c>
      <c r="T125">
        <v>14.9</v>
      </c>
      <c r="U125">
        <v>59</v>
      </c>
      <c r="V125">
        <v>6</v>
      </c>
      <c r="W125">
        <v>0.7</v>
      </c>
      <c r="X125">
        <v>214</v>
      </c>
      <c r="Y125">
        <v>2</v>
      </c>
      <c r="Z125">
        <v>95</v>
      </c>
      <c r="AA125">
        <v>0</v>
      </c>
      <c r="AB125">
        <v>41</v>
      </c>
      <c r="AC125">
        <v>4</v>
      </c>
      <c r="AD125">
        <v>3</v>
      </c>
      <c r="AE125">
        <v>36</v>
      </c>
      <c r="AF125">
        <v>45</v>
      </c>
      <c r="AG125">
        <v>0</v>
      </c>
      <c r="AH125">
        <v>173</v>
      </c>
      <c r="AI125">
        <v>182</v>
      </c>
      <c r="AJ125">
        <v>5.2023121387283239E-2</v>
      </c>
      <c r="AK125" s="106">
        <v>1</v>
      </c>
      <c r="AL125" s="107">
        <v>0</v>
      </c>
      <c r="AM125" s="108">
        <f t="shared" si="15"/>
        <v>1</v>
      </c>
      <c r="AN125" s="80">
        <f t="shared" si="16"/>
        <v>1</v>
      </c>
      <c r="AO125" s="80">
        <f t="shared" si="17"/>
        <v>0.57193890104576406</v>
      </c>
      <c r="AP125" s="106">
        <f t="shared" si="18"/>
        <v>0.57193890104576406</v>
      </c>
      <c r="AQ125" s="108">
        <f t="shared" si="19"/>
        <v>0.42806109895423594</v>
      </c>
      <c r="AR125" s="106">
        <f t="shared" si="20"/>
        <v>-0.55872310966117145</v>
      </c>
      <c r="AS125" s="108">
        <f t="shared" si="21"/>
        <v>100</v>
      </c>
      <c r="AT125" s="80">
        <f t="shared" si="22"/>
        <v>0.74843851007781748</v>
      </c>
      <c r="CA125">
        <v>0.83522714396074893</v>
      </c>
      <c r="CB125">
        <v>0</v>
      </c>
      <c r="CC125">
        <v>1</v>
      </c>
      <c r="CD125" s="80">
        <f t="shared" si="26"/>
        <v>51</v>
      </c>
      <c r="CE125" s="80">
        <f t="shared" si="27"/>
        <v>70</v>
      </c>
      <c r="CF125" s="80">
        <f t="shared" si="23"/>
        <v>5.555555555555558E-2</v>
      </c>
      <c r="CG125" s="80">
        <f t="shared" si="24"/>
        <v>0.27083333333333337</v>
      </c>
      <c r="CH125" s="80">
        <f t="shared" si="25"/>
        <v>0</v>
      </c>
    </row>
    <row r="126" spans="1:86" ht="15.75" x14ac:dyDescent="0.5">
      <c r="A126" s="83">
        <v>11.4</v>
      </c>
      <c r="B126" s="82">
        <v>65</v>
      </c>
      <c r="C126" s="82">
        <v>9</v>
      </c>
      <c r="D126" s="84">
        <v>0.27500000000000002</v>
      </c>
      <c r="E126" s="82">
        <v>139</v>
      </c>
      <c r="F126" s="82">
        <v>1</v>
      </c>
      <c r="G126" s="82">
        <v>124</v>
      </c>
      <c r="H126" s="29">
        <v>1</v>
      </c>
      <c r="I126" s="82">
        <v>34</v>
      </c>
      <c r="J126" s="82">
        <v>11</v>
      </c>
      <c r="K126" s="82">
        <v>2</v>
      </c>
      <c r="L126" s="61">
        <v>40</v>
      </c>
      <c r="M126" s="62">
        <v>59</v>
      </c>
      <c r="N126" s="80">
        <v>1</v>
      </c>
      <c r="O126" s="30">
        <v>169</v>
      </c>
      <c r="P126" s="30">
        <v>174</v>
      </c>
      <c r="Q126" s="31">
        <v>2.9585798816568046E-2</v>
      </c>
      <c r="R126" s="82">
        <v>0</v>
      </c>
      <c r="T126">
        <v>15.3</v>
      </c>
      <c r="U126">
        <v>117</v>
      </c>
      <c r="V126">
        <v>2</v>
      </c>
      <c r="W126">
        <v>0.104</v>
      </c>
      <c r="X126">
        <v>253</v>
      </c>
      <c r="Y126">
        <v>2</v>
      </c>
      <c r="Z126">
        <v>145</v>
      </c>
      <c r="AA126">
        <v>1</v>
      </c>
      <c r="AB126">
        <v>52</v>
      </c>
      <c r="AC126">
        <v>15</v>
      </c>
      <c r="AD126">
        <v>3</v>
      </c>
      <c r="AE126">
        <v>30</v>
      </c>
      <c r="AF126">
        <v>59</v>
      </c>
      <c r="AG126">
        <v>0</v>
      </c>
      <c r="AH126">
        <v>163</v>
      </c>
      <c r="AI126">
        <v>169</v>
      </c>
      <c r="AJ126">
        <v>3.6809815950920248E-2</v>
      </c>
      <c r="AK126" s="106">
        <v>1</v>
      </c>
      <c r="AL126" s="107">
        <v>0</v>
      </c>
      <c r="AM126" s="108">
        <f t="shared" si="15"/>
        <v>1</v>
      </c>
      <c r="AN126" s="80">
        <f t="shared" si="16"/>
        <v>1</v>
      </c>
      <c r="AO126" s="80">
        <f t="shared" si="17"/>
        <v>0.77534873597640441</v>
      </c>
      <c r="AP126" s="106">
        <f t="shared" si="18"/>
        <v>0.77534873597640441</v>
      </c>
      <c r="AQ126" s="108">
        <f t="shared" si="19"/>
        <v>0.22465126402359559</v>
      </c>
      <c r="AR126" s="106">
        <f t="shared" si="20"/>
        <v>-0.25444236893524846</v>
      </c>
      <c r="AS126" s="108">
        <f t="shared" si="21"/>
        <v>100</v>
      </c>
      <c r="AT126" s="80">
        <f t="shared" si="22"/>
        <v>0.28974221998400501</v>
      </c>
      <c r="CA126">
        <v>0.83763489317218676</v>
      </c>
      <c r="CB126">
        <v>0</v>
      </c>
      <c r="CC126">
        <v>1</v>
      </c>
      <c r="CD126" s="80">
        <f t="shared" si="26"/>
        <v>51</v>
      </c>
      <c r="CE126" s="80">
        <f t="shared" si="27"/>
        <v>71</v>
      </c>
      <c r="CF126" s="80">
        <f t="shared" si="23"/>
        <v>5.555555555555558E-2</v>
      </c>
      <c r="CG126" s="80">
        <f t="shared" si="24"/>
        <v>0.26041666666666663</v>
      </c>
      <c r="CH126" s="80">
        <f t="shared" si="25"/>
        <v>0</v>
      </c>
    </row>
    <row r="127" spans="1:86" ht="15.75" x14ac:dyDescent="0.5">
      <c r="A127" s="83">
        <v>18.3</v>
      </c>
      <c r="B127" s="82">
        <v>89</v>
      </c>
      <c r="C127" s="82">
        <v>6</v>
      </c>
      <c r="D127" s="84">
        <v>0.71099999999999997</v>
      </c>
      <c r="E127" s="82">
        <v>232</v>
      </c>
      <c r="F127" s="82">
        <v>4</v>
      </c>
      <c r="G127" s="82">
        <v>99</v>
      </c>
      <c r="H127" s="29">
        <v>1</v>
      </c>
      <c r="I127" s="82">
        <v>47</v>
      </c>
      <c r="J127" s="82">
        <v>13</v>
      </c>
      <c r="K127" s="82">
        <v>3</v>
      </c>
      <c r="L127" s="61">
        <v>37</v>
      </c>
      <c r="M127" s="62">
        <v>89</v>
      </c>
      <c r="N127" s="80">
        <v>1</v>
      </c>
      <c r="O127" s="30">
        <v>183</v>
      </c>
      <c r="P127" s="30">
        <v>193</v>
      </c>
      <c r="Q127" s="31">
        <v>5.4644808743169397E-2</v>
      </c>
      <c r="R127" s="82">
        <v>0</v>
      </c>
      <c r="T127">
        <v>15.4</v>
      </c>
      <c r="U127">
        <v>58</v>
      </c>
      <c r="V127">
        <v>6</v>
      </c>
      <c r="W127">
        <v>1.623</v>
      </c>
      <c r="X127">
        <v>209</v>
      </c>
      <c r="Y127">
        <v>1</v>
      </c>
      <c r="Z127">
        <v>88</v>
      </c>
      <c r="AA127">
        <v>1</v>
      </c>
      <c r="AB127">
        <v>45</v>
      </c>
      <c r="AC127">
        <v>10</v>
      </c>
      <c r="AD127">
        <v>3</v>
      </c>
      <c r="AE127">
        <v>38</v>
      </c>
      <c r="AF127">
        <v>45</v>
      </c>
      <c r="AG127">
        <v>1</v>
      </c>
      <c r="AH127">
        <v>179</v>
      </c>
      <c r="AI127">
        <v>187</v>
      </c>
      <c r="AJ127">
        <v>4.4692737430167599E-2</v>
      </c>
      <c r="AK127" s="106">
        <v>0</v>
      </c>
      <c r="AL127" s="107">
        <v>1</v>
      </c>
      <c r="AM127" s="108">
        <f t="shared" si="15"/>
        <v>1</v>
      </c>
      <c r="AN127" s="80">
        <f t="shared" si="16"/>
        <v>0</v>
      </c>
      <c r="AO127" s="80">
        <f t="shared" si="17"/>
        <v>0.24532953186896989</v>
      </c>
      <c r="AP127" s="106">
        <f t="shared" si="18"/>
        <v>0.24532953186896989</v>
      </c>
      <c r="AQ127" s="108">
        <f t="shared" si="19"/>
        <v>0.75467046813103011</v>
      </c>
      <c r="AR127" s="106">
        <f t="shared" si="20"/>
        <v>-0.28147409106376026</v>
      </c>
      <c r="AS127" s="108">
        <f t="shared" si="21"/>
        <v>100</v>
      </c>
      <c r="AT127" s="80">
        <f t="shared" si="22"/>
        <v>0.32508166442041614</v>
      </c>
      <c r="CA127">
        <v>0.83934901491323177</v>
      </c>
      <c r="CB127">
        <v>0</v>
      </c>
      <c r="CC127">
        <v>1</v>
      </c>
      <c r="CD127" s="80">
        <f t="shared" si="26"/>
        <v>51</v>
      </c>
      <c r="CE127" s="80">
        <f t="shared" si="27"/>
        <v>72</v>
      </c>
      <c r="CF127" s="80">
        <f t="shared" si="23"/>
        <v>5.555555555555558E-2</v>
      </c>
      <c r="CG127" s="80">
        <f t="shared" si="24"/>
        <v>0.25</v>
      </c>
      <c r="CH127" s="80">
        <f t="shared" si="25"/>
        <v>0</v>
      </c>
    </row>
    <row r="128" spans="1:86" ht="15.75" x14ac:dyDescent="0.5">
      <c r="A128" s="83">
        <v>8.6999999999999993</v>
      </c>
      <c r="B128" s="82">
        <v>53</v>
      </c>
      <c r="C128" s="82">
        <v>10</v>
      </c>
      <c r="D128" s="84">
        <v>1.2</v>
      </c>
      <c r="E128" s="82">
        <v>83</v>
      </c>
      <c r="F128" s="82">
        <v>2</v>
      </c>
      <c r="G128" s="82">
        <v>90</v>
      </c>
      <c r="H128" s="29">
        <v>1</v>
      </c>
      <c r="I128" s="82">
        <v>33</v>
      </c>
      <c r="J128" s="82">
        <v>8</v>
      </c>
      <c r="K128" s="82">
        <v>2</v>
      </c>
      <c r="L128" s="61">
        <v>39</v>
      </c>
      <c r="M128" s="62">
        <v>109</v>
      </c>
      <c r="N128" s="80">
        <v>1</v>
      </c>
      <c r="O128" s="30">
        <v>172</v>
      </c>
      <c r="P128" s="30">
        <v>179</v>
      </c>
      <c r="Q128" s="31">
        <v>4.0697674418604654E-2</v>
      </c>
      <c r="R128" s="82">
        <v>1</v>
      </c>
      <c r="T128">
        <v>15.5</v>
      </c>
      <c r="U128">
        <v>75</v>
      </c>
      <c r="V128">
        <v>4</v>
      </c>
      <c r="W128">
        <v>0.185</v>
      </c>
      <c r="X128">
        <v>166</v>
      </c>
      <c r="Y128">
        <v>5</v>
      </c>
      <c r="Z128">
        <v>133</v>
      </c>
      <c r="AA128">
        <v>0</v>
      </c>
      <c r="AB128">
        <v>29</v>
      </c>
      <c r="AC128">
        <v>15</v>
      </c>
      <c r="AD128">
        <v>1</v>
      </c>
      <c r="AE128">
        <v>32</v>
      </c>
      <c r="AF128">
        <v>97</v>
      </c>
      <c r="AG128">
        <v>1</v>
      </c>
      <c r="AH128">
        <v>178</v>
      </c>
      <c r="AI128">
        <v>187</v>
      </c>
      <c r="AJ128">
        <v>5.0561797752808987E-2</v>
      </c>
      <c r="AK128" s="106">
        <v>0</v>
      </c>
      <c r="AL128" s="107">
        <v>1</v>
      </c>
      <c r="AM128" s="108">
        <f t="shared" si="15"/>
        <v>1</v>
      </c>
      <c r="AN128" s="80">
        <f t="shared" si="16"/>
        <v>0</v>
      </c>
      <c r="AO128" s="80">
        <f t="shared" si="17"/>
        <v>0.95159329258440306</v>
      </c>
      <c r="AP128" s="106">
        <f t="shared" si="18"/>
        <v>0.95159329258440306</v>
      </c>
      <c r="AQ128" s="108">
        <f t="shared" si="19"/>
        <v>4.8406707415596939E-2</v>
      </c>
      <c r="AR128" s="106">
        <f t="shared" si="20"/>
        <v>-3.0281168918944044</v>
      </c>
      <c r="AS128" s="108">
        <f t="shared" si="21"/>
        <v>0</v>
      </c>
      <c r="AT128" s="80">
        <f t="shared" si="22"/>
        <v>19.658294137101208</v>
      </c>
      <c r="CA128">
        <v>0.83974982925307717</v>
      </c>
      <c r="CB128">
        <v>0</v>
      </c>
      <c r="CC128">
        <v>1</v>
      </c>
      <c r="CD128" s="80">
        <f t="shared" si="26"/>
        <v>51</v>
      </c>
      <c r="CE128" s="80">
        <f t="shared" si="27"/>
        <v>73</v>
      </c>
      <c r="CF128" s="80">
        <f t="shared" si="23"/>
        <v>5.555555555555558E-2</v>
      </c>
      <c r="CG128" s="80">
        <f t="shared" si="24"/>
        <v>0.23958333333333337</v>
      </c>
      <c r="CH128" s="80">
        <f t="shared" si="25"/>
        <v>0</v>
      </c>
    </row>
    <row r="129" spans="1:86" ht="15.75" x14ac:dyDescent="0.5">
      <c r="A129" s="83">
        <v>9.1</v>
      </c>
      <c r="B129" s="82">
        <v>44</v>
      </c>
      <c r="C129" s="82">
        <v>14</v>
      </c>
      <c r="D129" s="84">
        <v>1.2270000000000001</v>
      </c>
      <c r="E129" s="82">
        <v>100</v>
      </c>
      <c r="F129" s="82">
        <v>5</v>
      </c>
      <c r="G129" s="82">
        <v>98</v>
      </c>
      <c r="H129" s="29">
        <v>0</v>
      </c>
      <c r="I129" s="82">
        <v>37</v>
      </c>
      <c r="J129" s="82">
        <v>10</v>
      </c>
      <c r="K129" s="82">
        <v>4</v>
      </c>
      <c r="L129" s="61">
        <v>41</v>
      </c>
      <c r="M129" s="62">
        <v>20</v>
      </c>
      <c r="N129" s="80">
        <v>0</v>
      </c>
      <c r="O129" s="30">
        <v>173</v>
      </c>
      <c r="P129" s="30">
        <v>180</v>
      </c>
      <c r="Q129" s="31">
        <v>4.046242774566474E-2</v>
      </c>
      <c r="R129" s="82">
        <v>1</v>
      </c>
      <c r="T129">
        <v>15.6</v>
      </c>
      <c r="U129">
        <v>67</v>
      </c>
      <c r="V129">
        <v>13</v>
      </c>
      <c r="W129">
        <v>1.4610000000000001</v>
      </c>
      <c r="X129">
        <v>180</v>
      </c>
      <c r="Y129">
        <v>4</v>
      </c>
      <c r="Z129">
        <v>91</v>
      </c>
      <c r="AA129">
        <v>0</v>
      </c>
      <c r="AB129">
        <v>44</v>
      </c>
      <c r="AC129">
        <v>10</v>
      </c>
      <c r="AD129">
        <v>3</v>
      </c>
      <c r="AE129">
        <v>40</v>
      </c>
      <c r="AF129">
        <v>44</v>
      </c>
      <c r="AG129">
        <v>0</v>
      </c>
      <c r="AH129">
        <v>181</v>
      </c>
      <c r="AI129">
        <v>187</v>
      </c>
      <c r="AJ129">
        <v>3.3149171270718231E-2</v>
      </c>
      <c r="AK129" s="106">
        <v>0</v>
      </c>
      <c r="AL129" s="107">
        <v>1</v>
      </c>
      <c r="AM129" s="108">
        <f t="shared" si="15"/>
        <v>1</v>
      </c>
      <c r="AN129" s="80">
        <f t="shared" si="16"/>
        <v>0</v>
      </c>
      <c r="AO129" s="80">
        <f t="shared" si="17"/>
        <v>0.88715525962215236</v>
      </c>
      <c r="AP129" s="106">
        <f t="shared" si="18"/>
        <v>0.88715525962215236</v>
      </c>
      <c r="AQ129" s="108">
        <f t="shared" si="19"/>
        <v>0.11284474037784764</v>
      </c>
      <c r="AR129" s="106">
        <f t="shared" si="20"/>
        <v>-2.1817423840014838</v>
      </c>
      <c r="AS129" s="108">
        <f t="shared" si="21"/>
        <v>0</v>
      </c>
      <c r="AT129" s="80">
        <f t="shared" si="22"/>
        <v>7.8617333572802321</v>
      </c>
      <c r="CA129">
        <v>0.84304666490204339</v>
      </c>
      <c r="CB129">
        <v>0</v>
      </c>
      <c r="CC129">
        <v>1</v>
      </c>
      <c r="CD129" s="80">
        <f t="shared" si="26"/>
        <v>51</v>
      </c>
      <c r="CE129" s="80">
        <f t="shared" si="27"/>
        <v>74</v>
      </c>
      <c r="CF129" s="80">
        <f t="shared" si="23"/>
        <v>5.555555555555558E-2</v>
      </c>
      <c r="CG129" s="80">
        <f t="shared" si="24"/>
        <v>0.22916666666666663</v>
      </c>
      <c r="CH129" s="80">
        <f t="shared" si="25"/>
        <v>0</v>
      </c>
    </row>
    <row r="130" spans="1:86" ht="15.75" x14ac:dyDescent="0.5">
      <c r="A130" s="83">
        <v>9.6999999999999993</v>
      </c>
      <c r="B130" s="82">
        <v>46</v>
      </c>
      <c r="C130" s="82">
        <v>7</v>
      </c>
      <c r="D130" s="84">
        <v>1.9630000000000001</v>
      </c>
      <c r="E130" s="82">
        <v>113</v>
      </c>
      <c r="F130" s="82">
        <v>4</v>
      </c>
      <c r="G130" s="82">
        <v>85</v>
      </c>
      <c r="H130" s="29">
        <v>0</v>
      </c>
      <c r="I130" s="82">
        <v>28</v>
      </c>
      <c r="J130" s="82">
        <v>10</v>
      </c>
      <c r="K130" s="82">
        <v>1</v>
      </c>
      <c r="L130" s="61">
        <v>39</v>
      </c>
      <c r="M130" s="62">
        <v>22</v>
      </c>
      <c r="N130" s="80">
        <v>0</v>
      </c>
      <c r="O130" s="30">
        <v>176</v>
      </c>
      <c r="P130" s="30">
        <v>181</v>
      </c>
      <c r="Q130" s="31">
        <v>2.8409090909090908E-2</v>
      </c>
      <c r="R130" s="82">
        <v>1</v>
      </c>
      <c r="T130">
        <v>15.7</v>
      </c>
      <c r="U130">
        <v>67</v>
      </c>
      <c r="V130">
        <v>9</v>
      </c>
      <c r="W130">
        <v>0.05</v>
      </c>
      <c r="X130">
        <v>228</v>
      </c>
      <c r="Y130">
        <v>4</v>
      </c>
      <c r="Z130">
        <v>86</v>
      </c>
      <c r="AA130">
        <v>1</v>
      </c>
      <c r="AB130">
        <v>31</v>
      </c>
      <c r="AC130">
        <v>13</v>
      </c>
      <c r="AD130">
        <v>1</v>
      </c>
      <c r="AE130">
        <v>38</v>
      </c>
      <c r="AF130">
        <v>70</v>
      </c>
      <c r="AG130">
        <v>1</v>
      </c>
      <c r="AH130">
        <v>173</v>
      </c>
      <c r="AI130">
        <v>181</v>
      </c>
      <c r="AJ130">
        <v>4.6242774566473986E-2</v>
      </c>
      <c r="AK130" s="106">
        <v>0</v>
      </c>
      <c r="AL130" s="107">
        <v>1</v>
      </c>
      <c r="AM130" s="108">
        <f t="shared" si="15"/>
        <v>1</v>
      </c>
      <c r="AN130" s="80">
        <f t="shared" si="16"/>
        <v>0</v>
      </c>
      <c r="AO130" s="80">
        <f t="shared" si="17"/>
        <v>0.74670420773103297</v>
      </c>
      <c r="AP130" s="106">
        <f t="shared" si="18"/>
        <v>0.74670420773103297</v>
      </c>
      <c r="AQ130" s="108">
        <f t="shared" si="19"/>
        <v>0.25329579226896703</v>
      </c>
      <c r="AR130" s="106">
        <f t="shared" si="20"/>
        <v>-1.3731973337628298</v>
      </c>
      <c r="AS130" s="108">
        <f t="shared" si="21"/>
        <v>0</v>
      </c>
      <c r="AT130" s="80">
        <f t="shared" si="22"/>
        <v>2.9479534620067067</v>
      </c>
      <c r="CA130">
        <v>0.85434278112331408</v>
      </c>
      <c r="CB130">
        <v>0</v>
      </c>
      <c r="CC130">
        <v>1</v>
      </c>
      <c r="CD130" s="80">
        <f t="shared" si="26"/>
        <v>51</v>
      </c>
      <c r="CE130" s="80">
        <f t="shared" si="27"/>
        <v>75</v>
      </c>
      <c r="CF130" s="80">
        <f t="shared" si="23"/>
        <v>5.555555555555558E-2</v>
      </c>
      <c r="CG130" s="80">
        <f t="shared" si="24"/>
        <v>0.21875</v>
      </c>
      <c r="CH130" s="80">
        <f t="shared" si="25"/>
        <v>0</v>
      </c>
    </row>
    <row r="131" spans="1:86" ht="15.75" x14ac:dyDescent="0.5">
      <c r="A131" s="83">
        <v>6.6</v>
      </c>
      <c r="B131" s="82">
        <v>58</v>
      </c>
      <c r="C131" s="82">
        <v>17</v>
      </c>
      <c r="D131" s="84">
        <v>0.496</v>
      </c>
      <c r="E131" s="82">
        <v>100</v>
      </c>
      <c r="F131" s="82">
        <v>2</v>
      </c>
      <c r="G131" s="82">
        <v>136</v>
      </c>
      <c r="H131" s="29">
        <v>0</v>
      </c>
      <c r="I131" s="82">
        <v>42</v>
      </c>
      <c r="J131" s="82">
        <v>5</v>
      </c>
      <c r="K131" s="82">
        <v>3</v>
      </c>
      <c r="L131" s="61">
        <v>43</v>
      </c>
      <c r="M131" s="62">
        <v>39</v>
      </c>
      <c r="N131" s="80">
        <v>0</v>
      </c>
      <c r="O131" s="30">
        <v>161</v>
      </c>
      <c r="P131" s="30">
        <v>165</v>
      </c>
      <c r="Q131" s="31">
        <v>2.4844720496894408E-2</v>
      </c>
      <c r="R131" s="82">
        <v>0</v>
      </c>
      <c r="T131">
        <v>15.8</v>
      </c>
      <c r="U131">
        <v>88</v>
      </c>
      <c r="V131">
        <v>18</v>
      </c>
      <c r="W131">
        <v>1</v>
      </c>
      <c r="X131">
        <v>283</v>
      </c>
      <c r="Y131">
        <v>2</v>
      </c>
      <c r="Z131">
        <v>104</v>
      </c>
      <c r="AA131">
        <v>0</v>
      </c>
      <c r="AB131">
        <v>40</v>
      </c>
      <c r="AC131">
        <v>8</v>
      </c>
      <c r="AD131">
        <v>3</v>
      </c>
      <c r="AE131">
        <v>43</v>
      </c>
      <c r="AF131">
        <v>64</v>
      </c>
      <c r="AG131">
        <v>0</v>
      </c>
      <c r="AH131">
        <v>167</v>
      </c>
      <c r="AI131">
        <v>177</v>
      </c>
      <c r="AJ131">
        <v>5.9880239520958084E-2</v>
      </c>
      <c r="AK131" s="106">
        <v>1</v>
      </c>
      <c r="AL131" s="107">
        <v>0</v>
      </c>
      <c r="AM131" s="108">
        <f t="shared" si="15"/>
        <v>1</v>
      </c>
      <c r="AN131" s="80">
        <f t="shared" si="16"/>
        <v>1</v>
      </c>
      <c r="AO131" s="80">
        <f t="shared" si="17"/>
        <v>0.95894829770623735</v>
      </c>
      <c r="AP131" s="106">
        <f t="shared" si="18"/>
        <v>0.95894829770623735</v>
      </c>
      <c r="AQ131" s="108">
        <f t="shared" si="19"/>
        <v>4.1051702293762649E-2</v>
      </c>
      <c r="AR131" s="106">
        <f t="shared" si="20"/>
        <v>-4.191811826712246E-2</v>
      </c>
      <c r="AS131" s="108">
        <f t="shared" si="21"/>
        <v>100</v>
      </c>
      <c r="AT131" s="80">
        <f t="shared" si="22"/>
        <v>4.2809088239643925E-2</v>
      </c>
      <c r="CA131">
        <v>0.86671371250366414</v>
      </c>
      <c r="CB131">
        <v>0</v>
      </c>
      <c r="CC131">
        <v>1</v>
      </c>
      <c r="CD131" s="80">
        <f t="shared" si="26"/>
        <v>51</v>
      </c>
      <c r="CE131" s="80">
        <f t="shared" si="27"/>
        <v>76</v>
      </c>
      <c r="CF131" s="80">
        <f t="shared" si="23"/>
        <v>5.555555555555558E-2</v>
      </c>
      <c r="CG131" s="80">
        <f t="shared" si="24"/>
        <v>0.20833333333333337</v>
      </c>
      <c r="CH131" s="80">
        <f t="shared" si="25"/>
        <v>0</v>
      </c>
    </row>
    <row r="132" spans="1:86" ht="15.75" x14ac:dyDescent="0.5">
      <c r="A132" s="83">
        <v>9.1</v>
      </c>
      <c r="B132" s="82">
        <v>62</v>
      </c>
      <c r="C132" s="82">
        <v>23</v>
      </c>
      <c r="D132" s="84">
        <v>0.42399999999999999</v>
      </c>
      <c r="E132" s="82">
        <v>123</v>
      </c>
      <c r="F132" s="82">
        <v>2</v>
      </c>
      <c r="G132" s="82">
        <v>75</v>
      </c>
      <c r="H132" s="29">
        <v>0</v>
      </c>
      <c r="I132" s="82">
        <v>49</v>
      </c>
      <c r="J132" s="82">
        <v>12</v>
      </c>
      <c r="K132" s="82">
        <v>3</v>
      </c>
      <c r="L132" s="61">
        <v>48</v>
      </c>
      <c r="M132" s="62">
        <v>43</v>
      </c>
      <c r="N132" s="80">
        <v>1</v>
      </c>
      <c r="O132" s="30">
        <v>157</v>
      </c>
      <c r="P132" s="30">
        <v>162</v>
      </c>
      <c r="Q132" s="31">
        <v>3.1847133757961783E-2</v>
      </c>
      <c r="R132" s="82">
        <v>0</v>
      </c>
      <c r="T132">
        <v>15.9</v>
      </c>
      <c r="U132">
        <v>66</v>
      </c>
      <c r="V132">
        <v>9</v>
      </c>
      <c r="W132">
        <v>9.1999999999999998E-2</v>
      </c>
      <c r="X132">
        <v>230</v>
      </c>
      <c r="Y132">
        <v>4</v>
      </c>
      <c r="Z132">
        <v>137</v>
      </c>
      <c r="AA132">
        <v>0</v>
      </c>
      <c r="AB132">
        <v>43</v>
      </c>
      <c r="AC132">
        <v>12</v>
      </c>
      <c r="AD132">
        <v>3</v>
      </c>
      <c r="AE132">
        <v>36</v>
      </c>
      <c r="AF132">
        <v>65</v>
      </c>
      <c r="AG132">
        <v>0</v>
      </c>
      <c r="AH132">
        <v>165</v>
      </c>
      <c r="AI132">
        <v>174</v>
      </c>
      <c r="AJ132">
        <v>5.4545454545454543E-2</v>
      </c>
      <c r="AK132" s="106">
        <v>0</v>
      </c>
      <c r="AL132" s="107">
        <v>1</v>
      </c>
      <c r="AM132" s="108">
        <f t="shared" si="15"/>
        <v>1</v>
      </c>
      <c r="AN132" s="80">
        <f t="shared" si="16"/>
        <v>0</v>
      </c>
      <c r="AO132" s="80">
        <f t="shared" si="17"/>
        <v>0.78373736561197516</v>
      </c>
      <c r="AP132" s="106">
        <f t="shared" si="18"/>
        <v>0.78373736561197516</v>
      </c>
      <c r="AQ132" s="108">
        <f t="shared" si="19"/>
        <v>0.21626263438802484</v>
      </c>
      <c r="AR132" s="106">
        <f t="shared" si="20"/>
        <v>-1.5312617099610955</v>
      </c>
      <c r="AS132" s="108">
        <f t="shared" si="21"/>
        <v>0</v>
      </c>
      <c r="AT132" s="80">
        <f t="shared" si="22"/>
        <v>3.6240072994106338</v>
      </c>
      <c r="CA132">
        <v>0.88017904603163777</v>
      </c>
      <c r="CB132">
        <v>0</v>
      </c>
      <c r="CC132">
        <v>1</v>
      </c>
      <c r="CD132" s="80">
        <f t="shared" si="26"/>
        <v>51</v>
      </c>
      <c r="CE132" s="80">
        <f t="shared" si="27"/>
        <v>77</v>
      </c>
      <c r="CF132" s="80">
        <f t="shared" si="23"/>
        <v>5.555555555555558E-2</v>
      </c>
      <c r="CG132" s="80">
        <f t="shared" si="24"/>
        <v>0.19791666666666663</v>
      </c>
      <c r="CH132" s="80">
        <f t="shared" si="25"/>
        <v>0</v>
      </c>
    </row>
    <row r="133" spans="1:86" ht="15.75" x14ac:dyDescent="0.5">
      <c r="A133" s="83">
        <v>9.6999999999999993</v>
      </c>
      <c r="B133" s="82">
        <v>62</v>
      </c>
      <c r="C133" s="82">
        <v>11</v>
      </c>
      <c r="D133" s="84">
        <v>1.1519999999999999</v>
      </c>
      <c r="E133" s="82">
        <v>106</v>
      </c>
      <c r="F133" s="82">
        <v>2</v>
      </c>
      <c r="G133" s="82">
        <v>96</v>
      </c>
      <c r="H133" s="29">
        <v>1</v>
      </c>
      <c r="I133" s="82">
        <v>42</v>
      </c>
      <c r="J133" s="82">
        <v>8</v>
      </c>
      <c r="K133" s="82">
        <v>3</v>
      </c>
      <c r="L133" s="61">
        <v>42</v>
      </c>
      <c r="M133" s="62">
        <v>49</v>
      </c>
      <c r="N133" s="80">
        <v>0</v>
      </c>
      <c r="O133" s="30">
        <v>171</v>
      </c>
      <c r="P133" s="30">
        <v>178</v>
      </c>
      <c r="Q133" s="31">
        <v>4.0935672514619881E-2</v>
      </c>
      <c r="R133" s="82">
        <v>1</v>
      </c>
      <c r="T133">
        <v>15.9</v>
      </c>
      <c r="U133">
        <v>84</v>
      </c>
      <c r="V133">
        <v>9</v>
      </c>
      <c r="W133">
        <v>1.2589999999999999</v>
      </c>
      <c r="X133">
        <v>175</v>
      </c>
      <c r="Y133">
        <v>1</v>
      </c>
      <c r="Z133">
        <v>84</v>
      </c>
      <c r="AA133">
        <v>1</v>
      </c>
      <c r="AB133">
        <v>31</v>
      </c>
      <c r="AC133">
        <v>8</v>
      </c>
      <c r="AD133">
        <v>2</v>
      </c>
      <c r="AE133">
        <v>37</v>
      </c>
      <c r="AF133">
        <v>76</v>
      </c>
      <c r="AG133">
        <v>1</v>
      </c>
      <c r="AH133">
        <v>183</v>
      </c>
      <c r="AI133">
        <v>190</v>
      </c>
      <c r="AJ133">
        <v>3.825136612021858E-2</v>
      </c>
      <c r="AK133" s="106">
        <v>1</v>
      </c>
      <c r="AL133" s="107">
        <v>0</v>
      </c>
      <c r="AM133" s="108">
        <f t="shared" ref="AM133:AM153" si="28">AK133+AL133</f>
        <v>1</v>
      </c>
      <c r="AN133" s="80">
        <f t="shared" ref="AN133:AN153" si="29">IF(AM133=0,"",AK133/AM133)</f>
        <v>1</v>
      </c>
      <c r="AO133" s="80">
        <f t="shared" ref="AO133:AO153" si="30">1/(1+EXP(-$AV$5-MMULT(T133:AJ133,$AV$6:$AV$22)))</f>
        <v>0.65440816507828226</v>
      </c>
      <c r="AP133" s="106">
        <f t="shared" ref="AP133:AP153" si="31">AM133*AO133</f>
        <v>0.65440816507828226</v>
      </c>
      <c r="AQ133" s="108">
        <f t="shared" ref="AQ133:AQ153" si="32">AM133-AP133</f>
        <v>0.34559183492171774</v>
      </c>
      <c r="AR133" s="106">
        <f t="shared" ref="AR133:AR153" si="33">IFERROR(AM133*(AN133*LN(AO133)+(1-AN133)*LN(1-AO133)),0)</f>
        <v>-0.42402401657357525</v>
      </c>
      <c r="AS133" s="108">
        <f t="shared" ref="AS133:AS153" si="34">100*IF(AO133&gt;=$BW$10,AK133/AM133,AL133/AM133)</f>
        <v>100</v>
      </c>
      <c r="AT133" s="80">
        <f t="shared" ref="AT133:AT153" si="35">IFERROR((AK133-AP133)^2/AP133+(AL133-AQ133)^2/AQ133,0)</f>
        <v>0.52809829302844502</v>
      </c>
      <c r="CA133">
        <v>0.88254450565493259</v>
      </c>
      <c r="CB133">
        <v>0</v>
      </c>
      <c r="CC133">
        <v>1</v>
      </c>
      <c r="CD133" s="80">
        <f t="shared" si="26"/>
        <v>51</v>
      </c>
      <c r="CE133" s="80">
        <f t="shared" si="27"/>
        <v>78</v>
      </c>
      <c r="CF133" s="80">
        <f t="shared" ref="CF133:CF154" si="36">1-CD133/CD$154</f>
        <v>5.555555555555558E-2</v>
      </c>
      <c r="CG133" s="80">
        <f t="shared" ref="CG133:CG154" si="37">1-CE133/CE$154</f>
        <v>0.1875</v>
      </c>
      <c r="CH133" s="80">
        <f t="shared" ref="CH133:CH154" si="38">(CF133-CF134)*CG133</f>
        <v>0</v>
      </c>
    </row>
    <row r="134" spans="1:86" ht="15.75" x14ac:dyDescent="0.5">
      <c r="A134" s="83">
        <v>7.8</v>
      </c>
      <c r="B134" s="82">
        <v>46</v>
      </c>
      <c r="C134" s="82">
        <v>17</v>
      </c>
      <c r="D134" s="84">
        <v>1.4810000000000001</v>
      </c>
      <c r="E134" s="82">
        <v>126</v>
      </c>
      <c r="F134" s="82">
        <v>3</v>
      </c>
      <c r="G134" s="82">
        <v>97</v>
      </c>
      <c r="H134" s="29">
        <v>0</v>
      </c>
      <c r="I134" s="82">
        <v>40</v>
      </c>
      <c r="J134" s="82">
        <v>1</v>
      </c>
      <c r="K134" s="82">
        <v>6</v>
      </c>
      <c r="L134" s="61">
        <v>47</v>
      </c>
      <c r="M134" s="62">
        <v>24</v>
      </c>
      <c r="N134" s="80">
        <v>0</v>
      </c>
      <c r="O134" s="30">
        <v>160</v>
      </c>
      <c r="P134" s="30">
        <v>165</v>
      </c>
      <c r="Q134" s="31">
        <v>3.125E-2</v>
      </c>
      <c r="R134" s="82">
        <v>0</v>
      </c>
      <c r="T134">
        <v>16.100000000000001</v>
      </c>
      <c r="U134">
        <v>98</v>
      </c>
      <c r="V134">
        <v>3</v>
      </c>
      <c r="W134">
        <v>0.97399999999999998</v>
      </c>
      <c r="X134">
        <v>201</v>
      </c>
      <c r="Y134">
        <v>1</v>
      </c>
      <c r="Z134">
        <v>91</v>
      </c>
      <c r="AA134">
        <v>1</v>
      </c>
      <c r="AB134">
        <v>37</v>
      </c>
      <c r="AC134">
        <v>6</v>
      </c>
      <c r="AD134">
        <v>3</v>
      </c>
      <c r="AE134">
        <v>32</v>
      </c>
      <c r="AF134">
        <v>106</v>
      </c>
      <c r="AG134">
        <v>0</v>
      </c>
      <c r="AH134">
        <v>186</v>
      </c>
      <c r="AI134">
        <v>194</v>
      </c>
      <c r="AJ134">
        <v>4.3010752688172046E-2</v>
      </c>
      <c r="AK134" s="106">
        <v>1</v>
      </c>
      <c r="AL134" s="107">
        <v>0</v>
      </c>
      <c r="AM134" s="108">
        <f t="shared" si="28"/>
        <v>1</v>
      </c>
      <c r="AN134" s="80">
        <f t="shared" si="29"/>
        <v>1</v>
      </c>
      <c r="AO134" s="80">
        <f t="shared" si="30"/>
        <v>0.92109496209595665</v>
      </c>
      <c r="AP134" s="106">
        <f t="shared" si="31"/>
        <v>0.92109496209595665</v>
      </c>
      <c r="AQ134" s="108">
        <f t="shared" si="32"/>
        <v>7.8905037904043351E-2</v>
      </c>
      <c r="AR134" s="106">
        <f t="shared" si="33"/>
        <v>-8.2192140446008893E-2</v>
      </c>
      <c r="AS134" s="108">
        <f t="shared" si="34"/>
        <v>100</v>
      </c>
      <c r="AT134" s="80">
        <f t="shared" si="35"/>
        <v>8.5664389830658175E-2</v>
      </c>
      <c r="CA134">
        <v>0.88405721625275124</v>
      </c>
      <c r="CB134">
        <v>0</v>
      </c>
      <c r="CC134">
        <v>1</v>
      </c>
      <c r="CD134" s="80">
        <f t="shared" ref="CD134:CD154" si="39">CD133+CB134</f>
        <v>51</v>
      </c>
      <c r="CE134" s="80">
        <f t="shared" ref="CE134:CE154" si="40">CE133+CC134</f>
        <v>79</v>
      </c>
      <c r="CF134" s="80">
        <f t="shared" si="36"/>
        <v>5.555555555555558E-2</v>
      </c>
      <c r="CG134" s="80">
        <f t="shared" si="37"/>
        <v>0.17708333333333337</v>
      </c>
      <c r="CH134" s="80">
        <f t="shared" si="38"/>
        <v>0</v>
      </c>
    </row>
    <row r="135" spans="1:86" ht="15.75" x14ac:dyDescent="0.5">
      <c r="A135" s="83">
        <v>13.9</v>
      </c>
      <c r="B135" s="82">
        <v>66</v>
      </c>
      <c r="C135" s="82">
        <v>7</v>
      </c>
      <c r="D135" s="84">
        <v>2.2850000000000001</v>
      </c>
      <c r="E135" s="82">
        <v>200</v>
      </c>
      <c r="F135" s="82">
        <v>3</v>
      </c>
      <c r="G135" s="82">
        <v>124</v>
      </c>
      <c r="H135" s="29">
        <v>1</v>
      </c>
      <c r="I135" s="82">
        <v>32</v>
      </c>
      <c r="J135" s="82">
        <v>9</v>
      </c>
      <c r="K135" s="82">
        <v>2</v>
      </c>
      <c r="L135" s="61">
        <v>32</v>
      </c>
      <c r="M135" s="62">
        <v>62</v>
      </c>
      <c r="N135" s="80">
        <v>0</v>
      </c>
      <c r="O135" s="30">
        <v>171</v>
      </c>
      <c r="P135" s="30">
        <v>177</v>
      </c>
      <c r="Q135" s="31">
        <v>3.5087719298245612E-2</v>
      </c>
      <c r="R135" s="82">
        <v>1</v>
      </c>
      <c r="T135">
        <v>16.2</v>
      </c>
      <c r="U135">
        <v>67</v>
      </c>
      <c r="V135">
        <v>8</v>
      </c>
      <c r="W135">
        <v>4.4999999999999998E-2</v>
      </c>
      <c r="X135">
        <v>187</v>
      </c>
      <c r="Y135">
        <v>0</v>
      </c>
      <c r="Z135">
        <v>73</v>
      </c>
      <c r="AA135">
        <v>1</v>
      </c>
      <c r="AB135">
        <v>29</v>
      </c>
      <c r="AC135">
        <v>13</v>
      </c>
      <c r="AD135">
        <v>1</v>
      </c>
      <c r="AE135">
        <v>41</v>
      </c>
      <c r="AF135">
        <v>45</v>
      </c>
      <c r="AG135">
        <v>1</v>
      </c>
      <c r="AH135">
        <v>182</v>
      </c>
      <c r="AI135">
        <v>192</v>
      </c>
      <c r="AJ135">
        <v>5.4945054945054944E-2</v>
      </c>
      <c r="AK135" s="106">
        <v>1</v>
      </c>
      <c r="AL135" s="107">
        <v>0</v>
      </c>
      <c r="AM135" s="108">
        <f t="shared" si="28"/>
        <v>1</v>
      </c>
      <c r="AN135" s="80">
        <f t="shared" si="29"/>
        <v>1</v>
      </c>
      <c r="AO135" s="80">
        <f t="shared" si="30"/>
        <v>0.41379714569912196</v>
      </c>
      <c r="AP135" s="106">
        <f t="shared" si="31"/>
        <v>0.41379714569912196</v>
      </c>
      <c r="AQ135" s="108">
        <f t="shared" si="32"/>
        <v>0.58620285430087804</v>
      </c>
      <c r="AR135" s="106">
        <f t="shared" si="33"/>
        <v>-0.88237941147330978</v>
      </c>
      <c r="AS135" s="108">
        <f t="shared" si="34"/>
        <v>0</v>
      </c>
      <c r="AT135" s="80">
        <f t="shared" si="35"/>
        <v>1.4166430590294956</v>
      </c>
      <c r="CA135">
        <v>0.88495616513621678</v>
      </c>
      <c r="CB135">
        <v>0</v>
      </c>
      <c r="CC135">
        <v>1</v>
      </c>
      <c r="CD135" s="80">
        <f t="shared" si="39"/>
        <v>51</v>
      </c>
      <c r="CE135" s="80">
        <f t="shared" si="40"/>
        <v>80</v>
      </c>
      <c r="CF135" s="80">
        <f t="shared" si="36"/>
        <v>5.555555555555558E-2</v>
      </c>
      <c r="CG135" s="80">
        <f t="shared" si="37"/>
        <v>0.16666666666666663</v>
      </c>
      <c r="CH135" s="80">
        <f t="shared" si="38"/>
        <v>3.0864197530864144E-3</v>
      </c>
    </row>
    <row r="136" spans="1:86" ht="15.75" x14ac:dyDescent="0.5">
      <c r="A136" s="83">
        <v>10.3</v>
      </c>
      <c r="B136" s="82">
        <v>56</v>
      </c>
      <c r="C136" s="82">
        <v>11</v>
      </c>
      <c r="D136" s="84">
        <v>0.29199999999999998</v>
      </c>
      <c r="E136" s="82">
        <v>47</v>
      </c>
      <c r="F136" s="82">
        <v>3</v>
      </c>
      <c r="G136" s="82">
        <v>111</v>
      </c>
      <c r="H136" s="29">
        <v>0</v>
      </c>
      <c r="I136" s="82">
        <v>34</v>
      </c>
      <c r="J136" s="82">
        <v>9</v>
      </c>
      <c r="K136" s="82">
        <v>2</v>
      </c>
      <c r="L136" s="61">
        <v>38</v>
      </c>
      <c r="M136" s="62">
        <v>30</v>
      </c>
      <c r="N136" s="80">
        <v>0</v>
      </c>
      <c r="O136" s="30">
        <v>179</v>
      </c>
      <c r="P136" s="30">
        <v>186</v>
      </c>
      <c r="Q136" s="31">
        <v>3.9106145251396648E-2</v>
      </c>
      <c r="R136" s="82">
        <v>1</v>
      </c>
      <c r="T136">
        <v>16.2</v>
      </c>
      <c r="U136">
        <v>67</v>
      </c>
      <c r="V136">
        <v>9</v>
      </c>
      <c r="W136">
        <v>0.63700000000000001</v>
      </c>
      <c r="X136">
        <v>188</v>
      </c>
      <c r="Y136">
        <v>4</v>
      </c>
      <c r="Z136">
        <v>76</v>
      </c>
      <c r="AA136">
        <v>1</v>
      </c>
      <c r="AB136">
        <v>30</v>
      </c>
      <c r="AC136">
        <v>12</v>
      </c>
      <c r="AD136">
        <v>1</v>
      </c>
      <c r="AE136">
        <v>37</v>
      </c>
      <c r="AF136">
        <v>49</v>
      </c>
      <c r="AG136">
        <v>1</v>
      </c>
      <c r="AH136">
        <v>181</v>
      </c>
      <c r="AI136">
        <v>190</v>
      </c>
      <c r="AJ136">
        <v>4.9723756906077346E-2</v>
      </c>
      <c r="AK136" s="106">
        <v>0</v>
      </c>
      <c r="AL136" s="107">
        <v>1</v>
      </c>
      <c r="AM136" s="108">
        <f t="shared" si="28"/>
        <v>1</v>
      </c>
      <c r="AN136" s="80">
        <f t="shared" si="29"/>
        <v>0</v>
      </c>
      <c r="AO136" s="80">
        <f t="shared" si="30"/>
        <v>0.79248354112297403</v>
      </c>
      <c r="AP136" s="106">
        <f t="shared" si="31"/>
        <v>0.79248354112297403</v>
      </c>
      <c r="AQ136" s="108">
        <f t="shared" si="32"/>
        <v>0.20751645887702597</v>
      </c>
      <c r="AR136" s="106">
        <f t="shared" si="33"/>
        <v>-1.5725446225677584</v>
      </c>
      <c r="AS136" s="108">
        <f t="shared" si="34"/>
        <v>0</v>
      </c>
      <c r="AT136" s="80">
        <f t="shared" si="35"/>
        <v>3.8188948742258511</v>
      </c>
      <c r="CA136">
        <v>0.88715525962215236</v>
      </c>
      <c r="CB136">
        <v>1</v>
      </c>
      <c r="CC136">
        <v>0</v>
      </c>
      <c r="CD136" s="80">
        <f t="shared" si="39"/>
        <v>52</v>
      </c>
      <c r="CE136" s="80">
        <f t="shared" si="40"/>
        <v>80</v>
      </c>
      <c r="CF136" s="80">
        <f t="shared" si="36"/>
        <v>3.703703703703709E-2</v>
      </c>
      <c r="CG136" s="80">
        <f t="shared" si="37"/>
        <v>0.16666666666666663</v>
      </c>
      <c r="CH136" s="80">
        <f t="shared" si="38"/>
        <v>0</v>
      </c>
    </row>
    <row r="137" spans="1:86" ht="15.75" x14ac:dyDescent="0.5">
      <c r="A137" s="83">
        <v>11.7</v>
      </c>
      <c r="B137" s="82">
        <v>82</v>
      </c>
      <c r="C137" s="82">
        <v>15</v>
      </c>
      <c r="D137" s="84">
        <v>0.88800000000000001</v>
      </c>
      <c r="E137" s="82">
        <v>202</v>
      </c>
      <c r="F137" s="82">
        <v>5</v>
      </c>
      <c r="G137" s="82">
        <v>147</v>
      </c>
      <c r="H137" s="29">
        <v>1</v>
      </c>
      <c r="I137" s="82">
        <v>40</v>
      </c>
      <c r="J137" s="82">
        <v>7</v>
      </c>
      <c r="K137" s="82">
        <v>3</v>
      </c>
      <c r="L137" s="61">
        <v>42</v>
      </c>
      <c r="M137" s="62">
        <v>61</v>
      </c>
      <c r="N137" s="80">
        <v>1</v>
      </c>
      <c r="O137" s="30">
        <v>156</v>
      </c>
      <c r="P137" s="30">
        <v>163</v>
      </c>
      <c r="Q137" s="31">
        <v>4.4871794871794872E-2</v>
      </c>
      <c r="R137" s="82">
        <v>1</v>
      </c>
      <c r="T137">
        <v>16.3</v>
      </c>
      <c r="U137">
        <v>102</v>
      </c>
      <c r="V137">
        <v>12</v>
      </c>
      <c r="W137">
        <v>8.4000000000000005E-2</v>
      </c>
      <c r="X137">
        <v>249</v>
      </c>
      <c r="Y137">
        <v>2</v>
      </c>
      <c r="Z137">
        <v>86</v>
      </c>
      <c r="AA137">
        <v>1</v>
      </c>
      <c r="AB137">
        <v>38</v>
      </c>
      <c r="AC137">
        <v>11</v>
      </c>
      <c r="AD137">
        <v>2</v>
      </c>
      <c r="AE137">
        <v>32</v>
      </c>
      <c r="AF137">
        <v>114</v>
      </c>
      <c r="AG137">
        <v>1</v>
      </c>
      <c r="AH137">
        <v>170</v>
      </c>
      <c r="AI137">
        <v>177</v>
      </c>
      <c r="AJ137">
        <v>4.1176470588235294E-2</v>
      </c>
      <c r="AK137" s="106">
        <v>1</v>
      </c>
      <c r="AL137" s="107">
        <v>0</v>
      </c>
      <c r="AM137" s="108">
        <f t="shared" si="28"/>
        <v>1</v>
      </c>
      <c r="AN137" s="80">
        <f t="shared" si="29"/>
        <v>1</v>
      </c>
      <c r="AO137" s="80">
        <f t="shared" si="30"/>
        <v>0.70793541627444057</v>
      </c>
      <c r="AP137" s="106">
        <f t="shared" si="31"/>
        <v>0.70793541627444057</v>
      </c>
      <c r="AQ137" s="108">
        <f t="shared" si="32"/>
        <v>0.29206458372555943</v>
      </c>
      <c r="AR137" s="106">
        <f t="shared" si="33"/>
        <v>-0.34540240940056521</v>
      </c>
      <c r="AS137" s="108">
        <f t="shared" si="34"/>
        <v>100</v>
      </c>
      <c r="AT137" s="80">
        <f t="shared" si="35"/>
        <v>0.41255823202428499</v>
      </c>
      <c r="CA137">
        <v>0.88832133826657222</v>
      </c>
      <c r="CB137">
        <v>0</v>
      </c>
      <c r="CC137">
        <v>1</v>
      </c>
      <c r="CD137" s="80">
        <f t="shared" si="39"/>
        <v>52</v>
      </c>
      <c r="CE137" s="80">
        <f t="shared" si="40"/>
        <v>81</v>
      </c>
      <c r="CF137" s="80">
        <f t="shared" si="36"/>
        <v>3.703703703703709E-2</v>
      </c>
      <c r="CG137" s="80">
        <f t="shared" si="37"/>
        <v>0.15625</v>
      </c>
      <c r="CH137" s="80">
        <f t="shared" si="38"/>
        <v>0</v>
      </c>
    </row>
    <row r="138" spans="1:86" ht="15.75" x14ac:dyDescent="0.5">
      <c r="A138" s="83">
        <v>9.4</v>
      </c>
      <c r="B138" s="82">
        <v>44</v>
      </c>
      <c r="C138" s="82">
        <v>12</v>
      </c>
      <c r="D138" s="84">
        <v>2.3239999999999998</v>
      </c>
      <c r="E138" s="82">
        <v>97</v>
      </c>
      <c r="F138" s="82">
        <v>2</v>
      </c>
      <c r="G138" s="82">
        <v>101</v>
      </c>
      <c r="H138" s="29">
        <v>0</v>
      </c>
      <c r="I138" s="82">
        <v>49</v>
      </c>
      <c r="J138" s="82">
        <v>19</v>
      </c>
      <c r="K138" s="82">
        <v>3</v>
      </c>
      <c r="L138" s="61">
        <v>32</v>
      </c>
      <c r="M138" s="62">
        <v>21</v>
      </c>
      <c r="N138" s="80">
        <v>1</v>
      </c>
      <c r="O138" s="30">
        <v>172</v>
      </c>
      <c r="P138" s="30">
        <v>179</v>
      </c>
      <c r="Q138" s="31">
        <v>4.0697674418604654E-2</v>
      </c>
      <c r="R138" s="82">
        <v>1</v>
      </c>
      <c r="T138">
        <v>16.7</v>
      </c>
      <c r="U138">
        <v>68</v>
      </c>
      <c r="V138">
        <v>4</v>
      </c>
      <c r="W138">
        <v>2.3519999999999999</v>
      </c>
      <c r="X138">
        <v>209</v>
      </c>
      <c r="Y138">
        <v>0</v>
      </c>
      <c r="Z138">
        <v>85</v>
      </c>
      <c r="AA138">
        <v>1</v>
      </c>
      <c r="AB138">
        <v>30</v>
      </c>
      <c r="AC138">
        <v>12</v>
      </c>
      <c r="AD138">
        <v>2</v>
      </c>
      <c r="AE138">
        <v>50</v>
      </c>
      <c r="AF138">
        <v>51</v>
      </c>
      <c r="AG138">
        <v>1</v>
      </c>
      <c r="AH138">
        <v>182</v>
      </c>
      <c r="AI138">
        <v>189</v>
      </c>
      <c r="AJ138">
        <v>3.8461538461538464E-2</v>
      </c>
      <c r="AK138" s="106">
        <v>1</v>
      </c>
      <c r="AL138" s="107">
        <v>0</v>
      </c>
      <c r="AM138" s="108">
        <f t="shared" si="28"/>
        <v>1</v>
      </c>
      <c r="AN138" s="80">
        <f t="shared" si="29"/>
        <v>1</v>
      </c>
      <c r="AO138" s="80">
        <f t="shared" si="30"/>
        <v>0.65707472607027984</v>
      </c>
      <c r="AP138" s="106">
        <f t="shared" si="31"/>
        <v>0.65707472607027984</v>
      </c>
      <c r="AQ138" s="108">
        <f t="shared" si="32"/>
        <v>0.34292527392972016</v>
      </c>
      <c r="AR138" s="106">
        <f t="shared" si="33"/>
        <v>-0.41995752865430958</v>
      </c>
      <c r="AS138" s="108">
        <f t="shared" si="34"/>
        <v>100</v>
      </c>
      <c r="AT138" s="80">
        <f t="shared" si="35"/>
        <v>0.5218969172359269</v>
      </c>
      <c r="CA138">
        <v>0.89318181265550523</v>
      </c>
      <c r="CB138">
        <v>0</v>
      </c>
      <c r="CC138">
        <v>1</v>
      </c>
      <c r="CD138" s="80">
        <f t="shared" si="39"/>
        <v>52</v>
      </c>
      <c r="CE138" s="80">
        <f t="shared" si="40"/>
        <v>82</v>
      </c>
      <c r="CF138" s="80">
        <f t="shared" si="36"/>
        <v>3.703703703703709E-2</v>
      </c>
      <c r="CG138" s="80">
        <f t="shared" si="37"/>
        <v>0.14583333333333337</v>
      </c>
      <c r="CH138" s="80">
        <f t="shared" si="38"/>
        <v>0</v>
      </c>
    </row>
    <row r="139" spans="1:86" ht="15.75" x14ac:dyDescent="0.5">
      <c r="A139" s="83">
        <v>9.5</v>
      </c>
      <c r="B139" s="82">
        <v>44</v>
      </c>
      <c r="C139" s="82">
        <v>10</v>
      </c>
      <c r="D139" s="84">
        <v>0.19600000000000001</v>
      </c>
      <c r="E139" s="82">
        <v>49</v>
      </c>
      <c r="F139" s="82">
        <v>3</v>
      </c>
      <c r="G139" s="82">
        <v>111</v>
      </c>
      <c r="H139" s="29">
        <v>0</v>
      </c>
      <c r="I139" s="82">
        <v>33</v>
      </c>
      <c r="J139" s="82">
        <v>12</v>
      </c>
      <c r="K139" s="82">
        <v>2</v>
      </c>
      <c r="L139" s="61">
        <v>40</v>
      </c>
      <c r="M139" s="62">
        <v>15</v>
      </c>
      <c r="N139" s="80">
        <v>0</v>
      </c>
      <c r="O139" s="30">
        <v>181</v>
      </c>
      <c r="P139" s="30">
        <v>189</v>
      </c>
      <c r="Q139" s="31">
        <v>4.4198895027624308E-2</v>
      </c>
      <c r="R139" s="82">
        <v>1</v>
      </c>
      <c r="T139">
        <v>16.8</v>
      </c>
      <c r="U139">
        <v>86</v>
      </c>
      <c r="V139">
        <v>8</v>
      </c>
      <c r="W139">
        <v>2.2839999999999998</v>
      </c>
      <c r="X139">
        <v>201</v>
      </c>
      <c r="Y139">
        <v>0</v>
      </c>
      <c r="Z139">
        <v>80</v>
      </c>
      <c r="AA139">
        <v>1</v>
      </c>
      <c r="AB139">
        <v>38</v>
      </c>
      <c r="AC139">
        <v>10</v>
      </c>
      <c r="AD139">
        <v>2</v>
      </c>
      <c r="AE139">
        <v>32</v>
      </c>
      <c r="AF139">
        <v>78</v>
      </c>
      <c r="AG139">
        <v>1</v>
      </c>
      <c r="AH139">
        <v>183</v>
      </c>
      <c r="AI139">
        <v>192</v>
      </c>
      <c r="AJ139">
        <v>4.9180327868852458E-2</v>
      </c>
      <c r="AK139" s="106">
        <v>1</v>
      </c>
      <c r="AL139" s="107">
        <v>0</v>
      </c>
      <c r="AM139" s="108">
        <f t="shared" si="28"/>
        <v>1</v>
      </c>
      <c r="AN139" s="80">
        <f t="shared" si="29"/>
        <v>1</v>
      </c>
      <c r="AO139" s="80">
        <f t="shared" si="30"/>
        <v>0.77397259713569178</v>
      </c>
      <c r="AP139" s="106">
        <f t="shared" si="31"/>
        <v>0.77397259713569178</v>
      </c>
      <c r="AQ139" s="108">
        <f t="shared" si="32"/>
        <v>0.22602740286430822</v>
      </c>
      <c r="AR139" s="106">
        <f t="shared" si="33"/>
        <v>-0.25621881023660653</v>
      </c>
      <c r="AS139" s="108">
        <f t="shared" si="34"/>
        <v>100</v>
      </c>
      <c r="AT139" s="80">
        <f t="shared" si="35"/>
        <v>0.29203540758521379</v>
      </c>
      <c r="CA139">
        <v>0.89443729661949634</v>
      </c>
      <c r="CB139">
        <v>0</v>
      </c>
      <c r="CC139">
        <v>1</v>
      </c>
      <c r="CD139" s="80">
        <f t="shared" si="39"/>
        <v>52</v>
      </c>
      <c r="CE139" s="80">
        <f t="shared" si="40"/>
        <v>83</v>
      </c>
      <c r="CF139" s="80">
        <f t="shared" si="36"/>
        <v>3.703703703703709E-2</v>
      </c>
      <c r="CG139" s="80">
        <f t="shared" si="37"/>
        <v>0.13541666666666663</v>
      </c>
      <c r="CH139" s="80">
        <f t="shared" si="38"/>
        <v>0</v>
      </c>
    </row>
    <row r="140" spans="1:86" ht="15.75" x14ac:dyDescent="0.5">
      <c r="A140" s="83">
        <v>8.6999999999999993</v>
      </c>
      <c r="B140" s="82">
        <v>51</v>
      </c>
      <c r="C140" s="82">
        <v>15</v>
      </c>
      <c r="D140" s="84">
        <v>0.18</v>
      </c>
      <c r="E140" s="82">
        <v>84</v>
      </c>
      <c r="F140" s="82">
        <v>4</v>
      </c>
      <c r="G140" s="82">
        <v>122</v>
      </c>
      <c r="H140" s="29">
        <v>1</v>
      </c>
      <c r="I140" s="82">
        <v>40</v>
      </c>
      <c r="J140" s="82">
        <v>8</v>
      </c>
      <c r="K140" s="82">
        <v>3</v>
      </c>
      <c r="L140" s="61">
        <v>43</v>
      </c>
      <c r="M140" s="62">
        <v>26</v>
      </c>
      <c r="N140" s="80">
        <v>1</v>
      </c>
      <c r="O140" s="30">
        <v>171</v>
      </c>
      <c r="P140" s="30">
        <v>180</v>
      </c>
      <c r="Q140" s="31">
        <v>5.2631578947368418E-2</v>
      </c>
      <c r="R140" s="82">
        <v>1</v>
      </c>
      <c r="T140">
        <v>16.899999999999999</v>
      </c>
      <c r="U140">
        <v>85</v>
      </c>
      <c r="V140">
        <v>12</v>
      </c>
      <c r="W140">
        <v>1.86</v>
      </c>
      <c r="X140">
        <v>311</v>
      </c>
      <c r="Y140">
        <v>2</v>
      </c>
      <c r="Z140">
        <v>124</v>
      </c>
      <c r="AA140">
        <v>1</v>
      </c>
      <c r="AB140">
        <v>37</v>
      </c>
      <c r="AC140">
        <v>13</v>
      </c>
      <c r="AD140">
        <v>2</v>
      </c>
      <c r="AE140">
        <v>42</v>
      </c>
      <c r="AF140">
        <v>62</v>
      </c>
      <c r="AG140">
        <v>1</v>
      </c>
      <c r="AH140">
        <v>164</v>
      </c>
      <c r="AI140">
        <v>172</v>
      </c>
      <c r="AJ140">
        <v>4.878048780487805E-2</v>
      </c>
      <c r="AK140" s="106">
        <v>1</v>
      </c>
      <c r="AL140" s="107">
        <v>0</v>
      </c>
      <c r="AM140" s="108">
        <f t="shared" si="28"/>
        <v>1</v>
      </c>
      <c r="AN140" s="80">
        <f t="shared" si="29"/>
        <v>1</v>
      </c>
      <c r="AO140" s="80">
        <f t="shared" si="30"/>
        <v>0.88832133826657222</v>
      </c>
      <c r="AP140" s="106">
        <f t="shared" si="31"/>
        <v>0.88832133826657222</v>
      </c>
      <c r="AQ140" s="108">
        <f t="shared" si="32"/>
        <v>0.11167866173342778</v>
      </c>
      <c r="AR140" s="106">
        <f t="shared" si="33"/>
        <v>-0.11842173403087879</v>
      </c>
      <c r="AS140" s="108">
        <f t="shared" si="34"/>
        <v>100</v>
      </c>
      <c r="AT140" s="80">
        <f t="shared" si="35"/>
        <v>0.12571876518395042</v>
      </c>
      <c r="CA140">
        <v>0.90083721540686612</v>
      </c>
      <c r="CB140">
        <v>0</v>
      </c>
      <c r="CC140">
        <v>1</v>
      </c>
      <c r="CD140" s="80">
        <f t="shared" si="39"/>
        <v>52</v>
      </c>
      <c r="CE140" s="80">
        <f t="shared" si="40"/>
        <v>84</v>
      </c>
      <c r="CF140" s="80">
        <f t="shared" si="36"/>
        <v>3.703703703703709E-2</v>
      </c>
      <c r="CG140" s="80">
        <f t="shared" si="37"/>
        <v>0.125</v>
      </c>
      <c r="CH140" s="80">
        <f t="shared" si="38"/>
        <v>0</v>
      </c>
    </row>
    <row r="141" spans="1:86" ht="15.75" x14ac:dyDescent="0.5">
      <c r="A141" s="83">
        <v>12.8</v>
      </c>
      <c r="B141" s="82">
        <v>70</v>
      </c>
      <c r="C141" s="82">
        <v>13</v>
      </c>
      <c r="D141" s="84">
        <v>1.4159999999999999</v>
      </c>
      <c r="E141" s="82">
        <v>209</v>
      </c>
      <c r="F141" s="82">
        <v>2</v>
      </c>
      <c r="G141" s="82">
        <v>85</v>
      </c>
      <c r="H141" s="29">
        <v>1</v>
      </c>
      <c r="I141" s="82">
        <v>45</v>
      </c>
      <c r="J141" s="82">
        <v>6</v>
      </c>
      <c r="K141" s="82">
        <v>3</v>
      </c>
      <c r="L141" s="61">
        <v>40</v>
      </c>
      <c r="M141" s="62">
        <v>57</v>
      </c>
      <c r="N141" s="80">
        <v>0</v>
      </c>
      <c r="O141" s="30">
        <v>169</v>
      </c>
      <c r="P141" s="30">
        <v>175</v>
      </c>
      <c r="Q141" s="31">
        <v>3.5502958579881658E-2</v>
      </c>
      <c r="R141" s="82">
        <v>1</v>
      </c>
      <c r="T141">
        <v>17</v>
      </c>
      <c r="U141">
        <v>75</v>
      </c>
      <c r="V141">
        <v>7</v>
      </c>
      <c r="W141">
        <v>0.995</v>
      </c>
      <c r="X141">
        <v>185</v>
      </c>
      <c r="Y141">
        <v>2</v>
      </c>
      <c r="Z141">
        <v>99</v>
      </c>
      <c r="AA141">
        <v>1</v>
      </c>
      <c r="AB141">
        <v>30</v>
      </c>
      <c r="AC141">
        <v>10</v>
      </c>
      <c r="AD141">
        <v>2</v>
      </c>
      <c r="AE141">
        <v>39</v>
      </c>
      <c r="AF141">
        <v>58</v>
      </c>
      <c r="AG141">
        <v>1</v>
      </c>
      <c r="AH141">
        <v>180</v>
      </c>
      <c r="AI141">
        <v>189</v>
      </c>
      <c r="AJ141">
        <v>0.05</v>
      </c>
      <c r="AK141" s="106">
        <v>1</v>
      </c>
      <c r="AL141" s="107">
        <v>0</v>
      </c>
      <c r="AM141" s="108">
        <f t="shared" si="28"/>
        <v>1</v>
      </c>
      <c r="AN141" s="80">
        <f t="shared" si="29"/>
        <v>1</v>
      </c>
      <c r="AO141" s="80">
        <f t="shared" si="30"/>
        <v>0.60550741159082166</v>
      </c>
      <c r="AP141" s="106">
        <f t="shared" si="31"/>
        <v>0.60550741159082166</v>
      </c>
      <c r="AQ141" s="108">
        <f t="shared" si="32"/>
        <v>0.39449258840917834</v>
      </c>
      <c r="AR141" s="106">
        <f t="shared" si="33"/>
        <v>-0.50168847561663432</v>
      </c>
      <c r="AS141" s="108">
        <f t="shared" si="34"/>
        <v>100</v>
      </c>
      <c r="AT141" s="80">
        <f t="shared" si="35"/>
        <v>0.65150744789852566</v>
      </c>
      <c r="CA141">
        <v>0.90757682717284838</v>
      </c>
      <c r="CB141">
        <v>0</v>
      </c>
      <c r="CC141">
        <v>1</v>
      </c>
      <c r="CD141" s="80">
        <f t="shared" si="39"/>
        <v>52</v>
      </c>
      <c r="CE141" s="80">
        <f t="shared" si="40"/>
        <v>85</v>
      </c>
      <c r="CF141" s="80">
        <f t="shared" si="36"/>
        <v>3.703703703703709E-2</v>
      </c>
      <c r="CG141" s="80">
        <f t="shared" si="37"/>
        <v>0.11458333333333337</v>
      </c>
      <c r="CH141" s="80">
        <f t="shared" si="38"/>
        <v>0</v>
      </c>
    </row>
    <row r="142" spans="1:86" ht="15.75" x14ac:dyDescent="0.5">
      <c r="A142" s="83">
        <v>6.6</v>
      </c>
      <c r="B142" s="82">
        <v>44</v>
      </c>
      <c r="C142" s="82">
        <v>2</v>
      </c>
      <c r="D142" s="84">
        <v>0.115</v>
      </c>
      <c r="E142" s="82">
        <v>70</v>
      </c>
      <c r="F142" s="82">
        <v>3</v>
      </c>
      <c r="G142" s="82">
        <v>137</v>
      </c>
      <c r="H142" s="29">
        <v>0</v>
      </c>
      <c r="I142" s="82">
        <v>46</v>
      </c>
      <c r="J142" s="82">
        <v>6</v>
      </c>
      <c r="K142" s="82">
        <v>3</v>
      </c>
      <c r="L142" s="61">
        <v>29</v>
      </c>
      <c r="M142" s="62">
        <v>19</v>
      </c>
      <c r="N142" s="80">
        <v>0</v>
      </c>
      <c r="O142" s="30">
        <v>161</v>
      </c>
      <c r="P142" s="30">
        <v>167</v>
      </c>
      <c r="Q142" s="31">
        <v>3.7267080745341616E-2</v>
      </c>
      <c r="R142" s="82">
        <v>0</v>
      </c>
      <c r="T142">
        <v>17.100000000000001</v>
      </c>
      <c r="U142">
        <v>65</v>
      </c>
      <c r="V142">
        <v>8</v>
      </c>
      <c r="W142">
        <v>0.93700000000000006</v>
      </c>
      <c r="X142">
        <v>215</v>
      </c>
      <c r="Y142">
        <v>4</v>
      </c>
      <c r="Z142">
        <v>112</v>
      </c>
      <c r="AA142">
        <v>1</v>
      </c>
      <c r="AB142">
        <v>31</v>
      </c>
      <c r="AC142">
        <v>12</v>
      </c>
      <c r="AD142">
        <v>5</v>
      </c>
      <c r="AE142">
        <v>40</v>
      </c>
      <c r="AF142">
        <v>42</v>
      </c>
      <c r="AG142">
        <v>1</v>
      </c>
      <c r="AH142">
        <v>183</v>
      </c>
      <c r="AI142">
        <v>192</v>
      </c>
      <c r="AJ142">
        <v>4.9180327868852458E-2</v>
      </c>
      <c r="AK142" s="106">
        <v>0</v>
      </c>
      <c r="AL142" s="107">
        <v>1</v>
      </c>
      <c r="AM142" s="108">
        <f t="shared" si="28"/>
        <v>1</v>
      </c>
      <c r="AN142" s="80">
        <f t="shared" si="29"/>
        <v>0</v>
      </c>
      <c r="AO142" s="80">
        <f t="shared" si="30"/>
        <v>0.77377603770228809</v>
      </c>
      <c r="AP142" s="106">
        <f t="shared" si="31"/>
        <v>0.77377603770228809</v>
      </c>
      <c r="AQ142" s="108">
        <f t="shared" si="32"/>
        <v>0.22622396229771191</v>
      </c>
      <c r="AR142" s="106">
        <f t="shared" si="33"/>
        <v>-1.4862297867917655</v>
      </c>
      <c r="AS142" s="108">
        <f t="shared" si="34"/>
        <v>0</v>
      </c>
      <c r="AT142" s="80">
        <f t="shared" si="35"/>
        <v>3.4203982188411803</v>
      </c>
      <c r="CA142">
        <v>0.92109496209595665</v>
      </c>
      <c r="CB142">
        <v>0</v>
      </c>
      <c r="CC142">
        <v>1</v>
      </c>
      <c r="CD142" s="80">
        <f t="shared" si="39"/>
        <v>52</v>
      </c>
      <c r="CE142" s="80">
        <f t="shared" si="40"/>
        <v>86</v>
      </c>
      <c r="CF142" s="80">
        <f t="shared" si="36"/>
        <v>3.703703703703709E-2</v>
      </c>
      <c r="CG142" s="80">
        <f t="shared" si="37"/>
        <v>0.10416666666666663</v>
      </c>
      <c r="CH142" s="80">
        <f t="shared" si="38"/>
        <v>1.9290123456790203E-3</v>
      </c>
    </row>
    <row r="143" spans="1:86" ht="15.75" x14ac:dyDescent="0.5">
      <c r="A143" s="83">
        <v>17</v>
      </c>
      <c r="B143" s="82">
        <v>75</v>
      </c>
      <c r="C143" s="82">
        <v>7</v>
      </c>
      <c r="D143" s="84">
        <v>0.995</v>
      </c>
      <c r="E143" s="82">
        <v>185</v>
      </c>
      <c r="F143" s="82">
        <v>2</v>
      </c>
      <c r="G143" s="82">
        <v>99</v>
      </c>
      <c r="H143" s="29">
        <v>1</v>
      </c>
      <c r="I143" s="82">
        <v>30</v>
      </c>
      <c r="J143" s="82">
        <v>10</v>
      </c>
      <c r="K143" s="82">
        <v>2</v>
      </c>
      <c r="L143" s="61">
        <v>39</v>
      </c>
      <c r="M143" s="62">
        <v>58</v>
      </c>
      <c r="N143" s="80">
        <v>1</v>
      </c>
      <c r="O143" s="30">
        <v>180</v>
      </c>
      <c r="P143" s="30">
        <v>189</v>
      </c>
      <c r="Q143" s="31">
        <v>0.05</v>
      </c>
      <c r="R143" s="82">
        <v>1</v>
      </c>
      <c r="T143">
        <v>17.100000000000001</v>
      </c>
      <c r="U143">
        <v>76</v>
      </c>
      <c r="V143">
        <v>5</v>
      </c>
      <c r="W143">
        <v>0.81899999999999995</v>
      </c>
      <c r="X143">
        <v>266</v>
      </c>
      <c r="Y143">
        <v>4</v>
      </c>
      <c r="Z143">
        <v>92</v>
      </c>
      <c r="AA143">
        <v>1</v>
      </c>
      <c r="AB143">
        <v>52</v>
      </c>
      <c r="AC143">
        <v>18</v>
      </c>
      <c r="AD143">
        <v>5</v>
      </c>
      <c r="AE143">
        <v>34</v>
      </c>
      <c r="AF143">
        <v>87</v>
      </c>
      <c r="AG143">
        <v>1</v>
      </c>
      <c r="AH143">
        <v>178</v>
      </c>
      <c r="AI143">
        <v>186</v>
      </c>
      <c r="AJ143">
        <v>4.49438202247191E-2</v>
      </c>
      <c r="AK143" s="106">
        <v>0</v>
      </c>
      <c r="AL143" s="107">
        <v>1</v>
      </c>
      <c r="AM143" s="108">
        <f t="shared" si="28"/>
        <v>1</v>
      </c>
      <c r="AN143" s="80">
        <f t="shared" si="29"/>
        <v>0</v>
      </c>
      <c r="AO143" s="80">
        <f t="shared" si="30"/>
        <v>0.64610243720451732</v>
      </c>
      <c r="AP143" s="106">
        <f t="shared" si="31"/>
        <v>0.64610243720451732</v>
      </c>
      <c r="AQ143" s="108">
        <f t="shared" si="32"/>
        <v>0.35389756279548268</v>
      </c>
      <c r="AR143" s="106">
        <f t="shared" si="33"/>
        <v>-1.038747778358353</v>
      </c>
      <c r="AS143" s="108">
        <f t="shared" si="34"/>
        <v>0</v>
      </c>
      <c r="AT143" s="80">
        <f t="shared" si="35"/>
        <v>1.8256764248413311</v>
      </c>
      <c r="CA143">
        <v>0.92180165916419388</v>
      </c>
      <c r="CB143">
        <v>1</v>
      </c>
      <c r="CC143">
        <v>0</v>
      </c>
      <c r="CD143" s="80">
        <f t="shared" si="39"/>
        <v>53</v>
      </c>
      <c r="CE143" s="80">
        <f t="shared" si="40"/>
        <v>86</v>
      </c>
      <c r="CF143" s="80">
        <f t="shared" si="36"/>
        <v>1.851851851851849E-2</v>
      </c>
      <c r="CG143" s="80">
        <f t="shared" si="37"/>
        <v>0.10416666666666663</v>
      </c>
      <c r="CH143" s="80">
        <f t="shared" si="38"/>
        <v>0</v>
      </c>
    </row>
    <row r="144" spans="1:86" ht="15.75" x14ac:dyDescent="0.5">
      <c r="A144" s="83">
        <v>16.7</v>
      </c>
      <c r="B144" s="82">
        <v>68</v>
      </c>
      <c r="C144" s="82">
        <v>4</v>
      </c>
      <c r="D144" s="84">
        <v>2.3519999999999999</v>
      </c>
      <c r="E144" s="82">
        <v>209</v>
      </c>
      <c r="F144" s="82">
        <v>0</v>
      </c>
      <c r="G144" s="82">
        <v>85</v>
      </c>
      <c r="H144" s="29">
        <v>1</v>
      </c>
      <c r="I144" s="82">
        <v>30</v>
      </c>
      <c r="J144" s="82">
        <v>12</v>
      </c>
      <c r="K144" s="82">
        <v>2</v>
      </c>
      <c r="L144" s="61">
        <v>50</v>
      </c>
      <c r="M144" s="62">
        <v>51</v>
      </c>
      <c r="N144" s="80">
        <v>1</v>
      </c>
      <c r="O144" s="30">
        <v>182</v>
      </c>
      <c r="P144" s="30">
        <v>189</v>
      </c>
      <c r="Q144" s="31">
        <v>3.8461538461538464E-2</v>
      </c>
      <c r="R144" s="82">
        <v>1</v>
      </c>
      <c r="T144">
        <v>18.2</v>
      </c>
      <c r="U144">
        <v>66</v>
      </c>
      <c r="V144">
        <v>7</v>
      </c>
      <c r="W144">
        <v>1.3720000000000001</v>
      </c>
      <c r="X144">
        <v>287</v>
      </c>
      <c r="Y144">
        <v>1</v>
      </c>
      <c r="Z144">
        <v>85</v>
      </c>
      <c r="AA144">
        <v>1</v>
      </c>
      <c r="AB144">
        <v>29</v>
      </c>
      <c r="AC144">
        <v>10</v>
      </c>
      <c r="AD144">
        <v>2</v>
      </c>
      <c r="AE144">
        <v>38</v>
      </c>
      <c r="AF144">
        <v>66</v>
      </c>
      <c r="AG144">
        <v>0</v>
      </c>
      <c r="AH144">
        <v>173</v>
      </c>
      <c r="AI144">
        <v>180</v>
      </c>
      <c r="AJ144">
        <v>4.046242774566474E-2</v>
      </c>
      <c r="AK144" s="106">
        <v>1</v>
      </c>
      <c r="AL144" s="107">
        <v>0</v>
      </c>
      <c r="AM144" s="108">
        <f t="shared" si="28"/>
        <v>1</v>
      </c>
      <c r="AN144" s="80">
        <f t="shared" si="29"/>
        <v>1</v>
      </c>
      <c r="AO144" s="80">
        <f t="shared" si="30"/>
        <v>0.89443729661949634</v>
      </c>
      <c r="AP144" s="106">
        <f t="shared" si="31"/>
        <v>0.89443729661949634</v>
      </c>
      <c r="AQ144" s="108">
        <f t="shared" si="32"/>
        <v>0.10556270338050366</v>
      </c>
      <c r="AR144" s="106">
        <f t="shared" si="33"/>
        <v>-0.11156047729476329</v>
      </c>
      <c r="AS144" s="108">
        <f t="shared" si="34"/>
        <v>100</v>
      </c>
      <c r="AT144" s="80">
        <f t="shared" si="35"/>
        <v>0.11802135686813964</v>
      </c>
      <c r="CA144">
        <v>0.92296405496348977</v>
      </c>
      <c r="CB144">
        <v>0</v>
      </c>
      <c r="CC144">
        <v>1</v>
      </c>
      <c r="CD144" s="80">
        <f t="shared" si="39"/>
        <v>53</v>
      </c>
      <c r="CE144" s="80">
        <f t="shared" si="40"/>
        <v>87</v>
      </c>
      <c r="CF144" s="80">
        <f t="shared" si="36"/>
        <v>1.851851851851849E-2</v>
      </c>
      <c r="CG144" s="80">
        <f t="shared" si="37"/>
        <v>9.375E-2</v>
      </c>
      <c r="CH144" s="80">
        <f t="shared" si="38"/>
        <v>0</v>
      </c>
    </row>
    <row r="145" spans="1:86" ht="15.75" x14ac:dyDescent="0.5">
      <c r="A145" s="83">
        <v>15.9</v>
      </c>
      <c r="B145" s="82">
        <v>84</v>
      </c>
      <c r="C145" s="82">
        <v>9</v>
      </c>
      <c r="D145" s="84">
        <v>1.2589999999999999</v>
      </c>
      <c r="E145" s="82">
        <v>175</v>
      </c>
      <c r="F145" s="82">
        <v>1</v>
      </c>
      <c r="G145" s="82">
        <v>84</v>
      </c>
      <c r="H145" s="29">
        <v>1</v>
      </c>
      <c r="I145" s="82">
        <v>31</v>
      </c>
      <c r="J145" s="82">
        <v>8</v>
      </c>
      <c r="K145" s="82">
        <v>2</v>
      </c>
      <c r="L145" s="61">
        <v>37</v>
      </c>
      <c r="M145" s="62">
        <v>76</v>
      </c>
      <c r="N145" s="80">
        <v>1</v>
      </c>
      <c r="O145" s="30">
        <v>183</v>
      </c>
      <c r="P145" s="30">
        <v>190</v>
      </c>
      <c r="Q145" s="31">
        <v>3.825136612021858E-2</v>
      </c>
      <c r="R145" s="82">
        <v>1</v>
      </c>
      <c r="T145">
        <v>18.2</v>
      </c>
      <c r="U145">
        <v>88</v>
      </c>
      <c r="V145">
        <v>12</v>
      </c>
      <c r="W145">
        <v>1.6</v>
      </c>
      <c r="X145">
        <v>282</v>
      </c>
      <c r="Y145">
        <v>0</v>
      </c>
      <c r="Z145">
        <v>72</v>
      </c>
      <c r="AA145">
        <v>1</v>
      </c>
      <c r="AB145">
        <v>39</v>
      </c>
      <c r="AC145">
        <v>18</v>
      </c>
      <c r="AD145">
        <v>1</v>
      </c>
      <c r="AE145">
        <v>41</v>
      </c>
      <c r="AF145">
        <v>29</v>
      </c>
      <c r="AG145">
        <v>1</v>
      </c>
      <c r="AH145">
        <v>175</v>
      </c>
      <c r="AI145">
        <v>185</v>
      </c>
      <c r="AJ145">
        <v>5.7142857142857141E-2</v>
      </c>
      <c r="AK145" s="106">
        <v>1</v>
      </c>
      <c r="AL145" s="107">
        <v>0</v>
      </c>
      <c r="AM145" s="108">
        <f t="shared" si="28"/>
        <v>1</v>
      </c>
      <c r="AN145" s="80">
        <f t="shared" si="29"/>
        <v>1</v>
      </c>
      <c r="AO145" s="80">
        <f t="shared" si="30"/>
        <v>0.81301501444705881</v>
      </c>
      <c r="AP145" s="106">
        <f t="shared" si="31"/>
        <v>0.81301501444705881</v>
      </c>
      <c r="AQ145" s="108">
        <f t="shared" si="32"/>
        <v>0.18698498555294119</v>
      </c>
      <c r="AR145" s="106">
        <f t="shared" si="33"/>
        <v>-0.20700570165029514</v>
      </c>
      <c r="AS145" s="108">
        <f t="shared" si="34"/>
        <v>100</v>
      </c>
      <c r="AT145" s="80">
        <f t="shared" si="35"/>
        <v>0.22998958473123882</v>
      </c>
      <c r="CA145">
        <v>0.92691170778265675</v>
      </c>
      <c r="CB145">
        <v>0</v>
      </c>
      <c r="CC145">
        <v>1</v>
      </c>
      <c r="CD145" s="80">
        <f t="shared" si="39"/>
        <v>53</v>
      </c>
      <c r="CE145" s="80">
        <f t="shared" si="40"/>
        <v>88</v>
      </c>
      <c r="CF145" s="80">
        <f t="shared" si="36"/>
        <v>1.851851851851849E-2</v>
      </c>
      <c r="CG145" s="80">
        <f t="shared" si="37"/>
        <v>8.333333333333337E-2</v>
      </c>
      <c r="CH145" s="80">
        <f t="shared" si="38"/>
        <v>0</v>
      </c>
    </row>
    <row r="146" spans="1:86" ht="15.75" x14ac:dyDescent="0.5">
      <c r="A146" s="83">
        <v>7.9</v>
      </c>
      <c r="B146" s="82">
        <v>51</v>
      </c>
      <c r="C146" s="82">
        <v>3</v>
      </c>
      <c r="D146" s="84">
        <v>1.464</v>
      </c>
      <c r="E146" s="82">
        <v>118</v>
      </c>
      <c r="F146" s="82">
        <v>4</v>
      </c>
      <c r="G146" s="82">
        <v>115</v>
      </c>
      <c r="H146" s="29">
        <v>0</v>
      </c>
      <c r="I146" s="82">
        <v>46</v>
      </c>
      <c r="J146" s="82">
        <v>6</v>
      </c>
      <c r="K146" s="82">
        <v>4</v>
      </c>
      <c r="L146" s="61">
        <v>33</v>
      </c>
      <c r="M146" s="62">
        <v>31</v>
      </c>
      <c r="N146" s="80">
        <v>0</v>
      </c>
      <c r="O146" s="30">
        <v>162</v>
      </c>
      <c r="P146" s="30">
        <v>167</v>
      </c>
      <c r="Q146" s="31">
        <v>3.0864197530864196E-2</v>
      </c>
      <c r="R146" s="82">
        <v>1</v>
      </c>
      <c r="T146">
        <v>18.3</v>
      </c>
      <c r="U146">
        <v>89</v>
      </c>
      <c r="V146">
        <v>6</v>
      </c>
      <c r="W146">
        <v>0.71099999999999997</v>
      </c>
      <c r="X146">
        <v>232</v>
      </c>
      <c r="Y146">
        <v>4</v>
      </c>
      <c r="Z146">
        <v>99</v>
      </c>
      <c r="AA146">
        <v>1</v>
      </c>
      <c r="AB146">
        <v>47</v>
      </c>
      <c r="AC146">
        <v>13</v>
      </c>
      <c r="AD146">
        <v>3</v>
      </c>
      <c r="AE146">
        <v>37</v>
      </c>
      <c r="AF146">
        <v>89</v>
      </c>
      <c r="AG146">
        <v>1</v>
      </c>
      <c r="AH146">
        <v>183</v>
      </c>
      <c r="AI146">
        <v>193</v>
      </c>
      <c r="AJ146">
        <v>5.4644808743169397E-2</v>
      </c>
      <c r="AK146" s="106">
        <v>0</v>
      </c>
      <c r="AL146" s="107">
        <v>1</v>
      </c>
      <c r="AM146" s="108">
        <f t="shared" si="28"/>
        <v>1</v>
      </c>
      <c r="AN146" s="80">
        <f t="shared" si="29"/>
        <v>0</v>
      </c>
      <c r="AO146" s="80">
        <f t="shared" si="30"/>
        <v>0.714958389544888</v>
      </c>
      <c r="AP146" s="106">
        <f t="shared" si="31"/>
        <v>0.714958389544888</v>
      </c>
      <c r="AQ146" s="108">
        <f t="shared" si="32"/>
        <v>0.285041610455112</v>
      </c>
      <c r="AR146" s="106">
        <f t="shared" si="33"/>
        <v>-1.2551201077737981</v>
      </c>
      <c r="AS146" s="108">
        <f t="shared" si="34"/>
        <v>0</v>
      </c>
      <c r="AT146" s="80">
        <f t="shared" si="35"/>
        <v>2.5082597183034046</v>
      </c>
      <c r="CA146">
        <v>0.92806151492861688</v>
      </c>
      <c r="CB146">
        <v>0</v>
      </c>
      <c r="CC146">
        <v>1</v>
      </c>
      <c r="CD146" s="80">
        <f t="shared" si="39"/>
        <v>53</v>
      </c>
      <c r="CE146" s="80">
        <f t="shared" si="40"/>
        <v>89</v>
      </c>
      <c r="CF146" s="80">
        <f t="shared" si="36"/>
        <v>1.851851851851849E-2</v>
      </c>
      <c r="CG146" s="80">
        <f t="shared" si="37"/>
        <v>7.291666666666663E-2</v>
      </c>
      <c r="CH146" s="80">
        <f t="shared" si="38"/>
        <v>0</v>
      </c>
    </row>
    <row r="147" spans="1:86" ht="15.75" x14ac:dyDescent="0.5">
      <c r="A147" s="83">
        <v>14.1</v>
      </c>
      <c r="B147" s="82">
        <v>88</v>
      </c>
      <c r="C147" s="82">
        <v>5</v>
      </c>
      <c r="D147" s="84">
        <v>0.504</v>
      </c>
      <c r="E147" s="82">
        <v>253</v>
      </c>
      <c r="F147" s="82">
        <v>3</v>
      </c>
      <c r="G147" s="82">
        <v>124</v>
      </c>
      <c r="H147" s="29">
        <v>1</v>
      </c>
      <c r="I147" s="82">
        <v>42</v>
      </c>
      <c r="J147" s="82">
        <v>9</v>
      </c>
      <c r="K147" s="82">
        <v>3</v>
      </c>
      <c r="L147" s="61">
        <v>35</v>
      </c>
      <c r="M147" s="62">
        <v>63</v>
      </c>
      <c r="N147" s="80">
        <v>1</v>
      </c>
      <c r="O147" s="30">
        <v>163</v>
      </c>
      <c r="P147" s="30">
        <v>172</v>
      </c>
      <c r="Q147" s="31">
        <v>5.5214723926380369E-2</v>
      </c>
      <c r="R147" s="82">
        <v>0</v>
      </c>
      <c r="T147">
        <v>18.5</v>
      </c>
      <c r="U147">
        <v>62</v>
      </c>
      <c r="V147">
        <v>6</v>
      </c>
      <c r="W147">
        <v>2.0190000000000001</v>
      </c>
      <c r="X147">
        <v>238</v>
      </c>
      <c r="Y147">
        <v>0</v>
      </c>
      <c r="Z147">
        <v>77</v>
      </c>
      <c r="AA147">
        <v>1</v>
      </c>
      <c r="AB147">
        <v>32</v>
      </c>
      <c r="AC147">
        <v>15</v>
      </c>
      <c r="AD147">
        <v>4</v>
      </c>
      <c r="AE147">
        <v>37</v>
      </c>
      <c r="AF147">
        <v>40</v>
      </c>
      <c r="AG147">
        <v>1</v>
      </c>
      <c r="AH147">
        <v>183</v>
      </c>
      <c r="AI147">
        <v>192</v>
      </c>
      <c r="AJ147">
        <v>4.9180327868852458E-2</v>
      </c>
      <c r="AK147" s="106">
        <v>1</v>
      </c>
      <c r="AL147" s="107">
        <v>0</v>
      </c>
      <c r="AM147" s="108">
        <f t="shared" si="28"/>
        <v>1</v>
      </c>
      <c r="AN147" s="80">
        <f t="shared" si="29"/>
        <v>1</v>
      </c>
      <c r="AO147" s="80">
        <f t="shared" si="30"/>
        <v>0.6286435258336176</v>
      </c>
      <c r="AP147" s="106">
        <f t="shared" si="31"/>
        <v>0.6286435258336176</v>
      </c>
      <c r="AQ147" s="108">
        <f t="shared" si="32"/>
        <v>0.3713564741663824</v>
      </c>
      <c r="AR147" s="106">
        <f t="shared" si="33"/>
        <v>-0.46419091451881545</v>
      </c>
      <c r="AS147" s="108">
        <f t="shared" si="34"/>
        <v>100</v>
      </c>
      <c r="AT147" s="80">
        <f t="shared" si="35"/>
        <v>0.59072663426214767</v>
      </c>
      <c r="CA147">
        <v>0.9442953411545798</v>
      </c>
      <c r="CB147">
        <v>0</v>
      </c>
      <c r="CC147">
        <v>1</v>
      </c>
      <c r="CD147" s="80">
        <f t="shared" si="39"/>
        <v>53</v>
      </c>
      <c r="CE147" s="80">
        <f t="shared" si="40"/>
        <v>90</v>
      </c>
      <c r="CF147" s="80">
        <f t="shared" si="36"/>
        <v>1.851851851851849E-2</v>
      </c>
      <c r="CG147" s="80">
        <f t="shared" si="37"/>
        <v>6.25E-2</v>
      </c>
      <c r="CH147" s="80">
        <f t="shared" si="38"/>
        <v>0</v>
      </c>
    </row>
    <row r="148" spans="1:86" ht="15.75" x14ac:dyDescent="0.5">
      <c r="A148" s="83">
        <v>8.1</v>
      </c>
      <c r="B148" s="82">
        <v>58</v>
      </c>
      <c r="C148" s="82">
        <v>19</v>
      </c>
      <c r="D148" s="84">
        <v>0.44700000000000001</v>
      </c>
      <c r="E148" s="82">
        <v>20</v>
      </c>
      <c r="F148" s="82">
        <v>4</v>
      </c>
      <c r="G148" s="82">
        <v>129</v>
      </c>
      <c r="H148" s="29">
        <v>0</v>
      </c>
      <c r="I148" s="82">
        <v>43</v>
      </c>
      <c r="J148" s="82">
        <v>10</v>
      </c>
      <c r="K148" s="82">
        <v>3</v>
      </c>
      <c r="L148" s="61">
        <v>42</v>
      </c>
      <c r="M148" s="62">
        <v>35</v>
      </c>
      <c r="N148" s="80">
        <v>0</v>
      </c>
      <c r="O148" s="30">
        <v>178</v>
      </c>
      <c r="P148" s="30">
        <v>184</v>
      </c>
      <c r="Q148" s="31">
        <v>3.3707865168539325E-2</v>
      </c>
      <c r="R148" s="82">
        <v>1</v>
      </c>
      <c r="T148">
        <v>19</v>
      </c>
      <c r="U148">
        <v>79</v>
      </c>
      <c r="V148">
        <v>7</v>
      </c>
      <c r="W148">
        <v>1.72</v>
      </c>
      <c r="X148">
        <v>255</v>
      </c>
      <c r="Y148">
        <v>1</v>
      </c>
      <c r="Z148">
        <v>98</v>
      </c>
      <c r="AA148">
        <v>1</v>
      </c>
      <c r="AB148">
        <v>40</v>
      </c>
      <c r="AC148">
        <v>13</v>
      </c>
      <c r="AD148">
        <v>2</v>
      </c>
      <c r="AE148">
        <v>39</v>
      </c>
      <c r="AF148">
        <v>64</v>
      </c>
      <c r="AG148">
        <v>1</v>
      </c>
      <c r="AH148">
        <v>180</v>
      </c>
      <c r="AI148">
        <v>188</v>
      </c>
      <c r="AJ148">
        <v>4.4444444444444446E-2</v>
      </c>
      <c r="AK148" s="106">
        <v>1</v>
      </c>
      <c r="AL148" s="107">
        <v>0</v>
      </c>
      <c r="AM148" s="108">
        <f t="shared" si="28"/>
        <v>1</v>
      </c>
      <c r="AN148" s="80">
        <f t="shared" si="29"/>
        <v>1</v>
      </c>
      <c r="AO148" s="80">
        <f t="shared" si="30"/>
        <v>0.61203208588850855</v>
      </c>
      <c r="AP148" s="106">
        <f t="shared" si="31"/>
        <v>0.61203208588850855</v>
      </c>
      <c r="AQ148" s="108">
        <f t="shared" si="32"/>
        <v>0.38796791411149145</v>
      </c>
      <c r="AR148" s="106">
        <f t="shared" si="33"/>
        <v>-0.49097056992170685</v>
      </c>
      <c r="AS148" s="108">
        <f t="shared" si="34"/>
        <v>100</v>
      </c>
      <c r="AT148" s="80">
        <f t="shared" si="35"/>
        <v>0.63390126605578978</v>
      </c>
      <c r="CA148">
        <v>0.94852924401031669</v>
      </c>
      <c r="CB148">
        <v>0</v>
      </c>
      <c r="CC148">
        <v>1</v>
      </c>
      <c r="CD148" s="80">
        <f t="shared" si="39"/>
        <v>53</v>
      </c>
      <c r="CE148" s="80">
        <f t="shared" si="40"/>
        <v>91</v>
      </c>
      <c r="CF148" s="80">
        <f t="shared" si="36"/>
        <v>1.851851851851849E-2</v>
      </c>
      <c r="CG148" s="80">
        <f t="shared" si="37"/>
        <v>5.208333333333337E-2</v>
      </c>
      <c r="CH148" s="80">
        <f t="shared" si="38"/>
        <v>9.6450617283950536E-4</v>
      </c>
    </row>
    <row r="149" spans="1:86" ht="15.75" x14ac:dyDescent="0.5">
      <c r="A149" s="83">
        <v>13.6</v>
      </c>
      <c r="B149" s="82">
        <v>66</v>
      </c>
      <c r="C149" s="82">
        <v>17</v>
      </c>
      <c r="D149" s="84">
        <v>2.62</v>
      </c>
      <c r="E149" s="82">
        <v>103</v>
      </c>
      <c r="F149" s="82">
        <v>2</v>
      </c>
      <c r="G149" s="82">
        <v>102</v>
      </c>
      <c r="H149" s="29">
        <v>1</v>
      </c>
      <c r="I149" s="82">
        <v>39</v>
      </c>
      <c r="J149" s="82">
        <v>8</v>
      </c>
      <c r="K149" s="82">
        <v>3</v>
      </c>
      <c r="L149" s="61">
        <v>50</v>
      </c>
      <c r="M149" s="62">
        <v>48</v>
      </c>
      <c r="N149" s="80">
        <v>0</v>
      </c>
      <c r="O149" s="30">
        <v>166</v>
      </c>
      <c r="P149" s="30">
        <v>172</v>
      </c>
      <c r="Q149" s="31">
        <v>3.614457831325301E-2</v>
      </c>
      <c r="R149" s="82">
        <v>0</v>
      </c>
      <c r="T149">
        <v>19.3</v>
      </c>
      <c r="U149">
        <v>74</v>
      </c>
      <c r="V149">
        <v>7</v>
      </c>
      <c r="W149">
        <v>0.248</v>
      </c>
      <c r="X149">
        <v>301</v>
      </c>
      <c r="Y149">
        <v>1</v>
      </c>
      <c r="Z149">
        <v>96</v>
      </c>
      <c r="AA149">
        <v>1</v>
      </c>
      <c r="AB149">
        <v>39</v>
      </c>
      <c r="AC149">
        <v>21</v>
      </c>
      <c r="AD149">
        <v>5</v>
      </c>
      <c r="AE149">
        <v>40</v>
      </c>
      <c r="AF149">
        <v>86</v>
      </c>
      <c r="AG149">
        <v>1</v>
      </c>
      <c r="AH149">
        <v>174</v>
      </c>
      <c r="AI149">
        <v>187</v>
      </c>
      <c r="AJ149">
        <v>7.4712643678160925E-2</v>
      </c>
      <c r="AK149" s="106">
        <v>1</v>
      </c>
      <c r="AL149" s="107">
        <v>0</v>
      </c>
      <c r="AM149" s="108">
        <f t="shared" si="28"/>
        <v>1</v>
      </c>
      <c r="AN149" s="80">
        <f t="shared" si="29"/>
        <v>1</v>
      </c>
      <c r="AO149" s="80">
        <f t="shared" si="30"/>
        <v>0.66013605751183879</v>
      </c>
      <c r="AP149" s="106">
        <f t="shared" si="31"/>
        <v>0.66013605751183879</v>
      </c>
      <c r="AQ149" s="108">
        <f t="shared" si="32"/>
        <v>0.33986394248816121</v>
      </c>
      <c r="AR149" s="106">
        <f t="shared" si="33"/>
        <v>-0.41530931746198219</v>
      </c>
      <c r="AS149" s="108">
        <f t="shared" si="34"/>
        <v>100</v>
      </c>
      <c r="AT149" s="80">
        <f t="shared" si="35"/>
        <v>0.51483923445897539</v>
      </c>
      <c r="CA149">
        <v>0.95159329258440306</v>
      </c>
      <c r="CB149">
        <v>1</v>
      </c>
      <c r="CC149">
        <v>0</v>
      </c>
      <c r="CD149" s="80">
        <f t="shared" si="39"/>
        <v>54</v>
      </c>
      <c r="CE149" s="80">
        <f t="shared" si="40"/>
        <v>91</v>
      </c>
      <c r="CF149" s="80">
        <f t="shared" si="36"/>
        <v>0</v>
      </c>
      <c r="CG149" s="80">
        <f t="shared" si="37"/>
        <v>5.208333333333337E-2</v>
      </c>
      <c r="CH149" s="80">
        <f t="shared" si="38"/>
        <v>0</v>
      </c>
    </row>
    <row r="150" spans="1:86" ht="15.75" x14ac:dyDescent="0.5">
      <c r="A150" s="83">
        <v>10</v>
      </c>
      <c r="B150" s="82">
        <v>55</v>
      </c>
      <c r="C150" s="82">
        <v>8</v>
      </c>
      <c r="D150" s="84">
        <v>1.1679999999999999</v>
      </c>
      <c r="E150" s="82">
        <v>120</v>
      </c>
      <c r="F150" s="82">
        <v>3</v>
      </c>
      <c r="G150" s="82">
        <v>114</v>
      </c>
      <c r="H150" s="29">
        <v>0</v>
      </c>
      <c r="I150" s="82">
        <v>52</v>
      </c>
      <c r="J150" s="82">
        <v>10</v>
      </c>
      <c r="K150" s="82">
        <v>3</v>
      </c>
      <c r="L150" s="61">
        <v>40</v>
      </c>
      <c r="M150" s="62">
        <v>34</v>
      </c>
      <c r="N150" s="80">
        <v>0</v>
      </c>
      <c r="O150" s="30">
        <v>174</v>
      </c>
      <c r="P150" s="30">
        <v>182</v>
      </c>
      <c r="Q150" s="31">
        <v>4.5977011494252873E-2</v>
      </c>
      <c r="R150" s="82">
        <v>1</v>
      </c>
      <c r="T150">
        <v>19.5</v>
      </c>
      <c r="U150">
        <v>99</v>
      </c>
      <c r="V150">
        <v>9</v>
      </c>
      <c r="W150">
        <v>1.76</v>
      </c>
      <c r="X150">
        <v>369</v>
      </c>
      <c r="Y150">
        <v>4</v>
      </c>
      <c r="Z150">
        <v>85</v>
      </c>
      <c r="AA150">
        <v>1</v>
      </c>
      <c r="AB150">
        <v>38</v>
      </c>
      <c r="AC150">
        <v>12</v>
      </c>
      <c r="AD150">
        <v>2</v>
      </c>
      <c r="AE150">
        <v>38</v>
      </c>
      <c r="AF150">
        <v>68</v>
      </c>
      <c r="AG150">
        <v>1</v>
      </c>
      <c r="AH150">
        <v>163</v>
      </c>
      <c r="AI150">
        <v>170</v>
      </c>
      <c r="AJ150">
        <v>4.2944785276073622E-2</v>
      </c>
      <c r="AK150" s="106">
        <v>0</v>
      </c>
      <c r="AL150" s="107">
        <v>1</v>
      </c>
      <c r="AM150" s="108">
        <f t="shared" si="28"/>
        <v>1</v>
      </c>
      <c r="AN150" s="80">
        <f t="shared" si="29"/>
        <v>0</v>
      </c>
      <c r="AO150" s="80">
        <f t="shared" si="30"/>
        <v>0.92180165916419388</v>
      </c>
      <c r="AP150" s="106">
        <f t="shared" si="31"/>
        <v>0.92180165916419388</v>
      </c>
      <c r="AQ150" s="108">
        <f t="shared" si="32"/>
        <v>7.8198340835806124E-2</v>
      </c>
      <c r="AR150" s="106">
        <f t="shared" si="33"/>
        <v>-2.5485068485893794</v>
      </c>
      <c r="AS150" s="108">
        <f t="shared" si="34"/>
        <v>0</v>
      </c>
      <c r="AT150" s="80">
        <f t="shared" si="35"/>
        <v>11.787995107207076</v>
      </c>
      <c r="CA150">
        <v>0.95894829770623735</v>
      </c>
      <c r="CB150">
        <v>0</v>
      </c>
      <c r="CC150">
        <v>1</v>
      </c>
      <c r="CD150" s="80">
        <f t="shared" si="39"/>
        <v>54</v>
      </c>
      <c r="CE150" s="80">
        <f t="shared" si="40"/>
        <v>92</v>
      </c>
      <c r="CF150" s="80">
        <f t="shared" si="36"/>
        <v>0</v>
      </c>
      <c r="CG150" s="80">
        <f t="shared" si="37"/>
        <v>4.166666666666663E-2</v>
      </c>
      <c r="CH150" s="80">
        <f t="shared" si="38"/>
        <v>0</v>
      </c>
    </row>
    <row r="151" spans="1:86" ht="15.75" x14ac:dyDescent="0.5">
      <c r="A151" s="83">
        <v>11.6</v>
      </c>
      <c r="B151" s="82">
        <v>60</v>
      </c>
      <c r="C151" s="82">
        <v>9</v>
      </c>
      <c r="D151" s="84">
        <v>3.2000000000000001E-2</v>
      </c>
      <c r="E151" s="82">
        <v>102</v>
      </c>
      <c r="F151" s="82">
        <v>5</v>
      </c>
      <c r="G151" s="82">
        <v>135</v>
      </c>
      <c r="H151" s="29">
        <v>1</v>
      </c>
      <c r="I151" s="82">
        <v>35</v>
      </c>
      <c r="J151" s="82">
        <v>8</v>
      </c>
      <c r="K151" s="82">
        <v>2</v>
      </c>
      <c r="L151" s="61">
        <v>32</v>
      </c>
      <c r="M151" s="62">
        <v>37</v>
      </c>
      <c r="N151" s="80">
        <v>0</v>
      </c>
      <c r="O151" s="30">
        <v>178</v>
      </c>
      <c r="P151" s="30">
        <v>185</v>
      </c>
      <c r="Q151" s="31">
        <v>3.9325842696629212E-2</v>
      </c>
      <c r="R151" s="82">
        <v>1</v>
      </c>
      <c r="T151">
        <v>20.399999999999999</v>
      </c>
      <c r="U151">
        <v>79</v>
      </c>
      <c r="V151">
        <v>7</v>
      </c>
      <c r="W151">
        <v>0.13100000000000001</v>
      </c>
      <c r="X151">
        <v>284</v>
      </c>
      <c r="Y151">
        <v>4</v>
      </c>
      <c r="Z151">
        <v>137</v>
      </c>
      <c r="AA151">
        <v>1</v>
      </c>
      <c r="AB151">
        <v>38</v>
      </c>
      <c r="AC151">
        <v>15</v>
      </c>
      <c r="AD151">
        <v>5</v>
      </c>
      <c r="AE151">
        <v>39</v>
      </c>
      <c r="AF151">
        <v>39</v>
      </c>
      <c r="AG151">
        <v>1</v>
      </c>
      <c r="AH151">
        <v>175</v>
      </c>
      <c r="AI151">
        <v>185</v>
      </c>
      <c r="AJ151">
        <v>5.7142857142857141E-2</v>
      </c>
      <c r="AK151" s="106">
        <v>0</v>
      </c>
      <c r="AL151" s="107">
        <v>1</v>
      </c>
      <c r="AM151" s="108">
        <f t="shared" si="28"/>
        <v>1</v>
      </c>
      <c r="AN151" s="80">
        <f t="shared" si="29"/>
        <v>0</v>
      </c>
      <c r="AO151" s="80">
        <f t="shared" si="30"/>
        <v>0.51733854231664456</v>
      </c>
      <c r="AP151" s="106">
        <f t="shared" si="31"/>
        <v>0.51733854231664456</v>
      </c>
      <c r="AQ151" s="108">
        <f t="shared" si="32"/>
        <v>0.48266145768335544</v>
      </c>
      <c r="AR151" s="106">
        <f t="shared" si="33"/>
        <v>-0.72843978685531574</v>
      </c>
      <c r="AS151" s="108">
        <f t="shared" si="34"/>
        <v>0</v>
      </c>
      <c r="AT151" s="80">
        <f t="shared" si="35"/>
        <v>1.0718455639688524</v>
      </c>
      <c r="CA151">
        <v>0.97134275534124814</v>
      </c>
      <c r="CB151">
        <v>0</v>
      </c>
      <c r="CC151">
        <v>1</v>
      </c>
      <c r="CD151" s="80">
        <f t="shared" si="39"/>
        <v>54</v>
      </c>
      <c r="CE151" s="80">
        <f t="shared" si="40"/>
        <v>93</v>
      </c>
      <c r="CF151" s="80">
        <f t="shared" si="36"/>
        <v>0</v>
      </c>
      <c r="CG151" s="80">
        <f t="shared" si="37"/>
        <v>3.125E-2</v>
      </c>
      <c r="CH151" s="80">
        <f t="shared" si="38"/>
        <v>0</v>
      </c>
    </row>
    <row r="152" spans="1:86" x14ac:dyDescent="0.45">
      <c r="T152">
        <v>21</v>
      </c>
      <c r="U152">
        <v>89</v>
      </c>
      <c r="V152">
        <v>6</v>
      </c>
      <c r="W152">
        <v>7.4999999999999997E-2</v>
      </c>
      <c r="X152">
        <v>296</v>
      </c>
      <c r="Y152">
        <v>0</v>
      </c>
      <c r="Z152">
        <v>137</v>
      </c>
      <c r="AA152">
        <v>1</v>
      </c>
      <c r="AB152">
        <v>37</v>
      </c>
      <c r="AC152">
        <v>13</v>
      </c>
      <c r="AD152">
        <v>1</v>
      </c>
      <c r="AE152">
        <v>36</v>
      </c>
      <c r="AF152">
        <v>27</v>
      </c>
      <c r="AG152">
        <v>1</v>
      </c>
      <c r="AH152">
        <v>184</v>
      </c>
      <c r="AI152">
        <v>196</v>
      </c>
      <c r="AJ152">
        <v>6.5217391304347824E-2</v>
      </c>
      <c r="AK152" s="106">
        <v>1</v>
      </c>
      <c r="AL152" s="107">
        <v>0</v>
      </c>
      <c r="AM152" s="108">
        <f t="shared" si="28"/>
        <v>1</v>
      </c>
      <c r="AN152" s="80">
        <f t="shared" si="29"/>
        <v>1</v>
      </c>
      <c r="AO152" s="80">
        <f t="shared" si="30"/>
        <v>0.61452170759705693</v>
      </c>
      <c r="AP152" s="106">
        <f t="shared" si="31"/>
        <v>0.61452170759705693</v>
      </c>
      <c r="AQ152" s="108">
        <f t="shared" si="32"/>
        <v>0.38547829240294307</v>
      </c>
      <c r="AR152" s="106">
        <f t="shared" si="33"/>
        <v>-0.48691102497417815</v>
      </c>
      <c r="AS152" s="108">
        <f t="shared" si="34"/>
        <v>100</v>
      </c>
      <c r="AT152" s="80">
        <f t="shared" si="35"/>
        <v>0.62728181549560802</v>
      </c>
      <c r="CA152">
        <v>0.97809494582718015</v>
      </c>
      <c r="CB152">
        <v>0</v>
      </c>
      <c r="CC152">
        <v>1</v>
      </c>
      <c r="CD152" s="80">
        <f t="shared" si="39"/>
        <v>54</v>
      </c>
      <c r="CE152" s="80">
        <f t="shared" si="40"/>
        <v>94</v>
      </c>
      <c r="CF152" s="80">
        <f t="shared" si="36"/>
        <v>0</v>
      </c>
      <c r="CG152" s="80">
        <f t="shared" si="37"/>
        <v>2.083333333333337E-2</v>
      </c>
      <c r="CH152" s="80">
        <f t="shared" si="38"/>
        <v>0</v>
      </c>
    </row>
    <row r="153" spans="1:86" x14ac:dyDescent="0.45">
      <c r="T153">
        <v>23.5</v>
      </c>
      <c r="U153">
        <v>89</v>
      </c>
      <c r="V153">
        <v>8</v>
      </c>
      <c r="W153">
        <v>1.018</v>
      </c>
      <c r="X153">
        <v>348</v>
      </c>
      <c r="Y153">
        <v>0</v>
      </c>
      <c r="Z153">
        <v>98</v>
      </c>
      <c r="AA153">
        <v>1</v>
      </c>
      <c r="AB153">
        <v>36</v>
      </c>
      <c r="AC153">
        <v>12</v>
      </c>
      <c r="AD153">
        <v>1</v>
      </c>
      <c r="AE153">
        <v>40</v>
      </c>
      <c r="AF153">
        <v>57</v>
      </c>
      <c r="AG153">
        <v>1</v>
      </c>
      <c r="AH153">
        <v>184</v>
      </c>
      <c r="AI153">
        <v>195</v>
      </c>
      <c r="AJ153">
        <v>5.9782608695652176E-2</v>
      </c>
      <c r="AK153" s="109">
        <v>1</v>
      </c>
      <c r="AL153" s="110">
        <v>0</v>
      </c>
      <c r="AM153" s="108">
        <f t="shared" si="28"/>
        <v>1</v>
      </c>
      <c r="AN153" s="80">
        <f t="shared" si="29"/>
        <v>1</v>
      </c>
      <c r="AO153" s="80">
        <f t="shared" si="30"/>
        <v>0.71835720555418014</v>
      </c>
      <c r="AP153" s="106">
        <f t="shared" si="31"/>
        <v>0.71835720555418014</v>
      </c>
      <c r="AQ153" s="108">
        <f t="shared" si="32"/>
        <v>0.28164279444581986</v>
      </c>
      <c r="AR153" s="106">
        <f t="shared" si="33"/>
        <v>-0.33078833287455356</v>
      </c>
      <c r="AS153" s="108">
        <f t="shared" si="34"/>
        <v>100</v>
      </c>
      <c r="AT153" s="80">
        <f t="shared" si="35"/>
        <v>0.39206510670209699</v>
      </c>
      <c r="CA153">
        <v>0.97980505152288067</v>
      </c>
      <c r="CB153">
        <v>0</v>
      </c>
      <c r="CC153">
        <v>1</v>
      </c>
      <c r="CD153" s="80">
        <f t="shared" si="39"/>
        <v>54</v>
      </c>
      <c r="CE153" s="80">
        <f t="shared" si="40"/>
        <v>95</v>
      </c>
      <c r="CF153" s="80">
        <f t="shared" si="36"/>
        <v>0</v>
      </c>
      <c r="CG153" s="80">
        <f t="shared" si="37"/>
        <v>1.041666666666663E-2</v>
      </c>
      <c r="CH153" s="80">
        <f t="shared" si="38"/>
        <v>0</v>
      </c>
    </row>
    <row r="154" spans="1:86" x14ac:dyDescent="0.45"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  <c r="AE154" s="102"/>
      <c r="AF154" s="102"/>
      <c r="AG154" s="102"/>
      <c r="AH154" s="102"/>
      <c r="AI154" s="102"/>
      <c r="AJ154" s="102"/>
      <c r="AK154" s="102">
        <f>SUM(AK4:AK153)</f>
        <v>96</v>
      </c>
      <c r="AL154" s="102">
        <f t="shared" ref="AL154:AM154" si="41">SUM(AL4:AL153)</f>
        <v>54</v>
      </c>
      <c r="AM154" s="113">
        <f t="shared" si="41"/>
        <v>150</v>
      </c>
      <c r="AN154" s="113"/>
      <c r="AO154" s="113"/>
      <c r="AP154" s="113">
        <f>SUM(AP4:AP153)</f>
        <v>95.999999999999901</v>
      </c>
      <c r="AQ154" s="113">
        <f t="shared" ref="AQ154:AR154" si="42">SUM(AQ4:AQ153)</f>
        <v>54.000000000000156</v>
      </c>
      <c r="AR154" s="113">
        <f t="shared" si="42"/>
        <v>-82.188431822010116</v>
      </c>
      <c r="AS154" s="113">
        <f>SUMPRODUCT(AS4:AS153,AM4:AM153)/AM154</f>
        <v>71.333333333333329</v>
      </c>
      <c r="AT154" s="113">
        <f>SUM(AT4:AT153)</f>
        <v>157.28933746531854</v>
      </c>
      <c r="CA154" s="119">
        <v>0.98299783705029964</v>
      </c>
      <c r="CB154" s="119">
        <v>0</v>
      </c>
      <c r="CC154" s="119">
        <v>1</v>
      </c>
      <c r="CD154" s="119">
        <f t="shared" si="39"/>
        <v>54</v>
      </c>
      <c r="CE154" s="119">
        <f t="shared" si="40"/>
        <v>96</v>
      </c>
      <c r="CF154" s="119">
        <f t="shared" si="36"/>
        <v>0</v>
      </c>
      <c r="CG154" s="119">
        <f t="shared" si="37"/>
        <v>0</v>
      </c>
      <c r="CH154" s="119">
        <f t="shared" si="38"/>
        <v>0</v>
      </c>
    </row>
    <row r="155" spans="1:86" ht="14.65" thickBot="1" x14ac:dyDescent="0.5">
      <c r="CH155">
        <f>SUM(CH4:CH154)</f>
        <v>0.76350308641975284</v>
      </c>
    </row>
    <row r="156" spans="1:86" ht="14.65" thickTop="1" x14ac:dyDescent="0.45">
      <c r="T156" s="118"/>
      <c r="U156" s="118" t="s">
        <v>166</v>
      </c>
      <c r="V156" s="118" t="s">
        <v>167</v>
      </c>
      <c r="W156" s="118" t="s">
        <v>168</v>
      </c>
      <c r="X156" s="118" t="s">
        <v>158</v>
      </c>
      <c r="Y156" s="118" t="s">
        <v>169</v>
      </c>
      <c r="Z156" s="118" t="s">
        <v>170</v>
      </c>
      <c r="AA156" s="118" t="s">
        <v>171</v>
      </c>
    </row>
    <row r="157" spans="1:86" x14ac:dyDescent="0.45">
      <c r="T157" t="s">
        <v>100</v>
      </c>
      <c r="U157">
        <f t="array" ref="U157:U174">AV5:AV22</f>
        <v>-7.7431518909292514</v>
      </c>
      <c r="V157">
        <f t="array" ref="V157:V174">SQRT([1]!DIAG(BA4:BR21))</f>
        <v>15.601703564023175</v>
      </c>
      <c r="W157">
        <f>(U157/V157)^2</f>
        <v>0.24631537037417076</v>
      </c>
      <c r="X157">
        <f>_xlfn.CHISQ.DIST.RT(W157,1)</f>
        <v>0.61968157207083319</v>
      </c>
      <c r="Y157">
        <f>EXP(U157)</f>
        <v>4.3370243575004846E-4</v>
      </c>
    </row>
    <row r="158" spans="1:86" x14ac:dyDescent="0.45">
      <c r="T158" t="str">
        <f t="array" ref="T158:T174">TRANSPOSE(T3:AJ3)</f>
        <v>Sales $m</v>
      </c>
      <c r="U158">
        <v>-0.39403325780692394</v>
      </c>
      <c r="V158">
        <v>0.24944848316578694</v>
      </c>
      <c r="W158" s="80">
        <f t="shared" ref="W158:W174" si="43">(U158/V158)^2</f>
        <v>2.4951923132146914</v>
      </c>
      <c r="X158" s="80">
        <f t="shared" ref="X158:X174" si="44">_xlfn.CHISQ.DIST.RT(W158,1)</f>
        <v>0.11419442624103518</v>
      </c>
      <c r="Y158" s="80">
        <f t="shared" ref="Y158:Y174" si="45">EXP(U158)</f>
        <v>0.67433162907638455</v>
      </c>
      <c r="Z158">
        <f>EXP(U158-V158*_xlfn.NORM.S.INV(1-$AY$9/2))</f>
        <v>0.41356387567652458</v>
      </c>
      <c r="AA158">
        <f>EXP(U158+V158*_xlfn.NORM.S.INV(1-$AY$9/2))</f>
        <v>1.0995233692230884</v>
      </c>
    </row>
    <row r="159" spans="1:86" x14ac:dyDescent="0.45">
      <c r="T159" t="str">
        <v>No. Staff</v>
      </c>
      <c r="U159">
        <v>3.4656540564584226E-2</v>
      </c>
      <c r="V159">
        <v>3.058844066184541E-2</v>
      </c>
      <c r="W159" s="80">
        <f t="shared" si="43"/>
        <v>1.2836769467764273</v>
      </c>
      <c r="X159" s="80">
        <f t="shared" si="44"/>
        <v>0.25721648707212635</v>
      </c>
      <c r="Y159" s="80">
        <f t="shared" si="45"/>
        <v>1.0352640765152612</v>
      </c>
      <c r="Z159" s="80">
        <f t="shared" ref="Z159:Z174" si="46">EXP(U159-V159*_xlfn.NORM.S.INV(1-$AY$9/2))</f>
        <v>0.97502155408394808</v>
      </c>
      <c r="AA159" s="80">
        <f t="shared" ref="AA159:AA174" si="47">EXP(U159+V159*_xlfn.NORM.S.INV(1-$AY$9/2))</f>
        <v>1.0992287335944562</v>
      </c>
    </row>
    <row r="160" spans="1:86" x14ac:dyDescent="0.45">
      <c r="T160" t="str">
        <v>Age (Yrs)</v>
      </c>
      <c r="U160">
        <v>5.1016595505139088E-2</v>
      </c>
      <c r="V160">
        <v>5.1593377115252796E-2</v>
      </c>
      <c r="W160" s="80">
        <f t="shared" si="43"/>
        <v>0.97776623226519488</v>
      </c>
      <c r="X160" s="80">
        <f t="shared" si="44"/>
        <v>0.32275091033845382</v>
      </c>
      <c r="Y160" s="80">
        <f t="shared" si="45"/>
        <v>1.0523403572580987</v>
      </c>
      <c r="Z160" s="80">
        <f t="shared" si="46"/>
        <v>0.95112996393803861</v>
      </c>
      <c r="AA160" s="80">
        <f t="shared" si="47"/>
        <v>1.1643206181087633</v>
      </c>
    </row>
    <row r="161" spans="20:27" x14ac:dyDescent="0.45">
      <c r="T161" t="str">
        <v>GrossProfit $m</v>
      </c>
      <c r="U161">
        <v>0.84186559009618445</v>
      </c>
      <c r="V161">
        <v>0.37761303528436446</v>
      </c>
      <c r="W161" s="80">
        <f t="shared" si="43"/>
        <v>4.9704025330760411</v>
      </c>
      <c r="X161" s="80">
        <f t="shared" si="44"/>
        <v>2.5784645980637837E-2</v>
      </c>
      <c r="Y161" s="80">
        <f t="shared" si="45"/>
        <v>2.320692401552384</v>
      </c>
      <c r="Z161" s="80">
        <f t="shared" si="46"/>
        <v>1.1071151197266424</v>
      </c>
      <c r="AA161" s="80">
        <f t="shared" si="47"/>
        <v>4.8645467184593514</v>
      </c>
    </row>
    <row r="162" spans="20:27" x14ac:dyDescent="0.45">
      <c r="T162" t="str">
        <v>Adv.$'000</v>
      </c>
      <c r="U162">
        <v>1.6977048280170638E-2</v>
      </c>
      <c r="V162">
        <v>1.0497423831688628E-2</v>
      </c>
      <c r="W162" s="80">
        <f t="shared" si="43"/>
        <v>2.615525166830273</v>
      </c>
      <c r="X162" s="80">
        <f t="shared" si="44"/>
        <v>0.10582248594809147</v>
      </c>
      <c r="Y162" s="80">
        <f t="shared" si="45"/>
        <v>1.0171219773586815</v>
      </c>
      <c r="Z162" s="80">
        <f t="shared" si="46"/>
        <v>0.99640893897737559</v>
      </c>
      <c r="AA162" s="80">
        <f t="shared" si="47"/>
        <v>1.038265591924326</v>
      </c>
    </row>
    <row r="163" spans="20:27" x14ac:dyDescent="0.45">
      <c r="T163" t="str">
        <v>Competitors</v>
      </c>
      <c r="U163">
        <v>0.36587632249770896</v>
      </c>
      <c r="V163">
        <v>0.16279305578854672</v>
      </c>
      <c r="W163" s="80">
        <f t="shared" si="43"/>
        <v>5.0512266947912261</v>
      </c>
      <c r="X163" s="80">
        <f t="shared" si="44"/>
        <v>2.4608510321649509E-2</v>
      </c>
      <c r="Y163" s="80">
        <f t="shared" si="45"/>
        <v>1.4417769162593981</v>
      </c>
      <c r="Z163" s="80">
        <f t="shared" si="46"/>
        <v>1.047920575425271</v>
      </c>
      <c r="AA163" s="80">
        <f t="shared" si="47"/>
        <v>1.9836624311101678</v>
      </c>
    </row>
    <row r="164" spans="20:27" x14ac:dyDescent="0.45">
      <c r="T164" t="str">
        <v>HrsTrading</v>
      </c>
      <c r="U164">
        <v>7.5220012344998591E-3</v>
      </c>
      <c r="V164">
        <v>1.3006032569473728E-2</v>
      </c>
      <c r="W164" s="80">
        <f t="shared" si="43"/>
        <v>0.33448536945149676</v>
      </c>
      <c r="X164" s="80">
        <f t="shared" si="44"/>
        <v>0.56302980041418271</v>
      </c>
      <c r="Y164" s="80">
        <f t="shared" si="45"/>
        <v>1.0075503625524782</v>
      </c>
      <c r="Z164" s="80">
        <f t="shared" si="46"/>
        <v>0.98219113194635776</v>
      </c>
      <c r="AA164" s="80">
        <f t="shared" si="47"/>
        <v>1.0335643441088131</v>
      </c>
    </row>
    <row r="165" spans="20:27" x14ac:dyDescent="0.45">
      <c r="T165" t="str">
        <v>Mng-Gender</v>
      </c>
      <c r="U165">
        <v>-0.55054029950847894</v>
      </c>
      <c r="V165">
        <v>0.49797819679424027</v>
      </c>
      <c r="W165" s="80">
        <f t="shared" si="43"/>
        <v>1.2222430405279394</v>
      </c>
      <c r="X165" s="80">
        <f t="shared" si="44"/>
        <v>0.26892090319847989</v>
      </c>
      <c r="Y165" s="80">
        <f t="shared" si="45"/>
        <v>0.57663816887897745</v>
      </c>
      <c r="Z165" s="80">
        <f t="shared" si="46"/>
        <v>0.21728191300681587</v>
      </c>
      <c r="AA165" s="80">
        <f t="shared" si="47"/>
        <v>1.5303233168683932</v>
      </c>
    </row>
    <row r="166" spans="20:27" x14ac:dyDescent="0.45">
      <c r="T166" t="str">
        <v>Mng-Age</v>
      </c>
      <c r="U166">
        <v>-0.10293611527125979</v>
      </c>
      <c r="V166">
        <v>3.6968654962423908E-2</v>
      </c>
      <c r="W166" s="80">
        <f t="shared" si="43"/>
        <v>7.7529725959370932</v>
      </c>
      <c r="X166" s="80">
        <f t="shared" si="44"/>
        <v>5.3624204826600652E-3</v>
      </c>
      <c r="Y166" s="80">
        <f t="shared" si="45"/>
        <v>0.9021846074594525</v>
      </c>
      <c r="Z166" s="80">
        <f t="shared" si="46"/>
        <v>0.83912688733582708</v>
      </c>
      <c r="AA166" s="80">
        <f t="shared" si="47"/>
        <v>0.96998091494954153</v>
      </c>
    </row>
    <row r="167" spans="20:27" x14ac:dyDescent="0.45">
      <c r="T167" t="str">
        <v>Mng-Exp</v>
      </c>
      <c r="U167">
        <v>0.12877289656642346</v>
      </c>
      <c r="V167">
        <v>7.2906815764043759E-2</v>
      </c>
      <c r="W167" s="80">
        <f t="shared" si="43"/>
        <v>3.1196988152364473</v>
      </c>
      <c r="X167" s="80">
        <f t="shared" si="44"/>
        <v>7.7351079442114404E-2</v>
      </c>
      <c r="Y167" s="80">
        <f t="shared" si="45"/>
        <v>1.1374317801687022</v>
      </c>
      <c r="Z167" s="80">
        <f t="shared" si="46"/>
        <v>0.9859774088502169</v>
      </c>
      <c r="AA167" s="80">
        <f t="shared" si="47"/>
        <v>1.3121508088572047</v>
      </c>
    </row>
    <row r="168" spans="20:27" x14ac:dyDescent="0.45">
      <c r="T168" t="str">
        <v>Mng-Train</v>
      </c>
      <c r="U168">
        <v>-0.14252936991647588</v>
      </c>
      <c r="V168">
        <v>0.19589399925713655</v>
      </c>
      <c r="W168" s="80">
        <f t="shared" si="43"/>
        <v>0.52937870258776187</v>
      </c>
      <c r="X168" s="80">
        <f t="shared" si="44"/>
        <v>0.46686818296502763</v>
      </c>
      <c r="Y168" s="80">
        <f t="shared" si="45"/>
        <v>0.86716208544022733</v>
      </c>
      <c r="Z168" s="80">
        <f t="shared" si="46"/>
        <v>0.59068372727851204</v>
      </c>
      <c r="AA168" s="80">
        <f t="shared" si="47"/>
        <v>1.2730502766508147</v>
      </c>
    </row>
    <row r="169" spans="20:27" x14ac:dyDescent="0.45">
      <c r="T169" t="str">
        <v>Union%</v>
      </c>
      <c r="U169">
        <v>-2.3898351160590418E-2</v>
      </c>
      <c r="V169">
        <v>4.9439621563925257E-2</v>
      </c>
      <c r="W169" s="80">
        <f t="shared" si="43"/>
        <v>0.23366066108991587</v>
      </c>
      <c r="X169" s="80">
        <f t="shared" si="44"/>
        <v>0.62882268837670119</v>
      </c>
      <c r="Y169" s="80">
        <f t="shared" si="45"/>
        <v>0.97638495311113871</v>
      </c>
      <c r="Z169" s="80">
        <f t="shared" si="46"/>
        <v>0.88621275373412278</v>
      </c>
      <c r="AA169" s="80">
        <f t="shared" si="47"/>
        <v>1.075732179033674</v>
      </c>
    </row>
    <row r="170" spans="20:27" x14ac:dyDescent="0.45">
      <c r="T170" t="str">
        <v>CarSpaces</v>
      </c>
      <c r="U170">
        <v>8.9540180559637972E-3</v>
      </c>
      <c r="V170">
        <v>1.4431951903082205E-2</v>
      </c>
      <c r="W170" s="80">
        <f t="shared" si="43"/>
        <v>0.38493356861656947</v>
      </c>
      <c r="X170" s="80">
        <f t="shared" si="44"/>
        <v>0.53497462902485615</v>
      </c>
      <c r="Y170" s="80">
        <f t="shared" si="45"/>
        <v>1.0089942251911779</v>
      </c>
      <c r="Z170" s="80">
        <f t="shared" si="46"/>
        <v>0.98085357854560296</v>
      </c>
      <c r="AA170" s="80">
        <f t="shared" si="47"/>
        <v>1.0379422257690343</v>
      </c>
    </row>
    <row r="171" spans="20:27" x14ac:dyDescent="0.45">
      <c r="T171" t="str">
        <v>OnlineChannel</v>
      </c>
      <c r="U171">
        <v>-1.6520213568764111</v>
      </c>
      <c r="V171">
        <v>0.55404450285204898</v>
      </c>
      <c r="W171" s="80">
        <f t="shared" si="43"/>
        <v>8.8908240264515062</v>
      </c>
      <c r="X171" s="80">
        <f t="shared" si="44"/>
        <v>2.8660735397787952E-3</v>
      </c>
      <c r="Y171" s="80">
        <f t="shared" si="45"/>
        <v>0.19166209929991346</v>
      </c>
      <c r="Z171" s="80">
        <f t="shared" si="46"/>
        <v>6.470423470029403E-2</v>
      </c>
      <c r="AA171" s="80">
        <f t="shared" si="47"/>
        <v>0.56772729757489826</v>
      </c>
    </row>
    <row r="172" spans="20:27" x14ac:dyDescent="0.45">
      <c r="T172" t="str">
        <v>Basket:2016</v>
      </c>
      <c r="U172">
        <v>-0.94726953456878249</v>
      </c>
      <c r="V172">
        <v>2.1439987792003636</v>
      </c>
      <c r="W172" s="80">
        <f t="shared" si="43"/>
        <v>0.19520820708337633</v>
      </c>
      <c r="X172" s="80">
        <f t="shared" si="44"/>
        <v>0.65861676644527933</v>
      </c>
      <c r="Y172" s="80">
        <f t="shared" si="45"/>
        <v>0.38779844942544256</v>
      </c>
      <c r="Z172" s="80">
        <f t="shared" si="46"/>
        <v>5.8027117667767891E-3</v>
      </c>
      <c r="AA172" s="80">
        <f t="shared" si="47"/>
        <v>25.916785706609861</v>
      </c>
    </row>
    <row r="173" spans="20:27" x14ac:dyDescent="0.45">
      <c r="T173" t="str">
        <v>Basket:2017</v>
      </c>
      <c r="U173">
        <v>1.0013080014789584</v>
      </c>
      <c r="V173">
        <v>2.0725041580081172</v>
      </c>
      <c r="W173" s="80">
        <f t="shared" si="43"/>
        <v>0.23342348684810335</v>
      </c>
      <c r="X173" s="80">
        <f t="shared" si="44"/>
        <v>0.62899690196250679</v>
      </c>
      <c r="Y173" s="80">
        <f t="shared" si="45"/>
        <v>2.7218396714355833</v>
      </c>
      <c r="Z173" s="80">
        <f t="shared" si="46"/>
        <v>4.6853690251435924E-2</v>
      </c>
      <c r="AA173" s="80">
        <f t="shared" si="47"/>
        <v>158.11798723310838</v>
      </c>
    </row>
    <row r="174" spans="20:27" x14ac:dyDescent="0.45">
      <c r="T174" s="119" t="str">
        <v>%ChangeBasket</v>
      </c>
      <c r="U174" s="119">
        <v>-151.58064936592493</v>
      </c>
      <c r="V174" s="119">
        <v>360.52513592714843</v>
      </c>
      <c r="W174" s="119">
        <f t="shared" si="43"/>
        <v>0.17677320172251607</v>
      </c>
      <c r="X174" s="119">
        <f t="shared" si="44"/>
        <v>0.67416109196717033</v>
      </c>
      <c r="Y174" s="119">
        <f t="shared" si="45"/>
        <v>1.4769317171106474E-66</v>
      </c>
      <c r="Z174" s="119">
        <f t="shared" si="46"/>
        <v>0</v>
      </c>
      <c r="AA174" s="119">
        <f t="shared" si="47"/>
        <v>1.1192123300247838E+241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6E01C-1FE9-45AA-BFBD-0F12BC768E91}">
  <dimension ref="A1:BO155"/>
  <sheetViews>
    <sheetView topLeftCell="E1" workbookViewId="0">
      <selection activeCell="S1" sqref="S1"/>
    </sheetView>
  </sheetViews>
  <sheetFormatPr defaultRowHeight="14.25" x14ac:dyDescent="0.45"/>
  <sheetData>
    <row r="1" spans="1:67" x14ac:dyDescent="0.45">
      <c r="A1" s="124" t="s">
        <v>188</v>
      </c>
      <c r="B1" s="124"/>
      <c r="C1" s="124"/>
      <c r="D1" s="124"/>
      <c r="BC1" t="s">
        <v>173</v>
      </c>
      <c r="BH1" t="s">
        <v>178</v>
      </c>
    </row>
    <row r="3" spans="1:67" x14ac:dyDescent="0.45">
      <c r="A3" t="s">
        <v>40</v>
      </c>
      <c r="B3" t="s">
        <v>42</v>
      </c>
      <c r="C3" t="s">
        <v>43</v>
      </c>
      <c r="D3" t="s">
        <v>44</v>
      </c>
      <c r="E3" t="s">
        <v>45</v>
      </c>
      <c r="F3" t="s">
        <v>46</v>
      </c>
      <c r="G3" t="s">
        <v>47</v>
      </c>
      <c r="H3" t="s">
        <v>49</v>
      </c>
      <c r="I3" t="s">
        <v>50</v>
      </c>
      <c r="J3" t="s">
        <v>51</v>
      </c>
      <c r="K3" t="s">
        <v>52</v>
      </c>
      <c r="L3" t="s">
        <v>53</v>
      </c>
      <c r="M3" t="s">
        <v>54</v>
      </c>
      <c r="N3" t="s">
        <v>55</v>
      </c>
      <c r="O3" t="s">
        <v>35</v>
      </c>
      <c r="P3" t="s">
        <v>57</v>
      </c>
      <c r="Q3" t="s">
        <v>56</v>
      </c>
      <c r="R3" t="s">
        <v>145</v>
      </c>
      <c r="S3" t="s">
        <v>146</v>
      </c>
      <c r="T3" t="s">
        <v>99</v>
      </c>
      <c r="U3" t="s">
        <v>147</v>
      </c>
      <c r="V3" t="s">
        <v>148</v>
      </c>
      <c r="W3" t="s">
        <v>149</v>
      </c>
      <c r="X3" t="s">
        <v>150</v>
      </c>
      <c r="Y3" t="s">
        <v>151</v>
      </c>
      <c r="Z3" t="s">
        <v>152</v>
      </c>
      <c r="AA3" t="s">
        <v>153</v>
      </c>
      <c r="AC3" t="s">
        <v>154</v>
      </c>
      <c r="AE3" t="s">
        <v>155</v>
      </c>
      <c r="AF3">
        <v>-98.012729219055274</v>
      </c>
      <c r="AH3" t="s">
        <v>165</v>
      </c>
      <c r="BA3" t="s">
        <v>172</v>
      </c>
      <c r="BD3" t="s">
        <v>174</v>
      </c>
      <c r="BE3" t="s">
        <v>175</v>
      </c>
      <c r="BH3" t="s">
        <v>148</v>
      </c>
      <c r="BI3" t="s">
        <v>146</v>
      </c>
      <c r="BJ3" t="s">
        <v>145</v>
      </c>
      <c r="BK3" t="s">
        <v>179</v>
      </c>
      <c r="BL3" t="s">
        <v>180</v>
      </c>
      <c r="BM3" t="s">
        <v>181</v>
      </c>
      <c r="BN3" t="s">
        <v>182</v>
      </c>
      <c r="BO3" t="s">
        <v>183</v>
      </c>
    </row>
    <row r="4" spans="1:67" x14ac:dyDescent="0.45">
      <c r="A4">
        <v>5.9</v>
      </c>
      <c r="B4">
        <v>48</v>
      </c>
      <c r="C4">
        <v>2</v>
      </c>
      <c r="D4">
        <v>1.7999999999999999E-2</v>
      </c>
      <c r="E4">
        <v>77</v>
      </c>
      <c r="F4">
        <v>2</v>
      </c>
      <c r="G4">
        <v>150</v>
      </c>
      <c r="H4">
        <v>0</v>
      </c>
      <c r="I4">
        <v>28</v>
      </c>
      <c r="J4">
        <v>1</v>
      </c>
      <c r="K4">
        <v>6</v>
      </c>
      <c r="L4">
        <v>30</v>
      </c>
      <c r="M4">
        <v>24</v>
      </c>
      <c r="N4">
        <v>0</v>
      </c>
      <c r="O4">
        <v>157</v>
      </c>
      <c r="P4">
        <v>160</v>
      </c>
      <c r="Q4">
        <v>1.9108280254777069E-2</v>
      </c>
      <c r="R4">
        <v>0</v>
      </c>
      <c r="S4">
        <v>1</v>
      </c>
      <c r="T4">
        <v>1</v>
      </c>
      <c r="U4">
        <v>0</v>
      </c>
      <c r="V4">
        <v>0.34544713835364788</v>
      </c>
      <c r="W4">
        <v>0.34544713835364788</v>
      </c>
      <c r="X4">
        <v>0.65455286164635207</v>
      </c>
      <c r="Y4">
        <v>-0.42380293043624195</v>
      </c>
      <c r="Z4">
        <v>100</v>
      </c>
      <c r="AA4">
        <v>0.52776048902264106</v>
      </c>
      <c r="AE4" t="s">
        <v>156</v>
      </c>
      <c r="AF4">
        <v>-82.188431822010116</v>
      </c>
      <c r="AH4">
        <v>243.41315409965347</v>
      </c>
      <c r="AI4">
        <v>1.038268337166997</v>
      </c>
      <c r="AJ4">
        <v>-1.0143445711695484E-3</v>
      </c>
      <c r="AK4">
        <v>-4.4389868815894053E-2</v>
      </c>
      <c r="AL4">
        <v>-1.1394752823884871</v>
      </c>
      <c r="AM4">
        <v>-5.2963479951762947E-2</v>
      </c>
      <c r="AN4">
        <v>-0.2052895359466978</v>
      </c>
      <c r="AO4">
        <v>-6.6275117846667592E-2</v>
      </c>
      <c r="AP4">
        <v>0.63609838735109681</v>
      </c>
      <c r="AQ4">
        <v>-8.6782328492017738E-2</v>
      </c>
      <c r="AR4">
        <v>0.25534417499324191</v>
      </c>
      <c r="AS4">
        <v>0.38171441037069448</v>
      </c>
      <c r="AT4">
        <v>-1.5386735416689832E-2</v>
      </c>
      <c r="AU4">
        <v>3.9502712883912709E-3</v>
      </c>
      <c r="AV4">
        <v>-0.85405809998918969</v>
      </c>
      <c r="AW4">
        <v>-27.190803909085229</v>
      </c>
      <c r="AX4">
        <v>25.822361829154829</v>
      </c>
      <c r="AY4">
        <v>-4533.3772501362519</v>
      </c>
      <c r="BA4">
        <v>-8.3110047040415721E-12</v>
      </c>
      <c r="BC4" t="s">
        <v>149</v>
      </c>
      <c r="BD4">
        <v>84</v>
      </c>
      <c r="BE4">
        <v>31</v>
      </c>
      <c r="BF4">
        <v>115</v>
      </c>
      <c r="BK4">
        <v>0</v>
      </c>
      <c r="BL4">
        <v>0</v>
      </c>
      <c r="BM4">
        <v>1</v>
      </c>
      <c r="BN4">
        <v>1</v>
      </c>
      <c r="BO4">
        <v>1.851851851851849E-2</v>
      </c>
    </row>
    <row r="5" spans="1:67" x14ac:dyDescent="0.45">
      <c r="A5">
        <v>6.2</v>
      </c>
      <c r="B5">
        <v>40</v>
      </c>
      <c r="C5">
        <v>14</v>
      </c>
      <c r="D5">
        <v>0.97599999999999998</v>
      </c>
      <c r="E5">
        <v>82</v>
      </c>
      <c r="F5">
        <v>2</v>
      </c>
      <c r="G5">
        <v>101</v>
      </c>
      <c r="H5">
        <v>0</v>
      </c>
      <c r="I5">
        <v>37</v>
      </c>
      <c r="J5">
        <v>5</v>
      </c>
      <c r="K5">
        <v>3</v>
      </c>
      <c r="L5">
        <v>40</v>
      </c>
      <c r="M5">
        <v>9</v>
      </c>
      <c r="N5">
        <v>0</v>
      </c>
      <c r="O5">
        <v>163</v>
      </c>
      <c r="P5">
        <v>168</v>
      </c>
      <c r="Q5">
        <v>3.0674846625766871E-2</v>
      </c>
      <c r="R5">
        <v>0</v>
      </c>
      <c r="S5">
        <v>1</v>
      </c>
      <c r="T5">
        <v>1</v>
      </c>
      <c r="U5">
        <v>0</v>
      </c>
      <c r="V5">
        <v>0.57858773348037129</v>
      </c>
      <c r="W5">
        <v>0.57858773348037129</v>
      </c>
      <c r="X5">
        <v>0.42141226651962871</v>
      </c>
      <c r="Y5">
        <v>-0.86414366906648765</v>
      </c>
      <c r="Z5">
        <v>0</v>
      </c>
      <c r="AA5">
        <v>1.3729731653490482</v>
      </c>
      <c r="AC5">
        <v>-7.7431518909292514</v>
      </c>
      <c r="AH5">
        <v>1.0382683371606796</v>
      </c>
      <c r="AI5">
        <v>6.2224545753711891E-2</v>
      </c>
      <c r="AJ5">
        <v>-2.0677463028775166E-3</v>
      </c>
      <c r="AK5">
        <v>-8.5213094619629546E-4</v>
      </c>
      <c r="AL5">
        <v>-2.6812743895870881E-2</v>
      </c>
      <c r="AM5">
        <v>-2.2490947755466656E-3</v>
      </c>
      <c r="AN5">
        <v>-2.4487961591549731E-3</v>
      </c>
      <c r="AO5">
        <v>-9.2547038029013246E-4</v>
      </c>
      <c r="AP5">
        <v>-1.0968795594510963E-2</v>
      </c>
      <c r="AQ5">
        <v>2.8536387284290739E-3</v>
      </c>
      <c r="AR5">
        <v>-5.5210836881234527E-3</v>
      </c>
      <c r="AS5">
        <v>4.0169129326626476E-4</v>
      </c>
      <c r="AT5">
        <v>-3.8131044753543318E-4</v>
      </c>
      <c r="AU5">
        <v>-1.5302111160209265E-4</v>
      </c>
      <c r="AV5">
        <v>2.4465498945672425E-2</v>
      </c>
      <c r="AW5">
        <v>9.6525525932277131E-2</v>
      </c>
      <c r="AX5">
        <v>-0.10311801905059635</v>
      </c>
      <c r="AY5">
        <v>15.594510349929521</v>
      </c>
      <c r="BA5">
        <v>3.8481377564863159E-14</v>
      </c>
      <c r="BC5" t="s">
        <v>150</v>
      </c>
      <c r="BD5">
        <v>12</v>
      </c>
      <c r="BE5">
        <v>23</v>
      </c>
      <c r="BF5">
        <v>35</v>
      </c>
      <c r="BH5">
        <v>0.10727549556864606</v>
      </c>
      <c r="BI5">
        <v>1</v>
      </c>
      <c r="BJ5">
        <v>0</v>
      </c>
      <c r="BK5">
        <v>1</v>
      </c>
      <c r="BL5">
        <v>0</v>
      </c>
      <c r="BM5">
        <v>0.98148148148148151</v>
      </c>
      <c r="BN5">
        <v>1</v>
      </c>
      <c r="BO5">
        <v>1.851851851851849E-2</v>
      </c>
    </row>
    <row r="6" spans="1:67" x14ac:dyDescent="0.45">
      <c r="A6">
        <v>6.6</v>
      </c>
      <c r="B6">
        <v>44</v>
      </c>
      <c r="C6">
        <v>2</v>
      </c>
      <c r="D6">
        <v>0.115</v>
      </c>
      <c r="E6">
        <v>70</v>
      </c>
      <c r="F6">
        <v>3</v>
      </c>
      <c r="G6">
        <v>137</v>
      </c>
      <c r="H6">
        <v>0</v>
      </c>
      <c r="I6">
        <v>46</v>
      </c>
      <c r="J6">
        <v>6</v>
      </c>
      <c r="K6">
        <v>3</v>
      </c>
      <c r="L6">
        <v>29</v>
      </c>
      <c r="M6">
        <v>19</v>
      </c>
      <c r="N6">
        <v>0</v>
      </c>
      <c r="O6">
        <v>161</v>
      </c>
      <c r="P6">
        <v>167</v>
      </c>
      <c r="Q6">
        <v>3.7267080745341616E-2</v>
      </c>
      <c r="R6">
        <v>0</v>
      </c>
      <c r="S6">
        <v>1</v>
      </c>
      <c r="T6">
        <v>1</v>
      </c>
      <c r="U6">
        <v>0</v>
      </c>
      <c r="V6">
        <v>0.23914652651976404</v>
      </c>
      <c r="W6">
        <v>0.23914652651976404</v>
      </c>
      <c r="X6">
        <v>0.76085347348023591</v>
      </c>
      <c r="Y6">
        <v>-0.27331448436358891</v>
      </c>
      <c r="Z6">
        <v>100</v>
      </c>
      <c r="AA6">
        <v>0.31431351088650339</v>
      </c>
      <c r="AC6">
        <v>-0.39403325780692394</v>
      </c>
      <c r="AE6" t="s">
        <v>157</v>
      </c>
      <c r="AF6">
        <v>31.648594794090315</v>
      </c>
      <c r="AH6">
        <v>-1.014344570557075E-3</v>
      </c>
      <c r="AI6">
        <v>-2.0677463028786537E-3</v>
      </c>
      <c r="AJ6">
        <v>9.3565270212323762E-4</v>
      </c>
      <c r="AK6">
        <v>-1.9780859595960054E-4</v>
      </c>
      <c r="AL6">
        <v>9.4894821352743512E-4</v>
      </c>
      <c r="AM6">
        <v>-2.1770115417448646E-5</v>
      </c>
      <c r="AN6">
        <v>5.2793045283610642E-4</v>
      </c>
      <c r="AO6">
        <v>-7.8625588839872993E-5</v>
      </c>
      <c r="AP6">
        <v>-1.1173942130580229E-3</v>
      </c>
      <c r="AQ6">
        <v>-3.2763903729981451E-4</v>
      </c>
      <c r="AR6">
        <v>7.0442330615833244E-4</v>
      </c>
      <c r="AS6">
        <v>1.169232117004362E-3</v>
      </c>
      <c r="AT6">
        <v>1.4279314222692078E-4</v>
      </c>
      <c r="AU6">
        <v>-2.4433001621000297E-4</v>
      </c>
      <c r="AV6">
        <v>-5.9231416688650086E-4</v>
      </c>
      <c r="AW6">
        <v>-3.6802349751361742E-3</v>
      </c>
      <c r="AX6">
        <v>3.6002793627811255E-3</v>
      </c>
      <c r="AY6">
        <v>-0.5793332963613842</v>
      </c>
      <c r="BA6">
        <v>-1.4029833544575524E-15</v>
      </c>
      <c r="BD6">
        <v>96</v>
      </c>
      <c r="BE6">
        <v>54</v>
      </c>
      <c r="BF6">
        <v>150</v>
      </c>
      <c r="BH6">
        <v>0.12533300763416186</v>
      </c>
      <c r="BI6">
        <v>1</v>
      </c>
      <c r="BJ6">
        <v>0</v>
      </c>
      <c r="BK6">
        <v>2</v>
      </c>
      <c r="BL6">
        <v>0</v>
      </c>
      <c r="BM6">
        <v>0.96296296296296302</v>
      </c>
      <c r="BN6">
        <v>1</v>
      </c>
      <c r="BO6">
        <v>1.8518518518518601E-2</v>
      </c>
    </row>
    <row r="7" spans="1:67" x14ac:dyDescent="0.45">
      <c r="A7">
        <v>6.6</v>
      </c>
      <c r="B7">
        <v>58</v>
      </c>
      <c r="C7">
        <v>17</v>
      </c>
      <c r="D7">
        <v>0.496</v>
      </c>
      <c r="E7">
        <v>100</v>
      </c>
      <c r="F7">
        <v>2</v>
      </c>
      <c r="G7">
        <v>136</v>
      </c>
      <c r="H7">
        <v>0</v>
      </c>
      <c r="I7">
        <v>42</v>
      </c>
      <c r="J7">
        <v>5</v>
      </c>
      <c r="K7">
        <v>3</v>
      </c>
      <c r="L7">
        <v>43</v>
      </c>
      <c r="M7">
        <v>39</v>
      </c>
      <c r="N7">
        <v>0</v>
      </c>
      <c r="O7">
        <v>161</v>
      </c>
      <c r="P7">
        <v>165</v>
      </c>
      <c r="Q7">
        <v>2.4844720496894408E-2</v>
      </c>
      <c r="R7">
        <v>0</v>
      </c>
      <c r="S7">
        <v>1</v>
      </c>
      <c r="T7">
        <v>1</v>
      </c>
      <c r="U7">
        <v>0</v>
      </c>
      <c r="V7">
        <v>0.63589438362879847</v>
      </c>
      <c r="W7">
        <v>0.63589438362879847</v>
      </c>
      <c r="X7">
        <v>0.36410561637120153</v>
      </c>
      <c r="Y7">
        <v>-1.0103112985662404</v>
      </c>
      <c r="Z7">
        <v>0</v>
      </c>
      <c r="AA7">
        <v>1.7464558497238651</v>
      </c>
      <c r="AC7">
        <v>3.4656540564584226E-2</v>
      </c>
      <c r="AE7" t="s">
        <v>101</v>
      </c>
      <c r="AF7">
        <v>17</v>
      </c>
      <c r="AH7">
        <v>-4.438986881645212E-2</v>
      </c>
      <c r="AI7">
        <v>-8.521309461926096E-4</v>
      </c>
      <c r="AJ7">
        <v>-1.9780859595979592E-4</v>
      </c>
      <c r="AK7">
        <v>2.6618765621566906E-3</v>
      </c>
      <c r="AL7">
        <v>5.0716115303225612E-3</v>
      </c>
      <c r="AM7">
        <v>6.644325259602053E-5</v>
      </c>
      <c r="AN7">
        <v>-1.5207897264363758E-4</v>
      </c>
      <c r="AO7">
        <v>1.4777066334423005E-4</v>
      </c>
      <c r="AP7">
        <v>3.347386759123151E-3</v>
      </c>
      <c r="AQ7">
        <v>-4.8128292857115027E-5</v>
      </c>
      <c r="AR7">
        <v>-1.5911169348680214E-4</v>
      </c>
      <c r="AS7">
        <v>-2.3904260681410593E-4</v>
      </c>
      <c r="AT7">
        <v>-1.7074876990332217E-3</v>
      </c>
      <c r="AU7">
        <v>-8.5224287624534496E-6</v>
      </c>
      <c r="AV7">
        <v>-2.0113749740267563E-4</v>
      </c>
      <c r="AW7">
        <v>-6.1198041278626332E-3</v>
      </c>
      <c r="AX7">
        <v>6.6140182339472229E-3</v>
      </c>
      <c r="AY7">
        <v>-1.2031208283604733</v>
      </c>
      <c r="BA7">
        <v>-2.1704329108479303E-15</v>
      </c>
      <c r="BH7">
        <v>0.13341437712340717</v>
      </c>
      <c r="BI7">
        <v>1</v>
      </c>
      <c r="BJ7">
        <v>0</v>
      </c>
      <c r="BK7">
        <v>3</v>
      </c>
      <c r="BL7">
        <v>0</v>
      </c>
      <c r="BM7">
        <v>0.94444444444444442</v>
      </c>
      <c r="BN7">
        <v>1</v>
      </c>
      <c r="BO7">
        <v>1.851851851851849E-2</v>
      </c>
    </row>
    <row r="8" spans="1:67" x14ac:dyDescent="0.45">
      <c r="A8">
        <v>6.8</v>
      </c>
      <c r="B8">
        <v>44</v>
      </c>
      <c r="C8">
        <v>4</v>
      </c>
      <c r="D8">
        <v>4.5900000000000003E-2</v>
      </c>
      <c r="E8">
        <v>104</v>
      </c>
      <c r="F8">
        <v>6</v>
      </c>
      <c r="G8">
        <v>86</v>
      </c>
      <c r="H8">
        <v>0</v>
      </c>
      <c r="I8">
        <v>29</v>
      </c>
      <c r="J8">
        <v>2</v>
      </c>
      <c r="K8">
        <v>2</v>
      </c>
      <c r="L8">
        <v>36</v>
      </c>
      <c r="M8">
        <v>21</v>
      </c>
      <c r="N8">
        <v>0</v>
      </c>
      <c r="O8">
        <v>164</v>
      </c>
      <c r="P8">
        <v>168</v>
      </c>
      <c r="Q8">
        <v>2.4390243902439025E-2</v>
      </c>
      <c r="R8">
        <v>1</v>
      </c>
      <c r="S8">
        <v>0</v>
      </c>
      <c r="T8">
        <v>1</v>
      </c>
      <c r="U8">
        <v>1</v>
      </c>
      <c r="V8">
        <v>0.8081859622129437</v>
      </c>
      <c r="W8">
        <v>0.8081859622129437</v>
      </c>
      <c r="X8">
        <v>0.1918140377870563</v>
      </c>
      <c r="Y8">
        <v>-0.21296309568813529</v>
      </c>
      <c r="Z8">
        <v>100</v>
      </c>
      <c r="AA8">
        <v>0.23733898725713881</v>
      </c>
      <c r="AC8">
        <v>5.1016595505139088E-2</v>
      </c>
      <c r="AE8" t="s">
        <v>158</v>
      </c>
      <c r="AF8">
        <v>1.663334124379286E-2</v>
      </c>
      <c r="AH8">
        <v>-1.139475282390767</v>
      </c>
      <c r="AI8">
        <v>-2.6812743895867869E-2</v>
      </c>
      <c r="AJ8">
        <v>9.4894821352779323E-4</v>
      </c>
      <c r="AK8">
        <v>5.0716115303215386E-3</v>
      </c>
      <c r="AL8">
        <v>0.14259160441667068</v>
      </c>
      <c r="AM8">
        <v>1.0706540208402005E-3</v>
      </c>
      <c r="AN8">
        <v>1.0405584447799359E-2</v>
      </c>
      <c r="AO8">
        <v>2.0420256036447217E-3</v>
      </c>
      <c r="AP8">
        <v>-5.3806948518389484E-3</v>
      </c>
      <c r="AQ8">
        <v>-3.5858646807194186E-3</v>
      </c>
      <c r="AR8">
        <v>3.6447436149461727E-3</v>
      </c>
      <c r="AS8">
        <v>2.2287477922877611E-3</v>
      </c>
      <c r="AT8">
        <v>-4.7612518877415107E-3</v>
      </c>
      <c r="AU8">
        <v>2.1461291593983446E-4</v>
      </c>
      <c r="AV8">
        <v>-2.6027668414039223E-2</v>
      </c>
      <c r="AW8">
        <v>2.6018444474956288E-2</v>
      </c>
      <c r="AX8">
        <v>-1.9805711298334448E-2</v>
      </c>
      <c r="AY8">
        <v>4.6276763940089634</v>
      </c>
      <c r="BA8">
        <v>1.8604043731308903E-15</v>
      </c>
      <c r="BC8" t="s">
        <v>176</v>
      </c>
      <c r="BD8">
        <v>0.875</v>
      </c>
      <c r="BE8">
        <v>0.42592592592592593</v>
      </c>
      <c r="BF8">
        <v>0.71333333333333337</v>
      </c>
      <c r="BH8">
        <v>0.22995223628013164</v>
      </c>
      <c r="BI8">
        <v>1</v>
      </c>
      <c r="BJ8">
        <v>0</v>
      </c>
      <c r="BK8">
        <v>4</v>
      </c>
      <c r="BL8">
        <v>0</v>
      </c>
      <c r="BM8">
        <v>0.92592592592592593</v>
      </c>
      <c r="BN8">
        <v>1</v>
      </c>
      <c r="BO8">
        <v>1.851851851851849E-2</v>
      </c>
    </row>
    <row r="9" spans="1:67" x14ac:dyDescent="0.45">
      <c r="A9">
        <v>7.2</v>
      </c>
      <c r="B9">
        <v>41</v>
      </c>
      <c r="C9">
        <v>12</v>
      </c>
      <c r="D9">
        <v>0.879</v>
      </c>
      <c r="E9">
        <v>112</v>
      </c>
      <c r="F9">
        <v>2</v>
      </c>
      <c r="G9">
        <v>120</v>
      </c>
      <c r="H9">
        <v>0</v>
      </c>
      <c r="I9">
        <v>39</v>
      </c>
      <c r="J9">
        <v>5</v>
      </c>
      <c r="K9">
        <v>3</v>
      </c>
      <c r="L9">
        <v>40</v>
      </c>
      <c r="M9">
        <v>14</v>
      </c>
      <c r="N9">
        <v>0</v>
      </c>
      <c r="O9">
        <v>162</v>
      </c>
      <c r="P9">
        <v>167</v>
      </c>
      <c r="Q9">
        <v>3.0864197530864196E-2</v>
      </c>
      <c r="R9">
        <v>0</v>
      </c>
      <c r="S9">
        <v>1</v>
      </c>
      <c r="T9">
        <v>1</v>
      </c>
      <c r="U9">
        <v>0</v>
      </c>
      <c r="V9">
        <v>0.54544787262963024</v>
      </c>
      <c r="W9">
        <v>0.54544787262963024</v>
      </c>
      <c r="X9">
        <v>0.45455212737036976</v>
      </c>
      <c r="Y9">
        <v>-0.78844268025720998</v>
      </c>
      <c r="Z9">
        <v>0</v>
      </c>
      <c r="AA9">
        <v>1.1999677040015226</v>
      </c>
      <c r="AC9">
        <v>0.84186559009618445</v>
      </c>
      <c r="AE9" t="s">
        <v>159</v>
      </c>
      <c r="AF9">
        <v>0.05</v>
      </c>
      <c r="AH9">
        <v>-5.2963479951613414E-2</v>
      </c>
      <c r="AI9">
        <v>-2.249094775546562E-3</v>
      </c>
      <c r="AJ9">
        <v>-2.1770115417482998E-5</v>
      </c>
      <c r="AK9">
        <v>6.6443252596125278E-5</v>
      </c>
      <c r="AL9">
        <v>1.0706540208403426E-3</v>
      </c>
      <c r="AM9">
        <v>1.1019590710210435E-4</v>
      </c>
      <c r="AN9">
        <v>1.5847156146396558E-4</v>
      </c>
      <c r="AO9">
        <v>4.9723598284197024E-5</v>
      </c>
      <c r="AP9">
        <v>-4.6046483531775189E-6</v>
      </c>
      <c r="AQ9">
        <v>-6.4674615025941495E-5</v>
      </c>
      <c r="AR9">
        <v>5.8458073635845578E-5</v>
      </c>
      <c r="AS9">
        <v>-3.2699121542613142E-4</v>
      </c>
      <c r="AT9">
        <v>-9.5524490634639157E-6</v>
      </c>
      <c r="AU9">
        <v>1.4913972965274188E-5</v>
      </c>
      <c r="AV9">
        <v>-1.0463904058579845E-3</v>
      </c>
      <c r="AW9">
        <v>-2.7626390168115707E-3</v>
      </c>
      <c r="AX9">
        <v>3.1010599255530615E-3</v>
      </c>
      <c r="AY9">
        <v>-0.47827416692283325</v>
      </c>
      <c r="BA9">
        <v>-1.202607406475493E-15</v>
      </c>
      <c r="BH9">
        <v>0.2369464329534722</v>
      </c>
      <c r="BI9">
        <v>1</v>
      </c>
      <c r="BJ9">
        <v>0</v>
      </c>
      <c r="BK9">
        <v>5</v>
      </c>
      <c r="BL9">
        <v>0</v>
      </c>
      <c r="BM9">
        <v>0.90740740740740744</v>
      </c>
      <c r="BN9">
        <v>1</v>
      </c>
      <c r="BO9">
        <v>1.8518518518518601E-2</v>
      </c>
    </row>
    <row r="10" spans="1:67" x14ac:dyDescent="0.45">
      <c r="A10">
        <v>7.2</v>
      </c>
      <c r="B10">
        <v>56</v>
      </c>
      <c r="C10">
        <v>4</v>
      </c>
      <c r="D10">
        <v>0.123</v>
      </c>
      <c r="E10">
        <v>113</v>
      </c>
      <c r="F10">
        <v>3</v>
      </c>
      <c r="G10">
        <v>132</v>
      </c>
      <c r="H10">
        <v>0</v>
      </c>
      <c r="I10">
        <v>45</v>
      </c>
      <c r="J10">
        <v>6</v>
      </c>
      <c r="K10">
        <v>3</v>
      </c>
      <c r="L10">
        <v>31</v>
      </c>
      <c r="M10">
        <v>36</v>
      </c>
      <c r="N10">
        <v>0</v>
      </c>
      <c r="O10">
        <v>161</v>
      </c>
      <c r="P10">
        <v>167</v>
      </c>
      <c r="Q10">
        <v>3.7267080745341616E-2</v>
      </c>
      <c r="R10">
        <v>0</v>
      </c>
      <c r="S10">
        <v>1</v>
      </c>
      <c r="T10">
        <v>1</v>
      </c>
      <c r="U10">
        <v>0</v>
      </c>
      <c r="V10">
        <v>0.50765517395587512</v>
      </c>
      <c r="W10">
        <v>0.50765517395587512</v>
      </c>
      <c r="X10">
        <v>0.49234482604412488</v>
      </c>
      <c r="Y10">
        <v>-0.70857594203832308</v>
      </c>
      <c r="Z10">
        <v>0</v>
      </c>
      <c r="AA10">
        <v>1.0310967986294592</v>
      </c>
      <c r="AC10">
        <v>1.6977048280170638E-2</v>
      </c>
      <c r="AE10" t="s">
        <v>160</v>
      </c>
      <c r="AF10" t="s">
        <v>184</v>
      </c>
      <c r="AH10">
        <v>-0.20528953594046306</v>
      </c>
      <c r="AI10">
        <v>-2.4487961591750243E-3</v>
      </c>
      <c r="AJ10">
        <v>5.2793045283665448E-4</v>
      </c>
      <c r="AK10">
        <v>-1.5207897264176348E-4</v>
      </c>
      <c r="AL10">
        <v>1.0405584447795709E-2</v>
      </c>
      <c r="AM10">
        <v>1.5847156146457384E-4</v>
      </c>
      <c r="AN10">
        <v>2.6501579012972884E-2</v>
      </c>
      <c r="AO10">
        <v>-4.6067858338570634E-4</v>
      </c>
      <c r="AP10">
        <v>3.8642900721490899E-3</v>
      </c>
      <c r="AQ10">
        <v>-1.7063101567100483E-4</v>
      </c>
      <c r="AR10">
        <v>-2.1767008279243366E-4</v>
      </c>
      <c r="AS10">
        <v>-3.1754841506260851E-3</v>
      </c>
      <c r="AT10">
        <v>5.5703901543781385E-4</v>
      </c>
      <c r="AU10">
        <v>-1.813835678771738E-4</v>
      </c>
      <c r="AV10">
        <v>-7.3192718971788291E-3</v>
      </c>
      <c r="AW10">
        <v>-1.618915007487521E-2</v>
      </c>
      <c r="AX10">
        <v>1.7066846338296433E-2</v>
      </c>
      <c r="AY10">
        <v>-2.7659204667646304</v>
      </c>
      <c r="BA10">
        <v>-5.7107657960122161E-15</v>
      </c>
      <c r="BC10" t="s">
        <v>177</v>
      </c>
      <c r="BD10">
        <v>0.5</v>
      </c>
      <c r="BH10">
        <v>0.23840756497911911</v>
      </c>
      <c r="BI10">
        <v>1</v>
      </c>
      <c r="BJ10">
        <v>0</v>
      </c>
      <c r="BK10">
        <v>6</v>
      </c>
      <c r="BL10">
        <v>0</v>
      </c>
      <c r="BM10">
        <v>0.88888888888888884</v>
      </c>
      <c r="BN10">
        <v>1</v>
      </c>
      <c r="BO10">
        <v>1.851851851851849E-2</v>
      </c>
    </row>
    <row r="11" spans="1:67" x14ac:dyDescent="0.45">
      <c r="A11">
        <v>7.3</v>
      </c>
      <c r="B11">
        <v>56</v>
      </c>
      <c r="C11">
        <v>24</v>
      </c>
      <c r="D11">
        <v>1.56</v>
      </c>
      <c r="E11">
        <v>115</v>
      </c>
      <c r="F11">
        <v>5</v>
      </c>
      <c r="G11">
        <v>87</v>
      </c>
      <c r="H11">
        <v>0</v>
      </c>
      <c r="I11">
        <v>46</v>
      </c>
      <c r="J11">
        <v>1</v>
      </c>
      <c r="K11">
        <v>4</v>
      </c>
      <c r="L11">
        <v>45</v>
      </c>
      <c r="M11">
        <v>37</v>
      </c>
      <c r="N11">
        <v>0</v>
      </c>
      <c r="O11">
        <v>162</v>
      </c>
      <c r="P11">
        <v>166</v>
      </c>
      <c r="Q11">
        <v>2.4691358024691357E-2</v>
      </c>
      <c r="R11">
        <v>1</v>
      </c>
      <c r="S11">
        <v>0</v>
      </c>
      <c r="T11">
        <v>1</v>
      </c>
      <c r="U11">
        <v>1</v>
      </c>
      <c r="V11">
        <v>0.80078933482378301</v>
      </c>
      <c r="W11">
        <v>0.80078933482378301</v>
      </c>
      <c r="X11">
        <v>0.19921066517621699</v>
      </c>
      <c r="Y11">
        <v>-0.22215736922193272</v>
      </c>
      <c r="Z11">
        <v>100</v>
      </c>
      <c r="AA11">
        <v>0.24876788003183647</v>
      </c>
      <c r="AC11">
        <v>0.36587632249770896</v>
      </c>
      <c r="AH11">
        <v>-6.6275117846824508E-2</v>
      </c>
      <c r="AI11">
        <v>-9.2547038028980904E-4</v>
      </c>
      <c r="AJ11">
        <v>-7.86255888398594E-5</v>
      </c>
      <c r="AK11">
        <v>1.4777066334417568E-4</v>
      </c>
      <c r="AL11">
        <v>2.0420256036447833E-3</v>
      </c>
      <c r="AM11">
        <v>4.972359828418484E-5</v>
      </c>
      <c r="AN11">
        <v>-4.6067858338554491E-4</v>
      </c>
      <c r="AO11">
        <v>1.6915688319821137E-4</v>
      </c>
      <c r="AP11">
        <v>3.839907659750429E-4</v>
      </c>
      <c r="AQ11">
        <v>-3.1611264992549977E-5</v>
      </c>
      <c r="AR11">
        <v>-7.5568366575920259E-5</v>
      </c>
      <c r="AS11">
        <v>-1.8663137845480906E-4</v>
      </c>
      <c r="AT11">
        <v>-3.6575788835340332E-5</v>
      </c>
      <c r="AU11">
        <v>4.2184446901122846E-5</v>
      </c>
      <c r="AV11">
        <v>-6.3215354036085013E-4</v>
      </c>
      <c r="AW11">
        <v>1.3140032291143018E-3</v>
      </c>
      <c r="AX11">
        <v>-9.8400249427080038E-4</v>
      </c>
      <c r="AY11">
        <v>0.18175082736921622</v>
      </c>
      <c r="BA11">
        <v>2.474808477390904E-16</v>
      </c>
      <c r="BH11">
        <v>0.23914652651976404</v>
      </c>
      <c r="BI11">
        <v>1</v>
      </c>
      <c r="BJ11">
        <v>0</v>
      </c>
      <c r="BK11">
        <v>7</v>
      </c>
      <c r="BL11">
        <v>0</v>
      </c>
      <c r="BM11">
        <v>0.87037037037037035</v>
      </c>
      <c r="BN11">
        <v>1</v>
      </c>
      <c r="BO11">
        <v>1.851851851851849E-2</v>
      </c>
    </row>
    <row r="12" spans="1:67" x14ac:dyDescent="0.45">
      <c r="A12">
        <v>7.4</v>
      </c>
      <c r="B12">
        <v>44</v>
      </c>
      <c r="C12">
        <v>12</v>
      </c>
      <c r="D12">
        <v>0.97399999999999998</v>
      </c>
      <c r="E12">
        <v>117</v>
      </c>
      <c r="F12">
        <v>3</v>
      </c>
      <c r="G12">
        <v>96</v>
      </c>
      <c r="H12">
        <v>0</v>
      </c>
      <c r="I12">
        <v>33</v>
      </c>
      <c r="J12">
        <v>6</v>
      </c>
      <c r="K12">
        <v>2</v>
      </c>
      <c r="L12">
        <v>40</v>
      </c>
      <c r="M12">
        <v>22</v>
      </c>
      <c r="N12">
        <v>1</v>
      </c>
      <c r="O12">
        <v>165</v>
      </c>
      <c r="P12">
        <v>170</v>
      </c>
      <c r="Q12">
        <v>3.0303030303030304E-2</v>
      </c>
      <c r="R12">
        <v>0</v>
      </c>
      <c r="S12">
        <v>1</v>
      </c>
      <c r="T12">
        <v>1</v>
      </c>
      <c r="U12">
        <v>0</v>
      </c>
      <c r="V12">
        <v>0.52831358230040737</v>
      </c>
      <c r="W12">
        <v>0.52831358230040737</v>
      </c>
      <c r="X12">
        <v>0.47168641769959263</v>
      </c>
      <c r="Y12">
        <v>-0.75144088346817284</v>
      </c>
      <c r="Z12">
        <v>0</v>
      </c>
      <c r="AA12">
        <v>1.1200525655942872</v>
      </c>
      <c r="AC12">
        <v>7.5220012344998591E-3</v>
      </c>
      <c r="AE12" t="s">
        <v>161</v>
      </c>
      <c r="AF12">
        <v>0.16145145149135032</v>
      </c>
      <c r="AH12">
        <v>0.63609838734898838</v>
      </c>
      <c r="AI12">
        <v>-1.0968795594484384E-2</v>
      </c>
      <c r="AJ12">
        <v>-1.1173942130600484E-3</v>
      </c>
      <c r="AK12">
        <v>3.3473867591243193E-3</v>
      </c>
      <c r="AL12">
        <v>-5.380694851830136E-3</v>
      </c>
      <c r="AM12">
        <v>-4.6046483538611253E-6</v>
      </c>
      <c r="AN12">
        <v>3.8642900721291913E-3</v>
      </c>
      <c r="AO12">
        <v>3.8399076597558658E-4</v>
      </c>
      <c r="AP12">
        <v>0.24798228448244311</v>
      </c>
      <c r="AQ12">
        <v>8.8428384318340019E-4</v>
      </c>
      <c r="AR12">
        <v>-6.4698128906111492E-4</v>
      </c>
      <c r="AS12">
        <v>-9.2702243655506738E-4</v>
      </c>
      <c r="AT12">
        <v>-1.4356898479601895E-3</v>
      </c>
      <c r="AU12">
        <v>-7.2542942222190716E-4</v>
      </c>
      <c r="AV12">
        <v>-2.9601311138544986E-2</v>
      </c>
      <c r="AW12">
        <v>-8.0793298440384742E-2</v>
      </c>
      <c r="AX12">
        <v>7.7440649821788485E-2</v>
      </c>
      <c r="AY12">
        <v>-13.123235890945766</v>
      </c>
      <c r="BA12">
        <v>-2.5846506294295727E-14</v>
      </c>
      <c r="BH12">
        <v>0.24532953186896989</v>
      </c>
      <c r="BI12">
        <v>1</v>
      </c>
      <c r="BJ12">
        <v>0</v>
      </c>
      <c r="BK12">
        <v>8</v>
      </c>
      <c r="BL12">
        <v>0</v>
      </c>
      <c r="BM12">
        <v>0.85185185185185186</v>
      </c>
      <c r="BN12">
        <v>1</v>
      </c>
      <c r="BO12">
        <v>1.851851851851849E-2</v>
      </c>
    </row>
    <row r="13" spans="1:67" x14ac:dyDescent="0.45">
      <c r="A13">
        <v>7.4</v>
      </c>
      <c r="B13">
        <v>51</v>
      </c>
      <c r="C13">
        <v>4</v>
      </c>
      <c r="D13">
        <v>1.083</v>
      </c>
      <c r="E13">
        <v>101</v>
      </c>
      <c r="F13">
        <v>2</v>
      </c>
      <c r="G13">
        <v>100</v>
      </c>
      <c r="H13">
        <v>0</v>
      </c>
      <c r="I13">
        <v>53</v>
      </c>
      <c r="J13">
        <v>7</v>
      </c>
      <c r="K13">
        <v>4</v>
      </c>
      <c r="L13">
        <v>34</v>
      </c>
      <c r="M13">
        <v>28</v>
      </c>
      <c r="N13">
        <v>0</v>
      </c>
      <c r="O13">
        <v>163</v>
      </c>
      <c r="P13">
        <v>167</v>
      </c>
      <c r="Q13">
        <v>2.4539877300613498E-2</v>
      </c>
      <c r="R13">
        <v>0</v>
      </c>
      <c r="S13">
        <v>1</v>
      </c>
      <c r="T13">
        <v>1</v>
      </c>
      <c r="U13">
        <v>0</v>
      </c>
      <c r="V13">
        <v>0.2369464329534722</v>
      </c>
      <c r="W13">
        <v>0.2369464329534722</v>
      </c>
      <c r="X13">
        <v>0.76305356704652783</v>
      </c>
      <c r="Y13">
        <v>-0.27042704433430337</v>
      </c>
      <c r="Z13">
        <v>100</v>
      </c>
      <c r="AA13">
        <v>0.31052398309413076</v>
      </c>
      <c r="AC13">
        <v>-0.55054029950847894</v>
      </c>
      <c r="AE13" t="s">
        <v>162</v>
      </c>
      <c r="AF13">
        <v>0.1902183470878287</v>
      </c>
      <c r="AH13">
        <v>-8.6782328491625788E-2</v>
      </c>
      <c r="AI13">
        <v>2.853638728424738E-3</v>
      </c>
      <c r="AJ13">
        <v>-3.2763903729948702E-4</v>
      </c>
      <c r="AK13">
        <v>-4.8128292857220331E-5</v>
      </c>
      <c r="AL13">
        <v>-3.5858646807205088E-3</v>
      </c>
      <c r="AM13">
        <v>-6.4674615025827654E-5</v>
      </c>
      <c r="AN13">
        <v>-1.7063101566814181E-4</v>
      </c>
      <c r="AO13">
        <v>-3.1611264992626644E-5</v>
      </c>
      <c r="AP13">
        <v>8.8428384318375863E-4</v>
      </c>
      <c r="AQ13">
        <v>1.3666814497307498E-3</v>
      </c>
      <c r="AR13">
        <v>-1.3072268315257854E-3</v>
      </c>
      <c r="AS13">
        <v>-2.4849625659652771E-3</v>
      </c>
      <c r="AT13">
        <v>-1.693023781526539E-5</v>
      </c>
      <c r="AU13">
        <v>-1.5576960541804249E-5</v>
      </c>
      <c r="AV13">
        <v>7.9770767521755107E-3</v>
      </c>
      <c r="AW13">
        <v>1.095260130469148E-2</v>
      </c>
      <c r="AX13">
        <v>-1.0603749443182346E-2</v>
      </c>
      <c r="AY13">
        <v>1.6666432340356834</v>
      </c>
      <c r="BA13">
        <v>3.9338868060215341E-15</v>
      </c>
      <c r="BH13">
        <v>0.25468457749076245</v>
      </c>
      <c r="BI13">
        <v>1</v>
      </c>
      <c r="BJ13">
        <v>0</v>
      </c>
      <c r="BK13">
        <v>9</v>
      </c>
      <c r="BL13">
        <v>0</v>
      </c>
      <c r="BM13">
        <v>0.83333333333333337</v>
      </c>
      <c r="BN13">
        <v>1</v>
      </c>
      <c r="BO13">
        <v>1.851851851851849E-2</v>
      </c>
    </row>
    <row r="14" spans="1:67" x14ac:dyDescent="0.45">
      <c r="A14">
        <v>7.5</v>
      </c>
      <c r="B14">
        <v>43</v>
      </c>
      <c r="C14">
        <v>5</v>
      </c>
      <c r="D14">
        <v>0.48</v>
      </c>
      <c r="E14">
        <v>59</v>
      </c>
      <c r="F14">
        <v>3</v>
      </c>
      <c r="G14">
        <v>127</v>
      </c>
      <c r="H14">
        <v>0</v>
      </c>
      <c r="I14">
        <v>30</v>
      </c>
      <c r="J14">
        <v>4</v>
      </c>
      <c r="K14">
        <v>2</v>
      </c>
      <c r="L14">
        <v>35</v>
      </c>
      <c r="M14">
        <v>17</v>
      </c>
      <c r="N14">
        <v>0</v>
      </c>
      <c r="O14">
        <v>170</v>
      </c>
      <c r="P14">
        <v>175</v>
      </c>
      <c r="Q14">
        <v>2.9411764705882353E-2</v>
      </c>
      <c r="R14">
        <v>0</v>
      </c>
      <c r="S14">
        <v>1</v>
      </c>
      <c r="T14">
        <v>1</v>
      </c>
      <c r="U14">
        <v>0</v>
      </c>
      <c r="V14">
        <v>0.66777253894612076</v>
      </c>
      <c r="W14">
        <v>0.66777253894612076</v>
      </c>
      <c r="X14">
        <v>0.33222746105387924</v>
      </c>
      <c r="Y14">
        <v>-1.1019354209994552</v>
      </c>
      <c r="Z14">
        <v>0</v>
      </c>
      <c r="AA14">
        <v>2.00998598017105</v>
      </c>
      <c r="AC14">
        <v>-0.10293611527125979</v>
      </c>
      <c r="AE14" t="s">
        <v>163</v>
      </c>
      <c r="AF14">
        <v>0.2608142469154156</v>
      </c>
      <c r="AH14">
        <v>0.25534417499337975</v>
      </c>
      <c r="AI14">
        <v>-5.5210836881154071E-3</v>
      </c>
      <c r="AJ14">
        <v>7.0442330615751311E-4</v>
      </c>
      <c r="AK14">
        <v>-1.591116934860265E-4</v>
      </c>
      <c r="AL14">
        <v>3.6447436149490953E-3</v>
      </c>
      <c r="AM14">
        <v>5.8458073635659922E-5</v>
      </c>
      <c r="AN14">
        <v>-2.1767008280086124E-4</v>
      </c>
      <c r="AO14">
        <v>-7.5568366575709964E-5</v>
      </c>
      <c r="AP14">
        <v>-6.4698128905786557E-4</v>
      </c>
      <c r="AQ14">
        <v>-1.3072268315263958E-3</v>
      </c>
      <c r="AR14">
        <v>5.3154037848522195E-3</v>
      </c>
      <c r="AS14">
        <v>2.7697263438787854E-3</v>
      </c>
      <c r="AT14">
        <v>3.2589452888193566E-4</v>
      </c>
      <c r="AU14">
        <v>3.2057839852538096E-5</v>
      </c>
      <c r="AV14">
        <v>-1.824449071774871E-2</v>
      </c>
      <c r="AW14">
        <v>-3.663538794047265E-2</v>
      </c>
      <c r="AX14">
        <v>3.5189307364028879E-2</v>
      </c>
      <c r="AY14">
        <v>-6.0443751062495901</v>
      </c>
      <c r="BA14">
        <v>-1.2103873320969924E-14</v>
      </c>
      <c r="BH14">
        <v>0.27337492479333664</v>
      </c>
      <c r="BI14">
        <v>1</v>
      </c>
      <c r="BJ14">
        <v>0</v>
      </c>
      <c r="BK14">
        <v>10</v>
      </c>
      <c r="BL14">
        <v>0</v>
      </c>
      <c r="BM14">
        <v>0.81481481481481488</v>
      </c>
      <c r="BN14">
        <v>1</v>
      </c>
      <c r="BO14">
        <v>1.8518518518518601E-2</v>
      </c>
    </row>
    <row r="15" spans="1:67" x14ac:dyDescent="0.45">
      <c r="A15">
        <v>7.5</v>
      </c>
      <c r="B15">
        <v>51</v>
      </c>
      <c r="C15">
        <v>18</v>
      </c>
      <c r="D15">
        <v>0.23100000000000001</v>
      </c>
      <c r="E15">
        <v>109</v>
      </c>
      <c r="F15">
        <v>5</v>
      </c>
      <c r="G15">
        <v>111</v>
      </c>
      <c r="H15">
        <v>0</v>
      </c>
      <c r="I15">
        <v>41</v>
      </c>
      <c r="J15">
        <v>7</v>
      </c>
      <c r="K15">
        <v>3</v>
      </c>
      <c r="L15">
        <v>49</v>
      </c>
      <c r="M15">
        <v>29</v>
      </c>
      <c r="N15">
        <v>1</v>
      </c>
      <c r="O15">
        <v>162</v>
      </c>
      <c r="P15">
        <v>165</v>
      </c>
      <c r="Q15">
        <v>1.8518518518518517E-2</v>
      </c>
      <c r="R15">
        <v>1</v>
      </c>
      <c r="S15">
        <v>0</v>
      </c>
      <c r="T15">
        <v>1</v>
      </c>
      <c r="U15">
        <v>1</v>
      </c>
      <c r="V15">
        <v>0.34025633982483328</v>
      </c>
      <c r="W15">
        <v>0.34025633982483328</v>
      </c>
      <c r="X15">
        <v>0.65974366017516672</v>
      </c>
      <c r="Y15">
        <v>-1.0780560047811434</v>
      </c>
      <c r="Z15">
        <v>0</v>
      </c>
      <c r="AA15">
        <v>1.938960668638263</v>
      </c>
      <c r="AC15">
        <v>0.12877289656642346</v>
      </c>
      <c r="AH15">
        <v>0.38171441037526238</v>
      </c>
      <c r="AI15">
        <v>4.0169129326083952E-4</v>
      </c>
      <c r="AJ15">
        <v>1.1692321170039194E-3</v>
      </c>
      <c r="AK15">
        <v>-2.3904260681219082E-4</v>
      </c>
      <c r="AL15">
        <v>2.2287477922869761E-3</v>
      </c>
      <c r="AM15">
        <v>-3.2699121542592325E-4</v>
      </c>
      <c r="AN15">
        <v>-3.175484150633946E-3</v>
      </c>
      <c r="AO15">
        <v>-1.8663137845477653E-4</v>
      </c>
      <c r="AP15">
        <v>-9.2702243653809062E-4</v>
      </c>
      <c r="AQ15">
        <v>-2.4849625659678228E-3</v>
      </c>
      <c r="AR15">
        <v>2.7697263438847515E-3</v>
      </c>
      <c r="AS15">
        <v>3.837445894495501E-2</v>
      </c>
      <c r="AT15">
        <v>6.3011273406819317E-5</v>
      </c>
      <c r="AU15">
        <v>-1.4851726378757048E-4</v>
      </c>
      <c r="AV15">
        <v>2.1318077422226033E-2</v>
      </c>
      <c r="AW15">
        <v>-4.576148188209872E-2</v>
      </c>
      <c r="AX15">
        <v>4.3192854579480237E-2</v>
      </c>
      <c r="AY15">
        <v>-7.0765962887337892</v>
      </c>
      <c r="BA15">
        <v>-1.3965620071393025E-14</v>
      </c>
      <c r="BH15">
        <v>0.28119294813664086</v>
      </c>
      <c r="BI15">
        <v>1</v>
      </c>
      <c r="BJ15">
        <v>0</v>
      </c>
      <c r="BK15">
        <v>11</v>
      </c>
      <c r="BL15">
        <v>0</v>
      </c>
      <c r="BM15">
        <v>0.79629629629629628</v>
      </c>
      <c r="BN15">
        <v>1</v>
      </c>
      <c r="BO15">
        <v>0</v>
      </c>
    </row>
    <row r="16" spans="1:67" x14ac:dyDescent="0.45">
      <c r="A16">
        <v>7.6</v>
      </c>
      <c r="B16">
        <v>42</v>
      </c>
      <c r="C16">
        <v>1</v>
      </c>
      <c r="D16">
        <v>1.4279999999999999</v>
      </c>
      <c r="E16">
        <v>121</v>
      </c>
      <c r="F16">
        <v>4</v>
      </c>
      <c r="G16">
        <v>84</v>
      </c>
      <c r="H16">
        <v>0</v>
      </c>
      <c r="I16">
        <v>45</v>
      </c>
      <c r="J16">
        <v>5</v>
      </c>
      <c r="K16">
        <v>4</v>
      </c>
      <c r="L16">
        <v>24</v>
      </c>
      <c r="M16">
        <v>14</v>
      </c>
      <c r="N16">
        <v>0</v>
      </c>
      <c r="O16">
        <v>160</v>
      </c>
      <c r="P16">
        <v>165</v>
      </c>
      <c r="Q16">
        <v>3.125E-2</v>
      </c>
      <c r="R16">
        <v>1</v>
      </c>
      <c r="S16">
        <v>0</v>
      </c>
      <c r="T16">
        <v>1</v>
      </c>
      <c r="U16">
        <v>1</v>
      </c>
      <c r="V16">
        <v>0.50744045282635042</v>
      </c>
      <c r="W16">
        <v>0.50744045282635042</v>
      </c>
      <c r="X16">
        <v>0.49255954717364958</v>
      </c>
      <c r="Y16">
        <v>-0.6783759092827204</v>
      </c>
      <c r="Z16">
        <v>100</v>
      </c>
      <c r="AA16">
        <v>0.97067457753945918</v>
      </c>
      <c r="AC16">
        <v>-0.14252936991647588</v>
      </c>
      <c r="AE16" t="s">
        <v>164</v>
      </c>
      <c r="AF16">
        <v>157.28933746531854</v>
      </c>
      <c r="AH16">
        <v>-1.5386735414703019E-2</v>
      </c>
      <c r="AI16">
        <v>-3.8131044754259656E-4</v>
      </c>
      <c r="AJ16">
        <v>1.4279314222713868E-4</v>
      </c>
      <c r="AK16">
        <v>-1.7074876990326861E-3</v>
      </c>
      <c r="AL16">
        <v>-4.7612518877429592E-3</v>
      </c>
      <c r="AM16">
        <v>-9.5524490632467754E-6</v>
      </c>
      <c r="AN16">
        <v>5.5703901543862244E-4</v>
      </c>
      <c r="AO16">
        <v>-3.6575788835402701E-5</v>
      </c>
      <c r="AP16">
        <v>-1.4356898479540806E-3</v>
      </c>
      <c r="AQ16">
        <v>-1.6930237816083255E-5</v>
      </c>
      <c r="AR16">
        <v>3.2589452888459944E-4</v>
      </c>
      <c r="AS16">
        <v>6.3011273409764823E-5</v>
      </c>
      <c r="AT16">
        <v>2.444276180384143E-3</v>
      </c>
      <c r="AU16">
        <v>4.1747151944425973E-5</v>
      </c>
      <c r="AV16">
        <v>-2.4684033214007937E-3</v>
      </c>
      <c r="AW16">
        <v>-2.0841938697518871E-3</v>
      </c>
      <c r="AX16">
        <v>1.6876384853292299E-3</v>
      </c>
      <c r="AY16">
        <v>-0.1521732623064945</v>
      </c>
      <c r="BA16">
        <v>-1.4639676666897375E-15</v>
      </c>
      <c r="BH16">
        <v>0.2854621908195934</v>
      </c>
      <c r="BI16">
        <v>0</v>
      </c>
      <c r="BJ16">
        <v>1</v>
      </c>
      <c r="BK16">
        <v>11</v>
      </c>
      <c r="BL16">
        <v>1</v>
      </c>
      <c r="BM16">
        <v>0.79629629629629628</v>
      </c>
      <c r="BN16">
        <v>0.98958333333333337</v>
      </c>
      <c r="BO16">
        <v>1.8325617283950591E-2</v>
      </c>
    </row>
    <row r="17" spans="1:67" x14ac:dyDescent="0.45">
      <c r="A17">
        <v>7.6</v>
      </c>
      <c r="B17">
        <v>50</v>
      </c>
      <c r="C17">
        <v>3</v>
      </c>
      <c r="D17">
        <v>0.53200000000000003</v>
      </c>
      <c r="E17">
        <v>111</v>
      </c>
      <c r="F17">
        <v>2</v>
      </c>
      <c r="G17">
        <v>120</v>
      </c>
      <c r="H17">
        <v>0</v>
      </c>
      <c r="I17">
        <v>46</v>
      </c>
      <c r="J17">
        <v>3</v>
      </c>
      <c r="K17">
        <v>4</v>
      </c>
      <c r="L17">
        <v>32</v>
      </c>
      <c r="M17">
        <v>26</v>
      </c>
      <c r="N17">
        <v>0</v>
      </c>
      <c r="O17">
        <v>164</v>
      </c>
      <c r="P17">
        <v>172</v>
      </c>
      <c r="Q17">
        <v>4.878048780487805E-2</v>
      </c>
      <c r="R17">
        <v>0</v>
      </c>
      <c r="S17">
        <v>1</v>
      </c>
      <c r="T17">
        <v>1</v>
      </c>
      <c r="U17">
        <v>0</v>
      </c>
      <c r="V17">
        <v>0.29787898072399349</v>
      </c>
      <c r="W17">
        <v>0.29787898072399349</v>
      </c>
      <c r="X17">
        <v>0.70212101927600656</v>
      </c>
      <c r="Y17">
        <v>-0.3536494976830783</v>
      </c>
      <c r="Z17">
        <v>100</v>
      </c>
      <c r="AA17">
        <v>0.42425589399267943</v>
      </c>
      <c r="AC17">
        <v>-2.3898351160590418E-2</v>
      </c>
      <c r="AE17" t="s">
        <v>101</v>
      </c>
      <c r="AF17">
        <v>148</v>
      </c>
      <c r="AH17">
        <v>3.9502712883704195E-3</v>
      </c>
      <c r="AI17">
        <v>-1.5302111160166436E-4</v>
      </c>
      <c r="AJ17">
        <v>-2.4433001621004558E-4</v>
      </c>
      <c r="AK17">
        <v>-8.5224287624134205E-6</v>
      </c>
      <c r="AL17">
        <v>2.1461291594003745E-4</v>
      </c>
      <c r="AM17">
        <v>1.4913972965264962E-5</v>
      </c>
      <c r="AN17">
        <v>-1.8138356787758043E-4</v>
      </c>
      <c r="AO17">
        <v>4.2184446901136528E-5</v>
      </c>
      <c r="AP17">
        <v>-7.2542942222180297E-4</v>
      </c>
      <c r="AQ17">
        <v>-1.5576960541814959E-5</v>
      </c>
      <c r="AR17">
        <v>3.2057839852496096E-5</v>
      </c>
      <c r="AS17">
        <v>-1.485172637879123E-4</v>
      </c>
      <c r="AT17">
        <v>4.1747151944289384E-5</v>
      </c>
      <c r="AU17">
        <v>2.0828123573287806E-4</v>
      </c>
      <c r="AV17">
        <v>-1.343175747999115E-3</v>
      </c>
      <c r="AW17">
        <v>-1.7351208263352942E-3</v>
      </c>
      <c r="AX17">
        <v>1.7232927653154967E-3</v>
      </c>
      <c r="AY17">
        <v>-0.30521322432907549</v>
      </c>
      <c r="BA17">
        <v>-5.1278074477458091E-16</v>
      </c>
      <c r="BH17">
        <v>0.28707938299959013</v>
      </c>
      <c r="BI17">
        <v>1</v>
      </c>
      <c r="BJ17">
        <v>0</v>
      </c>
      <c r="BK17">
        <v>12</v>
      </c>
      <c r="BL17">
        <v>1</v>
      </c>
      <c r="BM17">
        <v>0.77777777777777779</v>
      </c>
      <c r="BN17">
        <v>0.98958333333333337</v>
      </c>
      <c r="BO17">
        <v>1.8325617283950591E-2</v>
      </c>
    </row>
    <row r="18" spans="1:67" x14ac:dyDescent="0.45">
      <c r="A18">
        <v>7.6</v>
      </c>
      <c r="B18">
        <v>51</v>
      </c>
      <c r="C18">
        <v>15</v>
      </c>
      <c r="D18">
        <v>0.93500000000000005</v>
      </c>
      <c r="E18">
        <v>112</v>
      </c>
      <c r="F18">
        <v>4</v>
      </c>
      <c r="G18">
        <v>72</v>
      </c>
      <c r="H18">
        <v>0</v>
      </c>
      <c r="I18">
        <v>36</v>
      </c>
      <c r="J18">
        <v>4</v>
      </c>
      <c r="K18">
        <v>3</v>
      </c>
      <c r="L18">
        <v>40</v>
      </c>
      <c r="M18">
        <v>29</v>
      </c>
      <c r="N18">
        <v>0</v>
      </c>
      <c r="O18">
        <v>166</v>
      </c>
      <c r="P18">
        <v>171</v>
      </c>
      <c r="Q18">
        <v>3.0120481927710843E-2</v>
      </c>
      <c r="R18">
        <v>1</v>
      </c>
      <c r="S18">
        <v>0</v>
      </c>
      <c r="T18">
        <v>1</v>
      </c>
      <c r="U18">
        <v>1</v>
      </c>
      <c r="V18">
        <v>0.82996370726696722</v>
      </c>
      <c r="W18">
        <v>0.82996370726696722</v>
      </c>
      <c r="X18">
        <v>0.17003629273303278</v>
      </c>
      <c r="Y18">
        <v>-0.18637330533188776</v>
      </c>
      <c r="Z18">
        <v>100</v>
      </c>
      <c r="AA18">
        <v>0.20487196156197549</v>
      </c>
      <c r="AC18">
        <v>8.9540180559637972E-3</v>
      </c>
      <c r="AE18" t="s">
        <v>158</v>
      </c>
      <c r="AF18">
        <v>0.28515502609083421</v>
      </c>
      <c r="AH18">
        <v>-0.85405809998548543</v>
      </c>
      <c r="AI18">
        <v>2.4465498945623478E-2</v>
      </c>
      <c r="AJ18">
        <v>-5.9231416688241786E-4</v>
      </c>
      <c r="AK18">
        <v>-2.0113749740512796E-4</v>
      </c>
      <c r="AL18">
        <v>-2.6027668414056043E-2</v>
      </c>
      <c r="AM18">
        <v>-1.0463904058567815E-3</v>
      </c>
      <c r="AN18">
        <v>-7.3192718971404865E-3</v>
      </c>
      <c r="AO18">
        <v>-6.3215354036198887E-4</v>
      </c>
      <c r="AP18">
        <v>-2.9601311138546273E-2</v>
      </c>
      <c r="AQ18">
        <v>7.9770767521762931E-3</v>
      </c>
      <c r="AR18">
        <v>-1.8244490717742787E-2</v>
      </c>
      <c r="AS18">
        <v>2.1318077422258688E-2</v>
      </c>
      <c r="AT18">
        <v>-2.4684033213890509E-3</v>
      </c>
      <c r="AU18">
        <v>-1.3431757479990198E-3</v>
      </c>
      <c r="AV18">
        <v>0.30696531114057407</v>
      </c>
      <c r="AW18">
        <v>0.15493393873337419</v>
      </c>
      <c r="AX18">
        <v>-0.15054609520587917</v>
      </c>
      <c r="AY18">
        <v>24.398261845457423</v>
      </c>
      <c r="BA18">
        <v>5.1786237244222238E-14</v>
      </c>
      <c r="BH18">
        <v>0.29274359378123216</v>
      </c>
      <c r="BI18">
        <v>1</v>
      </c>
      <c r="BJ18">
        <v>0</v>
      </c>
      <c r="BK18">
        <v>13</v>
      </c>
      <c r="BL18">
        <v>1</v>
      </c>
      <c r="BM18">
        <v>0.7592592592592593</v>
      </c>
      <c r="BN18">
        <v>0.98958333333333337</v>
      </c>
      <c r="BO18">
        <v>1.8325617283950699E-2</v>
      </c>
    </row>
    <row r="19" spans="1:67" x14ac:dyDescent="0.45">
      <c r="A19">
        <v>7.7</v>
      </c>
      <c r="B19">
        <v>46</v>
      </c>
      <c r="C19">
        <v>3</v>
      </c>
      <c r="D19">
        <v>2.6259999999999999</v>
      </c>
      <c r="E19">
        <v>43</v>
      </c>
      <c r="F19">
        <v>2</v>
      </c>
      <c r="G19">
        <v>74</v>
      </c>
      <c r="H19">
        <v>0</v>
      </c>
      <c r="I19">
        <v>50</v>
      </c>
      <c r="J19">
        <v>4</v>
      </c>
      <c r="K19">
        <v>4</v>
      </c>
      <c r="L19">
        <v>50</v>
      </c>
      <c r="M19">
        <v>21</v>
      </c>
      <c r="N19">
        <v>0</v>
      </c>
      <c r="O19">
        <v>176</v>
      </c>
      <c r="P19">
        <v>180</v>
      </c>
      <c r="Q19">
        <v>2.2727272727272728E-2</v>
      </c>
      <c r="R19">
        <v>0</v>
      </c>
      <c r="S19">
        <v>1</v>
      </c>
      <c r="T19">
        <v>1</v>
      </c>
      <c r="U19">
        <v>0</v>
      </c>
      <c r="V19">
        <v>0.28119294813664086</v>
      </c>
      <c r="W19">
        <v>0.28119294813664086</v>
      </c>
      <c r="X19">
        <v>0.71880705186335914</v>
      </c>
      <c r="Y19">
        <v>-0.33016231351518183</v>
      </c>
      <c r="Z19">
        <v>100</v>
      </c>
      <c r="AA19">
        <v>0.39119391971420714</v>
      </c>
      <c r="AC19">
        <v>-1.6520213568764111</v>
      </c>
      <c r="AE19" t="s">
        <v>159</v>
      </c>
      <c r="AF19">
        <v>0.05</v>
      </c>
      <c r="AH19">
        <v>-27.190803909168103</v>
      </c>
      <c r="AI19">
        <v>9.6525525931516906E-2</v>
      </c>
      <c r="AJ19">
        <v>-3.6802349750460965E-3</v>
      </c>
      <c r="AK19">
        <v>-6.1198041279787035E-3</v>
      </c>
      <c r="AL19">
        <v>2.6018444474628612E-2</v>
      </c>
      <c r="AM19">
        <v>-2.7626390167951147E-3</v>
      </c>
      <c r="AN19">
        <v>-1.6189150073861135E-2</v>
      </c>
      <c r="AO19">
        <v>1.3140032290911725E-3</v>
      </c>
      <c r="AP19">
        <v>-8.0793298440987774E-2</v>
      </c>
      <c r="AQ19">
        <v>1.0952601304794078E-2</v>
      </c>
      <c r="AR19">
        <v>-3.6635387940561946E-2</v>
      </c>
      <c r="AS19">
        <v>-4.5761481881468412E-2</v>
      </c>
      <c r="AT19">
        <v>-2.0841938694172715E-3</v>
      </c>
      <c r="AU19">
        <v>-1.735120826343654E-3</v>
      </c>
      <c r="AV19">
        <v>0.15493393873447159</v>
      </c>
      <c r="AW19">
        <v>4.5967307652126506</v>
      </c>
      <c r="AX19">
        <v>-4.442041840396949</v>
      </c>
      <c r="AY19">
        <v>770.94294734998243</v>
      </c>
      <c r="BA19">
        <v>1.4600001795330159E-12</v>
      </c>
      <c r="BH19">
        <v>0.29787898072399349</v>
      </c>
      <c r="BI19">
        <v>1</v>
      </c>
      <c r="BJ19">
        <v>0</v>
      </c>
      <c r="BK19">
        <v>14</v>
      </c>
      <c r="BL19">
        <v>1</v>
      </c>
      <c r="BM19">
        <v>0.7407407407407407</v>
      </c>
      <c r="BN19">
        <v>0.98958333333333337</v>
      </c>
      <c r="BO19">
        <v>1.8325617283950591E-2</v>
      </c>
    </row>
    <row r="20" spans="1:67" x14ac:dyDescent="0.45">
      <c r="A20">
        <v>7.8</v>
      </c>
      <c r="B20">
        <v>46</v>
      </c>
      <c r="C20">
        <v>17</v>
      </c>
      <c r="D20">
        <v>1.4810000000000001</v>
      </c>
      <c r="E20">
        <v>126</v>
      </c>
      <c r="F20">
        <v>3</v>
      </c>
      <c r="G20">
        <v>97</v>
      </c>
      <c r="H20">
        <v>0</v>
      </c>
      <c r="I20">
        <v>40</v>
      </c>
      <c r="J20">
        <v>1</v>
      </c>
      <c r="K20">
        <v>6</v>
      </c>
      <c r="L20">
        <v>47</v>
      </c>
      <c r="M20">
        <v>24</v>
      </c>
      <c r="N20">
        <v>0</v>
      </c>
      <c r="O20">
        <v>160</v>
      </c>
      <c r="P20">
        <v>165</v>
      </c>
      <c r="Q20">
        <v>3.125E-2</v>
      </c>
      <c r="R20">
        <v>0</v>
      </c>
      <c r="S20">
        <v>1</v>
      </c>
      <c r="T20">
        <v>1</v>
      </c>
      <c r="U20">
        <v>0</v>
      </c>
      <c r="V20">
        <v>0.50541759111426643</v>
      </c>
      <c r="W20">
        <v>0.50541759111426643</v>
      </c>
      <c r="X20">
        <v>0.49458240888573357</v>
      </c>
      <c r="Y20">
        <v>-0.70404149087237822</v>
      </c>
      <c r="Z20">
        <v>0</v>
      </c>
      <c r="AA20">
        <v>1.02190773879917</v>
      </c>
      <c r="AC20">
        <v>-0.94726953456878249</v>
      </c>
      <c r="AE20" t="s">
        <v>160</v>
      </c>
      <c r="AF20" t="s">
        <v>185</v>
      </c>
      <c r="AH20">
        <v>25.822361829236634</v>
      </c>
      <c r="AI20">
        <v>-0.10311801904986871</v>
      </c>
      <c r="AJ20">
        <v>3.6002793626939535E-3</v>
      </c>
      <c r="AK20">
        <v>6.6140182340608013E-3</v>
      </c>
      <c r="AL20">
        <v>-1.9805711298029192E-2</v>
      </c>
      <c r="AM20">
        <v>3.1010599255374147E-3</v>
      </c>
      <c r="AN20">
        <v>1.7066846337318517E-2</v>
      </c>
      <c r="AO20">
        <v>-9.8400249424826481E-4</v>
      </c>
      <c r="AP20">
        <v>7.7440649822383911E-2</v>
      </c>
      <c r="AQ20">
        <v>-1.060374944328228E-2</v>
      </c>
      <c r="AR20">
        <v>3.5189307364117801E-2</v>
      </c>
      <c r="AS20">
        <v>4.3192854578874229E-2</v>
      </c>
      <c r="AT20">
        <v>1.6876384850058595E-3</v>
      </c>
      <c r="AU20">
        <v>1.7232927653237078E-3</v>
      </c>
      <c r="AV20">
        <v>-0.15054609520695142</v>
      </c>
      <c r="AW20">
        <v>-4.442041840397307</v>
      </c>
      <c r="AX20">
        <v>4.2952734849609344</v>
      </c>
      <c r="AY20">
        <v>-745.24835155316123</v>
      </c>
      <c r="BA20">
        <v>-1.4125694577376793E-12</v>
      </c>
      <c r="BH20">
        <v>0.31807114010517723</v>
      </c>
      <c r="BI20">
        <v>1</v>
      </c>
      <c r="BJ20">
        <v>0</v>
      </c>
      <c r="BK20">
        <v>15</v>
      </c>
      <c r="BL20">
        <v>1</v>
      </c>
      <c r="BM20">
        <v>0.72222222222222221</v>
      </c>
      <c r="BN20">
        <v>0.98958333333333337</v>
      </c>
      <c r="BO20">
        <v>0</v>
      </c>
    </row>
    <row r="21" spans="1:67" x14ac:dyDescent="0.45">
      <c r="A21">
        <v>7.9</v>
      </c>
      <c r="B21">
        <v>35</v>
      </c>
      <c r="C21">
        <v>6</v>
      </c>
      <c r="D21">
        <v>4.7E-2</v>
      </c>
      <c r="E21">
        <v>65</v>
      </c>
      <c r="F21">
        <v>4</v>
      </c>
      <c r="G21">
        <v>88</v>
      </c>
      <c r="H21">
        <v>0</v>
      </c>
      <c r="I21">
        <v>27</v>
      </c>
      <c r="J21">
        <v>5</v>
      </c>
      <c r="K21">
        <v>6</v>
      </c>
      <c r="L21">
        <v>37</v>
      </c>
      <c r="M21">
        <v>16</v>
      </c>
      <c r="N21">
        <v>0</v>
      </c>
      <c r="O21">
        <v>180</v>
      </c>
      <c r="P21">
        <v>186</v>
      </c>
      <c r="Q21">
        <v>3.3333333333333333E-2</v>
      </c>
      <c r="R21">
        <v>1</v>
      </c>
      <c r="S21">
        <v>0</v>
      </c>
      <c r="T21">
        <v>1</v>
      </c>
      <c r="U21">
        <v>1</v>
      </c>
      <c r="V21">
        <v>0.70725788110052645</v>
      </c>
      <c r="W21">
        <v>0.70725788110052645</v>
      </c>
      <c r="X21">
        <v>0.29274211889947355</v>
      </c>
      <c r="Y21">
        <v>-0.34635992556028228</v>
      </c>
      <c r="Z21">
        <v>100</v>
      </c>
      <c r="AA21">
        <v>0.41391142710768108</v>
      </c>
      <c r="AC21">
        <v>1.0013080014789584</v>
      </c>
      <c r="AH21">
        <v>-4533.3772501496805</v>
      </c>
      <c r="AI21">
        <v>15.594510349800467</v>
      </c>
      <c r="AJ21">
        <v>-0.57933329634615738</v>
      </c>
      <c r="AK21">
        <v>-1.2031208283798789</v>
      </c>
      <c r="AL21">
        <v>4.6276763939551095</v>
      </c>
      <c r="AM21">
        <v>-0.47827416692003899</v>
      </c>
      <c r="AN21">
        <v>-2.7659204665944661</v>
      </c>
      <c r="AO21">
        <v>0.18175082736526632</v>
      </c>
      <c r="AP21">
        <v>-13.123235891046239</v>
      </c>
      <c r="AQ21">
        <v>1.6666432340527031</v>
      </c>
      <c r="AR21">
        <v>-6.0443751062639448</v>
      </c>
      <c r="AS21">
        <v>-7.076596288627278</v>
      </c>
      <c r="AT21">
        <v>-0.15217326225033487</v>
      </c>
      <c r="AU21">
        <v>-0.30521322433044934</v>
      </c>
      <c r="AV21">
        <v>24.398261845638931</v>
      </c>
      <c r="AW21">
        <v>770.94294734990842</v>
      </c>
      <c r="AX21">
        <v>-745.24835155302969</v>
      </c>
      <c r="AY21">
        <v>129978.37363528884</v>
      </c>
      <c r="BA21">
        <v>2.4473487737681689E-10</v>
      </c>
      <c r="BH21">
        <v>0.32663610084492911</v>
      </c>
      <c r="BI21">
        <v>0</v>
      </c>
      <c r="BJ21">
        <v>1</v>
      </c>
      <c r="BK21">
        <v>15</v>
      </c>
      <c r="BL21">
        <v>2</v>
      </c>
      <c r="BM21">
        <v>0.72222222222222221</v>
      </c>
      <c r="BN21">
        <v>0.97916666666666663</v>
      </c>
      <c r="BO21">
        <v>0</v>
      </c>
    </row>
    <row r="22" spans="1:67" x14ac:dyDescent="0.45">
      <c r="A22">
        <v>7.9</v>
      </c>
      <c r="B22">
        <v>42</v>
      </c>
      <c r="C22">
        <v>4</v>
      </c>
      <c r="D22">
        <v>1.2829999999999999</v>
      </c>
      <c r="E22">
        <v>68</v>
      </c>
      <c r="F22">
        <v>4</v>
      </c>
      <c r="G22">
        <v>90</v>
      </c>
      <c r="H22">
        <v>0</v>
      </c>
      <c r="I22">
        <v>37</v>
      </c>
      <c r="J22">
        <v>6</v>
      </c>
      <c r="K22">
        <v>3</v>
      </c>
      <c r="L22">
        <v>36</v>
      </c>
      <c r="M22">
        <v>17</v>
      </c>
      <c r="N22">
        <v>0</v>
      </c>
      <c r="O22">
        <v>170</v>
      </c>
      <c r="P22">
        <v>175</v>
      </c>
      <c r="Q22">
        <v>2.9411764705882353E-2</v>
      </c>
      <c r="R22">
        <v>1</v>
      </c>
      <c r="S22">
        <v>0</v>
      </c>
      <c r="T22">
        <v>1</v>
      </c>
      <c r="U22">
        <v>1</v>
      </c>
      <c r="V22">
        <v>0.67738504771340213</v>
      </c>
      <c r="W22">
        <v>0.67738504771340213</v>
      </c>
      <c r="X22">
        <v>0.32261495228659787</v>
      </c>
      <c r="Y22">
        <v>-0.38951541189581085</v>
      </c>
      <c r="Z22">
        <v>100</v>
      </c>
      <c r="AA22">
        <v>0.47626523994827602</v>
      </c>
      <c r="AC22">
        <v>-151.58064936592493</v>
      </c>
      <c r="BH22">
        <v>0.33806865521601537</v>
      </c>
      <c r="BI22">
        <v>0</v>
      </c>
      <c r="BJ22">
        <v>1</v>
      </c>
      <c r="BK22">
        <v>15</v>
      </c>
      <c r="BL22">
        <v>3</v>
      </c>
      <c r="BM22">
        <v>0.72222222222222221</v>
      </c>
      <c r="BN22">
        <v>0.96875</v>
      </c>
      <c r="BO22">
        <v>0</v>
      </c>
    </row>
    <row r="23" spans="1:67" x14ac:dyDescent="0.45">
      <c r="A23">
        <v>7.9</v>
      </c>
      <c r="B23">
        <v>51</v>
      </c>
      <c r="C23">
        <v>3</v>
      </c>
      <c r="D23">
        <v>1.464</v>
      </c>
      <c r="E23">
        <v>118</v>
      </c>
      <c r="F23">
        <v>4</v>
      </c>
      <c r="G23">
        <v>115</v>
      </c>
      <c r="H23">
        <v>0</v>
      </c>
      <c r="I23">
        <v>46</v>
      </c>
      <c r="J23">
        <v>6</v>
      </c>
      <c r="K23">
        <v>4</v>
      </c>
      <c r="L23">
        <v>33</v>
      </c>
      <c r="M23">
        <v>31</v>
      </c>
      <c r="N23">
        <v>0</v>
      </c>
      <c r="O23">
        <v>162</v>
      </c>
      <c r="P23">
        <v>167</v>
      </c>
      <c r="Q23">
        <v>3.0864197530864196E-2</v>
      </c>
      <c r="R23">
        <v>1</v>
      </c>
      <c r="S23">
        <v>0</v>
      </c>
      <c r="T23">
        <v>1</v>
      </c>
      <c r="U23">
        <v>1</v>
      </c>
      <c r="V23">
        <v>0.6609613362905955</v>
      </c>
      <c r="W23">
        <v>0.6609613362905955</v>
      </c>
      <c r="X23">
        <v>0.3390386637094045</v>
      </c>
      <c r="Y23">
        <v>-0.41405993359372156</v>
      </c>
      <c r="Z23">
        <v>100</v>
      </c>
      <c r="AA23">
        <v>0.51294780056596867</v>
      </c>
      <c r="BH23">
        <v>0.34025633982483328</v>
      </c>
      <c r="BI23">
        <v>0</v>
      </c>
      <c r="BJ23">
        <v>1</v>
      </c>
      <c r="BK23">
        <v>15</v>
      </c>
      <c r="BL23">
        <v>4</v>
      </c>
      <c r="BM23">
        <v>0.72222222222222221</v>
      </c>
      <c r="BN23">
        <v>0.95833333333333337</v>
      </c>
      <c r="BO23">
        <v>0</v>
      </c>
    </row>
    <row r="24" spans="1:67" x14ac:dyDescent="0.45">
      <c r="A24">
        <v>8</v>
      </c>
      <c r="B24">
        <v>44</v>
      </c>
      <c r="C24">
        <v>3</v>
      </c>
      <c r="D24">
        <v>1.18</v>
      </c>
      <c r="E24">
        <v>69</v>
      </c>
      <c r="F24">
        <v>2</v>
      </c>
      <c r="G24">
        <v>72</v>
      </c>
      <c r="H24">
        <v>0</v>
      </c>
      <c r="I24">
        <v>34</v>
      </c>
      <c r="J24">
        <v>6</v>
      </c>
      <c r="K24">
        <v>2</v>
      </c>
      <c r="L24">
        <v>47</v>
      </c>
      <c r="M24">
        <v>20</v>
      </c>
      <c r="N24">
        <v>0</v>
      </c>
      <c r="O24">
        <v>178</v>
      </c>
      <c r="P24">
        <v>183</v>
      </c>
      <c r="Q24">
        <v>2.8089887640449437E-2</v>
      </c>
      <c r="R24">
        <v>0</v>
      </c>
      <c r="S24">
        <v>1</v>
      </c>
      <c r="T24">
        <v>1</v>
      </c>
      <c r="U24">
        <v>0</v>
      </c>
      <c r="V24">
        <v>0.65289440454168057</v>
      </c>
      <c r="W24">
        <v>0.65289440454168057</v>
      </c>
      <c r="X24">
        <v>0.34710559545831943</v>
      </c>
      <c r="Y24">
        <v>-1.0581262356499226</v>
      </c>
      <c r="Z24">
        <v>0</v>
      </c>
      <c r="AA24">
        <v>1.8809676740577936</v>
      </c>
      <c r="BH24">
        <v>0.34087174914200891</v>
      </c>
      <c r="BI24">
        <v>0</v>
      </c>
      <c r="BJ24">
        <v>1</v>
      </c>
      <c r="BK24">
        <v>15</v>
      </c>
      <c r="BL24">
        <v>5</v>
      </c>
      <c r="BM24">
        <v>0.72222222222222221</v>
      </c>
      <c r="BN24">
        <v>0.94791666666666663</v>
      </c>
      <c r="BO24">
        <v>1.7554012345678983E-2</v>
      </c>
    </row>
    <row r="25" spans="1:67" x14ac:dyDescent="0.45">
      <c r="A25">
        <v>8</v>
      </c>
      <c r="B25">
        <v>51</v>
      </c>
      <c r="C25">
        <v>2</v>
      </c>
      <c r="D25">
        <v>0.41699999999999998</v>
      </c>
      <c r="E25">
        <v>121</v>
      </c>
      <c r="F25">
        <v>3</v>
      </c>
      <c r="G25">
        <v>123</v>
      </c>
      <c r="H25">
        <v>0</v>
      </c>
      <c r="I25">
        <v>36</v>
      </c>
      <c r="J25">
        <v>8</v>
      </c>
      <c r="K25">
        <v>2</v>
      </c>
      <c r="L25">
        <v>33</v>
      </c>
      <c r="M25">
        <v>32</v>
      </c>
      <c r="N25">
        <v>1</v>
      </c>
      <c r="O25">
        <v>161</v>
      </c>
      <c r="P25">
        <v>167</v>
      </c>
      <c r="Q25">
        <v>3.7267080745341616E-2</v>
      </c>
      <c r="R25">
        <v>0</v>
      </c>
      <c r="S25">
        <v>1</v>
      </c>
      <c r="T25">
        <v>1</v>
      </c>
      <c r="U25">
        <v>0</v>
      </c>
      <c r="V25">
        <v>0.34221780300692106</v>
      </c>
      <c r="W25">
        <v>0.34221780300692106</v>
      </c>
      <c r="X25">
        <v>0.65778219699307894</v>
      </c>
      <c r="Y25">
        <v>-0.41888141006123314</v>
      </c>
      <c r="Z25">
        <v>100</v>
      </c>
      <c r="AA25">
        <v>0.52026005655261265</v>
      </c>
      <c r="AD25" t="s">
        <v>166</v>
      </c>
      <c r="AE25" t="s">
        <v>167</v>
      </c>
      <c r="AF25" t="s">
        <v>168</v>
      </c>
      <c r="AG25" t="s">
        <v>158</v>
      </c>
      <c r="AH25" t="s">
        <v>169</v>
      </c>
      <c r="AI25" t="s">
        <v>170</v>
      </c>
      <c r="AJ25" t="s">
        <v>171</v>
      </c>
      <c r="BH25">
        <v>0.34221780300692106</v>
      </c>
      <c r="BI25">
        <v>1</v>
      </c>
      <c r="BJ25">
        <v>0</v>
      </c>
      <c r="BK25">
        <v>16</v>
      </c>
      <c r="BL25">
        <v>5</v>
      </c>
      <c r="BM25">
        <v>0.70370370370370372</v>
      </c>
      <c r="BN25">
        <v>0.94791666666666663</v>
      </c>
      <c r="BO25">
        <v>1.755401234567909E-2</v>
      </c>
    </row>
    <row r="26" spans="1:67" x14ac:dyDescent="0.45">
      <c r="A26">
        <v>8</v>
      </c>
      <c r="B26">
        <v>51</v>
      </c>
      <c r="C26">
        <v>12</v>
      </c>
      <c r="D26">
        <v>1</v>
      </c>
      <c r="E26">
        <v>66</v>
      </c>
      <c r="F26">
        <v>3</v>
      </c>
      <c r="G26">
        <v>90</v>
      </c>
      <c r="H26">
        <v>0</v>
      </c>
      <c r="I26">
        <v>34</v>
      </c>
      <c r="J26">
        <v>6</v>
      </c>
      <c r="K26">
        <v>2</v>
      </c>
      <c r="L26">
        <v>40</v>
      </c>
      <c r="M26">
        <v>25</v>
      </c>
      <c r="N26">
        <v>0</v>
      </c>
      <c r="O26">
        <v>178</v>
      </c>
      <c r="P26">
        <v>184</v>
      </c>
      <c r="Q26">
        <v>3.3707865168539325E-2</v>
      </c>
      <c r="R26">
        <v>1</v>
      </c>
      <c r="S26">
        <v>0</v>
      </c>
      <c r="T26">
        <v>1</v>
      </c>
      <c r="U26">
        <v>1</v>
      </c>
      <c r="V26">
        <v>0.88017904603163777</v>
      </c>
      <c r="W26">
        <v>0.88017904603163777</v>
      </c>
      <c r="X26">
        <v>0.11982095396836223</v>
      </c>
      <c r="Y26">
        <v>-0.12762993080575999</v>
      </c>
      <c r="Z26">
        <v>100</v>
      </c>
      <c r="AA26">
        <v>0.13613247725969529</v>
      </c>
      <c r="AC26" t="s">
        <v>100</v>
      </c>
      <c r="AD26">
        <v>-7.7431518909292514</v>
      </c>
      <c r="AE26">
        <v>15.601703564023175</v>
      </c>
      <c r="AF26">
        <v>0.24631537037417076</v>
      </c>
      <c r="AG26" s="99">
        <v>0.61968157207083319</v>
      </c>
      <c r="AH26">
        <v>4.3370243575004846E-4</v>
      </c>
      <c r="BH26">
        <v>0.34544713835364788</v>
      </c>
      <c r="BI26">
        <v>1</v>
      </c>
      <c r="BJ26">
        <v>0</v>
      </c>
      <c r="BK26">
        <v>17</v>
      </c>
      <c r="BL26">
        <v>5</v>
      </c>
      <c r="BM26">
        <v>0.68518518518518512</v>
      </c>
      <c r="BN26">
        <v>0.94791666666666663</v>
      </c>
      <c r="BO26">
        <v>0</v>
      </c>
    </row>
    <row r="27" spans="1:67" x14ac:dyDescent="0.45">
      <c r="A27">
        <v>8.1</v>
      </c>
      <c r="B27">
        <v>43</v>
      </c>
      <c r="C27">
        <v>23</v>
      </c>
      <c r="D27">
        <v>1.607</v>
      </c>
      <c r="E27">
        <v>123</v>
      </c>
      <c r="F27">
        <v>1</v>
      </c>
      <c r="G27">
        <v>72</v>
      </c>
      <c r="H27">
        <v>0</v>
      </c>
      <c r="I27">
        <v>45</v>
      </c>
      <c r="J27">
        <v>8</v>
      </c>
      <c r="K27">
        <v>3</v>
      </c>
      <c r="L27">
        <v>44</v>
      </c>
      <c r="M27">
        <v>19</v>
      </c>
      <c r="N27">
        <v>0</v>
      </c>
      <c r="O27">
        <v>163</v>
      </c>
      <c r="P27">
        <v>170</v>
      </c>
      <c r="Q27">
        <v>4.2944785276073622E-2</v>
      </c>
      <c r="R27">
        <v>0</v>
      </c>
      <c r="S27">
        <v>1</v>
      </c>
      <c r="T27">
        <v>1</v>
      </c>
      <c r="U27">
        <v>0</v>
      </c>
      <c r="V27">
        <v>0.61637817525819072</v>
      </c>
      <c r="W27">
        <v>0.61637817525819072</v>
      </c>
      <c r="X27">
        <v>0.38362182474180928</v>
      </c>
      <c r="Y27">
        <v>-0.95809804306102231</v>
      </c>
      <c r="Z27">
        <v>0</v>
      </c>
      <c r="AA27">
        <v>1.606733860027475</v>
      </c>
      <c r="AC27" t="s">
        <v>40</v>
      </c>
      <c r="AD27">
        <v>-0.39403325780692394</v>
      </c>
      <c r="AE27">
        <v>0.24944848316578694</v>
      </c>
      <c r="AF27">
        <v>2.4951923132146914</v>
      </c>
      <c r="AG27" s="99">
        <v>0.11419442624103518</v>
      </c>
      <c r="AH27">
        <v>0.67433162907638455</v>
      </c>
      <c r="AI27">
        <v>0.41356387567652458</v>
      </c>
      <c r="AJ27">
        <v>1.0995233692230884</v>
      </c>
      <c r="BH27">
        <v>0.34639577675600325</v>
      </c>
      <c r="BI27">
        <v>0</v>
      </c>
      <c r="BJ27">
        <v>1</v>
      </c>
      <c r="BK27">
        <v>17</v>
      </c>
      <c r="BL27">
        <v>6</v>
      </c>
      <c r="BM27">
        <v>0.68518518518518512</v>
      </c>
      <c r="BN27">
        <v>0.9375</v>
      </c>
      <c r="BO27">
        <v>1.736111111111098E-2</v>
      </c>
    </row>
    <row r="28" spans="1:67" x14ac:dyDescent="0.45">
      <c r="A28">
        <v>8.1</v>
      </c>
      <c r="B28">
        <v>49</v>
      </c>
      <c r="C28">
        <v>16</v>
      </c>
      <c r="D28">
        <v>0.98299999999999998</v>
      </c>
      <c r="E28">
        <v>71</v>
      </c>
      <c r="F28">
        <v>4</v>
      </c>
      <c r="G28">
        <v>112</v>
      </c>
      <c r="H28">
        <v>0</v>
      </c>
      <c r="I28">
        <v>39</v>
      </c>
      <c r="J28">
        <v>7</v>
      </c>
      <c r="K28">
        <v>3</v>
      </c>
      <c r="L28">
        <v>45</v>
      </c>
      <c r="M28">
        <v>23</v>
      </c>
      <c r="N28">
        <v>0</v>
      </c>
      <c r="O28">
        <v>175</v>
      </c>
      <c r="P28">
        <v>180</v>
      </c>
      <c r="Q28">
        <v>2.8571428571428571E-2</v>
      </c>
      <c r="R28">
        <v>1</v>
      </c>
      <c r="S28">
        <v>0</v>
      </c>
      <c r="T28">
        <v>1</v>
      </c>
      <c r="U28">
        <v>1</v>
      </c>
      <c r="V28">
        <v>0.83763489317218676</v>
      </c>
      <c r="W28">
        <v>0.83763489317218676</v>
      </c>
      <c r="X28">
        <v>0.16236510682781324</v>
      </c>
      <c r="Y28">
        <v>-0.17717296177847464</v>
      </c>
      <c r="Z28">
        <v>100</v>
      </c>
      <c r="AA28">
        <v>0.19383756353907883</v>
      </c>
      <c r="AC28" t="s">
        <v>42</v>
      </c>
      <c r="AD28">
        <v>3.4656540564584226E-2</v>
      </c>
      <c r="AE28">
        <v>3.058844066184541E-2</v>
      </c>
      <c r="AF28">
        <v>1.2836769467764273</v>
      </c>
      <c r="AG28" s="99">
        <v>0.25721648707212635</v>
      </c>
      <c r="AH28">
        <v>1.0352640765152612</v>
      </c>
      <c r="AI28">
        <v>0.97502155408394808</v>
      </c>
      <c r="AJ28">
        <v>1.0992287335944562</v>
      </c>
      <c r="BH28">
        <v>0.35945323175155697</v>
      </c>
      <c r="BI28">
        <v>1</v>
      </c>
      <c r="BJ28">
        <v>0</v>
      </c>
      <c r="BK28">
        <v>18</v>
      </c>
      <c r="BL28">
        <v>6</v>
      </c>
      <c r="BM28">
        <v>0.66666666666666674</v>
      </c>
      <c r="BN28">
        <v>0.9375</v>
      </c>
      <c r="BO28">
        <v>1.7361111111111188E-2</v>
      </c>
    </row>
    <row r="29" spans="1:67" x14ac:dyDescent="0.45">
      <c r="A29">
        <v>8.1</v>
      </c>
      <c r="B29">
        <v>58</v>
      </c>
      <c r="C29">
        <v>19</v>
      </c>
      <c r="D29">
        <v>0.44700000000000001</v>
      </c>
      <c r="E29">
        <v>20</v>
      </c>
      <c r="F29">
        <v>4</v>
      </c>
      <c r="G29">
        <v>129</v>
      </c>
      <c r="H29">
        <v>0</v>
      </c>
      <c r="I29">
        <v>43</v>
      </c>
      <c r="J29">
        <v>10</v>
      </c>
      <c r="K29">
        <v>3</v>
      </c>
      <c r="L29">
        <v>42</v>
      </c>
      <c r="M29">
        <v>35</v>
      </c>
      <c r="N29">
        <v>0</v>
      </c>
      <c r="O29">
        <v>178</v>
      </c>
      <c r="P29">
        <v>184</v>
      </c>
      <c r="Q29">
        <v>3.3707865168539325E-2</v>
      </c>
      <c r="R29">
        <v>1</v>
      </c>
      <c r="S29">
        <v>0</v>
      </c>
      <c r="T29">
        <v>1</v>
      </c>
      <c r="U29">
        <v>1</v>
      </c>
      <c r="V29">
        <v>0.81077511276232894</v>
      </c>
      <c r="W29">
        <v>0.81077511276232894</v>
      </c>
      <c r="X29">
        <v>0.18922488723767106</v>
      </c>
      <c r="Y29">
        <v>-0.20976455954443962</v>
      </c>
      <c r="Z29">
        <v>100</v>
      </c>
      <c r="AA29">
        <v>0.23338763642235838</v>
      </c>
      <c r="AC29" t="s">
        <v>43</v>
      </c>
      <c r="AD29">
        <v>5.1016595505139088E-2</v>
      </c>
      <c r="AE29">
        <v>5.1593377115252796E-2</v>
      </c>
      <c r="AF29">
        <v>0.97776623226519488</v>
      </c>
      <c r="AG29" s="99">
        <v>0.32275091033845382</v>
      </c>
      <c r="AH29">
        <v>1.0523403572580987</v>
      </c>
      <c r="AI29">
        <v>0.95112996393803861</v>
      </c>
      <c r="AJ29">
        <v>1.1643206181087633</v>
      </c>
      <c r="BH29">
        <v>0.36706356432879284</v>
      </c>
      <c r="BI29">
        <v>1</v>
      </c>
      <c r="BJ29">
        <v>0</v>
      </c>
      <c r="BK29">
        <v>19</v>
      </c>
      <c r="BL29">
        <v>6</v>
      </c>
      <c r="BM29">
        <v>0.64814814814814814</v>
      </c>
      <c r="BN29">
        <v>0.9375</v>
      </c>
      <c r="BO29">
        <v>1.7361111111111084E-2</v>
      </c>
    </row>
    <row r="30" spans="1:67" x14ac:dyDescent="0.45">
      <c r="A30">
        <v>8.1</v>
      </c>
      <c r="B30">
        <v>79</v>
      </c>
      <c r="C30">
        <v>2</v>
      </c>
      <c r="D30">
        <v>0.54600000000000004</v>
      </c>
      <c r="E30">
        <v>122</v>
      </c>
      <c r="F30">
        <v>4</v>
      </c>
      <c r="G30">
        <v>129</v>
      </c>
      <c r="H30">
        <v>0</v>
      </c>
      <c r="I30">
        <v>56</v>
      </c>
      <c r="J30">
        <v>3</v>
      </c>
      <c r="K30">
        <v>5</v>
      </c>
      <c r="L30">
        <v>33</v>
      </c>
      <c r="M30">
        <v>74</v>
      </c>
      <c r="N30">
        <v>0</v>
      </c>
      <c r="O30">
        <v>163</v>
      </c>
      <c r="P30">
        <v>170</v>
      </c>
      <c r="Q30">
        <v>4.2944785276073622E-2</v>
      </c>
      <c r="R30">
        <v>1</v>
      </c>
      <c r="S30">
        <v>0</v>
      </c>
      <c r="T30">
        <v>1</v>
      </c>
      <c r="U30">
        <v>1</v>
      </c>
      <c r="V30">
        <v>0.49020359845805328</v>
      </c>
      <c r="W30">
        <v>0.49020359845805328</v>
      </c>
      <c r="X30">
        <v>0.50979640154194672</v>
      </c>
      <c r="Y30">
        <v>-0.71293446711936603</v>
      </c>
      <c r="Z30">
        <v>0</v>
      </c>
      <c r="AA30">
        <v>1.0399687051370554</v>
      </c>
      <c r="AC30" t="s">
        <v>44</v>
      </c>
      <c r="AD30">
        <v>0.84186559009618445</v>
      </c>
      <c r="AE30">
        <v>0.37761303528436446</v>
      </c>
      <c r="AF30">
        <v>4.9704025330760411</v>
      </c>
      <c r="AG30" s="99">
        <v>2.5784645980637837E-2</v>
      </c>
      <c r="AH30">
        <v>2.320692401552384</v>
      </c>
      <c r="AI30">
        <v>1.1071151197266424</v>
      </c>
      <c r="AJ30">
        <v>4.8645467184593514</v>
      </c>
      <c r="BH30">
        <v>0.41209430039160511</v>
      </c>
      <c r="BI30">
        <v>1</v>
      </c>
      <c r="BJ30">
        <v>0</v>
      </c>
      <c r="BK30">
        <v>20</v>
      </c>
      <c r="BL30">
        <v>6</v>
      </c>
      <c r="BM30">
        <v>0.62962962962962965</v>
      </c>
      <c r="BN30">
        <v>0.9375</v>
      </c>
      <c r="BO30">
        <v>0</v>
      </c>
    </row>
    <row r="31" spans="1:67" x14ac:dyDescent="0.45">
      <c r="A31">
        <v>8.1999999999999993</v>
      </c>
      <c r="B31">
        <v>49</v>
      </c>
      <c r="C31">
        <v>13</v>
      </c>
      <c r="D31">
        <v>0.85199999999999998</v>
      </c>
      <c r="E31">
        <v>102</v>
      </c>
      <c r="F31">
        <v>3</v>
      </c>
      <c r="G31">
        <v>108</v>
      </c>
      <c r="H31">
        <v>0</v>
      </c>
      <c r="I31">
        <v>37</v>
      </c>
      <c r="J31">
        <v>9</v>
      </c>
      <c r="K31">
        <v>4</v>
      </c>
      <c r="L31">
        <v>41</v>
      </c>
      <c r="M31">
        <v>25</v>
      </c>
      <c r="N31">
        <v>0</v>
      </c>
      <c r="O31">
        <v>162</v>
      </c>
      <c r="P31">
        <v>168</v>
      </c>
      <c r="Q31">
        <v>3.7037037037037035E-2</v>
      </c>
      <c r="R31">
        <v>1</v>
      </c>
      <c r="S31">
        <v>0</v>
      </c>
      <c r="T31">
        <v>1</v>
      </c>
      <c r="U31">
        <v>1</v>
      </c>
      <c r="V31">
        <v>0.71469498767001316</v>
      </c>
      <c r="W31">
        <v>0.71469498767001316</v>
      </c>
      <c r="X31">
        <v>0.28530501232998684</v>
      </c>
      <c r="Y31">
        <v>-0.33589941797512529</v>
      </c>
      <c r="Z31">
        <v>100</v>
      </c>
      <c r="AA31">
        <v>0.39919828353646858</v>
      </c>
      <c r="AC31" t="s">
        <v>45</v>
      </c>
      <c r="AD31">
        <v>1.6977048280170638E-2</v>
      </c>
      <c r="AE31">
        <v>1.0497423831688628E-2</v>
      </c>
      <c r="AF31">
        <v>2.615525166830273</v>
      </c>
      <c r="AG31" s="99">
        <v>0.10582248594809147</v>
      </c>
      <c r="AH31">
        <v>1.0171219773586815</v>
      </c>
      <c r="AI31">
        <v>0.99640893897737559</v>
      </c>
      <c r="AJ31">
        <v>1.038265591924326</v>
      </c>
      <c r="BH31">
        <v>0.41277485443844764</v>
      </c>
      <c r="BI31">
        <v>0</v>
      </c>
      <c r="BJ31">
        <v>1</v>
      </c>
      <c r="BK31">
        <v>20</v>
      </c>
      <c r="BL31">
        <v>7</v>
      </c>
      <c r="BM31">
        <v>0.62962962962962965</v>
      </c>
      <c r="BN31">
        <v>0.92708333333333337</v>
      </c>
      <c r="BO31">
        <v>0</v>
      </c>
    </row>
    <row r="32" spans="1:67" x14ac:dyDescent="0.45">
      <c r="A32">
        <v>8.3000000000000007</v>
      </c>
      <c r="B32">
        <v>49</v>
      </c>
      <c r="C32">
        <v>4</v>
      </c>
      <c r="D32">
        <v>0.124</v>
      </c>
      <c r="E32">
        <v>77</v>
      </c>
      <c r="F32">
        <v>3</v>
      </c>
      <c r="G32">
        <v>150</v>
      </c>
      <c r="H32">
        <v>0</v>
      </c>
      <c r="I32">
        <v>29</v>
      </c>
      <c r="J32">
        <v>10</v>
      </c>
      <c r="K32">
        <v>1</v>
      </c>
      <c r="L32">
        <v>32</v>
      </c>
      <c r="M32">
        <v>24</v>
      </c>
      <c r="N32">
        <v>1</v>
      </c>
      <c r="O32">
        <v>168</v>
      </c>
      <c r="P32">
        <v>175</v>
      </c>
      <c r="Q32">
        <v>4.1666666666666664E-2</v>
      </c>
      <c r="R32">
        <v>0</v>
      </c>
      <c r="S32">
        <v>1</v>
      </c>
      <c r="T32">
        <v>1</v>
      </c>
      <c r="U32">
        <v>0</v>
      </c>
      <c r="V32">
        <v>0.5636774176019631</v>
      </c>
      <c r="W32">
        <v>0.5636774176019631</v>
      </c>
      <c r="X32">
        <v>0.4363225823980369</v>
      </c>
      <c r="Y32">
        <v>-0.82937344131501345</v>
      </c>
      <c r="Z32">
        <v>0</v>
      </c>
      <c r="AA32">
        <v>1.2918822915467305</v>
      </c>
      <c r="AC32" t="s">
        <v>46</v>
      </c>
      <c r="AD32">
        <v>0.36587632249770896</v>
      </c>
      <c r="AE32">
        <v>0.16279305578854672</v>
      </c>
      <c r="AF32">
        <v>5.0512266947912261</v>
      </c>
      <c r="AG32" s="99">
        <v>2.4608510321649509E-2</v>
      </c>
      <c r="AH32">
        <v>1.4417769162593981</v>
      </c>
      <c r="AI32">
        <v>1.047920575425271</v>
      </c>
      <c r="AJ32">
        <v>1.9836624311101678</v>
      </c>
      <c r="BH32">
        <v>0.41379714569912196</v>
      </c>
      <c r="BI32">
        <v>0</v>
      </c>
      <c r="BJ32">
        <v>1</v>
      </c>
      <c r="BK32">
        <v>20</v>
      </c>
      <c r="BL32">
        <v>8</v>
      </c>
      <c r="BM32">
        <v>0.62962962962962965</v>
      </c>
      <c r="BN32">
        <v>0.91666666666666663</v>
      </c>
      <c r="BO32">
        <v>0</v>
      </c>
    </row>
    <row r="33" spans="1:67" x14ac:dyDescent="0.45">
      <c r="A33">
        <v>8.4</v>
      </c>
      <c r="B33">
        <v>47</v>
      </c>
      <c r="C33">
        <v>10</v>
      </c>
      <c r="D33">
        <v>1.512</v>
      </c>
      <c r="E33">
        <v>73</v>
      </c>
      <c r="F33">
        <v>0</v>
      </c>
      <c r="G33">
        <v>82</v>
      </c>
      <c r="H33">
        <v>1</v>
      </c>
      <c r="I33">
        <v>31</v>
      </c>
      <c r="J33">
        <v>7</v>
      </c>
      <c r="K33">
        <v>2</v>
      </c>
      <c r="L33">
        <v>41</v>
      </c>
      <c r="M33">
        <v>22</v>
      </c>
      <c r="N33">
        <v>1</v>
      </c>
      <c r="O33">
        <v>174</v>
      </c>
      <c r="P33">
        <v>180</v>
      </c>
      <c r="Q33">
        <v>3.4482758620689655E-2</v>
      </c>
      <c r="R33">
        <v>0</v>
      </c>
      <c r="S33">
        <v>1</v>
      </c>
      <c r="T33">
        <v>1</v>
      </c>
      <c r="U33">
        <v>0</v>
      </c>
      <c r="V33">
        <v>0.23840756497911911</v>
      </c>
      <c r="W33">
        <v>0.23840756497911911</v>
      </c>
      <c r="X33">
        <v>0.76159243502088092</v>
      </c>
      <c r="Y33">
        <v>-0.27234372856261124</v>
      </c>
      <c r="Z33">
        <v>100</v>
      </c>
      <c r="AA33">
        <v>0.31303825250389017</v>
      </c>
      <c r="AC33" t="s">
        <v>47</v>
      </c>
      <c r="AD33">
        <v>7.5220012344998591E-3</v>
      </c>
      <c r="AE33">
        <v>1.3006032569473728E-2</v>
      </c>
      <c r="AF33">
        <v>0.33448536945149676</v>
      </c>
      <c r="AG33" s="99">
        <v>0.56302980041418271</v>
      </c>
      <c r="AH33">
        <v>1.0075503625524782</v>
      </c>
      <c r="AI33">
        <v>0.98219113194635776</v>
      </c>
      <c r="AJ33">
        <v>1.0335643441088131</v>
      </c>
      <c r="BH33">
        <v>0.41763372297265622</v>
      </c>
      <c r="BI33">
        <v>0</v>
      </c>
      <c r="BJ33">
        <v>1</v>
      </c>
      <c r="BK33">
        <v>20</v>
      </c>
      <c r="BL33">
        <v>9</v>
      </c>
      <c r="BM33">
        <v>0.62962962962962965</v>
      </c>
      <c r="BN33">
        <v>0.90625</v>
      </c>
      <c r="BO33">
        <v>0</v>
      </c>
    </row>
    <row r="34" spans="1:67" x14ac:dyDescent="0.45">
      <c r="A34">
        <v>8.4</v>
      </c>
      <c r="B34">
        <v>56</v>
      </c>
      <c r="C34">
        <v>14</v>
      </c>
      <c r="D34">
        <v>3.9E-2</v>
      </c>
      <c r="E34">
        <v>128</v>
      </c>
      <c r="F34">
        <v>1</v>
      </c>
      <c r="G34">
        <v>97</v>
      </c>
      <c r="H34">
        <v>1</v>
      </c>
      <c r="I34">
        <v>43</v>
      </c>
      <c r="J34">
        <v>6</v>
      </c>
      <c r="K34">
        <v>3</v>
      </c>
      <c r="L34">
        <v>41</v>
      </c>
      <c r="M34">
        <v>37</v>
      </c>
      <c r="N34">
        <v>0</v>
      </c>
      <c r="O34">
        <v>165</v>
      </c>
      <c r="P34">
        <v>172</v>
      </c>
      <c r="Q34">
        <v>4.2424242424242427E-2</v>
      </c>
      <c r="R34">
        <v>0</v>
      </c>
      <c r="S34">
        <v>1</v>
      </c>
      <c r="T34">
        <v>1</v>
      </c>
      <c r="U34">
        <v>0</v>
      </c>
      <c r="V34">
        <v>0.29274359378123216</v>
      </c>
      <c r="W34">
        <v>0.29274359378123216</v>
      </c>
      <c r="X34">
        <v>0.70725640621876784</v>
      </c>
      <c r="Y34">
        <v>-0.34636201091462876</v>
      </c>
      <c r="Z34">
        <v>100</v>
      </c>
      <c r="AA34">
        <v>0.41391437561709554</v>
      </c>
      <c r="AC34" t="s">
        <v>49</v>
      </c>
      <c r="AD34">
        <v>-0.55054029950847894</v>
      </c>
      <c r="AE34">
        <v>0.49797819679424027</v>
      </c>
      <c r="AF34">
        <v>1.2222430405279394</v>
      </c>
      <c r="AG34" s="99">
        <v>0.26892090319847989</v>
      </c>
      <c r="AH34">
        <v>0.57663816887897745</v>
      </c>
      <c r="AI34">
        <v>0.21728191300681587</v>
      </c>
      <c r="AJ34">
        <v>1.5303233168683932</v>
      </c>
      <c r="BH34">
        <v>0.44844692783530637</v>
      </c>
      <c r="BI34">
        <v>0</v>
      </c>
      <c r="BJ34">
        <v>1</v>
      </c>
      <c r="BK34">
        <v>20</v>
      </c>
      <c r="BL34">
        <v>10</v>
      </c>
      <c r="BM34">
        <v>0.62962962962962965</v>
      </c>
      <c r="BN34">
        <v>0.89583333333333337</v>
      </c>
      <c r="BO34">
        <v>0</v>
      </c>
    </row>
    <row r="35" spans="1:67" x14ac:dyDescent="0.45">
      <c r="A35">
        <v>8.5</v>
      </c>
      <c r="B35">
        <v>53</v>
      </c>
      <c r="C35">
        <v>21</v>
      </c>
      <c r="D35">
        <v>0.56799999999999995</v>
      </c>
      <c r="E35">
        <v>125</v>
      </c>
      <c r="F35">
        <v>3</v>
      </c>
      <c r="G35">
        <v>109</v>
      </c>
      <c r="H35">
        <v>0</v>
      </c>
      <c r="I35">
        <v>44</v>
      </c>
      <c r="J35">
        <v>8</v>
      </c>
      <c r="K35">
        <v>3</v>
      </c>
      <c r="L35">
        <v>45</v>
      </c>
      <c r="M35">
        <v>34</v>
      </c>
      <c r="N35">
        <v>0</v>
      </c>
      <c r="O35">
        <v>160</v>
      </c>
      <c r="P35">
        <v>167</v>
      </c>
      <c r="Q35">
        <v>4.3749999999999997E-2</v>
      </c>
      <c r="R35">
        <v>0</v>
      </c>
      <c r="S35">
        <v>1</v>
      </c>
      <c r="T35">
        <v>1</v>
      </c>
      <c r="U35">
        <v>0</v>
      </c>
      <c r="V35">
        <v>0.6591755774271999</v>
      </c>
      <c r="W35">
        <v>0.6591755774271999</v>
      </c>
      <c r="X35">
        <v>0.3408244225728001</v>
      </c>
      <c r="Y35">
        <v>-1.0763878241157356</v>
      </c>
      <c r="Z35">
        <v>0</v>
      </c>
      <c r="AA35">
        <v>1.9340620383106495</v>
      </c>
      <c r="AC35" t="s">
        <v>50</v>
      </c>
      <c r="AD35">
        <v>-0.10293611527125979</v>
      </c>
      <c r="AE35">
        <v>3.6968654962423908E-2</v>
      </c>
      <c r="AF35">
        <v>7.7529725959370932</v>
      </c>
      <c r="AG35" s="99">
        <v>5.3624204826600652E-3</v>
      </c>
      <c r="AH35">
        <v>0.9021846074594525</v>
      </c>
      <c r="AI35">
        <v>0.83912688733582708</v>
      </c>
      <c r="AJ35">
        <v>0.96998091494954153</v>
      </c>
      <c r="BH35">
        <v>0.45485814017525783</v>
      </c>
      <c r="BI35">
        <v>0</v>
      </c>
      <c r="BJ35">
        <v>1</v>
      </c>
      <c r="BK35">
        <v>20</v>
      </c>
      <c r="BL35">
        <v>11</v>
      </c>
      <c r="BM35">
        <v>0.62962962962962965</v>
      </c>
      <c r="BN35">
        <v>0.88541666666666663</v>
      </c>
      <c r="BO35">
        <v>1.6396604938271577E-2</v>
      </c>
    </row>
    <row r="36" spans="1:67" x14ac:dyDescent="0.45">
      <c r="A36">
        <v>8.6</v>
      </c>
      <c r="B36">
        <v>48</v>
      </c>
      <c r="C36">
        <v>10</v>
      </c>
      <c r="D36">
        <v>1.6439999999999999</v>
      </c>
      <c r="E36">
        <v>60</v>
      </c>
      <c r="F36">
        <v>3</v>
      </c>
      <c r="G36">
        <v>118</v>
      </c>
      <c r="H36">
        <v>1</v>
      </c>
      <c r="I36">
        <v>34</v>
      </c>
      <c r="J36">
        <v>19</v>
      </c>
      <c r="K36">
        <v>1</v>
      </c>
      <c r="L36">
        <v>39</v>
      </c>
      <c r="M36">
        <v>22</v>
      </c>
      <c r="N36">
        <v>1</v>
      </c>
      <c r="O36">
        <v>172</v>
      </c>
      <c r="P36">
        <v>180</v>
      </c>
      <c r="Q36">
        <v>4.6511627906976744E-2</v>
      </c>
      <c r="R36">
        <v>0</v>
      </c>
      <c r="S36">
        <v>1</v>
      </c>
      <c r="T36">
        <v>1</v>
      </c>
      <c r="U36">
        <v>0</v>
      </c>
      <c r="V36">
        <v>0.82509468578904421</v>
      </c>
      <c r="W36">
        <v>0.82509468578904421</v>
      </c>
      <c r="X36">
        <v>0.17490531421095579</v>
      </c>
      <c r="Y36">
        <v>-1.7435105131369792</v>
      </c>
      <c r="Z36">
        <v>0</v>
      </c>
      <c r="AA36">
        <v>4.7173791689021281</v>
      </c>
      <c r="AC36" t="s">
        <v>51</v>
      </c>
      <c r="AD36">
        <v>0.12877289656642346</v>
      </c>
      <c r="AE36">
        <v>7.2906815764043759E-2</v>
      </c>
      <c r="AF36">
        <v>3.1196988152364473</v>
      </c>
      <c r="AG36" s="99">
        <v>7.7351079442114404E-2</v>
      </c>
      <c r="AH36">
        <v>1.1374317801687022</v>
      </c>
      <c r="AI36">
        <v>0.9859774088502169</v>
      </c>
      <c r="AJ36">
        <v>1.3121508088572047</v>
      </c>
      <c r="BH36">
        <v>0.46878784501584803</v>
      </c>
      <c r="BI36">
        <v>1</v>
      </c>
      <c r="BJ36">
        <v>0</v>
      </c>
      <c r="BK36">
        <v>21</v>
      </c>
      <c r="BL36">
        <v>11</v>
      </c>
      <c r="BM36">
        <v>0.61111111111111116</v>
      </c>
      <c r="BN36">
        <v>0.88541666666666663</v>
      </c>
      <c r="BO36">
        <v>0</v>
      </c>
    </row>
    <row r="37" spans="1:67" x14ac:dyDescent="0.45">
      <c r="A37">
        <v>8.6999999999999993</v>
      </c>
      <c r="B37">
        <v>51</v>
      </c>
      <c r="C37">
        <v>15</v>
      </c>
      <c r="D37">
        <v>0.18</v>
      </c>
      <c r="E37">
        <v>84</v>
      </c>
      <c r="F37">
        <v>4</v>
      </c>
      <c r="G37">
        <v>122</v>
      </c>
      <c r="H37">
        <v>1</v>
      </c>
      <c r="I37">
        <v>40</v>
      </c>
      <c r="J37">
        <v>8</v>
      </c>
      <c r="K37">
        <v>3</v>
      </c>
      <c r="L37">
        <v>43</v>
      </c>
      <c r="M37">
        <v>26</v>
      </c>
      <c r="N37">
        <v>1</v>
      </c>
      <c r="O37">
        <v>171</v>
      </c>
      <c r="P37">
        <v>180</v>
      </c>
      <c r="Q37">
        <v>5.2631578947368418E-2</v>
      </c>
      <c r="R37">
        <v>1</v>
      </c>
      <c r="S37">
        <v>0</v>
      </c>
      <c r="T37">
        <v>1</v>
      </c>
      <c r="U37">
        <v>1</v>
      </c>
      <c r="V37">
        <v>0.2854621908195934</v>
      </c>
      <c r="W37">
        <v>0.2854621908195934</v>
      </c>
      <c r="X37">
        <v>0.71453780918040666</v>
      </c>
      <c r="Y37">
        <v>-1.2536456901109059</v>
      </c>
      <c r="Z37">
        <v>0</v>
      </c>
      <c r="AA37">
        <v>2.5030908896512356</v>
      </c>
      <c r="AC37" t="s">
        <v>52</v>
      </c>
      <c r="AD37">
        <v>-0.14252936991647588</v>
      </c>
      <c r="AE37">
        <v>0.19589399925713655</v>
      </c>
      <c r="AF37">
        <v>0.52937870258776187</v>
      </c>
      <c r="AG37" s="99">
        <v>0.46686818296502763</v>
      </c>
      <c r="AH37">
        <v>0.86716208544022733</v>
      </c>
      <c r="AI37">
        <v>0.59068372727851204</v>
      </c>
      <c r="AJ37">
        <v>1.2730502766508147</v>
      </c>
      <c r="BH37">
        <v>0.49020359845805328</v>
      </c>
      <c r="BI37">
        <v>0</v>
      </c>
      <c r="BJ37">
        <v>1</v>
      </c>
      <c r="BK37">
        <v>21</v>
      </c>
      <c r="BL37">
        <v>12</v>
      </c>
      <c r="BM37">
        <v>0.61111111111111116</v>
      </c>
      <c r="BN37">
        <v>0.875</v>
      </c>
      <c r="BO37">
        <v>1.6203703703703776E-2</v>
      </c>
    </row>
    <row r="38" spans="1:67" x14ac:dyDescent="0.45">
      <c r="A38">
        <v>8.6999999999999993</v>
      </c>
      <c r="B38">
        <v>53</v>
      </c>
      <c r="C38">
        <v>2</v>
      </c>
      <c r="D38">
        <v>2.8719999999999999</v>
      </c>
      <c r="E38">
        <v>144</v>
      </c>
      <c r="F38">
        <v>6</v>
      </c>
      <c r="G38">
        <v>73</v>
      </c>
      <c r="H38">
        <v>1</v>
      </c>
      <c r="I38">
        <v>35</v>
      </c>
      <c r="J38">
        <v>4</v>
      </c>
      <c r="K38">
        <v>3</v>
      </c>
      <c r="L38">
        <v>50</v>
      </c>
      <c r="M38">
        <v>34</v>
      </c>
      <c r="N38">
        <v>0</v>
      </c>
      <c r="O38">
        <v>165</v>
      </c>
      <c r="P38">
        <v>171</v>
      </c>
      <c r="Q38">
        <v>3.6363636363636362E-2</v>
      </c>
      <c r="R38">
        <v>1</v>
      </c>
      <c r="S38">
        <v>0</v>
      </c>
      <c r="T38">
        <v>1</v>
      </c>
      <c r="U38">
        <v>1</v>
      </c>
      <c r="V38">
        <v>0.9442953411545798</v>
      </c>
      <c r="W38">
        <v>0.9442953411545798</v>
      </c>
      <c r="X38">
        <v>5.5704658845420196E-2</v>
      </c>
      <c r="Y38">
        <v>-5.7316300374993023E-2</v>
      </c>
      <c r="Z38">
        <v>100</v>
      </c>
      <c r="AA38">
        <v>5.8990716588001701E-2</v>
      </c>
      <c r="AC38" t="s">
        <v>53</v>
      </c>
      <c r="AD38">
        <v>-2.3898351160590418E-2</v>
      </c>
      <c r="AE38">
        <v>4.9439621563925257E-2</v>
      </c>
      <c r="AF38">
        <v>0.23366066108991587</v>
      </c>
      <c r="AG38" s="99">
        <v>0.62882268837670119</v>
      </c>
      <c r="AH38">
        <v>0.97638495311113871</v>
      </c>
      <c r="AI38">
        <v>0.88621275373412278</v>
      </c>
      <c r="AJ38">
        <v>1.075732179033674</v>
      </c>
      <c r="BH38">
        <v>0.49417887522846088</v>
      </c>
      <c r="BI38">
        <v>1</v>
      </c>
      <c r="BJ38">
        <v>0</v>
      </c>
      <c r="BK38">
        <v>22</v>
      </c>
      <c r="BL38">
        <v>12</v>
      </c>
      <c r="BM38">
        <v>0.59259259259259256</v>
      </c>
      <c r="BN38">
        <v>0.875</v>
      </c>
      <c r="BO38">
        <v>1.6203703703703679E-2</v>
      </c>
    </row>
    <row r="39" spans="1:67" x14ac:dyDescent="0.45">
      <c r="A39">
        <v>8.6999999999999993</v>
      </c>
      <c r="B39">
        <v>53</v>
      </c>
      <c r="C39">
        <v>10</v>
      </c>
      <c r="D39">
        <v>1.2</v>
      </c>
      <c r="E39">
        <v>83</v>
      </c>
      <c r="F39">
        <v>2</v>
      </c>
      <c r="G39">
        <v>90</v>
      </c>
      <c r="H39">
        <v>1</v>
      </c>
      <c r="I39">
        <v>33</v>
      </c>
      <c r="J39">
        <v>8</v>
      </c>
      <c r="K39">
        <v>2</v>
      </c>
      <c r="L39">
        <v>39</v>
      </c>
      <c r="M39">
        <v>109</v>
      </c>
      <c r="N39">
        <v>1</v>
      </c>
      <c r="O39">
        <v>172</v>
      </c>
      <c r="P39">
        <v>179</v>
      </c>
      <c r="Q39">
        <v>4.0697674418604654E-2</v>
      </c>
      <c r="R39">
        <v>1</v>
      </c>
      <c r="S39">
        <v>0</v>
      </c>
      <c r="T39">
        <v>1</v>
      </c>
      <c r="U39">
        <v>1</v>
      </c>
      <c r="V39">
        <v>0.58132219434457222</v>
      </c>
      <c r="W39">
        <v>0.58132219434457222</v>
      </c>
      <c r="X39">
        <v>0.41867780565542778</v>
      </c>
      <c r="Y39">
        <v>-0.54245012446941843</v>
      </c>
      <c r="Z39">
        <v>100</v>
      </c>
      <c r="AA39">
        <v>0.72021644748567981</v>
      </c>
      <c r="AC39" t="s">
        <v>54</v>
      </c>
      <c r="AD39">
        <v>8.9540180559637972E-3</v>
      </c>
      <c r="AE39">
        <v>1.4431951903082205E-2</v>
      </c>
      <c r="AF39">
        <v>0.38493356861656947</v>
      </c>
      <c r="AG39" s="99">
        <v>0.53497462902485615</v>
      </c>
      <c r="AH39">
        <v>1.0089942251911779</v>
      </c>
      <c r="AI39">
        <v>0.98085357854560296</v>
      </c>
      <c r="AJ39">
        <v>1.0379422257690343</v>
      </c>
      <c r="BH39">
        <v>0.49626057222157866</v>
      </c>
      <c r="BI39">
        <v>1</v>
      </c>
      <c r="BJ39">
        <v>0</v>
      </c>
      <c r="BK39">
        <v>23</v>
      </c>
      <c r="BL39">
        <v>12</v>
      </c>
      <c r="BM39">
        <v>0.57407407407407407</v>
      </c>
      <c r="BN39">
        <v>0.875</v>
      </c>
      <c r="BO39">
        <v>1.6203703703703679E-2</v>
      </c>
    </row>
    <row r="40" spans="1:67" x14ac:dyDescent="0.45">
      <c r="A40">
        <v>8.8000000000000007</v>
      </c>
      <c r="B40">
        <v>56</v>
      </c>
      <c r="C40">
        <v>3</v>
      </c>
      <c r="D40">
        <v>0.496</v>
      </c>
      <c r="E40">
        <v>86</v>
      </c>
      <c r="F40">
        <v>3</v>
      </c>
      <c r="G40">
        <v>100</v>
      </c>
      <c r="H40">
        <v>0</v>
      </c>
      <c r="I40">
        <v>54</v>
      </c>
      <c r="J40">
        <v>8</v>
      </c>
      <c r="K40">
        <v>4</v>
      </c>
      <c r="L40">
        <v>31</v>
      </c>
      <c r="M40">
        <v>37</v>
      </c>
      <c r="N40">
        <v>0</v>
      </c>
      <c r="O40">
        <v>172</v>
      </c>
      <c r="P40">
        <v>179</v>
      </c>
      <c r="Q40">
        <v>4.0697674418604654E-2</v>
      </c>
      <c r="R40">
        <v>0</v>
      </c>
      <c r="S40">
        <v>1</v>
      </c>
      <c r="T40">
        <v>1</v>
      </c>
      <c r="U40">
        <v>0</v>
      </c>
      <c r="V40">
        <v>0.31807114010517723</v>
      </c>
      <c r="W40">
        <v>0.31807114010517723</v>
      </c>
      <c r="X40">
        <v>0.68192885989482277</v>
      </c>
      <c r="Y40">
        <v>-0.38282993758410483</v>
      </c>
      <c r="Z40">
        <v>100</v>
      </c>
      <c r="AA40">
        <v>0.46642862446712535</v>
      </c>
      <c r="AC40" t="s">
        <v>55</v>
      </c>
      <c r="AD40">
        <v>-1.6520213568764111</v>
      </c>
      <c r="AE40">
        <v>0.55404450285204898</v>
      </c>
      <c r="AF40">
        <v>8.8908240264515062</v>
      </c>
      <c r="AG40" s="99">
        <v>2.8660735397787952E-3</v>
      </c>
      <c r="AH40">
        <v>0.19166209929991346</v>
      </c>
      <c r="AI40">
        <v>6.470423470029403E-2</v>
      </c>
      <c r="AJ40">
        <v>0.56772729757489826</v>
      </c>
      <c r="BH40">
        <v>0.50541759111426643</v>
      </c>
      <c r="BI40">
        <v>1</v>
      </c>
      <c r="BJ40">
        <v>0</v>
      </c>
      <c r="BK40">
        <v>24</v>
      </c>
      <c r="BL40">
        <v>12</v>
      </c>
      <c r="BM40">
        <v>0.55555555555555558</v>
      </c>
      <c r="BN40">
        <v>0.875</v>
      </c>
      <c r="BO40">
        <v>0</v>
      </c>
    </row>
    <row r="41" spans="1:67" x14ac:dyDescent="0.45">
      <c r="A41">
        <v>8.8000000000000007</v>
      </c>
      <c r="B41">
        <v>58</v>
      </c>
      <c r="C41">
        <v>13</v>
      </c>
      <c r="D41">
        <v>0.86399999999999999</v>
      </c>
      <c r="E41">
        <v>129</v>
      </c>
      <c r="F41">
        <v>4</v>
      </c>
      <c r="G41">
        <v>133</v>
      </c>
      <c r="H41">
        <v>0</v>
      </c>
      <c r="I41">
        <v>61</v>
      </c>
      <c r="J41">
        <v>8</v>
      </c>
      <c r="K41">
        <v>5</v>
      </c>
      <c r="L41">
        <v>44</v>
      </c>
      <c r="M41">
        <v>39</v>
      </c>
      <c r="N41">
        <v>0</v>
      </c>
      <c r="O41">
        <v>162</v>
      </c>
      <c r="P41">
        <v>168</v>
      </c>
      <c r="Q41">
        <v>3.7037037037037035E-2</v>
      </c>
      <c r="R41">
        <v>1</v>
      </c>
      <c r="S41">
        <v>0</v>
      </c>
      <c r="T41">
        <v>1</v>
      </c>
      <c r="U41">
        <v>1</v>
      </c>
      <c r="V41">
        <v>0.33806865521601537</v>
      </c>
      <c r="W41">
        <v>0.33806865521601537</v>
      </c>
      <c r="X41">
        <v>0.66193134478398463</v>
      </c>
      <c r="Y41">
        <v>-1.0845062821847127</v>
      </c>
      <c r="Z41">
        <v>0</v>
      </c>
      <c r="AA41">
        <v>1.9579790512108586</v>
      </c>
      <c r="AC41" t="s">
        <v>35</v>
      </c>
      <c r="AD41">
        <v>-0.94726953456878249</v>
      </c>
      <c r="AE41">
        <v>2.1439987792003636</v>
      </c>
      <c r="AF41">
        <v>0.19520820708337633</v>
      </c>
      <c r="AG41" s="99">
        <v>0.65861676644527933</v>
      </c>
      <c r="AH41">
        <v>0.38779844942544256</v>
      </c>
      <c r="AI41">
        <v>5.8027117667767891E-3</v>
      </c>
      <c r="AJ41">
        <v>25.916785706609861</v>
      </c>
      <c r="BH41">
        <v>0.50744045282635042</v>
      </c>
      <c r="BI41">
        <v>0</v>
      </c>
      <c r="BJ41">
        <v>1</v>
      </c>
      <c r="BK41">
        <v>24</v>
      </c>
      <c r="BL41">
        <v>13</v>
      </c>
      <c r="BM41">
        <v>0.55555555555555558</v>
      </c>
      <c r="BN41">
        <v>0.86458333333333337</v>
      </c>
      <c r="BO41">
        <v>1.6010802469135874E-2</v>
      </c>
    </row>
    <row r="42" spans="1:67" x14ac:dyDescent="0.45">
      <c r="A42">
        <v>8.9</v>
      </c>
      <c r="B42">
        <v>39</v>
      </c>
      <c r="C42">
        <v>7</v>
      </c>
      <c r="D42">
        <v>7.1999999999999995E-2</v>
      </c>
      <c r="E42">
        <v>116</v>
      </c>
      <c r="F42">
        <v>7</v>
      </c>
      <c r="G42">
        <v>155</v>
      </c>
      <c r="H42">
        <v>1</v>
      </c>
      <c r="I42">
        <v>44</v>
      </c>
      <c r="J42">
        <v>16</v>
      </c>
      <c r="K42">
        <v>2</v>
      </c>
      <c r="L42">
        <v>35</v>
      </c>
      <c r="M42">
        <v>8</v>
      </c>
      <c r="N42">
        <v>1</v>
      </c>
      <c r="O42">
        <v>164</v>
      </c>
      <c r="P42">
        <v>170</v>
      </c>
      <c r="Q42">
        <v>3.6585365853658534E-2</v>
      </c>
      <c r="R42">
        <v>1</v>
      </c>
      <c r="S42">
        <v>0</v>
      </c>
      <c r="T42">
        <v>1</v>
      </c>
      <c r="U42">
        <v>1</v>
      </c>
      <c r="V42">
        <v>0.45485814017525783</v>
      </c>
      <c r="W42">
        <v>0.45485814017525783</v>
      </c>
      <c r="X42">
        <v>0.54514185982474217</v>
      </c>
      <c r="Y42">
        <v>-0.78776968847922213</v>
      </c>
      <c r="Z42">
        <v>0</v>
      </c>
      <c r="AA42">
        <v>1.1984876419155603</v>
      </c>
      <c r="AC42" t="s">
        <v>57</v>
      </c>
      <c r="AD42">
        <v>1.0013080014789584</v>
      </c>
      <c r="AE42">
        <v>2.0725041580081172</v>
      </c>
      <c r="AF42">
        <v>0.23342348684810335</v>
      </c>
      <c r="AG42" s="99">
        <v>0.62899690196250679</v>
      </c>
      <c r="AH42">
        <v>2.7218396714355833</v>
      </c>
      <c r="AI42">
        <v>4.6853690251435924E-2</v>
      </c>
      <c r="AJ42">
        <v>158.11798723310838</v>
      </c>
      <c r="BH42">
        <v>0.50765517395587512</v>
      </c>
      <c r="BI42">
        <v>1</v>
      </c>
      <c r="BJ42">
        <v>0</v>
      </c>
      <c r="BK42">
        <v>25</v>
      </c>
      <c r="BL42">
        <v>13</v>
      </c>
      <c r="BM42">
        <v>0.53703703703703698</v>
      </c>
      <c r="BN42">
        <v>0.86458333333333337</v>
      </c>
      <c r="BO42">
        <v>1.6010802469135683E-2</v>
      </c>
    </row>
    <row r="43" spans="1:67" x14ac:dyDescent="0.45">
      <c r="A43">
        <v>9</v>
      </c>
      <c r="B43">
        <v>39</v>
      </c>
      <c r="C43">
        <v>9</v>
      </c>
      <c r="D43">
        <v>0.10299999999999999</v>
      </c>
      <c r="E43">
        <v>89</v>
      </c>
      <c r="F43">
        <v>5</v>
      </c>
      <c r="G43">
        <v>135</v>
      </c>
      <c r="H43">
        <v>0</v>
      </c>
      <c r="I43">
        <v>40</v>
      </c>
      <c r="J43">
        <v>20</v>
      </c>
      <c r="K43">
        <v>2</v>
      </c>
      <c r="L43">
        <v>47</v>
      </c>
      <c r="M43">
        <v>16</v>
      </c>
      <c r="N43">
        <v>1</v>
      </c>
      <c r="O43">
        <v>170</v>
      </c>
      <c r="P43">
        <v>176</v>
      </c>
      <c r="Q43">
        <v>3.5294117647058823E-2</v>
      </c>
      <c r="R43">
        <v>1</v>
      </c>
      <c r="S43">
        <v>0</v>
      </c>
      <c r="T43">
        <v>1</v>
      </c>
      <c r="U43">
        <v>1</v>
      </c>
      <c r="V43">
        <v>0.58644335364206557</v>
      </c>
      <c r="W43">
        <v>0.58644335364206557</v>
      </c>
      <c r="X43">
        <v>0.41355664635793443</v>
      </c>
      <c r="Y43">
        <v>-0.53367919928360918</v>
      </c>
      <c r="Z43">
        <v>100</v>
      </c>
      <c r="AA43">
        <v>0.70519453207129001</v>
      </c>
      <c r="AC43" s="124" t="s">
        <v>56</v>
      </c>
      <c r="AD43" s="124">
        <v>-151.58064936592493</v>
      </c>
      <c r="AE43" s="124">
        <v>360.52513592714843</v>
      </c>
      <c r="AF43" s="124">
        <v>0.17677320172251607</v>
      </c>
      <c r="AG43" s="141">
        <v>0.67416109196717033</v>
      </c>
      <c r="AH43" s="124">
        <v>1.4769317171106474E-66</v>
      </c>
      <c r="AI43" s="124">
        <v>0</v>
      </c>
      <c r="AJ43" s="124">
        <v>1.1192123300247838E+241</v>
      </c>
      <c r="BH43">
        <v>0.51733854231664456</v>
      </c>
      <c r="BI43">
        <v>1</v>
      </c>
      <c r="BJ43">
        <v>0</v>
      </c>
      <c r="BK43">
        <v>26</v>
      </c>
      <c r="BL43">
        <v>13</v>
      </c>
      <c r="BM43">
        <v>0.5185185185185186</v>
      </c>
      <c r="BN43">
        <v>0.86458333333333337</v>
      </c>
      <c r="BO43">
        <v>1.6010802469135874E-2</v>
      </c>
    </row>
    <row r="44" spans="1:67" x14ac:dyDescent="0.45">
      <c r="A44">
        <v>9</v>
      </c>
      <c r="B44">
        <v>48</v>
      </c>
      <c r="C44">
        <v>12</v>
      </c>
      <c r="D44">
        <v>0.183</v>
      </c>
      <c r="E44">
        <v>85</v>
      </c>
      <c r="F44">
        <v>4</v>
      </c>
      <c r="G44">
        <v>130</v>
      </c>
      <c r="H44">
        <v>0</v>
      </c>
      <c r="I44">
        <v>37</v>
      </c>
      <c r="J44">
        <v>11</v>
      </c>
      <c r="K44">
        <v>2</v>
      </c>
      <c r="L44">
        <v>38</v>
      </c>
      <c r="M44">
        <v>22</v>
      </c>
      <c r="N44">
        <v>0</v>
      </c>
      <c r="O44">
        <v>171</v>
      </c>
      <c r="P44">
        <v>178</v>
      </c>
      <c r="Q44">
        <v>4.0935672514619881E-2</v>
      </c>
      <c r="R44">
        <v>1</v>
      </c>
      <c r="S44">
        <v>0</v>
      </c>
      <c r="T44">
        <v>1</v>
      </c>
      <c r="U44">
        <v>1</v>
      </c>
      <c r="V44">
        <v>0.84304666490204339</v>
      </c>
      <c r="W44">
        <v>0.84304666490204339</v>
      </c>
      <c r="X44">
        <v>0.15695333509795661</v>
      </c>
      <c r="Y44">
        <v>-0.1707329667566688</v>
      </c>
      <c r="Z44">
        <v>100</v>
      </c>
      <c r="AA44">
        <v>0.1861739588474543</v>
      </c>
      <c r="BH44">
        <v>0.52831358230040737</v>
      </c>
      <c r="BI44">
        <v>1</v>
      </c>
      <c r="BJ44">
        <v>0</v>
      </c>
      <c r="BK44">
        <v>27</v>
      </c>
      <c r="BL44">
        <v>13</v>
      </c>
      <c r="BM44">
        <v>0.5</v>
      </c>
      <c r="BN44">
        <v>0.86458333333333337</v>
      </c>
      <c r="BO44">
        <v>1.601080246913578E-2</v>
      </c>
    </row>
    <row r="45" spans="1:67" x14ac:dyDescent="0.45">
      <c r="A45">
        <v>9</v>
      </c>
      <c r="B45">
        <v>53</v>
      </c>
      <c r="C45">
        <v>13</v>
      </c>
      <c r="D45">
        <v>0.84</v>
      </c>
      <c r="E45">
        <v>99</v>
      </c>
      <c r="F45">
        <v>3</v>
      </c>
      <c r="G45">
        <v>110</v>
      </c>
      <c r="H45">
        <v>0</v>
      </c>
      <c r="I45">
        <v>36</v>
      </c>
      <c r="J45">
        <v>9</v>
      </c>
      <c r="K45">
        <v>2</v>
      </c>
      <c r="L45">
        <v>41</v>
      </c>
      <c r="M45">
        <v>30</v>
      </c>
      <c r="N45">
        <v>1</v>
      </c>
      <c r="O45">
        <v>171</v>
      </c>
      <c r="P45">
        <v>176</v>
      </c>
      <c r="Q45">
        <v>2.9239766081871343E-2</v>
      </c>
      <c r="R45">
        <v>1</v>
      </c>
      <c r="S45">
        <v>0</v>
      </c>
      <c r="T45">
        <v>1</v>
      </c>
      <c r="U45">
        <v>1</v>
      </c>
      <c r="V45">
        <v>0.535789748184342</v>
      </c>
      <c r="W45">
        <v>0.535789748184342</v>
      </c>
      <c r="X45">
        <v>0.464210251815658</v>
      </c>
      <c r="Y45">
        <v>-0.62401345571585531</v>
      </c>
      <c r="Z45">
        <v>100</v>
      </c>
      <c r="AA45">
        <v>0.86640375891616239</v>
      </c>
      <c r="AC45" t="s">
        <v>187</v>
      </c>
      <c r="BH45">
        <v>0.53479293695048846</v>
      </c>
      <c r="BI45">
        <v>1</v>
      </c>
      <c r="BJ45">
        <v>0</v>
      </c>
      <c r="BK45">
        <v>28</v>
      </c>
      <c r="BL45">
        <v>13</v>
      </c>
      <c r="BM45">
        <v>0.48148148148148151</v>
      </c>
      <c r="BN45">
        <v>0.86458333333333337</v>
      </c>
      <c r="BO45">
        <v>0</v>
      </c>
    </row>
    <row r="46" spans="1:67" x14ac:dyDescent="0.45">
      <c r="A46">
        <v>9</v>
      </c>
      <c r="B46">
        <v>56</v>
      </c>
      <c r="C46">
        <v>3</v>
      </c>
      <c r="D46">
        <v>1.4039999999999999</v>
      </c>
      <c r="E46">
        <v>69</v>
      </c>
      <c r="F46">
        <v>1</v>
      </c>
      <c r="G46">
        <v>87</v>
      </c>
      <c r="H46">
        <v>0</v>
      </c>
      <c r="I46">
        <v>34</v>
      </c>
      <c r="J46">
        <v>8</v>
      </c>
      <c r="K46">
        <v>2</v>
      </c>
      <c r="L46">
        <v>32</v>
      </c>
      <c r="M46">
        <v>38</v>
      </c>
      <c r="N46">
        <v>0</v>
      </c>
      <c r="O46">
        <v>174</v>
      </c>
      <c r="P46">
        <v>181</v>
      </c>
      <c r="Q46">
        <v>4.0229885057471264E-2</v>
      </c>
      <c r="R46">
        <v>1</v>
      </c>
      <c r="S46">
        <v>0</v>
      </c>
      <c r="T46">
        <v>1</v>
      </c>
      <c r="U46">
        <v>1</v>
      </c>
      <c r="V46">
        <v>0.78795291908667475</v>
      </c>
      <c r="W46">
        <v>0.78795291908667475</v>
      </c>
      <c r="X46">
        <v>0.21204708091332525</v>
      </c>
      <c r="Y46">
        <v>-0.23831693826113765</v>
      </c>
      <c r="Z46">
        <v>100</v>
      </c>
      <c r="AA46">
        <v>0.26911135903793776</v>
      </c>
      <c r="BH46">
        <v>0.535789748184342</v>
      </c>
      <c r="BI46">
        <v>0</v>
      </c>
      <c r="BJ46">
        <v>1</v>
      </c>
      <c r="BK46">
        <v>28</v>
      </c>
      <c r="BL46">
        <v>14</v>
      </c>
      <c r="BM46">
        <v>0.48148148148148151</v>
      </c>
      <c r="BN46">
        <v>0.85416666666666663</v>
      </c>
      <c r="BO46">
        <v>1.5817901234567971E-2</v>
      </c>
    </row>
    <row r="47" spans="1:67" x14ac:dyDescent="0.45">
      <c r="A47">
        <v>9.1</v>
      </c>
      <c r="B47">
        <v>44</v>
      </c>
      <c r="C47">
        <v>14</v>
      </c>
      <c r="D47">
        <v>1.2270000000000001</v>
      </c>
      <c r="E47">
        <v>100</v>
      </c>
      <c r="F47">
        <v>5</v>
      </c>
      <c r="G47">
        <v>98</v>
      </c>
      <c r="H47">
        <v>0</v>
      </c>
      <c r="I47">
        <v>37</v>
      </c>
      <c r="J47">
        <v>10</v>
      </c>
      <c r="K47">
        <v>4</v>
      </c>
      <c r="L47">
        <v>41</v>
      </c>
      <c r="M47">
        <v>20</v>
      </c>
      <c r="N47">
        <v>0</v>
      </c>
      <c r="O47">
        <v>173</v>
      </c>
      <c r="P47">
        <v>180</v>
      </c>
      <c r="Q47">
        <v>4.046242774566474E-2</v>
      </c>
      <c r="R47">
        <v>1</v>
      </c>
      <c r="S47">
        <v>0</v>
      </c>
      <c r="T47">
        <v>1</v>
      </c>
      <c r="U47">
        <v>1</v>
      </c>
      <c r="V47">
        <v>0.92691170778265675</v>
      </c>
      <c r="W47">
        <v>0.92691170778265675</v>
      </c>
      <c r="X47">
        <v>7.3088292217343254E-2</v>
      </c>
      <c r="Y47">
        <v>-7.5896963062788106E-2</v>
      </c>
      <c r="Z47">
        <v>100</v>
      </c>
      <c r="AA47">
        <v>7.8851406885542402E-2</v>
      </c>
      <c r="BH47">
        <v>0.54544787262963024</v>
      </c>
      <c r="BI47">
        <v>1</v>
      </c>
      <c r="BJ47">
        <v>0</v>
      </c>
      <c r="BK47">
        <v>29</v>
      </c>
      <c r="BL47">
        <v>14</v>
      </c>
      <c r="BM47">
        <v>0.46296296296296291</v>
      </c>
      <c r="BN47">
        <v>0.85416666666666663</v>
      </c>
      <c r="BO47">
        <v>0</v>
      </c>
    </row>
    <row r="48" spans="1:67" x14ac:dyDescent="0.45">
      <c r="A48">
        <v>9.1</v>
      </c>
      <c r="B48">
        <v>62</v>
      </c>
      <c r="C48">
        <v>23</v>
      </c>
      <c r="D48">
        <v>0.42399999999999999</v>
      </c>
      <c r="E48">
        <v>123</v>
      </c>
      <c r="F48">
        <v>2</v>
      </c>
      <c r="G48">
        <v>75</v>
      </c>
      <c r="H48">
        <v>0</v>
      </c>
      <c r="I48">
        <v>49</v>
      </c>
      <c r="J48">
        <v>12</v>
      </c>
      <c r="K48">
        <v>3</v>
      </c>
      <c r="L48">
        <v>48</v>
      </c>
      <c r="M48">
        <v>43</v>
      </c>
      <c r="N48">
        <v>1</v>
      </c>
      <c r="O48">
        <v>157</v>
      </c>
      <c r="P48">
        <v>162</v>
      </c>
      <c r="Q48">
        <v>3.1847133757961783E-2</v>
      </c>
      <c r="R48">
        <v>0</v>
      </c>
      <c r="S48">
        <v>1</v>
      </c>
      <c r="T48">
        <v>1</v>
      </c>
      <c r="U48">
        <v>0</v>
      </c>
      <c r="V48">
        <v>0.12533300763416186</v>
      </c>
      <c r="W48">
        <v>0.12533300763416186</v>
      </c>
      <c r="X48">
        <v>0.87466699236583811</v>
      </c>
      <c r="Y48">
        <v>-0.13391204521685687</v>
      </c>
      <c r="Z48">
        <v>100</v>
      </c>
      <c r="AA48">
        <v>0.14329225719968647</v>
      </c>
      <c r="BH48">
        <v>0.54793456827945097</v>
      </c>
      <c r="BI48">
        <v>0</v>
      </c>
      <c r="BJ48">
        <v>1</v>
      </c>
      <c r="BK48">
        <v>29</v>
      </c>
      <c r="BL48">
        <v>15</v>
      </c>
      <c r="BM48">
        <v>0.46296296296296291</v>
      </c>
      <c r="BN48">
        <v>0.84375</v>
      </c>
      <c r="BO48">
        <v>0</v>
      </c>
    </row>
    <row r="49" spans="1:67" x14ac:dyDescent="0.45">
      <c r="A49">
        <v>9.1</v>
      </c>
      <c r="B49">
        <v>78</v>
      </c>
      <c r="C49">
        <v>3</v>
      </c>
      <c r="D49">
        <v>1.6240000000000001</v>
      </c>
      <c r="E49">
        <v>148</v>
      </c>
      <c r="F49">
        <v>5</v>
      </c>
      <c r="G49">
        <v>73</v>
      </c>
      <c r="H49">
        <v>0</v>
      </c>
      <c r="I49">
        <v>39</v>
      </c>
      <c r="J49">
        <v>11</v>
      </c>
      <c r="K49">
        <v>4</v>
      </c>
      <c r="L49">
        <v>36</v>
      </c>
      <c r="M49">
        <v>59</v>
      </c>
      <c r="N49">
        <v>0</v>
      </c>
      <c r="O49">
        <v>168</v>
      </c>
      <c r="P49">
        <v>175</v>
      </c>
      <c r="Q49">
        <v>4.1666666666666664E-2</v>
      </c>
      <c r="R49">
        <v>1</v>
      </c>
      <c r="S49">
        <v>0</v>
      </c>
      <c r="T49">
        <v>1</v>
      </c>
      <c r="U49">
        <v>1</v>
      </c>
      <c r="V49">
        <v>0.98299783705029964</v>
      </c>
      <c r="W49">
        <v>0.98299783705029964</v>
      </c>
      <c r="X49">
        <v>1.7002162949700361E-2</v>
      </c>
      <c r="Y49">
        <v>-1.7148359193139364E-2</v>
      </c>
      <c r="Z49">
        <v>100</v>
      </c>
      <c r="AA49">
        <v>1.7296236379033221E-2</v>
      </c>
      <c r="BH49">
        <v>0.56085100772237328</v>
      </c>
      <c r="BI49">
        <v>0</v>
      </c>
      <c r="BJ49">
        <v>1</v>
      </c>
      <c r="BK49">
        <v>29</v>
      </c>
      <c r="BL49">
        <v>16</v>
      </c>
      <c r="BM49">
        <v>0.46296296296296291</v>
      </c>
      <c r="BN49">
        <v>0.83333333333333337</v>
      </c>
      <c r="BO49">
        <v>1.5432098765432075E-2</v>
      </c>
    </row>
    <row r="50" spans="1:67" x14ac:dyDescent="0.45">
      <c r="A50">
        <v>9.1999999999999993</v>
      </c>
      <c r="B50">
        <v>55</v>
      </c>
      <c r="C50">
        <v>16</v>
      </c>
      <c r="D50">
        <v>6.5000000000000002E-2</v>
      </c>
      <c r="E50">
        <v>154</v>
      </c>
      <c r="F50">
        <v>3</v>
      </c>
      <c r="G50">
        <v>75</v>
      </c>
      <c r="H50">
        <v>0</v>
      </c>
      <c r="I50">
        <v>42</v>
      </c>
      <c r="J50">
        <v>13</v>
      </c>
      <c r="K50">
        <v>2</v>
      </c>
      <c r="L50">
        <v>34</v>
      </c>
      <c r="M50">
        <v>34</v>
      </c>
      <c r="N50">
        <v>1</v>
      </c>
      <c r="O50">
        <v>158</v>
      </c>
      <c r="P50">
        <v>165</v>
      </c>
      <c r="Q50">
        <v>4.4303797468354431E-2</v>
      </c>
      <c r="R50">
        <v>0</v>
      </c>
      <c r="S50">
        <v>1</v>
      </c>
      <c r="T50">
        <v>1</v>
      </c>
      <c r="U50">
        <v>0</v>
      </c>
      <c r="V50">
        <v>0.35945323175155697</v>
      </c>
      <c r="W50">
        <v>0.35945323175155697</v>
      </c>
      <c r="X50">
        <v>0.64054676824844303</v>
      </c>
      <c r="Y50">
        <v>-0.44543314196844547</v>
      </c>
      <c r="Z50">
        <v>100</v>
      </c>
      <c r="AA50">
        <v>0.56116625603228254</v>
      </c>
      <c r="BH50">
        <v>0.56341314053968838</v>
      </c>
      <c r="BI50">
        <v>1</v>
      </c>
      <c r="BJ50">
        <v>0</v>
      </c>
      <c r="BK50">
        <v>30</v>
      </c>
      <c r="BL50">
        <v>16</v>
      </c>
      <c r="BM50">
        <v>0.44444444444444442</v>
      </c>
      <c r="BN50">
        <v>0.83333333333333337</v>
      </c>
      <c r="BO50">
        <v>1.5432098765432075E-2</v>
      </c>
    </row>
    <row r="51" spans="1:67" x14ac:dyDescent="0.45">
      <c r="A51">
        <v>9.3000000000000007</v>
      </c>
      <c r="B51">
        <v>55</v>
      </c>
      <c r="C51">
        <v>11</v>
      </c>
      <c r="D51">
        <v>8.5000000000000006E-2</v>
      </c>
      <c r="E51">
        <v>125</v>
      </c>
      <c r="F51">
        <v>7</v>
      </c>
      <c r="G51">
        <v>107</v>
      </c>
      <c r="H51">
        <v>0</v>
      </c>
      <c r="I51">
        <v>38</v>
      </c>
      <c r="J51">
        <v>4</v>
      </c>
      <c r="K51">
        <v>5</v>
      </c>
      <c r="L51">
        <v>32</v>
      </c>
      <c r="M51">
        <v>35</v>
      </c>
      <c r="N51">
        <v>0</v>
      </c>
      <c r="O51">
        <v>162</v>
      </c>
      <c r="P51">
        <v>169</v>
      </c>
      <c r="Q51">
        <v>4.3209876543209874E-2</v>
      </c>
      <c r="R51">
        <v>1</v>
      </c>
      <c r="S51">
        <v>0</v>
      </c>
      <c r="T51">
        <v>1</v>
      </c>
      <c r="U51">
        <v>1</v>
      </c>
      <c r="V51">
        <v>0.78115867055472388</v>
      </c>
      <c r="W51">
        <v>0.78115867055472388</v>
      </c>
      <c r="X51">
        <v>0.21884132944527612</v>
      </c>
      <c r="Y51">
        <v>-0.24697698645501437</v>
      </c>
      <c r="Z51">
        <v>100</v>
      </c>
      <c r="AA51">
        <v>0.28014965165767208</v>
      </c>
      <c r="BH51">
        <v>0.5636774176019631</v>
      </c>
      <c r="BI51">
        <v>1</v>
      </c>
      <c r="BJ51">
        <v>0</v>
      </c>
      <c r="BK51">
        <v>31</v>
      </c>
      <c r="BL51">
        <v>16</v>
      </c>
      <c r="BM51">
        <v>0.42592592592592593</v>
      </c>
      <c r="BN51">
        <v>0.83333333333333337</v>
      </c>
      <c r="BO51">
        <v>1.5432098765432075E-2</v>
      </c>
    </row>
    <row r="52" spans="1:67" x14ac:dyDescent="0.45">
      <c r="A52">
        <v>9.4</v>
      </c>
      <c r="B52">
        <v>44</v>
      </c>
      <c r="C52">
        <v>12</v>
      </c>
      <c r="D52">
        <v>2.3239999999999998</v>
      </c>
      <c r="E52">
        <v>97</v>
      </c>
      <c r="F52">
        <v>2</v>
      </c>
      <c r="G52">
        <v>101</v>
      </c>
      <c r="H52">
        <v>0</v>
      </c>
      <c r="I52">
        <v>49</v>
      </c>
      <c r="J52">
        <v>19</v>
      </c>
      <c r="K52">
        <v>3</v>
      </c>
      <c r="L52">
        <v>32</v>
      </c>
      <c r="M52">
        <v>21</v>
      </c>
      <c r="N52">
        <v>1</v>
      </c>
      <c r="O52">
        <v>172</v>
      </c>
      <c r="P52">
        <v>179</v>
      </c>
      <c r="Q52">
        <v>4.0697674418604654E-2</v>
      </c>
      <c r="R52">
        <v>1</v>
      </c>
      <c r="S52">
        <v>0</v>
      </c>
      <c r="T52">
        <v>1</v>
      </c>
      <c r="U52">
        <v>1</v>
      </c>
      <c r="V52">
        <v>0.66061856535666774</v>
      </c>
      <c r="W52">
        <v>0.66061856535666774</v>
      </c>
      <c r="X52">
        <v>0.33938143464333226</v>
      </c>
      <c r="Y52">
        <v>-0.4145786626409575</v>
      </c>
      <c r="Z52">
        <v>100</v>
      </c>
      <c r="AA52">
        <v>0.51373281412413885</v>
      </c>
      <c r="BH52">
        <v>0.56899859970475564</v>
      </c>
      <c r="BI52">
        <v>1</v>
      </c>
      <c r="BJ52">
        <v>0</v>
      </c>
      <c r="BK52">
        <v>32</v>
      </c>
      <c r="BL52">
        <v>16</v>
      </c>
      <c r="BM52">
        <v>0.40740740740740744</v>
      </c>
      <c r="BN52">
        <v>0.83333333333333337</v>
      </c>
      <c r="BO52">
        <v>0</v>
      </c>
    </row>
    <row r="53" spans="1:67" x14ac:dyDescent="0.45">
      <c r="A53">
        <v>9.4</v>
      </c>
      <c r="B53">
        <v>49</v>
      </c>
      <c r="C53">
        <v>10</v>
      </c>
      <c r="D53">
        <v>1.248</v>
      </c>
      <c r="E53">
        <v>92</v>
      </c>
      <c r="F53">
        <v>2</v>
      </c>
      <c r="G53">
        <v>98</v>
      </c>
      <c r="H53">
        <v>0</v>
      </c>
      <c r="I53">
        <v>53</v>
      </c>
      <c r="J53">
        <v>12</v>
      </c>
      <c r="K53">
        <v>4</v>
      </c>
      <c r="L53">
        <v>42</v>
      </c>
      <c r="M53">
        <v>25</v>
      </c>
      <c r="N53">
        <v>0</v>
      </c>
      <c r="O53">
        <v>175</v>
      </c>
      <c r="P53">
        <v>182</v>
      </c>
      <c r="Q53">
        <v>0.04</v>
      </c>
      <c r="R53">
        <v>0</v>
      </c>
      <c r="S53">
        <v>1</v>
      </c>
      <c r="T53">
        <v>1</v>
      </c>
      <c r="U53">
        <v>0</v>
      </c>
      <c r="V53">
        <v>0.49626057222157866</v>
      </c>
      <c r="W53">
        <v>0.49626057222157866</v>
      </c>
      <c r="X53">
        <v>0.50373942777842129</v>
      </c>
      <c r="Y53">
        <v>-0.68569615298183006</v>
      </c>
      <c r="Z53">
        <v>100</v>
      </c>
      <c r="AA53">
        <v>0.98515332502395991</v>
      </c>
      <c r="BH53">
        <v>0.57147000747103593</v>
      </c>
      <c r="BI53">
        <v>0</v>
      </c>
      <c r="BJ53">
        <v>1</v>
      </c>
      <c r="BK53">
        <v>32</v>
      </c>
      <c r="BL53">
        <v>17</v>
      </c>
      <c r="BM53">
        <v>0.40740740740740744</v>
      </c>
      <c r="BN53">
        <v>0.82291666666666663</v>
      </c>
      <c r="BO53">
        <v>0</v>
      </c>
    </row>
    <row r="54" spans="1:67" x14ac:dyDescent="0.45">
      <c r="A54">
        <v>9.4</v>
      </c>
      <c r="B54">
        <v>50</v>
      </c>
      <c r="C54">
        <v>11</v>
      </c>
      <c r="D54">
        <v>1.5449999999999999</v>
      </c>
      <c r="E54">
        <v>102</v>
      </c>
      <c r="F54">
        <v>3</v>
      </c>
      <c r="G54">
        <v>110</v>
      </c>
      <c r="H54">
        <v>0</v>
      </c>
      <c r="I54">
        <v>41</v>
      </c>
      <c r="J54">
        <v>10</v>
      </c>
      <c r="K54">
        <v>3</v>
      </c>
      <c r="L54">
        <v>41</v>
      </c>
      <c r="M54">
        <v>28</v>
      </c>
      <c r="N54">
        <v>1</v>
      </c>
      <c r="O54">
        <v>162</v>
      </c>
      <c r="P54">
        <v>169</v>
      </c>
      <c r="Q54">
        <v>4.3209876543209874E-2</v>
      </c>
      <c r="R54">
        <v>1</v>
      </c>
      <c r="S54">
        <v>0</v>
      </c>
      <c r="T54">
        <v>1</v>
      </c>
      <c r="U54">
        <v>1</v>
      </c>
      <c r="V54">
        <v>0.32663610084492911</v>
      </c>
      <c r="W54">
        <v>0.32663610084492911</v>
      </c>
      <c r="X54">
        <v>0.67336389915507089</v>
      </c>
      <c r="Y54">
        <v>-1.1189085692055201</v>
      </c>
      <c r="Z54">
        <v>0</v>
      </c>
      <c r="AA54">
        <v>2.0615109518306158</v>
      </c>
      <c r="BH54">
        <v>0.57193890104576406</v>
      </c>
      <c r="BI54">
        <v>0</v>
      </c>
      <c r="BJ54">
        <v>1</v>
      </c>
      <c r="BK54">
        <v>32</v>
      </c>
      <c r="BL54">
        <v>18</v>
      </c>
      <c r="BM54">
        <v>0.40740740740740744</v>
      </c>
      <c r="BN54">
        <v>0.8125</v>
      </c>
      <c r="BO54">
        <v>0</v>
      </c>
    </row>
    <row r="55" spans="1:67" x14ac:dyDescent="0.45">
      <c r="A55">
        <v>9.4</v>
      </c>
      <c r="B55">
        <v>55</v>
      </c>
      <c r="C55">
        <v>14</v>
      </c>
      <c r="D55">
        <v>0.65500000000000003</v>
      </c>
      <c r="E55">
        <v>150</v>
      </c>
      <c r="F55">
        <v>3</v>
      </c>
      <c r="G55">
        <v>108</v>
      </c>
      <c r="H55">
        <v>0</v>
      </c>
      <c r="I55">
        <v>37</v>
      </c>
      <c r="J55">
        <v>9</v>
      </c>
      <c r="K55">
        <v>2</v>
      </c>
      <c r="L55">
        <v>40</v>
      </c>
      <c r="M55">
        <v>35</v>
      </c>
      <c r="N55">
        <v>0</v>
      </c>
      <c r="O55">
        <v>163</v>
      </c>
      <c r="P55">
        <v>168</v>
      </c>
      <c r="Q55">
        <v>3.0674846625766871E-2</v>
      </c>
      <c r="R55">
        <v>1</v>
      </c>
      <c r="S55">
        <v>0</v>
      </c>
      <c r="T55">
        <v>1</v>
      </c>
      <c r="U55">
        <v>1</v>
      </c>
      <c r="V55">
        <v>0.85434278112331408</v>
      </c>
      <c r="W55">
        <v>0.85434278112331408</v>
      </c>
      <c r="X55">
        <v>0.14565721887668592</v>
      </c>
      <c r="Y55">
        <v>-0.15742278267781692</v>
      </c>
      <c r="Z55">
        <v>100</v>
      </c>
      <c r="AA55">
        <v>0.17049037235987607</v>
      </c>
      <c r="BH55">
        <v>0.57815876790684162</v>
      </c>
      <c r="BI55">
        <v>0</v>
      </c>
      <c r="BJ55">
        <v>1</v>
      </c>
      <c r="BK55">
        <v>32</v>
      </c>
      <c r="BL55">
        <v>19</v>
      </c>
      <c r="BM55">
        <v>0.40740740740740744</v>
      </c>
      <c r="BN55">
        <v>0.80208333333333337</v>
      </c>
      <c r="BO55">
        <v>1.4853395061728461E-2</v>
      </c>
    </row>
    <row r="56" spans="1:67" x14ac:dyDescent="0.45">
      <c r="A56">
        <v>9.5</v>
      </c>
      <c r="B56">
        <v>44</v>
      </c>
      <c r="C56">
        <v>10</v>
      </c>
      <c r="D56">
        <v>0.19600000000000001</v>
      </c>
      <c r="E56">
        <v>49</v>
      </c>
      <c r="F56">
        <v>3</v>
      </c>
      <c r="G56">
        <v>111</v>
      </c>
      <c r="H56">
        <v>0</v>
      </c>
      <c r="I56">
        <v>33</v>
      </c>
      <c r="J56">
        <v>12</v>
      </c>
      <c r="K56">
        <v>2</v>
      </c>
      <c r="L56">
        <v>40</v>
      </c>
      <c r="M56">
        <v>15</v>
      </c>
      <c r="N56">
        <v>0</v>
      </c>
      <c r="O56">
        <v>181</v>
      </c>
      <c r="P56">
        <v>189</v>
      </c>
      <c r="Q56">
        <v>4.4198895027624308E-2</v>
      </c>
      <c r="R56">
        <v>1</v>
      </c>
      <c r="S56">
        <v>0</v>
      </c>
      <c r="T56">
        <v>1</v>
      </c>
      <c r="U56">
        <v>1</v>
      </c>
      <c r="V56">
        <v>0.83361506840459143</v>
      </c>
      <c r="W56">
        <v>0.83361506840459143</v>
      </c>
      <c r="X56">
        <v>0.16638493159540857</v>
      </c>
      <c r="Y56">
        <v>-0.18198353184531557</v>
      </c>
      <c r="Z56">
        <v>100</v>
      </c>
      <c r="AA56">
        <v>0.19959443861042872</v>
      </c>
      <c r="BH56">
        <v>0.57858773348037129</v>
      </c>
      <c r="BI56">
        <v>1</v>
      </c>
      <c r="BJ56">
        <v>0</v>
      </c>
      <c r="BK56">
        <v>33</v>
      </c>
      <c r="BL56">
        <v>19</v>
      </c>
      <c r="BM56">
        <v>0.38888888888888884</v>
      </c>
      <c r="BN56">
        <v>0.80208333333333337</v>
      </c>
      <c r="BO56">
        <v>0</v>
      </c>
    </row>
    <row r="57" spans="1:67" x14ac:dyDescent="0.45">
      <c r="A57">
        <v>9.5</v>
      </c>
      <c r="B57">
        <v>53</v>
      </c>
      <c r="C57">
        <v>19</v>
      </c>
      <c r="D57">
        <v>1.2949999999999999</v>
      </c>
      <c r="E57">
        <v>110</v>
      </c>
      <c r="F57">
        <v>1</v>
      </c>
      <c r="G57">
        <v>88</v>
      </c>
      <c r="H57">
        <v>0</v>
      </c>
      <c r="I57">
        <v>40</v>
      </c>
      <c r="J57">
        <v>8</v>
      </c>
      <c r="K57">
        <v>3</v>
      </c>
      <c r="L57">
        <v>49</v>
      </c>
      <c r="M57">
        <v>31</v>
      </c>
      <c r="N57">
        <v>1</v>
      </c>
      <c r="O57">
        <v>175</v>
      </c>
      <c r="P57">
        <v>182</v>
      </c>
      <c r="Q57">
        <v>0.04</v>
      </c>
      <c r="R57">
        <v>1</v>
      </c>
      <c r="S57">
        <v>0</v>
      </c>
      <c r="T57">
        <v>1</v>
      </c>
      <c r="U57">
        <v>1</v>
      </c>
      <c r="V57">
        <v>0.41277485443844764</v>
      </c>
      <c r="W57">
        <v>0.41277485443844764</v>
      </c>
      <c r="X57">
        <v>0.58722514556155236</v>
      </c>
      <c r="Y57">
        <v>-0.88485298130569934</v>
      </c>
      <c r="Z57">
        <v>0</v>
      </c>
      <c r="AA57">
        <v>1.4226281936685137</v>
      </c>
      <c r="BH57">
        <v>0.58132219434457222</v>
      </c>
      <c r="BI57">
        <v>0</v>
      </c>
      <c r="BJ57">
        <v>1</v>
      </c>
      <c r="BK57">
        <v>33</v>
      </c>
      <c r="BL57">
        <v>20</v>
      </c>
      <c r="BM57">
        <v>0.38888888888888884</v>
      </c>
      <c r="BN57">
        <v>0.79166666666666663</v>
      </c>
      <c r="BO57">
        <v>0</v>
      </c>
    </row>
    <row r="58" spans="1:67" x14ac:dyDescent="0.45">
      <c r="A58">
        <v>9.5</v>
      </c>
      <c r="B58">
        <v>62</v>
      </c>
      <c r="C58">
        <v>21</v>
      </c>
      <c r="D58">
        <v>0.73399999999999999</v>
      </c>
      <c r="E58">
        <v>152</v>
      </c>
      <c r="F58">
        <v>3</v>
      </c>
      <c r="G58">
        <v>111</v>
      </c>
      <c r="H58">
        <v>0</v>
      </c>
      <c r="I58">
        <v>44</v>
      </c>
      <c r="J58">
        <v>5</v>
      </c>
      <c r="K58">
        <v>3</v>
      </c>
      <c r="L58">
        <v>47</v>
      </c>
      <c r="M58">
        <v>43</v>
      </c>
      <c r="N58">
        <v>0</v>
      </c>
      <c r="O58">
        <v>164</v>
      </c>
      <c r="P58">
        <v>169</v>
      </c>
      <c r="Q58">
        <v>3.048780487804878E-2</v>
      </c>
      <c r="R58">
        <v>1</v>
      </c>
      <c r="S58">
        <v>0</v>
      </c>
      <c r="T58">
        <v>1</v>
      </c>
      <c r="U58">
        <v>1</v>
      </c>
      <c r="V58">
        <v>0.74287641607362076</v>
      </c>
      <c r="W58">
        <v>0.74287641607362076</v>
      </c>
      <c r="X58">
        <v>0.25712358392637924</v>
      </c>
      <c r="Y58">
        <v>-0.29722557909000041</v>
      </c>
      <c r="Z58">
        <v>100</v>
      </c>
      <c r="AA58">
        <v>0.34611892148275936</v>
      </c>
      <c r="BH58">
        <v>0.58366213288157909</v>
      </c>
      <c r="BI58">
        <v>0</v>
      </c>
      <c r="BJ58">
        <v>1</v>
      </c>
      <c r="BK58">
        <v>33</v>
      </c>
      <c r="BL58">
        <v>21</v>
      </c>
      <c r="BM58">
        <v>0.38888888888888884</v>
      </c>
      <c r="BN58">
        <v>0.78125</v>
      </c>
      <c r="BO58">
        <v>0</v>
      </c>
    </row>
    <row r="59" spans="1:67" x14ac:dyDescent="0.45">
      <c r="A59">
        <v>9.6</v>
      </c>
      <c r="B59">
        <v>51</v>
      </c>
      <c r="C59">
        <v>6</v>
      </c>
      <c r="D59">
        <v>0.498</v>
      </c>
      <c r="E59">
        <v>31</v>
      </c>
      <c r="F59">
        <v>4</v>
      </c>
      <c r="G59">
        <v>117</v>
      </c>
      <c r="H59">
        <v>0</v>
      </c>
      <c r="I59">
        <v>30</v>
      </c>
      <c r="J59">
        <v>5</v>
      </c>
      <c r="K59">
        <v>2</v>
      </c>
      <c r="L59">
        <v>36</v>
      </c>
      <c r="M59">
        <v>20</v>
      </c>
      <c r="N59">
        <v>0</v>
      </c>
      <c r="O59">
        <v>179</v>
      </c>
      <c r="P59">
        <v>187</v>
      </c>
      <c r="Q59">
        <v>4.4692737430167599E-2</v>
      </c>
      <c r="R59">
        <v>1</v>
      </c>
      <c r="S59">
        <v>0</v>
      </c>
      <c r="T59">
        <v>1</v>
      </c>
      <c r="U59">
        <v>1</v>
      </c>
      <c r="V59">
        <v>0.79168074075504691</v>
      </c>
      <c r="W59">
        <v>0.79168074075504691</v>
      </c>
      <c r="X59">
        <v>0.20831925924495309</v>
      </c>
      <c r="Y59">
        <v>-0.23359707354367956</v>
      </c>
      <c r="Z59">
        <v>100</v>
      </c>
      <c r="AA59">
        <v>0.26313543897287872</v>
      </c>
      <c r="BH59">
        <v>0.58381613771555385</v>
      </c>
      <c r="BI59">
        <v>0</v>
      </c>
      <c r="BJ59">
        <v>1</v>
      </c>
      <c r="BK59">
        <v>33</v>
      </c>
      <c r="BL59">
        <v>22</v>
      </c>
      <c r="BM59">
        <v>0.38888888888888884</v>
      </c>
      <c r="BN59">
        <v>0.77083333333333337</v>
      </c>
      <c r="BO59">
        <v>0</v>
      </c>
    </row>
    <row r="60" spans="1:67" x14ac:dyDescent="0.45">
      <c r="A60">
        <v>9.6999999999999993</v>
      </c>
      <c r="B60">
        <v>46</v>
      </c>
      <c r="C60">
        <v>7</v>
      </c>
      <c r="D60">
        <v>1.9630000000000001</v>
      </c>
      <c r="E60">
        <v>113</v>
      </c>
      <c r="F60">
        <v>4</v>
      </c>
      <c r="G60">
        <v>85</v>
      </c>
      <c r="H60">
        <v>0</v>
      </c>
      <c r="I60">
        <v>28</v>
      </c>
      <c r="J60">
        <v>10</v>
      </c>
      <c r="K60">
        <v>1</v>
      </c>
      <c r="L60">
        <v>39</v>
      </c>
      <c r="M60">
        <v>22</v>
      </c>
      <c r="N60">
        <v>0</v>
      </c>
      <c r="O60">
        <v>176</v>
      </c>
      <c r="P60">
        <v>181</v>
      </c>
      <c r="Q60">
        <v>2.8409090909090908E-2</v>
      </c>
      <c r="R60">
        <v>1</v>
      </c>
      <c r="S60">
        <v>0</v>
      </c>
      <c r="T60">
        <v>1</v>
      </c>
      <c r="U60">
        <v>1</v>
      </c>
      <c r="V60">
        <v>0.97809494582718015</v>
      </c>
      <c r="W60">
        <v>0.97809494582718015</v>
      </c>
      <c r="X60">
        <v>2.1905054172819849E-2</v>
      </c>
      <c r="Y60">
        <v>-2.2148532036551906E-2</v>
      </c>
      <c r="Z60">
        <v>100</v>
      </c>
      <c r="AA60">
        <v>2.2395631698407997E-2</v>
      </c>
      <c r="BH60">
        <v>0.58510783392625521</v>
      </c>
      <c r="BI60">
        <v>0</v>
      </c>
      <c r="BJ60">
        <v>1</v>
      </c>
      <c r="BK60">
        <v>33</v>
      </c>
      <c r="BL60">
        <v>23</v>
      </c>
      <c r="BM60">
        <v>0.38888888888888884</v>
      </c>
      <c r="BN60">
        <v>0.76041666666666663</v>
      </c>
      <c r="BO60">
        <v>0</v>
      </c>
    </row>
    <row r="61" spans="1:67" x14ac:dyDescent="0.45">
      <c r="A61">
        <v>9.6999999999999993</v>
      </c>
      <c r="B61">
        <v>54</v>
      </c>
      <c r="C61">
        <v>2</v>
      </c>
      <c r="D61">
        <v>0.626</v>
      </c>
      <c r="E61">
        <v>51</v>
      </c>
      <c r="F61">
        <v>2</v>
      </c>
      <c r="G61">
        <v>107</v>
      </c>
      <c r="H61">
        <v>0</v>
      </c>
      <c r="I61">
        <v>38</v>
      </c>
      <c r="J61">
        <v>8</v>
      </c>
      <c r="K61">
        <v>3</v>
      </c>
      <c r="L61">
        <v>28</v>
      </c>
      <c r="M61">
        <v>26</v>
      </c>
      <c r="N61">
        <v>0</v>
      </c>
      <c r="O61">
        <v>185</v>
      </c>
      <c r="P61">
        <v>193</v>
      </c>
      <c r="Q61">
        <v>4.3243243243243246E-2</v>
      </c>
      <c r="R61">
        <v>1</v>
      </c>
      <c r="S61">
        <v>0</v>
      </c>
      <c r="T61">
        <v>1</v>
      </c>
      <c r="U61">
        <v>1</v>
      </c>
      <c r="V61">
        <v>0.7398272359922935</v>
      </c>
      <c r="W61">
        <v>0.7398272359922935</v>
      </c>
      <c r="X61">
        <v>0.2601727640077065</v>
      </c>
      <c r="Y61">
        <v>-0.30133858491636717</v>
      </c>
      <c r="Z61">
        <v>100</v>
      </c>
      <c r="AA61">
        <v>0.35166691809980433</v>
      </c>
      <c r="BH61">
        <v>0.58644335364206557</v>
      </c>
      <c r="BI61">
        <v>0</v>
      </c>
      <c r="BJ61">
        <v>1</v>
      </c>
      <c r="BK61">
        <v>33</v>
      </c>
      <c r="BL61">
        <v>24</v>
      </c>
      <c r="BM61">
        <v>0.38888888888888884</v>
      </c>
      <c r="BN61">
        <v>0.75</v>
      </c>
      <c r="BO61">
        <v>0</v>
      </c>
    </row>
    <row r="62" spans="1:67" x14ac:dyDescent="0.45">
      <c r="A62">
        <v>9.6999999999999993</v>
      </c>
      <c r="B62">
        <v>55</v>
      </c>
      <c r="C62">
        <v>4</v>
      </c>
      <c r="D62">
        <v>1.3839999999999999</v>
      </c>
      <c r="E62">
        <v>33</v>
      </c>
      <c r="F62">
        <v>2</v>
      </c>
      <c r="G62">
        <v>100</v>
      </c>
      <c r="H62">
        <v>0</v>
      </c>
      <c r="I62">
        <v>27</v>
      </c>
      <c r="J62">
        <v>10</v>
      </c>
      <c r="K62">
        <v>1</v>
      </c>
      <c r="L62">
        <v>34</v>
      </c>
      <c r="M62">
        <v>94</v>
      </c>
      <c r="N62">
        <v>1</v>
      </c>
      <c r="O62">
        <v>182</v>
      </c>
      <c r="P62">
        <v>192</v>
      </c>
      <c r="Q62">
        <v>5.4945054945054944E-2</v>
      </c>
      <c r="R62">
        <v>1</v>
      </c>
      <c r="S62">
        <v>0</v>
      </c>
      <c r="T62">
        <v>1</v>
      </c>
      <c r="U62">
        <v>1</v>
      </c>
      <c r="V62">
        <v>0.88254450565493259</v>
      </c>
      <c r="W62">
        <v>0.88254450565493259</v>
      </c>
      <c r="X62">
        <v>0.11745549434506741</v>
      </c>
      <c r="Y62">
        <v>-0.12494606010926824</v>
      </c>
      <c r="Z62">
        <v>100</v>
      </c>
      <c r="AA62">
        <v>0.13308733281150981</v>
      </c>
      <c r="BH62">
        <v>0.59820734253809937</v>
      </c>
      <c r="BI62">
        <v>0</v>
      </c>
      <c r="BJ62">
        <v>1</v>
      </c>
      <c r="BK62">
        <v>33</v>
      </c>
      <c r="BL62">
        <v>25</v>
      </c>
      <c r="BM62">
        <v>0.38888888888888884</v>
      </c>
      <c r="BN62">
        <v>0.73958333333333326</v>
      </c>
      <c r="BO62">
        <v>0</v>
      </c>
    </row>
    <row r="63" spans="1:67" x14ac:dyDescent="0.45">
      <c r="A63">
        <v>9.6999999999999993</v>
      </c>
      <c r="B63">
        <v>62</v>
      </c>
      <c r="C63">
        <v>11</v>
      </c>
      <c r="D63">
        <v>1.1519999999999999</v>
      </c>
      <c r="E63">
        <v>106</v>
      </c>
      <c r="F63">
        <v>2</v>
      </c>
      <c r="G63">
        <v>96</v>
      </c>
      <c r="H63">
        <v>1</v>
      </c>
      <c r="I63">
        <v>42</v>
      </c>
      <c r="J63">
        <v>8</v>
      </c>
      <c r="K63">
        <v>3</v>
      </c>
      <c r="L63">
        <v>42</v>
      </c>
      <c r="M63">
        <v>49</v>
      </c>
      <c r="N63">
        <v>0</v>
      </c>
      <c r="O63">
        <v>171</v>
      </c>
      <c r="P63">
        <v>178</v>
      </c>
      <c r="Q63">
        <v>4.0935672514619881E-2</v>
      </c>
      <c r="R63">
        <v>1</v>
      </c>
      <c r="S63">
        <v>0</v>
      </c>
      <c r="T63">
        <v>1</v>
      </c>
      <c r="U63">
        <v>1</v>
      </c>
      <c r="V63">
        <v>0.64021713666444702</v>
      </c>
      <c r="W63">
        <v>0.64021713666444702</v>
      </c>
      <c r="X63">
        <v>0.35978286333555298</v>
      </c>
      <c r="Y63">
        <v>-0.44594788413132158</v>
      </c>
      <c r="Z63">
        <v>100</v>
      </c>
      <c r="AA63">
        <v>0.56197006098592406</v>
      </c>
      <c r="BH63">
        <v>0.60550741159082166</v>
      </c>
      <c r="BI63">
        <v>0</v>
      </c>
      <c r="BJ63">
        <v>1</v>
      </c>
      <c r="BK63">
        <v>33</v>
      </c>
      <c r="BL63">
        <v>26</v>
      </c>
      <c r="BM63">
        <v>0.38888888888888884</v>
      </c>
      <c r="BN63">
        <v>0.72916666666666674</v>
      </c>
      <c r="BO63">
        <v>0</v>
      </c>
    </row>
    <row r="64" spans="1:67" x14ac:dyDescent="0.45">
      <c r="A64">
        <v>9.8000000000000007</v>
      </c>
      <c r="B64">
        <v>62</v>
      </c>
      <c r="C64">
        <v>16</v>
      </c>
      <c r="D64">
        <v>0.58799999999999997</v>
      </c>
      <c r="E64">
        <v>136</v>
      </c>
      <c r="F64">
        <v>4</v>
      </c>
      <c r="G64">
        <v>121</v>
      </c>
      <c r="H64">
        <v>1</v>
      </c>
      <c r="I64">
        <v>41</v>
      </c>
      <c r="J64">
        <v>10</v>
      </c>
      <c r="K64">
        <v>3</v>
      </c>
      <c r="L64">
        <v>41</v>
      </c>
      <c r="M64">
        <v>44</v>
      </c>
      <c r="N64">
        <v>1</v>
      </c>
      <c r="O64">
        <v>159</v>
      </c>
      <c r="P64">
        <v>167</v>
      </c>
      <c r="Q64">
        <v>5.0314465408805034E-2</v>
      </c>
      <c r="R64">
        <v>1</v>
      </c>
      <c r="S64">
        <v>0</v>
      </c>
      <c r="T64">
        <v>1</v>
      </c>
      <c r="U64">
        <v>1</v>
      </c>
      <c r="V64">
        <v>0.34639577675600325</v>
      </c>
      <c r="W64">
        <v>0.34639577675600325</v>
      </c>
      <c r="X64">
        <v>0.6536042232439967</v>
      </c>
      <c r="Y64">
        <v>-1.0601732941811013</v>
      </c>
      <c r="Z64">
        <v>0</v>
      </c>
      <c r="AA64">
        <v>1.886871223907522</v>
      </c>
      <c r="BH64">
        <v>0.61203208588850855</v>
      </c>
      <c r="BI64">
        <v>0</v>
      </c>
      <c r="BJ64">
        <v>1</v>
      </c>
      <c r="BK64">
        <v>33</v>
      </c>
      <c r="BL64">
        <v>27</v>
      </c>
      <c r="BM64">
        <v>0.38888888888888884</v>
      </c>
      <c r="BN64">
        <v>0.71875</v>
      </c>
      <c r="BO64">
        <v>0</v>
      </c>
    </row>
    <row r="65" spans="1:67" x14ac:dyDescent="0.45">
      <c r="A65">
        <v>9.8000000000000007</v>
      </c>
      <c r="B65">
        <v>64</v>
      </c>
      <c r="C65">
        <v>5</v>
      </c>
      <c r="D65">
        <v>1.5389999999999999</v>
      </c>
      <c r="E65">
        <v>115</v>
      </c>
      <c r="F65">
        <v>4</v>
      </c>
      <c r="G65">
        <v>72</v>
      </c>
      <c r="H65">
        <v>1</v>
      </c>
      <c r="I65">
        <v>36</v>
      </c>
      <c r="J65">
        <v>8</v>
      </c>
      <c r="K65">
        <v>2</v>
      </c>
      <c r="L65">
        <v>35</v>
      </c>
      <c r="M65">
        <v>50</v>
      </c>
      <c r="N65">
        <v>1</v>
      </c>
      <c r="O65">
        <v>175</v>
      </c>
      <c r="P65">
        <v>183</v>
      </c>
      <c r="Q65">
        <v>4.5714285714285714E-2</v>
      </c>
      <c r="R65">
        <v>1</v>
      </c>
      <c r="S65">
        <v>0</v>
      </c>
      <c r="T65">
        <v>1</v>
      </c>
      <c r="U65">
        <v>1</v>
      </c>
      <c r="V65">
        <v>0.7516479331440955</v>
      </c>
      <c r="W65">
        <v>0.7516479331440955</v>
      </c>
      <c r="X65">
        <v>0.2483520668559045</v>
      </c>
      <c r="Y65">
        <v>-0.28548723867047848</v>
      </c>
      <c r="Z65">
        <v>100</v>
      </c>
      <c r="AA65">
        <v>0.33041009747351208</v>
      </c>
      <c r="BH65">
        <v>0.61452170759705693</v>
      </c>
      <c r="BI65">
        <v>0</v>
      </c>
      <c r="BJ65">
        <v>1</v>
      </c>
      <c r="BK65">
        <v>33</v>
      </c>
      <c r="BL65">
        <v>28</v>
      </c>
      <c r="BM65">
        <v>0.38888888888888884</v>
      </c>
      <c r="BN65">
        <v>0.70833333333333326</v>
      </c>
      <c r="BO65">
        <v>1.3117283950617262E-2</v>
      </c>
    </row>
    <row r="66" spans="1:67" x14ac:dyDescent="0.45">
      <c r="A66">
        <v>10</v>
      </c>
      <c r="B66">
        <v>55</v>
      </c>
      <c r="C66">
        <v>8</v>
      </c>
      <c r="D66">
        <v>1.1679999999999999</v>
      </c>
      <c r="E66">
        <v>120</v>
      </c>
      <c r="F66">
        <v>3</v>
      </c>
      <c r="G66">
        <v>114</v>
      </c>
      <c r="H66">
        <v>0</v>
      </c>
      <c r="I66">
        <v>52</v>
      </c>
      <c r="J66">
        <v>10</v>
      </c>
      <c r="K66">
        <v>3</v>
      </c>
      <c r="L66">
        <v>40</v>
      </c>
      <c r="M66">
        <v>34</v>
      </c>
      <c r="N66">
        <v>0</v>
      </c>
      <c r="O66">
        <v>174</v>
      </c>
      <c r="P66">
        <v>182</v>
      </c>
      <c r="Q66">
        <v>4.5977011494252873E-2</v>
      </c>
      <c r="R66">
        <v>1</v>
      </c>
      <c r="S66">
        <v>0</v>
      </c>
      <c r="T66">
        <v>1</v>
      </c>
      <c r="U66">
        <v>1</v>
      </c>
      <c r="V66">
        <v>0.71225008949854096</v>
      </c>
      <c r="W66">
        <v>0.71225008949854096</v>
      </c>
      <c r="X66">
        <v>0.28774991050145904</v>
      </c>
      <c r="Y66">
        <v>-0.33932617994805009</v>
      </c>
      <c r="Z66">
        <v>100</v>
      </c>
      <c r="AA66">
        <v>0.40400122758011742</v>
      </c>
      <c r="BH66">
        <v>0.61637817525819072</v>
      </c>
      <c r="BI66">
        <v>1</v>
      </c>
      <c r="BJ66">
        <v>0</v>
      </c>
      <c r="BK66">
        <v>34</v>
      </c>
      <c r="BL66">
        <v>28</v>
      </c>
      <c r="BM66">
        <v>0.37037037037037035</v>
      </c>
      <c r="BN66">
        <v>0.70833333333333326</v>
      </c>
      <c r="BO66">
        <v>1.3117283950617262E-2</v>
      </c>
    </row>
    <row r="67" spans="1:67" x14ac:dyDescent="0.45">
      <c r="A67">
        <v>10.3</v>
      </c>
      <c r="B67">
        <v>49</v>
      </c>
      <c r="C67">
        <v>3</v>
      </c>
      <c r="D67">
        <v>1.881</v>
      </c>
      <c r="E67">
        <v>46</v>
      </c>
      <c r="F67">
        <v>1</v>
      </c>
      <c r="G67">
        <v>85</v>
      </c>
      <c r="H67">
        <v>1</v>
      </c>
      <c r="I67">
        <v>46</v>
      </c>
      <c r="J67">
        <v>9</v>
      </c>
      <c r="K67">
        <v>3</v>
      </c>
      <c r="L67">
        <v>36</v>
      </c>
      <c r="M67">
        <v>17</v>
      </c>
      <c r="N67">
        <v>0</v>
      </c>
      <c r="O67">
        <v>184</v>
      </c>
      <c r="P67">
        <v>194</v>
      </c>
      <c r="Q67">
        <v>5.434782608695652E-2</v>
      </c>
      <c r="R67">
        <v>0</v>
      </c>
      <c r="S67">
        <v>1</v>
      </c>
      <c r="T67">
        <v>1</v>
      </c>
      <c r="U67">
        <v>0</v>
      </c>
      <c r="V67">
        <v>0.46878784501584803</v>
      </c>
      <c r="W67">
        <v>0.46878784501584803</v>
      </c>
      <c r="X67">
        <v>0.53121215498415197</v>
      </c>
      <c r="Y67">
        <v>-0.63259379895792467</v>
      </c>
      <c r="Z67">
        <v>100</v>
      </c>
      <c r="AA67">
        <v>0.88248704518034549</v>
      </c>
      <c r="BH67">
        <v>0.61771639856294636</v>
      </c>
      <c r="BI67">
        <v>1</v>
      </c>
      <c r="BJ67">
        <v>0</v>
      </c>
      <c r="BK67">
        <v>35</v>
      </c>
      <c r="BL67">
        <v>28</v>
      </c>
      <c r="BM67">
        <v>0.35185185185185186</v>
      </c>
      <c r="BN67">
        <v>0.70833333333333326</v>
      </c>
      <c r="BO67">
        <v>0</v>
      </c>
    </row>
    <row r="68" spans="1:67" x14ac:dyDescent="0.45">
      <c r="A68">
        <v>10.3</v>
      </c>
      <c r="B68">
        <v>56</v>
      </c>
      <c r="C68">
        <v>11</v>
      </c>
      <c r="D68">
        <v>0.29199999999999998</v>
      </c>
      <c r="E68">
        <v>47</v>
      </c>
      <c r="F68">
        <v>3</v>
      </c>
      <c r="G68">
        <v>111</v>
      </c>
      <c r="H68">
        <v>0</v>
      </c>
      <c r="I68">
        <v>34</v>
      </c>
      <c r="J68">
        <v>9</v>
      </c>
      <c r="K68">
        <v>2</v>
      </c>
      <c r="L68">
        <v>38</v>
      </c>
      <c r="M68">
        <v>30</v>
      </c>
      <c r="N68">
        <v>0</v>
      </c>
      <c r="O68">
        <v>179</v>
      </c>
      <c r="P68">
        <v>186</v>
      </c>
      <c r="Q68">
        <v>3.9106145251396648E-2</v>
      </c>
      <c r="R68">
        <v>1</v>
      </c>
      <c r="S68">
        <v>0</v>
      </c>
      <c r="T68">
        <v>1</v>
      </c>
      <c r="U68">
        <v>1</v>
      </c>
      <c r="V68">
        <v>0.76231811952093997</v>
      </c>
      <c r="W68">
        <v>0.76231811952093997</v>
      </c>
      <c r="X68">
        <v>0.23768188047906003</v>
      </c>
      <c r="Y68">
        <v>-0.27139133072961558</v>
      </c>
      <c r="Z68">
        <v>100</v>
      </c>
      <c r="AA68">
        <v>0.31178831303186832</v>
      </c>
      <c r="BH68">
        <v>0.62457784477187883</v>
      </c>
      <c r="BI68">
        <v>0</v>
      </c>
      <c r="BJ68">
        <v>1</v>
      </c>
      <c r="BK68">
        <v>35</v>
      </c>
      <c r="BL68">
        <v>29</v>
      </c>
      <c r="BM68">
        <v>0.35185185185185186</v>
      </c>
      <c r="BN68">
        <v>0.69791666666666674</v>
      </c>
      <c r="BO68">
        <v>0</v>
      </c>
    </row>
    <row r="69" spans="1:67" x14ac:dyDescent="0.45">
      <c r="A69">
        <v>10.3</v>
      </c>
      <c r="B69">
        <v>65</v>
      </c>
      <c r="C69">
        <v>10</v>
      </c>
      <c r="D69">
        <v>2.1440000000000001</v>
      </c>
      <c r="E69">
        <v>97</v>
      </c>
      <c r="F69">
        <v>2</v>
      </c>
      <c r="G69">
        <v>100</v>
      </c>
      <c r="H69">
        <v>0</v>
      </c>
      <c r="I69">
        <v>32</v>
      </c>
      <c r="J69">
        <v>8</v>
      </c>
      <c r="K69">
        <v>2</v>
      </c>
      <c r="L69">
        <v>40</v>
      </c>
      <c r="M69">
        <v>51</v>
      </c>
      <c r="N69">
        <v>1</v>
      </c>
      <c r="O69">
        <v>174</v>
      </c>
      <c r="P69">
        <v>180</v>
      </c>
      <c r="Q69">
        <v>3.4482758620689655E-2</v>
      </c>
      <c r="R69">
        <v>1</v>
      </c>
      <c r="S69">
        <v>0</v>
      </c>
      <c r="T69">
        <v>1</v>
      </c>
      <c r="U69">
        <v>1</v>
      </c>
      <c r="V69">
        <v>0.79904294935449272</v>
      </c>
      <c r="W69">
        <v>0.79904294935449272</v>
      </c>
      <c r="X69">
        <v>0.20095705064550728</v>
      </c>
      <c r="Y69">
        <v>-0.22434058077507799</v>
      </c>
      <c r="Z69">
        <v>100</v>
      </c>
      <c r="AA69">
        <v>0.25149718273323174</v>
      </c>
      <c r="BH69">
        <v>0.6286435258336176</v>
      </c>
      <c r="BI69">
        <v>0</v>
      </c>
      <c r="BJ69">
        <v>1</v>
      </c>
      <c r="BK69">
        <v>35</v>
      </c>
      <c r="BL69">
        <v>30</v>
      </c>
      <c r="BM69">
        <v>0.35185185185185186</v>
      </c>
      <c r="BN69">
        <v>0.6875</v>
      </c>
      <c r="BO69">
        <v>1.2731481481481462E-2</v>
      </c>
    </row>
    <row r="70" spans="1:67" x14ac:dyDescent="0.45">
      <c r="A70">
        <v>10.4</v>
      </c>
      <c r="B70">
        <v>51</v>
      </c>
      <c r="C70">
        <v>5</v>
      </c>
      <c r="D70">
        <v>0.63600000000000001</v>
      </c>
      <c r="E70">
        <v>118</v>
      </c>
      <c r="F70">
        <v>3</v>
      </c>
      <c r="G70">
        <v>112</v>
      </c>
      <c r="H70">
        <v>0</v>
      </c>
      <c r="I70">
        <v>32</v>
      </c>
      <c r="J70">
        <v>10</v>
      </c>
      <c r="K70">
        <v>2</v>
      </c>
      <c r="L70">
        <v>35</v>
      </c>
      <c r="M70">
        <v>26</v>
      </c>
      <c r="N70">
        <v>1</v>
      </c>
      <c r="O70">
        <v>173</v>
      </c>
      <c r="P70">
        <v>180</v>
      </c>
      <c r="Q70">
        <v>4.046242774566474E-2</v>
      </c>
      <c r="R70">
        <v>1</v>
      </c>
      <c r="S70">
        <v>0</v>
      </c>
      <c r="T70">
        <v>1</v>
      </c>
      <c r="U70">
        <v>1</v>
      </c>
      <c r="V70">
        <v>0.58366213288157909</v>
      </c>
      <c r="W70">
        <v>0.58366213288157909</v>
      </c>
      <c r="X70">
        <v>0.41633786711842091</v>
      </c>
      <c r="Y70">
        <v>-0.53843300315884901</v>
      </c>
      <c r="Z70">
        <v>100</v>
      </c>
      <c r="AA70">
        <v>0.71331999056189055</v>
      </c>
      <c r="BH70">
        <v>0.63589438362879847</v>
      </c>
      <c r="BI70">
        <v>1</v>
      </c>
      <c r="BJ70">
        <v>0</v>
      </c>
      <c r="BK70">
        <v>36</v>
      </c>
      <c r="BL70">
        <v>30</v>
      </c>
      <c r="BM70">
        <v>0.33333333333333337</v>
      </c>
      <c r="BN70">
        <v>0.6875</v>
      </c>
      <c r="BO70">
        <v>0</v>
      </c>
    </row>
    <row r="71" spans="1:67" x14ac:dyDescent="0.45">
      <c r="A71">
        <v>10.4</v>
      </c>
      <c r="B71">
        <v>53</v>
      </c>
      <c r="C71">
        <v>4</v>
      </c>
      <c r="D71">
        <v>1.3149999999999999</v>
      </c>
      <c r="E71">
        <v>69</v>
      </c>
      <c r="F71">
        <v>1</v>
      </c>
      <c r="G71">
        <v>78</v>
      </c>
      <c r="H71">
        <v>1</v>
      </c>
      <c r="I71">
        <v>35</v>
      </c>
      <c r="J71">
        <v>9</v>
      </c>
      <c r="K71">
        <v>2</v>
      </c>
      <c r="L71">
        <v>47</v>
      </c>
      <c r="M71">
        <v>25</v>
      </c>
      <c r="N71">
        <v>0</v>
      </c>
      <c r="O71">
        <v>181</v>
      </c>
      <c r="P71">
        <v>189</v>
      </c>
      <c r="Q71">
        <v>4.4198895027624308E-2</v>
      </c>
      <c r="R71">
        <v>1</v>
      </c>
      <c r="S71">
        <v>0</v>
      </c>
      <c r="T71">
        <v>1</v>
      </c>
      <c r="U71">
        <v>1</v>
      </c>
      <c r="V71">
        <v>0.58510783392625521</v>
      </c>
      <c r="W71">
        <v>0.58510783392625521</v>
      </c>
      <c r="X71">
        <v>0.41489216607374479</v>
      </c>
      <c r="Y71">
        <v>-0.53595911723937151</v>
      </c>
      <c r="Z71">
        <v>100</v>
      </c>
      <c r="AA71">
        <v>0.70908667089566979</v>
      </c>
      <c r="BH71">
        <v>0.64021713666444702</v>
      </c>
      <c r="BI71">
        <v>0</v>
      </c>
      <c r="BJ71">
        <v>1</v>
      </c>
      <c r="BK71">
        <v>36</v>
      </c>
      <c r="BL71">
        <v>31</v>
      </c>
      <c r="BM71">
        <v>0.33333333333333337</v>
      </c>
      <c r="BN71">
        <v>0.67708333333333326</v>
      </c>
      <c r="BO71">
        <v>1.2538580246913634E-2</v>
      </c>
    </row>
    <row r="72" spans="1:67" x14ac:dyDescent="0.45">
      <c r="A72">
        <v>10.5</v>
      </c>
      <c r="B72">
        <v>58</v>
      </c>
      <c r="C72">
        <v>15</v>
      </c>
      <c r="D72">
        <v>0.16700000000000001</v>
      </c>
      <c r="E72">
        <v>81</v>
      </c>
      <c r="F72">
        <v>1</v>
      </c>
      <c r="G72">
        <v>120</v>
      </c>
      <c r="H72">
        <v>0</v>
      </c>
      <c r="I72">
        <v>39</v>
      </c>
      <c r="J72">
        <v>10</v>
      </c>
      <c r="K72">
        <v>2</v>
      </c>
      <c r="L72">
        <v>47</v>
      </c>
      <c r="M72">
        <v>35</v>
      </c>
      <c r="N72">
        <v>0</v>
      </c>
      <c r="O72">
        <v>181</v>
      </c>
      <c r="P72">
        <v>188</v>
      </c>
      <c r="Q72">
        <v>3.8674033149171269E-2</v>
      </c>
      <c r="R72">
        <v>0</v>
      </c>
      <c r="S72">
        <v>1</v>
      </c>
      <c r="T72">
        <v>1</v>
      </c>
      <c r="U72">
        <v>0</v>
      </c>
      <c r="V72">
        <v>0.68681898874988345</v>
      </c>
      <c r="W72">
        <v>0.68681898874988345</v>
      </c>
      <c r="X72">
        <v>0.31318101125011655</v>
      </c>
      <c r="Y72">
        <v>-1.160973944895928</v>
      </c>
      <c r="Z72">
        <v>0</v>
      </c>
      <c r="AA72">
        <v>2.1930416087754678</v>
      </c>
      <c r="BH72">
        <v>0.64610243720451732</v>
      </c>
      <c r="BI72">
        <v>1</v>
      </c>
      <c r="BJ72">
        <v>0</v>
      </c>
      <c r="BK72">
        <v>37</v>
      </c>
      <c r="BL72">
        <v>31</v>
      </c>
      <c r="BM72">
        <v>0.31481481481481477</v>
      </c>
      <c r="BN72">
        <v>0.67708333333333326</v>
      </c>
      <c r="BO72">
        <v>1.253858024691356E-2</v>
      </c>
    </row>
    <row r="73" spans="1:67" x14ac:dyDescent="0.45">
      <c r="A73">
        <v>10.5</v>
      </c>
      <c r="B73">
        <v>60</v>
      </c>
      <c r="C73">
        <v>3</v>
      </c>
      <c r="D73">
        <v>0.81299999999999994</v>
      </c>
      <c r="E73">
        <v>101</v>
      </c>
      <c r="F73">
        <v>3</v>
      </c>
      <c r="G73">
        <v>106</v>
      </c>
      <c r="H73">
        <v>0</v>
      </c>
      <c r="I73">
        <v>44</v>
      </c>
      <c r="J73">
        <v>8</v>
      </c>
      <c r="K73">
        <v>3</v>
      </c>
      <c r="L73">
        <v>33</v>
      </c>
      <c r="M73">
        <v>45</v>
      </c>
      <c r="N73">
        <v>0</v>
      </c>
      <c r="O73">
        <v>170</v>
      </c>
      <c r="P73">
        <v>177</v>
      </c>
      <c r="Q73">
        <v>4.1176470588235294E-2</v>
      </c>
      <c r="R73">
        <v>1</v>
      </c>
      <c r="S73">
        <v>0</v>
      </c>
      <c r="T73">
        <v>1</v>
      </c>
      <c r="U73">
        <v>1</v>
      </c>
      <c r="V73">
        <v>0.57147000747103593</v>
      </c>
      <c r="W73">
        <v>0.57147000747103593</v>
      </c>
      <c r="X73">
        <v>0.42852999252896407</v>
      </c>
      <c r="Y73">
        <v>-0.55954327749005572</v>
      </c>
      <c r="Z73">
        <v>100</v>
      </c>
      <c r="AA73">
        <v>0.74987311132104062</v>
      </c>
      <c r="BH73">
        <v>0.65289440454168057</v>
      </c>
      <c r="BI73">
        <v>1</v>
      </c>
      <c r="BJ73">
        <v>0</v>
      </c>
      <c r="BK73">
        <v>38</v>
      </c>
      <c r="BL73">
        <v>31</v>
      </c>
      <c r="BM73">
        <v>0.29629629629629628</v>
      </c>
      <c r="BN73">
        <v>0.67708333333333326</v>
      </c>
      <c r="BO73">
        <v>0</v>
      </c>
    </row>
    <row r="74" spans="1:67" x14ac:dyDescent="0.45">
      <c r="A74">
        <v>10.5</v>
      </c>
      <c r="B74">
        <v>65</v>
      </c>
      <c r="C74">
        <v>3</v>
      </c>
      <c r="D74">
        <v>0.59</v>
      </c>
      <c r="E74">
        <v>121</v>
      </c>
      <c r="F74">
        <v>3</v>
      </c>
      <c r="G74">
        <v>108</v>
      </c>
      <c r="H74">
        <v>1</v>
      </c>
      <c r="I74">
        <v>32</v>
      </c>
      <c r="J74">
        <v>10</v>
      </c>
      <c r="K74">
        <v>2</v>
      </c>
      <c r="L74">
        <v>29</v>
      </c>
      <c r="M74">
        <v>54</v>
      </c>
      <c r="N74">
        <v>0</v>
      </c>
      <c r="O74">
        <v>173</v>
      </c>
      <c r="P74">
        <v>181</v>
      </c>
      <c r="Q74">
        <v>4.6242774566473986E-2</v>
      </c>
      <c r="R74">
        <v>1</v>
      </c>
      <c r="S74">
        <v>0</v>
      </c>
      <c r="T74">
        <v>1</v>
      </c>
      <c r="U74">
        <v>1</v>
      </c>
      <c r="V74">
        <v>0.90757682717284838</v>
      </c>
      <c r="W74">
        <v>0.90757682717284838</v>
      </c>
      <c r="X74">
        <v>9.2423172827151623E-2</v>
      </c>
      <c r="Y74">
        <v>-9.6977058384714779E-2</v>
      </c>
      <c r="Z74">
        <v>100</v>
      </c>
      <c r="AA74">
        <v>0.10183509545418307</v>
      </c>
      <c r="BH74">
        <v>0.65440816507828226</v>
      </c>
      <c r="BI74">
        <v>0</v>
      </c>
      <c r="BJ74">
        <v>1</v>
      </c>
      <c r="BK74">
        <v>38</v>
      </c>
      <c r="BL74">
        <v>32</v>
      </c>
      <c r="BM74">
        <v>0.29629629629629628</v>
      </c>
      <c r="BN74">
        <v>0.66666666666666674</v>
      </c>
      <c r="BO74">
        <v>1.2345679012345661E-2</v>
      </c>
    </row>
    <row r="75" spans="1:67" x14ac:dyDescent="0.45">
      <c r="A75">
        <v>10.6</v>
      </c>
      <c r="B75">
        <v>51</v>
      </c>
      <c r="C75">
        <v>3</v>
      </c>
      <c r="D75">
        <v>1.155</v>
      </c>
      <c r="E75">
        <v>132</v>
      </c>
      <c r="F75">
        <v>2</v>
      </c>
      <c r="G75">
        <v>98</v>
      </c>
      <c r="H75">
        <v>1</v>
      </c>
      <c r="I75">
        <v>35</v>
      </c>
      <c r="J75">
        <v>1</v>
      </c>
      <c r="K75">
        <v>3</v>
      </c>
      <c r="L75">
        <v>35</v>
      </c>
      <c r="M75">
        <v>26</v>
      </c>
      <c r="N75">
        <v>0</v>
      </c>
      <c r="O75">
        <v>173</v>
      </c>
      <c r="P75">
        <v>181</v>
      </c>
      <c r="Q75">
        <v>4.6242774566473986E-2</v>
      </c>
      <c r="R75">
        <v>0</v>
      </c>
      <c r="S75">
        <v>1</v>
      </c>
      <c r="T75">
        <v>1</v>
      </c>
      <c r="U75">
        <v>0</v>
      </c>
      <c r="V75">
        <v>0.49417887522846088</v>
      </c>
      <c r="W75">
        <v>0.49417887522846088</v>
      </c>
      <c r="X75">
        <v>0.50582112477153918</v>
      </c>
      <c r="Y75">
        <v>-0.68157218055012225</v>
      </c>
      <c r="Z75">
        <v>100</v>
      </c>
      <c r="AA75">
        <v>0.9769834651561129</v>
      </c>
      <c r="BH75">
        <v>0.65652981560559243</v>
      </c>
      <c r="BI75">
        <v>1</v>
      </c>
      <c r="BJ75">
        <v>0</v>
      </c>
      <c r="BK75">
        <v>39</v>
      </c>
      <c r="BL75">
        <v>32</v>
      </c>
      <c r="BM75">
        <v>0.27777777777777779</v>
      </c>
      <c r="BN75">
        <v>0.66666666666666674</v>
      </c>
      <c r="BO75">
        <v>0</v>
      </c>
    </row>
    <row r="76" spans="1:67" x14ac:dyDescent="0.45">
      <c r="A76">
        <v>10.7</v>
      </c>
      <c r="B76">
        <v>53</v>
      </c>
      <c r="C76">
        <v>4</v>
      </c>
      <c r="D76">
        <v>1.018</v>
      </c>
      <c r="E76">
        <v>134</v>
      </c>
      <c r="F76">
        <v>1</v>
      </c>
      <c r="G76">
        <v>86</v>
      </c>
      <c r="H76">
        <v>1</v>
      </c>
      <c r="I76">
        <v>36</v>
      </c>
      <c r="J76">
        <v>10</v>
      </c>
      <c r="K76">
        <v>4</v>
      </c>
      <c r="L76">
        <v>35</v>
      </c>
      <c r="M76">
        <v>31</v>
      </c>
      <c r="N76">
        <v>0</v>
      </c>
      <c r="O76">
        <v>176</v>
      </c>
      <c r="P76">
        <v>182</v>
      </c>
      <c r="Q76">
        <v>3.4090909090909088E-2</v>
      </c>
      <c r="R76">
        <v>0</v>
      </c>
      <c r="S76">
        <v>1</v>
      </c>
      <c r="T76">
        <v>1</v>
      </c>
      <c r="U76">
        <v>0</v>
      </c>
      <c r="V76">
        <v>0.61771639856294636</v>
      </c>
      <c r="W76">
        <v>0.61771639856294636</v>
      </c>
      <c r="X76">
        <v>0.38228360143705364</v>
      </c>
      <c r="Y76">
        <v>-0.96159253368824604</v>
      </c>
      <c r="Z76">
        <v>0</v>
      </c>
      <c r="AA76">
        <v>1.6158590016439898</v>
      </c>
      <c r="BH76">
        <v>0.65707472607027984</v>
      </c>
      <c r="BI76">
        <v>0</v>
      </c>
      <c r="BJ76">
        <v>1</v>
      </c>
      <c r="BK76">
        <v>39</v>
      </c>
      <c r="BL76">
        <v>33</v>
      </c>
      <c r="BM76">
        <v>0.27777777777777779</v>
      </c>
      <c r="BN76">
        <v>0.65625</v>
      </c>
      <c r="BO76">
        <v>0</v>
      </c>
    </row>
    <row r="77" spans="1:67" x14ac:dyDescent="0.45">
      <c r="A77">
        <v>10.7</v>
      </c>
      <c r="B77">
        <v>62</v>
      </c>
      <c r="C77">
        <v>8</v>
      </c>
      <c r="D77">
        <v>0.879</v>
      </c>
      <c r="E77">
        <v>118</v>
      </c>
      <c r="F77">
        <v>3</v>
      </c>
      <c r="G77">
        <v>108</v>
      </c>
      <c r="H77">
        <v>1</v>
      </c>
      <c r="I77">
        <v>31</v>
      </c>
      <c r="J77">
        <v>10</v>
      </c>
      <c r="K77">
        <v>2</v>
      </c>
      <c r="L77">
        <v>37</v>
      </c>
      <c r="M77">
        <v>50</v>
      </c>
      <c r="N77">
        <v>1</v>
      </c>
      <c r="O77">
        <v>173</v>
      </c>
      <c r="P77">
        <v>180</v>
      </c>
      <c r="Q77">
        <v>4.046242774566474E-2</v>
      </c>
      <c r="R77">
        <v>0</v>
      </c>
      <c r="S77">
        <v>1</v>
      </c>
      <c r="T77">
        <v>1</v>
      </c>
      <c r="U77">
        <v>0</v>
      </c>
      <c r="V77">
        <v>0.65652981560559243</v>
      </c>
      <c r="W77">
        <v>0.65652981560559243</v>
      </c>
      <c r="X77">
        <v>0.34347018439440757</v>
      </c>
      <c r="Y77">
        <v>-1.0686549705210611</v>
      </c>
      <c r="Z77">
        <v>0</v>
      </c>
      <c r="AA77">
        <v>1.9114608645380926</v>
      </c>
      <c r="BH77">
        <v>0.65729836239064376</v>
      </c>
      <c r="BI77">
        <v>0</v>
      </c>
      <c r="BJ77">
        <v>1</v>
      </c>
      <c r="BK77">
        <v>39</v>
      </c>
      <c r="BL77">
        <v>34</v>
      </c>
      <c r="BM77">
        <v>0.27777777777777779</v>
      </c>
      <c r="BN77">
        <v>0.64583333333333326</v>
      </c>
      <c r="BO77">
        <v>1.1959876543209857E-2</v>
      </c>
    </row>
    <row r="78" spans="1:67" x14ac:dyDescent="0.45">
      <c r="A78">
        <v>10.9</v>
      </c>
      <c r="B78">
        <v>56</v>
      </c>
      <c r="C78">
        <v>9</v>
      </c>
      <c r="D78">
        <v>1.9990000000000001</v>
      </c>
      <c r="E78">
        <v>75</v>
      </c>
      <c r="F78">
        <v>0</v>
      </c>
      <c r="G78">
        <v>72</v>
      </c>
      <c r="H78">
        <v>1</v>
      </c>
      <c r="I78">
        <v>49</v>
      </c>
      <c r="J78">
        <v>7</v>
      </c>
      <c r="K78">
        <v>4</v>
      </c>
      <c r="L78">
        <v>41</v>
      </c>
      <c r="M78">
        <v>33</v>
      </c>
      <c r="N78">
        <v>0</v>
      </c>
      <c r="O78">
        <v>182</v>
      </c>
      <c r="P78">
        <v>189</v>
      </c>
      <c r="Q78">
        <v>3.8461538461538464E-2</v>
      </c>
      <c r="R78">
        <v>0</v>
      </c>
      <c r="S78">
        <v>1</v>
      </c>
      <c r="T78">
        <v>1</v>
      </c>
      <c r="U78">
        <v>0</v>
      </c>
      <c r="V78">
        <v>0.25468457749076245</v>
      </c>
      <c r="W78">
        <v>0.25468457749076245</v>
      </c>
      <c r="X78">
        <v>0.74531542250923755</v>
      </c>
      <c r="Y78">
        <v>-0.29394776428666575</v>
      </c>
      <c r="Z78">
        <v>100</v>
      </c>
      <c r="AA78">
        <v>0.34171381645816656</v>
      </c>
      <c r="BH78">
        <v>0.6591755774271999</v>
      </c>
      <c r="BI78">
        <v>1</v>
      </c>
      <c r="BJ78">
        <v>0</v>
      </c>
      <c r="BK78">
        <v>40</v>
      </c>
      <c r="BL78">
        <v>34</v>
      </c>
      <c r="BM78">
        <v>0.2592592592592593</v>
      </c>
      <c r="BN78">
        <v>0.64583333333333326</v>
      </c>
      <c r="BO78">
        <v>0</v>
      </c>
    </row>
    <row r="79" spans="1:67" x14ac:dyDescent="0.45">
      <c r="A79">
        <v>11</v>
      </c>
      <c r="B79">
        <v>51</v>
      </c>
      <c r="C79">
        <v>6</v>
      </c>
      <c r="D79">
        <v>1.0840000000000001</v>
      </c>
      <c r="E79">
        <v>181</v>
      </c>
      <c r="F79">
        <v>2</v>
      </c>
      <c r="G79">
        <v>101</v>
      </c>
      <c r="H79">
        <v>1</v>
      </c>
      <c r="I79">
        <v>53</v>
      </c>
      <c r="J79">
        <v>9</v>
      </c>
      <c r="K79">
        <v>4</v>
      </c>
      <c r="L79">
        <v>37</v>
      </c>
      <c r="M79">
        <v>33</v>
      </c>
      <c r="N79">
        <v>0</v>
      </c>
      <c r="O79">
        <v>164</v>
      </c>
      <c r="P79">
        <v>170</v>
      </c>
      <c r="Q79">
        <v>3.6585365853658534E-2</v>
      </c>
      <c r="R79">
        <v>0</v>
      </c>
      <c r="S79">
        <v>1</v>
      </c>
      <c r="T79">
        <v>1</v>
      </c>
      <c r="U79">
        <v>0</v>
      </c>
      <c r="V79">
        <v>0.22995223628013164</v>
      </c>
      <c r="W79">
        <v>0.22995223628013164</v>
      </c>
      <c r="X79">
        <v>0.77004776371986838</v>
      </c>
      <c r="Y79">
        <v>-0.26130273525321446</v>
      </c>
      <c r="Z79">
        <v>100</v>
      </c>
      <c r="AA79">
        <v>0.29862074421111462</v>
      </c>
      <c r="BH79">
        <v>0.66013605751183879</v>
      </c>
      <c r="BI79">
        <v>0</v>
      </c>
      <c r="BJ79">
        <v>1</v>
      </c>
      <c r="BK79">
        <v>40</v>
      </c>
      <c r="BL79">
        <v>35</v>
      </c>
      <c r="BM79">
        <v>0.2592592592592593</v>
      </c>
      <c r="BN79">
        <v>0.63541666666666674</v>
      </c>
      <c r="BO79">
        <v>0</v>
      </c>
    </row>
    <row r="80" spans="1:67" x14ac:dyDescent="0.45">
      <c r="A80">
        <v>11.1</v>
      </c>
      <c r="B80">
        <v>65</v>
      </c>
      <c r="C80">
        <v>3</v>
      </c>
      <c r="D80">
        <v>0.159</v>
      </c>
      <c r="E80">
        <v>144</v>
      </c>
      <c r="F80">
        <v>2</v>
      </c>
      <c r="G80">
        <v>85</v>
      </c>
      <c r="H80">
        <v>1</v>
      </c>
      <c r="I80">
        <v>47</v>
      </c>
      <c r="J80">
        <v>14</v>
      </c>
      <c r="K80">
        <v>3</v>
      </c>
      <c r="L80">
        <v>27</v>
      </c>
      <c r="M80">
        <v>59</v>
      </c>
      <c r="N80">
        <v>1</v>
      </c>
      <c r="O80">
        <v>168</v>
      </c>
      <c r="P80">
        <v>174</v>
      </c>
      <c r="Q80">
        <v>3.5714285714285712E-2</v>
      </c>
      <c r="R80">
        <v>0</v>
      </c>
      <c r="S80">
        <v>1</v>
      </c>
      <c r="T80">
        <v>1</v>
      </c>
      <c r="U80">
        <v>0</v>
      </c>
      <c r="V80">
        <v>0.13341437712340717</v>
      </c>
      <c r="W80">
        <v>0.13341437712340717</v>
      </c>
      <c r="X80">
        <v>0.8665856228765928</v>
      </c>
      <c r="Y80">
        <v>-0.14319436007866895</v>
      </c>
      <c r="Z80">
        <v>100</v>
      </c>
      <c r="AA80">
        <v>0.15395406247399307</v>
      </c>
      <c r="BH80">
        <v>0.66061856535666774</v>
      </c>
      <c r="BI80">
        <v>0</v>
      </c>
      <c r="BJ80">
        <v>1</v>
      </c>
      <c r="BK80">
        <v>40</v>
      </c>
      <c r="BL80">
        <v>36</v>
      </c>
      <c r="BM80">
        <v>0.2592592592592593</v>
      </c>
      <c r="BN80">
        <v>0.625</v>
      </c>
      <c r="BO80">
        <v>0</v>
      </c>
    </row>
    <row r="81" spans="1:67" x14ac:dyDescent="0.45">
      <c r="A81">
        <v>11.1</v>
      </c>
      <c r="B81">
        <v>70</v>
      </c>
      <c r="C81">
        <v>20</v>
      </c>
      <c r="D81">
        <v>0.40799999999999997</v>
      </c>
      <c r="E81">
        <v>175</v>
      </c>
      <c r="F81">
        <v>2</v>
      </c>
      <c r="G81">
        <v>96</v>
      </c>
      <c r="H81">
        <v>0</v>
      </c>
      <c r="I81">
        <v>42</v>
      </c>
      <c r="J81">
        <v>7</v>
      </c>
      <c r="K81">
        <v>6</v>
      </c>
      <c r="L81">
        <v>47</v>
      </c>
      <c r="M81">
        <v>49</v>
      </c>
      <c r="N81">
        <v>0</v>
      </c>
      <c r="O81">
        <v>161</v>
      </c>
      <c r="P81">
        <v>168</v>
      </c>
      <c r="Q81">
        <v>4.3478260869565216E-2</v>
      </c>
      <c r="R81">
        <v>0</v>
      </c>
      <c r="S81">
        <v>1</v>
      </c>
      <c r="T81">
        <v>1</v>
      </c>
      <c r="U81">
        <v>0</v>
      </c>
      <c r="V81">
        <v>0.56341314053968838</v>
      </c>
      <c r="W81">
        <v>0.56341314053968838</v>
      </c>
      <c r="X81">
        <v>0.43658685946031162</v>
      </c>
      <c r="Y81">
        <v>-0.82876793275323957</v>
      </c>
      <c r="Z81">
        <v>0</v>
      </c>
      <c r="AA81">
        <v>1.2904949572604028</v>
      </c>
      <c r="BH81">
        <v>0.6609613362905955</v>
      </c>
      <c r="BI81">
        <v>0</v>
      </c>
      <c r="BJ81">
        <v>1</v>
      </c>
      <c r="BK81">
        <v>40</v>
      </c>
      <c r="BL81">
        <v>37</v>
      </c>
      <c r="BM81">
        <v>0.2592592592592593</v>
      </c>
      <c r="BN81">
        <v>0.61458333333333326</v>
      </c>
      <c r="BO81">
        <v>0</v>
      </c>
    </row>
    <row r="82" spans="1:67" x14ac:dyDescent="0.45">
      <c r="A82">
        <v>11.2</v>
      </c>
      <c r="B82">
        <v>70</v>
      </c>
      <c r="C82">
        <v>14</v>
      </c>
      <c r="D82">
        <v>4.8000000000000001E-2</v>
      </c>
      <c r="E82">
        <v>197</v>
      </c>
      <c r="F82">
        <v>4</v>
      </c>
      <c r="G82">
        <v>72</v>
      </c>
      <c r="H82">
        <v>1</v>
      </c>
      <c r="I82">
        <v>35</v>
      </c>
      <c r="J82">
        <v>11</v>
      </c>
      <c r="K82">
        <v>3</v>
      </c>
      <c r="L82">
        <v>42</v>
      </c>
      <c r="M82">
        <v>56</v>
      </c>
      <c r="N82">
        <v>0</v>
      </c>
      <c r="O82">
        <v>166</v>
      </c>
      <c r="P82">
        <v>172</v>
      </c>
      <c r="Q82">
        <v>3.614457831325301E-2</v>
      </c>
      <c r="R82">
        <v>1</v>
      </c>
      <c r="S82">
        <v>0</v>
      </c>
      <c r="T82">
        <v>1</v>
      </c>
      <c r="U82">
        <v>1</v>
      </c>
      <c r="V82">
        <v>0.90083721540686612</v>
      </c>
      <c r="W82">
        <v>0.90083721540686612</v>
      </c>
      <c r="X82">
        <v>9.9162784593133879E-2</v>
      </c>
      <c r="Y82">
        <v>-0.10443070872134069</v>
      </c>
      <c r="Z82">
        <v>100</v>
      </c>
      <c r="AA82">
        <v>0.11007847244448785</v>
      </c>
      <c r="BH82">
        <v>0.66105142378386728</v>
      </c>
      <c r="BI82">
        <v>0</v>
      </c>
      <c r="BJ82">
        <v>1</v>
      </c>
      <c r="BK82">
        <v>40</v>
      </c>
      <c r="BL82">
        <v>38</v>
      </c>
      <c r="BM82">
        <v>0.2592592592592593</v>
      </c>
      <c r="BN82">
        <v>0.60416666666666674</v>
      </c>
      <c r="BO82">
        <v>1.1188271604938323E-2</v>
      </c>
    </row>
    <row r="83" spans="1:67" x14ac:dyDescent="0.45">
      <c r="A83">
        <v>11.3</v>
      </c>
      <c r="B83">
        <v>72</v>
      </c>
      <c r="C83">
        <v>4</v>
      </c>
      <c r="D83">
        <v>1.496</v>
      </c>
      <c r="E83">
        <v>139</v>
      </c>
      <c r="F83">
        <v>2</v>
      </c>
      <c r="G83">
        <v>84</v>
      </c>
      <c r="H83">
        <v>1</v>
      </c>
      <c r="I83">
        <v>36</v>
      </c>
      <c r="J83">
        <v>6</v>
      </c>
      <c r="K83">
        <v>3</v>
      </c>
      <c r="L83">
        <v>34</v>
      </c>
      <c r="M83">
        <v>77</v>
      </c>
      <c r="N83">
        <v>0</v>
      </c>
      <c r="O83">
        <v>177</v>
      </c>
      <c r="P83">
        <v>184</v>
      </c>
      <c r="Q83">
        <v>3.954802259887006E-2</v>
      </c>
      <c r="R83">
        <v>1</v>
      </c>
      <c r="S83">
        <v>0</v>
      </c>
      <c r="T83">
        <v>1</v>
      </c>
      <c r="U83">
        <v>1</v>
      </c>
      <c r="V83">
        <v>0.88405721625275124</v>
      </c>
      <c r="W83">
        <v>0.88405721625275124</v>
      </c>
      <c r="X83">
        <v>0.11594278374724876</v>
      </c>
      <c r="Y83">
        <v>-0.12323349417120051</v>
      </c>
      <c r="Z83">
        <v>100</v>
      </c>
      <c r="AA83">
        <v>0.13114850669812395</v>
      </c>
      <c r="BH83">
        <v>0.66777253894612076</v>
      </c>
      <c r="BI83">
        <v>1</v>
      </c>
      <c r="BJ83">
        <v>0</v>
      </c>
      <c r="BK83">
        <v>41</v>
      </c>
      <c r="BL83">
        <v>38</v>
      </c>
      <c r="BM83">
        <v>0.2407407407407407</v>
      </c>
      <c r="BN83">
        <v>0.60416666666666674</v>
      </c>
      <c r="BO83">
        <v>0</v>
      </c>
    </row>
    <row r="84" spans="1:67" x14ac:dyDescent="0.45">
      <c r="A84">
        <v>11.4</v>
      </c>
      <c r="B84">
        <v>58</v>
      </c>
      <c r="C84">
        <v>2</v>
      </c>
      <c r="D84">
        <v>1.3360000000000001</v>
      </c>
      <c r="E84">
        <v>150</v>
      </c>
      <c r="F84">
        <v>2</v>
      </c>
      <c r="G84">
        <v>98</v>
      </c>
      <c r="H84">
        <v>1</v>
      </c>
      <c r="I84">
        <v>38</v>
      </c>
      <c r="J84">
        <v>9</v>
      </c>
      <c r="K84">
        <v>2</v>
      </c>
      <c r="L84">
        <v>47</v>
      </c>
      <c r="M84">
        <v>41</v>
      </c>
      <c r="N84">
        <v>1</v>
      </c>
      <c r="O84">
        <v>177</v>
      </c>
      <c r="P84">
        <v>183</v>
      </c>
      <c r="Q84">
        <v>3.3898305084745763E-2</v>
      </c>
      <c r="R84">
        <v>0</v>
      </c>
      <c r="S84">
        <v>1</v>
      </c>
      <c r="T84">
        <v>1</v>
      </c>
      <c r="U84">
        <v>0</v>
      </c>
      <c r="V84">
        <v>0.36706356432879284</v>
      </c>
      <c r="W84">
        <v>0.36706356432879284</v>
      </c>
      <c r="X84">
        <v>0.63293643567120716</v>
      </c>
      <c r="Y84">
        <v>-0.45738527946117502</v>
      </c>
      <c r="Z84">
        <v>100</v>
      </c>
      <c r="AA84">
        <v>0.57993748446403559</v>
      </c>
      <c r="BH84">
        <v>0.66808616159197076</v>
      </c>
      <c r="BI84">
        <v>0</v>
      </c>
      <c r="BJ84">
        <v>1</v>
      </c>
      <c r="BK84">
        <v>41</v>
      </c>
      <c r="BL84">
        <v>39</v>
      </c>
      <c r="BM84">
        <v>0.2407407407407407</v>
      </c>
      <c r="BN84">
        <v>0.59375</v>
      </c>
      <c r="BO84">
        <v>0</v>
      </c>
    </row>
    <row r="85" spans="1:67" x14ac:dyDescent="0.45">
      <c r="A85">
        <v>11.4</v>
      </c>
      <c r="B85">
        <v>65</v>
      </c>
      <c r="C85">
        <v>9</v>
      </c>
      <c r="D85">
        <v>0.27500000000000002</v>
      </c>
      <c r="E85">
        <v>139</v>
      </c>
      <c r="F85">
        <v>1</v>
      </c>
      <c r="G85">
        <v>124</v>
      </c>
      <c r="H85">
        <v>1</v>
      </c>
      <c r="I85">
        <v>34</v>
      </c>
      <c r="J85">
        <v>11</v>
      </c>
      <c r="K85">
        <v>2</v>
      </c>
      <c r="L85">
        <v>40</v>
      </c>
      <c r="M85">
        <v>59</v>
      </c>
      <c r="N85">
        <v>1</v>
      </c>
      <c r="O85">
        <v>169</v>
      </c>
      <c r="P85">
        <v>174</v>
      </c>
      <c r="Q85">
        <v>2.9585798816568046E-2</v>
      </c>
      <c r="R85">
        <v>0</v>
      </c>
      <c r="S85">
        <v>1</v>
      </c>
      <c r="T85">
        <v>1</v>
      </c>
      <c r="U85">
        <v>0</v>
      </c>
      <c r="V85">
        <v>0.27337492479333664</v>
      </c>
      <c r="W85">
        <v>0.27337492479333664</v>
      </c>
      <c r="X85">
        <v>0.72662507520666342</v>
      </c>
      <c r="Y85">
        <v>-0.3193446494592847</v>
      </c>
      <c r="Z85">
        <v>100</v>
      </c>
      <c r="AA85">
        <v>0.37622555857377282</v>
      </c>
      <c r="BH85">
        <v>0.67738504771340213</v>
      </c>
      <c r="BI85">
        <v>0</v>
      </c>
      <c r="BJ85">
        <v>1</v>
      </c>
      <c r="BK85">
        <v>41</v>
      </c>
      <c r="BL85">
        <v>40</v>
      </c>
      <c r="BM85">
        <v>0.2407407407407407</v>
      </c>
      <c r="BN85">
        <v>0.58333333333333326</v>
      </c>
      <c r="BO85">
        <v>1.0802469135802451E-2</v>
      </c>
    </row>
    <row r="86" spans="1:67" x14ac:dyDescent="0.45">
      <c r="A86">
        <v>11.4</v>
      </c>
      <c r="B86">
        <v>96</v>
      </c>
      <c r="C86">
        <v>1</v>
      </c>
      <c r="D86">
        <v>0.83099999999999996</v>
      </c>
      <c r="E86">
        <v>199</v>
      </c>
      <c r="F86">
        <v>3</v>
      </c>
      <c r="G86">
        <v>109</v>
      </c>
      <c r="H86">
        <v>0</v>
      </c>
      <c r="I86">
        <v>44</v>
      </c>
      <c r="J86">
        <v>10</v>
      </c>
      <c r="K86">
        <v>4</v>
      </c>
      <c r="L86">
        <v>24</v>
      </c>
      <c r="M86">
        <v>65</v>
      </c>
      <c r="N86">
        <v>0</v>
      </c>
      <c r="O86">
        <v>162</v>
      </c>
      <c r="P86">
        <v>168</v>
      </c>
      <c r="Q86">
        <v>3.7037037037037035E-2</v>
      </c>
      <c r="R86">
        <v>1</v>
      </c>
      <c r="S86">
        <v>0</v>
      </c>
      <c r="T86">
        <v>1</v>
      </c>
      <c r="U86">
        <v>1</v>
      </c>
      <c r="V86">
        <v>0.92296405496348977</v>
      </c>
      <c r="W86">
        <v>0.92296405496348977</v>
      </c>
      <c r="X86">
        <v>7.7035945036510234E-2</v>
      </c>
      <c r="Y86">
        <v>-8.0164988939138412E-2</v>
      </c>
      <c r="Z86">
        <v>100</v>
      </c>
      <c r="AA86">
        <v>8.3465812804115747E-2</v>
      </c>
      <c r="BH86">
        <v>0.68163154822350269</v>
      </c>
      <c r="BI86">
        <v>1</v>
      </c>
      <c r="BJ86">
        <v>0</v>
      </c>
      <c r="BK86">
        <v>42</v>
      </c>
      <c r="BL86">
        <v>40</v>
      </c>
      <c r="BM86">
        <v>0.22222222222222221</v>
      </c>
      <c r="BN86">
        <v>0.58333333333333326</v>
      </c>
      <c r="BO86">
        <v>1.0802469135802451E-2</v>
      </c>
    </row>
    <row r="87" spans="1:67" x14ac:dyDescent="0.45">
      <c r="A87">
        <v>11.6</v>
      </c>
      <c r="B87">
        <v>55</v>
      </c>
      <c r="C87">
        <v>3</v>
      </c>
      <c r="D87">
        <v>0.73899999999999999</v>
      </c>
      <c r="E87">
        <v>146</v>
      </c>
      <c r="F87">
        <v>3</v>
      </c>
      <c r="G87">
        <v>114</v>
      </c>
      <c r="H87">
        <v>1</v>
      </c>
      <c r="I87">
        <v>43</v>
      </c>
      <c r="J87">
        <v>11</v>
      </c>
      <c r="K87">
        <v>3</v>
      </c>
      <c r="L87">
        <v>28</v>
      </c>
      <c r="M87">
        <v>35</v>
      </c>
      <c r="N87">
        <v>0</v>
      </c>
      <c r="O87">
        <v>170</v>
      </c>
      <c r="P87">
        <v>175</v>
      </c>
      <c r="Q87">
        <v>2.9411764705882353E-2</v>
      </c>
      <c r="R87">
        <v>1</v>
      </c>
      <c r="S87">
        <v>0</v>
      </c>
      <c r="T87">
        <v>1</v>
      </c>
      <c r="U87">
        <v>1</v>
      </c>
      <c r="V87">
        <v>0.54793456827945097</v>
      </c>
      <c r="W87">
        <v>0.54793456827945097</v>
      </c>
      <c r="X87">
        <v>0.45206543172054903</v>
      </c>
      <c r="Y87">
        <v>-0.60159940011288937</v>
      </c>
      <c r="Z87">
        <v>100</v>
      </c>
      <c r="AA87">
        <v>0.82503542921203699</v>
      </c>
      <c r="BH87">
        <v>0.68681898874988345</v>
      </c>
      <c r="BI87">
        <v>1</v>
      </c>
      <c r="BJ87">
        <v>0</v>
      </c>
      <c r="BK87">
        <v>43</v>
      </c>
      <c r="BL87">
        <v>40</v>
      </c>
      <c r="BM87">
        <v>0.20370370370370372</v>
      </c>
      <c r="BN87">
        <v>0.58333333333333326</v>
      </c>
      <c r="BO87">
        <v>1.0802469135802451E-2</v>
      </c>
    </row>
    <row r="88" spans="1:67" x14ac:dyDescent="0.45">
      <c r="A88">
        <v>11.6</v>
      </c>
      <c r="B88">
        <v>60</v>
      </c>
      <c r="C88">
        <v>9</v>
      </c>
      <c r="D88">
        <v>3.2000000000000001E-2</v>
      </c>
      <c r="E88">
        <v>102</v>
      </c>
      <c r="F88">
        <v>5</v>
      </c>
      <c r="G88">
        <v>135</v>
      </c>
      <c r="H88">
        <v>1</v>
      </c>
      <c r="I88">
        <v>35</v>
      </c>
      <c r="J88">
        <v>8</v>
      </c>
      <c r="K88">
        <v>2</v>
      </c>
      <c r="L88">
        <v>32</v>
      </c>
      <c r="M88">
        <v>37</v>
      </c>
      <c r="N88">
        <v>0</v>
      </c>
      <c r="O88">
        <v>178</v>
      </c>
      <c r="P88">
        <v>185</v>
      </c>
      <c r="Q88">
        <v>3.9325842696629212E-2</v>
      </c>
      <c r="R88">
        <v>1</v>
      </c>
      <c r="S88">
        <v>0</v>
      </c>
      <c r="T88">
        <v>1</v>
      </c>
      <c r="U88">
        <v>1</v>
      </c>
      <c r="V88">
        <v>0.83934901491323177</v>
      </c>
      <c r="W88">
        <v>0.83934901491323177</v>
      </c>
      <c r="X88">
        <v>0.16065098508676823</v>
      </c>
      <c r="Y88">
        <v>-0.17512866984491235</v>
      </c>
      <c r="Z88">
        <v>100</v>
      </c>
      <c r="AA88">
        <v>0.19139950393981892</v>
      </c>
      <c r="BH88">
        <v>0.69650965895365369</v>
      </c>
      <c r="BI88">
        <v>1</v>
      </c>
      <c r="BJ88">
        <v>0</v>
      </c>
      <c r="BK88">
        <v>44</v>
      </c>
      <c r="BL88">
        <v>40</v>
      </c>
      <c r="BM88">
        <v>0.18518518518518523</v>
      </c>
      <c r="BN88">
        <v>0.58333333333333326</v>
      </c>
      <c r="BO88">
        <v>0</v>
      </c>
    </row>
    <row r="89" spans="1:67" x14ac:dyDescent="0.45">
      <c r="A89">
        <v>11.7</v>
      </c>
      <c r="B89">
        <v>82</v>
      </c>
      <c r="C89">
        <v>15</v>
      </c>
      <c r="D89">
        <v>0.88800000000000001</v>
      </c>
      <c r="E89">
        <v>202</v>
      </c>
      <c r="F89">
        <v>5</v>
      </c>
      <c r="G89">
        <v>147</v>
      </c>
      <c r="H89">
        <v>1</v>
      </c>
      <c r="I89">
        <v>40</v>
      </c>
      <c r="J89">
        <v>7</v>
      </c>
      <c r="K89">
        <v>3</v>
      </c>
      <c r="L89">
        <v>42</v>
      </c>
      <c r="M89">
        <v>61</v>
      </c>
      <c r="N89">
        <v>1</v>
      </c>
      <c r="O89">
        <v>156</v>
      </c>
      <c r="P89">
        <v>163</v>
      </c>
      <c r="Q89">
        <v>4.4871794871794872E-2</v>
      </c>
      <c r="R89">
        <v>1</v>
      </c>
      <c r="S89">
        <v>0</v>
      </c>
      <c r="T89">
        <v>1</v>
      </c>
      <c r="U89">
        <v>1</v>
      </c>
      <c r="V89">
        <v>0.66808616159197076</v>
      </c>
      <c r="W89">
        <v>0.66808616159197076</v>
      </c>
      <c r="X89">
        <v>0.33191383840802924</v>
      </c>
      <c r="Y89">
        <v>-0.40333812934414837</v>
      </c>
      <c r="Z89">
        <v>100</v>
      </c>
      <c r="AA89">
        <v>0.49681292247861802</v>
      </c>
      <c r="BH89">
        <v>0.70725788110052645</v>
      </c>
      <c r="BI89">
        <v>0</v>
      </c>
      <c r="BJ89">
        <v>1</v>
      </c>
      <c r="BK89">
        <v>44</v>
      </c>
      <c r="BL89">
        <v>41</v>
      </c>
      <c r="BM89">
        <v>0.18518518518518523</v>
      </c>
      <c r="BN89">
        <v>0.57291666666666674</v>
      </c>
      <c r="BO89">
        <v>0</v>
      </c>
    </row>
    <row r="90" spans="1:67" x14ac:dyDescent="0.45">
      <c r="A90">
        <v>11.8</v>
      </c>
      <c r="B90">
        <v>51</v>
      </c>
      <c r="C90">
        <v>8</v>
      </c>
      <c r="D90">
        <v>0.79900000000000004</v>
      </c>
      <c r="E90">
        <v>96</v>
      </c>
      <c r="F90">
        <v>6</v>
      </c>
      <c r="G90">
        <v>145</v>
      </c>
      <c r="H90">
        <v>1</v>
      </c>
      <c r="I90">
        <v>34</v>
      </c>
      <c r="J90">
        <v>12</v>
      </c>
      <c r="K90">
        <v>2</v>
      </c>
      <c r="L90">
        <v>40</v>
      </c>
      <c r="M90">
        <v>22</v>
      </c>
      <c r="N90">
        <v>0</v>
      </c>
      <c r="O90">
        <v>181</v>
      </c>
      <c r="P90">
        <v>189</v>
      </c>
      <c r="Q90">
        <v>4.4198895027624308E-2</v>
      </c>
      <c r="R90">
        <v>1</v>
      </c>
      <c r="S90">
        <v>0</v>
      </c>
      <c r="T90">
        <v>1</v>
      </c>
      <c r="U90">
        <v>1</v>
      </c>
      <c r="V90">
        <v>0.94852924401031669</v>
      </c>
      <c r="W90">
        <v>0.94852924401031669</v>
      </c>
      <c r="X90">
        <v>5.1470755989683314E-2</v>
      </c>
      <c r="Y90">
        <v>-5.2842658231736082E-2</v>
      </c>
      <c r="Z90">
        <v>100</v>
      </c>
      <c r="AA90">
        <v>5.4263752345756346E-2</v>
      </c>
      <c r="BH90">
        <v>0.70793541627444057</v>
      </c>
      <c r="BI90">
        <v>0</v>
      </c>
      <c r="BJ90">
        <v>1</v>
      </c>
      <c r="BK90">
        <v>44</v>
      </c>
      <c r="BL90">
        <v>42</v>
      </c>
      <c r="BM90">
        <v>0.18518518518518523</v>
      </c>
      <c r="BN90">
        <v>0.5625</v>
      </c>
      <c r="BO90">
        <v>0</v>
      </c>
    </row>
    <row r="91" spans="1:67" x14ac:dyDescent="0.45">
      <c r="A91">
        <v>11.8</v>
      </c>
      <c r="B91">
        <v>53</v>
      </c>
      <c r="C91">
        <v>7</v>
      </c>
      <c r="D91">
        <v>1.512</v>
      </c>
      <c r="E91">
        <v>125</v>
      </c>
      <c r="F91">
        <v>2</v>
      </c>
      <c r="G91">
        <v>101</v>
      </c>
      <c r="H91">
        <v>0</v>
      </c>
      <c r="I91">
        <v>39</v>
      </c>
      <c r="J91">
        <v>13</v>
      </c>
      <c r="K91">
        <v>2</v>
      </c>
      <c r="L91">
        <v>36</v>
      </c>
      <c r="M91">
        <v>32</v>
      </c>
      <c r="N91">
        <v>0</v>
      </c>
      <c r="O91">
        <v>172</v>
      </c>
      <c r="P91">
        <v>179</v>
      </c>
      <c r="Q91">
        <v>4.0697674418604654E-2</v>
      </c>
      <c r="R91">
        <v>1</v>
      </c>
      <c r="S91">
        <v>0</v>
      </c>
      <c r="T91">
        <v>1</v>
      </c>
      <c r="U91">
        <v>1</v>
      </c>
      <c r="V91">
        <v>0.83522714396074893</v>
      </c>
      <c r="W91">
        <v>0.83522714396074893</v>
      </c>
      <c r="X91">
        <v>0.16477285603925107</v>
      </c>
      <c r="Y91">
        <v>-0.18005156242887083</v>
      </c>
      <c r="Z91">
        <v>100</v>
      </c>
      <c r="AA91">
        <v>0.19727909614847777</v>
      </c>
      <c r="BH91">
        <v>0.70877039887403037</v>
      </c>
      <c r="BI91">
        <v>0</v>
      </c>
      <c r="BJ91">
        <v>1</v>
      </c>
      <c r="BK91">
        <v>44</v>
      </c>
      <c r="BL91">
        <v>43</v>
      </c>
      <c r="BM91">
        <v>0.18518518518518523</v>
      </c>
      <c r="BN91">
        <v>0.55208333333333326</v>
      </c>
      <c r="BO91">
        <v>0</v>
      </c>
    </row>
    <row r="92" spans="1:67" x14ac:dyDescent="0.45">
      <c r="A92">
        <v>11.8</v>
      </c>
      <c r="B92">
        <v>56</v>
      </c>
      <c r="C92">
        <v>2</v>
      </c>
      <c r="D92">
        <v>1.1419999999999999</v>
      </c>
      <c r="E92">
        <v>199</v>
      </c>
      <c r="F92">
        <v>2</v>
      </c>
      <c r="G92">
        <v>98</v>
      </c>
      <c r="H92">
        <v>1</v>
      </c>
      <c r="I92">
        <v>35</v>
      </c>
      <c r="J92">
        <v>8</v>
      </c>
      <c r="K92">
        <v>2</v>
      </c>
      <c r="L92">
        <v>30</v>
      </c>
      <c r="M92">
        <v>37</v>
      </c>
      <c r="N92">
        <v>0</v>
      </c>
      <c r="O92">
        <v>164</v>
      </c>
      <c r="P92">
        <v>170</v>
      </c>
      <c r="Q92">
        <v>3.6585365853658534E-2</v>
      </c>
      <c r="R92">
        <v>1</v>
      </c>
      <c r="S92">
        <v>0</v>
      </c>
      <c r="T92">
        <v>1</v>
      </c>
      <c r="U92">
        <v>1</v>
      </c>
      <c r="V92">
        <v>0.72898881737777355</v>
      </c>
      <c r="W92">
        <v>0.72898881737777355</v>
      </c>
      <c r="X92">
        <v>0.27101118262222645</v>
      </c>
      <c r="Y92">
        <v>-0.31609688676496894</v>
      </c>
      <c r="Z92">
        <v>100</v>
      </c>
      <c r="AA92">
        <v>0.37176315488222939</v>
      </c>
      <c r="BH92">
        <v>0.71225008949854096</v>
      </c>
      <c r="BI92">
        <v>0</v>
      </c>
      <c r="BJ92">
        <v>1</v>
      </c>
      <c r="BK92">
        <v>44</v>
      </c>
      <c r="BL92">
        <v>44</v>
      </c>
      <c r="BM92">
        <v>0.18518518518518523</v>
      </c>
      <c r="BN92">
        <v>0.54166666666666674</v>
      </c>
      <c r="BO92">
        <v>0</v>
      </c>
    </row>
    <row r="93" spans="1:67" x14ac:dyDescent="0.45">
      <c r="A93">
        <v>12</v>
      </c>
      <c r="B93">
        <v>60</v>
      </c>
      <c r="C93">
        <v>5</v>
      </c>
      <c r="D93">
        <v>0.93700000000000006</v>
      </c>
      <c r="E93">
        <v>211</v>
      </c>
      <c r="F93">
        <v>3</v>
      </c>
      <c r="G93">
        <v>112</v>
      </c>
      <c r="H93">
        <v>0</v>
      </c>
      <c r="I93">
        <v>59</v>
      </c>
      <c r="J93">
        <v>15</v>
      </c>
      <c r="K93">
        <v>4</v>
      </c>
      <c r="L93">
        <v>37</v>
      </c>
      <c r="M93">
        <v>39</v>
      </c>
      <c r="N93">
        <v>0</v>
      </c>
      <c r="O93">
        <v>166</v>
      </c>
      <c r="P93">
        <v>171</v>
      </c>
      <c r="Q93">
        <v>3.0120481927710843E-2</v>
      </c>
      <c r="R93">
        <v>1</v>
      </c>
      <c r="S93">
        <v>0</v>
      </c>
      <c r="T93">
        <v>1</v>
      </c>
      <c r="U93">
        <v>1</v>
      </c>
      <c r="V93">
        <v>0.58381613771555385</v>
      </c>
      <c r="W93">
        <v>0.58381613771555385</v>
      </c>
      <c r="X93">
        <v>0.41618386228444615</v>
      </c>
      <c r="Y93">
        <v>-0.53816917840296852</v>
      </c>
      <c r="Z93">
        <v>100</v>
      </c>
      <c r="AA93">
        <v>0.71286803395492759</v>
      </c>
      <c r="BH93">
        <v>0.71469498767001316</v>
      </c>
      <c r="BI93">
        <v>0</v>
      </c>
      <c r="BJ93">
        <v>1</v>
      </c>
      <c r="BK93">
        <v>44</v>
      </c>
      <c r="BL93">
        <v>45</v>
      </c>
      <c r="BM93">
        <v>0.18518518518518523</v>
      </c>
      <c r="BN93">
        <v>0.53125</v>
      </c>
      <c r="BO93">
        <v>9.8379629629630067E-3</v>
      </c>
    </row>
    <row r="94" spans="1:67" x14ac:dyDescent="0.45">
      <c r="A94">
        <v>12.1</v>
      </c>
      <c r="B94">
        <v>56</v>
      </c>
      <c r="C94">
        <v>4</v>
      </c>
      <c r="D94">
        <v>2.536</v>
      </c>
      <c r="E94">
        <v>146</v>
      </c>
      <c r="F94">
        <v>1</v>
      </c>
      <c r="G94">
        <v>84</v>
      </c>
      <c r="H94">
        <v>1</v>
      </c>
      <c r="I94">
        <v>36</v>
      </c>
      <c r="J94">
        <v>8</v>
      </c>
      <c r="K94">
        <v>2</v>
      </c>
      <c r="L94">
        <v>50</v>
      </c>
      <c r="M94">
        <v>40</v>
      </c>
      <c r="N94">
        <v>0</v>
      </c>
      <c r="O94">
        <v>173</v>
      </c>
      <c r="P94">
        <v>179</v>
      </c>
      <c r="Q94">
        <v>3.4682080924855488E-2</v>
      </c>
      <c r="R94">
        <v>1</v>
      </c>
      <c r="S94">
        <v>0</v>
      </c>
      <c r="T94">
        <v>1</v>
      </c>
      <c r="U94">
        <v>1</v>
      </c>
      <c r="V94">
        <v>0.73041330905924018</v>
      </c>
      <c r="W94">
        <v>0.73041330905924018</v>
      </c>
      <c r="X94">
        <v>0.26958669094075982</v>
      </c>
      <c r="Y94">
        <v>-0.31414472826382983</v>
      </c>
      <c r="Z94">
        <v>100</v>
      </c>
      <c r="AA94">
        <v>0.36908786791957948</v>
      </c>
      <c r="BH94">
        <v>0.714958389544888</v>
      </c>
      <c r="BI94">
        <v>1</v>
      </c>
      <c r="BJ94">
        <v>0</v>
      </c>
      <c r="BK94">
        <v>45</v>
      </c>
      <c r="BL94">
        <v>45</v>
      </c>
      <c r="BM94">
        <v>0.16666666666666663</v>
      </c>
      <c r="BN94">
        <v>0.53125</v>
      </c>
      <c r="BO94">
        <v>0</v>
      </c>
    </row>
    <row r="95" spans="1:67" x14ac:dyDescent="0.45">
      <c r="A95">
        <v>12.2</v>
      </c>
      <c r="B95">
        <v>71</v>
      </c>
      <c r="C95">
        <v>13</v>
      </c>
      <c r="D95">
        <v>0.121</v>
      </c>
      <c r="E95">
        <v>116</v>
      </c>
      <c r="F95">
        <v>0</v>
      </c>
      <c r="G95">
        <v>82</v>
      </c>
      <c r="H95">
        <v>1</v>
      </c>
      <c r="I95">
        <v>34</v>
      </c>
      <c r="J95">
        <v>8</v>
      </c>
      <c r="K95">
        <v>2</v>
      </c>
      <c r="L95">
        <v>47</v>
      </c>
      <c r="M95">
        <v>51</v>
      </c>
      <c r="N95">
        <v>1</v>
      </c>
      <c r="O95">
        <v>185</v>
      </c>
      <c r="P95">
        <v>193</v>
      </c>
      <c r="Q95">
        <v>4.3243243243243246E-2</v>
      </c>
      <c r="R95">
        <v>0</v>
      </c>
      <c r="S95">
        <v>1</v>
      </c>
      <c r="T95">
        <v>1</v>
      </c>
      <c r="U95">
        <v>0</v>
      </c>
      <c r="V95">
        <v>0.28707938299959013</v>
      </c>
      <c r="W95">
        <v>0.28707938299959013</v>
      </c>
      <c r="X95">
        <v>0.71292061700040987</v>
      </c>
      <c r="Y95">
        <v>-0.33838520137153677</v>
      </c>
      <c r="Z95">
        <v>100</v>
      </c>
      <c r="AA95">
        <v>0.40268071388854937</v>
      </c>
      <c r="BH95">
        <v>0.71835720555418014</v>
      </c>
      <c r="BI95">
        <v>0</v>
      </c>
      <c r="BJ95">
        <v>1</v>
      </c>
      <c r="BK95">
        <v>45</v>
      </c>
      <c r="BL95">
        <v>46</v>
      </c>
      <c r="BM95">
        <v>0.16666666666666663</v>
      </c>
      <c r="BN95">
        <v>0.52083333333333326</v>
      </c>
      <c r="BO95">
        <v>0</v>
      </c>
    </row>
    <row r="96" spans="1:67" x14ac:dyDescent="0.45">
      <c r="A96">
        <v>12.4</v>
      </c>
      <c r="B96">
        <v>57</v>
      </c>
      <c r="C96">
        <v>7</v>
      </c>
      <c r="D96">
        <v>1.476</v>
      </c>
      <c r="E96">
        <v>171</v>
      </c>
      <c r="F96">
        <v>1</v>
      </c>
      <c r="G96">
        <v>91</v>
      </c>
      <c r="H96">
        <v>0</v>
      </c>
      <c r="I96">
        <v>28</v>
      </c>
      <c r="J96">
        <v>8</v>
      </c>
      <c r="K96">
        <v>2</v>
      </c>
      <c r="L96">
        <v>47</v>
      </c>
      <c r="M96">
        <v>41</v>
      </c>
      <c r="N96">
        <v>1</v>
      </c>
      <c r="O96">
        <v>174</v>
      </c>
      <c r="P96">
        <v>181</v>
      </c>
      <c r="Q96">
        <v>4.0229885057471264E-2</v>
      </c>
      <c r="R96">
        <v>1</v>
      </c>
      <c r="S96">
        <v>0</v>
      </c>
      <c r="T96">
        <v>1</v>
      </c>
      <c r="U96">
        <v>1</v>
      </c>
      <c r="V96">
        <v>0.66105142378386728</v>
      </c>
      <c r="W96">
        <v>0.66105142378386728</v>
      </c>
      <c r="X96">
        <v>0.33894857621613272</v>
      </c>
      <c r="Y96">
        <v>-0.41392364520660169</v>
      </c>
      <c r="Z96">
        <v>100</v>
      </c>
      <c r="AA96">
        <v>0.5127416174009376</v>
      </c>
      <c r="BH96">
        <v>0.72898881737777355</v>
      </c>
      <c r="BI96">
        <v>0</v>
      </c>
      <c r="BJ96">
        <v>1</v>
      </c>
      <c r="BK96">
        <v>45</v>
      </c>
      <c r="BL96">
        <v>47</v>
      </c>
      <c r="BM96">
        <v>0.16666666666666663</v>
      </c>
      <c r="BN96">
        <v>0.51041666666666674</v>
      </c>
      <c r="BO96">
        <v>0</v>
      </c>
    </row>
    <row r="97" spans="1:67" x14ac:dyDescent="0.45">
      <c r="A97">
        <v>12.4</v>
      </c>
      <c r="B97">
        <v>76</v>
      </c>
      <c r="C97">
        <v>19</v>
      </c>
      <c r="D97">
        <v>4.2999999999999997E-2</v>
      </c>
      <c r="E97">
        <v>214</v>
      </c>
      <c r="F97">
        <v>2</v>
      </c>
      <c r="G97">
        <v>98</v>
      </c>
      <c r="H97">
        <v>1</v>
      </c>
      <c r="I97">
        <v>42</v>
      </c>
      <c r="J97">
        <v>3</v>
      </c>
      <c r="K97">
        <v>3</v>
      </c>
      <c r="L97">
        <v>43</v>
      </c>
      <c r="M97">
        <v>59</v>
      </c>
      <c r="N97">
        <v>0</v>
      </c>
      <c r="O97">
        <v>160</v>
      </c>
      <c r="P97">
        <v>166</v>
      </c>
      <c r="Q97">
        <v>3.7499999999999999E-2</v>
      </c>
      <c r="R97">
        <v>1</v>
      </c>
      <c r="S97">
        <v>0</v>
      </c>
      <c r="T97">
        <v>1</v>
      </c>
      <c r="U97">
        <v>1</v>
      </c>
      <c r="V97">
        <v>0.41763372297265622</v>
      </c>
      <c r="W97">
        <v>0.41763372297265622</v>
      </c>
      <c r="X97">
        <v>0.58236627702734378</v>
      </c>
      <c r="Y97">
        <v>-0.87315049142929013</v>
      </c>
      <c r="Z97">
        <v>0</v>
      </c>
      <c r="AA97">
        <v>1.3944426539172774</v>
      </c>
      <c r="BH97">
        <v>0.73041330905924018</v>
      </c>
      <c r="BI97">
        <v>0</v>
      </c>
      <c r="BJ97">
        <v>1</v>
      </c>
      <c r="BK97">
        <v>45</v>
      </c>
      <c r="BL97">
        <v>48</v>
      </c>
      <c r="BM97">
        <v>0.16666666666666663</v>
      </c>
      <c r="BN97">
        <v>0.5</v>
      </c>
      <c r="BO97">
        <v>0</v>
      </c>
    </row>
    <row r="98" spans="1:67" x14ac:dyDescent="0.45">
      <c r="A98">
        <v>12.5</v>
      </c>
      <c r="B98">
        <v>60</v>
      </c>
      <c r="C98">
        <v>10</v>
      </c>
      <c r="D98">
        <v>0.71199999999999997</v>
      </c>
      <c r="E98">
        <v>171</v>
      </c>
      <c r="F98">
        <v>3</v>
      </c>
      <c r="G98">
        <v>110</v>
      </c>
      <c r="H98">
        <v>0</v>
      </c>
      <c r="I98">
        <v>33</v>
      </c>
      <c r="J98">
        <v>12</v>
      </c>
      <c r="K98">
        <v>2</v>
      </c>
      <c r="L98">
        <v>38</v>
      </c>
      <c r="M98">
        <v>46</v>
      </c>
      <c r="N98">
        <v>1</v>
      </c>
      <c r="O98">
        <v>171</v>
      </c>
      <c r="P98">
        <v>178</v>
      </c>
      <c r="Q98">
        <v>4.0935672514619881E-2</v>
      </c>
      <c r="R98">
        <v>1</v>
      </c>
      <c r="S98">
        <v>0</v>
      </c>
      <c r="T98">
        <v>1</v>
      </c>
      <c r="U98">
        <v>1</v>
      </c>
      <c r="V98">
        <v>0.75180305103120182</v>
      </c>
      <c r="W98">
        <v>0.75180305103120182</v>
      </c>
      <c r="X98">
        <v>0.24819694896879818</v>
      </c>
      <c r="Y98">
        <v>-0.28528088955861591</v>
      </c>
      <c r="Z98">
        <v>100</v>
      </c>
      <c r="AA98">
        <v>0.33013559685393901</v>
      </c>
      <c r="BH98">
        <v>0.7398272359922935</v>
      </c>
      <c r="BI98">
        <v>0</v>
      </c>
      <c r="BJ98">
        <v>1</v>
      </c>
      <c r="BK98">
        <v>45</v>
      </c>
      <c r="BL98">
        <v>49</v>
      </c>
      <c r="BM98">
        <v>0.16666666666666663</v>
      </c>
      <c r="BN98">
        <v>0.48958333333333337</v>
      </c>
      <c r="BO98">
        <v>0</v>
      </c>
    </row>
    <row r="99" spans="1:67" x14ac:dyDescent="0.45">
      <c r="A99">
        <v>12.5</v>
      </c>
      <c r="B99">
        <v>60</v>
      </c>
      <c r="C99">
        <v>17</v>
      </c>
      <c r="D99">
        <v>1.8</v>
      </c>
      <c r="E99">
        <v>212</v>
      </c>
      <c r="F99">
        <v>2</v>
      </c>
      <c r="G99">
        <v>86</v>
      </c>
      <c r="H99">
        <v>1</v>
      </c>
      <c r="I99">
        <v>39</v>
      </c>
      <c r="J99">
        <v>9</v>
      </c>
      <c r="K99">
        <v>3</v>
      </c>
      <c r="L99">
        <v>44</v>
      </c>
      <c r="M99">
        <v>40</v>
      </c>
      <c r="N99">
        <v>0</v>
      </c>
      <c r="O99">
        <v>165</v>
      </c>
      <c r="P99">
        <v>171</v>
      </c>
      <c r="Q99">
        <v>3.6363636363636362E-2</v>
      </c>
      <c r="R99">
        <v>1</v>
      </c>
      <c r="S99">
        <v>0</v>
      </c>
      <c r="T99">
        <v>1</v>
      </c>
      <c r="U99">
        <v>1</v>
      </c>
      <c r="V99">
        <v>0.83974982925307717</v>
      </c>
      <c r="W99">
        <v>0.83974982925307717</v>
      </c>
      <c r="X99">
        <v>0.16025017074692283</v>
      </c>
      <c r="Y99">
        <v>-0.17465125382041691</v>
      </c>
      <c r="Z99">
        <v>100</v>
      </c>
      <c r="AA99">
        <v>0.19083084647895521</v>
      </c>
      <c r="BH99">
        <v>0.74287641607362076</v>
      </c>
      <c r="BI99">
        <v>0</v>
      </c>
      <c r="BJ99">
        <v>1</v>
      </c>
      <c r="BK99">
        <v>45</v>
      </c>
      <c r="BL99">
        <v>50</v>
      </c>
      <c r="BM99">
        <v>0.16666666666666663</v>
      </c>
      <c r="BN99">
        <v>0.47916666666666663</v>
      </c>
      <c r="BO99">
        <v>8.8734567901234424E-3</v>
      </c>
    </row>
    <row r="100" spans="1:67" x14ac:dyDescent="0.45">
      <c r="A100">
        <v>12.5</v>
      </c>
      <c r="B100">
        <v>67</v>
      </c>
      <c r="C100">
        <v>10</v>
      </c>
      <c r="D100">
        <v>0.85599999999999998</v>
      </c>
      <c r="E100">
        <v>91</v>
      </c>
      <c r="F100">
        <v>3</v>
      </c>
      <c r="G100">
        <v>112</v>
      </c>
      <c r="H100">
        <v>0</v>
      </c>
      <c r="I100">
        <v>33</v>
      </c>
      <c r="J100">
        <v>1</v>
      </c>
      <c r="K100">
        <v>3</v>
      </c>
      <c r="L100">
        <v>38</v>
      </c>
      <c r="M100">
        <v>43</v>
      </c>
      <c r="N100">
        <v>0</v>
      </c>
      <c r="O100">
        <v>178</v>
      </c>
      <c r="P100">
        <v>188</v>
      </c>
      <c r="Q100">
        <v>5.6179775280898875E-2</v>
      </c>
      <c r="R100">
        <v>1</v>
      </c>
      <c r="S100">
        <v>0</v>
      </c>
      <c r="T100">
        <v>1</v>
      </c>
      <c r="U100">
        <v>1</v>
      </c>
      <c r="V100">
        <v>0.78015446146463463</v>
      </c>
      <c r="W100">
        <v>0.78015446146463463</v>
      </c>
      <c r="X100">
        <v>0.21984553853536537</v>
      </c>
      <c r="Y100">
        <v>-0.24826335138459821</v>
      </c>
      <c r="Z100">
        <v>100</v>
      </c>
      <c r="AA100">
        <v>0.28179745088252789</v>
      </c>
      <c r="BH100">
        <v>0.74670420773103297</v>
      </c>
      <c r="BI100">
        <v>1</v>
      </c>
      <c r="BJ100">
        <v>0</v>
      </c>
      <c r="BK100">
        <v>46</v>
      </c>
      <c r="BL100">
        <v>50</v>
      </c>
      <c r="BM100">
        <v>0.14814814814814814</v>
      </c>
      <c r="BN100">
        <v>0.47916666666666663</v>
      </c>
      <c r="BO100">
        <v>0</v>
      </c>
    </row>
    <row r="101" spans="1:67" x14ac:dyDescent="0.45">
      <c r="A101">
        <v>12.7</v>
      </c>
      <c r="B101">
        <v>51</v>
      </c>
      <c r="C101">
        <v>7</v>
      </c>
      <c r="D101">
        <v>0.17199999999999999</v>
      </c>
      <c r="E101">
        <v>117</v>
      </c>
      <c r="F101">
        <v>5</v>
      </c>
      <c r="G101">
        <v>168</v>
      </c>
      <c r="H101">
        <v>1</v>
      </c>
      <c r="I101">
        <v>33</v>
      </c>
      <c r="J101">
        <v>11</v>
      </c>
      <c r="K101">
        <v>5</v>
      </c>
      <c r="L101">
        <v>36</v>
      </c>
      <c r="M101">
        <v>23</v>
      </c>
      <c r="N101">
        <v>0</v>
      </c>
      <c r="O101">
        <v>176</v>
      </c>
      <c r="P101">
        <v>184</v>
      </c>
      <c r="Q101">
        <v>4.5454545454545456E-2</v>
      </c>
      <c r="R101">
        <v>1</v>
      </c>
      <c r="S101">
        <v>0</v>
      </c>
      <c r="T101">
        <v>1</v>
      </c>
      <c r="U101">
        <v>1</v>
      </c>
      <c r="V101">
        <v>0.79160845829360027</v>
      </c>
      <c r="W101">
        <v>0.79160845829360027</v>
      </c>
      <c r="X101">
        <v>0.20839154170639973</v>
      </c>
      <c r="Y101">
        <v>-0.23368838025067951</v>
      </c>
      <c r="Z101">
        <v>100</v>
      </c>
      <c r="AA101">
        <v>0.2632507769757928</v>
      </c>
      <c r="BH101">
        <v>0.7516479331440955</v>
      </c>
      <c r="BI101">
        <v>0</v>
      </c>
      <c r="BJ101">
        <v>1</v>
      </c>
      <c r="BK101">
        <v>46</v>
      </c>
      <c r="BL101">
        <v>51</v>
      </c>
      <c r="BM101">
        <v>0.14814814814814814</v>
      </c>
      <c r="BN101">
        <v>0.46875</v>
      </c>
      <c r="BO101">
        <v>0</v>
      </c>
    </row>
    <row r="102" spans="1:67" x14ac:dyDescent="0.45">
      <c r="A102">
        <v>12.7</v>
      </c>
      <c r="B102">
        <v>65</v>
      </c>
      <c r="C102">
        <v>6</v>
      </c>
      <c r="D102">
        <v>0.89900000000000002</v>
      </c>
      <c r="E102">
        <v>165</v>
      </c>
      <c r="F102">
        <v>1</v>
      </c>
      <c r="G102">
        <v>140</v>
      </c>
      <c r="H102">
        <v>1</v>
      </c>
      <c r="I102">
        <v>60</v>
      </c>
      <c r="J102">
        <v>9</v>
      </c>
      <c r="K102">
        <v>5</v>
      </c>
      <c r="L102">
        <v>35</v>
      </c>
      <c r="M102">
        <v>62</v>
      </c>
      <c r="N102">
        <v>0</v>
      </c>
      <c r="O102">
        <v>169</v>
      </c>
      <c r="P102">
        <v>174</v>
      </c>
      <c r="Q102">
        <v>2.9585798816568046E-2</v>
      </c>
      <c r="R102">
        <v>0</v>
      </c>
      <c r="S102">
        <v>1</v>
      </c>
      <c r="T102">
        <v>1</v>
      </c>
      <c r="U102">
        <v>0</v>
      </c>
      <c r="V102">
        <v>0.10727549556864606</v>
      </c>
      <c r="W102">
        <v>0.10727549556864606</v>
      </c>
      <c r="X102">
        <v>0.89272450443135398</v>
      </c>
      <c r="Y102">
        <v>-0.11347725137927912</v>
      </c>
      <c r="Z102">
        <v>100</v>
      </c>
      <c r="AA102">
        <v>0.12016640636181282</v>
      </c>
      <c r="BH102">
        <v>0.75180305103120182</v>
      </c>
      <c r="BI102">
        <v>0</v>
      </c>
      <c r="BJ102">
        <v>1</v>
      </c>
      <c r="BK102">
        <v>46</v>
      </c>
      <c r="BL102">
        <v>52</v>
      </c>
      <c r="BM102">
        <v>0.14814814814814814</v>
      </c>
      <c r="BN102">
        <v>0.45833333333333337</v>
      </c>
      <c r="BO102">
        <v>0</v>
      </c>
    </row>
    <row r="103" spans="1:67" x14ac:dyDescent="0.45">
      <c r="A103">
        <v>12.8</v>
      </c>
      <c r="B103">
        <v>70</v>
      </c>
      <c r="C103">
        <v>13</v>
      </c>
      <c r="D103">
        <v>1.4159999999999999</v>
      </c>
      <c r="E103">
        <v>209</v>
      </c>
      <c r="F103">
        <v>2</v>
      </c>
      <c r="G103">
        <v>85</v>
      </c>
      <c r="H103">
        <v>1</v>
      </c>
      <c r="I103">
        <v>45</v>
      </c>
      <c r="J103">
        <v>6</v>
      </c>
      <c r="K103">
        <v>3</v>
      </c>
      <c r="L103">
        <v>40</v>
      </c>
      <c r="M103">
        <v>57</v>
      </c>
      <c r="N103">
        <v>0</v>
      </c>
      <c r="O103">
        <v>169</v>
      </c>
      <c r="P103">
        <v>175</v>
      </c>
      <c r="Q103">
        <v>3.5502958579881658E-2</v>
      </c>
      <c r="R103">
        <v>1</v>
      </c>
      <c r="S103">
        <v>0</v>
      </c>
      <c r="T103">
        <v>1</v>
      </c>
      <c r="U103">
        <v>1</v>
      </c>
      <c r="V103">
        <v>0.70877039887403037</v>
      </c>
      <c r="W103">
        <v>0.70877039887403037</v>
      </c>
      <c r="X103">
        <v>0.29122960112596963</v>
      </c>
      <c r="Y103">
        <v>-0.34422364287424068</v>
      </c>
      <c r="Z103">
        <v>100</v>
      </c>
      <c r="AA103">
        <v>0.41089413664654162</v>
      </c>
      <c r="BH103">
        <v>0.76231811952093997</v>
      </c>
      <c r="BI103">
        <v>0</v>
      </c>
      <c r="BJ103">
        <v>1</v>
      </c>
      <c r="BK103">
        <v>46</v>
      </c>
      <c r="BL103">
        <v>53</v>
      </c>
      <c r="BM103">
        <v>0.14814814814814814</v>
      </c>
      <c r="BN103">
        <v>0.44791666666666663</v>
      </c>
      <c r="BO103">
        <v>8.2947530864197396E-3</v>
      </c>
    </row>
    <row r="104" spans="1:67" x14ac:dyDescent="0.45">
      <c r="A104">
        <v>12.9</v>
      </c>
      <c r="B104">
        <v>60</v>
      </c>
      <c r="C104">
        <v>5</v>
      </c>
      <c r="D104">
        <v>1.0720000000000001</v>
      </c>
      <c r="E104">
        <v>178</v>
      </c>
      <c r="F104">
        <v>2</v>
      </c>
      <c r="G104">
        <v>101</v>
      </c>
      <c r="H104">
        <v>1</v>
      </c>
      <c r="I104">
        <v>38</v>
      </c>
      <c r="J104">
        <v>13</v>
      </c>
      <c r="K104">
        <v>2</v>
      </c>
      <c r="L104">
        <v>36</v>
      </c>
      <c r="M104">
        <v>49</v>
      </c>
      <c r="N104">
        <v>1</v>
      </c>
      <c r="O104">
        <v>175</v>
      </c>
      <c r="P104">
        <v>183</v>
      </c>
      <c r="Q104">
        <v>4.5714285714285714E-2</v>
      </c>
      <c r="R104">
        <v>1</v>
      </c>
      <c r="S104">
        <v>0</v>
      </c>
      <c r="T104">
        <v>1</v>
      </c>
      <c r="U104">
        <v>1</v>
      </c>
      <c r="V104">
        <v>0.57815876790684162</v>
      </c>
      <c r="W104">
        <v>0.57815876790684162</v>
      </c>
      <c r="X104">
        <v>0.42184123209315838</v>
      </c>
      <c r="Y104">
        <v>-0.54790676306883257</v>
      </c>
      <c r="Z104">
        <v>100</v>
      </c>
      <c r="AA104">
        <v>0.72962870323732498</v>
      </c>
      <c r="BH104">
        <v>0.77273937500023437</v>
      </c>
      <c r="BI104">
        <v>1</v>
      </c>
      <c r="BJ104">
        <v>0</v>
      </c>
      <c r="BK104">
        <v>47</v>
      </c>
      <c r="BL104">
        <v>53</v>
      </c>
      <c r="BM104">
        <v>0.12962962962962965</v>
      </c>
      <c r="BN104">
        <v>0.44791666666666663</v>
      </c>
      <c r="BO104">
        <v>8.2947530864197396E-3</v>
      </c>
    </row>
    <row r="105" spans="1:67" x14ac:dyDescent="0.45">
      <c r="A105">
        <v>13.1</v>
      </c>
      <c r="B105">
        <v>61</v>
      </c>
      <c r="C105">
        <v>7</v>
      </c>
      <c r="D105">
        <v>0.66200000000000003</v>
      </c>
      <c r="E105">
        <v>124</v>
      </c>
      <c r="F105">
        <v>2</v>
      </c>
      <c r="G105">
        <v>100</v>
      </c>
      <c r="H105">
        <v>1</v>
      </c>
      <c r="I105">
        <v>52</v>
      </c>
      <c r="J105">
        <v>15</v>
      </c>
      <c r="K105">
        <v>3</v>
      </c>
      <c r="L105">
        <v>37</v>
      </c>
      <c r="M105">
        <v>69</v>
      </c>
      <c r="N105">
        <v>0</v>
      </c>
      <c r="O105">
        <v>182</v>
      </c>
      <c r="P105">
        <v>191</v>
      </c>
      <c r="Q105">
        <v>4.9450549450549448E-2</v>
      </c>
      <c r="R105">
        <v>1</v>
      </c>
      <c r="S105">
        <v>0</v>
      </c>
      <c r="T105">
        <v>1</v>
      </c>
      <c r="U105">
        <v>1</v>
      </c>
      <c r="V105">
        <v>0.59820734253809937</v>
      </c>
      <c r="W105">
        <v>0.59820734253809937</v>
      </c>
      <c r="X105">
        <v>0.40179265746190063</v>
      </c>
      <c r="Y105">
        <v>-0.51381785847496009</v>
      </c>
      <c r="Z105">
        <v>100</v>
      </c>
      <c r="AA105">
        <v>0.67166119318622497</v>
      </c>
      <c r="BH105">
        <v>0.77377603770228809</v>
      </c>
      <c r="BI105">
        <v>1</v>
      </c>
      <c r="BJ105">
        <v>0</v>
      </c>
      <c r="BK105">
        <v>48</v>
      </c>
      <c r="BL105">
        <v>53</v>
      </c>
      <c r="BM105">
        <v>0.11111111111111116</v>
      </c>
      <c r="BN105">
        <v>0.44791666666666663</v>
      </c>
      <c r="BO105">
        <v>0</v>
      </c>
    </row>
    <row r="106" spans="1:67" x14ac:dyDescent="0.45">
      <c r="A106">
        <v>13.1</v>
      </c>
      <c r="B106">
        <v>61</v>
      </c>
      <c r="C106">
        <v>7</v>
      </c>
      <c r="D106">
        <v>0.96</v>
      </c>
      <c r="E106">
        <v>213</v>
      </c>
      <c r="F106">
        <v>2</v>
      </c>
      <c r="G106">
        <v>101</v>
      </c>
      <c r="H106">
        <v>1</v>
      </c>
      <c r="I106">
        <v>30</v>
      </c>
      <c r="J106">
        <v>10</v>
      </c>
      <c r="K106">
        <v>5</v>
      </c>
      <c r="L106">
        <v>39</v>
      </c>
      <c r="M106">
        <v>43</v>
      </c>
      <c r="N106">
        <v>1</v>
      </c>
      <c r="O106">
        <v>168</v>
      </c>
      <c r="P106">
        <v>173</v>
      </c>
      <c r="Q106">
        <v>2.976190476190476E-2</v>
      </c>
      <c r="R106">
        <v>1</v>
      </c>
      <c r="S106">
        <v>0</v>
      </c>
      <c r="T106">
        <v>1</v>
      </c>
      <c r="U106">
        <v>1</v>
      </c>
      <c r="V106">
        <v>0.44844692783530637</v>
      </c>
      <c r="W106">
        <v>0.44844692783530637</v>
      </c>
      <c r="X106">
        <v>0.55155307216469363</v>
      </c>
      <c r="Y106">
        <v>-0.80196493707085503</v>
      </c>
      <c r="Z106">
        <v>0</v>
      </c>
      <c r="AA106">
        <v>1.2299182755629299</v>
      </c>
      <c r="BH106">
        <v>0.77397259713569178</v>
      </c>
      <c r="BI106">
        <v>0</v>
      </c>
      <c r="BJ106">
        <v>1</v>
      </c>
      <c r="BK106">
        <v>48</v>
      </c>
      <c r="BL106">
        <v>54</v>
      </c>
      <c r="BM106">
        <v>0.11111111111111116</v>
      </c>
      <c r="BN106">
        <v>0.4375</v>
      </c>
      <c r="BO106">
        <v>0</v>
      </c>
    </row>
    <row r="107" spans="1:67" x14ac:dyDescent="0.45">
      <c r="A107">
        <v>13.2</v>
      </c>
      <c r="B107">
        <v>73</v>
      </c>
      <c r="C107">
        <v>15</v>
      </c>
      <c r="D107">
        <v>1.8360000000000001</v>
      </c>
      <c r="E107">
        <v>169</v>
      </c>
      <c r="F107">
        <v>0</v>
      </c>
      <c r="G107">
        <v>85</v>
      </c>
      <c r="H107">
        <v>1</v>
      </c>
      <c r="I107">
        <v>36</v>
      </c>
      <c r="J107">
        <v>7</v>
      </c>
      <c r="K107">
        <v>2</v>
      </c>
      <c r="L107">
        <v>42</v>
      </c>
      <c r="M107">
        <v>83</v>
      </c>
      <c r="N107">
        <v>1</v>
      </c>
      <c r="O107">
        <v>179</v>
      </c>
      <c r="P107">
        <v>187</v>
      </c>
      <c r="Q107">
        <v>4.4692737430167599E-2</v>
      </c>
      <c r="R107">
        <v>0</v>
      </c>
      <c r="S107">
        <v>1</v>
      </c>
      <c r="T107">
        <v>1</v>
      </c>
      <c r="U107">
        <v>0</v>
      </c>
      <c r="V107">
        <v>0.68163154822350269</v>
      </c>
      <c r="W107">
        <v>0.68163154822350269</v>
      </c>
      <c r="X107">
        <v>0.31836845177649731</v>
      </c>
      <c r="Y107">
        <v>-1.1445459135375435</v>
      </c>
      <c r="Z107">
        <v>0</v>
      </c>
      <c r="AA107">
        <v>2.1410147406880164</v>
      </c>
      <c r="BH107">
        <v>0.77534873597640441</v>
      </c>
      <c r="BI107">
        <v>0</v>
      </c>
      <c r="BJ107">
        <v>1</v>
      </c>
      <c r="BK107">
        <v>48</v>
      </c>
      <c r="BL107">
        <v>55</v>
      </c>
      <c r="BM107">
        <v>0.11111111111111116</v>
      </c>
      <c r="BN107">
        <v>0.42708333333333337</v>
      </c>
      <c r="BO107">
        <v>0</v>
      </c>
    </row>
    <row r="108" spans="1:67" x14ac:dyDescent="0.45">
      <c r="A108">
        <v>13.3</v>
      </c>
      <c r="B108">
        <v>58</v>
      </c>
      <c r="C108">
        <v>6</v>
      </c>
      <c r="D108">
        <v>0.40300000000000002</v>
      </c>
      <c r="E108">
        <v>157</v>
      </c>
      <c r="F108">
        <v>2</v>
      </c>
      <c r="G108">
        <v>98</v>
      </c>
      <c r="H108">
        <v>1</v>
      </c>
      <c r="I108">
        <v>35</v>
      </c>
      <c r="J108">
        <v>16</v>
      </c>
      <c r="K108">
        <v>1</v>
      </c>
      <c r="L108">
        <v>36</v>
      </c>
      <c r="M108">
        <v>45</v>
      </c>
      <c r="N108">
        <v>1</v>
      </c>
      <c r="O108">
        <v>174</v>
      </c>
      <c r="P108">
        <v>180</v>
      </c>
      <c r="Q108">
        <v>3.4482758620689655E-2</v>
      </c>
      <c r="R108">
        <v>0</v>
      </c>
      <c r="S108">
        <v>1</v>
      </c>
      <c r="T108">
        <v>1</v>
      </c>
      <c r="U108">
        <v>0</v>
      </c>
      <c r="V108">
        <v>0.41209430039160511</v>
      </c>
      <c r="W108">
        <v>0.41209430039160511</v>
      </c>
      <c r="X108">
        <v>0.58790569960839489</v>
      </c>
      <c r="Y108">
        <v>-0.53118871876058094</v>
      </c>
      <c r="Z108">
        <v>100</v>
      </c>
      <c r="AA108">
        <v>0.70095306214262232</v>
      </c>
      <c r="BH108">
        <v>0.78015446146463463</v>
      </c>
      <c r="BI108">
        <v>0</v>
      </c>
      <c r="BJ108">
        <v>1</v>
      </c>
      <c r="BK108">
        <v>48</v>
      </c>
      <c r="BL108">
        <v>56</v>
      </c>
      <c r="BM108">
        <v>0.11111111111111116</v>
      </c>
      <c r="BN108">
        <v>0.41666666666666663</v>
      </c>
      <c r="BO108">
        <v>0</v>
      </c>
    </row>
    <row r="109" spans="1:67" x14ac:dyDescent="0.45">
      <c r="A109">
        <v>13.4</v>
      </c>
      <c r="B109">
        <v>71</v>
      </c>
      <c r="C109">
        <v>5</v>
      </c>
      <c r="D109">
        <v>1.28</v>
      </c>
      <c r="E109">
        <v>141</v>
      </c>
      <c r="F109">
        <v>2</v>
      </c>
      <c r="G109">
        <v>96</v>
      </c>
      <c r="H109">
        <v>1</v>
      </c>
      <c r="I109">
        <v>28</v>
      </c>
      <c r="J109">
        <v>9</v>
      </c>
      <c r="K109">
        <v>1</v>
      </c>
      <c r="L109">
        <v>37</v>
      </c>
      <c r="M109">
        <v>54</v>
      </c>
      <c r="N109">
        <v>1</v>
      </c>
      <c r="O109">
        <v>180</v>
      </c>
      <c r="P109">
        <v>186</v>
      </c>
      <c r="Q109">
        <v>3.3333333333333333E-2</v>
      </c>
      <c r="R109">
        <v>0</v>
      </c>
      <c r="S109">
        <v>1</v>
      </c>
      <c r="T109">
        <v>1</v>
      </c>
      <c r="U109">
        <v>0</v>
      </c>
      <c r="V109">
        <v>0.69650965895365369</v>
      </c>
      <c r="W109">
        <v>0.69650965895365369</v>
      </c>
      <c r="X109">
        <v>0.30349034104634631</v>
      </c>
      <c r="Y109">
        <v>-1.1924054942069864</v>
      </c>
      <c r="Z109">
        <v>0</v>
      </c>
      <c r="AA109">
        <v>2.2949977800027876</v>
      </c>
      <c r="BH109">
        <v>0.78115867055472388</v>
      </c>
      <c r="BI109">
        <v>0</v>
      </c>
      <c r="BJ109">
        <v>1</v>
      </c>
      <c r="BK109">
        <v>48</v>
      </c>
      <c r="BL109">
        <v>57</v>
      </c>
      <c r="BM109">
        <v>0.11111111111111116</v>
      </c>
      <c r="BN109">
        <v>0.40625</v>
      </c>
      <c r="BO109">
        <v>7.5231481481481816E-3</v>
      </c>
    </row>
    <row r="110" spans="1:67" x14ac:dyDescent="0.45">
      <c r="A110">
        <v>13.6</v>
      </c>
      <c r="B110">
        <v>66</v>
      </c>
      <c r="C110">
        <v>17</v>
      </c>
      <c r="D110">
        <v>2.62</v>
      </c>
      <c r="E110">
        <v>103</v>
      </c>
      <c r="F110">
        <v>2</v>
      </c>
      <c r="G110">
        <v>102</v>
      </c>
      <c r="H110">
        <v>1</v>
      </c>
      <c r="I110">
        <v>39</v>
      </c>
      <c r="J110">
        <v>8</v>
      </c>
      <c r="K110">
        <v>3</v>
      </c>
      <c r="L110">
        <v>50</v>
      </c>
      <c r="M110">
        <v>48</v>
      </c>
      <c r="N110">
        <v>0</v>
      </c>
      <c r="O110">
        <v>166</v>
      </c>
      <c r="P110">
        <v>172</v>
      </c>
      <c r="Q110">
        <v>3.614457831325301E-2</v>
      </c>
      <c r="R110">
        <v>0</v>
      </c>
      <c r="S110">
        <v>1</v>
      </c>
      <c r="T110">
        <v>1</v>
      </c>
      <c r="U110">
        <v>0</v>
      </c>
      <c r="V110">
        <v>0.56899859970475564</v>
      </c>
      <c r="W110">
        <v>0.56899859970475564</v>
      </c>
      <c r="X110">
        <v>0.43100140029524436</v>
      </c>
      <c r="Y110">
        <v>-0.84164393993878461</v>
      </c>
      <c r="Z110">
        <v>0</v>
      </c>
      <c r="AA110">
        <v>1.320178076718499</v>
      </c>
      <c r="BH110">
        <v>0.78373736561197516</v>
      </c>
      <c r="BI110">
        <v>1</v>
      </c>
      <c r="BJ110">
        <v>0</v>
      </c>
      <c r="BK110">
        <v>49</v>
      </c>
      <c r="BL110">
        <v>57</v>
      </c>
      <c r="BM110">
        <v>9.259259259259256E-2</v>
      </c>
      <c r="BN110">
        <v>0.40625</v>
      </c>
      <c r="BO110">
        <v>0</v>
      </c>
    </row>
    <row r="111" spans="1:67" x14ac:dyDescent="0.45">
      <c r="A111">
        <v>13.8</v>
      </c>
      <c r="B111">
        <v>63</v>
      </c>
      <c r="C111">
        <v>12</v>
      </c>
      <c r="D111">
        <v>0.61199999999999999</v>
      </c>
      <c r="E111">
        <v>148</v>
      </c>
      <c r="F111">
        <v>3</v>
      </c>
      <c r="G111">
        <v>116</v>
      </c>
      <c r="H111">
        <v>0</v>
      </c>
      <c r="I111">
        <v>35</v>
      </c>
      <c r="J111">
        <v>10</v>
      </c>
      <c r="K111">
        <v>2</v>
      </c>
      <c r="L111">
        <v>39</v>
      </c>
      <c r="M111">
        <v>42</v>
      </c>
      <c r="N111">
        <v>0</v>
      </c>
      <c r="O111">
        <v>178</v>
      </c>
      <c r="P111">
        <v>185</v>
      </c>
      <c r="Q111">
        <v>3.9325842696629212E-2</v>
      </c>
      <c r="R111">
        <v>1</v>
      </c>
      <c r="S111">
        <v>0</v>
      </c>
      <c r="T111">
        <v>1</v>
      </c>
      <c r="U111">
        <v>1</v>
      </c>
      <c r="V111">
        <v>0.89318181265550523</v>
      </c>
      <c r="W111">
        <v>0.89318181265550523</v>
      </c>
      <c r="X111">
        <v>0.10681818734449477</v>
      </c>
      <c r="Y111">
        <v>-0.11296512123026624</v>
      </c>
      <c r="Z111">
        <v>100</v>
      </c>
      <c r="AA111">
        <v>0.11959288224523432</v>
      </c>
      <c r="BH111">
        <v>0.78795291908667475</v>
      </c>
      <c r="BI111">
        <v>0</v>
      </c>
      <c r="BJ111">
        <v>1</v>
      </c>
      <c r="BK111">
        <v>49</v>
      </c>
      <c r="BL111">
        <v>58</v>
      </c>
      <c r="BM111">
        <v>9.259259259259256E-2</v>
      </c>
      <c r="BN111">
        <v>0.39583333333333337</v>
      </c>
      <c r="BO111">
        <v>0</v>
      </c>
    </row>
    <row r="112" spans="1:67" x14ac:dyDescent="0.45">
      <c r="A112">
        <v>13.9</v>
      </c>
      <c r="B112">
        <v>66</v>
      </c>
      <c r="C112">
        <v>7</v>
      </c>
      <c r="D112">
        <v>2.2850000000000001</v>
      </c>
      <c r="E112">
        <v>200</v>
      </c>
      <c r="F112">
        <v>3</v>
      </c>
      <c r="G112">
        <v>124</v>
      </c>
      <c r="H112">
        <v>1</v>
      </c>
      <c r="I112">
        <v>32</v>
      </c>
      <c r="J112">
        <v>9</v>
      </c>
      <c r="K112">
        <v>2</v>
      </c>
      <c r="L112">
        <v>32</v>
      </c>
      <c r="M112">
        <v>62</v>
      </c>
      <c r="N112">
        <v>0</v>
      </c>
      <c r="O112">
        <v>171</v>
      </c>
      <c r="P112">
        <v>177</v>
      </c>
      <c r="Q112">
        <v>3.5087719298245612E-2</v>
      </c>
      <c r="R112">
        <v>1</v>
      </c>
      <c r="S112">
        <v>0</v>
      </c>
      <c r="T112">
        <v>1</v>
      </c>
      <c r="U112">
        <v>1</v>
      </c>
      <c r="V112">
        <v>0.97134275534124814</v>
      </c>
      <c r="W112">
        <v>0.97134275534124814</v>
      </c>
      <c r="X112">
        <v>2.8657244658751857E-2</v>
      </c>
      <c r="Y112">
        <v>-2.9075880865359467E-2</v>
      </c>
      <c r="Z112">
        <v>100</v>
      </c>
      <c r="AA112">
        <v>2.9502711067921756E-2</v>
      </c>
      <c r="BH112">
        <v>0.79160845829360027</v>
      </c>
      <c r="BI112">
        <v>0</v>
      </c>
      <c r="BJ112">
        <v>1</v>
      </c>
      <c r="BK112">
        <v>49</v>
      </c>
      <c r="BL112">
        <v>59</v>
      </c>
      <c r="BM112">
        <v>9.259259259259256E-2</v>
      </c>
      <c r="BN112">
        <v>0.38541666666666663</v>
      </c>
      <c r="BO112">
        <v>0</v>
      </c>
    </row>
    <row r="113" spans="1:67" x14ac:dyDescent="0.45">
      <c r="A113">
        <v>14</v>
      </c>
      <c r="B113">
        <v>56</v>
      </c>
      <c r="C113">
        <v>7</v>
      </c>
      <c r="D113">
        <v>0.91100000000000003</v>
      </c>
      <c r="E113">
        <v>134</v>
      </c>
      <c r="F113">
        <v>2</v>
      </c>
      <c r="G113">
        <v>112</v>
      </c>
      <c r="H113">
        <v>0</v>
      </c>
      <c r="I113">
        <v>30</v>
      </c>
      <c r="J113">
        <v>13</v>
      </c>
      <c r="K113">
        <v>1</v>
      </c>
      <c r="L113">
        <v>38</v>
      </c>
      <c r="M113">
        <v>34</v>
      </c>
      <c r="N113">
        <v>1</v>
      </c>
      <c r="O113">
        <v>178</v>
      </c>
      <c r="P113">
        <v>185</v>
      </c>
      <c r="Q113">
        <v>3.9325842696629212E-2</v>
      </c>
      <c r="R113">
        <v>1</v>
      </c>
      <c r="S113">
        <v>0</v>
      </c>
      <c r="T113">
        <v>1</v>
      </c>
      <c r="U113">
        <v>1</v>
      </c>
      <c r="V113">
        <v>0.62457784477187883</v>
      </c>
      <c r="W113">
        <v>0.62457784477187883</v>
      </c>
      <c r="X113">
        <v>0.37542215522812117</v>
      </c>
      <c r="Y113">
        <v>-0.4706793058287484</v>
      </c>
      <c r="Z113">
        <v>100</v>
      </c>
      <c r="AA113">
        <v>0.60108144784616968</v>
      </c>
      <c r="BH113">
        <v>0.79168074075504691</v>
      </c>
      <c r="BI113">
        <v>0</v>
      </c>
      <c r="BJ113">
        <v>1</v>
      </c>
      <c r="BK113">
        <v>49</v>
      </c>
      <c r="BL113">
        <v>60</v>
      </c>
      <c r="BM113">
        <v>9.259259259259256E-2</v>
      </c>
      <c r="BN113">
        <v>0.375</v>
      </c>
      <c r="BO113">
        <v>6.9444444444444337E-3</v>
      </c>
    </row>
    <row r="114" spans="1:67" x14ac:dyDescent="0.45">
      <c r="A114">
        <v>14</v>
      </c>
      <c r="B114">
        <v>59</v>
      </c>
      <c r="C114">
        <v>5</v>
      </c>
      <c r="D114">
        <v>1.159</v>
      </c>
      <c r="E114">
        <v>196</v>
      </c>
      <c r="F114">
        <v>1</v>
      </c>
      <c r="G114">
        <v>99</v>
      </c>
      <c r="H114">
        <v>0</v>
      </c>
      <c r="I114">
        <v>43</v>
      </c>
      <c r="J114">
        <v>15</v>
      </c>
      <c r="K114">
        <v>5</v>
      </c>
      <c r="L114">
        <v>35</v>
      </c>
      <c r="M114">
        <v>45</v>
      </c>
      <c r="N114">
        <v>0</v>
      </c>
      <c r="O114">
        <v>176</v>
      </c>
      <c r="P114">
        <v>184</v>
      </c>
      <c r="Q114">
        <v>4.5454545454545456E-2</v>
      </c>
      <c r="R114">
        <v>1</v>
      </c>
      <c r="S114">
        <v>0</v>
      </c>
      <c r="T114">
        <v>1</v>
      </c>
      <c r="U114">
        <v>1</v>
      </c>
      <c r="V114">
        <v>0.80912989256868539</v>
      </c>
      <c r="W114">
        <v>0.80912989256868539</v>
      </c>
      <c r="X114">
        <v>0.19087010743131461</v>
      </c>
      <c r="Y114">
        <v>-0.21179581539451822</v>
      </c>
      <c r="Z114">
        <v>100</v>
      </c>
      <c r="AA114">
        <v>0.23589550847685686</v>
      </c>
      <c r="BH114">
        <v>0.79248354112297403</v>
      </c>
      <c r="BI114">
        <v>1</v>
      </c>
      <c r="BJ114">
        <v>0</v>
      </c>
      <c r="BK114">
        <v>50</v>
      </c>
      <c r="BL114">
        <v>60</v>
      </c>
      <c r="BM114">
        <v>7.407407407407407E-2</v>
      </c>
      <c r="BN114">
        <v>0.375</v>
      </c>
      <c r="BO114">
        <v>0</v>
      </c>
    </row>
    <row r="115" spans="1:67" x14ac:dyDescent="0.45">
      <c r="A115">
        <v>14</v>
      </c>
      <c r="B115">
        <v>70</v>
      </c>
      <c r="C115">
        <v>5</v>
      </c>
      <c r="D115">
        <v>0.29099999999999998</v>
      </c>
      <c r="E115">
        <v>182</v>
      </c>
      <c r="F115">
        <v>3</v>
      </c>
      <c r="G115">
        <v>132</v>
      </c>
      <c r="H115">
        <v>1</v>
      </c>
      <c r="I115">
        <v>31</v>
      </c>
      <c r="J115">
        <v>6</v>
      </c>
      <c r="K115">
        <v>2</v>
      </c>
      <c r="L115">
        <v>35</v>
      </c>
      <c r="M115">
        <v>74</v>
      </c>
      <c r="N115">
        <v>1</v>
      </c>
      <c r="O115">
        <v>168</v>
      </c>
      <c r="P115">
        <v>173</v>
      </c>
      <c r="Q115">
        <v>2.976190476190476E-2</v>
      </c>
      <c r="R115">
        <v>1</v>
      </c>
      <c r="S115">
        <v>0</v>
      </c>
      <c r="T115">
        <v>1</v>
      </c>
      <c r="U115">
        <v>1</v>
      </c>
      <c r="V115">
        <v>0.34087174914200891</v>
      </c>
      <c r="W115">
        <v>0.34087174914200891</v>
      </c>
      <c r="X115">
        <v>0.65912825085799109</v>
      </c>
      <c r="Y115">
        <v>-1.0762489746656476</v>
      </c>
      <c r="Z115">
        <v>0</v>
      </c>
      <c r="AA115">
        <v>1.9336546736919371</v>
      </c>
      <c r="BH115">
        <v>0.79904294935449272</v>
      </c>
      <c r="BI115">
        <v>0</v>
      </c>
      <c r="BJ115">
        <v>1</v>
      </c>
      <c r="BK115">
        <v>50</v>
      </c>
      <c r="BL115">
        <v>61</v>
      </c>
      <c r="BM115">
        <v>7.407407407407407E-2</v>
      </c>
      <c r="BN115">
        <v>0.36458333333333337</v>
      </c>
      <c r="BO115">
        <v>0</v>
      </c>
    </row>
    <row r="116" spans="1:67" x14ac:dyDescent="0.45">
      <c r="A116">
        <v>14</v>
      </c>
      <c r="B116">
        <v>74</v>
      </c>
      <c r="C116">
        <v>18</v>
      </c>
      <c r="D116">
        <v>4.3999999999999997E-2</v>
      </c>
      <c r="E116">
        <v>175</v>
      </c>
      <c r="F116">
        <v>3</v>
      </c>
      <c r="G116">
        <v>78</v>
      </c>
      <c r="H116">
        <v>1</v>
      </c>
      <c r="I116">
        <v>39</v>
      </c>
      <c r="J116">
        <v>7</v>
      </c>
      <c r="K116">
        <v>3</v>
      </c>
      <c r="L116">
        <v>45</v>
      </c>
      <c r="M116">
        <v>84</v>
      </c>
      <c r="N116">
        <v>0</v>
      </c>
      <c r="O116">
        <v>179</v>
      </c>
      <c r="P116">
        <v>187</v>
      </c>
      <c r="Q116">
        <v>4.4692737430167599E-2</v>
      </c>
      <c r="R116">
        <v>1</v>
      </c>
      <c r="S116">
        <v>0</v>
      </c>
      <c r="T116">
        <v>1</v>
      </c>
      <c r="U116">
        <v>1</v>
      </c>
      <c r="V116">
        <v>0.80375274668620222</v>
      </c>
      <c r="W116">
        <v>0.80375274668620222</v>
      </c>
      <c r="X116">
        <v>0.19624725331379778</v>
      </c>
      <c r="Y116">
        <v>-0.21846358609717068</v>
      </c>
      <c r="Z116">
        <v>100</v>
      </c>
      <c r="AA116">
        <v>0.24416371094581876</v>
      </c>
      <c r="BH116">
        <v>0.80078933482378301</v>
      </c>
      <c r="BI116">
        <v>0</v>
      </c>
      <c r="BJ116">
        <v>1</v>
      </c>
      <c r="BK116">
        <v>50</v>
      </c>
      <c r="BL116">
        <v>62</v>
      </c>
      <c r="BM116">
        <v>7.407407407407407E-2</v>
      </c>
      <c r="BN116">
        <v>0.35416666666666663</v>
      </c>
      <c r="BO116">
        <v>0</v>
      </c>
    </row>
    <row r="117" spans="1:67" x14ac:dyDescent="0.45">
      <c r="A117">
        <v>14.1</v>
      </c>
      <c r="B117">
        <v>88</v>
      </c>
      <c r="C117">
        <v>5</v>
      </c>
      <c r="D117">
        <v>0.504</v>
      </c>
      <c r="E117">
        <v>253</v>
      </c>
      <c r="F117">
        <v>3</v>
      </c>
      <c r="G117">
        <v>124</v>
      </c>
      <c r="H117">
        <v>1</v>
      </c>
      <c r="I117">
        <v>42</v>
      </c>
      <c r="J117">
        <v>9</v>
      </c>
      <c r="K117">
        <v>3</v>
      </c>
      <c r="L117">
        <v>35</v>
      </c>
      <c r="M117">
        <v>63</v>
      </c>
      <c r="N117">
        <v>1</v>
      </c>
      <c r="O117">
        <v>163</v>
      </c>
      <c r="P117">
        <v>172</v>
      </c>
      <c r="Q117">
        <v>5.5214723926380369E-2</v>
      </c>
      <c r="R117">
        <v>0</v>
      </c>
      <c r="S117">
        <v>1</v>
      </c>
      <c r="T117">
        <v>1</v>
      </c>
      <c r="U117">
        <v>0</v>
      </c>
      <c r="V117">
        <v>0.53479293695048846</v>
      </c>
      <c r="W117">
        <v>0.53479293695048846</v>
      </c>
      <c r="X117">
        <v>0.46520706304951154</v>
      </c>
      <c r="Y117">
        <v>-0.76527267562934398</v>
      </c>
      <c r="Z117">
        <v>0</v>
      </c>
      <c r="AA117">
        <v>1.1495804329470616</v>
      </c>
      <c r="BH117">
        <v>0.80375274668620222</v>
      </c>
      <c r="BI117">
        <v>0</v>
      </c>
      <c r="BJ117">
        <v>1</v>
      </c>
      <c r="BK117">
        <v>50</v>
      </c>
      <c r="BL117">
        <v>63</v>
      </c>
      <c r="BM117">
        <v>7.407407407407407E-2</v>
      </c>
      <c r="BN117">
        <v>0.34375</v>
      </c>
      <c r="BO117">
        <v>0</v>
      </c>
    </row>
    <row r="118" spans="1:67" x14ac:dyDescent="0.45">
      <c r="A118">
        <v>14.4</v>
      </c>
      <c r="B118">
        <v>75</v>
      </c>
      <c r="C118">
        <v>5</v>
      </c>
      <c r="D118">
        <v>0.61199999999999999</v>
      </c>
      <c r="E118">
        <v>156</v>
      </c>
      <c r="F118">
        <v>5</v>
      </c>
      <c r="G118">
        <v>129</v>
      </c>
      <c r="H118">
        <v>1</v>
      </c>
      <c r="I118">
        <v>42</v>
      </c>
      <c r="J118">
        <v>15</v>
      </c>
      <c r="K118">
        <v>4</v>
      </c>
      <c r="L118">
        <v>36</v>
      </c>
      <c r="M118">
        <v>55</v>
      </c>
      <c r="N118">
        <v>1</v>
      </c>
      <c r="O118">
        <v>186</v>
      </c>
      <c r="P118">
        <v>193</v>
      </c>
      <c r="Q118">
        <v>3.7634408602150539E-2</v>
      </c>
      <c r="R118">
        <v>0</v>
      </c>
      <c r="S118">
        <v>1</v>
      </c>
      <c r="T118">
        <v>1</v>
      </c>
      <c r="U118">
        <v>0</v>
      </c>
      <c r="V118">
        <v>0.77273937500023437</v>
      </c>
      <c r="W118">
        <v>0.77273937500023437</v>
      </c>
      <c r="X118">
        <v>0.22726062499976563</v>
      </c>
      <c r="Y118">
        <v>-1.4816577923430783</v>
      </c>
      <c r="Z118">
        <v>0</v>
      </c>
      <c r="AA118">
        <v>3.4002343124816776</v>
      </c>
      <c r="BH118">
        <v>0.8081859622129437</v>
      </c>
      <c r="BI118">
        <v>0</v>
      </c>
      <c r="BJ118">
        <v>1</v>
      </c>
      <c r="BK118">
        <v>50</v>
      </c>
      <c r="BL118">
        <v>64</v>
      </c>
      <c r="BM118">
        <v>7.407407407407407E-2</v>
      </c>
      <c r="BN118">
        <v>0.33333333333333337</v>
      </c>
      <c r="BO118">
        <v>0</v>
      </c>
    </row>
    <row r="119" spans="1:67" x14ac:dyDescent="0.45">
      <c r="A119">
        <v>14.4</v>
      </c>
      <c r="B119">
        <v>83</v>
      </c>
      <c r="C119">
        <v>22</v>
      </c>
      <c r="D119">
        <v>0.93600000000000005</v>
      </c>
      <c r="E119">
        <v>203</v>
      </c>
      <c r="F119">
        <v>2</v>
      </c>
      <c r="G119">
        <v>111</v>
      </c>
      <c r="H119">
        <v>0</v>
      </c>
      <c r="I119">
        <v>45</v>
      </c>
      <c r="J119">
        <v>9</v>
      </c>
      <c r="K119">
        <v>3</v>
      </c>
      <c r="L119">
        <v>50</v>
      </c>
      <c r="M119">
        <v>87</v>
      </c>
      <c r="N119">
        <v>0</v>
      </c>
      <c r="O119">
        <v>173</v>
      </c>
      <c r="P119">
        <v>178</v>
      </c>
      <c r="Q119">
        <v>2.8901734104046242E-2</v>
      </c>
      <c r="R119">
        <v>1</v>
      </c>
      <c r="S119">
        <v>0</v>
      </c>
      <c r="T119">
        <v>1</v>
      </c>
      <c r="U119">
        <v>1</v>
      </c>
      <c r="V119">
        <v>0.88495616513621678</v>
      </c>
      <c r="W119">
        <v>0.88495616513621678</v>
      </c>
      <c r="X119">
        <v>0.11504383486378322</v>
      </c>
      <c r="Y119">
        <v>-0.1222171661204331</v>
      </c>
      <c r="Z119">
        <v>100</v>
      </c>
      <c r="AA119">
        <v>0.12999947273781082</v>
      </c>
      <c r="BH119">
        <v>0.80912989256868539</v>
      </c>
      <c r="BI119">
        <v>0</v>
      </c>
      <c r="BJ119">
        <v>1</v>
      </c>
      <c r="BK119">
        <v>50</v>
      </c>
      <c r="BL119">
        <v>65</v>
      </c>
      <c r="BM119">
        <v>7.407407407407407E-2</v>
      </c>
      <c r="BN119">
        <v>0.32291666666666663</v>
      </c>
      <c r="BO119">
        <v>0</v>
      </c>
    </row>
    <row r="120" spans="1:67" x14ac:dyDescent="0.45">
      <c r="A120">
        <v>14.5</v>
      </c>
      <c r="B120">
        <v>54</v>
      </c>
      <c r="C120">
        <v>9</v>
      </c>
      <c r="D120">
        <v>4.5999999999999999E-2</v>
      </c>
      <c r="E120">
        <v>151</v>
      </c>
      <c r="F120">
        <v>0</v>
      </c>
      <c r="G120">
        <v>72</v>
      </c>
      <c r="H120">
        <v>1</v>
      </c>
      <c r="I120">
        <v>30</v>
      </c>
      <c r="J120">
        <v>13</v>
      </c>
      <c r="K120">
        <v>5</v>
      </c>
      <c r="L120">
        <v>39</v>
      </c>
      <c r="M120">
        <v>26</v>
      </c>
      <c r="N120">
        <v>0</v>
      </c>
      <c r="O120">
        <v>201</v>
      </c>
      <c r="P120">
        <v>204</v>
      </c>
      <c r="Q120">
        <v>1.4925373134328358E-2</v>
      </c>
      <c r="R120">
        <v>1</v>
      </c>
      <c r="S120">
        <v>0</v>
      </c>
      <c r="T120">
        <v>1</v>
      </c>
      <c r="U120">
        <v>1</v>
      </c>
      <c r="V120">
        <v>0.56085100772237328</v>
      </c>
      <c r="W120">
        <v>0.56085100772237328</v>
      </c>
      <c r="X120">
        <v>0.43914899227762672</v>
      </c>
      <c r="Y120">
        <v>-0.57829999211553162</v>
      </c>
      <c r="Z120">
        <v>100</v>
      </c>
      <c r="AA120">
        <v>0.78300473072343979</v>
      </c>
      <c r="BH120">
        <v>0.81077511276232894</v>
      </c>
      <c r="BI120">
        <v>0</v>
      </c>
      <c r="BJ120">
        <v>1</v>
      </c>
      <c r="BK120">
        <v>50</v>
      </c>
      <c r="BL120">
        <v>66</v>
      </c>
      <c r="BM120">
        <v>7.407407407407407E-2</v>
      </c>
      <c r="BN120">
        <v>0.3125</v>
      </c>
      <c r="BO120">
        <v>0</v>
      </c>
    </row>
    <row r="121" spans="1:67" x14ac:dyDescent="0.45">
      <c r="A121">
        <v>14.5</v>
      </c>
      <c r="B121">
        <v>69</v>
      </c>
      <c r="C121">
        <v>8</v>
      </c>
      <c r="D121">
        <v>9.0999999999999998E-2</v>
      </c>
      <c r="E121">
        <v>213</v>
      </c>
      <c r="F121">
        <v>3</v>
      </c>
      <c r="G121">
        <v>134</v>
      </c>
      <c r="H121">
        <v>0</v>
      </c>
      <c r="I121">
        <v>33</v>
      </c>
      <c r="J121">
        <v>16</v>
      </c>
      <c r="K121">
        <v>1</v>
      </c>
      <c r="L121">
        <v>36</v>
      </c>
      <c r="M121">
        <v>73</v>
      </c>
      <c r="N121">
        <v>1</v>
      </c>
      <c r="O121">
        <v>168</v>
      </c>
      <c r="P121">
        <v>178</v>
      </c>
      <c r="Q121">
        <v>5.9523809523809521E-2</v>
      </c>
      <c r="R121">
        <v>1</v>
      </c>
      <c r="S121">
        <v>0</v>
      </c>
      <c r="T121">
        <v>1</v>
      </c>
      <c r="U121">
        <v>1</v>
      </c>
      <c r="V121">
        <v>0.86671371250366414</v>
      </c>
      <c r="W121">
        <v>0.86671371250366414</v>
      </c>
      <c r="X121">
        <v>0.13328628749633586</v>
      </c>
      <c r="Y121">
        <v>-0.14304656145590378</v>
      </c>
      <c r="Z121">
        <v>100</v>
      </c>
      <c r="AA121">
        <v>0.15378352225594027</v>
      </c>
      <c r="BH121">
        <v>0.81301501444705881</v>
      </c>
      <c r="BI121">
        <v>0</v>
      </c>
      <c r="BJ121">
        <v>1</v>
      </c>
      <c r="BK121">
        <v>50</v>
      </c>
      <c r="BL121">
        <v>67</v>
      </c>
      <c r="BM121">
        <v>7.407407407407407E-2</v>
      </c>
      <c r="BN121">
        <v>0.30208333333333337</v>
      </c>
      <c r="BO121">
        <v>5.5941358024691277E-3</v>
      </c>
    </row>
    <row r="122" spans="1:67" x14ac:dyDescent="0.45">
      <c r="A122">
        <v>14.8</v>
      </c>
      <c r="B122">
        <v>70</v>
      </c>
      <c r="C122">
        <v>6</v>
      </c>
      <c r="D122">
        <v>0.82799999999999996</v>
      </c>
      <c r="E122">
        <v>213</v>
      </c>
      <c r="F122">
        <v>3</v>
      </c>
      <c r="G122">
        <v>105</v>
      </c>
      <c r="H122">
        <v>1</v>
      </c>
      <c r="I122">
        <v>37</v>
      </c>
      <c r="J122">
        <v>15</v>
      </c>
      <c r="K122">
        <v>2</v>
      </c>
      <c r="L122">
        <v>37</v>
      </c>
      <c r="M122">
        <v>75</v>
      </c>
      <c r="N122">
        <v>1</v>
      </c>
      <c r="O122">
        <v>168</v>
      </c>
      <c r="P122">
        <v>176</v>
      </c>
      <c r="Q122">
        <v>4.7619047619047616E-2</v>
      </c>
      <c r="R122">
        <v>1</v>
      </c>
      <c r="S122">
        <v>0</v>
      </c>
      <c r="T122">
        <v>1</v>
      </c>
      <c r="U122">
        <v>1</v>
      </c>
      <c r="V122">
        <v>0.65729836239064376</v>
      </c>
      <c r="W122">
        <v>0.65729836239064376</v>
      </c>
      <c r="X122">
        <v>0.34270163760935624</v>
      </c>
      <c r="Y122">
        <v>-0.41961723513417387</v>
      </c>
      <c r="Z122">
        <v>100</v>
      </c>
      <c r="AA122">
        <v>0.52137911368427048</v>
      </c>
      <c r="BH122">
        <v>0.82509468578904421</v>
      </c>
      <c r="BI122">
        <v>1</v>
      </c>
      <c r="BJ122">
        <v>0</v>
      </c>
      <c r="BK122">
        <v>51</v>
      </c>
      <c r="BL122">
        <v>67</v>
      </c>
      <c r="BM122">
        <v>5.555555555555558E-2</v>
      </c>
      <c r="BN122">
        <v>0.30208333333333337</v>
      </c>
      <c r="BO122">
        <v>0</v>
      </c>
    </row>
    <row r="123" spans="1:67" x14ac:dyDescent="0.45">
      <c r="A123">
        <v>14.8</v>
      </c>
      <c r="B123">
        <v>74</v>
      </c>
      <c r="C123">
        <v>6</v>
      </c>
      <c r="D123">
        <v>1.927</v>
      </c>
      <c r="E123">
        <v>249</v>
      </c>
      <c r="F123">
        <v>2</v>
      </c>
      <c r="G123">
        <v>78</v>
      </c>
      <c r="H123">
        <v>1</v>
      </c>
      <c r="I123">
        <v>29</v>
      </c>
      <c r="J123">
        <v>7</v>
      </c>
      <c r="K123">
        <v>2</v>
      </c>
      <c r="L123">
        <v>38</v>
      </c>
      <c r="M123">
        <v>58</v>
      </c>
      <c r="N123">
        <v>0</v>
      </c>
      <c r="O123">
        <v>164</v>
      </c>
      <c r="P123">
        <v>171</v>
      </c>
      <c r="Q123">
        <v>4.2682926829268296E-2</v>
      </c>
      <c r="R123">
        <v>1</v>
      </c>
      <c r="S123">
        <v>0</v>
      </c>
      <c r="T123">
        <v>1</v>
      </c>
      <c r="U123">
        <v>1</v>
      </c>
      <c r="V123">
        <v>0.92806151492861688</v>
      </c>
      <c r="W123">
        <v>0.92806151492861688</v>
      </c>
      <c r="X123">
        <v>7.1938485071383118E-2</v>
      </c>
      <c r="Y123">
        <v>-7.4657260754269136E-2</v>
      </c>
      <c r="Z123">
        <v>100</v>
      </c>
      <c r="AA123">
        <v>7.7514780986168111E-2</v>
      </c>
      <c r="BH123">
        <v>0.82996370726696722</v>
      </c>
      <c r="BI123">
        <v>0</v>
      </c>
      <c r="BJ123">
        <v>1</v>
      </c>
      <c r="BK123">
        <v>51</v>
      </c>
      <c r="BL123">
        <v>68</v>
      </c>
      <c r="BM123">
        <v>5.555555555555558E-2</v>
      </c>
      <c r="BN123">
        <v>0.29166666666666663</v>
      </c>
      <c r="BO123">
        <v>0</v>
      </c>
    </row>
    <row r="124" spans="1:67" x14ac:dyDescent="0.45">
      <c r="A124">
        <v>14.8</v>
      </c>
      <c r="B124">
        <v>91</v>
      </c>
      <c r="C124">
        <v>2</v>
      </c>
      <c r="D124">
        <v>1.968</v>
      </c>
      <c r="E124">
        <v>164</v>
      </c>
      <c r="F124">
        <v>1</v>
      </c>
      <c r="G124">
        <v>86</v>
      </c>
      <c r="H124">
        <v>0</v>
      </c>
      <c r="I124">
        <v>33</v>
      </c>
      <c r="J124">
        <v>5</v>
      </c>
      <c r="K124">
        <v>2</v>
      </c>
      <c r="L124">
        <v>37</v>
      </c>
      <c r="M124">
        <v>98</v>
      </c>
      <c r="N124">
        <v>0</v>
      </c>
      <c r="O124">
        <v>183</v>
      </c>
      <c r="P124">
        <v>194</v>
      </c>
      <c r="Q124">
        <v>6.0109289617486336E-2</v>
      </c>
      <c r="R124">
        <v>1</v>
      </c>
      <c r="S124">
        <v>0</v>
      </c>
      <c r="T124">
        <v>1</v>
      </c>
      <c r="U124">
        <v>1</v>
      </c>
      <c r="V124">
        <v>0.97980505152288067</v>
      </c>
      <c r="W124">
        <v>0.97980505152288067</v>
      </c>
      <c r="X124">
        <v>2.0194948477119334E-2</v>
      </c>
      <c r="Y124">
        <v>-2.0401654123591666E-2</v>
      </c>
      <c r="Z124">
        <v>100</v>
      </c>
      <c r="AA124">
        <v>2.0611190405408659E-2</v>
      </c>
      <c r="BH124">
        <v>0.83361506840459143</v>
      </c>
      <c r="BI124">
        <v>0</v>
      </c>
      <c r="BJ124">
        <v>1</v>
      </c>
      <c r="BK124">
        <v>51</v>
      </c>
      <c r="BL124">
        <v>69</v>
      </c>
      <c r="BM124">
        <v>5.555555555555558E-2</v>
      </c>
      <c r="BN124">
        <v>0.28125</v>
      </c>
      <c r="BO124">
        <v>0</v>
      </c>
    </row>
    <row r="125" spans="1:67" x14ac:dyDescent="0.45">
      <c r="A125">
        <v>14.9</v>
      </c>
      <c r="B125">
        <v>59</v>
      </c>
      <c r="C125">
        <v>6</v>
      </c>
      <c r="D125">
        <v>0.7</v>
      </c>
      <c r="E125">
        <v>214</v>
      </c>
      <c r="F125">
        <v>2</v>
      </c>
      <c r="G125">
        <v>95</v>
      </c>
      <c r="H125">
        <v>0</v>
      </c>
      <c r="I125">
        <v>41</v>
      </c>
      <c r="J125">
        <v>4</v>
      </c>
      <c r="K125">
        <v>3</v>
      </c>
      <c r="L125">
        <v>36</v>
      </c>
      <c r="M125">
        <v>45</v>
      </c>
      <c r="N125">
        <v>0</v>
      </c>
      <c r="O125">
        <v>173</v>
      </c>
      <c r="P125">
        <v>182</v>
      </c>
      <c r="Q125">
        <v>5.2023121387283239E-2</v>
      </c>
      <c r="R125">
        <v>1</v>
      </c>
      <c r="S125">
        <v>0</v>
      </c>
      <c r="T125">
        <v>1</v>
      </c>
      <c r="U125">
        <v>1</v>
      </c>
      <c r="V125">
        <v>0.57193890104576406</v>
      </c>
      <c r="W125">
        <v>0.57193890104576406</v>
      </c>
      <c r="X125">
        <v>0.42806109895423594</v>
      </c>
      <c r="Y125">
        <v>-0.55872310966117145</v>
      </c>
      <c r="Z125">
        <v>100</v>
      </c>
      <c r="AA125">
        <v>0.74843851007781748</v>
      </c>
      <c r="BH125">
        <v>0.83522714396074893</v>
      </c>
      <c r="BI125">
        <v>0</v>
      </c>
      <c r="BJ125">
        <v>1</v>
      </c>
      <c r="BK125">
        <v>51</v>
      </c>
      <c r="BL125">
        <v>70</v>
      </c>
      <c r="BM125">
        <v>5.555555555555558E-2</v>
      </c>
      <c r="BN125">
        <v>0.27083333333333337</v>
      </c>
      <c r="BO125">
        <v>0</v>
      </c>
    </row>
    <row r="126" spans="1:67" x14ac:dyDescent="0.45">
      <c r="A126">
        <v>15.3</v>
      </c>
      <c r="B126">
        <v>117</v>
      </c>
      <c r="C126">
        <v>2</v>
      </c>
      <c r="D126">
        <v>0.104</v>
      </c>
      <c r="E126">
        <v>253</v>
      </c>
      <c r="F126">
        <v>2</v>
      </c>
      <c r="G126">
        <v>145</v>
      </c>
      <c r="H126">
        <v>1</v>
      </c>
      <c r="I126">
        <v>52</v>
      </c>
      <c r="J126">
        <v>15</v>
      </c>
      <c r="K126">
        <v>3</v>
      </c>
      <c r="L126">
        <v>30</v>
      </c>
      <c r="M126">
        <v>59</v>
      </c>
      <c r="N126">
        <v>0</v>
      </c>
      <c r="O126">
        <v>163</v>
      </c>
      <c r="P126">
        <v>169</v>
      </c>
      <c r="Q126">
        <v>3.6809815950920248E-2</v>
      </c>
      <c r="R126">
        <v>1</v>
      </c>
      <c r="S126">
        <v>0</v>
      </c>
      <c r="T126">
        <v>1</v>
      </c>
      <c r="U126">
        <v>1</v>
      </c>
      <c r="V126">
        <v>0.77534873597640441</v>
      </c>
      <c r="W126">
        <v>0.77534873597640441</v>
      </c>
      <c r="X126">
        <v>0.22465126402359559</v>
      </c>
      <c r="Y126">
        <v>-0.25444236893524846</v>
      </c>
      <c r="Z126">
        <v>100</v>
      </c>
      <c r="AA126">
        <v>0.28974221998400501</v>
      </c>
      <c r="BH126">
        <v>0.83763489317218676</v>
      </c>
      <c r="BI126">
        <v>0</v>
      </c>
      <c r="BJ126">
        <v>1</v>
      </c>
      <c r="BK126">
        <v>51</v>
      </c>
      <c r="BL126">
        <v>71</v>
      </c>
      <c r="BM126">
        <v>5.555555555555558E-2</v>
      </c>
      <c r="BN126">
        <v>0.26041666666666663</v>
      </c>
      <c r="BO126">
        <v>0</v>
      </c>
    </row>
    <row r="127" spans="1:67" x14ac:dyDescent="0.45">
      <c r="A127">
        <v>15.4</v>
      </c>
      <c r="B127">
        <v>58</v>
      </c>
      <c r="C127">
        <v>6</v>
      </c>
      <c r="D127">
        <v>1.623</v>
      </c>
      <c r="E127">
        <v>209</v>
      </c>
      <c r="F127">
        <v>1</v>
      </c>
      <c r="G127">
        <v>88</v>
      </c>
      <c r="H127">
        <v>1</v>
      </c>
      <c r="I127">
        <v>45</v>
      </c>
      <c r="J127">
        <v>10</v>
      </c>
      <c r="K127">
        <v>3</v>
      </c>
      <c r="L127">
        <v>38</v>
      </c>
      <c r="M127">
        <v>45</v>
      </c>
      <c r="N127">
        <v>1</v>
      </c>
      <c r="O127">
        <v>179</v>
      </c>
      <c r="P127">
        <v>187</v>
      </c>
      <c r="Q127">
        <v>4.4692737430167599E-2</v>
      </c>
      <c r="R127">
        <v>0</v>
      </c>
      <c r="S127">
        <v>1</v>
      </c>
      <c r="T127">
        <v>1</v>
      </c>
      <c r="U127">
        <v>0</v>
      </c>
      <c r="V127">
        <v>0.24532953186896989</v>
      </c>
      <c r="W127">
        <v>0.24532953186896989</v>
      </c>
      <c r="X127">
        <v>0.75467046813103011</v>
      </c>
      <c r="Y127">
        <v>-0.28147409106376026</v>
      </c>
      <c r="Z127">
        <v>100</v>
      </c>
      <c r="AA127">
        <v>0.32508166442041614</v>
      </c>
      <c r="BH127">
        <v>0.83934901491323177</v>
      </c>
      <c r="BI127">
        <v>0</v>
      </c>
      <c r="BJ127">
        <v>1</v>
      </c>
      <c r="BK127">
        <v>51</v>
      </c>
      <c r="BL127">
        <v>72</v>
      </c>
      <c r="BM127">
        <v>5.555555555555558E-2</v>
      </c>
      <c r="BN127">
        <v>0.25</v>
      </c>
      <c r="BO127">
        <v>0</v>
      </c>
    </row>
    <row r="128" spans="1:67" x14ac:dyDescent="0.45">
      <c r="A128">
        <v>15.5</v>
      </c>
      <c r="B128">
        <v>75</v>
      </c>
      <c r="C128">
        <v>4</v>
      </c>
      <c r="D128">
        <v>0.185</v>
      </c>
      <c r="E128">
        <v>166</v>
      </c>
      <c r="F128">
        <v>5</v>
      </c>
      <c r="G128">
        <v>133</v>
      </c>
      <c r="H128">
        <v>0</v>
      </c>
      <c r="I128">
        <v>29</v>
      </c>
      <c r="J128">
        <v>15</v>
      </c>
      <c r="K128">
        <v>1</v>
      </c>
      <c r="L128">
        <v>32</v>
      </c>
      <c r="M128">
        <v>97</v>
      </c>
      <c r="N128">
        <v>1</v>
      </c>
      <c r="O128">
        <v>178</v>
      </c>
      <c r="P128">
        <v>187</v>
      </c>
      <c r="Q128">
        <v>5.0561797752808987E-2</v>
      </c>
      <c r="R128">
        <v>0</v>
      </c>
      <c r="S128">
        <v>1</v>
      </c>
      <c r="T128">
        <v>1</v>
      </c>
      <c r="U128">
        <v>0</v>
      </c>
      <c r="V128">
        <v>0.95159329258440306</v>
      </c>
      <c r="W128">
        <v>0.95159329258440306</v>
      </c>
      <c r="X128">
        <v>4.8406707415596939E-2</v>
      </c>
      <c r="Y128">
        <v>-3.0281168918944044</v>
      </c>
      <c r="Z128">
        <v>0</v>
      </c>
      <c r="AA128">
        <v>19.658294137101208</v>
      </c>
      <c r="BH128">
        <v>0.83974982925307717</v>
      </c>
      <c r="BI128">
        <v>0</v>
      </c>
      <c r="BJ128">
        <v>1</v>
      </c>
      <c r="BK128">
        <v>51</v>
      </c>
      <c r="BL128">
        <v>73</v>
      </c>
      <c r="BM128">
        <v>5.555555555555558E-2</v>
      </c>
      <c r="BN128">
        <v>0.23958333333333337</v>
      </c>
      <c r="BO128">
        <v>0</v>
      </c>
    </row>
    <row r="129" spans="1:67" x14ac:dyDescent="0.45">
      <c r="A129">
        <v>15.6</v>
      </c>
      <c r="B129">
        <v>67</v>
      </c>
      <c r="C129">
        <v>13</v>
      </c>
      <c r="D129">
        <v>1.4610000000000001</v>
      </c>
      <c r="E129">
        <v>180</v>
      </c>
      <c r="F129">
        <v>4</v>
      </c>
      <c r="G129">
        <v>91</v>
      </c>
      <c r="H129">
        <v>0</v>
      </c>
      <c r="I129">
        <v>44</v>
      </c>
      <c r="J129">
        <v>10</v>
      </c>
      <c r="K129">
        <v>3</v>
      </c>
      <c r="L129">
        <v>40</v>
      </c>
      <c r="M129">
        <v>44</v>
      </c>
      <c r="N129">
        <v>0</v>
      </c>
      <c r="O129">
        <v>181</v>
      </c>
      <c r="P129">
        <v>187</v>
      </c>
      <c r="Q129">
        <v>3.3149171270718231E-2</v>
      </c>
      <c r="R129">
        <v>0</v>
      </c>
      <c r="S129">
        <v>1</v>
      </c>
      <c r="T129">
        <v>1</v>
      </c>
      <c r="U129">
        <v>0</v>
      </c>
      <c r="V129">
        <v>0.88715525962215236</v>
      </c>
      <c r="W129">
        <v>0.88715525962215236</v>
      </c>
      <c r="X129">
        <v>0.11284474037784764</v>
      </c>
      <c r="Y129">
        <v>-2.1817423840014838</v>
      </c>
      <c r="Z129">
        <v>0</v>
      </c>
      <c r="AA129">
        <v>7.8617333572802321</v>
      </c>
      <c r="BH129">
        <v>0.84304666490204339</v>
      </c>
      <c r="BI129">
        <v>0</v>
      </c>
      <c r="BJ129">
        <v>1</v>
      </c>
      <c r="BK129">
        <v>51</v>
      </c>
      <c r="BL129">
        <v>74</v>
      </c>
      <c r="BM129">
        <v>5.555555555555558E-2</v>
      </c>
      <c r="BN129">
        <v>0.22916666666666663</v>
      </c>
      <c r="BO129">
        <v>0</v>
      </c>
    </row>
    <row r="130" spans="1:67" x14ac:dyDescent="0.45">
      <c r="A130">
        <v>15.7</v>
      </c>
      <c r="B130">
        <v>67</v>
      </c>
      <c r="C130">
        <v>9</v>
      </c>
      <c r="D130">
        <v>0.05</v>
      </c>
      <c r="E130">
        <v>228</v>
      </c>
      <c r="F130">
        <v>4</v>
      </c>
      <c r="G130">
        <v>86</v>
      </c>
      <c r="H130">
        <v>1</v>
      </c>
      <c r="I130">
        <v>31</v>
      </c>
      <c r="J130">
        <v>13</v>
      </c>
      <c r="K130">
        <v>1</v>
      </c>
      <c r="L130">
        <v>38</v>
      </c>
      <c r="M130">
        <v>70</v>
      </c>
      <c r="N130">
        <v>1</v>
      </c>
      <c r="O130">
        <v>173</v>
      </c>
      <c r="P130">
        <v>181</v>
      </c>
      <c r="Q130">
        <v>4.6242774566473986E-2</v>
      </c>
      <c r="R130">
        <v>0</v>
      </c>
      <c r="S130">
        <v>1</v>
      </c>
      <c r="T130">
        <v>1</v>
      </c>
      <c r="U130">
        <v>0</v>
      </c>
      <c r="V130">
        <v>0.74670420773103297</v>
      </c>
      <c r="W130">
        <v>0.74670420773103297</v>
      </c>
      <c r="X130">
        <v>0.25329579226896703</v>
      </c>
      <c r="Y130">
        <v>-1.3731973337628298</v>
      </c>
      <c r="Z130">
        <v>0</v>
      </c>
      <c r="AA130">
        <v>2.9479534620067067</v>
      </c>
      <c r="BH130">
        <v>0.85434278112331408</v>
      </c>
      <c r="BI130">
        <v>0</v>
      </c>
      <c r="BJ130">
        <v>1</v>
      </c>
      <c r="BK130">
        <v>51</v>
      </c>
      <c r="BL130">
        <v>75</v>
      </c>
      <c r="BM130">
        <v>5.555555555555558E-2</v>
      </c>
      <c r="BN130">
        <v>0.21875</v>
      </c>
      <c r="BO130">
        <v>0</v>
      </c>
    </row>
    <row r="131" spans="1:67" x14ac:dyDescent="0.45">
      <c r="A131">
        <v>15.8</v>
      </c>
      <c r="B131">
        <v>88</v>
      </c>
      <c r="C131">
        <v>18</v>
      </c>
      <c r="D131">
        <v>1</v>
      </c>
      <c r="E131">
        <v>283</v>
      </c>
      <c r="F131">
        <v>2</v>
      </c>
      <c r="G131">
        <v>104</v>
      </c>
      <c r="H131">
        <v>0</v>
      </c>
      <c r="I131">
        <v>40</v>
      </c>
      <c r="J131">
        <v>8</v>
      </c>
      <c r="K131">
        <v>3</v>
      </c>
      <c r="L131">
        <v>43</v>
      </c>
      <c r="M131">
        <v>64</v>
      </c>
      <c r="N131">
        <v>0</v>
      </c>
      <c r="O131">
        <v>167</v>
      </c>
      <c r="P131">
        <v>177</v>
      </c>
      <c r="Q131">
        <v>5.9880239520958084E-2</v>
      </c>
      <c r="R131">
        <v>1</v>
      </c>
      <c r="S131">
        <v>0</v>
      </c>
      <c r="T131">
        <v>1</v>
      </c>
      <c r="U131">
        <v>1</v>
      </c>
      <c r="V131">
        <v>0.95894829770623735</v>
      </c>
      <c r="W131">
        <v>0.95894829770623735</v>
      </c>
      <c r="X131">
        <v>4.1051702293762649E-2</v>
      </c>
      <c r="Y131">
        <v>-4.191811826712246E-2</v>
      </c>
      <c r="Z131">
        <v>100</v>
      </c>
      <c r="AA131">
        <v>4.2809088239643925E-2</v>
      </c>
      <c r="BH131">
        <v>0.86671371250366414</v>
      </c>
      <c r="BI131">
        <v>0</v>
      </c>
      <c r="BJ131">
        <v>1</v>
      </c>
      <c r="BK131">
        <v>51</v>
      </c>
      <c r="BL131">
        <v>76</v>
      </c>
      <c r="BM131">
        <v>5.555555555555558E-2</v>
      </c>
      <c r="BN131">
        <v>0.20833333333333337</v>
      </c>
      <c r="BO131">
        <v>0</v>
      </c>
    </row>
    <row r="132" spans="1:67" x14ac:dyDescent="0.45">
      <c r="A132">
        <v>15.9</v>
      </c>
      <c r="B132">
        <v>66</v>
      </c>
      <c r="C132">
        <v>9</v>
      </c>
      <c r="D132">
        <v>9.1999999999999998E-2</v>
      </c>
      <c r="E132">
        <v>230</v>
      </c>
      <c r="F132">
        <v>4</v>
      </c>
      <c r="G132">
        <v>137</v>
      </c>
      <c r="H132">
        <v>0</v>
      </c>
      <c r="I132">
        <v>43</v>
      </c>
      <c r="J132">
        <v>12</v>
      </c>
      <c r="K132">
        <v>3</v>
      </c>
      <c r="L132">
        <v>36</v>
      </c>
      <c r="M132">
        <v>65</v>
      </c>
      <c r="N132">
        <v>0</v>
      </c>
      <c r="O132">
        <v>165</v>
      </c>
      <c r="P132">
        <v>174</v>
      </c>
      <c r="Q132">
        <v>5.4545454545454543E-2</v>
      </c>
      <c r="R132">
        <v>0</v>
      </c>
      <c r="S132">
        <v>1</v>
      </c>
      <c r="T132">
        <v>1</v>
      </c>
      <c r="U132">
        <v>0</v>
      </c>
      <c r="V132">
        <v>0.78373736561197516</v>
      </c>
      <c r="W132">
        <v>0.78373736561197516</v>
      </c>
      <c r="X132">
        <v>0.21626263438802484</v>
      </c>
      <c r="Y132">
        <v>-1.5312617099610955</v>
      </c>
      <c r="Z132">
        <v>0</v>
      </c>
      <c r="AA132">
        <v>3.6240072994106338</v>
      </c>
      <c r="BH132">
        <v>0.88017904603163777</v>
      </c>
      <c r="BI132">
        <v>0</v>
      </c>
      <c r="BJ132">
        <v>1</v>
      </c>
      <c r="BK132">
        <v>51</v>
      </c>
      <c r="BL132">
        <v>77</v>
      </c>
      <c r="BM132">
        <v>5.555555555555558E-2</v>
      </c>
      <c r="BN132">
        <v>0.19791666666666663</v>
      </c>
      <c r="BO132">
        <v>0</v>
      </c>
    </row>
    <row r="133" spans="1:67" x14ac:dyDescent="0.45">
      <c r="A133">
        <v>15.9</v>
      </c>
      <c r="B133">
        <v>84</v>
      </c>
      <c r="C133">
        <v>9</v>
      </c>
      <c r="D133">
        <v>1.2589999999999999</v>
      </c>
      <c r="E133">
        <v>175</v>
      </c>
      <c r="F133">
        <v>1</v>
      </c>
      <c r="G133">
        <v>84</v>
      </c>
      <c r="H133">
        <v>1</v>
      </c>
      <c r="I133">
        <v>31</v>
      </c>
      <c r="J133">
        <v>8</v>
      </c>
      <c r="K133">
        <v>2</v>
      </c>
      <c r="L133">
        <v>37</v>
      </c>
      <c r="M133">
        <v>76</v>
      </c>
      <c r="N133">
        <v>1</v>
      </c>
      <c r="O133">
        <v>183</v>
      </c>
      <c r="P133">
        <v>190</v>
      </c>
      <c r="Q133">
        <v>3.825136612021858E-2</v>
      </c>
      <c r="R133">
        <v>1</v>
      </c>
      <c r="S133">
        <v>0</v>
      </c>
      <c r="T133">
        <v>1</v>
      </c>
      <c r="U133">
        <v>1</v>
      </c>
      <c r="V133">
        <v>0.65440816507828226</v>
      </c>
      <c r="W133">
        <v>0.65440816507828226</v>
      </c>
      <c r="X133">
        <v>0.34559183492171774</v>
      </c>
      <c r="Y133">
        <v>-0.42402401657357525</v>
      </c>
      <c r="Z133">
        <v>100</v>
      </c>
      <c r="AA133">
        <v>0.52809829302844502</v>
      </c>
      <c r="BH133">
        <v>0.88254450565493259</v>
      </c>
      <c r="BI133">
        <v>0</v>
      </c>
      <c r="BJ133">
        <v>1</v>
      </c>
      <c r="BK133">
        <v>51</v>
      </c>
      <c r="BL133">
        <v>78</v>
      </c>
      <c r="BM133">
        <v>5.555555555555558E-2</v>
      </c>
      <c r="BN133">
        <v>0.1875</v>
      </c>
      <c r="BO133">
        <v>0</v>
      </c>
    </row>
    <row r="134" spans="1:67" x14ac:dyDescent="0.45">
      <c r="A134">
        <v>16.100000000000001</v>
      </c>
      <c r="B134">
        <v>98</v>
      </c>
      <c r="C134">
        <v>3</v>
      </c>
      <c r="D134">
        <v>0.97399999999999998</v>
      </c>
      <c r="E134">
        <v>201</v>
      </c>
      <c r="F134">
        <v>1</v>
      </c>
      <c r="G134">
        <v>91</v>
      </c>
      <c r="H134">
        <v>1</v>
      </c>
      <c r="I134">
        <v>37</v>
      </c>
      <c r="J134">
        <v>6</v>
      </c>
      <c r="K134">
        <v>3</v>
      </c>
      <c r="L134">
        <v>32</v>
      </c>
      <c r="M134">
        <v>106</v>
      </c>
      <c r="N134">
        <v>0</v>
      </c>
      <c r="O134">
        <v>186</v>
      </c>
      <c r="P134">
        <v>194</v>
      </c>
      <c r="Q134">
        <v>4.3010752688172046E-2</v>
      </c>
      <c r="R134">
        <v>1</v>
      </c>
      <c r="S134">
        <v>0</v>
      </c>
      <c r="T134">
        <v>1</v>
      </c>
      <c r="U134">
        <v>1</v>
      </c>
      <c r="V134">
        <v>0.92109496209595665</v>
      </c>
      <c r="W134">
        <v>0.92109496209595665</v>
      </c>
      <c r="X134">
        <v>7.8905037904043351E-2</v>
      </c>
      <c r="Y134">
        <v>-8.2192140446008893E-2</v>
      </c>
      <c r="Z134">
        <v>100</v>
      </c>
      <c r="AA134">
        <v>8.5664389830658175E-2</v>
      </c>
      <c r="BH134">
        <v>0.88405721625275124</v>
      </c>
      <c r="BI134">
        <v>0</v>
      </c>
      <c r="BJ134">
        <v>1</v>
      </c>
      <c r="BK134">
        <v>51</v>
      </c>
      <c r="BL134">
        <v>79</v>
      </c>
      <c r="BM134">
        <v>5.555555555555558E-2</v>
      </c>
      <c r="BN134">
        <v>0.17708333333333337</v>
      </c>
      <c r="BO134">
        <v>0</v>
      </c>
    </row>
    <row r="135" spans="1:67" x14ac:dyDescent="0.45">
      <c r="A135">
        <v>16.2</v>
      </c>
      <c r="B135">
        <v>67</v>
      </c>
      <c r="C135">
        <v>8</v>
      </c>
      <c r="D135">
        <v>4.4999999999999998E-2</v>
      </c>
      <c r="E135">
        <v>187</v>
      </c>
      <c r="F135">
        <v>0</v>
      </c>
      <c r="G135">
        <v>73</v>
      </c>
      <c r="H135">
        <v>1</v>
      </c>
      <c r="I135">
        <v>29</v>
      </c>
      <c r="J135">
        <v>13</v>
      </c>
      <c r="K135">
        <v>1</v>
      </c>
      <c r="L135">
        <v>41</v>
      </c>
      <c r="M135">
        <v>45</v>
      </c>
      <c r="N135">
        <v>1</v>
      </c>
      <c r="O135">
        <v>182</v>
      </c>
      <c r="P135">
        <v>192</v>
      </c>
      <c r="Q135">
        <v>5.4945054945054944E-2</v>
      </c>
      <c r="R135">
        <v>1</v>
      </c>
      <c r="S135">
        <v>0</v>
      </c>
      <c r="T135">
        <v>1</v>
      </c>
      <c r="U135">
        <v>1</v>
      </c>
      <c r="V135">
        <v>0.41379714569912196</v>
      </c>
      <c r="W135">
        <v>0.41379714569912196</v>
      </c>
      <c r="X135">
        <v>0.58620285430087804</v>
      </c>
      <c r="Y135">
        <v>-0.88237941147330978</v>
      </c>
      <c r="Z135">
        <v>0</v>
      </c>
      <c r="AA135">
        <v>1.4166430590294956</v>
      </c>
      <c r="BH135">
        <v>0.88495616513621678</v>
      </c>
      <c r="BI135">
        <v>0</v>
      </c>
      <c r="BJ135">
        <v>1</v>
      </c>
      <c r="BK135">
        <v>51</v>
      </c>
      <c r="BL135">
        <v>80</v>
      </c>
      <c r="BM135">
        <v>5.555555555555558E-2</v>
      </c>
      <c r="BN135">
        <v>0.16666666666666663</v>
      </c>
      <c r="BO135">
        <v>3.0864197530864144E-3</v>
      </c>
    </row>
    <row r="136" spans="1:67" x14ac:dyDescent="0.45">
      <c r="A136">
        <v>16.2</v>
      </c>
      <c r="B136">
        <v>67</v>
      </c>
      <c r="C136">
        <v>9</v>
      </c>
      <c r="D136">
        <v>0.63700000000000001</v>
      </c>
      <c r="E136">
        <v>188</v>
      </c>
      <c r="F136">
        <v>4</v>
      </c>
      <c r="G136">
        <v>76</v>
      </c>
      <c r="H136">
        <v>1</v>
      </c>
      <c r="I136">
        <v>30</v>
      </c>
      <c r="J136">
        <v>12</v>
      </c>
      <c r="K136">
        <v>1</v>
      </c>
      <c r="L136">
        <v>37</v>
      </c>
      <c r="M136">
        <v>49</v>
      </c>
      <c r="N136">
        <v>1</v>
      </c>
      <c r="O136">
        <v>181</v>
      </c>
      <c r="P136">
        <v>190</v>
      </c>
      <c r="Q136">
        <v>4.9723756906077346E-2</v>
      </c>
      <c r="R136">
        <v>0</v>
      </c>
      <c r="S136">
        <v>1</v>
      </c>
      <c r="T136">
        <v>1</v>
      </c>
      <c r="U136">
        <v>0</v>
      </c>
      <c r="V136">
        <v>0.79248354112297403</v>
      </c>
      <c r="W136">
        <v>0.79248354112297403</v>
      </c>
      <c r="X136">
        <v>0.20751645887702597</v>
      </c>
      <c r="Y136">
        <v>-1.5725446225677584</v>
      </c>
      <c r="Z136">
        <v>0</v>
      </c>
      <c r="AA136">
        <v>3.8188948742258511</v>
      </c>
      <c r="BH136">
        <v>0.88715525962215236</v>
      </c>
      <c r="BI136">
        <v>1</v>
      </c>
      <c r="BJ136">
        <v>0</v>
      </c>
      <c r="BK136">
        <v>52</v>
      </c>
      <c r="BL136">
        <v>80</v>
      </c>
      <c r="BM136">
        <v>3.703703703703709E-2</v>
      </c>
      <c r="BN136">
        <v>0.16666666666666663</v>
      </c>
      <c r="BO136">
        <v>0</v>
      </c>
    </row>
    <row r="137" spans="1:67" x14ac:dyDescent="0.45">
      <c r="A137">
        <v>16.3</v>
      </c>
      <c r="B137">
        <v>102</v>
      </c>
      <c r="C137">
        <v>12</v>
      </c>
      <c r="D137">
        <v>8.4000000000000005E-2</v>
      </c>
      <c r="E137">
        <v>249</v>
      </c>
      <c r="F137">
        <v>2</v>
      </c>
      <c r="G137">
        <v>86</v>
      </c>
      <c r="H137">
        <v>1</v>
      </c>
      <c r="I137">
        <v>38</v>
      </c>
      <c r="J137">
        <v>11</v>
      </c>
      <c r="K137">
        <v>2</v>
      </c>
      <c r="L137">
        <v>32</v>
      </c>
      <c r="M137">
        <v>114</v>
      </c>
      <c r="N137">
        <v>1</v>
      </c>
      <c r="O137">
        <v>170</v>
      </c>
      <c r="P137">
        <v>177</v>
      </c>
      <c r="Q137">
        <v>4.1176470588235294E-2</v>
      </c>
      <c r="R137">
        <v>1</v>
      </c>
      <c r="S137">
        <v>0</v>
      </c>
      <c r="T137">
        <v>1</v>
      </c>
      <c r="U137">
        <v>1</v>
      </c>
      <c r="V137">
        <v>0.70793541627444057</v>
      </c>
      <c r="W137">
        <v>0.70793541627444057</v>
      </c>
      <c r="X137">
        <v>0.29206458372555943</v>
      </c>
      <c r="Y137">
        <v>-0.34540240940056521</v>
      </c>
      <c r="Z137">
        <v>100</v>
      </c>
      <c r="AA137">
        <v>0.41255823202428499</v>
      </c>
      <c r="BH137">
        <v>0.88832133826657222</v>
      </c>
      <c r="BI137">
        <v>0</v>
      </c>
      <c r="BJ137">
        <v>1</v>
      </c>
      <c r="BK137">
        <v>52</v>
      </c>
      <c r="BL137">
        <v>81</v>
      </c>
      <c r="BM137">
        <v>3.703703703703709E-2</v>
      </c>
      <c r="BN137">
        <v>0.15625</v>
      </c>
      <c r="BO137">
        <v>0</v>
      </c>
    </row>
    <row r="138" spans="1:67" x14ac:dyDescent="0.45">
      <c r="A138">
        <v>16.7</v>
      </c>
      <c r="B138">
        <v>68</v>
      </c>
      <c r="C138">
        <v>4</v>
      </c>
      <c r="D138">
        <v>2.3519999999999999</v>
      </c>
      <c r="E138">
        <v>209</v>
      </c>
      <c r="F138">
        <v>0</v>
      </c>
      <c r="G138">
        <v>85</v>
      </c>
      <c r="H138">
        <v>1</v>
      </c>
      <c r="I138">
        <v>30</v>
      </c>
      <c r="J138">
        <v>12</v>
      </c>
      <c r="K138">
        <v>2</v>
      </c>
      <c r="L138">
        <v>50</v>
      </c>
      <c r="M138">
        <v>51</v>
      </c>
      <c r="N138">
        <v>1</v>
      </c>
      <c r="O138">
        <v>182</v>
      </c>
      <c r="P138">
        <v>189</v>
      </c>
      <c r="Q138">
        <v>3.8461538461538464E-2</v>
      </c>
      <c r="R138">
        <v>1</v>
      </c>
      <c r="S138">
        <v>0</v>
      </c>
      <c r="T138">
        <v>1</v>
      </c>
      <c r="U138">
        <v>1</v>
      </c>
      <c r="V138">
        <v>0.65707472607027984</v>
      </c>
      <c r="W138">
        <v>0.65707472607027984</v>
      </c>
      <c r="X138">
        <v>0.34292527392972016</v>
      </c>
      <c r="Y138">
        <v>-0.41995752865430958</v>
      </c>
      <c r="Z138">
        <v>100</v>
      </c>
      <c r="AA138">
        <v>0.5218969172359269</v>
      </c>
      <c r="BH138">
        <v>0.89318181265550523</v>
      </c>
      <c r="BI138">
        <v>0</v>
      </c>
      <c r="BJ138">
        <v>1</v>
      </c>
      <c r="BK138">
        <v>52</v>
      </c>
      <c r="BL138">
        <v>82</v>
      </c>
      <c r="BM138">
        <v>3.703703703703709E-2</v>
      </c>
      <c r="BN138">
        <v>0.14583333333333337</v>
      </c>
      <c r="BO138">
        <v>0</v>
      </c>
    </row>
    <row r="139" spans="1:67" x14ac:dyDescent="0.45">
      <c r="A139">
        <v>16.8</v>
      </c>
      <c r="B139">
        <v>86</v>
      </c>
      <c r="C139">
        <v>8</v>
      </c>
      <c r="D139">
        <v>2.2839999999999998</v>
      </c>
      <c r="E139">
        <v>201</v>
      </c>
      <c r="F139">
        <v>0</v>
      </c>
      <c r="G139">
        <v>80</v>
      </c>
      <c r="H139">
        <v>1</v>
      </c>
      <c r="I139">
        <v>38</v>
      </c>
      <c r="J139">
        <v>10</v>
      </c>
      <c r="K139">
        <v>2</v>
      </c>
      <c r="L139">
        <v>32</v>
      </c>
      <c r="M139">
        <v>78</v>
      </c>
      <c r="N139">
        <v>1</v>
      </c>
      <c r="O139">
        <v>183</v>
      </c>
      <c r="P139">
        <v>192</v>
      </c>
      <c r="Q139">
        <v>4.9180327868852458E-2</v>
      </c>
      <c r="R139">
        <v>1</v>
      </c>
      <c r="S139">
        <v>0</v>
      </c>
      <c r="T139">
        <v>1</v>
      </c>
      <c r="U139">
        <v>1</v>
      </c>
      <c r="V139">
        <v>0.77397259713569178</v>
      </c>
      <c r="W139">
        <v>0.77397259713569178</v>
      </c>
      <c r="X139">
        <v>0.22602740286430822</v>
      </c>
      <c r="Y139">
        <v>-0.25621881023660653</v>
      </c>
      <c r="Z139">
        <v>100</v>
      </c>
      <c r="AA139">
        <v>0.29203540758521379</v>
      </c>
      <c r="BH139">
        <v>0.89443729661949634</v>
      </c>
      <c r="BI139">
        <v>0</v>
      </c>
      <c r="BJ139">
        <v>1</v>
      </c>
      <c r="BK139">
        <v>52</v>
      </c>
      <c r="BL139">
        <v>83</v>
      </c>
      <c r="BM139">
        <v>3.703703703703709E-2</v>
      </c>
      <c r="BN139">
        <v>0.13541666666666663</v>
      </c>
      <c r="BO139">
        <v>0</v>
      </c>
    </row>
    <row r="140" spans="1:67" x14ac:dyDescent="0.45">
      <c r="A140">
        <v>16.899999999999999</v>
      </c>
      <c r="B140">
        <v>85</v>
      </c>
      <c r="C140">
        <v>12</v>
      </c>
      <c r="D140">
        <v>1.86</v>
      </c>
      <c r="E140">
        <v>311</v>
      </c>
      <c r="F140">
        <v>2</v>
      </c>
      <c r="G140">
        <v>124</v>
      </c>
      <c r="H140">
        <v>1</v>
      </c>
      <c r="I140">
        <v>37</v>
      </c>
      <c r="J140">
        <v>13</v>
      </c>
      <c r="K140">
        <v>2</v>
      </c>
      <c r="L140">
        <v>42</v>
      </c>
      <c r="M140">
        <v>62</v>
      </c>
      <c r="N140">
        <v>1</v>
      </c>
      <c r="O140">
        <v>164</v>
      </c>
      <c r="P140">
        <v>172</v>
      </c>
      <c r="Q140">
        <v>4.878048780487805E-2</v>
      </c>
      <c r="R140">
        <v>1</v>
      </c>
      <c r="S140">
        <v>0</v>
      </c>
      <c r="T140">
        <v>1</v>
      </c>
      <c r="U140">
        <v>1</v>
      </c>
      <c r="V140">
        <v>0.88832133826657222</v>
      </c>
      <c r="W140">
        <v>0.88832133826657222</v>
      </c>
      <c r="X140">
        <v>0.11167866173342778</v>
      </c>
      <c r="Y140">
        <v>-0.11842173403087879</v>
      </c>
      <c r="Z140">
        <v>100</v>
      </c>
      <c r="AA140">
        <v>0.12571876518395042</v>
      </c>
      <c r="BH140">
        <v>0.90083721540686612</v>
      </c>
      <c r="BI140">
        <v>0</v>
      </c>
      <c r="BJ140">
        <v>1</v>
      </c>
      <c r="BK140">
        <v>52</v>
      </c>
      <c r="BL140">
        <v>84</v>
      </c>
      <c r="BM140">
        <v>3.703703703703709E-2</v>
      </c>
      <c r="BN140">
        <v>0.125</v>
      </c>
      <c r="BO140">
        <v>0</v>
      </c>
    </row>
    <row r="141" spans="1:67" x14ac:dyDescent="0.45">
      <c r="A141">
        <v>17</v>
      </c>
      <c r="B141">
        <v>75</v>
      </c>
      <c r="C141">
        <v>7</v>
      </c>
      <c r="D141">
        <v>0.995</v>
      </c>
      <c r="E141">
        <v>185</v>
      </c>
      <c r="F141">
        <v>2</v>
      </c>
      <c r="G141">
        <v>99</v>
      </c>
      <c r="H141">
        <v>1</v>
      </c>
      <c r="I141">
        <v>30</v>
      </c>
      <c r="J141">
        <v>10</v>
      </c>
      <c r="K141">
        <v>2</v>
      </c>
      <c r="L141">
        <v>39</v>
      </c>
      <c r="M141">
        <v>58</v>
      </c>
      <c r="N141">
        <v>1</v>
      </c>
      <c r="O141">
        <v>180</v>
      </c>
      <c r="P141">
        <v>189</v>
      </c>
      <c r="Q141">
        <v>0.05</v>
      </c>
      <c r="R141">
        <v>1</v>
      </c>
      <c r="S141">
        <v>0</v>
      </c>
      <c r="T141">
        <v>1</v>
      </c>
      <c r="U141">
        <v>1</v>
      </c>
      <c r="V141">
        <v>0.60550741159082166</v>
      </c>
      <c r="W141">
        <v>0.60550741159082166</v>
      </c>
      <c r="X141">
        <v>0.39449258840917834</v>
      </c>
      <c r="Y141">
        <v>-0.50168847561663432</v>
      </c>
      <c r="Z141">
        <v>100</v>
      </c>
      <c r="AA141">
        <v>0.65150744789852566</v>
      </c>
      <c r="BH141">
        <v>0.90757682717284838</v>
      </c>
      <c r="BI141">
        <v>0</v>
      </c>
      <c r="BJ141">
        <v>1</v>
      </c>
      <c r="BK141">
        <v>52</v>
      </c>
      <c r="BL141">
        <v>85</v>
      </c>
      <c r="BM141">
        <v>3.703703703703709E-2</v>
      </c>
      <c r="BN141">
        <v>0.11458333333333337</v>
      </c>
      <c r="BO141">
        <v>0</v>
      </c>
    </row>
    <row r="142" spans="1:67" x14ac:dyDescent="0.45">
      <c r="A142">
        <v>17.100000000000001</v>
      </c>
      <c r="B142">
        <v>65</v>
      </c>
      <c r="C142">
        <v>8</v>
      </c>
      <c r="D142">
        <v>0.93700000000000006</v>
      </c>
      <c r="E142">
        <v>215</v>
      </c>
      <c r="F142">
        <v>4</v>
      </c>
      <c r="G142">
        <v>112</v>
      </c>
      <c r="H142">
        <v>1</v>
      </c>
      <c r="I142">
        <v>31</v>
      </c>
      <c r="J142">
        <v>12</v>
      </c>
      <c r="K142">
        <v>5</v>
      </c>
      <c r="L142">
        <v>40</v>
      </c>
      <c r="M142">
        <v>42</v>
      </c>
      <c r="N142">
        <v>1</v>
      </c>
      <c r="O142">
        <v>183</v>
      </c>
      <c r="P142">
        <v>192</v>
      </c>
      <c r="Q142">
        <v>4.9180327868852458E-2</v>
      </c>
      <c r="R142">
        <v>0</v>
      </c>
      <c r="S142">
        <v>1</v>
      </c>
      <c r="T142">
        <v>1</v>
      </c>
      <c r="U142">
        <v>0</v>
      </c>
      <c r="V142">
        <v>0.77377603770228809</v>
      </c>
      <c r="W142">
        <v>0.77377603770228809</v>
      </c>
      <c r="X142">
        <v>0.22622396229771191</v>
      </c>
      <c r="Y142">
        <v>-1.4862297867917655</v>
      </c>
      <c r="Z142">
        <v>0</v>
      </c>
      <c r="AA142">
        <v>3.4203982188411803</v>
      </c>
      <c r="BH142">
        <v>0.92109496209595665</v>
      </c>
      <c r="BI142">
        <v>0</v>
      </c>
      <c r="BJ142">
        <v>1</v>
      </c>
      <c r="BK142">
        <v>52</v>
      </c>
      <c r="BL142">
        <v>86</v>
      </c>
      <c r="BM142">
        <v>3.703703703703709E-2</v>
      </c>
      <c r="BN142">
        <v>0.10416666666666663</v>
      </c>
      <c r="BO142">
        <v>1.9290123456790203E-3</v>
      </c>
    </row>
    <row r="143" spans="1:67" x14ac:dyDescent="0.45">
      <c r="A143">
        <v>17.100000000000001</v>
      </c>
      <c r="B143">
        <v>76</v>
      </c>
      <c r="C143">
        <v>5</v>
      </c>
      <c r="D143">
        <v>0.81899999999999995</v>
      </c>
      <c r="E143">
        <v>266</v>
      </c>
      <c r="F143">
        <v>4</v>
      </c>
      <c r="G143">
        <v>92</v>
      </c>
      <c r="H143">
        <v>1</v>
      </c>
      <c r="I143">
        <v>52</v>
      </c>
      <c r="J143">
        <v>18</v>
      </c>
      <c r="K143">
        <v>5</v>
      </c>
      <c r="L143">
        <v>34</v>
      </c>
      <c r="M143">
        <v>87</v>
      </c>
      <c r="N143">
        <v>1</v>
      </c>
      <c r="O143">
        <v>178</v>
      </c>
      <c r="P143">
        <v>186</v>
      </c>
      <c r="Q143">
        <v>4.49438202247191E-2</v>
      </c>
      <c r="R143">
        <v>0</v>
      </c>
      <c r="S143">
        <v>1</v>
      </c>
      <c r="T143">
        <v>1</v>
      </c>
      <c r="U143">
        <v>0</v>
      </c>
      <c r="V143">
        <v>0.64610243720451732</v>
      </c>
      <c r="W143">
        <v>0.64610243720451732</v>
      </c>
      <c r="X143">
        <v>0.35389756279548268</v>
      </c>
      <c r="Y143">
        <v>-1.038747778358353</v>
      </c>
      <c r="Z143">
        <v>0</v>
      </c>
      <c r="AA143">
        <v>1.8256764248413311</v>
      </c>
      <c r="BH143">
        <v>0.92180165916419388</v>
      </c>
      <c r="BI143">
        <v>1</v>
      </c>
      <c r="BJ143">
        <v>0</v>
      </c>
      <c r="BK143">
        <v>53</v>
      </c>
      <c r="BL143">
        <v>86</v>
      </c>
      <c r="BM143">
        <v>1.851851851851849E-2</v>
      </c>
      <c r="BN143">
        <v>0.10416666666666663</v>
      </c>
      <c r="BO143">
        <v>0</v>
      </c>
    </row>
    <row r="144" spans="1:67" x14ac:dyDescent="0.45">
      <c r="A144">
        <v>18.2</v>
      </c>
      <c r="B144">
        <v>66</v>
      </c>
      <c r="C144">
        <v>7</v>
      </c>
      <c r="D144">
        <v>1.3720000000000001</v>
      </c>
      <c r="E144">
        <v>287</v>
      </c>
      <c r="F144">
        <v>1</v>
      </c>
      <c r="G144">
        <v>85</v>
      </c>
      <c r="H144">
        <v>1</v>
      </c>
      <c r="I144">
        <v>29</v>
      </c>
      <c r="J144">
        <v>10</v>
      </c>
      <c r="K144">
        <v>2</v>
      </c>
      <c r="L144">
        <v>38</v>
      </c>
      <c r="M144">
        <v>66</v>
      </c>
      <c r="N144">
        <v>0</v>
      </c>
      <c r="O144">
        <v>173</v>
      </c>
      <c r="P144">
        <v>180</v>
      </c>
      <c r="Q144">
        <v>4.046242774566474E-2</v>
      </c>
      <c r="R144">
        <v>1</v>
      </c>
      <c r="S144">
        <v>0</v>
      </c>
      <c r="T144">
        <v>1</v>
      </c>
      <c r="U144">
        <v>1</v>
      </c>
      <c r="V144">
        <v>0.89443729661949634</v>
      </c>
      <c r="W144">
        <v>0.89443729661949634</v>
      </c>
      <c r="X144">
        <v>0.10556270338050366</v>
      </c>
      <c r="Y144">
        <v>-0.11156047729476329</v>
      </c>
      <c r="Z144">
        <v>100</v>
      </c>
      <c r="AA144">
        <v>0.11802135686813964</v>
      </c>
      <c r="BH144">
        <v>0.92296405496348977</v>
      </c>
      <c r="BI144">
        <v>0</v>
      </c>
      <c r="BJ144">
        <v>1</v>
      </c>
      <c r="BK144">
        <v>53</v>
      </c>
      <c r="BL144">
        <v>87</v>
      </c>
      <c r="BM144">
        <v>1.851851851851849E-2</v>
      </c>
      <c r="BN144">
        <v>9.375E-2</v>
      </c>
      <c r="BO144">
        <v>0</v>
      </c>
    </row>
    <row r="145" spans="1:67" x14ac:dyDescent="0.45">
      <c r="A145">
        <v>18.2</v>
      </c>
      <c r="B145">
        <v>88</v>
      </c>
      <c r="C145">
        <v>12</v>
      </c>
      <c r="D145">
        <v>1.6</v>
      </c>
      <c r="E145">
        <v>282</v>
      </c>
      <c r="F145">
        <v>0</v>
      </c>
      <c r="G145">
        <v>72</v>
      </c>
      <c r="H145">
        <v>1</v>
      </c>
      <c r="I145">
        <v>39</v>
      </c>
      <c r="J145">
        <v>18</v>
      </c>
      <c r="K145">
        <v>1</v>
      </c>
      <c r="L145">
        <v>41</v>
      </c>
      <c r="M145">
        <v>29</v>
      </c>
      <c r="N145">
        <v>1</v>
      </c>
      <c r="O145">
        <v>175</v>
      </c>
      <c r="P145">
        <v>185</v>
      </c>
      <c r="Q145">
        <v>5.7142857142857141E-2</v>
      </c>
      <c r="R145">
        <v>1</v>
      </c>
      <c r="S145">
        <v>0</v>
      </c>
      <c r="T145">
        <v>1</v>
      </c>
      <c r="U145">
        <v>1</v>
      </c>
      <c r="V145">
        <v>0.81301501444705881</v>
      </c>
      <c r="W145">
        <v>0.81301501444705881</v>
      </c>
      <c r="X145">
        <v>0.18698498555294119</v>
      </c>
      <c r="Y145">
        <v>-0.20700570165029514</v>
      </c>
      <c r="Z145">
        <v>100</v>
      </c>
      <c r="AA145">
        <v>0.22998958473123882</v>
      </c>
      <c r="BH145">
        <v>0.92691170778265675</v>
      </c>
      <c r="BI145">
        <v>0</v>
      </c>
      <c r="BJ145">
        <v>1</v>
      </c>
      <c r="BK145">
        <v>53</v>
      </c>
      <c r="BL145">
        <v>88</v>
      </c>
      <c r="BM145">
        <v>1.851851851851849E-2</v>
      </c>
      <c r="BN145">
        <v>8.333333333333337E-2</v>
      </c>
      <c r="BO145">
        <v>0</v>
      </c>
    </row>
    <row r="146" spans="1:67" x14ac:dyDescent="0.45">
      <c r="A146">
        <v>18.3</v>
      </c>
      <c r="B146">
        <v>89</v>
      </c>
      <c r="C146">
        <v>6</v>
      </c>
      <c r="D146">
        <v>0.71099999999999997</v>
      </c>
      <c r="E146">
        <v>232</v>
      </c>
      <c r="F146">
        <v>4</v>
      </c>
      <c r="G146">
        <v>99</v>
      </c>
      <c r="H146">
        <v>1</v>
      </c>
      <c r="I146">
        <v>47</v>
      </c>
      <c r="J146">
        <v>13</v>
      </c>
      <c r="K146">
        <v>3</v>
      </c>
      <c r="L146">
        <v>37</v>
      </c>
      <c r="M146">
        <v>89</v>
      </c>
      <c r="N146">
        <v>1</v>
      </c>
      <c r="O146">
        <v>183</v>
      </c>
      <c r="P146">
        <v>193</v>
      </c>
      <c r="Q146">
        <v>5.4644808743169397E-2</v>
      </c>
      <c r="R146">
        <v>0</v>
      </c>
      <c r="S146">
        <v>1</v>
      </c>
      <c r="T146">
        <v>1</v>
      </c>
      <c r="U146">
        <v>0</v>
      </c>
      <c r="V146">
        <v>0.714958389544888</v>
      </c>
      <c r="W146">
        <v>0.714958389544888</v>
      </c>
      <c r="X146">
        <v>0.285041610455112</v>
      </c>
      <c r="Y146">
        <v>-1.2551201077737981</v>
      </c>
      <c r="Z146">
        <v>0</v>
      </c>
      <c r="AA146">
        <v>2.5082597183034046</v>
      </c>
      <c r="BH146">
        <v>0.92806151492861688</v>
      </c>
      <c r="BI146">
        <v>0</v>
      </c>
      <c r="BJ146">
        <v>1</v>
      </c>
      <c r="BK146">
        <v>53</v>
      </c>
      <c r="BL146">
        <v>89</v>
      </c>
      <c r="BM146">
        <v>1.851851851851849E-2</v>
      </c>
      <c r="BN146">
        <v>7.291666666666663E-2</v>
      </c>
      <c r="BO146">
        <v>0</v>
      </c>
    </row>
    <row r="147" spans="1:67" x14ac:dyDescent="0.45">
      <c r="A147">
        <v>18.5</v>
      </c>
      <c r="B147">
        <v>62</v>
      </c>
      <c r="C147">
        <v>6</v>
      </c>
      <c r="D147">
        <v>2.0190000000000001</v>
      </c>
      <c r="E147">
        <v>238</v>
      </c>
      <c r="F147">
        <v>0</v>
      </c>
      <c r="G147">
        <v>77</v>
      </c>
      <c r="H147">
        <v>1</v>
      </c>
      <c r="I147">
        <v>32</v>
      </c>
      <c r="J147">
        <v>15</v>
      </c>
      <c r="K147">
        <v>4</v>
      </c>
      <c r="L147">
        <v>37</v>
      </c>
      <c r="M147">
        <v>40</v>
      </c>
      <c r="N147">
        <v>1</v>
      </c>
      <c r="O147">
        <v>183</v>
      </c>
      <c r="P147">
        <v>192</v>
      </c>
      <c r="Q147">
        <v>4.9180327868852458E-2</v>
      </c>
      <c r="R147">
        <v>1</v>
      </c>
      <c r="S147">
        <v>0</v>
      </c>
      <c r="T147">
        <v>1</v>
      </c>
      <c r="U147">
        <v>1</v>
      </c>
      <c r="V147">
        <v>0.6286435258336176</v>
      </c>
      <c r="W147">
        <v>0.6286435258336176</v>
      </c>
      <c r="X147">
        <v>0.3713564741663824</v>
      </c>
      <c r="Y147">
        <v>-0.46419091451881545</v>
      </c>
      <c r="Z147">
        <v>100</v>
      </c>
      <c r="AA147">
        <v>0.59072663426214767</v>
      </c>
      <c r="BH147">
        <v>0.9442953411545798</v>
      </c>
      <c r="BI147">
        <v>0</v>
      </c>
      <c r="BJ147">
        <v>1</v>
      </c>
      <c r="BK147">
        <v>53</v>
      </c>
      <c r="BL147">
        <v>90</v>
      </c>
      <c r="BM147">
        <v>1.851851851851849E-2</v>
      </c>
      <c r="BN147">
        <v>6.25E-2</v>
      </c>
      <c r="BO147">
        <v>0</v>
      </c>
    </row>
    <row r="148" spans="1:67" x14ac:dyDescent="0.45">
      <c r="A148">
        <v>19</v>
      </c>
      <c r="B148">
        <v>79</v>
      </c>
      <c r="C148">
        <v>7</v>
      </c>
      <c r="D148">
        <v>1.72</v>
      </c>
      <c r="E148">
        <v>255</v>
      </c>
      <c r="F148">
        <v>1</v>
      </c>
      <c r="G148">
        <v>98</v>
      </c>
      <c r="H148">
        <v>1</v>
      </c>
      <c r="I148">
        <v>40</v>
      </c>
      <c r="J148">
        <v>13</v>
      </c>
      <c r="K148">
        <v>2</v>
      </c>
      <c r="L148">
        <v>39</v>
      </c>
      <c r="M148">
        <v>64</v>
      </c>
      <c r="N148">
        <v>1</v>
      </c>
      <c r="O148">
        <v>180</v>
      </c>
      <c r="P148">
        <v>188</v>
      </c>
      <c r="Q148">
        <v>4.4444444444444446E-2</v>
      </c>
      <c r="R148">
        <v>1</v>
      </c>
      <c r="S148">
        <v>0</v>
      </c>
      <c r="T148">
        <v>1</v>
      </c>
      <c r="U148">
        <v>1</v>
      </c>
      <c r="V148">
        <v>0.61203208588850855</v>
      </c>
      <c r="W148">
        <v>0.61203208588850855</v>
      </c>
      <c r="X148">
        <v>0.38796791411149145</v>
      </c>
      <c r="Y148">
        <v>-0.49097056992170685</v>
      </c>
      <c r="Z148">
        <v>100</v>
      </c>
      <c r="AA148">
        <v>0.63390126605578978</v>
      </c>
      <c r="BH148">
        <v>0.94852924401031669</v>
      </c>
      <c r="BI148">
        <v>0</v>
      </c>
      <c r="BJ148">
        <v>1</v>
      </c>
      <c r="BK148">
        <v>53</v>
      </c>
      <c r="BL148">
        <v>91</v>
      </c>
      <c r="BM148">
        <v>1.851851851851849E-2</v>
      </c>
      <c r="BN148">
        <v>5.208333333333337E-2</v>
      </c>
      <c r="BO148">
        <v>9.6450617283950536E-4</v>
      </c>
    </row>
    <row r="149" spans="1:67" x14ac:dyDescent="0.45">
      <c r="A149">
        <v>19.3</v>
      </c>
      <c r="B149">
        <v>74</v>
      </c>
      <c r="C149">
        <v>7</v>
      </c>
      <c r="D149">
        <v>0.248</v>
      </c>
      <c r="E149">
        <v>301</v>
      </c>
      <c r="F149">
        <v>1</v>
      </c>
      <c r="G149">
        <v>96</v>
      </c>
      <c r="H149">
        <v>1</v>
      </c>
      <c r="I149">
        <v>39</v>
      </c>
      <c r="J149">
        <v>21</v>
      </c>
      <c r="K149">
        <v>5</v>
      </c>
      <c r="L149">
        <v>40</v>
      </c>
      <c r="M149">
        <v>86</v>
      </c>
      <c r="N149">
        <v>1</v>
      </c>
      <c r="O149">
        <v>174</v>
      </c>
      <c r="P149">
        <v>187</v>
      </c>
      <c r="Q149">
        <v>7.4712643678160925E-2</v>
      </c>
      <c r="R149">
        <v>1</v>
      </c>
      <c r="S149">
        <v>0</v>
      </c>
      <c r="T149">
        <v>1</v>
      </c>
      <c r="U149">
        <v>1</v>
      </c>
      <c r="V149">
        <v>0.66013605751183879</v>
      </c>
      <c r="W149">
        <v>0.66013605751183879</v>
      </c>
      <c r="X149">
        <v>0.33986394248816121</v>
      </c>
      <c r="Y149">
        <v>-0.41530931746198219</v>
      </c>
      <c r="Z149">
        <v>100</v>
      </c>
      <c r="AA149">
        <v>0.51483923445897539</v>
      </c>
      <c r="BH149">
        <v>0.95159329258440306</v>
      </c>
      <c r="BI149">
        <v>1</v>
      </c>
      <c r="BJ149">
        <v>0</v>
      </c>
      <c r="BK149">
        <v>54</v>
      </c>
      <c r="BL149">
        <v>91</v>
      </c>
      <c r="BM149">
        <v>0</v>
      </c>
      <c r="BN149">
        <v>5.208333333333337E-2</v>
      </c>
      <c r="BO149">
        <v>0</v>
      </c>
    </row>
    <row r="150" spans="1:67" x14ac:dyDescent="0.45">
      <c r="A150">
        <v>19.5</v>
      </c>
      <c r="B150">
        <v>99</v>
      </c>
      <c r="C150">
        <v>9</v>
      </c>
      <c r="D150">
        <v>1.76</v>
      </c>
      <c r="E150">
        <v>369</v>
      </c>
      <c r="F150">
        <v>4</v>
      </c>
      <c r="G150">
        <v>85</v>
      </c>
      <c r="H150">
        <v>1</v>
      </c>
      <c r="I150">
        <v>38</v>
      </c>
      <c r="J150">
        <v>12</v>
      </c>
      <c r="K150">
        <v>2</v>
      </c>
      <c r="L150">
        <v>38</v>
      </c>
      <c r="M150">
        <v>68</v>
      </c>
      <c r="N150">
        <v>1</v>
      </c>
      <c r="O150">
        <v>163</v>
      </c>
      <c r="P150">
        <v>170</v>
      </c>
      <c r="Q150">
        <v>4.2944785276073622E-2</v>
      </c>
      <c r="R150">
        <v>0</v>
      </c>
      <c r="S150">
        <v>1</v>
      </c>
      <c r="T150">
        <v>1</v>
      </c>
      <c r="U150">
        <v>0</v>
      </c>
      <c r="V150">
        <v>0.92180165916419388</v>
      </c>
      <c r="W150">
        <v>0.92180165916419388</v>
      </c>
      <c r="X150">
        <v>7.8198340835806124E-2</v>
      </c>
      <c r="Y150">
        <v>-2.5485068485893794</v>
      </c>
      <c r="Z150">
        <v>0</v>
      </c>
      <c r="AA150">
        <v>11.787995107207076</v>
      </c>
      <c r="BH150">
        <v>0.95894829770623735</v>
      </c>
      <c r="BI150">
        <v>0</v>
      </c>
      <c r="BJ150">
        <v>1</v>
      </c>
      <c r="BK150">
        <v>54</v>
      </c>
      <c r="BL150">
        <v>92</v>
      </c>
      <c r="BM150">
        <v>0</v>
      </c>
      <c r="BN150">
        <v>4.166666666666663E-2</v>
      </c>
      <c r="BO150">
        <v>0</v>
      </c>
    </row>
    <row r="151" spans="1:67" x14ac:dyDescent="0.45">
      <c r="A151">
        <v>20.399999999999999</v>
      </c>
      <c r="B151">
        <v>79</v>
      </c>
      <c r="C151">
        <v>7</v>
      </c>
      <c r="D151">
        <v>0.13100000000000001</v>
      </c>
      <c r="E151">
        <v>284</v>
      </c>
      <c r="F151">
        <v>4</v>
      </c>
      <c r="G151">
        <v>137</v>
      </c>
      <c r="H151">
        <v>1</v>
      </c>
      <c r="I151">
        <v>38</v>
      </c>
      <c r="J151">
        <v>15</v>
      </c>
      <c r="K151">
        <v>5</v>
      </c>
      <c r="L151">
        <v>39</v>
      </c>
      <c r="M151">
        <v>39</v>
      </c>
      <c r="N151">
        <v>1</v>
      </c>
      <c r="O151">
        <v>175</v>
      </c>
      <c r="P151">
        <v>185</v>
      </c>
      <c r="Q151">
        <v>5.7142857142857141E-2</v>
      </c>
      <c r="R151">
        <v>0</v>
      </c>
      <c r="S151">
        <v>1</v>
      </c>
      <c r="T151">
        <v>1</v>
      </c>
      <c r="U151">
        <v>0</v>
      </c>
      <c r="V151">
        <v>0.51733854231664456</v>
      </c>
      <c r="W151">
        <v>0.51733854231664456</v>
      </c>
      <c r="X151">
        <v>0.48266145768335544</v>
      </c>
      <c r="Y151">
        <v>-0.72843978685531574</v>
      </c>
      <c r="Z151">
        <v>0</v>
      </c>
      <c r="AA151">
        <v>1.0718455639688524</v>
      </c>
      <c r="BH151">
        <v>0.97134275534124814</v>
      </c>
      <c r="BI151">
        <v>0</v>
      </c>
      <c r="BJ151">
        <v>1</v>
      </c>
      <c r="BK151">
        <v>54</v>
      </c>
      <c r="BL151">
        <v>93</v>
      </c>
      <c r="BM151">
        <v>0</v>
      </c>
      <c r="BN151">
        <v>3.125E-2</v>
      </c>
      <c r="BO151">
        <v>0</v>
      </c>
    </row>
    <row r="152" spans="1:67" x14ac:dyDescent="0.45">
      <c r="A152">
        <v>21</v>
      </c>
      <c r="B152">
        <v>89</v>
      </c>
      <c r="C152">
        <v>6</v>
      </c>
      <c r="D152">
        <v>7.4999999999999997E-2</v>
      </c>
      <c r="E152">
        <v>296</v>
      </c>
      <c r="F152">
        <v>0</v>
      </c>
      <c r="G152">
        <v>137</v>
      </c>
      <c r="H152">
        <v>1</v>
      </c>
      <c r="I152">
        <v>37</v>
      </c>
      <c r="J152">
        <v>13</v>
      </c>
      <c r="K152">
        <v>1</v>
      </c>
      <c r="L152">
        <v>36</v>
      </c>
      <c r="M152">
        <v>27</v>
      </c>
      <c r="N152">
        <v>1</v>
      </c>
      <c r="O152">
        <v>184</v>
      </c>
      <c r="P152">
        <v>196</v>
      </c>
      <c r="Q152">
        <v>6.5217391304347824E-2</v>
      </c>
      <c r="R152">
        <v>1</v>
      </c>
      <c r="S152">
        <v>0</v>
      </c>
      <c r="T152">
        <v>1</v>
      </c>
      <c r="U152">
        <v>1</v>
      </c>
      <c r="V152">
        <v>0.61452170759705693</v>
      </c>
      <c r="W152">
        <v>0.61452170759705693</v>
      </c>
      <c r="X152">
        <v>0.38547829240294307</v>
      </c>
      <c r="Y152">
        <v>-0.48691102497417815</v>
      </c>
      <c r="Z152">
        <v>100</v>
      </c>
      <c r="AA152">
        <v>0.62728181549560802</v>
      </c>
      <c r="BH152">
        <v>0.97809494582718015</v>
      </c>
      <c r="BI152">
        <v>0</v>
      </c>
      <c r="BJ152">
        <v>1</v>
      </c>
      <c r="BK152">
        <v>54</v>
      </c>
      <c r="BL152">
        <v>94</v>
      </c>
      <c r="BM152">
        <v>0</v>
      </c>
      <c r="BN152">
        <v>2.083333333333337E-2</v>
      </c>
      <c r="BO152">
        <v>0</v>
      </c>
    </row>
    <row r="153" spans="1:67" x14ac:dyDescent="0.45">
      <c r="A153">
        <v>23.5</v>
      </c>
      <c r="B153">
        <v>89</v>
      </c>
      <c r="C153">
        <v>8</v>
      </c>
      <c r="D153">
        <v>1.018</v>
      </c>
      <c r="E153">
        <v>348</v>
      </c>
      <c r="F153">
        <v>0</v>
      </c>
      <c r="G153">
        <v>98</v>
      </c>
      <c r="H153">
        <v>1</v>
      </c>
      <c r="I153">
        <v>36</v>
      </c>
      <c r="J153">
        <v>12</v>
      </c>
      <c r="K153">
        <v>1</v>
      </c>
      <c r="L153">
        <v>40</v>
      </c>
      <c r="M153">
        <v>57</v>
      </c>
      <c r="N153">
        <v>1</v>
      </c>
      <c r="O153">
        <v>184</v>
      </c>
      <c r="P153">
        <v>195</v>
      </c>
      <c r="Q153">
        <v>5.9782608695652176E-2</v>
      </c>
      <c r="R153">
        <v>1</v>
      </c>
      <c r="S153">
        <v>0</v>
      </c>
      <c r="T153">
        <v>1</v>
      </c>
      <c r="U153">
        <v>1</v>
      </c>
      <c r="V153">
        <v>0.71835720555418014</v>
      </c>
      <c r="W153">
        <v>0.71835720555418014</v>
      </c>
      <c r="X153">
        <v>0.28164279444581986</v>
      </c>
      <c r="Y153">
        <v>-0.33078833287455356</v>
      </c>
      <c r="Z153">
        <v>100</v>
      </c>
      <c r="AA153">
        <v>0.39206510670209699</v>
      </c>
      <c r="BH153">
        <v>0.97980505152288067</v>
      </c>
      <c r="BI153">
        <v>0</v>
      </c>
      <c r="BJ153">
        <v>1</v>
      </c>
      <c r="BK153">
        <v>54</v>
      </c>
      <c r="BL153">
        <v>95</v>
      </c>
      <c r="BM153">
        <v>0</v>
      </c>
      <c r="BN153">
        <v>1.041666666666663E-2</v>
      </c>
      <c r="BO153">
        <v>0</v>
      </c>
    </row>
    <row r="154" spans="1:67" x14ac:dyDescent="0.45">
      <c r="R154">
        <v>96</v>
      </c>
      <c r="S154">
        <v>54</v>
      </c>
      <c r="T154">
        <v>150</v>
      </c>
      <c r="W154">
        <v>95.999999999999901</v>
      </c>
      <c r="X154">
        <v>54.000000000000156</v>
      </c>
      <c r="Y154">
        <v>-82.188431822010116</v>
      </c>
      <c r="Z154">
        <v>71.333333333333329</v>
      </c>
      <c r="AA154">
        <v>157.28933746531854</v>
      </c>
      <c r="BH154">
        <v>0.98299783705029964</v>
      </c>
      <c r="BI154">
        <v>0</v>
      </c>
      <c r="BJ154">
        <v>1</v>
      </c>
      <c r="BK154">
        <v>54</v>
      </c>
      <c r="BL154">
        <v>96</v>
      </c>
      <c r="BM154">
        <v>0</v>
      </c>
      <c r="BN154">
        <v>0</v>
      </c>
      <c r="BO154">
        <v>0</v>
      </c>
    </row>
    <row r="155" spans="1:67" x14ac:dyDescent="0.45">
      <c r="BO155">
        <v>0.76350308641975284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19D3D-AA20-4E33-87FE-032DD3F1FD54}">
  <dimension ref="A1:CF173"/>
  <sheetViews>
    <sheetView workbookViewId="0">
      <selection sqref="A1:Q1048576"/>
    </sheetView>
  </sheetViews>
  <sheetFormatPr defaultRowHeight="14.25" x14ac:dyDescent="0.45"/>
  <cols>
    <col min="1" max="17" width="9.1328125" style="80"/>
  </cols>
  <sheetData>
    <row r="1" spans="1:84" ht="15.75" x14ac:dyDescent="0.5">
      <c r="A1" s="87" t="s">
        <v>40</v>
      </c>
      <c r="B1" s="58" t="s">
        <v>42</v>
      </c>
      <c r="C1" s="87" t="s">
        <v>43</v>
      </c>
      <c r="D1" s="87" t="s">
        <v>44</v>
      </c>
      <c r="E1" s="87" t="s">
        <v>45</v>
      </c>
      <c r="F1" s="87" t="s">
        <v>46</v>
      </c>
      <c r="G1" s="87" t="s">
        <v>47</v>
      </c>
      <c r="H1" s="88" t="s">
        <v>49</v>
      </c>
      <c r="I1" s="87" t="s">
        <v>50</v>
      </c>
      <c r="J1" s="87" t="s">
        <v>51</v>
      </c>
      <c r="K1" s="87" t="s">
        <v>52</v>
      </c>
      <c r="L1" s="59" t="s">
        <v>53</v>
      </c>
      <c r="M1" s="59" t="s">
        <v>54</v>
      </c>
      <c r="N1" s="60" t="s">
        <v>55</v>
      </c>
      <c r="O1" s="59" t="s">
        <v>35</v>
      </c>
      <c r="P1" s="59" t="s">
        <v>57</v>
      </c>
      <c r="Q1" s="88" t="s">
        <v>48</v>
      </c>
      <c r="T1" t="s">
        <v>144</v>
      </c>
      <c r="BT1" t="s">
        <v>173</v>
      </c>
      <c r="BY1" t="s">
        <v>178</v>
      </c>
    </row>
    <row r="2" spans="1:84" ht="16.149999999999999" thickBot="1" x14ac:dyDescent="0.55000000000000004">
      <c r="A2" s="83">
        <v>12.5</v>
      </c>
      <c r="B2" s="82">
        <v>60</v>
      </c>
      <c r="C2" s="82">
        <v>10</v>
      </c>
      <c r="D2" s="84">
        <v>0.71199999999999997</v>
      </c>
      <c r="E2" s="82">
        <v>171</v>
      </c>
      <c r="F2" s="82">
        <v>3</v>
      </c>
      <c r="G2" s="82">
        <v>110</v>
      </c>
      <c r="H2" s="29">
        <v>0</v>
      </c>
      <c r="I2" s="82">
        <v>33</v>
      </c>
      <c r="J2" s="82">
        <v>12</v>
      </c>
      <c r="K2" s="82">
        <v>2</v>
      </c>
      <c r="L2" s="61">
        <v>38</v>
      </c>
      <c r="M2" s="62">
        <v>46</v>
      </c>
      <c r="N2" s="80">
        <v>1</v>
      </c>
      <c r="O2" s="30">
        <v>171</v>
      </c>
      <c r="P2" s="30">
        <v>178</v>
      </c>
      <c r="Q2" s="82">
        <v>1</v>
      </c>
    </row>
    <row r="3" spans="1:84" ht="16.149999999999999" thickTop="1" x14ac:dyDescent="0.5">
      <c r="A3" s="83">
        <v>14.5</v>
      </c>
      <c r="B3" s="82">
        <v>69</v>
      </c>
      <c r="C3" s="82">
        <v>8</v>
      </c>
      <c r="D3" s="84">
        <v>9.0999999999999998E-2</v>
      </c>
      <c r="E3" s="82">
        <v>213</v>
      </c>
      <c r="F3" s="82">
        <v>3</v>
      </c>
      <c r="G3" s="82">
        <v>134</v>
      </c>
      <c r="H3" s="29">
        <v>0</v>
      </c>
      <c r="I3" s="82">
        <v>33</v>
      </c>
      <c r="J3" s="82">
        <v>16</v>
      </c>
      <c r="K3" s="82">
        <v>1</v>
      </c>
      <c r="L3" s="61">
        <v>36</v>
      </c>
      <c r="M3" s="62">
        <v>73</v>
      </c>
      <c r="N3" s="80">
        <v>1</v>
      </c>
      <c r="O3" s="30">
        <v>168</v>
      </c>
      <c r="P3" s="30">
        <v>178</v>
      </c>
      <c r="Q3" s="82">
        <v>1</v>
      </c>
      <c r="T3" s="112" t="str">
        <f>A1</f>
        <v>Sales $m</v>
      </c>
      <c r="U3" s="112" t="str">
        <f t="shared" ref="U3:AI3" si="0">B1</f>
        <v>No. Staff</v>
      </c>
      <c r="V3" s="112" t="str">
        <f t="shared" si="0"/>
        <v>Age (Yrs)</v>
      </c>
      <c r="W3" s="112" t="str">
        <f t="shared" si="0"/>
        <v>GrossProfit $m</v>
      </c>
      <c r="X3" s="112" t="str">
        <f t="shared" si="0"/>
        <v>Adv.$'000</v>
      </c>
      <c r="Y3" s="112" t="str">
        <f t="shared" si="0"/>
        <v>Competitors</v>
      </c>
      <c r="Z3" s="112" t="str">
        <f t="shared" si="0"/>
        <v>HrsTrading</v>
      </c>
      <c r="AA3" s="112" t="str">
        <f t="shared" si="0"/>
        <v>Mng-Gender</v>
      </c>
      <c r="AB3" s="112" t="str">
        <f t="shared" si="0"/>
        <v>Mng-Age</v>
      </c>
      <c r="AC3" s="112" t="str">
        <f t="shared" si="0"/>
        <v>Mng-Exp</v>
      </c>
      <c r="AD3" s="112" t="str">
        <f t="shared" si="0"/>
        <v>Mng-Train</v>
      </c>
      <c r="AE3" s="112" t="str">
        <f t="shared" si="0"/>
        <v>Union%</v>
      </c>
      <c r="AF3" s="112" t="str">
        <f t="shared" si="0"/>
        <v>CarSpaces</v>
      </c>
      <c r="AG3" s="112" t="str">
        <f t="shared" si="0"/>
        <v>OnlineChannel</v>
      </c>
      <c r="AH3" s="112" t="str">
        <f t="shared" si="0"/>
        <v>Basket:2016</v>
      </c>
      <c r="AI3" s="112" t="str">
        <f t="shared" si="0"/>
        <v>Basket:2017</v>
      </c>
      <c r="AJ3" s="112" t="s">
        <v>145</v>
      </c>
      <c r="AK3" s="112" t="s">
        <v>146</v>
      </c>
      <c r="AL3" s="112" t="s">
        <v>99</v>
      </c>
      <c r="AM3" s="112" t="s">
        <v>147</v>
      </c>
      <c r="AN3" s="112" t="s">
        <v>148</v>
      </c>
      <c r="AO3" s="112" t="s">
        <v>149</v>
      </c>
      <c r="AP3" s="112" t="s">
        <v>150</v>
      </c>
      <c r="AQ3" s="112" t="s">
        <v>151</v>
      </c>
      <c r="AR3" s="112" t="s">
        <v>152</v>
      </c>
      <c r="AS3" s="112" t="s">
        <v>153</v>
      </c>
      <c r="AU3" t="s">
        <v>154</v>
      </c>
      <c r="AW3" t="s">
        <v>155</v>
      </c>
      <c r="AX3" s="114">
        <f>AJ154*LN(AJ154/AL154)+AK154*LN(AK154/AL154)</f>
        <v>-98.012729219055274</v>
      </c>
      <c r="AZ3" t="s">
        <v>165</v>
      </c>
      <c r="BR3" t="s">
        <v>172</v>
      </c>
      <c r="BU3" s="120" t="s">
        <v>174</v>
      </c>
      <c r="BV3" s="120" t="s">
        <v>175</v>
      </c>
      <c r="BY3" s="118" t="s">
        <v>148</v>
      </c>
      <c r="BZ3" s="118" t="s">
        <v>146</v>
      </c>
      <c r="CA3" s="118" t="s">
        <v>145</v>
      </c>
      <c r="CB3" s="118" t="s">
        <v>179</v>
      </c>
      <c r="CC3" s="118" t="s">
        <v>180</v>
      </c>
      <c r="CD3" s="118" t="s">
        <v>181</v>
      </c>
      <c r="CE3" s="118" t="s">
        <v>182</v>
      </c>
      <c r="CF3" s="118" t="s">
        <v>183</v>
      </c>
    </row>
    <row r="4" spans="1:84" ht="15.75" x14ac:dyDescent="0.5">
      <c r="A4" s="83">
        <v>19</v>
      </c>
      <c r="B4" s="82">
        <v>79</v>
      </c>
      <c r="C4" s="82">
        <v>7</v>
      </c>
      <c r="D4" s="84">
        <v>1.72</v>
      </c>
      <c r="E4" s="82">
        <v>255</v>
      </c>
      <c r="F4" s="82">
        <v>1</v>
      </c>
      <c r="G4" s="82">
        <v>98</v>
      </c>
      <c r="H4" s="29">
        <v>1</v>
      </c>
      <c r="I4" s="82">
        <v>40</v>
      </c>
      <c r="J4" s="82">
        <v>13</v>
      </c>
      <c r="K4" s="82">
        <v>2</v>
      </c>
      <c r="L4" s="61">
        <v>39</v>
      </c>
      <c r="M4" s="62">
        <v>64</v>
      </c>
      <c r="N4" s="80">
        <v>1</v>
      </c>
      <c r="O4" s="30">
        <v>180</v>
      </c>
      <c r="P4" s="30">
        <v>188</v>
      </c>
      <c r="Q4" s="82">
        <v>1</v>
      </c>
      <c r="T4">
        <f t="array" ref="T4:AK153">[1]!LogitSummary(A2:Q151)</f>
        <v>5.9</v>
      </c>
      <c r="U4">
        <v>48</v>
      </c>
      <c r="V4">
        <v>2</v>
      </c>
      <c r="W4">
        <v>1.7999999999999999E-2</v>
      </c>
      <c r="X4">
        <v>77</v>
      </c>
      <c r="Y4">
        <v>2</v>
      </c>
      <c r="Z4">
        <v>150</v>
      </c>
      <c r="AA4">
        <v>0</v>
      </c>
      <c r="AB4">
        <v>28</v>
      </c>
      <c r="AC4">
        <v>1</v>
      </c>
      <c r="AD4">
        <v>6</v>
      </c>
      <c r="AE4">
        <v>30</v>
      </c>
      <c r="AF4">
        <v>24</v>
      </c>
      <c r="AG4">
        <v>0</v>
      </c>
      <c r="AH4">
        <v>157</v>
      </c>
      <c r="AI4">
        <v>160</v>
      </c>
      <c r="AJ4" s="106">
        <v>0</v>
      </c>
      <c r="AK4" s="107">
        <v>1</v>
      </c>
      <c r="AL4" s="108">
        <f>AJ4+AK4</f>
        <v>1</v>
      </c>
      <c r="AM4">
        <f>IF(AL4=0,"",AJ4/AL4)</f>
        <v>0</v>
      </c>
      <c r="AN4">
        <f>1/(1+EXP(-$AU$5-MMULT(T4:AI4,$AU$6:$AU$21)))</f>
        <v>0.28974772299490215</v>
      </c>
      <c r="AO4" s="103">
        <f>AL4*AN4</f>
        <v>0.28974772299490215</v>
      </c>
      <c r="AP4" s="105">
        <f>AL4-AO4</f>
        <v>0.71025227700509785</v>
      </c>
      <c r="AQ4" s="103">
        <f>IFERROR(AL4*(AM4*LN(AN4)+(1-AM4)*LN(1-AN4)),0)</f>
        <v>-0.34213505233239039</v>
      </c>
      <c r="AR4" s="105">
        <f>100*IF(AN4&gt;=$BU$10,AJ4/AL4,AK4/AL4)</f>
        <v>100</v>
      </c>
      <c r="AS4">
        <f>IFERROR((AJ4-AO4)^2/AO4+(AK4-AP4)^2/AP4,0)</f>
        <v>0.40795043166446965</v>
      </c>
      <c r="AW4" t="s">
        <v>156</v>
      </c>
      <c r="AX4" s="116">
        <f>AQ154</f>
        <v>-82.276100088623849</v>
      </c>
      <c r="AZ4" s="103">
        <f t="array" ref="AZ4:BP20">MINVERSE(MMULT(TRANSPOSE([1]!DESIGN(T4:AI153)),AN4:AN153*(1-AN4:AN153)*AL4:AL153*[1]!DESIGN(T4:AI153)))</f>
        <v>85.855544228767016</v>
      </c>
      <c r="BA4" s="104">
        <v>1.5970135975755038</v>
      </c>
      <c r="BB4" s="104">
        <v>-2.1410568450428043E-2</v>
      </c>
      <c r="BC4" s="104">
        <v>-8.775414392013374E-2</v>
      </c>
      <c r="BD4" s="104">
        <v>-0.97459989609496733</v>
      </c>
      <c r="BE4" s="104">
        <v>-7.0293334651647568E-2</v>
      </c>
      <c r="BF4" s="104">
        <v>-0.30189984020541544</v>
      </c>
      <c r="BG4" s="104">
        <v>-5.9694084809459202E-2</v>
      </c>
      <c r="BH4" s="104">
        <v>0.16264878156820436</v>
      </c>
      <c r="BI4" s="104">
        <v>-2.8155630492431454E-2</v>
      </c>
      <c r="BJ4" s="104">
        <v>4.1698281283450302E-2</v>
      </c>
      <c r="BK4" s="104">
        <v>0.13618193207011706</v>
      </c>
      <c r="BL4" s="104">
        <v>-1.9862193770641211E-2</v>
      </c>
      <c r="BM4" s="104">
        <v>-6.2130344564695298E-3</v>
      </c>
      <c r="BN4" s="104">
        <v>-8.3107345371274286E-6</v>
      </c>
      <c r="BO4" s="104">
        <v>-0.31158840902902013</v>
      </c>
      <c r="BP4" s="105">
        <v>-0.16483615660140544</v>
      </c>
      <c r="BR4" s="114">
        <f t="array" ref="BR4:BR20">MMULT(AZ4:BP20,MMULT(TRANSPOSE([1]!DESIGN(T4:AI153)),AL4:AL153*(AM4:AM153-AN4:AN153)))</f>
        <v>1.4381310345901663E-14</v>
      </c>
      <c r="BT4" t="s">
        <v>149</v>
      </c>
      <c r="BU4" s="103">
        <f>SUMIF(AN4:AN153,"&gt;="&amp;BU10,AJ4:AJ153)</f>
        <v>84</v>
      </c>
      <c r="BV4" s="105">
        <f>SUMIF(AN4:AN153,"&gt;="&amp;BU10,AK4:AK153)</f>
        <v>31</v>
      </c>
      <c r="BW4">
        <f>BU4+BV4</f>
        <v>115</v>
      </c>
      <c r="CB4">
        <v>0</v>
      </c>
      <c r="CC4">
        <v>0</v>
      </c>
      <c r="CD4">
        <f>1-CB4/CB$154</f>
        <v>1</v>
      </c>
      <c r="CE4" s="80">
        <f>1-CC4/CC$154</f>
        <v>1</v>
      </c>
      <c r="CF4">
        <f>(CD4-CD5)*CE4</f>
        <v>1.851851851851849E-2</v>
      </c>
    </row>
    <row r="5" spans="1:84" ht="15.75" x14ac:dyDescent="0.5">
      <c r="A5" s="83">
        <v>18.2</v>
      </c>
      <c r="B5" s="82">
        <v>66</v>
      </c>
      <c r="C5" s="82">
        <v>7</v>
      </c>
      <c r="D5" s="84">
        <v>1.3720000000000001</v>
      </c>
      <c r="E5" s="82">
        <v>287</v>
      </c>
      <c r="F5" s="82">
        <v>1</v>
      </c>
      <c r="G5" s="82">
        <v>85</v>
      </c>
      <c r="H5" s="29">
        <v>1</v>
      </c>
      <c r="I5" s="82">
        <v>29</v>
      </c>
      <c r="J5" s="82">
        <v>10</v>
      </c>
      <c r="K5" s="82">
        <v>2</v>
      </c>
      <c r="L5" s="61">
        <v>38</v>
      </c>
      <c r="M5" s="62">
        <v>66</v>
      </c>
      <c r="N5" s="80">
        <v>0</v>
      </c>
      <c r="O5" s="30">
        <v>173</v>
      </c>
      <c r="P5" s="30">
        <v>180</v>
      </c>
      <c r="Q5" s="82">
        <v>1</v>
      </c>
      <c r="T5">
        <v>6.2</v>
      </c>
      <c r="U5">
        <v>40</v>
      </c>
      <c r="V5">
        <v>14</v>
      </c>
      <c r="W5">
        <v>0.97599999999999998</v>
      </c>
      <c r="X5">
        <v>82</v>
      </c>
      <c r="Y5">
        <v>2</v>
      </c>
      <c r="Z5">
        <v>101</v>
      </c>
      <c r="AA5">
        <v>0</v>
      </c>
      <c r="AB5">
        <v>37</v>
      </c>
      <c r="AC5">
        <v>5</v>
      </c>
      <c r="AD5">
        <v>3</v>
      </c>
      <c r="AE5">
        <v>40</v>
      </c>
      <c r="AF5">
        <v>9</v>
      </c>
      <c r="AG5">
        <v>0</v>
      </c>
      <c r="AH5">
        <v>163</v>
      </c>
      <c r="AI5">
        <v>168</v>
      </c>
      <c r="AJ5" s="106">
        <v>0</v>
      </c>
      <c r="AK5" s="107">
        <v>1</v>
      </c>
      <c r="AL5" s="108">
        <f t="shared" ref="AL5:AL68" si="1">AJ5+AK5</f>
        <v>1</v>
      </c>
      <c r="AM5" s="80">
        <f t="shared" ref="AM5:AM68" si="2">IF(AL5=0,"",AJ5/AL5)</f>
        <v>0</v>
      </c>
      <c r="AN5" s="80">
        <f t="shared" ref="AN5:AN68" si="3">1/(1+EXP(-$AU$5-MMULT(T5:AI5,$AU$6:$AU$21)))</f>
        <v>0.5647791060070978</v>
      </c>
      <c r="AO5" s="106">
        <f t="shared" ref="AO5:AO68" si="4">AL5*AN5</f>
        <v>0.5647791060070978</v>
      </c>
      <c r="AP5" s="108">
        <f t="shared" ref="AP5:AP68" si="5">AL5-AO5</f>
        <v>0.4352208939929022</v>
      </c>
      <c r="AQ5" s="106">
        <f t="shared" ref="AQ5:AQ68" si="6">IFERROR(AL5*(AM5*LN(AN5)+(1-AM5)*LN(1-AN5)),0)</f>
        <v>-0.83190157449886704</v>
      </c>
      <c r="AR5" s="108">
        <f t="shared" ref="AR5:AR68" si="7">100*IF(AN5&gt;=$BU$10,AJ5/AL5,AK5/AL5)</f>
        <v>0</v>
      </c>
      <c r="AS5" s="80">
        <f t="shared" ref="AS5:AS68" si="8">IFERROR((AJ5-AO5)^2/AO5+(AK5-AP5)^2/AP5,0)</f>
        <v>1.2976838056316029</v>
      </c>
      <c r="AU5" s="114">
        <f t="array" ref="AU5:AU21">[1]!LogitCoeff(T4:AK153,,,,,20)</f>
        <v>-13.071649099391349</v>
      </c>
      <c r="AZ5" s="106">
        <v>1.5970135975765556</v>
      </c>
      <c r="BA5" s="107">
        <v>6.0650489242576391E-2</v>
      </c>
      <c r="BB5" s="107">
        <v>-1.9993040661573226E-3</v>
      </c>
      <c r="BC5" s="107">
        <v>-7.2711813763136845E-4</v>
      </c>
      <c r="BD5" s="107">
        <v>-2.7684970321600971E-2</v>
      </c>
      <c r="BE5" s="107">
        <v>-2.2072090552375818E-3</v>
      </c>
      <c r="BF5" s="107">
        <v>-2.0913471362317406E-3</v>
      </c>
      <c r="BG5" s="107">
        <v>-9.5774154133298345E-4</v>
      </c>
      <c r="BH5" s="107">
        <v>-9.7155973415333149E-3</v>
      </c>
      <c r="BI5" s="107">
        <v>2.6489296472332765E-3</v>
      </c>
      <c r="BJ5" s="107">
        <v>-4.7835571032370317E-3</v>
      </c>
      <c r="BK5" s="107">
        <v>1.270312403212139E-3</v>
      </c>
      <c r="BL5" s="107">
        <v>-3.5410502815292304E-4</v>
      </c>
      <c r="BM5" s="107">
        <v>-1.0582669681889626E-4</v>
      </c>
      <c r="BN5" s="107">
        <v>2.1117357183186008E-2</v>
      </c>
      <c r="BO5" s="107">
        <v>3.9490859208200189E-3</v>
      </c>
      <c r="BP5" s="108">
        <v>-1.3710079575422687E-2</v>
      </c>
      <c r="BR5" s="115">
        <v>2.1365232674718275E-16</v>
      </c>
      <c r="BT5" t="s">
        <v>150</v>
      </c>
      <c r="BU5" s="109">
        <f>BU6-BU4</f>
        <v>12</v>
      </c>
      <c r="BV5" s="111">
        <f>BV6-BV4</f>
        <v>23</v>
      </c>
      <c r="BW5" s="80">
        <f t="shared" ref="BW5:BW6" si="9">BU5+BV5</f>
        <v>35</v>
      </c>
      <c r="BY5">
        <f t="array" ref="BY5:CA154">[1]!SelectCols(AJ4:AN153,"5,2,1",1)</f>
        <v>0.10745969049683154</v>
      </c>
      <c r="BZ5">
        <v>1</v>
      </c>
      <c r="CA5">
        <v>0</v>
      </c>
      <c r="CB5">
        <f>CB4+BZ5</f>
        <v>1</v>
      </c>
      <c r="CC5" s="80">
        <f>CC4+CA5</f>
        <v>0</v>
      </c>
      <c r="CD5" s="80">
        <f t="shared" ref="CD5:CD68" si="10">1-CB5/CB$154</f>
        <v>0.98148148148148151</v>
      </c>
      <c r="CE5" s="80">
        <f t="shared" ref="CE5:CE68" si="11">1-CC5/CC$154</f>
        <v>1</v>
      </c>
      <c r="CF5" s="80">
        <f t="shared" ref="CF5:CF68" si="12">(CD5-CD6)*CE5</f>
        <v>1.851851851851849E-2</v>
      </c>
    </row>
    <row r="6" spans="1:84" ht="15.75" x14ac:dyDescent="0.5">
      <c r="A6" s="83">
        <v>7.6</v>
      </c>
      <c r="B6" s="82">
        <v>51</v>
      </c>
      <c r="C6" s="82">
        <v>15</v>
      </c>
      <c r="D6" s="84">
        <v>0.93500000000000005</v>
      </c>
      <c r="E6" s="82">
        <v>112</v>
      </c>
      <c r="F6" s="82">
        <v>4</v>
      </c>
      <c r="G6" s="82">
        <v>72</v>
      </c>
      <c r="H6" s="29">
        <v>0</v>
      </c>
      <c r="I6" s="82">
        <v>36</v>
      </c>
      <c r="J6" s="82">
        <v>4</v>
      </c>
      <c r="K6" s="82">
        <v>3</v>
      </c>
      <c r="L6" s="61">
        <v>40</v>
      </c>
      <c r="M6" s="62">
        <v>29</v>
      </c>
      <c r="N6" s="80">
        <v>0</v>
      </c>
      <c r="O6" s="30">
        <v>166</v>
      </c>
      <c r="P6" s="30">
        <v>171</v>
      </c>
      <c r="Q6" s="82">
        <v>1</v>
      </c>
      <c r="T6">
        <v>6.6</v>
      </c>
      <c r="U6">
        <v>44</v>
      </c>
      <c r="V6">
        <v>2</v>
      </c>
      <c r="W6">
        <v>0.115</v>
      </c>
      <c r="X6">
        <v>70</v>
      </c>
      <c r="Y6">
        <v>3</v>
      </c>
      <c r="Z6">
        <v>137</v>
      </c>
      <c r="AA6">
        <v>0</v>
      </c>
      <c r="AB6">
        <v>46</v>
      </c>
      <c r="AC6">
        <v>6</v>
      </c>
      <c r="AD6">
        <v>3</v>
      </c>
      <c r="AE6">
        <v>29</v>
      </c>
      <c r="AF6">
        <v>19</v>
      </c>
      <c r="AG6">
        <v>0</v>
      </c>
      <c r="AH6">
        <v>161</v>
      </c>
      <c r="AI6">
        <v>167</v>
      </c>
      <c r="AJ6" s="106">
        <v>0</v>
      </c>
      <c r="AK6" s="107">
        <v>1</v>
      </c>
      <c r="AL6" s="108">
        <f t="shared" si="1"/>
        <v>1</v>
      </c>
      <c r="AM6" s="80">
        <f t="shared" si="2"/>
        <v>0</v>
      </c>
      <c r="AN6" s="80">
        <f t="shared" si="3"/>
        <v>0.24807572758811314</v>
      </c>
      <c r="AO6" s="106">
        <f t="shared" si="4"/>
        <v>0.24807572758811314</v>
      </c>
      <c r="AP6" s="108">
        <f t="shared" si="5"/>
        <v>0.75192427241188686</v>
      </c>
      <c r="AQ6" s="106">
        <f t="shared" si="6"/>
        <v>-0.28511966168297942</v>
      </c>
      <c r="AR6" s="108">
        <f t="shared" si="7"/>
        <v>100</v>
      </c>
      <c r="AS6" s="80">
        <f t="shared" si="8"/>
        <v>0.32992115920447762</v>
      </c>
      <c r="AU6" s="115">
        <v>-0.37641839817630973</v>
      </c>
      <c r="AW6" t="s">
        <v>157</v>
      </c>
      <c r="AX6" s="114">
        <f>2*(AX4-AX3)</f>
        <v>31.473258260862849</v>
      </c>
      <c r="AZ6" s="106">
        <v>-2.1410568450489897E-2</v>
      </c>
      <c r="BA6" s="107">
        <v>-1.9993040661573412E-3</v>
      </c>
      <c r="BB6" s="107">
        <v>9.3041290147948788E-4</v>
      </c>
      <c r="BC6" s="107">
        <v>-2.007111650837608E-4</v>
      </c>
      <c r="BD6" s="107">
        <v>9.8296127969142917E-4</v>
      </c>
      <c r="BE6" s="107">
        <v>-2.3868816061228761E-5</v>
      </c>
      <c r="BF6" s="107">
        <v>5.0827018886051578E-4</v>
      </c>
      <c r="BG6" s="107">
        <v>-7.7242595963702138E-5</v>
      </c>
      <c r="BH6" s="107">
        <v>-1.1312325983690768E-3</v>
      </c>
      <c r="BI6" s="107">
        <v>-3.1894763864102752E-4</v>
      </c>
      <c r="BJ6" s="107">
        <v>6.6829538979106787E-4</v>
      </c>
      <c r="BK6" s="107">
        <v>1.1524403070253049E-3</v>
      </c>
      <c r="BL6" s="107">
        <v>1.418725229654928E-4</v>
      </c>
      <c r="BM6" s="107">
        <v>-2.4545494178325786E-4</v>
      </c>
      <c r="BN6" s="107">
        <v>-3.7637671395217607E-4</v>
      </c>
      <c r="BO6" s="107">
        <v>-2.4369456810873375E-4</v>
      </c>
      <c r="BP6" s="108">
        <v>2.7941173703312168E-4</v>
      </c>
      <c r="BR6" s="115">
        <v>3.8609658056822906E-17</v>
      </c>
      <c r="BU6">
        <f>AJ154</f>
        <v>96</v>
      </c>
      <c r="BV6">
        <f>AK154</f>
        <v>54</v>
      </c>
      <c r="BW6" s="80">
        <f t="shared" si="9"/>
        <v>150</v>
      </c>
      <c r="BY6">
        <v>0.11698868355618725</v>
      </c>
      <c r="BZ6">
        <v>1</v>
      </c>
      <c r="CA6">
        <v>0</v>
      </c>
      <c r="CB6" s="80">
        <f t="shared" ref="CB6:CB69" si="13">CB5+BZ6</f>
        <v>2</v>
      </c>
      <c r="CC6" s="80">
        <f t="shared" ref="CC6:CC69" si="14">CC5+CA6</f>
        <v>0</v>
      </c>
      <c r="CD6" s="80">
        <f t="shared" si="10"/>
        <v>0.96296296296296302</v>
      </c>
      <c r="CE6" s="80">
        <f t="shared" si="11"/>
        <v>1</v>
      </c>
      <c r="CF6" s="80">
        <f t="shared" si="12"/>
        <v>1.8518518518518601E-2</v>
      </c>
    </row>
    <row r="7" spans="1:84" ht="15.75" x14ac:dyDescent="0.5">
      <c r="A7" s="83">
        <v>18.5</v>
      </c>
      <c r="B7" s="82">
        <v>62</v>
      </c>
      <c r="C7" s="82">
        <v>6</v>
      </c>
      <c r="D7" s="84">
        <v>2.0190000000000001</v>
      </c>
      <c r="E7" s="82">
        <v>238</v>
      </c>
      <c r="F7" s="82">
        <v>0</v>
      </c>
      <c r="G7" s="82">
        <v>77</v>
      </c>
      <c r="H7" s="29">
        <v>1</v>
      </c>
      <c r="I7" s="82">
        <v>32</v>
      </c>
      <c r="J7" s="82">
        <v>15</v>
      </c>
      <c r="K7" s="82">
        <v>4</v>
      </c>
      <c r="L7" s="61">
        <v>37</v>
      </c>
      <c r="M7" s="62">
        <v>40</v>
      </c>
      <c r="N7" s="80">
        <v>1</v>
      </c>
      <c r="O7" s="30">
        <v>183</v>
      </c>
      <c r="P7" s="30">
        <v>192</v>
      </c>
      <c r="Q7" s="82">
        <v>1</v>
      </c>
      <c r="T7">
        <v>6.6</v>
      </c>
      <c r="U7">
        <v>58</v>
      </c>
      <c r="V7">
        <v>17</v>
      </c>
      <c r="W7">
        <v>0.496</v>
      </c>
      <c r="X7">
        <v>100</v>
      </c>
      <c r="Y7">
        <v>2</v>
      </c>
      <c r="Z7">
        <v>136</v>
      </c>
      <c r="AA7">
        <v>0</v>
      </c>
      <c r="AB7">
        <v>42</v>
      </c>
      <c r="AC7">
        <v>5</v>
      </c>
      <c r="AD7">
        <v>3</v>
      </c>
      <c r="AE7">
        <v>43</v>
      </c>
      <c r="AF7">
        <v>39</v>
      </c>
      <c r="AG7">
        <v>0</v>
      </c>
      <c r="AH7">
        <v>161</v>
      </c>
      <c r="AI7">
        <v>165</v>
      </c>
      <c r="AJ7" s="106">
        <v>0</v>
      </c>
      <c r="AK7" s="107">
        <v>1</v>
      </c>
      <c r="AL7" s="108">
        <f t="shared" si="1"/>
        <v>1</v>
      </c>
      <c r="AM7" s="80">
        <f t="shared" si="2"/>
        <v>0</v>
      </c>
      <c r="AN7" s="80">
        <f t="shared" si="3"/>
        <v>0.60142509372715935</v>
      </c>
      <c r="AO7" s="106">
        <f t="shared" si="4"/>
        <v>0.60142509372715935</v>
      </c>
      <c r="AP7" s="108">
        <f t="shared" si="5"/>
        <v>0.39857490627284065</v>
      </c>
      <c r="AQ7" s="106">
        <f t="shared" si="6"/>
        <v>-0.91985982784437603</v>
      </c>
      <c r="AR7" s="108">
        <f t="shared" si="7"/>
        <v>0</v>
      </c>
      <c r="AS7" s="80">
        <f t="shared" si="8"/>
        <v>1.5089386819436634</v>
      </c>
      <c r="AU7" s="115">
        <v>3.3974582637391185E-2</v>
      </c>
      <c r="AW7" t="s">
        <v>101</v>
      </c>
      <c r="AX7" s="115">
        <f>COUNT(T4:AI4)</f>
        <v>16</v>
      </c>
      <c r="AZ7" s="106">
        <v>-8.7754143920063907E-2</v>
      </c>
      <c r="BA7" s="107">
        <v>-7.2711813762906918E-4</v>
      </c>
      <c r="BB7" s="107">
        <v>-2.0071116508389513E-4</v>
      </c>
      <c r="BC7" s="107">
        <v>2.6379126934765046E-3</v>
      </c>
      <c r="BD7" s="107">
        <v>5.0696661153540384E-3</v>
      </c>
      <c r="BE7" s="107">
        <v>6.271791780867974E-5</v>
      </c>
      <c r="BF7" s="107">
        <v>-1.6672568725499201E-4</v>
      </c>
      <c r="BG7" s="107">
        <v>1.4770690331286721E-4</v>
      </c>
      <c r="BH7" s="107">
        <v>3.191897256413802E-3</v>
      </c>
      <c r="BI7" s="107">
        <v>-3.2662230542689072E-5</v>
      </c>
      <c r="BJ7" s="107">
        <v>-2.0292461459938565E-4</v>
      </c>
      <c r="BK7" s="107">
        <v>-2.9288780337142118E-4</v>
      </c>
      <c r="BL7" s="107">
        <v>-1.7019682577983743E-3</v>
      </c>
      <c r="BM7" s="107">
        <v>-1.2021418540379354E-5</v>
      </c>
      <c r="BN7" s="107">
        <v>-3.4815697328650204E-5</v>
      </c>
      <c r="BO7" s="107">
        <v>1.041063276301647E-3</v>
      </c>
      <c r="BP7" s="108">
        <v>-3.0059783354757455E-4</v>
      </c>
      <c r="BR7" s="115">
        <v>-9.6616806529553533E-17</v>
      </c>
      <c r="BY7">
        <v>0.13175768975382651</v>
      </c>
      <c r="BZ7">
        <v>1</v>
      </c>
      <c r="CA7">
        <v>0</v>
      </c>
      <c r="CB7" s="80">
        <f t="shared" si="13"/>
        <v>3</v>
      </c>
      <c r="CC7" s="80">
        <f t="shared" si="14"/>
        <v>0</v>
      </c>
      <c r="CD7" s="80">
        <f t="shared" si="10"/>
        <v>0.94444444444444442</v>
      </c>
      <c r="CE7" s="80">
        <f t="shared" si="11"/>
        <v>1</v>
      </c>
      <c r="CF7" s="80">
        <f t="shared" si="12"/>
        <v>1.851851851851849E-2</v>
      </c>
    </row>
    <row r="8" spans="1:84" ht="15.75" x14ac:dyDescent="0.5">
      <c r="A8" s="83">
        <v>13.1</v>
      </c>
      <c r="B8" s="82">
        <v>61</v>
      </c>
      <c r="C8" s="82">
        <v>7</v>
      </c>
      <c r="D8" s="84">
        <v>0.66200000000000003</v>
      </c>
      <c r="E8" s="82">
        <v>124</v>
      </c>
      <c r="F8" s="82">
        <v>2</v>
      </c>
      <c r="G8" s="82">
        <v>100</v>
      </c>
      <c r="H8" s="29">
        <v>1</v>
      </c>
      <c r="I8" s="82">
        <v>52</v>
      </c>
      <c r="J8" s="82">
        <v>15</v>
      </c>
      <c r="K8" s="82">
        <v>3</v>
      </c>
      <c r="L8" s="61">
        <v>37</v>
      </c>
      <c r="M8" s="62">
        <v>69</v>
      </c>
      <c r="N8" s="80">
        <v>0</v>
      </c>
      <c r="O8" s="30">
        <v>182</v>
      </c>
      <c r="P8" s="30">
        <v>191</v>
      </c>
      <c r="Q8" s="82">
        <v>1</v>
      </c>
      <c r="T8">
        <v>6.8</v>
      </c>
      <c r="U8">
        <v>44</v>
      </c>
      <c r="V8">
        <v>4</v>
      </c>
      <c r="W8">
        <v>4.5900000000000003E-2</v>
      </c>
      <c r="X8">
        <v>104</v>
      </c>
      <c r="Y8">
        <v>6</v>
      </c>
      <c r="Z8">
        <v>86</v>
      </c>
      <c r="AA8">
        <v>0</v>
      </c>
      <c r="AB8">
        <v>29</v>
      </c>
      <c r="AC8">
        <v>2</v>
      </c>
      <c r="AD8">
        <v>2</v>
      </c>
      <c r="AE8">
        <v>36</v>
      </c>
      <c r="AF8">
        <v>21</v>
      </c>
      <c r="AG8">
        <v>0</v>
      </c>
      <c r="AH8">
        <v>164</v>
      </c>
      <c r="AI8">
        <v>168</v>
      </c>
      <c r="AJ8" s="106">
        <v>1</v>
      </c>
      <c r="AK8" s="107">
        <v>0</v>
      </c>
      <c r="AL8" s="108">
        <f t="shared" si="1"/>
        <v>1</v>
      </c>
      <c r="AM8" s="80">
        <f t="shared" si="2"/>
        <v>1</v>
      </c>
      <c r="AN8" s="80">
        <f t="shared" si="3"/>
        <v>0.7905880664079934</v>
      </c>
      <c r="AO8" s="106">
        <f t="shared" si="4"/>
        <v>0.7905880664079934</v>
      </c>
      <c r="AP8" s="108">
        <f t="shared" si="5"/>
        <v>0.2094119335920066</v>
      </c>
      <c r="AQ8" s="106">
        <f t="shared" si="6"/>
        <v>-0.2349782225820771</v>
      </c>
      <c r="AR8" s="108">
        <f t="shared" si="7"/>
        <v>100</v>
      </c>
      <c r="AS8" s="80">
        <f t="shared" si="8"/>
        <v>0.26488122258594377</v>
      </c>
      <c r="AU8" s="115">
        <v>4.9739515965744441E-2</v>
      </c>
      <c r="AW8" t="s">
        <v>158</v>
      </c>
      <c r="AX8" s="115">
        <f>_xlfn.CHISQ.DIST.RT(AX6,AX7)</f>
        <v>1.1700718615661247E-2</v>
      </c>
      <c r="AZ8" s="106">
        <v>-0.97459989609546616</v>
      </c>
      <c r="BA8" s="107">
        <v>-2.7684970321601689E-2</v>
      </c>
      <c r="BB8" s="107">
        <v>9.8296127969150506E-4</v>
      </c>
      <c r="BC8" s="107">
        <v>5.0696661153550957E-3</v>
      </c>
      <c r="BD8" s="107">
        <v>0.14305784970750801</v>
      </c>
      <c r="BE8" s="107">
        <v>1.1046475203427275E-3</v>
      </c>
      <c r="BF8" s="107">
        <v>1.0769446271959346E-2</v>
      </c>
      <c r="BG8" s="107">
        <v>2.0458872019063772E-3</v>
      </c>
      <c r="BH8" s="107">
        <v>-4.4725642692227327E-3</v>
      </c>
      <c r="BI8" s="107">
        <v>-3.6575756435219039E-3</v>
      </c>
      <c r="BJ8" s="107">
        <v>3.8636017485942924E-3</v>
      </c>
      <c r="BK8" s="107">
        <v>1.9607924941193529E-3</v>
      </c>
      <c r="BL8" s="107">
        <v>-4.7197257707630429E-3</v>
      </c>
      <c r="BM8" s="107">
        <v>2.1818417933820475E-4</v>
      </c>
      <c r="BN8" s="107">
        <v>-2.779386419250689E-2</v>
      </c>
      <c r="BO8" s="107">
        <v>-1.9346436782849202E-3</v>
      </c>
      <c r="BP8" s="108">
        <v>7.1899799944956672E-3</v>
      </c>
      <c r="BR8" s="115">
        <v>-1.2505184988484831E-15</v>
      </c>
      <c r="BT8" t="s">
        <v>176</v>
      </c>
      <c r="BU8" s="121">
        <f>BU4/BU6</f>
        <v>0.875</v>
      </c>
      <c r="BV8" s="122">
        <f>BV5/BV6</f>
        <v>0.42592592592592593</v>
      </c>
      <c r="BW8">
        <f>(BU4+BV5)/BW6</f>
        <v>0.71333333333333337</v>
      </c>
      <c r="BY8">
        <v>0.21980748289250859</v>
      </c>
      <c r="BZ8">
        <v>1</v>
      </c>
      <c r="CA8">
        <v>0</v>
      </c>
      <c r="CB8" s="80">
        <f t="shared" si="13"/>
        <v>4</v>
      </c>
      <c r="CC8" s="80">
        <f t="shared" si="14"/>
        <v>0</v>
      </c>
      <c r="CD8" s="80">
        <f t="shared" si="10"/>
        <v>0.92592592592592593</v>
      </c>
      <c r="CE8" s="80">
        <f t="shared" si="11"/>
        <v>1</v>
      </c>
      <c r="CF8" s="80">
        <f t="shared" si="12"/>
        <v>1.851851851851849E-2</v>
      </c>
    </row>
    <row r="9" spans="1:84" ht="15.75" x14ac:dyDescent="0.5">
      <c r="A9" s="83">
        <v>14.9</v>
      </c>
      <c r="B9" s="82">
        <v>59</v>
      </c>
      <c r="C9" s="82">
        <v>6</v>
      </c>
      <c r="D9" s="84">
        <v>0.7</v>
      </c>
      <c r="E9" s="82">
        <v>214</v>
      </c>
      <c r="F9" s="82">
        <v>2</v>
      </c>
      <c r="G9" s="82">
        <v>95</v>
      </c>
      <c r="H9" s="29">
        <v>0</v>
      </c>
      <c r="I9" s="82">
        <v>41</v>
      </c>
      <c r="J9" s="82">
        <v>4</v>
      </c>
      <c r="K9" s="82">
        <v>3</v>
      </c>
      <c r="L9" s="61">
        <v>36</v>
      </c>
      <c r="M9" s="62">
        <v>45</v>
      </c>
      <c r="N9" s="80">
        <v>0</v>
      </c>
      <c r="O9" s="30">
        <v>173</v>
      </c>
      <c r="P9" s="30">
        <v>182</v>
      </c>
      <c r="Q9" s="82">
        <v>1</v>
      </c>
      <c r="T9">
        <v>7.2</v>
      </c>
      <c r="U9">
        <v>41</v>
      </c>
      <c r="V9">
        <v>12</v>
      </c>
      <c r="W9">
        <v>0.879</v>
      </c>
      <c r="X9">
        <v>112</v>
      </c>
      <c r="Y9">
        <v>2</v>
      </c>
      <c r="Z9">
        <v>120</v>
      </c>
      <c r="AA9">
        <v>0</v>
      </c>
      <c r="AB9">
        <v>39</v>
      </c>
      <c r="AC9">
        <v>5</v>
      </c>
      <c r="AD9">
        <v>3</v>
      </c>
      <c r="AE9">
        <v>40</v>
      </c>
      <c r="AF9">
        <v>14</v>
      </c>
      <c r="AG9">
        <v>0</v>
      </c>
      <c r="AH9">
        <v>162</v>
      </c>
      <c r="AI9">
        <v>167</v>
      </c>
      <c r="AJ9" s="106">
        <v>0</v>
      </c>
      <c r="AK9" s="107">
        <v>1</v>
      </c>
      <c r="AL9" s="108">
        <f t="shared" si="1"/>
        <v>1</v>
      </c>
      <c r="AM9" s="80">
        <f t="shared" si="2"/>
        <v>0</v>
      </c>
      <c r="AN9" s="80">
        <f t="shared" si="3"/>
        <v>0.53346850098580301</v>
      </c>
      <c r="AO9" s="106">
        <f t="shared" si="4"/>
        <v>0.53346850098580301</v>
      </c>
      <c r="AP9" s="108">
        <f t="shared" si="5"/>
        <v>0.46653149901419699</v>
      </c>
      <c r="AQ9" s="106">
        <f t="shared" si="6"/>
        <v>-0.76242973897168043</v>
      </c>
      <c r="AR9" s="108">
        <f t="shared" si="7"/>
        <v>0</v>
      </c>
      <c r="AS9" s="80">
        <f t="shared" si="8"/>
        <v>1.1434779904744845</v>
      </c>
      <c r="AU9" s="115">
        <v>0.84747658132503323</v>
      </c>
      <c r="AW9" t="s">
        <v>159</v>
      </c>
      <c r="AX9" s="115">
        <v>0.05</v>
      </c>
      <c r="AZ9" s="106">
        <v>-7.0293334651666331E-2</v>
      </c>
      <c r="BA9" s="107">
        <v>-2.2072090552370384E-3</v>
      </c>
      <c r="BB9" s="107">
        <v>-2.3868816061260097E-5</v>
      </c>
      <c r="BC9" s="107">
        <v>6.2717917808757979E-5</v>
      </c>
      <c r="BD9" s="107">
        <v>1.1046475203424597E-3</v>
      </c>
      <c r="BE9" s="107">
        <v>1.0913658345938288E-4</v>
      </c>
      <c r="BF9" s="107">
        <v>1.4941544696474768E-4</v>
      </c>
      <c r="BG9" s="107">
        <v>5.0840266158788884E-5</v>
      </c>
      <c r="BH9" s="107">
        <v>-4.5730537030789465E-5</v>
      </c>
      <c r="BI9" s="107">
        <v>-5.9187422362698921E-5</v>
      </c>
      <c r="BJ9" s="107">
        <v>3.8534456314589237E-5</v>
      </c>
      <c r="BK9" s="107">
        <v>-3.5372040339192671E-4</v>
      </c>
      <c r="BL9" s="107">
        <v>-1.0405751713301787E-5</v>
      </c>
      <c r="BM9" s="107">
        <v>1.3818224594581255E-5</v>
      </c>
      <c r="BN9" s="107">
        <v>-9.5974772542435833E-4</v>
      </c>
      <c r="BO9" s="107">
        <v>7.6624298113377127E-5</v>
      </c>
      <c r="BP9" s="108">
        <v>3.6014848599106252E-4</v>
      </c>
      <c r="BR9" s="115">
        <v>-1.9478642271552115E-17</v>
      </c>
      <c r="BY9">
        <v>0.2313712068726039</v>
      </c>
      <c r="BZ9">
        <v>1</v>
      </c>
      <c r="CA9">
        <v>0</v>
      </c>
      <c r="CB9" s="80">
        <f t="shared" si="13"/>
        <v>5</v>
      </c>
      <c r="CC9" s="80">
        <f t="shared" si="14"/>
        <v>0</v>
      </c>
      <c r="CD9" s="80">
        <f t="shared" si="10"/>
        <v>0.90740740740740744</v>
      </c>
      <c r="CE9" s="80">
        <f t="shared" si="11"/>
        <v>1</v>
      </c>
      <c r="CF9" s="80">
        <f t="shared" si="12"/>
        <v>1.8518518518518601E-2</v>
      </c>
    </row>
    <row r="10" spans="1:84" ht="15.75" x14ac:dyDescent="0.5">
      <c r="A10" s="83">
        <v>17.100000000000001</v>
      </c>
      <c r="B10" s="82">
        <v>65</v>
      </c>
      <c r="C10" s="82">
        <v>8</v>
      </c>
      <c r="D10" s="84">
        <v>0.93700000000000006</v>
      </c>
      <c r="E10" s="82">
        <v>215</v>
      </c>
      <c r="F10" s="82">
        <v>4</v>
      </c>
      <c r="G10" s="82">
        <v>112</v>
      </c>
      <c r="H10" s="29">
        <v>1</v>
      </c>
      <c r="I10" s="82">
        <v>31</v>
      </c>
      <c r="J10" s="82">
        <v>12</v>
      </c>
      <c r="K10" s="82">
        <v>5</v>
      </c>
      <c r="L10" s="61">
        <v>40</v>
      </c>
      <c r="M10" s="62">
        <v>42</v>
      </c>
      <c r="N10" s="80">
        <v>1</v>
      </c>
      <c r="O10" s="30">
        <v>183</v>
      </c>
      <c r="P10" s="30">
        <v>192</v>
      </c>
      <c r="Q10" s="82">
        <v>0</v>
      </c>
      <c r="T10">
        <v>7.2</v>
      </c>
      <c r="U10">
        <v>56</v>
      </c>
      <c r="V10">
        <v>4</v>
      </c>
      <c r="W10">
        <v>0.123</v>
      </c>
      <c r="X10">
        <v>113</v>
      </c>
      <c r="Y10">
        <v>3</v>
      </c>
      <c r="Z10">
        <v>132</v>
      </c>
      <c r="AA10">
        <v>0</v>
      </c>
      <c r="AB10">
        <v>45</v>
      </c>
      <c r="AC10">
        <v>6</v>
      </c>
      <c r="AD10">
        <v>3</v>
      </c>
      <c r="AE10">
        <v>31</v>
      </c>
      <c r="AF10">
        <v>36</v>
      </c>
      <c r="AG10">
        <v>0</v>
      </c>
      <c r="AH10">
        <v>161</v>
      </c>
      <c r="AI10">
        <v>167</v>
      </c>
      <c r="AJ10" s="106">
        <v>0</v>
      </c>
      <c r="AK10" s="107">
        <v>1</v>
      </c>
      <c r="AL10" s="108">
        <f t="shared" si="1"/>
        <v>1</v>
      </c>
      <c r="AM10" s="80">
        <f t="shared" si="2"/>
        <v>0</v>
      </c>
      <c r="AN10" s="80">
        <f t="shared" si="3"/>
        <v>0.51182684317892191</v>
      </c>
      <c r="AO10" s="106">
        <f t="shared" si="4"/>
        <v>0.51182684317892191</v>
      </c>
      <c r="AP10" s="108">
        <f t="shared" si="5"/>
        <v>0.48817315682107809</v>
      </c>
      <c r="AQ10" s="106">
        <f t="shared" si="6"/>
        <v>-0.71708510651471813</v>
      </c>
      <c r="AR10" s="108">
        <f t="shared" si="7"/>
        <v>0</v>
      </c>
      <c r="AS10" s="80">
        <f t="shared" si="8"/>
        <v>1.0484534760409066</v>
      </c>
      <c r="AU10" s="115">
        <v>1.6458952092804454E-2</v>
      </c>
      <c r="AW10" t="s">
        <v>160</v>
      </c>
      <c r="AX10" s="117" t="str">
        <f>IF(AX8&lt;AX9,"yes","no")</f>
        <v>yes</v>
      </c>
      <c r="AZ10" s="106">
        <v>-0.30189984020551686</v>
      </c>
      <c r="BA10" s="107">
        <v>-2.0913471362313885E-3</v>
      </c>
      <c r="BB10" s="107">
        <v>5.0827018886043923E-4</v>
      </c>
      <c r="BC10" s="107">
        <v>-1.6672568725474999E-4</v>
      </c>
      <c r="BD10" s="107">
        <v>1.0769446271959178E-2</v>
      </c>
      <c r="BE10" s="107">
        <v>1.4941544696479893E-4</v>
      </c>
      <c r="BF10" s="107">
        <v>2.6363494484467086E-2</v>
      </c>
      <c r="BG10" s="107">
        <v>-4.4682282583930085E-4</v>
      </c>
      <c r="BH10" s="107">
        <v>3.4297210681445895E-3</v>
      </c>
      <c r="BI10" s="107">
        <v>-9.7843396474909481E-5</v>
      </c>
      <c r="BJ10" s="107">
        <v>-3.6906773653266336E-4</v>
      </c>
      <c r="BK10" s="107">
        <v>-3.5677703039371511E-3</v>
      </c>
      <c r="BL10" s="107">
        <v>5.5308612596346714E-4</v>
      </c>
      <c r="BM10" s="107">
        <v>-1.892255964519508E-4</v>
      </c>
      <c r="BN10" s="107">
        <v>-6.7223406936266069E-3</v>
      </c>
      <c r="BO10" s="107">
        <v>3.2741942369213592E-5</v>
      </c>
      <c r="BP10" s="108">
        <v>1.3756001597550705E-3</v>
      </c>
      <c r="BR10" s="115">
        <v>4.6022644193122836E-16</v>
      </c>
      <c r="BT10" t="s">
        <v>177</v>
      </c>
      <c r="BU10" s="123">
        <v>0.5</v>
      </c>
      <c r="BY10">
        <v>0.24242754584740214</v>
      </c>
      <c r="BZ10">
        <v>1</v>
      </c>
      <c r="CA10">
        <v>0</v>
      </c>
      <c r="CB10" s="80">
        <f t="shared" si="13"/>
        <v>6</v>
      </c>
      <c r="CC10" s="80">
        <f t="shared" si="14"/>
        <v>0</v>
      </c>
      <c r="CD10" s="80">
        <f t="shared" si="10"/>
        <v>0.88888888888888884</v>
      </c>
      <c r="CE10" s="80">
        <f t="shared" si="11"/>
        <v>1</v>
      </c>
      <c r="CF10" s="80">
        <f t="shared" si="12"/>
        <v>1.851851851851849E-2</v>
      </c>
    </row>
    <row r="11" spans="1:84" ht="15.75" x14ac:dyDescent="0.5">
      <c r="A11" s="83">
        <v>9.1999999999999993</v>
      </c>
      <c r="B11" s="82">
        <v>55</v>
      </c>
      <c r="C11" s="82">
        <v>16</v>
      </c>
      <c r="D11" s="84">
        <v>6.5000000000000002E-2</v>
      </c>
      <c r="E11" s="82">
        <v>154</v>
      </c>
      <c r="F11" s="82">
        <v>3</v>
      </c>
      <c r="G11" s="82">
        <v>75</v>
      </c>
      <c r="H11" s="29">
        <v>0</v>
      </c>
      <c r="I11" s="82">
        <v>42</v>
      </c>
      <c r="J11" s="82">
        <v>13</v>
      </c>
      <c r="K11" s="82">
        <v>2</v>
      </c>
      <c r="L11" s="61">
        <v>34</v>
      </c>
      <c r="M11" s="62">
        <v>34</v>
      </c>
      <c r="N11" s="80">
        <v>1</v>
      </c>
      <c r="O11" s="30">
        <v>158</v>
      </c>
      <c r="P11" s="30">
        <v>165</v>
      </c>
      <c r="Q11" s="82">
        <v>0</v>
      </c>
      <c r="T11">
        <v>7.3</v>
      </c>
      <c r="U11">
        <v>56</v>
      </c>
      <c r="V11">
        <v>24</v>
      </c>
      <c r="W11">
        <v>1.56</v>
      </c>
      <c r="X11">
        <v>115</v>
      </c>
      <c r="Y11">
        <v>5</v>
      </c>
      <c r="Z11">
        <v>87</v>
      </c>
      <c r="AA11">
        <v>0</v>
      </c>
      <c r="AB11">
        <v>46</v>
      </c>
      <c r="AC11">
        <v>1</v>
      </c>
      <c r="AD11">
        <v>4</v>
      </c>
      <c r="AE11">
        <v>45</v>
      </c>
      <c r="AF11">
        <v>37</v>
      </c>
      <c r="AG11">
        <v>0</v>
      </c>
      <c r="AH11">
        <v>162</v>
      </c>
      <c r="AI11">
        <v>166</v>
      </c>
      <c r="AJ11" s="106">
        <v>1</v>
      </c>
      <c r="AK11" s="107">
        <v>0</v>
      </c>
      <c r="AL11" s="108">
        <f t="shared" si="1"/>
        <v>1</v>
      </c>
      <c r="AM11" s="80">
        <f t="shared" si="2"/>
        <v>1</v>
      </c>
      <c r="AN11" s="80">
        <f t="shared" si="3"/>
        <v>0.77943895013477349</v>
      </c>
      <c r="AO11" s="106">
        <f t="shared" si="4"/>
        <v>0.77943895013477349</v>
      </c>
      <c r="AP11" s="108">
        <f t="shared" si="5"/>
        <v>0.22056104986522651</v>
      </c>
      <c r="AQ11" s="106">
        <f t="shared" si="6"/>
        <v>-0.24918091281405769</v>
      </c>
      <c r="AR11" s="108">
        <f t="shared" si="7"/>
        <v>100</v>
      </c>
      <c r="AS11" s="80">
        <f t="shared" si="8"/>
        <v>0.28297411853370824</v>
      </c>
      <c r="AU11" s="115">
        <v>0.3629248071736505</v>
      </c>
      <c r="AZ11" s="106">
        <v>-5.9694084809452395E-2</v>
      </c>
      <c r="BA11" s="107">
        <v>-9.5774154133224261E-4</v>
      </c>
      <c r="BB11" s="107">
        <v>-7.7242595963740438E-5</v>
      </c>
      <c r="BC11" s="107">
        <v>1.4770690331290215E-4</v>
      </c>
      <c r="BD11" s="107">
        <v>2.0458872019060367E-3</v>
      </c>
      <c r="BE11" s="107">
        <v>5.0840266158771998E-5</v>
      </c>
      <c r="BF11" s="107">
        <v>-4.4682282583938184E-4</v>
      </c>
      <c r="BG11" s="107">
        <v>1.6868966173794796E-4</v>
      </c>
      <c r="BH11" s="107">
        <v>4.0193533483264991E-4</v>
      </c>
      <c r="BI11" s="107">
        <v>-3.7383827878712881E-5</v>
      </c>
      <c r="BJ11" s="107">
        <v>-6.4461562407442359E-5</v>
      </c>
      <c r="BK11" s="107">
        <v>-1.733013125891302E-4</v>
      </c>
      <c r="BL11" s="107">
        <v>-3.6113049881080465E-5</v>
      </c>
      <c r="BM11" s="107">
        <v>4.2902063902667646E-5</v>
      </c>
      <c r="BN11" s="107">
        <v>-6.9223312415258589E-4</v>
      </c>
      <c r="BO11" s="107">
        <v>2.3236814549778507E-4</v>
      </c>
      <c r="BP11" s="108">
        <v>6.0871261764780344E-5</v>
      </c>
      <c r="BR11" s="115">
        <v>-5.7893726799238819E-17</v>
      </c>
      <c r="BY11">
        <v>0.24807572758811314</v>
      </c>
      <c r="BZ11">
        <v>1</v>
      </c>
      <c r="CA11">
        <v>0</v>
      </c>
      <c r="CB11" s="80">
        <f t="shared" si="13"/>
        <v>7</v>
      </c>
      <c r="CC11" s="80">
        <f t="shared" si="14"/>
        <v>0</v>
      </c>
      <c r="CD11" s="80">
        <f t="shared" si="10"/>
        <v>0.87037037037037035</v>
      </c>
      <c r="CE11" s="80">
        <f t="shared" si="11"/>
        <v>1</v>
      </c>
      <c r="CF11" s="80">
        <f t="shared" si="12"/>
        <v>1.851851851851849E-2</v>
      </c>
    </row>
    <row r="12" spans="1:84" ht="15.75" x14ac:dyDescent="0.5">
      <c r="A12" s="83">
        <v>10.3</v>
      </c>
      <c r="B12" s="82">
        <v>65</v>
      </c>
      <c r="C12" s="82">
        <v>10</v>
      </c>
      <c r="D12" s="84">
        <v>2.1440000000000001</v>
      </c>
      <c r="E12" s="82">
        <v>97</v>
      </c>
      <c r="F12" s="82">
        <v>2</v>
      </c>
      <c r="G12" s="82">
        <v>100</v>
      </c>
      <c r="H12" s="29">
        <v>0</v>
      </c>
      <c r="I12" s="82">
        <v>32</v>
      </c>
      <c r="J12" s="82">
        <v>8</v>
      </c>
      <c r="K12" s="82">
        <v>2</v>
      </c>
      <c r="L12" s="61">
        <v>40</v>
      </c>
      <c r="M12" s="62">
        <v>51</v>
      </c>
      <c r="N12" s="80">
        <v>1</v>
      </c>
      <c r="O12" s="30">
        <v>174</v>
      </c>
      <c r="P12" s="30">
        <v>180</v>
      </c>
      <c r="Q12" s="82">
        <v>1</v>
      </c>
      <c r="T12">
        <v>7.4</v>
      </c>
      <c r="U12">
        <v>44</v>
      </c>
      <c r="V12">
        <v>12</v>
      </c>
      <c r="W12">
        <v>0.97399999999999998</v>
      </c>
      <c r="X12">
        <v>117</v>
      </c>
      <c r="Y12">
        <v>3</v>
      </c>
      <c r="Z12">
        <v>96</v>
      </c>
      <c r="AA12">
        <v>0</v>
      </c>
      <c r="AB12">
        <v>33</v>
      </c>
      <c r="AC12">
        <v>6</v>
      </c>
      <c r="AD12">
        <v>2</v>
      </c>
      <c r="AE12">
        <v>40</v>
      </c>
      <c r="AF12">
        <v>22</v>
      </c>
      <c r="AG12">
        <v>1</v>
      </c>
      <c r="AH12">
        <v>165</v>
      </c>
      <c r="AI12">
        <v>170</v>
      </c>
      <c r="AJ12" s="106">
        <v>0</v>
      </c>
      <c r="AK12" s="107">
        <v>1</v>
      </c>
      <c r="AL12" s="108">
        <f t="shared" si="1"/>
        <v>1</v>
      </c>
      <c r="AM12" s="80">
        <f t="shared" si="2"/>
        <v>0</v>
      </c>
      <c r="AN12" s="80">
        <f t="shared" si="3"/>
        <v>0.51897373343190745</v>
      </c>
      <c r="AO12" s="106">
        <f t="shared" si="4"/>
        <v>0.51897373343190745</v>
      </c>
      <c r="AP12" s="108">
        <f t="shared" si="5"/>
        <v>0.48102626656809255</v>
      </c>
      <c r="AQ12" s="106">
        <f t="shared" si="6"/>
        <v>-0.73183340211767944</v>
      </c>
      <c r="AR12" s="108">
        <f t="shared" si="7"/>
        <v>0</v>
      </c>
      <c r="AS12" s="80">
        <f t="shared" si="8"/>
        <v>1.0788885545368512</v>
      </c>
      <c r="AU12" s="115">
        <v>7.7446294172685863E-3</v>
      </c>
      <c r="AW12" t="s">
        <v>161</v>
      </c>
      <c r="AX12" s="114">
        <f>1-AX4/AX3</f>
        <v>0.1605569935233675</v>
      </c>
      <c r="AZ12" s="106">
        <v>0.16264878156799728</v>
      </c>
      <c r="BA12" s="107">
        <v>-9.7155973415390152E-3</v>
      </c>
      <c r="BB12" s="107">
        <v>-1.1312325983687339E-3</v>
      </c>
      <c r="BC12" s="107">
        <v>3.1918972564138775E-3</v>
      </c>
      <c r="BD12" s="107">
        <v>-4.4725642692200135E-3</v>
      </c>
      <c r="BE12" s="107">
        <v>-4.5730537030577889E-5</v>
      </c>
      <c r="BF12" s="107">
        <v>3.4297210681451177E-3</v>
      </c>
      <c r="BG12" s="107">
        <v>4.0193533483277627E-4</v>
      </c>
      <c r="BH12" s="107">
        <v>0.24642321964143191</v>
      </c>
      <c r="BI12" s="107">
        <v>1.0460345864372368E-3</v>
      </c>
      <c r="BJ12" s="107">
        <v>-1.2627100845697431E-3</v>
      </c>
      <c r="BK12" s="107">
        <v>-1.4511900654507557E-3</v>
      </c>
      <c r="BL12" s="107">
        <v>-1.4842471009271453E-3</v>
      </c>
      <c r="BM12" s="107">
        <v>-7.6016388071779547E-4</v>
      </c>
      <c r="BN12" s="107">
        <v>-2.6610397418905467E-2</v>
      </c>
      <c r="BO12" s="107">
        <v>-2.6544618393523085E-3</v>
      </c>
      <c r="BP12" s="108">
        <v>2.0025236199742191E-3</v>
      </c>
      <c r="BR12" s="115">
        <v>2.0359152059211145E-16</v>
      </c>
      <c r="BY12">
        <v>0.24937414146460357</v>
      </c>
      <c r="BZ12">
        <v>1</v>
      </c>
      <c r="CA12">
        <v>0</v>
      </c>
      <c r="CB12" s="80">
        <f t="shared" si="13"/>
        <v>8</v>
      </c>
      <c r="CC12" s="80">
        <f t="shared" si="14"/>
        <v>0</v>
      </c>
      <c r="CD12" s="80">
        <f t="shared" si="10"/>
        <v>0.85185185185185186</v>
      </c>
      <c r="CE12" s="80">
        <f t="shared" si="11"/>
        <v>1</v>
      </c>
      <c r="CF12" s="80">
        <f t="shared" si="12"/>
        <v>1.851851851851849E-2</v>
      </c>
    </row>
    <row r="13" spans="1:84" ht="15.75" x14ac:dyDescent="0.5">
      <c r="A13" s="83">
        <v>19.3</v>
      </c>
      <c r="B13" s="82">
        <v>74</v>
      </c>
      <c r="C13" s="82">
        <v>7</v>
      </c>
      <c r="D13" s="84">
        <v>0.248</v>
      </c>
      <c r="E13" s="82">
        <v>301</v>
      </c>
      <c r="F13" s="82">
        <v>1</v>
      </c>
      <c r="G13" s="82">
        <v>96</v>
      </c>
      <c r="H13" s="29">
        <v>1</v>
      </c>
      <c r="I13" s="82">
        <v>39</v>
      </c>
      <c r="J13" s="82">
        <v>21</v>
      </c>
      <c r="K13" s="82">
        <v>5</v>
      </c>
      <c r="L13" s="61">
        <v>40</v>
      </c>
      <c r="M13" s="62">
        <v>86</v>
      </c>
      <c r="N13" s="80">
        <v>1</v>
      </c>
      <c r="O13" s="30">
        <v>174</v>
      </c>
      <c r="P13" s="30">
        <v>187</v>
      </c>
      <c r="Q13" s="82">
        <v>1</v>
      </c>
      <c r="T13">
        <v>7.4</v>
      </c>
      <c r="U13">
        <v>51</v>
      </c>
      <c r="V13">
        <v>4</v>
      </c>
      <c r="W13">
        <v>1.083</v>
      </c>
      <c r="X13">
        <v>101</v>
      </c>
      <c r="Y13">
        <v>2</v>
      </c>
      <c r="Z13">
        <v>100</v>
      </c>
      <c r="AA13">
        <v>0</v>
      </c>
      <c r="AB13">
        <v>53</v>
      </c>
      <c r="AC13">
        <v>7</v>
      </c>
      <c r="AD13">
        <v>4</v>
      </c>
      <c r="AE13">
        <v>34</v>
      </c>
      <c r="AF13">
        <v>28</v>
      </c>
      <c r="AG13">
        <v>0</v>
      </c>
      <c r="AH13">
        <v>163</v>
      </c>
      <c r="AI13">
        <v>167</v>
      </c>
      <c r="AJ13" s="106">
        <v>0</v>
      </c>
      <c r="AK13" s="107">
        <v>1</v>
      </c>
      <c r="AL13" s="108">
        <f t="shared" si="1"/>
        <v>1</v>
      </c>
      <c r="AM13" s="80">
        <f t="shared" si="2"/>
        <v>0</v>
      </c>
      <c r="AN13" s="80">
        <f t="shared" si="3"/>
        <v>0.21980748289250859</v>
      </c>
      <c r="AO13" s="106">
        <f t="shared" si="4"/>
        <v>0.21980748289250859</v>
      </c>
      <c r="AP13" s="108">
        <f t="shared" si="5"/>
        <v>0.78019251710749138</v>
      </c>
      <c r="AQ13" s="106">
        <f t="shared" si="6"/>
        <v>-0.24821457294828</v>
      </c>
      <c r="AR13" s="108">
        <f t="shared" si="7"/>
        <v>100</v>
      </c>
      <c r="AS13" s="80">
        <f t="shared" si="8"/>
        <v>0.28173492833208569</v>
      </c>
      <c r="AU13" s="115">
        <v>-0.56612351884784595</v>
      </c>
      <c r="AW13" t="s">
        <v>162</v>
      </c>
      <c r="AX13" s="115">
        <f>1-EXP((-2/AL154)*(AX4-AX3))</f>
        <v>0.18927123159789561</v>
      </c>
      <c r="AZ13" s="106">
        <v>-2.8155630492330275E-2</v>
      </c>
      <c r="BA13" s="107">
        <v>2.6489296472353265E-3</v>
      </c>
      <c r="BB13" s="107">
        <v>-3.1894763864115139E-4</v>
      </c>
      <c r="BC13" s="107">
        <v>-3.2662230542762012E-5</v>
      </c>
      <c r="BD13" s="107">
        <v>-3.6575756435227461E-3</v>
      </c>
      <c r="BE13" s="107">
        <v>-5.9187422362787683E-5</v>
      </c>
      <c r="BF13" s="107">
        <v>-9.7843396475148344E-5</v>
      </c>
      <c r="BG13" s="107">
        <v>-3.7383827878768541E-5</v>
      </c>
      <c r="BH13" s="107">
        <v>1.0460345864373921E-3</v>
      </c>
      <c r="BI13" s="107">
        <v>1.3458108424828598E-3</v>
      </c>
      <c r="BJ13" s="107">
        <v>-1.2175940241793105E-3</v>
      </c>
      <c r="BK13" s="107">
        <v>-2.4230108348792341E-3</v>
      </c>
      <c r="BL13" s="107">
        <v>-1.1368197973124836E-5</v>
      </c>
      <c r="BM13" s="107">
        <v>-1.1041794869866121E-5</v>
      </c>
      <c r="BN13" s="107">
        <v>7.6152778578652651E-3</v>
      </c>
      <c r="BO13" s="107">
        <v>1.048070524981919E-3</v>
      </c>
      <c r="BP13" s="108">
        <v>-1.0314639191799364E-3</v>
      </c>
      <c r="BR13" s="115">
        <v>9.0774666995392147E-17</v>
      </c>
      <c r="BY13">
        <v>0.25909564521848116</v>
      </c>
      <c r="BZ13">
        <v>1</v>
      </c>
      <c r="CA13">
        <v>0</v>
      </c>
      <c r="CB13" s="80">
        <f t="shared" si="13"/>
        <v>9</v>
      </c>
      <c r="CC13" s="80">
        <f t="shared" si="14"/>
        <v>0</v>
      </c>
      <c r="CD13" s="80">
        <f t="shared" si="10"/>
        <v>0.83333333333333337</v>
      </c>
      <c r="CE13" s="80">
        <f t="shared" si="11"/>
        <v>1</v>
      </c>
      <c r="CF13" s="80">
        <f t="shared" si="12"/>
        <v>1.851851851851849E-2</v>
      </c>
    </row>
    <row r="14" spans="1:84" ht="15.75" x14ac:dyDescent="0.5">
      <c r="A14" s="83">
        <v>8.1</v>
      </c>
      <c r="B14" s="82">
        <v>43</v>
      </c>
      <c r="C14" s="82">
        <v>23</v>
      </c>
      <c r="D14" s="84">
        <v>1.607</v>
      </c>
      <c r="E14" s="82">
        <v>123</v>
      </c>
      <c r="F14" s="82">
        <v>1</v>
      </c>
      <c r="G14" s="82">
        <v>72</v>
      </c>
      <c r="H14" s="29">
        <v>0</v>
      </c>
      <c r="I14" s="82">
        <v>45</v>
      </c>
      <c r="J14" s="82">
        <v>8</v>
      </c>
      <c r="K14" s="82">
        <v>3</v>
      </c>
      <c r="L14" s="61">
        <v>44</v>
      </c>
      <c r="M14" s="62">
        <v>19</v>
      </c>
      <c r="N14" s="80">
        <v>0</v>
      </c>
      <c r="O14" s="30">
        <v>163</v>
      </c>
      <c r="P14" s="30">
        <v>170</v>
      </c>
      <c r="Q14" s="82">
        <v>0</v>
      </c>
      <c r="T14">
        <v>7.5</v>
      </c>
      <c r="U14">
        <v>43</v>
      </c>
      <c r="V14">
        <v>5</v>
      </c>
      <c r="W14">
        <v>0.48</v>
      </c>
      <c r="X14">
        <v>59</v>
      </c>
      <c r="Y14">
        <v>3</v>
      </c>
      <c r="Z14">
        <v>127</v>
      </c>
      <c r="AA14">
        <v>0</v>
      </c>
      <c r="AB14">
        <v>30</v>
      </c>
      <c r="AC14">
        <v>4</v>
      </c>
      <c r="AD14">
        <v>2</v>
      </c>
      <c r="AE14">
        <v>35</v>
      </c>
      <c r="AF14">
        <v>17</v>
      </c>
      <c r="AG14">
        <v>0</v>
      </c>
      <c r="AH14">
        <v>170</v>
      </c>
      <c r="AI14">
        <v>175</v>
      </c>
      <c r="AJ14" s="106">
        <v>0</v>
      </c>
      <c r="AK14" s="107">
        <v>1</v>
      </c>
      <c r="AL14" s="108">
        <f t="shared" si="1"/>
        <v>1</v>
      </c>
      <c r="AM14" s="80">
        <f t="shared" si="2"/>
        <v>0</v>
      </c>
      <c r="AN14" s="80">
        <f t="shared" si="3"/>
        <v>0.66966798819045048</v>
      </c>
      <c r="AO14" s="106">
        <f t="shared" si="4"/>
        <v>0.66966798819045048</v>
      </c>
      <c r="AP14" s="108">
        <f t="shared" si="5"/>
        <v>0.33033201180954952</v>
      </c>
      <c r="AQ14" s="106">
        <f t="shared" si="6"/>
        <v>-1.1076570339048013</v>
      </c>
      <c r="AR14" s="108">
        <f t="shared" si="7"/>
        <v>0</v>
      </c>
      <c r="AS14" s="80">
        <f t="shared" si="8"/>
        <v>2.0272573176363622</v>
      </c>
      <c r="AU14" s="115">
        <v>-0.10103266024144834</v>
      </c>
      <c r="AW14" t="s">
        <v>163</v>
      </c>
      <c r="AX14" s="116">
        <f>AX13/(1-EXP(2*AX3/AL154))</f>
        <v>0.25951562763378144</v>
      </c>
      <c r="AZ14" s="106">
        <v>4.1698281283369505E-2</v>
      </c>
      <c r="BA14" s="107">
        <v>-4.7835571032376943E-3</v>
      </c>
      <c r="BB14" s="107">
        <v>6.6829538979111145E-4</v>
      </c>
      <c r="BC14" s="107">
        <v>-2.0292461459925918E-4</v>
      </c>
      <c r="BD14" s="107">
        <v>3.8636017485944446E-3</v>
      </c>
      <c r="BE14" s="107">
        <v>3.8534456314641584E-5</v>
      </c>
      <c r="BF14" s="107">
        <v>-3.6906773653254139E-4</v>
      </c>
      <c r="BG14" s="107">
        <v>-6.4461562407396497E-5</v>
      </c>
      <c r="BH14" s="107">
        <v>-1.2627100845700669E-3</v>
      </c>
      <c r="BI14" s="107">
        <v>-1.2175940241792008E-3</v>
      </c>
      <c r="BJ14" s="107">
        <v>4.9956148805170636E-3</v>
      </c>
      <c r="BK14" s="107">
        <v>2.3981253151772537E-3</v>
      </c>
      <c r="BL14" s="107">
        <v>3.1069689515506624E-4</v>
      </c>
      <c r="BM14" s="107">
        <v>1.6737591696281732E-5</v>
      </c>
      <c r="BN14" s="107">
        <v>-1.6985360050621741E-2</v>
      </c>
      <c r="BO14" s="107">
        <v>-7.4395369553313109E-4</v>
      </c>
      <c r="BP14" s="108">
        <v>5.1064652141368709E-4</v>
      </c>
      <c r="BR14" s="115">
        <v>-1.5582142633461418E-17</v>
      </c>
      <c r="BY14">
        <v>0.26750653562699395</v>
      </c>
      <c r="BZ14">
        <v>1</v>
      </c>
      <c r="CA14">
        <v>0</v>
      </c>
      <c r="CB14" s="80">
        <f t="shared" si="13"/>
        <v>10</v>
      </c>
      <c r="CC14" s="80">
        <f t="shared" si="14"/>
        <v>0</v>
      </c>
      <c r="CD14" s="80">
        <f t="shared" si="10"/>
        <v>0.81481481481481488</v>
      </c>
      <c r="CE14" s="80">
        <f t="shared" si="11"/>
        <v>1</v>
      </c>
      <c r="CF14" s="80">
        <f t="shared" si="12"/>
        <v>1.8518518518518601E-2</v>
      </c>
    </row>
    <row r="15" spans="1:84" ht="15.75" x14ac:dyDescent="0.5">
      <c r="A15" s="83">
        <v>9.1</v>
      </c>
      <c r="B15" s="82">
        <v>78</v>
      </c>
      <c r="C15" s="82">
        <v>3</v>
      </c>
      <c r="D15" s="84">
        <v>1.6240000000000001</v>
      </c>
      <c r="E15" s="82">
        <v>148</v>
      </c>
      <c r="F15" s="82">
        <v>5</v>
      </c>
      <c r="G15" s="82">
        <v>73</v>
      </c>
      <c r="H15" s="29">
        <v>0</v>
      </c>
      <c r="I15" s="82">
        <v>39</v>
      </c>
      <c r="J15" s="82">
        <v>11</v>
      </c>
      <c r="K15" s="82">
        <v>4</v>
      </c>
      <c r="L15" s="61">
        <v>36</v>
      </c>
      <c r="M15" s="62">
        <v>59</v>
      </c>
      <c r="N15" s="80">
        <v>0</v>
      </c>
      <c r="O15" s="30">
        <v>168</v>
      </c>
      <c r="P15" s="30">
        <v>175</v>
      </c>
      <c r="Q15" s="82">
        <v>1</v>
      </c>
      <c r="T15">
        <v>7.5</v>
      </c>
      <c r="U15">
        <v>51</v>
      </c>
      <c r="V15">
        <v>18</v>
      </c>
      <c r="W15">
        <v>0.23100000000000001</v>
      </c>
      <c r="X15">
        <v>109</v>
      </c>
      <c r="Y15">
        <v>5</v>
      </c>
      <c r="Z15">
        <v>111</v>
      </c>
      <c r="AA15">
        <v>0</v>
      </c>
      <c r="AB15">
        <v>41</v>
      </c>
      <c r="AC15">
        <v>7</v>
      </c>
      <c r="AD15">
        <v>3</v>
      </c>
      <c r="AE15">
        <v>49</v>
      </c>
      <c r="AF15">
        <v>29</v>
      </c>
      <c r="AG15">
        <v>1</v>
      </c>
      <c r="AH15">
        <v>162</v>
      </c>
      <c r="AI15">
        <v>165</v>
      </c>
      <c r="AJ15" s="106">
        <v>1</v>
      </c>
      <c r="AK15" s="107">
        <v>0</v>
      </c>
      <c r="AL15" s="108">
        <f t="shared" si="1"/>
        <v>1</v>
      </c>
      <c r="AM15" s="80">
        <f t="shared" si="2"/>
        <v>1</v>
      </c>
      <c r="AN15" s="80">
        <f t="shared" si="3"/>
        <v>0.29816894481635203</v>
      </c>
      <c r="AO15" s="106">
        <f t="shared" si="4"/>
        <v>0.29816894481635203</v>
      </c>
      <c r="AP15" s="108">
        <f t="shared" si="5"/>
        <v>0.70183105518364797</v>
      </c>
      <c r="AQ15" s="106">
        <f t="shared" si="6"/>
        <v>-1.2100950242062836</v>
      </c>
      <c r="AR15" s="108">
        <f t="shared" si="7"/>
        <v>0</v>
      </c>
      <c r="AS15" s="80">
        <f t="shared" si="8"/>
        <v>2.3538033299072079</v>
      </c>
      <c r="AU15" s="115">
        <v>0.12181779741738978</v>
      </c>
      <c r="AZ15" s="106">
        <v>0.13618193206983203</v>
      </c>
      <c r="BA15" s="107">
        <v>1.2703124032040105E-3</v>
      </c>
      <c r="BB15" s="107">
        <v>1.152440307025787E-3</v>
      </c>
      <c r="BC15" s="107">
        <v>-2.9288780337141738E-4</v>
      </c>
      <c r="BD15" s="107">
        <v>1.9607924941229147E-3</v>
      </c>
      <c r="BE15" s="107">
        <v>-3.5372040339163771E-4</v>
      </c>
      <c r="BF15" s="107">
        <v>-3.5677703039361961E-3</v>
      </c>
      <c r="BG15" s="107">
        <v>-1.7330131258898063E-4</v>
      </c>
      <c r="BH15" s="107">
        <v>-1.4511900654507117E-3</v>
      </c>
      <c r="BI15" s="107">
        <v>-2.4230108348794713E-3</v>
      </c>
      <c r="BJ15" s="107">
        <v>2.3981253151777108E-3</v>
      </c>
      <c r="BK15" s="107">
        <v>3.8178568836674982E-2</v>
      </c>
      <c r="BL15" s="107">
        <v>2.0935536621763415E-5</v>
      </c>
      <c r="BM15" s="107">
        <v>-1.7619494926316752E-4</v>
      </c>
      <c r="BN15" s="107">
        <v>2.2710053797376149E-2</v>
      </c>
      <c r="BO15" s="107">
        <v>-3.4486246685288386E-3</v>
      </c>
      <c r="BP15" s="108">
        <v>2.2978173831743817E-3</v>
      </c>
      <c r="BR15" s="115">
        <v>-4.3333562644756849E-16</v>
      </c>
      <c r="BY15">
        <v>0.27653573961997047</v>
      </c>
      <c r="BZ15">
        <v>1</v>
      </c>
      <c r="CA15">
        <v>0</v>
      </c>
      <c r="CB15" s="80">
        <f t="shared" si="13"/>
        <v>11</v>
      </c>
      <c r="CC15" s="80">
        <f t="shared" si="14"/>
        <v>0</v>
      </c>
      <c r="CD15" s="80">
        <f t="shared" si="10"/>
        <v>0.79629629629629628</v>
      </c>
      <c r="CE15" s="80">
        <f t="shared" si="11"/>
        <v>1</v>
      </c>
      <c r="CF15" s="80">
        <f t="shared" si="12"/>
        <v>1.851851851851849E-2</v>
      </c>
    </row>
    <row r="16" spans="1:84" ht="15.75" x14ac:dyDescent="0.5">
      <c r="A16" s="83">
        <v>15.7</v>
      </c>
      <c r="B16" s="82">
        <v>67</v>
      </c>
      <c r="C16" s="82">
        <v>9</v>
      </c>
      <c r="D16" s="84">
        <v>0.05</v>
      </c>
      <c r="E16" s="82">
        <v>228</v>
      </c>
      <c r="F16" s="82">
        <v>4</v>
      </c>
      <c r="G16" s="82">
        <v>86</v>
      </c>
      <c r="H16" s="29">
        <v>1</v>
      </c>
      <c r="I16" s="82">
        <v>31</v>
      </c>
      <c r="J16" s="82">
        <v>13</v>
      </c>
      <c r="K16" s="82">
        <v>1</v>
      </c>
      <c r="L16" s="61">
        <v>38</v>
      </c>
      <c r="M16" s="62">
        <v>70</v>
      </c>
      <c r="N16" s="80">
        <v>1</v>
      </c>
      <c r="O16" s="30">
        <v>173</v>
      </c>
      <c r="P16" s="30">
        <v>181</v>
      </c>
      <c r="Q16" s="82">
        <v>0</v>
      </c>
      <c r="T16">
        <v>7.6</v>
      </c>
      <c r="U16">
        <v>42</v>
      </c>
      <c r="V16">
        <v>1</v>
      </c>
      <c r="W16">
        <v>1.4279999999999999</v>
      </c>
      <c r="X16">
        <v>121</v>
      </c>
      <c r="Y16">
        <v>4</v>
      </c>
      <c r="Z16">
        <v>84</v>
      </c>
      <c r="AA16">
        <v>0</v>
      </c>
      <c r="AB16">
        <v>45</v>
      </c>
      <c r="AC16">
        <v>5</v>
      </c>
      <c r="AD16">
        <v>4</v>
      </c>
      <c r="AE16">
        <v>24</v>
      </c>
      <c r="AF16">
        <v>14</v>
      </c>
      <c r="AG16">
        <v>0</v>
      </c>
      <c r="AH16">
        <v>160</v>
      </c>
      <c r="AI16">
        <v>165</v>
      </c>
      <c r="AJ16" s="106">
        <v>1</v>
      </c>
      <c r="AK16" s="107">
        <v>0</v>
      </c>
      <c r="AL16" s="108">
        <f t="shared" si="1"/>
        <v>1</v>
      </c>
      <c r="AM16" s="80">
        <f t="shared" si="2"/>
        <v>1</v>
      </c>
      <c r="AN16" s="80">
        <f t="shared" si="3"/>
        <v>0.49776894969328767</v>
      </c>
      <c r="AO16" s="106">
        <f t="shared" si="4"/>
        <v>0.49776894969328767</v>
      </c>
      <c r="AP16" s="108">
        <f t="shared" si="5"/>
        <v>0.50223105030671233</v>
      </c>
      <c r="AQ16" s="106">
        <f t="shared" si="6"/>
        <v>-0.69761926605775559</v>
      </c>
      <c r="AR16" s="108">
        <f t="shared" si="7"/>
        <v>0</v>
      </c>
      <c r="AS16" s="80">
        <f t="shared" si="8"/>
        <v>1.0089642003909125</v>
      </c>
      <c r="AU16" s="115">
        <v>-0.15102288667715216</v>
      </c>
      <c r="AW16" t="s">
        <v>164</v>
      </c>
      <c r="AX16" s="114">
        <f>AS154</f>
        <v>157.8131489111656</v>
      </c>
      <c r="AZ16" s="106">
        <v>-1.9862193770753784E-2</v>
      </c>
      <c r="BA16" s="107">
        <v>-3.5410502815529273E-4</v>
      </c>
      <c r="BB16" s="107">
        <v>1.4187252296562762E-4</v>
      </c>
      <c r="BC16" s="107">
        <v>-1.7019682577982861E-3</v>
      </c>
      <c r="BD16" s="107">
        <v>-4.7197257707619483E-3</v>
      </c>
      <c r="BE16" s="107">
        <v>-1.0405751713199286E-5</v>
      </c>
      <c r="BF16" s="107">
        <v>5.5308612596371759E-4</v>
      </c>
      <c r="BG16" s="107">
        <v>-3.6113049881013428E-5</v>
      </c>
      <c r="BH16" s="107">
        <v>-1.484247100927286E-3</v>
      </c>
      <c r="BI16" s="107">
        <v>-1.1368197973119088E-5</v>
      </c>
      <c r="BJ16" s="107">
        <v>3.1069689515517119E-4</v>
      </c>
      <c r="BK16" s="107">
        <v>2.0935536621409437E-5</v>
      </c>
      <c r="BL16" s="107">
        <v>2.4405921815724061E-3</v>
      </c>
      <c r="BM16" s="107">
        <v>4.1676032150765359E-5</v>
      </c>
      <c r="BN16" s="107">
        <v>-2.3489704895133167E-3</v>
      </c>
      <c r="BO16" s="107">
        <v>-1.21213516722317E-3</v>
      </c>
      <c r="BP16" s="108">
        <v>8.39675907327627E-4</v>
      </c>
      <c r="BR16" s="115">
        <v>1.0257678764534996E-16</v>
      </c>
      <c r="BY16">
        <v>0.28974772299490215</v>
      </c>
      <c r="BZ16">
        <v>1</v>
      </c>
      <c r="CA16">
        <v>0</v>
      </c>
      <c r="CB16" s="80">
        <f t="shared" si="13"/>
        <v>12</v>
      </c>
      <c r="CC16" s="80">
        <f t="shared" si="14"/>
        <v>0</v>
      </c>
      <c r="CD16" s="80">
        <f t="shared" si="10"/>
        <v>0.77777777777777779</v>
      </c>
      <c r="CE16" s="80">
        <f t="shared" si="11"/>
        <v>1</v>
      </c>
      <c r="CF16" s="80">
        <f t="shared" si="12"/>
        <v>0</v>
      </c>
    </row>
    <row r="17" spans="1:84" ht="15.75" x14ac:dyDescent="0.5">
      <c r="A17" s="83">
        <v>9.8000000000000007</v>
      </c>
      <c r="B17" s="82">
        <v>62</v>
      </c>
      <c r="C17" s="82">
        <v>16</v>
      </c>
      <c r="D17" s="84">
        <v>0.58799999999999997</v>
      </c>
      <c r="E17" s="82">
        <v>136</v>
      </c>
      <c r="F17" s="82">
        <v>4</v>
      </c>
      <c r="G17" s="82">
        <v>121</v>
      </c>
      <c r="H17" s="29">
        <v>1</v>
      </c>
      <c r="I17" s="82">
        <v>41</v>
      </c>
      <c r="J17" s="82">
        <v>10</v>
      </c>
      <c r="K17" s="82">
        <v>3</v>
      </c>
      <c r="L17" s="61">
        <v>41</v>
      </c>
      <c r="M17" s="62">
        <v>44</v>
      </c>
      <c r="N17" s="80">
        <v>1</v>
      </c>
      <c r="O17" s="30">
        <v>159</v>
      </c>
      <c r="P17" s="30">
        <v>167</v>
      </c>
      <c r="Q17" s="82">
        <v>1</v>
      </c>
      <c r="T17">
        <v>7.6</v>
      </c>
      <c r="U17">
        <v>50</v>
      </c>
      <c r="V17">
        <v>3</v>
      </c>
      <c r="W17">
        <v>0.53200000000000003</v>
      </c>
      <c r="X17">
        <v>111</v>
      </c>
      <c r="Y17">
        <v>2</v>
      </c>
      <c r="Z17">
        <v>120</v>
      </c>
      <c r="AA17">
        <v>0</v>
      </c>
      <c r="AB17">
        <v>46</v>
      </c>
      <c r="AC17">
        <v>3</v>
      </c>
      <c r="AD17">
        <v>4</v>
      </c>
      <c r="AE17">
        <v>32</v>
      </c>
      <c r="AF17">
        <v>26</v>
      </c>
      <c r="AG17">
        <v>0</v>
      </c>
      <c r="AH17">
        <v>164</v>
      </c>
      <c r="AI17">
        <v>172</v>
      </c>
      <c r="AJ17" s="106">
        <v>0</v>
      </c>
      <c r="AK17" s="107">
        <v>1</v>
      </c>
      <c r="AL17" s="108">
        <f t="shared" si="1"/>
        <v>1</v>
      </c>
      <c r="AM17" s="80">
        <f t="shared" si="2"/>
        <v>0</v>
      </c>
      <c r="AN17" s="80">
        <f t="shared" si="3"/>
        <v>0.32963879770586774</v>
      </c>
      <c r="AO17" s="106">
        <f t="shared" si="4"/>
        <v>0.32963879770586774</v>
      </c>
      <c r="AP17" s="108">
        <f t="shared" si="5"/>
        <v>0.67036120229413232</v>
      </c>
      <c r="AQ17" s="106">
        <f t="shared" si="6"/>
        <v>-0.3999386039618929</v>
      </c>
      <c r="AR17" s="108">
        <f t="shared" si="7"/>
        <v>100</v>
      </c>
      <c r="AS17" s="80">
        <f t="shared" si="8"/>
        <v>0.49173310832692418</v>
      </c>
      <c r="AU17" s="115">
        <v>-2.4127666539642736E-2</v>
      </c>
      <c r="AW17" t="s">
        <v>101</v>
      </c>
      <c r="AX17" s="115">
        <f>COUNT(AL4:AL153)-2</f>
        <v>148</v>
      </c>
      <c r="AZ17" s="106">
        <v>-6.2130344564564604E-3</v>
      </c>
      <c r="BA17" s="107">
        <v>-1.0582669681877561E-4</v>
      </c>
      <c r="BB17" s="107">
        <v>-2.454549417832635E-4</v>
      </c>
      <c r="BC17" s="107">
        <v>-1.2021418540402999E-5</v>
      </c>
      <c r="BD17" s="107">
        <v>2.1818417933815884E-4</v>
      </c>
      <c r="BE17" s="107">
        <v>1.3818224594572445E-5</v>
      </c>
      <c r="BF17" s="107">
        <v>-1.8922559645197825E-4</v>
      </c>
      <c r="BG17" s="107">
        <v>4.2902063902659962E-5</v>
      </c>
      <c r="BH17" s="107">
        <v>-7.601638807177663E-4</v>
      </c>
      <c r="BI17" s="107">
        <v>-1.1041794869879872E-5</v>
      </c>
      <c r="BJ17" s="107">
        <v>1.6737591696281861E-5</v>
      </c>
      <c r="BK17" s="107">
        <v>-1.7619494926309693E-4</v>
      </c>
      <c r="BL17" s="107">
        <v>4.1676032150785112E-5</v>
      </c>
      <c r="BM17" s="107">
        <v>2.0583824495700115E-4</v>
      </c>
      <c r="BN17" s="107">
        <v>-1.2956780006051867E-3</v>
      </c>
      <c r="BO17" s="107">
        <v>6.7642597247639515E-5</v>
      </c>
      <c r="BP17" s="108">
        <v>-2.2505871643978003E-5</v>
      </c>
      <c r="BR17" s="115">
        <v>-7.1214489998623544E-17</v>
      </c>
      <c r="BY17">
        <v>0.29670429789377417</v>
      </c>
      <c r="BZ17">
        <v>0</v>
      </c>
      <c r="CA17">
        <v>1</v>
      </c>
      <c r="CB17" s="80">
        <f t="shared" si="13"/>
        <v>12</v>
      </c>
      <c r="CC17" s="80">
        <f t="shared" si="14"/>
        <v>1</v>
      </c>
      <c r="CD17" s="80">
        <f t="shared" si="10"/>
        <v>0.77777777777777779</v>
      </c>
      <c r="CE17" s="80">
        <f t="shared" si="11"/>
        <v>0.98958333333333337</v>
      </c>
      <c r="CF17" s="80">
        <f t="shared" si="12"/>
        <v>1.8325617283950591E-2</v>
      </c>
    </row>
    <row r="18" spans="1:84" ht="15.75" x14ac:dyDescent="0.5">
      <c r="A18" s="83">
        <v>19.5</v>
      </c>
      <c r="B18" s="82">
        <v>99</v>
      </c>
      <c r="C18" s="82">
        <v>9</v>
      </c>
      <c r="D18" s="84">
        <v>1.76</v>
      </c>
      <c r="E18" s="82">
        <v>369</v>
      </c>
      <c r="F18" s="82">
        <v>4</v>
      </c>
      <c r="G18" s="82">
        <v>85</v>
      </c>
      <c r="H18" s="29">
        <v>1</v>
      </c>
      <c r="I18" s="82">
        <v>38</v>
      </c>
      <c r="J18" s="82">
        <v>12</v>
      </c>
      <c r="K18" s="82">
        <v>2</v>
      </c>
      <c r="L18" s="61">
        <v>38</v>
      </c>
      <c r="M18" s="62">
        <v>68</v>
      </c>
      <c r="N18" s="80">
        <v>1</v>
      </c>
      <c r="O18" s="30">
        <v>163</v>
      </c>
      <c r="P18" s="30">
        <v>170</v>
      </c>
      <c r="Q18" s="82">
        <v>0</v>
      </c>
      <c r="T18">
        <v>7.6</v>
      </c>
      <c r="U18">
        <v>51</v>
      </c>
      <c r="V18">
        <v>15</v>
      </c>
      <c r="W18">
        <v>0.93500000000000005</v>
      </c>
      <c r="X18">
        <v>112</v>
      </c>
      <c r="Y18">
        <v>4</v>
      </c>
      <c r="Z18">
        <v>72</v>
      </c>
      <c r="AA18">
        <v>0</v>
      </c>
      <c r="AB18">
        <v>36</v>
      </c>
      <c r="AC18">
        <v>4</v>
      </c>
      <c r="AD18">
        <v>3</v>
      </c>
      <c r="AE18">
        <v>40</v>
      </c>
      <c r="AF18">
        <v>29</v>
      </c>
      <c r="AG18">
        <v>0</v>
      </c>
      <c r="AH18">
        <v>166</v>
      </c>
      <c r="AI18">
        <v>171</v>
      </c>
      <c r="AJ18" s="106">
        <v>1</v>
      </c>
      <c r="AK18" s="107">
        <v>0</v>
      </c>
      <c r="AL18" s="108">
        <f t="shared" si="1"/>
        <v>1</v>
      </c>
      <c r="AM18" s="80">
        <f t="shared" si="2"/>
        <v>1</v>
      </c>
      <c r="AN18" s="80">
        <f t="shared" si="3"/>
        <v>0.82075857645177952</v>
      </c>
      <c r="AO18" s="106">
        <f t="shared" si="4"/>
        <v>0.82075857645177952</v>
      </c>
      <c r="AP18" s="108">
        <f t="shared" si="5"/>
        <v>0.17924142354822048</v>
      </c>
      <c r="AQ18" s="106">
        <f t="shared" si="6"/>
        <v>-0.19752627312499194</v>
      </c>
      <c r="AR18" s="108">
        <f t="shared" si="7"/>
        <v>100</v>
      </c>
      <c r="AS18" s="80">
        <f t="shared" si="8"/>
        <v>0.21838507533250387</v>
      </c>
      <c r="AU18" s="115">
        <v>8.607402684125267E-3</v>
      </c>
      <c r="AW18" t="s">
        <v>158</v>
      </c>
      <c r="AX18" s="115">
        <f>_xlfn.CHISQ.DIST.RT(AX16,AX17)</f>
        <v>0.27532386574764706</v>
      </c>
      <c r="AZ18" s="106">
        <v>-8.310733529755837E-6</v>
      </c>
      <c r="BA18" s="107">
        <v>2.1117357183209059E-2</v>
      </c>
      <c r="BB18" s="107">
        <v>-3.7637671395350216E-4</v>
      </c>
      <c r="BC18" s="107">
        <v>-3.481569732932819E-5</v>
      </c>
      <c r="BD18" s="107">
        <v>-2.7793864192517091E-2</v>
      </c>
      <c r="BE18" s="107">
        <v>-9.5974772542529985E-4</v>
      </c>
      <c r="BF18" s="107">
        <v>-6.7223406936289211E-3</v>
      </c>
      <c r="BG18" s="107">
        <v>-6.9223312415315564E-4</v>
      </c>
      <c r="BH18" s="107">
        <v>-2.6610397418904485E-2</v>
      </c>
      <c r="BI18" s="107">
        <v>7.6152778578655149E-3</v>
      </c>
      <c r="BJ18" s="107">
        <v>-1.6985360050623E-2</v>
      </c>
      <c r="BK18" s="107">
        <v>2.2710053797378015E-2</v>
      </c>
      <c r="BL18" s="107">
        <v>-2.3489704895134581E-3</v>
      </c>
      <c r="BM18" s="107">
        <v>-1.2956780006050303E-3</v>
      </c>
      <c r="BN18" s="107">
        <v>0.30221410634356027</v>
      </c>
      <c r="BO18" s="107">
        <v>1.056449412351917E-2</v>
      </c>
      <c r="BP18" s="108">
        <v>-1.1003942468473766E-2</v>
      </c>
      <c r="BR18" s="115">
        <v>1.9553667235177641E-17</v>
      </c>
      <c r="BY18">
        <v>0.2971652595366438</v>
      </c>
      <c r="BZ18">
        <v>1</v>
      </c>
      <c r="CA18">
        <v>0</v>
      </c>
      <c r="CB18" s="80">
        <f t="shared" si="13"/>
        <v>13</v>
      </c>
      <c r="CC18" s="80">
        <f t="shared" si="14"/>
        <v>1</v>
      </c>
      <c r="CD18" s="80">
        <f t="shared" si="10"/>
        <v>0.7592592592592593</v>
      </c>
      <c r="CE18" s="80">
        <f t="shared" si="11"/>
        <v>0.98958333333333337</v>
      </c>
      <c r="CF18" s="80">
        <f t="shared" si="12"/>
        <v>0</v>
      </c>
    </row>
    <row r="19" spans="1:84" ht="15.75" x14ac:dyDescent="0.5">
      <c r="A19" s="83">
        <v>16.2</v>
      </c>
      <c r="B19" s="82">
        <v>67</v>
      </c>
      <c r="C19" s="82">
        <v>8</v>
      </c>
      <c r="D19" s="84">
        <v>4.4999999999999998E-2</v>
      </c>
      <c r="E19" s="82">
        <v>187</v>
      </c>
      <c r="F19" s="82">
        <v>0</v>
      </c>
      <c r="G19" s="82">
        <v>73</v>
      </c>
      <c r="H19" s="29">
        <v>1</v>
      </c>
      <c r="I19" s="82">
        <v>29</v>
      </c>
      <c r="J19" s="82">
        <v>13</v>
      </c>
      <c r="K19" s="82">
        <v>1</v>
      </c>
      <c r="L19" s="61">
        <v>41</v>
      </c>
      <c r="M19" s="62">
        <v>45</v>
      </c>
      <c r="N19" s="80">
        <v>1</v>
      </c>
      <c r="O19" s="30">
        <v>182</v>
      </c>
      <c r="P19" s="30">
        <v>192</v>
      </c>
      <c r="Q19" s="82">
        <v>1</v>
      </c>
      <c r="T19">
        <v>7.7</v>
      </c>
      <c r="U19">
        <v>46</v>
      </c>
      <c r="V19">
        <v>3</v>
      </c>
      <c r="W19">
        <v>2.6259999999999999</v>
      </c>
      <c r="X19">
        <v>43</v>
      </c>
      <c r="Y19">
        <v>2</v>
      </c>
      <c r="Z19">
        <v>74</v>
      </c>
      <c r="AA19">
        <v>0</v>
      </c>
      <c r="AB19">
        <v>50</v>
      </c>
      <c r="AC19">
        <v>4</v>
      </c>
      <c r="AD19">
        <v>4</v>
      </c>
      <c r="AE19">
        <v>50</v>
      </c>
      <c r="AF19">
        <v>21</v>
      </c>
      <c r="AG19">
        <v>0</v>
      </c>
      <c r="AH19">
        <v>176</v>
      </c>
      <c r="AI19">
        <v>180</v>
      </c>
      <c r="AJ19" s="106">
        <v>0</v>
      </c>
      <c r="AK19" s="107">
        <v>1</v>
      </c>
      <c r="AL19" s="108">
        <f t="shared" si="1"/>
        <v>1</v>
      </c>
      <c r="AM19" s="80">
        <f t="shared" si="2"/>
        <v>0</v>
      </c>
      <c r="AN19" s="80">
        <f t="shared" si="3"/>
        <v>0.2971652595366438</v>
      </c>
      <c r="AO19" s="106">
        <f t="shared" si="4"/>
        <v>0.2971652595366438</v>
      </c>
      <c r="AP19" s="108">
        <f t="shared" si="5"/>
        <v>0.70283474046335614</v>
      </c>
      <c r="AQ19" s="106">
        <f t="shared" si="6"/>
        <v>-0.35263349238355507</v>
      </c>
      <c r="AR19" s="108">
        <f t="shared" si="7"/>
        <v>100</v>
      </c>
      <c r="AS19" s="80">
        <f t="shared" si="8"/>
        <v>0.42280957731362623</v>
      </c>
      <c r="AU19" s="115">
        <v>-1.6253376820716707</v>
      </c>
      <c r="AW19" t="s">
        <v>159</v>
      </c>
      <c r="AX19" s="115">
        <f>AX9</f>
        <v>0.05</v>
      </c>
      <c r="AZ19" s="106">
        <v>-0.31158840902683993</v>
      </c>
      <c r="BA19" s="107">
        <v>3.9490859208823293E-3</v>
      </c>
      <c r="BB19" s="107">
        <v>-2.4369456811224966E-4</v>
      </c>
      <c r="BC19" s="107">
        <v>1.0410632763010145E-3</v>
      </c>
      <c r="BD19" s="107">
        <v>-1.9346436783138281E-3</v>
      </c>
      <c r="BE19" s="107">
        <v>7.6624298111122908E-5</v>
      </c>
      <c r="BF19" s="107">
        <v>3.2741942362784768E-5</v>
      </c>
      <c r="BG19" s="107">
        <v>2.3236814549658675E-4</v>
      </c>
      <c r="BH19" s="107">
        <v>-2.6544618393529785E-3</v>
      </c>
      <c r="BI19" s="107">
        <v>1.0480705249837701E-3</v>
      </c>
      <c r="BJ19" s="107">
        <v>-7.4395369553656248E-4</v>
      </c>
      <c r="BK19" s="107">
        <v>-3.4486246685285472E-3</v>
      </c>
      <c r="BL19" s="107">
        <v>-1.2121351672249253E-3</v>
      </c>
      <c r="BM19" s="107">
        <v>6.7642597248146122E-5</v>
      </c>
      <c r="BN19" s="107">
        <v>1.0564494123532454E-2</v>
      </c>
      <c r="BO19" s="107">
        <v>2.4415797458932031E-2</v>
      </c>
      <c r="BP19" s="108">
        <v>-2.2047031773187072E-2</v>
      </c>
      <c r="BR19" s="115">
        <v>-1.1815789592926954E-15</v>
      </c>
      <c r="BY19">
        <v>0.29816894481635203</v>
      </c>
      <c r="BZ19">
        <v>0</v>
      </c>
      <c r="CA19">
        <v>1</v>
      </c>
      <c r="CB19" s="80">
        <f t="shared" si="13"/>
        <v>13</v>
      </c>
      <c r="CC19" s="80">
        <f t="shared" si="14"/>
        <v>2</v>
      </c>
      <c r="CD19" s="80">
        <f t="shared" si="10"/>
        <v>0.7592592592592593</v>
      </c>
      <c r="CE19" s="80">
        <f t="shared" si="11"/>
        <v>0.97916666666666663</v>
      </c>
      <c r="CF19" s="80">
        <f t="shared" si="12"/>
        <v>1.8132716049382797E-2</v>
      </c>
    </row>
    <row r="20" spans="1:84" ht="15.75" x14ac:dyDescent="0.5">
      <c r="A20" s="83">
        <v>8</v>
      </c>
      <c r="B20" s="82">
        <v>51</v>
      </c>
      <c r="C20" s="82">
        <v>12</v>
      </c>
      <c r="D20" s="84">
        <v>1</v>
      </c>
      <c r="E20" s="82">
        <v>66</v>
      </c>
      <c r="F20" s="82">
        <v>3</v>
      </c>
      <c r="G20" s="82">
        <v>90</v>
      </c>
      <c r="H20" s="29">
        <v>0</v>
      </c>
      <c r="I20" s="82">
        <v>34</v>
      </c>
      <c r="J20" s="82">
        <v>6</v>
      </c>
      <c r="K20" s="82">
        <v>2</v>
      </c>
      <c r="L20" s="61">
        <v>40</v>
      </c>
      <c r="M20" s="62">
        <v>25</v>
      </c>
      <c r="N20" s="80">
        <v>0</v>
      </c>
      <c r="O20" s="30">
        <v>178</v>
      </c>
      <c r="P20" s="30">
        <v>184</v>
      </c>
      <c r="Q20" s="82">
        <v>1</v>
      </c>
      <c r="T20">
        <v>7.8</v>
      </c>
      <c r="U20">
        <v>46</v>
      </c>
      <c r="V20">
        <v>17</v>
      </c>
      <c r="W20">
        <v>1.4810000000000001</v>
      </c>
      <c r="X20">
        <v>126</v>
      </c>
      <c r="Y20">
        <v>3</v>
      </c>
      <c r="Z20">
        <v>97</v>
      </c>
      <c r="AA20">
        <v>0</v>
      </c>
      <c r="AB20">
        <v>40</v>
      </c>
      <c r="AC20">
        <v>1</v>
      </c>
      <c r="AD20">
        <v>6</v>
      </c>
      <c r="AE20">
        <v>47</v>
      </c>
      <c r="AF20">
        <v>24</v>
      </c>
      <c r="AG20">
        <v>0</v>
      </c>
      <c r="AH20">
        <v>160</v>
      </c>
      <c r="AI20">
        <v>165</v>
      </c>
      <c r="AJ20" s="106">
        <v>0</v>
      </c>
      <c r="AK20" s="107">
        <v>1</v>
      </c>
      <c r="AL20" s="108">
        <f t="shared" si="1"/>
        <v>1</v>
      </c>
      <c r="AM20" s="80">
        <f t="shared" si="2"/>
        <v>0</v>
      </c>
      <c r="AN20" s="80">
        <f t="shared" si="3"/>
        <v>0.48986965525743659</v>
      </c>
      <c r="AO20" s="106">
        <f t="shared" si="4"/>
        <v>0.48986965525743659</v>
      </c>
      <c r="AP20" s="108">
        <f t="shared" si="5"/>
        <v>0.51013034474256336</v>
      </c>
      <c r="AQ20" s="106">
        <f t="shared" si="6"/>
        <v>-0.67308900799164528</v>
      </c>
      <c r="AR20" s="108">
        <f t="shared" si="7"/>
        <v>100</v>
      </c>
      <c r="AS20" s="80">
        <f t="shared" si="8"/>
        <v>0.96028330858194444</v>
      </c>
      <c r="AU20" s="115">
        <v>-4.7778389163979473E-2</v>
      </c>
      <c r="AW20" t="s">
        <v>160</v>
      </c>
      <c r="AX20" s="117" t="str">
        <f>IF(AX18&lt;AX19,"yes","no")</f>
        <v>no</v>
      </c>
      <c r="AZ20" s="109">
        <v>-0.16483615660353076</v>
      </c>
      <c r="BA20" s="110">
        <v>-1.3710079575477528E-2</v>
      </c>
      <c r="BB20" s="110">
        <v>2.7941173703620195E-4</v>
      </c>
      <c r="BC20" s="110">
        <v>-3.0059783354657068E-4</v>
      </c>
      <c r="BD20" s="110">
        <v>7.1899799945209638E-3</v>
      </c>
      <c r="BE20" s="110">
        <v>3.601484859931546E-4</v>
      </c>
      <c r="BF20" s="110">
        <v>1.3756001597607637E-3</v>
      </c>
      <c r="BG20" s="110">
        <v>6.0871261765986003E-5</v>
      </c>
      <c r="BH20" s="110">
        <v>2.0025236199737208E-3</v>
      </c>
      <c r="BI20" s="110">
        <v>-1.0314639191811748E-3</v>
      </c>
      <c r="BJ20" s="110">
        <v>5.1064652141657996E-4</v>
      </c>
      <c r="BK20" s="110">
        <v>2.2978173831725243E-3</v>
      </c>
      <c r="BL20" s="110">
        <v>8.3967590732870806E-4</v>
      </c>
      <c r="BM20" s="110">
        <v>-2.2505871644397291E-5</v>
      </c>
      <c r="BN20" s="110">
        <v>-1.1003942468481036E-2</v>
      </c>
      <c r="BO20" s="110">
        <v>-2.2047031773174811E-2</v>
      </c>
      <c r="BP20" s="111">
        <v>2.2549485430138114E-2</v>
      </c>
      <c r="BR20" s="116">
        <v>1.0678848680661543E-15</v>
      </c>
      <c r="BY20">
        <v>0.29821299014341057</v>
      </c>
      <c r="BZ20">
        <v>1</v>
      </c>
      <c r="CA20">
        <v>0</v>
      </c>
      <c r="CB20" s="80">
        <f t="shared" si="13"/>
        <v>14</v>
      </c>
      <c r="CC20" s="80">
        <f t="shared" si="14"/>
        <v>2</v>
      </c>
      <c r="CD20" s="80">
        <f t="shared" si="10"/>
        <v>0.7407407407407407</v>
      </c>
      <c r="CE20" s="80">
        <f t="shared" si="11"/>
        <v>0.97916666666666663</v>
      </c>
      <c r="CF20" s="80">
        <f t="shared" si="12"/>
        <v>1.8132716049382686E-2</v>
      </c>
    </row>
    <row r="21" spans="1:84" ht="15.75" x14ac:dyDescent="0.5">
      <c r="A21" s="83">
        <v>12.2</v>
      </c>
      <c r="B21" s="82">
        <v>71</v>
      </c>
      <c r="C21" s="82">
        <v>13</v>
      </c>
      <c r="D21" s="84">
        <v>0.121</v>
      </c>
      <c r="E21" s="82">
        <v>116</v>
      </c>
      <c r="F21" s="82">
        <v>0</v>
      </c>
      <c r="G21" s="82">
        <v>82</v>
      </c>
      <c r="H21" s="29">
        <v>1</v>
      </c>
      <c r="I21" s="82">
        <v>34</v>
      </c>
      <c r="J21" s="82">
        <v>8</v>
      </c>
      <c r="K21" s="82">
        <v>2</v>
      </c>
      <c r="L21" s="61">
        <v>47</v>
      </c>
      <c r="M21" s="62">
        <v>51</v>
      </c>
      <c r="N21" s="80">
        <v>1</v>
      </c>
      <c r="O21" s="30">
        <v>185</v>
      </c>
      <c r="P21" s="30">
        <v>193</v>
      </c>
      <c r="Q21" s="82">
        <v>0</v>
      </c>
      <c r="T21">
        <v>7.9</v>
      </c>
      <c r="U21">
        <v>35</v>
      </c>
      <c r="V21">
        <v>6</v>
      </c>
      <c r="W21">
        <v>4.7E-2</v>
      </c>
      <c r="X21">
        <v>65</v>
      </c>
      <c r="Y21">
        <v>4</v>
      </c>
      <c r="Z21">
        <v>88</v>
      </c>
      <c r="AA21">
        <v>0</v>
      </c>
      <c r="AB21">
        <v>27</v>
      </c>
      <c r="AC21">
        <v>5</v>
      </c>
      <c r="AD21">
        <v>6</v>
      </c>
      <c r="AE21">
        <v>37</v>
      </c>
      <c r="AF21">
        <v>16</v>
      </c>
      <c r="AG21">
        <v>0</v>
      </c>
      <c r="AH21">
        <v>180</v>
      </c>
      <c r="AI21">
        <v>186</v>
      </c>
      <c r="AJ21" s="106">
        <v>1</v>
      </c>
      <c r="AK21" s="107">
        <v>0</v>
      </c>
      <c r="AL21" s="108">
        <f t="shared" si="1"/>
        <v>1</v>
      </c>
      <c r="AM21" s="80">
        <f t="shared" si="2"/>
        <v>1</v>
      </c>
      <c r="AN21" s="80">
        <f t="shared" si="3"/>
        <v>0.70379030792952035</v>
      </c>
      <c r="AO21" s="106">
        <f t="shared" si="4"/>
        <v>0.70379030792952035</v>
      </c>
      <c r="AP21" s="108">
        <f t="shared" si="5"/>
        <v>0.29620969207047965</v>
      </c>
      <c r="AQ21" s="106">
        <f t="shared" si="6"/>
        <v>-0.35127482524727416</v>
      </c>
      <c r="AR21" s="108">
        <f t="shared" si="7"/>
        <v>100</v>
      </c>
      <c r="AS21" s="80">
        <f t="shared" si="8"/>
        <v>0.42087776534163779</v>
      </c>
      <c r="AU21" s="116">
        <v>0.13204502856563746</v>
      </c>
      <c r="BY21">
        <v>0.32521675836481329</v>
      </c>
      <c r="BZ21">
        <v>1</v>
      </c>
      <c r="CA21">
        <v>0</v>
      </c>
      <c r="CB21" s="80">
        <f t="shared" si="13"/>
        <v>15</v>
      </c>
      <c r="CC21" s="80">
        <f t="shared" si="14"/>
        <v>2</v>
      </c>
      <c r="CD21" s="80">
        <f t="shared" si="10"/>
        <v>0.72222222222222221</v>
      </c>
      <c r="CE21" s="80">
        <f t="shared" si="11"/>
        <v>0.97916666666666663</v>
      </c>
      <c r="CF21" s="80">
        <f t="shared" si="12"/>
        <v>1.8132716049382686E-2</v>
      </c>
    </row>
    <row r="22" spans="1:84" ht="15.75" x14ac:dyDescent="0.5">
      <c r="A22" s="83">
        <v>11.1</v>
      </c>
      <c r="B22" s="82">
        <v>65</v>
      </c>
      <c r="C22" s="82">
        <v>3</v>
      </c>
      <c r="D22" s="84">
        <v>0.159</v>
      </c>
      <c r="E22" s="82">
        <v>144</v>
      </c>
      <c r="F22" s="82">
        <v>2</v>
      </c>
      <c r="G22" s="82">
        <v>85</v>
      </c>
      <c r="H22" s="29">
        <v>1</v>
      </c>
      <c r="I22" s="82">
        <v>47</v>
      </c>
      <c r="J22" s="82">
        <v>14</v>
      </c>
      <c r="K22" s="82">
        <v>3</v>
      </c>
      <c r="L22" s="61">
        <v>27</v>
      </c>
      <c r="M22" s="62">
        <v>59</v>
      </c>
      <c r="N22" s="80">
        <v>1</v>
      </c>
      <c r="O22" s="30">
        <v>168</v>
      </c>
      <c r="P22" s="30">
        <v>174</v>
      </c>
      <c r="Q22" s="82">
        <v>0</v>
      </c>
      <c r="T22">
        <v>7.9</v>
      </c>
      <c r="U22">
        <v>42</v>
      </c>
      <c r="V22">
        <v>4</v>
      </c>
      <c r="W22">
        <v>1.2829999999999999</v>
      </c>
      <c r="X22">
        <v>68</v>
      </c>
      <c r="Y22">
        <v>4</v>
      </c>
      <c r="Z22">
        <v>90</v>
      </c>
      <c r="AA22">
        <v>0</v>
      </c>
      <c r="AB22">
        <v>37</v>
      </c>
      <c r="AC22">
        <v>6</v>
      </c>
      <c r="AD22">
        <v>3</v>
      </c>
      <c r="AE22">
        <v>36</v>
      </c>
      <c r="AF22">
        <v>17</v>
      </c>
      <c r="AG22">
        <v>0</v>
      </c>
      <c r="AH22">
        <v>170</v>
      </c>
      <c r="AI22">
        <v>175</v>
      </c>
      <c r="AJ22" s="106">
        <v>1</v>
      </c>
      <c r="AK22" s="107">
        <v>0</v>
      </c>
      <c r="AL22" s="108">
        <f t="shared" si="1"/>
        <v>1</v>
      </c>
      <c r="AM22" s="80">
        <f t="shared" si="2"/>
        <v>1</v>
      </c>
      <c r="AN22" s="80">
        <f t="shared" si="3"/>
        <v>0.67670857390181716</v>
      </c>
      <c r="AO22" s="106">
        <f t="shared" si="4"/>
        <v>0.67670857390181716</v>
      </c>
      <c r="AP22" s="108">
        <f t="shared" si="5"/>
        <v>0.32329142609818284</v>
      </c>
      <c r="AQ22" s="106">
        <f t="shared" si="6"/>
        <v>-0.39051456565750647</v>
      </c>
      <c r="AR22" s="108">
        <f t="shared" si="7"/>
        <v>100</v>
      </c>
      <c r="AS22" s="80">
        <f t="shared" si="8"/>
        <v>0.47774099304538853</v>
      </c>
      <c r="BY22">
        <v>0.32963879770586774</v>
      </c>
      <c r="BZ22">
        <v>1</v>
      </c>
      <c r="CA22">
        <v>0</v>
      </c>
      <c r="CB22" s="80">
        <f t="shared" si="13"/>
        <v>16</v>
      </c>
      <c r="CC22" s="80">
        <f t="shared" si="14"/>
        <v>2</v>
      </c>
      <c r="CD22" s="80">
        <f t="shared" si="10"/>
        <v>0.70370370370370372</v>
      </c>
      <c r="CE22" s="80">
        <f t="shared" si="11"/>
        <v>0.97916666666666663</v>
      </c>
      <c r="CF22" s="80">
        <f t="shared" si="12"/>
        <v>0</v>
      </c>
    </row>
    <row r="23" spans="1:84" ht="15.75" x14ac:dyDescent="0.5">
      <c r="A23" s="83">
        <v>16.8</v>
      </c>
      <c r="B23" s="82">
        <v>86</v>
      </c>
      <c r="C23" s="82">
        <v>8</v>
      </c>
      <c r="D23" s="84">
        <v>2.2839999999999998</v>
      </c>
      <c r="E23" s="82">
        <v>201</v>
      </c>
      <c r="F23" s="82">
        <v>0</v>
      </c>
      <c r="G23" s="82">
        <v>80</v>
      </c>
      <c r="H23" s="29">
        <v>1</v>
      </c>
      <c r="I23" s="82">
        <v>38</v>
      </c>
      <c r="J23" s="82">
        <v>10</v>
      </c>
      <c r="K23" s="82">
        <v>2</v>
      </c>
      <c r="L23" s="61">
        <v>32</v>
      </c>
      <c r="M23" s="62">
        <v>78</v>
      </c>
      <c r="N23" s="80">
        <v>1</v>
      </c>
      <c r="O23" s="30">
        <v>183</v>
      </c>
      <c r="P23" s="30">
        <v>192</v>
      </c>
      <c r="Q23" s="82">
        <v>1</v>
      </c>
      <c r="T23">
        <v>7.9</v>
      </c>
      <c r="U23">
        <v>51</v>
      </c>
      <c r="V23">
        <v>3</v>
      </c>
      <c r="W23">
        <v>1.464</v>
      </c>
      <c r="X23">
        <v>118</v>
      </c>
      <c r="Y23">
        <v>4</v>
      </c>
      <c r="Z23">
        <v>115</v>
      </c>
      <c r="AA23">
        <v>0</v>
      </c>
      <c r="AB23">
        <v>46</v>
      </c>
      <c r="AC23">
        <v>6</v>
      </c>
      <c r="AD23">
        <v>4</v>
      </c>
      <c r="AE23">
        <v>33</v>
      </c>
      <c r="AF23">
        <v>31</v>
      </c>
      <c r="AG23">
        <v>0</v>
      </c>
      <c r="AH23">
        <v>162</v>
      </c>
      <c r="AI23">
        <v>167</v>
      </c>
      <c r="AJ23" s="106">
        <v>1</v>
      </c>
      <c r="AK23" s="107">
        <v>0</v>
      </c>
      <c r="AL23" s="108">
        <f t="shared" si="1"/>
        <v>1</v>
      </c>
      <c r="AM23" s="80">
        <f t="shared" si="2"/>
        <v>1</v>
      </c>
      <c r="AN23" s="80">
        <f t="shared" si="3"/>
        <v>0.65092589564507874</v>
      </c>
      <c r="AO23" s="106">
        <f t="shared" si="4"/>
        <v>0.65092589564507874</v>
      </c>
      <c r="AP23" s="108">
        <f t="shared" si="5"/>
        <v>0.34907410435492126</v>
      </c>
      <c r="AQ23" s="106">
        <f t="shared" si="6"/>
        <v>-0.42935947482725301</v>
      </c>
      <c r="AR23" s="108">
        <f t="shared" si="7"/>
        <v>100</v>
      </c>
      <c r="AS23" s="80">
        <f t="shared" si="8"/>
        <v>0.53627318668737678</v>
      </c>
      <c r="BY23">
        <v>0.34167040344672722</v>
      </c>
      <c r="BZ23">
        <v>0</v>
      </c>
      <c r="CA23">
        <v>1</v>
      </c>
      <c r="CB23" s="80">
        <f t="shared" si="13"/>
        <v>16</v>
      </c>
      <c r="CC23" s="80">
        <f t="shared" si="14"/>
        <v>3</v>
      </c>
      <c r="CD23" s="80">
        <f t="shared" si="10"/>
        <v>0.70370370370370372</v>
      </c>
      <c r="CE23" s="80">
        <f t="shared" si="11"/>
        <v>0.96875</v>
      </c>
      <c r="CF23" s="80">
        <f t="shared" si="12"/>
        <v>0</v>
      </c>
    </row>
    <row r="24" spans="1:84" ht="15.75" x14ac:dyDescent="0.5">
      <c r="A24" s="83">
        <v>11.8</v>
      </c>
      <c r="B24" s="82">
        <v>51</v>
      </c>
      <c r="C24" s="82">
        <v>8</v>
      </c>
      <c r="D24" s="84">
        <v>0.79900000000000004</v>
      </c>
      <c r="E24" s="82">
        <v>96</v>
      </c>
      <c r="F24" s="82">
        <v>6</v>
      </c>
      <c r="G24" s="82">
        <v>145</v>
      </c>
      <c r="H24" s="29">
        <v>1</v>
      </c>
      <c r="I24" s="82">
        <v>34</v>
      </c>
      <c r="J24" s="82">
        <v>12</v>
      </c>
      <c r="K24" s="82">
        <v>2</v>
      </c>
      <c r="L24" s="61">
        <v>40</v>
      </c>
      <c r="M24" s="62">
        <v>22</v>
      </c>
      <c r="N24" s="80">
        <v>0</v>
      </c>
      <c r="O24" s="30">
        <v>181</v>
      </c>
      <c r="P24" s="30">
        <v>189</v>
      </c>
      <c r="Q24" s="82">
        <v>1</v>
      </c>
      <c r="T24">
        <v>8</v>
      </c>
      <c r="U24">
        <v>44</v>
      </c>
      <c r="V24">
        <v>3</v>
      </c>
      <c r="W24">
        <v>1.18</v>
      </c>
      <c r="X24">
        <v>69</v>
      </c>
      <c r="Y24">
        <v>2</v>
      </c>
      <c r="Z24">
        <v>72</v>
      </c>
      <c r="AA24">
        <v>0</v>
      </c>
      <c r="AB24">
        <v>34</v>
      </c>
      <c r="AC24">
        <v>6</v>
      </c>
      <c r="AD24">
        <v>2</v>
      </c>
      <c r="AE24">
        <v>47</v>
      </c>
      <c r="AF24">
        <v>20</v>
      </c>
      <c r="AG24">
        <v>0</v>
      </c>
      <c r="AH24">
        <v>178</v>
      </c>
      <c r="AI24">
        <v>183</v>
      </c>
      <c r="AJ24" s="106">
        <v>0</v>
      </c>
      <c r="AK24" s="107">
        <v>1</v>
      </c>
      <c r="AL24" s="108">
        <f t="shared" si="1"/>
        <v>1</v>
      </c>
      <c r="AM24" s="80">
        <f t="shared" si="2"/>
        <v>0</v>
      </c>
      <c r="AN24" s="80">
        <f t="shared" si="3"/>
        <v>0.66191552180423741</v>
      </c>
      <c r="AO24" s="106">
        <f t="shared" si="4"/>
        <v>0.66191552180423741</v>
      </c>
      <c r="AP24" s="108">
        <f t="shared" si="5"/>
        <v>0.33808447819576259</v>
      </c>
      <c r="AQ24" s="106">
        <f t="shared" si="6"/>
        <v>-1.0844594792373679</v>
      </c>
      <c r="AR24" s="108">
        <f t="shared" si="7"/>
        <v>0</v>
      </c>
      <c r="AS24" s="80">
        <f t="shared" si="8"/>
        <v>1.9578406123127765</v>
      </c>
      <c r="BY24">
        <v>0.3437808384724137</v>
      </c>
      <c r="BZ24">
        <v>0</v>
      </c>
      <c r="CA24">
        <v>1</v>
      </c>
      <c r="CB24" s="80">
        <f t="shared" si="13"/>
        <v>16</v>
      </c>
      <c r="CC24" s="80">
        <f t="shared" si="14"/>
        <v>4</v>
      </c>
      <c r="CD24" s="80">
        <f t="shared" si="10"/>
        <v>0.70370370370370372</v>
      </c>
      <c r="CE24" s="80">
        <f t="shared" si="11"/>
        <v>0.95833333333333337</v>
      </c>
      <c r="CF24" s="80">
        <f t="shared" si="12"/>
        <v>1.7746913580246992E-2</v>
      </c>
    </row>
    <row r="25" spans="1:84" ht="15.75" x14ac:dyDescent="0.5">
      <c r="A25" s="83">
        <v>14</v>
      </c>
      <c r="B25" s="82">
        <v>56</v>
      </c>
      <c r="C25" s="82">
        <v>7</v>
      </c>
      <c r="D25" s="84">
        <v>0.91100000000000003</v>
      </c>
      <c r="E25" s="82">
        <v>134</v>
      </c>
      <c r="F25" s="82">
        <v>2</v>
      </c>
      <c r="G25" s="82">
        <v>112</v>
      </c>
      <c r="H25" s="29">
        <v>0</v>
      </c>
      <c r="I25" s="82">
        <v>30</v>
      </c>
      <c r="J25" s="82">
        <v>13</v>
      </c>
      <c r="K25" s="82">
        <v>1</v>
      </c>
      <c r="L25" s="61">
        <v>38</v>
      </c>
      <c r="M25" s="62">
        <v>34</v>
      </c>
      <c r="N25" s="80">
        <v>1</v>
      </c>
      <c r="O25" s="30">
        <v>178</v>
      </c>
      <c r="P25" s="30">
        <v>185</v>
      </c>
      <c r="Q25" s="82">
        <v>1</v>
      </c>
      <c r="T25">
        <v>8</v>
      </c>
      <c r="U25">
        <v>51</v>
      </c>
      <c r="V25">
        <v>2</v>
      </c>
      <c r="W25">
        <v>0.41699999999999998</v>
      </c>
      <c r="X25">
        <v>121</v>
      </c>
      <c r="Y25">
        <v>3</v>
      </c>
      <c r="Z25">
        <v>123</v>
      </c>
      <c r="AA25">
        <v>0</v>
      </c>
      <c r="AB25">
        <v>36</v>
      </c>
      <c r="AC25">
        <v>8</v>
      </c>
      <c r="AD25">
        <v>2</v>
      </c>
      <c r="AE25">
        <v>33</v>
      </c>
      <c r="AF25">
        <v>32</v>
      </c>
      <c r="AG25">
        <v>1</v>
      </c>
      <c r="AH25">
        <v>161</v>
      </c>
      <c r="AI25">
        <v>167</v>
      </c>
      <c r="AJ25" s="106">
        <v>0</v>
      </c>
      <c r="AK25" s="107">
        <v>1</v>
      </c>
      <c r="AL25" s="108">
        <f t="shared" si="1"/>
        <v>1</v>
      </c>
      <c r="AM25" s="80">
        <f t="shared" si="2"/>
        <v>0</v>
      </c>
      <c r="AN25" s="80">
        <f t="shared" si="3"/>
        <v>0.35066609523067943</v>
      </c>
      <c r="AO25" s="106">
        <f t="shared" si="4"/>
        <v>0.35066609523067943</v>
      </c>
      <c r="AP25" s="108">
        <f t="shared" si="5"/>
        <v>0.64933390476932051</v>
      </c>
      <c r="AQ25" s="106">
        <f t="shared" si="6"/>
        <v>-0.4318082034132657</v>
      </c>
      <c r="AR25" s="108">
        <f t="shared" si="7"/>
        <v>100</v>
      </c>
      <c r="AS25" s="80">
        <f t="shared" si="8"/>
        <v>0.54003971247313132</v>
      </c>
      <c r="BY25">
        <v>0.35066609523067943</v>
      </c>
      <c r="BZ25">
        <v>1</v>
      </c>
      <c r="CA25">
        <v>0</v>
      </c>
      <c r="CB25" s="80">
        <f t="shared" si="13"/>
        <v>17</v>
      </c>
      <c r="CC25" s="80">
        <f t="shared" si="14"/>
        <v>4</v>
      </c>
      <c r="CD25" s="80">
        <f t="shared" si="10"/>
        <v>0.68518518518518512</v>
      </c>
      <c r="CE25" s="80">
        <f t="shared" si="11"/>
        <v>0.95833333333333337</v>
      </c>
      <c r="CF25" s="80">
        <f t="shared" si="12"/>
        <v>0</v>
      </c>
    </row>
    <row r="26" spans="1:84" ht="15.75" x14ac:dyDescent="0.5">
      <c r="A26" s="83">
        <v>10.5</v>
      </c>
      <c r="B26" s="82">
        <v>60</v>
      </c>
      <c r="C26" s="82">
        <v>3</v>
      </c>
      <c r="D26" s="84">
        <v>0.81299999999999994</v>
      </c>
      <c r="E26" s="82">
        <v>101</v>
      </c>
      <c r="F26" s="82">
        <v>3</v>
      </c>
      <c r="G26" s="82">
        <v>106</v>
      </c>
      <c r="H26" s="29">
        <v>0</v>
      </c>
      <c r="I26" s="82">
        <v>44</v>
      </c>
      <c r="J26" s="82">
        <v>8</v>
      </c>
      <c r="K26" s="82">
        <v>3</v>
      </c>
      <c r="L26" s="61">
        <v>33</v>
      </c>
      <c r="M26" s="62">
        <v>45</v>
      </c>
      <c r="N26" s="80">
        <v>0</v>
      </c>
      <c r="O26" s="30">
        <v>170</v>
      </c>
      <c r="P26" s="30">
        <v>177</v>
      </c>
      <c r="Q26" s="82">
        <v>1</v>
      </c>
      <c r="T26">
        <v>8</v>
      </c>
      <c r="U26">
        <v>51</v>
      </c>
      <c r="V26">
        <v>12</v>
      </c>
      <c r="W26">
        <v>1</v>
      </c>
      <c r="X26">
        <v>66</v>
      </c>
      <c r="Y26">
        <v>3</v>
      </c>
      <c r="Z26">
        <v>90</v>
      </c>
      <c r="AA26">
        <v>0</v>
      </c>
      <c r="AB26">
        <v>34</v>
      </c>
      <c r="AC26">
        <v>6</v>
      </c>
      <c r="AD26">
        <v>2</v>
      </c>
      <c r="AE26">
        <v>40</v>
      </c>
      <c r="AF26">
        <v>25</v>
      </c>
      <c r="AG26">
        <v>0</v>
      </c>
      <c r="AH26">
        <v>178</v>
      </c>
      <c r="AI26">
        <v>184</v>
      </c>
      <c r="AJ26" s="106">
        <v>1</v>
      </c>
      <c r="AK26" s="107">
        <v>0</v>
      </c>
      <c r="AL26" s="108">
        <f t="shared" si="1"/>
        <v>1</v>
      </c>
      <c r="AM26" s="80">
        <f t="shared" si="2"/>
        <v>1</v>
      </c>
      <c r="AN26" s="80">
        <f t="shared" si="3"/>
        <v>0.88097556304022573</v>
      </c>
      <c r="AO26" s="106">
        <f t="shared" si="4"/>
        <v>0.88097556304022573</v>
      </c>
      <c r="AP26" s="108">
        <f t="shared" si="5"/>
        <v>0.11902443695977427</v>
      </c>
      <c r="AQ26" s="106">
        <f t="shared" si="6"/>
        <v>-0.12672539118295381</v>
      </c>
      <c r="AR26" s="108">
        <f t="shared" si="7"/>
        <v>100</v>
      </c>
      <c r="AS26" s="80">
        <f t="shared" si="8"/>
        <v>0.13510526506436088</v>
      </c>
      <c r="BY26">
        <v>0.35193286680459018</v>
      </c>
      <c r="BZ26">
        <v>0</v>
      </c>
      <c r="CA26">
        <v>1</v>
      </c>
      <c r="CB26" s="80">
        <f t="shared" si="13"/>
        <v>17</v>
      </c>
      <c r="CC26" s="80">
        <f t="shared" si="14"/>
        <v>5</v>
      </c>
      <c r="CD26" s="80">
        <f t="shared" si="10"/>
        <v>0.68518518518518512</v>
      </c>
      <c r="CE26" s="80">
        <f t="shared" si="11"/>
        <v>0.94791666666666663</v>
      </c>
      <c r="CF26" s="80">
        <f t="shared" si="12"/>
        <v>1.7554012345678879E-2</v>
      </c>
    </row>
    <row r="27" spans="1:84" ht="15.75" x14ac:dyDescent="0.5">
      <c r="A27" s="83">
        <v>6.2</v>
      </c>
      <c r="B27" s="82">
        <v>40</v>
      </c>
      <c r="C27" s="82">
        <v>14</v>
      </c>
      <c r="D27" s="84">
        <v>0.97599999999999998</v>
      </c>
      <c r="E27" s="82">
        <v>82</v>
      </c>
      <c r="F27" s="82">
        <v>2</v>
      </c>
      <c r="G27" s="82">
        <v>101</v>
      </c>
      <c r="H27" s="29">
        <v>0</v>
      </c>
      <c r="I27" s="82">
        <v>37</v>
      </c>
      <c r="J27" s="82">
        <v>5</v>
      </c>
      <c r="K27" s="82">
        <v>3</v>
      </c>
      <c r="L27" s="61">
        <v>40</v>
      </c>
      <c r="M27" s="62">
        <v>9</v>
      </c>
      <c r="N27" s="80">
        <v>0</v>
      </c>
      <c r="O27" s="30">
        <v>163</v>
      </c>
      <c r="P27" s="30">
        <v>168</v>
      </c>
      <c r="Q27" s="82">
        <v>0</v>
      </c>
      <c r="T27">
        <v>8.1</v>
      </c>
      <c r="U27">
        <v>43</v>
      </c>
      <c r="V27">
        <v>23</v>
      </c>
      <c r="W27">
        <v>1.607</v>
      </c>
      <c r="X27">
        <v>123</v>
      </c>
      <c r="Y27">
        <v>1</v>
      </c>
      <c r="Z27">
        <v>72</v>
      </c>
      <c r="AA27">
        <v>0</v>
      </c>
      <c r="AB27">
        <v>45</v>
      </c>
      <c r="AC27">
        <v>8</v>
      </c>
      <c r="AD27">
        <v>3</v>
      </c>
      <c r="AE27">
        <v>44</v>
      </c>
      <c r="AF27">
        <v>19</v>
      </c>
      <c r="AG27">
        <v>0</v>
      </c>
      <c r="AH27">
        <v>163</v>
      </c>
      <c r="AI27">
        <v>170</v>
      </c>
      <c r="AJ27" s="106">
        <v>0</v>
      </c>
      <c r="AK27" s="107">
        <v>1</v>
      </c>
      <c r="AL27" s="108">
        <f t="shared" si="1"/>
        <v>1</v>
      </c>
      <c r="AM27" s="80">
        <f t="shared" si="2"/>
        <v>0</v>
      </c>
      <c r="AN27" s="80">
        <f t="shared" si="3"/>
        <v>0.62898540440976125</v>
      </c>
      <c r="AO27" s="106">
        <f t="shared" si="4"/>
        <v>0.62898540440976125</v>
      </c>
      <c r="AP27" s="108">
        <f t="shared" si="5"/>
        <v>0.37101459559023875</v>
      </c>
      <c r="AQ27" s="106">
        <f t="shared" si="6"/>
        <v>-0.99151387593496565</v>
      </c>
      <c r="AR27" s="108">
        <f t="shared" si="7"/>
        <v>0</v>
      </c>
      <c r="AS27" s="80">
        <f t="shared" si="8"/>
        <v>1.695311752922072</v>
      </c>
      <c r="BY27">
        <v>0.37356838166654233</v>
      </c>
      <c r="BZ27">
        <v>1</v>
      </c>
      <c r="CA27">
        <v>0</v>
      </c>
      <c r="CB27" s="80">
        <f t="shared" si="13"/>
        <v>18</v>
      </c>
      <c r="CC27" s="80">
        <f t="shared" si="14"/>
        <v>5</v>
      </c>
      <c r="CD27" s="80">
        <f t="shared" si="10"/>
        <v>0.66666666666666674</v>
      </c>
      <c r="CE27" s="80">
        <f t="shared" si="11"/>
        <v>0.94791666666666663</v>
      </c>
      <c r="CF27" s="80">
        <f t="shared" si="12"/>
        <v>1.755401234567909E-2</v>
      </c>
    </row>
    <row r="28" spans="1:84" ht="15.75" x14ac:dyDescent="0.5">
      <c r="A28" s="83">
        <v>16.899999999999999</v>
      </c>
      <c r="B28" s="82">
        <v>85</v>
      </c>
      <c r="C28" s="82">
        <v>12</v>
      </c>
      <c r="D28" s="84">
        <v>1.86</v>
      </c>
      <c r="E28" s="82">
        <v>311</v>
      </c>
      <c r="F28" s="82">
        <v>2</v>
      </c>
      <c r="G28" s="82">
        <v>124</v>
      </c>
      <c r="H28" s="29">
        <v>1</v>
      </c>
      <c r="I28" s="82">
        <v>37</v>
      </c>
      <c r="J28" s="82">
        <v>13</v>
      </c>
      <c r="K28" s="82">
        <v>2</v>
      </c>
      <c r="L28" s="61">
        <v>42</v>
      </c>
      <c r="M28" s="62">
        <v>62</v>
      </c>
      <c r="N28" s="80">
        <v>1</v>
      </c>
      <c r="O28" s="30">
        <v>164</v>
      </c>
      <c r="P28" s="30">
        <v>172</v>
      </c>
      <c r="Q28" s="82">
        <v>1</v>
      </c>
      <c r="T28">
        <v>8.1</v>
      </c>
      <c r="U28">
        <v>49</v>
      </c>
      <c r="V28">
        <v>16</v>
      </c>
      <c r="W28">
        <v>0.98299999999999998</v>
      </c>
      <c r="X28">
        <v>71</v>
      </c>
      <c r="Y28">
        <v>4</v>
      </c>
      <c r="Z28">
        <v>112</v>
      </c>
      <c r="AA28">
        <v>0</v>
      </c>
      <c r="AB28">
        <v>39</v>
      </c>
      <c r="AC28">
        <v>7</v>
      </c>
      <c r="AD28">
        <v>3</v>
      </c>
      <c r="AE28">
        <v>45</v>
      </c>
      <c r="AF28">
        <v>23</v>
      </c>
      <c r="AG28">
        <v>0</v>
      </c>
      <c r="AH28">
        <v>175</v>
      </c>
      <c r="AI28">
        <v>180</v>
      </c>
      <c r="AJ28" s="106">
        <v>1</v>
      </c>
      <c r="AK28" s="107">
        <v>0</v>
      </c>
      <c r="AL28" s="108">
        <f t="shared" si="1"/>
        <v>1</v>
      </c>
      <c r="AM28" s="80">
        <f t="shared" si="2"/>
        <v>1</v>
      </c>
      <c r="AN28" s="80">
        <f t="shared" si="3"/>
        <v>0.8374255018102108</v>
      </c>
      <c r="AO28" s="106">
        <f t="shared" si="4"/>
        <v>0.8374255018102108</v>
      </c>
      <c r="AP28" s="108">
        <f t="shared" si="5"/>
        <v>0.1625744981897892</v>
      </c>
      <c r="AQ28" s="106">
        <f t="shared" si="6"/>
        <v>-0.1774229723019087</v>
      </c>
      <c r="AR28" s="108">
        <f t="shared" si="7"/>
        <v>100</v>
      </c>
      <c r="AS28" s="80">
        <f t="shared" si="8"/>
        <v>0.19413607280690875</v>
      </c>
      <c r="BY28">
        <v>0.38054245987479451</v>
      </c>
      <c r="BZ28">
        <v>1</v>
      </c>
      <c r="CA28">
        <v>0</v>
      </c>
      <c r="CB28" s="80">
        <f t="shared" si="13"/>
        <v>19</v>
      </c>
      <c r="CC28" s="80">
        <f t="shared" si="14"/>
        <v>5</v>
      </c>
      <c r="CD28" s="80">
        <f t="shared" si="10"/>
        <v>0.64814814814814814</v>
      </c>
      <c r="CE28" s="80">
        <f t="shared" si="11"/>
        <v>0.94791666666666663</v>
      </c>
      <c r="CF28" s="80">
        <f t="shared" si="12"/>
        <v>0</v>
      </c>
    </row>
    <row r="29" spans="1:84" ht="15.75" x14ac:dyDescent="0.5">
      <c r="A29" s="83">
        <v>7.9</v>
      </c>
      <c r="B29" s="82">
        <v>35</v>
      </c>
      <c r="C29" s="82">
        <v>6</v>
      </c>
      <c r="D29" s="84">
        <v>4.7E-2</v>
      </c>
      <c r="E29" s="82">
        <v>65</v>
      </c>
      <c r="F29" s="82">
        <v>4</v>
      </c>
      <c r="G29" s="82">
        <v>88</v>
      </c>
      <c r="H29" s="29">
        <v>0</v>
      </c>
      <c r="I29" s="82">
        <v>27</v>
      </c>
      <c r="J29" s="82">
        <v>5</v>
      </c>
      <c r="K29" s="82">
        <v>6</v>
      </c>
      <c r="L29" s="61">
        <v>37</v>
      </c>
      <c r="M29" s="62">
        <v>16</v>
      </c>
      <c r="N29" s="80">
        <v>0</v>
      </c>
      <c r="O29" s="30">
        <v>180</v>
      </c>
      <c r="P29" s="30">
        <v>186</v>
      </c>
      <c r="Q29" s="82">
        <v>1</v>
      </c>
      <c r="T29">
        <v>8.1</v>
      </c>
      <c r="U29">
        <v>58</v>
      </c>
      <c r="V29">
        <v>19</v>
      </c>
      <c r="W29">
        <v>0.44700000000000001</v>
      </c>
      <c r="X29">
        <v>20</v>
      </c>
      <c r="Y29">
        <v>4</v>
      </c>
      <c r="Z29">
        <v>129</v>
      </c>
      <c r="AA29">
        <v>0</v>
      </c>
      <c r="AB29">
        <v>43</v>
      </c>
      <c r="AC29">
        <v>10</v>
      </c>
      <c r="AD29">
        <v>3</v>
      </c>
      <c r="AE29">
        <v>42</v>
      </c>
      <c r="AF29">
        <v>35</v>
      </c>
      <c r="AG29">
        <v>0</v>
      </c>
      <c r="AH29">
        <v>178</v>
      </c>
      <c r="AI29">
        <v>184</v>
      </c>
      <c r="AJ29" s="106">
        <v>1</v>
      </c>
      <c r="AK29" s="107">
        <v>0</v>
      </c>
      <c r="AL29" s="108">
        <f t="shared" si="1"/>
        <v>1</v>
      </c>
      <c r="AM29" s="80">
        <f t="shared" si="2"/>
        <v>1</v>
      </c>
      <c r="AN29" s="80">
        <f t="shared" si="3"/>
        <v>0.81061787663617013</v>
      </c>
      <c r="AO29" s="106">
        <f t="shared" si="4"/>
        <v>0.81061787663617013</v>
      </c>
      <c r="AP29" s="108">
        <f t="shared" si="5"/>
        <v>0.18938212336382987</v>
      </c>
      <c r="AQ29" s="106">
        <f t="shared" si="6"/>
        <v>-0.20995851144589697</v>
      </c>
      <c r="AR29" s="108">
        <f t="shared" si="7"/>
        <v>100</v>
      </c>
      <c r="AS29" s="80">
        <f t="shared" si="8"/>
        <v>0.23362687749955741</v>
      </c>
      <c r="BY29">
        <v>0.3876494185597808</v>
      </c>
      <c r="BZ29">
        <v>0</v>
      </c>
      <c r="CA29">
        <v>1</v>
      </c>
      <c r="CB29" s="80">
        <f t="shared" si="13"/>
        <v>19</v>
      </c>
      <c r="CC29" s="80">
        <f t="shared" si="14"/>
        <v>6</v>
      </c>
      <c r="CD29" s="80">
        <f t="shared" si="10"/>
        <v>0.64814814814814814</v>
      </c>
      <c r="CE29" s="80">
        <f t="shared" si="11"/>
        <v>0.9375</v>
      </c>
      <c r="CF29" s="80">
        <f t="shared" si="12"/>
        <v>0</v>
      </c>
    </row>
    <row r="30" spans="1:84" ht="15.75" x14ac:dyDescent="0.5">
      <c r="A30" s="83">
        <v>9.6</v>
      </c>
      <c r="B30" s="82">
        <v>51</v>
      </c>
      <c r="C30" s="82">
        <v>6</v>
      </c>
      <c r="D30" s="84">
        <v>0.498</v>
      </c>
      <c r="E30" s="82">
        <v>31</v>
      </c>
      <c r="F30" s="82">
        <v>4</v>
      </c>
      <c r="G30" s="82">
        <v>117</v>
      </c>
      <c r="H30" s="29">
        <v>0</v>
      </c>
      <c r="I30" s="82">
        <v>30</v>
      </c>
      <c r="J30" s="82">
        <v>5</v>
      </c>
      <c r="K30" s="82">
        <v>2</v>
      </c>
      <c r="L30" s="61">
        <v>36</v>
      </c>
      <c r="M30" s="62">
        <v>20</v>
      </c>
      <c r="N30" s="80">
        <v>0</v>
      </c>
      <c r="O30" s="30">
        <v>179</v>
      </c>
      <c r="P30" s="30">
        <v>187</v>
      </c>
      <c r="Q30" s="82">
        <v>1</v>
      </c>
      <c r="T30">
        <v>8.1</v>
      </c>
      <c r="U30">
        <v>79</v>
      </c>
      <c r="V30">
        <v>2</v>
      </c>
      <c r="W30">
        <v>0.54600000000000004</v>
      </c>
      <c r="X30">
        <v>122</v>
      </c>
      <c r="Y30">
        <v>4</v>
      </c>
      <c r="Z30">
        <v>129</v>
      </c>
      <c r="AA30">
        <v>0</v>
      </c>
      <c r="AB30">
        <v>56</v>
      </c>
      <c r="AC30">
        <v>3</v>
      </c>
      <c r="AD30">
        <v>5</v>
      </c>
      <c r="AE30">
        <v>33</v>
      </c>
      <c r="AF30">
        <v>74</v>
      </c>
      <c r="AG30">
        <v>0</v>
      </c>
      <c r="AH30">
        <v>163</v>
      </c>
      <c r="AI30">
        <v>170</v>
      </c>
      <c r="AJ30" s="106">
        <v>1</v>
      </c>
      <c r="AK30" s="107">
        <v>0</v>
      </c>
      <c r="AL30" s="108">
        <f t="shared" si="1"/>
        <v>1</v>
      </c>
      <c r="AM30" s="80">
        <f t="shared" si="2"/>
        <v>1</v>
      </c>
      <c r="AN30" s="80">
        <f t="shared" si="3"/>
        <v>0.50933040137205066</v>
      </c>
      <c r="AO30" s="106">
        <f t="shared" si="4"/>
        <v>0.50933040137205066</v>
      </c>
      <c r="AP30" s="108">
        <f t="shared" si="5"/>
        <v>0.49066959862794934</v>
      </c>
      <c r="AQ30" s="106">
        <f t="shared" si="6"/>
        <v>-0.67465835440883637</v>
      </c>
      <c r="AR30" s="108">
        <f t="shared" si="7"/>
        <v>100</v>
      </c>
      <c r="AS30" s="80">
        <f t="shared" si="8"/>
        <v>0.96336208737229856</v>
      </c>
      <c r="BY30">
        <v>0.38987968849668653</v>
      </c>
      <c r="BZ30">
        <v>0</v>
      </c>
      <c r="CA30">
        <v>1</v>
      </c>
      <c r="CB30" s="80">
        <f t="shared" si="13"/>
        <v>19</v>
      </c>
      <c r="CC30" s="80">
        <f t="shared" si="14"/>
        <v>7</v>
      </c>
      <c r="CD30" s="80">
        <f t="shared" si="10"/>
        <v>0.64814814814814814</v>
      </c>
      <c r="CE30" s="80">
        <f t="shared" si="11"/>
        <v>0.92708333333333337</v>
      </c>
      <c r="CF30" s="80">
        <f t="shared" si="12"/>
        <v>1.7168209876543186E-2</v>
      </c>
    </row>
    <row r="31" spans="1:84" ht="15.75" x14ac:dyDescent="0.5">
      <c r="A31" s="83">
        <v>16.3</v>
      </c>
      <c r="B31" s="82">
        <v>102</v>
      </c>
      <c r="C31" s="82">
        <v>12</v>
      </c>
      <c r="D31" s="84">
        <v>8.4000000000000005E-2</v>
      </c>
      <c r="E31" s="82">
        <v>249</v>
      </c>
      <c r="F31" s="82">
        <v>2</v>
      </c>
      <c r="G31" s="82">
        <v>86</v>
      </c>
      <c r="H31" s="29">
        <v>1</v>
      </c>
      <c r="I31" s="82">
        <v>38</v>
      </c>
      <c r="J31" s="82">
        <v>11</v>
      </c>
      <c r="K31" s="82">
        <v>2</v>
      </c>
      <c r="L31" s="61">
        <v>32</v>
      </c>
      <c r="M31" s="62">
        <v>114</v>
      </c>
      <c r="N31" s="80">
        <v>1</v>
      </c>
      <c r="O31" s="30">
        <v>170</v>
      </c>
      <c r="P31" s="30">
        <v>177</v>
      </c>
      <c r="Q31" s="82">
        <v>1</v>
      </c>
      <c r="T31">
        <v>8.1999999999999993</v>
      </c>
      <c r="U31">
        <v>49</v>
      </c>
      <c r="V31">
        <v>13</v>
      </c>
      <c r="W31">
        <v>0.85199999999999998</v>
      </c>
      <c r="X31">
        <v>102</v>
      </c>
      <c r="Y31">
        <v>3</v>
      </c>
      <c r="Z31">
        <v>108</v>
      </c>
      <c r="AA31">
        <v>0</v>
      </c>
      <c r="AB31">
        <v>37</v>
      </c>
      <c r="AC31">
        <v>9</v>
      </c>
      <c r="AD31">
        <v>4</v>
      </c>
      <c r="AE31">
        <v>41</v>
      </c>
      <c r="AF31">
        <v>25</v>
      </c>
      <c r="AG31">
        <v>0</v>
      </c>
      <c r="AH31">
        <v>162</v>
      </c>
      <c r="AI31">
        <v>168</v>
      </c>
      <c r="AJ31" s="106">
        <v>1</v>
      </c>
      <c r="AK31" s="107">
        <v>0</v>
      </c>
      <c r="AL31" s="108">
        <f t="shared" si="1"/>
        <v>1</v>
      </c>
      <c r="AM31" s="80">
        <f t="shared" si="2"/>
        <v>1</v>
      </c>
      <c r="AN31" s="80">
        <f t="shared" si="3"/>
        <v>0.71148813838901959</v>
      </c>
      <c r="AO31" s="106">
        <f t="shared" si="4"/>
        <v>0.71148813838901959</v>
      </c>
      <c r="AP31" s="108">
        <f t="shared" si="5"/>
        <v>0.28851186161098041</v>
      </c>
      <c r="AQ31" s="106">
        <f t="shared" si="6"/>
        <v>-0.34039653286453581</v>
      </c>
      <c r="AR31" s="108">
        <f t="shared" si="7"/>
        <v>100</v>
      </c>
      <c r="AS31" s="80">
        <f t="shared" si="8"/>
        <v>0.40550480892659818</v>
      </c>
      <c r="BY31">
        <v>0.41222401914010903</v>
      </c>
      <c r="BZ31">
        <v>1</v>
      </c>
      <c r="CA31">
        <v>0</v>
      </c>
      <c r="CB31" s="80">
        <f t="shared" si="13"/>
        <v>20</v>
      </c>
      <c r="CC31" s="80">
        <f t="shared" si="14"/>
        <v>7</v>
      </c>
      <c r="CD31" s="80">
        <f t="shared" si="10"/>
        <v>0.62962962962962965</v>
      </c>
      <c r="CE31" s="80">
        <f t="shared" si="11"/>
        <v>0.92708333333333337</v>
      </c>
      <c r="CF31" s="80">
        <f t="shared" si="12"/>
        <v>0</v>
      </c>
    </row>
    <row r="32" spans="1:84" ht="15.75" x14ac:dyDescent="0.5">
      <c r="A32" s="83">
        <v>11.2</v>
      </c>
      <c r="B32" s="82">
        <v>70</v>
      </c>
      <c r="C32" s="82">
        <v>14</v>
      </c>
      <c r="D32" s="84">
        <v>4.8000000000000001E-2</v>
      </c>
      <c r="E32" s="82">
        <v>197</v>
      </c>
      <c r="F32" s="82">
        <v>4</v>
      </c>
      <c r="G32" s="82">
        <v>72</v>
      </c>
      <c r="H32" s="29">
        <v>1</v>
      </c>
      <c r="I32" s="82">
        <v>35</v>
      </c>
      <c r="J32" s="82">
        <v>11</v>
      </c>
      <c r="K32" s="82">
        <v>3</v>
      </c>
      <c r="L32" s="61">
        <v>42</v>
      </c>
      <c r="M32" s="62">
        <v>56</v>
      </c>
      <c r="N32" s="80">
        <v>0</v>
      </c>
      <c r="O32" s="30">
        <v>166</v>
      </c>
      <c r="P32" s="30">
        <v>172</v>
      </c>
      <c r="Q32" s="82">
        <v>1</v>
      </c>
      <c r="T32">
        <v>8.3000000000000007</v>
      </c>
      <c r="U32">
        <v>49</v>
      </c>
      <c r="V32">
        <v>4</v>
      </c>
      <c r="W32">
        <v>0.124</v>
      </c>
      <c r="X32">
        <v>77</v>
      </c>
      <c r="Y32">
        <v>3</v>
      </c>
      <c r="Z32">
        <v>150</v>
      </c>
      <c r="AA32">
        <v>0</v>
      </c>
      <c r="AB32">
        <v>29</v>
      </c>
      <c r="AC32">
        <v>10</v>
      </c>
      <c r="AD32">
        <v>1</v>
      </c>
      <c r="AE32">
        <v>32</v>
      </c>
      <c r="AF32">
        <v>24</v>
      </c>
      <c r="AG32">
        <v>1</v>
      </c>
      <c r="AH32">
        <v>168</v>
      </c>
      <c r="AI32">
        <v>175</v>
      </c>
      <c r="AJ32" s="106">
        <v>0</v>
      </c>
      <c r="AK32" s="107">
        <v>1</v>
      </c>
      <c r="AL32" s="108">
        <f t="shared" si="1"/>
        <v>1</v>
      </c>
      <c r="AM32" s="80">
        <f t="shared" si="2"/>
        <v>0</v>
      </c>
      <c r="AN32" s="80">
        <f t="shared" si="3"/>
        <v>0.57887558509791703</v>
      </c>
      <c r="AO32" s="106">
        <f t="shared" si="4"/>
        <v>0.57887558509791703</v>
      </c>
      <c r="AP32" s="108">
        <f t="shared" si="5"/>
        <v>0.42112441490208297</v>
      </c>
      <c r="AQ32" s="106">
        <f t="shared" si="6"/>
        <v>-0.86482696662514047</v>
      </c>
      <c r="AR32" s="108">
        <f t="shared" si="7"/>
        <v>0</v>
      </c>
      <c r="AS32" s="80">
        <f t="shared" si="8"/>
        <v>1.3745951662111855</v>
      </c>
      <c r="BY32">
        <v>0.41602312071397485</v>
      </c>
      <c r="BZ32">
        <v>0</v>
      </c>
      <c r="CA32">
        <v>1</v>
      </c>
      <c r="CB32" s="80">
        <f t="shared" si="13"/>
        <v>20</v>
      </c>
      <c r="CC32" s="80">
        <f t="shared" si="14"/>
        <v>8</v>
      </c>
      <c r="CD32" s="80">
        <f t="shared" si="10"/>
        <v>0.62962962962962965</v>
      </c>
      <c r="CE32" s="80">
        <f t="shared" si="11"/>
        <v>0.91666666666666663</v>
      </c>
      <c r="CF32" s="80">
        <f t="shared" si="12"/>
        <v>0</v>
      </c>
    </row>
    <row r="33" spans="1:84" ht="15.75" x14ac:dyDescent="0.5">
      <c r="A33" s="83">
        <v>13.1</v>
      </c>
      <c r="B33" s="82">
        <v>61</v>
      </c>
      <c r="C33" s="82">
        <v>7</v>
      </c>
      <c r="D33" s="84">
        <v>0.96</v>
      </c>
      <c r="E33" s="82">
        <v>213</v>
      </c>
      <c r="F33" s="82">
        <v>2</v>
      </c>
      <c r="G33" s="82">
        <v>101</v>
      </c>
      <c r="H33" s="29">
        <v>1</v>
      </c>
      <c r="I33" s="82">
        <v>30</v>
      </c>
      <c r="J33" s="82">
        <v>10</v>
      </c>
      <c r="K33" s="82">
        <v>5</v>
      </c>
      <c r="L33" s="61">
        <v>39</v>
      </c>
      <c r="M33" s="62">
        <v>43</v>
      </c>
      <c r="N33" s="80">
        <v>1</v>
      </c>
      <c r="O33" s="30">
        <v>168</v>
      </c>
      <c r="P33" s="30">
        <v>173</v>
      </c>
      <c r="Q33" s="82">
        <v>1</v>
      </c>
      <c r="T33">
        <v>8.4</v>
      </c>
      <c r="U33">
        <v>47</v>
      </c>
      <c r="V33">
        <v>10</v>
      </c>
      <c r="W33">
        <v>1.512</v>
      </c>
      <c r="X33">
        <v>73</v>
      </c>
      <c r="Y33">
        <v>0</v>
      </c>
      <c r="Z33">
        <v>82</v>
      </c>
      <c r="AA33">
        <v>1</v>
      </c>
      <c r="AB33">
        <v>31</v>
      </c>
      <c r="AC33">
        <v>7</v>
      </c>
      <c r="AD33">
        <v>2</v>
      </c>
      <c r="AE33">
        <v>41</v>
      </c>
      <c r="AF33">
        <v>22</v>
      </c>
      <c r="AG33">
        <v>1</v>
      </c>
      <c r="AH33">
        <v>174</v>
      </c>
      <c r="AI33">
        <v>180</v>
      </c>
      <c r="AJ33" s="106">
        <v>0</v>
      </c>
      <c r="AK33" s="107">
        <v>1</v>
      </c>
      <c r="AL33" s="108">
        <f t="shared" si="1"/>
        <v>1</v>
      </c>
      <c r="AM33" s="80">
        <f t="shared" si="2"/>
        <v>0</v>
      </c>
      <c r="AN33" s="80">
        <f t="shared" si="3"/>
        <v>0.24242754584740214</v>
      </c>
      <c r="AO33" s="106">
        <f t="shared" si="4"/>
        <v>0.24242754584740214</v>
      </c>
      <c r="AP33" s="108">
        <f t="shared" si="5"/>
        <v>0.75757245415259789</v>
      </c>
      <c r="AQ33" s="106">
        <f t="shared" si="6"/>
        <v>-0.27763609712635734</v>
      </c>
      <c r="AR33" s="108">
        <f t="shared" si="7"/>
        <v>100</v>
      </c>
      <c r="AS33" s="80">
        <f t="shared" si="8"/>
        <v>0.32000575590961222</v>
      </c>
      <c r="BY33">
        <v>0.42056156071755452</v>
      </c>
      <c r="BZ33">
        <v>0</v>
      </c>
      <c r="CA33">
        <v>1</v>
      </c>
      <c r="CB33" s="80">
        <f t="shared" si="13"/>
        <v>20</v>
      </c>
      <c r="CC33" s="80">
        <f t="shared" si="14"/>
        <v>9</v>
      </c>
      <c r="CD33" s="80">
        <f t="shared" si="10"/>
        <v>0.62962962962962965</v>
      </c>
      <c r="CE33" s="80">
        <f t="shared" si="11"/>
        <v>0.90625</v>
      </c>
      <c r="CF33" s="80">
        <f t="shared" si="12"/>
        <v>0</v>
      </c>
    </row>
    <row r="34" spans="1:84" ht="15.75" x14ac:dyDescent="0.5">
      <c r="A34" s="83">
        <v>8</v>
      </c>
      <c r="B34" s="82">
        <v>44</v>
      </c>
      <c r="C34" s="82">
        <v>3</v>
      </c>
      <c r="D34" s="84">
        <v>1.18</v>
      </c>
      <c r="E34" s="82">
        <v>69</v>
      </c>
      <c r="F34" s="82">
        <v>2</v>
      </c>
      <c r="G34" s="82">
        <v>72</v>
      </c>
      <c r="H34" s="29">
        <v>0</v>
      </c>
      <c r="I34" s="82">
        <v>34</v>
      </c>
      <c r="J34" s="82">
        <v>6</v>
      </c>
      <c r="K34" s="82">
        <v>2</v>
      </c>
      <c r="L34" s="61">
        <v>47</v>
      </c>
      <c r="M34" s="62">
        <v>20</v>
      </c>
      <c r="N34" s="80">
        <v>0</v>
      </c>
      <c r="O34" s="30">
        <v>178</v>
      </c>
      <c r="P34" s="30">
        <v>183</v>
      </c>
      <c r="Q34" s="82">
        <v>0</v>
      </c>
      <c r="T34">
        <v>8.4</v>
      </c>
      <c r="U34">
        <v>56</v>
      </c>
      <c r="V34">
        <v>14</v>
      </c>
      <c r="W34">
        <v>3.9E-2</v>
      </c>
      <c r="X34">
        <v>128</v>
      </c>
      <c r="Y34">
        <v>1</v>
      </c>
      <c r="Z34">
        <v>97</v>
      </c>
      <c r="AA34">
        <v>1</v>
      </c>
      <c r="AB34">
        <v>43</v>
      </c>
      <c r="AC34">
        <v>6</v>
      </c>
      <c r="AD34">
        <v>3</v>
      </c>
      <c r="AE34">
        <v>41</v>
      </c>
      <c r="AF34">
        <v>37</v>
      </c>
      <c r="AG34">
        <v>0</v>
      </c>
      <c r="AH34">
        <v>165</v>
      </c>
      <c r="AI34">
        <v>172</v>
      </c>
      <c r="AJ34" s="106">
        <v>0</v>
      </c>
      <c r="AK34" s="107">
        <v>1</v>
      </c>
      <c r="AL34" s="108">
        <f t="shared" si="1"/>
        <v>1</v>
      </c>
      <c r="AM34" s="80">
        <f t="shared" si="2"/>
        <v>0</v>
      </c>
      <c r="AN34" s="80">
        <f t="shared" si="3"/>
        <v>0.29821299014341057</v>
      </c>
      <c r="AO34" s="106">
        <f t="shared" si="4"/>
        <v>0.29821299014341057</v>
      </c>
      <c r="AP34" s="108">
        <f t="shared" si="5"/>
        <v>0.70178700985658948</v>
      </c>
      <c r="AQ34" s="106">
        <f t="shared" si="6"/>
        <v>-0.35412532575555605</v>
      </c>
      <c r="AR34" s="108">
        <f t="shared" si="7"/>
        <v>100</v>
      </c>
      <c r="AS34" s="80">
        <f t="shared" si="8"/>
        <v>0.42493375618957452</v>
      </c>
      <c r="BY34">
        <v>0.43341533557981682</v>
      </c>
      <c r="BZ34">
        <v>0</v>
      </c>
      <c r="CA34">
        <v>1</v>
      </c>
      <c r="CB34" s="80">
        <f t="shared" si="13"/>
        <v>20</v>
      </c>
      <c r="CC34" s="80">
        <f t="shared" si="14"/>
        <v>10</v>
      </c>
      <c r="CD34" s="80">
        <f t="shared" si="10"/>
        <v>0.62962962962962965</v>
      </c>
      <c r="CE34" s="80">
        <f t="shared" si="11"/>
        <v>0.89583333333333337</v>
      </c>
      <c r="CF34" s="80">
        <f t="shared" si="12"/>
        <v>1.6589506172839483E-2</v>
      </c>
    </row>
    <row r="35" spans="1:84" ht="15.75" x14ac:dyDescent="0.5">
      <c r="A35" s="83">
        <v>16.100000000000001</v>
      </c>
      <c r="B35" s="82">
        <v>98</v>
      </c>
      <c r="C35" s="82">
        <v>3</v>
      </c>
      <c r="D35" s="84">
        <v>0.97399999999999998</v>
      </c>
      <c r="E35" s="82">
        <v>201</v>
      </c>
      <c r="F35" s="82">
        <v>1</v>
      </c>
      <c r="G35" s="82">
        <v>91</v>
      </c>
      <c r="H35" s="29">
        <v>1</v>
      </c>
      <c r="I35" s="82">
        <v>37</v>
      </c>
      <c r="J35" s="82">
        <v>6</v>
      </c>
      <c r="K35" s="82">
        <v>3</v>
      </c>
      <c r="L35" s="61">
        <v>32</v>
      </c>
      <c r="M35" s="62">
        <v>106</v>
      </c>
      <c r="N35" s="80">
        <v>0</v>
      </c>
      <c r="O35" s="30">
        <v>186</v>
      </c>
      <c r="P35" s="30">
        <v>194</v>
      </c>
      <c r="Q35" s="82">
        <v>1</v>
      </c>
      <c r="T35">
        <v>8.5</v>
      </c>
      <c r="U35">
        <v>53</v>
      </c>
      <c r="V35">
        <v>21</v>
      </c>
      <c r="W35">
        <v>0.56799999999999995</v>
      </c>
      <c r="X35">
        <v>125</v>
      </c>
      <c r="Y35">
        <v>3</v>
      </c>
      <c r="Z35">
        <v>109</v>
      </c>
      <c r="AA35">
        <v>0</v>
      </c>
      <c r="AB35">
        <v>44</v>
      </c>
      <c r="AC35">
        <v>8</v>
      </c>
      <c r="AD35">
        <v>3</v>
      </c>
      <c r="AE35">
        <v>45</v>
      </c>
      <c r="AF35">
        <v>34</v>
      </c>
      <c r="AG35">
        <v>0</v>
      </c>
      <c r="AH35">
        <v>160</v>
      </c>
      <c r="AI35">
        <v>167</v>
      </c>
      <c r="AJ35" s="106">
        <v>0</v>
      </c>
      <c r="AK35" s="107">
        <v>1</v>
      </c>
      <c r="AL35" s="108">
        <f t="shared" si="1"/>
        <v>1</v>
      </c>
      <c r="AM35" s="80">
        <f t="shared" si="2"/>
        <v>0</v>
      </c>
      <c r="AN35" s="80">
        <f t="shared" si="3"/>
        <v>0.67602700038691677</v>
      </c>
      <c r="AO35" s="106">
        <f t="shared" si="4"/>
        <v>0.67602700038691677</v>
      </c>
      <c r="AP35" s="108">
        <f t="shared" si="5"/>
        <v>0.32397299961308323</v>
      </c>
      <c r="AQ35" s="106">
        <f t="shared" si="6"/>
        <v>-1.1270951011898431</v>
      </c>
      <c r="AR35" s="108">
        <f t="shared" si="7"/>
        <v>0</v>
      </c>
      <c r="AS35" s="80">
        <f t="shared" si="8"/>
        <v>2.0866769798541456</v>
      </c>
      <c r="BY35">
        <v>0.44288919493953388</v>
      </c>
      <c r="BZ35">
        <v>1</v>
      </c>
      <c r="CA35">
        <v>0</v>
      </c>
      <c r="CB35" s="80">
        <f t="shared" si="13"/>
        <v>21</v>
      </c>
      <c r="CC35" s="80">
        <f t="shared" si="14"/>
        <v>10</v>
      </c>
      <c r="CD35" s="80">
        <f t="shared" si="10"/>
        <v>0.61111111111111116</v>
      </c>
      <c r="CE35" s="80">
        <f t="shared" si="11"/>
        <v>0.89583333333333337</v>
      </c>
      <c r="CF35" s="80">
        <f t="shared" si="12"/>
        <v>0</v>
      </c>
    </row>
    <row r="36" spans="1:84" ht="15.75" x14ac:dyDescent="0.5">
      <c r="A36" s="83">
        <v>10.4</v>
      </c>
      <c r="B36" s="82">
        <v>53</v>
      </c>
      <c r="C36" s="82">
        <v>4</v>
      </c>
      <c r="D36" s="84">
        <v>1.3149999999999999</v>
      </c>
      <c r="E36" s="82">
        <v>69</v>
      </c>
      <c r="F36" s="82">
        <v>1</v>
      </c>
      <c r="G36" s="82">
        <v>78</v>
      </c>
      <c r="H36" s="29">
        <v>1</v>
      </c>
      <c r="I36" s="82">
        <v>35</v>
      </c>
      <c r="J36" s="82">
        <v>9</v>
      </c>
      <c r="K36" s="82">
        <v>2</v>
      </c>
      <c r="L36" s="61">
        <v>47</v>
      </c>
      <c r="M36" s="62">
        <v>25</v>
      </c>
      <c r="N36" s="80">
        <v>0</v>
      </c>
      <c r="O36" s="30">
        <v>181</v>
      </c>
      <c r="P36" s="30">
        <v>189</v>
      </c>
      <c r="Q36" s="82">
        <v>1</v>
      </c>
      <c r="T36">
        <v>8.6</v>
      </c>
      <c r="U36">
        <v>48</v>
      </c>
      <c r="V36">
        <v>10</v>
      </c>
      <c r="W36">
        <v>1.6439999999999999</v>
      </c>
      <c r="X36">
        <v>60</v>
      </c>
      <c r="Y36">
        <v>3</v>
      </c>
      <c r="Z36">
        <v>118</v>
      </c>
      <c r="AA36">
        <v>1</v>
      </c>
      <c r="AB36">
        <v>34</v>
      </c>
      <c r="AC36">
        <v>19</v>
      </c>
      <c r="AD36">
        <v>1</v>
      </c>
      <c r="AE36">
        <v>39</v>
      </c>
      <c r="AF36">
        <v>22</v>
      </c>
      <c r="AG36">
        <v>1</v>
      </c>
      <c r="AH36">
        <v>172</v>
      </c>
      <c r="AI36">
        <v>180</v>
      </c>
      <c r="AJ36" s="106">
        <v>0</v>
      </c>
      <c r="AK36" s="107">
        <v>1</v>
      </c>
      <c r="AL36" s="108">
        <f t="shared" si="1"/>
        <v>1</v>
      </c>
      <c r="AM36" s="80">
        <f t="shared" si="2"/>
        <v>0</v>
      </c>
      <c r="AN36" s="80">
        <f t="shared" si="3"/>
        <v>0.82321844971748948</v>
      </c>
      <c r="AO36" s="106">
        <f t="shared" si="4"/>
        <v>0.82321844971748948</v>
      </c>
      <c r="AP36" s="108">
        <f t="shared" si="5"/>
        <v>0.17678155028251052</v>
      </c>
      <c r="AQ36" s="106">
        <f t="shared" si="6"/>
        <v>-1.73284048782952</v>
      </c>
      <c r="AR36" s="108">
        <f t="shared" si="7"/>
        <v>0</v>
      </c>
      <c r="AS36" s="80">
        <f t="shared" si="8"/>
        <v>4.6566988942110932</v>
      </c>
      <c r="BY36">
        <v>0.45241720935563806</v>
      </c>
      <c r="BZ36">
        <v>0</v>
      </c>
      <c r="CA36">
        <v>1</v>
      </c>
      <c r="CB36" s="80">
        <f t="shared" si="13"/>
        <v>21</v>
      </c>
      <c r="CC36" s="80">
        <f t="shared" si="14"/>
        <v>11</v>
      </c>
      <c r="CD36" s="80">
        <f t="shared" si="10"/>
        <v>0.61111111111111116</v>
      </c>
      <c r="CE36" s="80">
        <f t="shared" si="11"/>
        <v>0.88541666666666663</v>
      </c>
      <c r="CF36" s="80">
        <f t="shared" si="12"/>
        <v>1.6396604938271678E-2</v>
      </c>
    </row>
    <row r="37" spans="1:84" ht="15.75" x14ac:dyDescent="0.5">
      <c r="A37" s="83">
        <v>7.4</v>
      </c>
      <c r="B37" s="82">
        <v>44</v>
      </c>
      <c r="C37" s="82">
        <v>12</v>
      </c>
      <c r="D37" s="84">
        <v>0.97399999999999998</v>
      </c>
      <c r="E37" s="82">
        <v>117</v>
      </c>
      <c r="F37" s="82">
        <v>3</v>
      </c>
      <c r="G37" s="82">
        <v>96</v>
      </c>
      <c r="H37" s="29">
        <v>0</v>
      </c>
      <c r="I37" s="82">
        <v>33</v>
      </c>
      <c r="J37" s="82">
        <v>6</v>
      </c>
      <c r="K37" s="82">
        <v>2</v>
      </c>
      <c r="L37" s="61">
        <v>40</v>
      </c>
      <c r="M37" s="62">
        <v>22</v>
      </c>
      <c r="N37" s="80">
        <v>1</v>
      </c>
      <c r="O37" s="30">
        <v>165</v>
      </c>
      <c r="P37" s="30">
        <v>170</v>
      </c>
      <c r="Q37" s="82">
        <v>0</v>
      </c>
      <c r="T37">
        <v>8.6999999999999993</v>
      </c>
      <c r="U37">
        <v>51</v>
      </c>
      <c r="V37">
        <v>15</v>
      </c>
      <c r="W37">
        <v>0.18</v>
      </c>
      <c r="X37">
        <v>84</v>
      </c>
      <c r="Y37">
        <v>4</v>
      </c>
      <c r="Z37">
        <v>122</v>
      </c>
      <c r="AA37">
        <v>1</v>
      </c>
      <c r="AB37">
        <v>40</v>
      </c>
      <c r="AC37">
        <v>8</v>
      </c>
      <c r="AD37">
        <v>3</v>
      </c>
      <c r="AE37">
        <v>43</v>
      </c>
      <c r="AF37">
        <v>26</v>
      </c>
      <c r="AG37">
        <v>1</v>
      </c>
      <c r="AH37">
        <v>171</v>
      </c>
      <c r="AI37">
        <v>180</v>
      </c>
      <c r="AJ37" s="106">
        <v>1</v>
      </c>
      <c r="AK37" s="107">
        <v>0</v>
      </c>
      <c r="AL37" s="108">
        <f t="shared" si="1"/>
        <v>1</v>
      </c>
      <c r="AM37" s="80">
        <f t="shared" si="2"/>
        <v>1</v>
      </c>
      <c r="AN37" s="80">
        <f t="shared" si="3"/>
        <v>0.29670429789377417</v>
      </c>
      <c r="AO37" s="106">
        <f t="shared" si="4"/>
        <v>0.29670429789377417</v>
      </c>
      <c r="AP37" s="108">
        <f t="shared" si="5"/>
        <v>0.70329570210622583</v>
      </c>
      <c r="AQ37" s="106">
        <f t="shared" si="6"/>
        <v>-1.2150192661354939</v>
      </c>
      <c r="AR37" s="108">
        <f t="shared" si="7"/>
        <v>0</v>
      </c>
      <c r="AS37" s="80">
        <f t="shared" si="8"/>
        <v>2.3703589974892081</v>
      </c>
      <c r="BY37">
        <v>0.48986965525743659</v>
      </c>
      <c r="BZ37">
        <v>1</v>
      </c>
      <c r="CA37">
        <v>0</v>
      </c>
      <c r="CB37" s="80">
        <f t="shared" si="13"/>
        <v>22</v>
      </c>
      <c r="CC37" s="80">
        <f t="shared" si="14"/>
        <v>11</v>
      </c>
      <c r="CD37" s="80">
        <f t="shared" si="10"/>
        <v>0.59259259259259256</v>
      </c>
      <c r="CE37" s="80">
        <f t="shared" si="11"/>
        <v>0.88541666666666663</v>
      </c>
      <c r="CF37" s="80">
        <f t="shared" si="12"/>
        <v>1.6396604938271577E-2</v>
      </c>
    </row>
    <row r="38" spans="1:84" ht="15.75" x14ac:dyDescent="0.5">
      <c r="A38" s="83">
        <v>10.5</v>
      </c>
      <c r="B38" s="82">
        <v>58</v>
      </c>
      <c r="C38" s="82">
        <v>15</v>
      </c>
      <c r="D38" s="84">
        <v>0.16700000000000001</v>
      </c>
      <c r="E38" s="82">
        <v>81</v>
      </c>
      <c r="F38" s="82">
        <v>1</v>
      </c>
      <c r="G38" s="82">
        <v>120</v>
      </c>
      <c r="H38" s="29">
        <v>0</v>
      </c>
      <c r="I38" s="82">
        <v>39</v>
      </c>
      <c r="J38" s="82">
        <v>10</v>
      </c>
      <c r="K38" s="82">
        <v>2</v>
      </c>
      <c r="L38" s="61">
        <v>47</v>
      </c>
      <c r="M38" s="62">
        <v>35</v>
      </c>
      <c r="N38" s="80">
        <v>0</v>
      </c>
      <c r="O38" s="30">
        <v>181</v>
      </c>
      <c r="P38" s="30">
        <v>188</v>
      </c>
      <c r="Q38" s="82">
        <v>0</v>
      </c>
      <c r="T38">
        <v>8.6999999999999993</v>
      </c>
      <c r="U38">
        <v>53</v>
      </c>
      <c r="V38">
        <v>2</v>
      </c>
      <c r="W38">
        <v>2.8719999999999999</v>
      </c>
      <c r="X38">
        <v>144</v>
      </c>
      <c r="Y38">
        <v>6</v>
      </c>
      <c r="Z38">
        <v>73</v>
      </c>
      <c r="AA38">
        <v>1</v>
      </c>
      <c r="AB38">
        <v>35</v>
      </c>
      <c r="AC38">
        <v>4</v>
      </c>
      <c r="AD38">
        <v>3</v>
      </c>
      <c r="AE38">
        <v>50</v>
      </c>
      <c r="AF38">
        <v>34</v>
      </c>
      <c r="AG38">
        <v>0</v>
      </c>
      <c r="AH38">
        <v>165</v>
      </c>
      <c r="AI38">
        <v>171</v>
      </c>
      <c r="AJ38" s="106">
        <v>1</v>
      </c>
      <c r="AK38" s="107">
        <v>0</v>
      </c>
      <c r="AL38" s="108">
        <f t="shared" si="1"/>
        <v>1</v>
      </c>
      <c r="AM38" s="80">
        <f t="shared" si="2"/>
        <v>1</v>
      </c>
      <c r="AN38" s="80">
        <f t="shared" si="3"/>
        <v>0.94348430384249338</v>
      </c>
      <c r="AO38" s="106">
        <f t="shared" si="4"/>
        <v>0.94348430384249338</v>
      </c>
      <c r="AP38" s="108">
        <f t="shared" si="5"/>
        <v>5.6515696157506623E-2</v>
      </c>
      <c r="AQ38" s="106">
        <f t="shared" si="6"/>
        <v>-5.8175550408899893E-2</v>
      </c>
      <c r="AR38" s="108">
        <f t="shared" si="7"/>
        <v>100</v>
      </c>
      <c r="AS38" s="80">
        <f t="shared" si="8"/>
        <v>5.9901045441177192E-2</v>
      </c>
      <c r="BY38">
        <v>0.4961642070280799</v>
      </c>
      <c r="BZ38">
        <v>1</v>
      </c>
      <c r="CA38">
        <v>0</v>
      </c>
      <c r="CB38" s="80">
        <f t="shared" si="13"/>
        <v>23</v>
      </c>
      <c r="CC38" s="80">
        <f t="shared" si="14"/>
        <v>11</v>
      </c>
      <c r="CD38" s="80">
        <f t="shared" si="10"/>
        <v>0.57407407407407407</v>
      </c>
      <c r="CE38" s="80">
        <f t="shared" si="11"/>
        <v>0.88541666666666663</v>
      </c>
      <c r="CF38" s="80">
        <f t="shared" si="12"/>
        <v>0</v>
      </c>
    </row>
    <row r="39" spans="1:84" ht="15.75" x14ac:dyDescent="0.5">
      <c r="A39" s="83">
        <v>12</v>
      </c>
      <c r="B39" s="82">
        <v>60</v>
      </c>
      <c r="C39" s="82">
        <v>5</v>
      </c>
      <c r="D39" s="84">
        <v>0.93700000000000006</v>
      </c>
      <c r="E39" s="82">
        <v>211</v>
      </c>
      <c r="F39" s="82">
        <v>3</v>
      </c>
      <c r="G39" s="82">
        <v>112</v>
      </c>
      <c r="H39" s="29">
        <v>0</v>
      </c>
      <c r="I39" s="82">
        <v>59</v>
      </c>
      <c r="J39" s="82">
        <v>15</v>
      </c>
      <c r="K39" s="82">
        <v>4</v>
      </c>
      <c r="L39" s="61">
        <v>37</v>
      </c>
      <c r="M39" s="62">
        <v>39</v>
      </c>
      <c r="N39" s="80">
        <v>0</v>
      </c>
      <c r="O39" s="30">
        <v>166</v>
      </c>
      <c r="P39" s="30">
        <v>171</v>
      </c>
      <c r="Q39" s="82">
        <v>1</v>
      </c>
      <c r="T39">
        <v>8.6999999999999993</v>
      </c>
      <c r="U39">
        <v>53</v>
      </c>
      <c r="V39">
        <v>10</v>
      </c>
      <c r="W39">
        <v>1.2</v>
      </c>
      <c r="X39">
        <v>83</v>
      </c>
      <c r="Y39">
        <v>2</v>
      </c>
      <c r="Z39">
        <v>90</v>
      </c>
      <c r="AA39">
        <v>1</v>
      </c>
      <c r="AB39">
        <v>33</v>
      </c>
      <c r="AC39">
        <v>8</v>
      </c>
      <c r="AD39">
        <v>2</v>
      </c>
      <c r="AE39">
        <v>39</v>
      </c>
      <c r="AF39">
        <v>109</v>
      </c>
      <c r="AG39">
        <v>1</v>
      </c>
      <c r="AH39">
        <v>172</v>
      </c>
      <c r="AI39">
        <v>179</v>
      </c>
      <c r="AJ39" s="106">
        <v>1</v>
      </c>
      <c r="AK39" s="107">
        <v>0</v>
      </c>
      <c r="AL39" s="108">
        <f t="shared" si="1"/>
        <v>1</v>
      </c>
      <c r="AM39" s="80">
        <f t="shared" si="2"/>
        <v>1</v>
      </c>
      <c r="AN39" s="80">
        <f t="shared" si="3"/>
        <v>0.57928836596488376</v>
      </c>
      <c r="AO39" s="106">
        <f t="shared" si="4"/>
        <v>0.57928836596488376</v>
      </c>
      <c r="AP39" s="108">
        <f t="shared" si="5"/>
        <v>0.42071163403511624</v>
      </c>
      <c r="AQ39" s="106">
        <f t="shared" si="6"/>
        <v>-0.54595488400046399</v>
      </c>
      <c r="AR39" s="108">
        <f t="shared" si="7"/>
        <v>100</v>
      </c>
      <c r="AS39" s="80">
        <f t="shared" si="8"/>
        <v>0.72625596983009266</v>
      </c>
      <c r="BY39">
        <v>0.49776894969328767</v>
      </c>
      <c r="BZ39">
        <v>0</v>
      </c>
      <c r="CA39">
        <v>1</v>
      </c>
      <c r="CB39" s="80">
        <f t="shared" si="13"/>
        <v>23</v>
      </c>
      <c r="CC39" s="80">
        <f t="shared" si="14"/>
        <v>12</v>
      </c>
      <c r="CD39" s="80">
        <f t="shared" si="10"/>
        <v>0.57407407407407407</v>
      </c>
      <c r="CE39" s="80">
        <f t="shared" si="11"/>
        <v>0.875</v>
      </c>
      <c r="CF39" s="80">
        <f t="shared" si="12"/>
        <v>1.6203703703703679E-2</v>
      </c>
    </row>
    <row r="40" spans="1:84" ht="15.75" x14ac:dyDescent="0.5">
      <c r="A40" s="83">
        <v>14.5</v>
      </c>
      <c r="B40" s="82">
        <v>54</v>
      </c>
      <c r="C40" s="82">
        <v>9</v>
      </c>
      <c r="D40" s="84">
        <v>4.5999999999999999E-2</v>
      </c>
      <c r="E40" s="82">
        <v>151</v>
      </c>
      <c r="F40" s="82">
        <v>0</v>
      </c>
      <c r="G40" s="82">
        <v>72</v>
      </c>
      <c r="H40" s="29">
        <v>1</v>
      </c>
      <c r="I40" s="82">
        <v>30</v>
      </c>
      <c r="J40" s="82">
        <v>13</v>
      </c>
      <c r="K40" s="82">
        <v>5</v>
      </c>
      <c r="L40" s="61">
        <v>39</v>
      </c>
      <c r="M40" s="62">
        <v>26</v>
      </c>
      <c r="N40" s="80">
        <v>0</v>
      </c>
      <c r="O40" s="30">
        <v>201</v>
      </c>
      <c r="P40" s="30">
        <v>204</v>
      </c>
      <c r="Q40" s="82">
        <v>1</v>
      </c>
      <c r="T40">
        <v>8.8000000000000007</v>
      </c>
      <c r="U40">
        <v>56</v>
      </c>
      <c r="V40">
        <v>3</v>
      </c>
      <c r="W40">
        <v>0.496</v>
      </c>
      <c r="X40">
        <v>86</v>
      </c>
      <c r="Y40">
        <v>3</v>
      </c>
      <c r="Z40">
        <v>100</v>
      </c>
      <c r="AA40">
        <v>0</v>
      </c>
      <c r="AB40">
        <v>54</v>
      </c>
      <c r="AC40">
        <v>8</v>
      </c>
      <c r="AD40">
        <v>4</v>
      </c>
      <c r="AE40">
        <v>31</v>
      </c>
      <c r="AF40">
        <v>37</v>
      </c>
      <c r="AG40">
        <v>0</v>
      </c>
      <c r="AH40">
        <v>172</v>
      </c>
      <c r="AI40">
        <v>179</v>
      </c>
      <c r="AJ40" s="106">
        <v>0</v>
      </c>
      <c r="AK40" s="107">
        <v>1</v>
      </c>
      <c r="AL40" s="108">
        <f t="shared" si="1"/>
        <v>1</v>
      </c>
      <c r="AM40" s="80">
        <f t="shared" si="2"/>
        <v>0</v>
      </c>
      <c r="AN40" s="80">
        <f t="shared" si="3"/>
        <v>0.32521675836481329</v>
      </c>
      <c r="AO40" s="106">
        <f t="shared" si="4"/>
        <v>0.32521675836481329</v>
      </c>
      <c r="AP40" s="108">
        <f t="shared" si="5"/>
        <v>0.67478324163518666</v>
      </c>
      <c r="AQ40" s="106">
        <f t="shared" si="6"/>
        <v>-0.39336376318422739</v>
      </c>
      <c r="AR40" s="108">
        <f t="shared" si="7"/>
        <v>100</v>
      </c>
      <c r="AS40" s="80">
        <f t="shared" si="8"/>
        <v>0.4819573728249727</v>
      </c>
      <c r="BY40">
        <v>0.50919247989897798</v>
      </c>
      <c r="BZ40">
        <v>1</v>
      </c>
      <c r="CA40">
        <v>0</v>
      </c>
      <c r="CB40" s="80">
        <f t="shared" si="13"/>
        <v>24</v>
      </c>
      <c r="CC40" s="80">
        <f t="shared" si="14"/>
        <v>12</v>
      </c>
      <c r="CD40" s="80">
        <f t="shared" si="10"/>
        <v>0.55555555555555558</v>
      </c>
      <c r="CE40" s="80">
        <f t="shared" si="11"/>
        <v>0.875</v>
      </c>
      <c r="CF40" s="80">
        <f t="shared" si="12"/>
        <v>0</v>
      </c>
    </row>
    <row r="41" spans="1:84" ht="15.75" x14ac:dyDescent="0.5">
      <c r="A41" s="85">
        <v>5.9</v>
      </c>
      <c r="B41" s="82">
        <v>48</v>
      </c>
      <c r="C41" s="81">
        <v>2</v>
      </c>
      <c r="D41" s="86">
        <v>1.7999999999999999E-2</v>
      </c>
      <c r="E41" s="81">
        <v>77</v>
      </c>
      <c r="F41" s="81">
        <v>2</v>
      </c>
      <c r="G41" s="81">
        <v>150</v>
      </c>
      <c r="H41" s="29">
        <v>0</v>
      </c>
      <c r="I41" s="82">
        <v>28</v>
      </c>
      <c r="J41" s="82">
        <v>1</v>
      </c>
      <c r="K41" s="82">
        <v>6</v>
      </c>
      <c r="L41" s="61">
        <v>30</v>
      </c>
      <c r="M41" s="62">
        <v>24</v>
      </c>
      <c r="N41" s="80">
        <v>0</v>
      </c>
      <c r="O41" s="30">
        <v>157</v>
      </c>
      <c r="P41" s="30">
        <v>160</v>
      </c>
      <c r="Q41" s="82">
        <v>0</v>
      </c>
      <c r="T41">
        <v>8.8000000000000007</v>
      </c>
      <c r="U41">
        <v>58</v>
      </c>
      <c r="V41">
        <v>13</v>
      </c>
      <c r="W41">
        <v>0.86399999999999999</v>
      </c>
      <c r="X41">
        <v>129</v>
      </c>
      <c r="Y41">
        <v>4</v>
      </c>
      <c r="Z41">
        <v>133</v>
      </c>
      <c r="AA41">
        <v>0</v>
      </c>
      <c r="AB41">
        <v>61</v>
      </c>
      <c r="AC41">
        <v>8</v>
      </c>
      <c r="AD41">
        <v>5</v>
      </c>
      <c r="AE41">
        <v>44</v>
      </c>
      <c r="AF41">
        <v>39</v>
      </c>
      <c r="AG41">
        <v>0</v>
      </c>
      <c r="AH41">
        <v>162</v>
      </c>
      <c r="AI41">
        <v>168</v>
      </c>
      <c r="AJ41" s="106">
        <v>1</v>
      </c>
      <c r="AK41" s="107">
        <v>0</v>
      </c>
      <c r="AL41" s="108">
        <f t="shared" si="1"/>
        <v>1</v>
      </c>
      <c r="AM41" s="80">
        <f t="shared" si="2"/>
        <v>1</v>
      </c>
      <c r="AN41" s="80">
        <f t="shared" si="3"/>
        <v>0.34167040344672722</v>
      </c>
      <c r="AO41" s="106">
        <f t="shared" si="4"/>
        <v>0.34167040344672722</v>
      </c>
      <c r="AP41" s="108">
        <f t="shared" si="5"/>
        <v>0.65832959655327272</v>
      </c>
      <c r="AQ41" s="106">
        <f t="shared" si="6"/>
        <v>-1.0739087392202955</v>
      </c>
      <c r="AR41" s="108">
        <f t="shared" si="7"/>
        <v>0</v>
      </c>
      <c r="AS41" s="80">
        <f t="shared" si="8"/>
        <v>1.9267972581532615</v>
      </c>
      <c r="BY41">
        <v>0.50933040137205066</v>
      </c>
      <c r="BZ41">
        <v>0</v>
      </c>
      <c r="CA41">
        <v>1</v>
      </c>
      <c r="CB41" s="80">
        <f t="shared" si="13"/>
        <v>24</v>
      </c>
      <c r="CC41" s="80">
        <f t="shared" si="14"/>
        <v>13</v>
      </c>
      <c r="CD41" s="80">
        <f t="shared" si="10"/>
        <v>0.55555555555555558</v>
      </c>
      <c r="CE41" s="80">
        <f t="shared" si="11"/>
        <v>0.86458333333333337</v>
      </c>
      <c r="CF41" s="80">
        <f t="shared" si="12"/>
        <v>1.6010802469135874E-2</v>
      </c>
    </row>
    <row r="42" spans="1:84" ht="15.75" x14ac:dyDescent="0.5">
      <c r="A42" s="83">
        <v>9</v>
      </c>
      <c r="B42" s="82">
        <v>53</v>
      </c>
      <c r="C42" s="82">
        <v>13</v>
      </c>
      <c r="D42" s="84">
        <v>0.84</v>
      </c>
      <c r="E42" s="82">
        <v>99</v>
      </c>
      <c r="F42" s="82">
        <v>3</v>
      </c>
      <c r="G42" s="82">
        <v>110</v>
      </c>
      <c r="H42" s="29">
        <v>0</v>
      </c>
      <c r="I42" s="82">
        <v>36</v>
      </c>
      <c r="J42" s="82">
        <v>9</v>
      </c>
      <c r="K42" s="82">
        <v>2</v>
      </c>
      <c r="L42" s="61">
        <v>41</v>
      </c>
      <c r="M42" s="62">
        <v>30</v>
      </c>
      <c r="N42" s="80">
        <v>1</v>
      </c>
      <c r="O42" s="30">
        <v>171</v>
      </c>
      <c r="P42" s="30">
        <v>176</v>
      </c>
      <c r="Q42" s="82">
        <v>1</v>
      </c>
      <c r="T42">
        <v>8.9</v>
      </c>
      <c r="U42">
        <v>39</v>
      </c>
      <c r="V42">
        <v>7</v>
      </c>
      <c r="W42">
        <v>7.1999999999999995E-2</v>
      </c>
      <c r="X42">
        <v>116</v>
      </c>
      <c r="Y42">
        <v>7</v>
      </c>
      <c r="Z42">
        <v>155</v>
      </c>
      <c r="AA42">
        <v>1</v>
      </c>
      <c r="AB42">
        <v>44</v>
      </c>
      <c r="AC42">
        <v>16</v>
      </c>
      <c r="AD42">
        <v>2</v>
      </c>
      <c r="AE42">
        <v>35</v>
      </c>
      <c r="AF42">
        <v>8</v>
      </c>
      <c r="AG42">
        <v>1</v>
      </c>
      <c r="AH42">
        <v>164</v>
      </c>
      <c r="AI42">
        <v>170</v>
      </c>
      <c r="AJ42" s="106">
        <v>1</v>
      </c>
      <c r="AK42" s="107">
        <v>0</v>
      </c>
      <c r="AL42" s="108">
        <f t="shared" si="1"/>
        <v>1</v>
      </c>
      <c r="AM42" s="80">
        <f t="shared" si="2"/>
        <v>1</v>
      </c>
      <c r="AN42" s="80">
        <f t="shared" si="3"/>
        <v>0.45241720935563806</v>
      </c>
      <c r="AO42" s="106">
        <f t="shared" si="4"/>
        <v>0.45241720935563806</v>
      </c>
      <c r="AP42" s="108">
        <f t="shared" si="5"/>
        <v>0.54758279064436199</v>
      </c>
      <c r="AQ42" s="106">
        <f t="shared" si="6"/>
        <v>-0.79315049533185322</v>
      </c>
      <c r="AR42" s="108">
        <f t="shared" si="7"/>
        <v>0</v>
      </c>
      <c r="AS42" s="80">
        <f t="shared" si="8"/>
        <v>1.2103491629424639</v>
      </c>
      <c r="BY42">
        <v>0.51182684317892191</v>
      </c>
      <c r="BZ42">
        <v>1</v>
      </c>
      <c r="CA42">
        <v>0</v>
      </c>
      <c r="CB42" s="80">
        <f t="shared" si="13"/>
        <v>25</v>
      </c>
      <c r="CC42" s="80">
        <f t="shared" si="14"/>
        <v>13</v>
      </c>
      <c r="CD42" s="80">
        <f t="shared" si="10"/>
        <v>0.53703703703703698</v>
      </c>
      <c r="CE42" s="80">
        <f t="shared" si="11"/>
        <v>0.86458333333333337</v>
      </c>
      <c r="CF42" s="80">
        <f t="shared" si="12"/>
        <v>1.6010802469135683E-2</v>
      </c>
    </row>
    <row r="43" spans="1:84" ht="15.75" x14ac:dyDescent="0.5">
      <c r="A43" s="83">
        <v>15.8</v>
      </c>
      <c r="B43" s="82">
        <v>88</v>
      </c>
      <c r="C43" s="82">
        <v>18</v>
      </c>
      <c r="D43" s="84">
        <v>1</v>
      </c>
      <c r="E43" s="82">
        <v>283</v>
      </c>
      <c r="F43" s="82">
        <v>2</v>
      </c>
      <c r="G43" s="82">
        <v>104</v>
      </c>
      <c r="H43" s="29">
        <v>0</v>
      </c>
      <c r="I43" s="82">
        <v>40</v>
      </c>
      <c r="J43" s="82">
        <v>8</v>
      </c>
      <c r="K43" s="82">
        <v>3</v>
      </c>
      <c r="L43" s="61">
        <v>43</v>
      </c>
      <c r="M43" s="62">
        <v>64</v>
      </c>
      <c r="N43" s="80">
        <v>0</v>
      </c>
      <c r="O43" s="30">
        <v>167</v>
      </c>
      <c r="P43" s="30">
        <v>177</v>
      </c>
      <c r="Q43" s="82">
        <v>1</v>
      </c>
      <c r="T43">
        <v>9</v>
      </c>
      <c r="U43">
        <v>39</v>
      </c>
      <c r="V43">
        <v>9</v>
      </c>
      <c r="W43">
        <v>0.10299999999999999</v>
      </c>
      <c r="X43">
        <v>89</v>
      </c>
      <c r="Y43">
        <v>5</v>
      </c>
      <c r="Z43">
        <v>135</v>
      </c>
      <c r="AA43">
        <v>0</v>
      </c>
      <c r="AB43">
        <v>40</v>
      </c>
      <c r="AC43">
        <v>20</v>
      </c>
      <c r="AD43">
        <v>2</v>
      </c>
      <c r="AE43">
        <v>47</v>
      </c>
      <c r="AF43">
        <v>16</v>
      </c>
      <c r="AG43">
        <v>1</v>
      </c>
      <c r="AH43">
        <v>170</v>
      </c>
      <c r="AI43">
        <v>176</v>
      </c>
      <c r="AJ43" s="106">
        <v>1</v>
      </c>
      <c r="AK43" s="107">
        <v>0</v>
      </c>
      <c r="AL43" s="108">
        <f t="shared" si="1"/>
        <v>1</v>
      </c>
      <c r="AM43" s="80">
        <f t="shared" si="2"/>
        <v>1</v>
      </c>
      <c r="AN43" s="80">
        <f t="shared" si="3"/>
        <v>0.57798781117566544</v>
      </c>
      <c r="AO43" s="106">
        <f t="shared" si="4"/>
        <v>0.57798781117566544</v>
      </c>
      <c r="AP43" s="108">
        <f t="shared" si="5"/>
        <v>0.42201218882433456</v>
      </c>
      <c r="AQ43" s="106">
        <f t="shared" si="6"/>
        <v>-0.54820249846348779</v>
      </c>
      <c r="AR43" s="108">
        <f t="shared" si="7"/>
        <v>100</v>
      </c>
      <c r="AS43" s="80">
        <f t="shared" si="8"/>
        <v>0.73014029130810532</v>
      </c>
      <c r="BY43">
        <v>0.51897373343190745</v>
      </c>
      <c r="BZ43">
        <v>1</v>
      </c>
      <c r="CA43">
        <v>0</v>
      </c>
      <c r="CB43" s="80">
        <f t="shared" si="13"/>
        <v>26</v>
      </c>
      <c r="CC43" s="80">
        <f t="shared" si="14"/>
        <v>13</v>
      </c>
      <c r="CD43" s="80">
        <f t="shared" si="10"/>
        <v>0.5185185185185186</v>
      </c>
      <c r="CE43" s="80">
        <f t="shared" si="11"/>
        <v>0.86458333333333337</v>
      </c>
      <c r="CF43" s="80">
        <f t="shared" si="12"/>
        <v>1.6010802469135874E-2</v>
      </c>
    </row>
    <row r="44" spans="1:84" ht="15.75" x14ac:dyDescent="0.5">
      <c r="A44" s="83">
        <v>14</v>
      </c>
      <c r="B44" s="82">
        <v>59</v>
      </c>
      <c r="C44" s="82">
        <v>5</v>
      </c>
      <c r="D44" s="84">
        <v>1.159</v>
      </c>
      <c r="E44" s="82">
        <v>196</v>
      </c>
      <c r="F44" s="82">
        <v>1</v>
      </c>
      <c r="G44" s="82">
        <v>99</v>
      </c>
      <c r="H44" s="29">
        <v>0</v>
      </c>
      <c r="I44" s="82">
        <v>43</v>
      </c>
      <c r="J44" s="82">
        <v>15</v>
      </c>
      <c r="K44" s="82">
        <v>5</v>
      </c>
      <c r="L44" s="61">
        <v>35</v>
      </c>
      <c r="M44" s="62">
        <v>45</v>
      </c>
      <c r="N44" s="80">
        <v>0</v>
      </c>
      <c r="O44" s="30">
        <v>176</v>
      </c>
      <c r="P44" s="30">
        <v>184</v>
      </c>
      <c r="Q44" s="82">
        <v>1</v>
      </c>
      <c r="T44">
        <v>9</v>
      </c>
      <c r="U44">
        <v>48</v>
      </c>
      <c r="V44">
        <v>12</v>
      </c>
      <c r="W44">
        <v>0.183</v>
      </c>
      <c r="X44">
        <v>85</v>
      </c>
      <c r="Y44">
        <v>4</v>
      </c>
      <c r="Z44">
        <v>130</v>
      </c>
      <c r="AA44">
        <v>0</v>
      </c>
      <c r="AB44">
        <v>37</v>
      </c>
      <c r="AC44">
        <v>11</v>
      </c>
      <c r="AD44">
        <v>2</v>
      </c>
      <c r="AE44">
        <v>38</v>
      </c>
      <c r="AF44">
        <v>22</v>
      </c>
      <c r="AG44">
        <v>0</v>
      </c>
      <c r="AH44">
        <v>171</v>
      </c>
      <c r="AI44">
        <v>178</v>
      </c>
      <c r="AJ44" s="106">
        <v>1</v>
      </c>
      <c r="AK44" s="107">
        <v>0</v>
      </c>
      <c r="AL44" s="108">
        <f t="shared" si="1"/>
        <v>1</v>
      </c>
      <c r="AM44" s="80">
        <f t="shared" si="2"/>
        <v>1</v>
      </c>
      <c r="AN44" s="80">
        <f t="shared" si="3"/>
        <v>0.84382965906918361</v>
      </c>
      <c r="AO44" s="106">
        <f t="shared" si="4"/>
        <v>0.84382965906918361</v>
      </c>
      <c r="AP44" s="108">
        <f t="shared" si="5"/>
        <v>0.15617034093081639</v>
      </c>
      <c r="AQ44" s="106">
        <f t="shared" si="6"/>
        <v>-0.16980463050314965</v>
      </c>
      <c r="AR44" s="108">
        <f t="shared" si="7"/>
        <v>100</v>
      </c>
      <c r="AS44" s="80">
        <f t="shared" si="8"/>
        <v>0.18507330152756854</v>
      </c>
      <c r="BY44">
        <v>0.52072103326493635</v>
      </c>
      <c r="BZ44">
        <v>1</v>
      </c>
      <c r="CA44">
        <v>0</v>
      </c>
      <c r="CB44" s="80">
        <f t="shared" si="13"/>
        <v>27</v>
      </c>
      <c r="CC44" s="80">
        <f t="shared" si="14"/>
        <v>13</v>
      </c>
      <c r="CD44" s="80">
        <f t="shared" si="10"/>
        <v>0.5</v>
      </c>
      <c r="CE44" s="80">
        <f t="shared" si="11"/>
        <v>0.86458333333333337</v>
      </c>
      <c r="CF44" s="80">
        <f t="shared" si="12"/>
        <v>1.601080246913578E-2</v>
      </c>
    </row>
    <row r="45" spans="1:84" ht="15.75" x14ac:dyDescent="0.5">
      <c r="A45" s="83">
        <v>15.3</v>
      </c>
      <c r="B45" s="82">
        <v>117</v>
      </c>
      <c r="C45" s="82">
        <v>2</v>
      </c>
      <c r="D45" s="84">
        <v>0.104</v>
      </c>
      <c r="E45" s="82">
        <v>253</v>
      </c>
      <c r="F45" s="82">
        <v>2</v>
      </c>
      <c r="G45" s="82">
        <v>145</v>
      </c>
      <c r="H45" s="29">
        <v>1</v>
      </c>
      <c r="I45" s="82">
        <v>52</v>
      </c>
      <c r="J45" s="82">
        <v>15</v>
      </c>
      <c r="K45" s="82">
        <v>3</v>
      </c>
      <c r="L45" s="61">
        <v>30</v>
      </c>
      <c r="M45" s="62">
        <v>59</v>
      </c>
      <c r="N45" s="80">
        <v>0</v>
      </c>
      <c r="O45" s="30">
        <v>163</v>
      </c>
      <c r="P45" s="30">
        <v>169</v>
      </c>
      <c r="Q45" s="82">
        <v>1</v>
      </c>
      <c r="T45">
        <v>9</v>
      </c>
      <c r="U45">
        <v>53</v>
      </c>
      <c r="V45">
        <v>13</v>
      </c>
      <c r="W45">
        <v>0.84</v>
      </c>
      <c r="X45">
        <v>99</v>
      </c>
      <c r="Y45">
        <v>3</v>
      </c>
      <c r="Z45">
        <v>110</v>
      </c>
      <c r="AA45">
        <v>0</v>
      </c>
      <c r="AB45">
        <v>36</v>
      </c>
      <c r="AC45">
        <v>9</v>
      </c>
      <c r="AD45">
        <v>2</v>
      </c>
      <c r="AE45">
        <v>41</v>
      </c>
      <c r="AF45">
        <v>30</v>
      </c>
      <c r="AG45">
        <v>1</v>
      </c>
      <c r="AH45">
        <v>171</v>
      </c>
      <c r="AI45">
        <v>176</v>
      </c>
      <c r="AJ45" s="106">
        <v>1</v>
      </c>
      <c r="AK45" s="107">
        <v>0</v>
      </c>
      <c r="AL45" s="108">
        <f t="shared" si="1"/>
        <v>1</v>
      </c>
      <c r="AM45" s="80">
        <f t="shared" si="2"/>
        <v>1</v>
      </c>
      <c r="AN45" s="80">
        <f t="shared" si="3"/>
        <v>0.5350577132213381</v>
      </c>
      <c r="AO45" s="106">
        <f t="shared" si="4"/>
        <v>0.5350577132213381</v>
      </c>
      <c r="AP45" s="108">
        <f t="shared" si="5"/>
        <v>0.4649422867786619</v>
      </c>
      <c r="AQ45" s="106">
        <f t="shared" si="6"/>
        <v>-0.62538066272416815</v>
      </c>
      <c r="AR45" s="108">
        <f t="shared" si="7"/>
        <v>100</v>
      </c>
      <c r="AS45" s="80">
        <f t="shared" si="8"/>
        <v>0.86895726440323007</v>
      </c>
      <c r="BY45">
        <v>0.53346850098580301</v>
      </c>
      <c r="BZ45">
        <v>1</v>
      </c>
      <c r="CA45">
        <v>0</v>
      </c>
      <c r="CB45" s="80">
        <f t="shared" si="13"/>
        <v>28</v>
      </c>
      <c r="CC45" s="80">
        <f t="shared" si="14"/>
        <v>13</v>
      </c>
      <c r="CD45" s="80">
        <f t="shared" si="10"/>
        <v>0.48148148148148151</v>
      </c>
      <c r="CE45" s="80">
        <f t="shared" si="11"/>
        <v>0.86458333333333337</v>
      </c>
      <c r="CF45" s="80">
        <f t="shared" si="12"/>
        <v>0</v>
      </c>
    </row>
    <row r="46" spans="1:84" ht="15.75" x14ac:dyDescent="0.5">
      <c r="A46" s="83">
        <v>14.4</v>
      </c>
      <c r="B46" s="82">
        <v>83</v>
      </c>
      <c r="C46" s="82">
        <v>22</v>
      </c>
      <c r="D46" s="84">
        <v>0.93600000000000005</v>
      </c>
      <c r="E46" s="82">
        <v>203</v>
      </c>
      <c r="F46" s="82">
        <v>2</v>
      </c>
      <c r="G46" s="82">
        <v>111</v>
      </c>
      <c r="H46" s="29">
        <v>0</v>
      </c>
      <c r="I46" s="82">
        <v>45</v>
      </c>
      <c r="J46" s="82">
        <v>9</v>
      </c>
      <c r="K46" s="82">
        <v>3</v>
      </c>
      <c r="L46" s="61">
        <v>50</v>
      </c>
      <c r="M46" s="62">
        <v>87</v>
      </c>
      <c r="N46" s="80">
        <v>0</v>
      </c>
      <c r="O46" s="30">
        <v>173</v>
      </c>
      <c r="P46" s="30">
        <v>178</v>
      </c>
      <c r="Q46" s="82">
        <v>1</v>
      </c>
      <c r="T46">
        <v>9</v>
      </c>
      <c r="U46">
        <v>56</v>
      </c>
      <c r="V46">
        <v>3</v>
      </c>
      <c r="W46">
        <v>1.4039999999999999</v>
      </c>
      <c r="X46">
        <v>69</v>
      </c>
      <c r="Y46">
        <v>1</v>
      </c>
      <c r="Z46">
        <v>87</v>
      </c>
      <c r="AA46">
        <v>0</v>
      </c>
      <c r="AB46">
        <v>34</v>
      </c>
      <c r="AC46">
        <v>8</v>
      </c>
      <c r="AD46">
        <v>2</v>
      </c>
      <c r="AE46">
        <v>32</v>
      </c>
      <c r="AF46">
        <v>38</v>
      </c>
      <c r="AG46">
        <v>0</v>
      </c>
      <c r="AH46">
        <v>174</v>
      </c>
      <c r="AI46">
        <v>181</v>
      </c>
      <c r="AJ46" s="106">
        <v>1</v>
      </c>
      <c r="AK46" s="107">
        <v>0</v>
      </c>
      <c r="AL46" s="108">
        <f t="shared" si="1"/>
        <v>1</v>
      </c>
      <c r="AM46" s="80">
        <f t="shared" si="2"/>
        <v>1</v>
      </c>
      <c r="AN46" s="80">
        <f t="shared" si="3"/>
        <v>0.79145290078349562</v>
      </c>
      <c r="AO46" s="106">
        <f t="shared" si="4"/>
        <v>0.79145290078349562</v>
      </c>
      <c r="AP46" s="108">
        <f t="shared" si="5"/>
        <v>0.20854709921650438</v>
      </c>
      <c r="AQ46" s="106">
        <f t="shared" si="6"/>
        <v>-0.23388490770643905</v>
      </c>
      <c r="AR46" s="108">
        <f t="shared" si="7"/>
        <v>100</v>
      </c>
      <c r="AS46" s="80">
        <f t="shared" si="8"/>
        <v>0.26349906483386948</v>
      </c>
      <c r="BY46">
        <v>0.5350577132213381</v>
      </c>
      <c r="BZ46">
        <v>0</v>
      </c>
      <c r="CA46">
        <v>1</v>
      </c>
      <c r="CB46" s="80">
        <f t="shared" si="13"/>
        <v>28</v>
      </c>
      <c r="CC46" s="80">
        <f t="shared" si="14"/>
        <v>14</v>
      </c>
      <c r="CD46" s="80">
        <f t="shared" si="10"/>
        <v>0.48148148148148151</v>
      </c>
      <c r="CE46" s="80">
        <f t="shared" si="11"/>
        <v>0.85416666666666663</v>
      </c>
      <c r="CF46" s="80">
        <f t="shared" si="12"/>
        <v>0</v>
      </c>
    </row>
    <row r="47" spans="1:84" ht="15.75" x14ac:dyDescent="0.5">
      <c r="A47" s="83">
        <v>14.8</v>
      </c>
      <c r="B47" s="82">
        <v>91</v>
      </c>
      <c r="C47" s="82">
        <v>2</v>
      </c>
      <c r="D47" s="84">
        <v>1.968</v>
      </c>
      <c r="E47" s="82">
        <v>164</v>
      </c>
      <c r="F47" s="82">
        <v>1</v>
      </c>
      <c r="G47" s="82">
        <v>86</v>
      </c>
      <c r="H47" s="29">
        <v>0</v>
      </c>
      <c r="I47" s="82">
        <v>33</v>
      </c>
      <c r="J47" s="82">
        <v>5</v>
      </c>
      <c r="K47" s="82">
        <v>2</v>
      </c>
      <c r="L47" s="61">
        <v>37</v>
      </c>
      <c r="M47" s="62">
        <v>98</v>
      </c>
      <c r="N47" s="80">
        <v>0</v>
      </c>
      <c r="O47" s="30">
        <v>183</v>
      </c>
      <c r="P47" s="30">
        <v>194</v>
      </c>
      <c r="Q47" s="82">
        <v>1</v>
      </c>
      <c r="T47">
        <v>9.1</v>
      </c>
      <c r="U47">
        <v>44</v>
      </c>
      <c r="V47">
        <v>14</v>
      </c>
      <c r="W47">
        <v>1.2270000000000001</v>
      </c>
      <c r="X47">
        <v>100</v>
      </c>
      <c r="Y47">
        <v>5</v>
      </c>
      <c r="Z47">
        <v>98</v>
      </c>
      <c r="AA47">
        <v>0</v>
      </c>
      <c r="AB47">
        <v>37</v>
      </c>
      <c r="AC47">
        <v>10</v>
      </c>
      <c r="AD47">
        <v>4</v>
      </c>
      <c r="AE47">
        <v>41</v>
      </c>
      <c r="AF47">
        <v>20</v>
      </c>
      <c r="AG47">
        <v>0</v>
      </c>
      <c r="AH47">
        <v>173</v>
      </c>
      <c r="AI47">
        <v>180</v>
      </c>
      <c r="AJ47" s="106">
        <v>1</v>
      </c>
      <c r="AK47" s="107">
        <v>0</v>
      </c>
      <c r="AL47" s="108">
        <f t="shared" si="1"/>
        <v>1</v>
      </c>
      <c r="AM47" s="80">
        <f t="shared" si="2"/>
        <v>1</v>
      </c>
      <c r="AN47" s="80">
        <f t="shared" si="3"/>
        <v>0.92517013432874706</v>
      </c>
      <c r="AO47" s="106">
        <f t="shared" si="4"/>
        <v>0.92517013432874706</v>
      </c>
      <c r="AP47" s="108">
        <f t="shared" si="5"/>
        <v>7.4829865671252938E-2</v>
      </c>
      <c r="AQ47" s="106">
        <f t="shared" si="6"/>
        <v>-7.7777629378526433E-2</v>
      </c>
      <c r="AR47" s="108">
        <f t="shared" si="7"/>
        <v>100</v>
      </c>
      <c r="AS47" s="80">
        <f t="shared" si="8"/>
        <v>8.0882275480655672E-2</v>
      </c>
      <c r="BY47">
        <v>0.54197842967850207</v>
      </c>
      <c r="BZ47">
        <v>0</v>
      </c>
      <c r="CA47">
        <v>1</v>
      </c>
      <c r="CB47" s="80">
        <f t="shared" si="13"/>
        <v>28</v>
      </c>
      <c r="CC47" s="80">
        <f t="shared" si="14"/>
        <v>15</v>
      </c>
      <c r="CD47" s="80">
        <f t="shared" si="10"/>
        <v>0.48148148148148151</v>
      </c>
      <c r="CE47" s="80">
        <f t="shared" si="11"/>
        <v>0.84375</v>
      </c>
      <c r="CF47" s="80">
        <f t="shared" si="12"/>
        <v>1.5625000000000069E-2</v>
      </c>
    </row>
    <row r="48" spans="1:84" ht="15.75" x14ac:dyDescent="0.5">
      <c r="A48" s="83">
        <v>12.1</v>
      </c>
      <c r="B48" s="82">
        <v>56</v>
      </c>
      <c r="C48" s="82">
        <v>4</v>
      </c>
      <c r="D48" s="84">
        <v>2.536</v>
      </c>
      <c r="E48" s="82">
        <v>146</v>
      </c>
      <c r="F48" s="82">
        <v>1</v>
      </c>
      <c r="G48" s="82">
        <v>84</v>
      </c>
      <c r="H48" s="29">
        <v>1</v>
      </c>
      <c r="I48" s="82">
        <v>36</v>
      </c>
      <c r="J48" s="82">
        <v>8</v>
      </c>
      <c r="K48" s="82">
        <v>2</v>
      </c>
      <c r="L48" s="61">
        <v>50</v>
      </c>
      <c r="M48" s="62">
        <v>40</v>
      </c>
      <c r="N48" s="80">
        <v>0</v>
      </c>
      <c r="O48" s="30">
        <v>173</v>
      </c>
      <c r="P48" s="30">
        <v>179</v>
      </c>
      <c r="Q48" s="82">
        <v>1</v>
      </c>
      <c r="T48">
        <v>9.1</v>
      </c>
      <c r="U48">
        <v>62</v>
      </c>
      <c r="V48">
        <v>23</v>
      </c>
      <c r="W48">
        <v>0.42399999999999999</v>
      </c>
      <c r="X48">
        <v>123</v>
      </c>
      <c r="Y48">
        <v>2</v>
      </c>
      <c r="Z48">
        <v>75</v>
      </c>
      <c r="AA48">
        <v>0</v>
      </c>
      <c r="AB48">
        <v>49</v>
      </c>
      <c r="AC48">
        <v>12</v>
      </c>
      <c r="AD48">
        <v>3</v>
      </c>
      <c r="AE48">
        <v>48</v>
      </c>
      <c r="AF48">
        <v>43</v>
      </c>
      <c r="AG48">
        <v>1</v>
      </c>
      <c r="AH48">
        <v>157</v>
      </c>
      <c r="AI48">
        <v>162</v>
      </c>
      <c r="AJ48" s="106">
        <v>0</v>
      </c>
      <c r="AK48" s="107">
        <v>1</v>
      </c>
      <c r="AL48" s="108">
        <f t="shared" si="1"/>
        <v>1</v>
      </c>
      <c r="AM48" s="80">
        <f t="shared" si="2"/>
        <v>0</v>
      </c>
      <c r="AN48" s="80">
        <f t="shared" si="3"/>
        <v>0.11698868355618725</v>
      </c>
      <c r="AO48" s="106">
        <f t="shared" si="4"/>
        <v>0.11698868355618725</v>
      </c>
      <c r="AP48" s="108">
        <f t="shared" si="5"/>
        <v>0.8830113164438127</v>
      </c>
      <c r="AQ48" s="106">
        <f t="shared" si="6"/>
        <v>-0.12441726255564239</v>
      </c>
      <c r="AR48" s="108">
        <f t="shared" si="7"/>
        <v>100</v>
      </c>
      <c r="AS48" s="80">
        <f t="shared" si="8"/>
        <v>0.13248831739477646</v>
      </c>
      <c r="BY48">
        <v>0.5647791060070978</v>
      </c>
      <c r="BZ48">
        <v>1</v>
      </c>
      <c r="CA48">
        <v>0</v>
      </c>
      <c r="CB48" s="80">
        <f t="shared" si="13"/>
        <v>29</v>
      </c>
      <c r="CC48" s="80">
        <f t="shared" si="14"/>
        <v>15</v>
      </c>
      <c r="CD48" s="80">
        <f t="shared" si="10"/>
        <v>0.46296296296296291</v>
      </c>
      <c r="CE48" s="80">
        <f t="shared" si="11"/>
        <v>0.84375</v>
      </c>
      <c r="CF48" s="80">
        <f t="shared" si="12"/>
        <v>0</v>
      </c>
    </row>
    <row r="49" spans="1:84" ht="15.75" x14ac:dyDescent="0.5">
      <c r="A49" s="83">
        <v>8</v>
      </c>
      <c r="B49" s="82">
        <v>51</v>
      </c>
      <c r="C49" s="82">
        <v>2</v>
      </c>
      <c r="D49" s="84">
        <v>0.41699999999999998</v>
      </c>
      <c r="E49" s="82">
        <v>121</v>
      </c>
      <c r="F49" s="82">
        <v>3</v>
      </c>
      <c r="G49" s="82">
        <v>123</v>
      </c>
      <c r="H49" s="29">
        <v>0</v>
      </c>
      <c r="I49" s="82">
        <v>36</v>
      </c>
      <c r="J49" s="82">
        <v>8</v>
      </c>
      <c r="K49" s="82">
        <v>2</v>
      </c>
      <c r="L49" s="61">
        <v>33</v>
      </c>
      <c r="M49" s="62">
        <v>32</v>
      </c>
      <c r="N49" s="80">
        <v>1</v>
      </c>
      <c r="O49" s="30">
        <v>161</v>
      </c>
      <c r="P49" s="30">
        <v>167</v>
      </c>
      <c r="Q49" s="82">
        <v>0</v>
      </c>
      <c r="T49">
        <v>9.1</v>
      </c>
      <c r="U49">
        <v>78</v>
      </c>
      <c r="V49">
        <v>3</v>
      </c>
      <c r="W49">
        <v>1.6240000000000001</v>
      </c>
      <c r="X49">
        <v>148</v>
      </c>
      <c r="Y49">
        <v>5</v>
      </c>
      <c r="Z49">
        <v>73</v>
      </c>
      <c r="AA49">
        <v>0</v>
      </c>
      <c r="AB49">
        <v>39</v>
      </c>
      <c r="AC49">
        <v>11</v>
      </c>
      <c r="AD49">
        <v>4</v>
      </c>
      <c r="AE49">
        <v>36</v>
      </c>
      <c r="AF49">
        <v>59</v>
      </c>
      <c r="AG49">
        <v>0</v>
      </c>
      <c r="AH49">
        <v>168</v>
      </c>
      <c r="AI49">
        <v>175</v>
      </c>
      <c r="AJ49" s="106">
        <v>1</v>
      </c>
      <c r="AK49" s="107">
        <v>0</v>
      </c>
      <c r="AL49" s="108">
        <f t="shared" si="1"/>
        <v>1</v>
      </c>
      <c r="AM49" s="80">
        <f t="shared" si="2"/>
        <v>1</v>
      </c>
      <c r="AN49" s="80">
        <f t="shared" si="3"/>
        <v>0.98219604301523689</v>
      </c>
      <c r="AO49" s="106">
        <f t="shared" si="4"/>
        <v>0.98219604301523689</v>
      </c>
      <c r="AP49" s="108">
        <f t="shared" si="5"/>
        <v>1.7803956984763114E-2</v>
      </c>
      <c r="AQ49" s="106">
        <f t="shared" si="6"/>
        <v>-1.7964354080651841E-2</v>
      </c>
      <c r="AR49" s="108">
        <f t="shared" si="7"/>
        <v>100</v>
      </c>
      <c r="AS49" s="80">
        <f t="shared" si="8"/>
        <v>1.8126683681301412E-2</v>
      </c>
      <c r="BY49">
        <v>0.56839378079357772</v>
      </c>
      <c r="BZ49">
        <v>0</v>
      </c>
      <c r="CA49">
        <v>1</v>
      </c>
      <c r="CB49" s="80">
        <f t="shared" si="13"/>
        <v>29</v>
      </c>
      <c r="CC49" s="80">
        <f t="shared" si="14"/>
        <v>16</v>
      </c>
      <c r="CD49" s="80">
        <f t="shared" si="10"/>
        <v>0.46296296296296291</v>
      </c>
      <c r="CE49" s="80">
        <f t="shared" si="11"/>
        <v>0.83333333333333337</v>
      </c>
      <c r="CF49" s="80">
        <f t="shared" si="12"/>
        <v>0</v>
      </c>
    </row>
    <row r="50" spans="1:84" ht="15.75" x14ac:dyDescent="0.5">
      <c r="A50" s="83">
        <v>8.4</v>
      </c>
      <c r="B50" s="82">
        <v>56</v>
      </c>
      <c r="C50" s="82">
        <v>14</v>
      </c>
      <c r="D50" s="84">
        <v>3.9E-2</v>
      </c>
      <c r="E50" s="82">
        <v>128</v>
      </c>
      <c r="F50" s="82">
        <v>1</v>
      </c>
      <c r="G50" s="82">
        <v>97</v>
      </c>
      <c r="H50" s="29">
        <v>1</v>
      </c>
      <c r="I50" s="82">
        <v>43</v>
      </c>
      <c r="J50" s="82">
        <v>6</v>
      </c>
      <c r="K50" s="82">
        <v>3</v>
      </c>
      <c r="L50" s="61">
        <v>41</v>
      </c>
      <c r="M50" s="62">
        <v>37</v>
      </c>
      <c r="N50" s="80">
        <v>0</v>
      </c>
      <c r="O50" s="30">
        <v>165</v>
      </c>
      <c r="P50" s="30">
        <v>172</v>
      </c>
      <c r="Q50" s="82">
        <v>0</v>
      </c>
      <c r="T50">
        <v>9.1999999999999993</v>
      </c>
      <c r="U50">
        <v>55</v>
      </c>
      <c r="V50">
        <v>16</v>
      </c>
      <c r="W50">
        <v>6.5000000000000002E-2</v>
      </c>
      <c r="X50">
        <v>154</v>
      </c>
      <c r="Y50">
        <v>3</v>
      </c>
      <c r="Z50">
        <v>75</v>
      </c>
      <c r="AA50">
        <v>0</v>
      </c>
      <c r="AB50">
        <v>42</v>
      </c>
      <c r="AC50">
        <v>13</v>
      </c>
      <c r="AD50">
        <v>2</v>
      </c>
      <c r="AE50">
        <v>34</v>
      </c>
      <c r="AF50">
        <v>34</v>
      </c>
      <c r="AG50">
        <v>1</v>
      </c>
      <c r="AH50">
        <v>158</v>
      </c>
      <c r="AI50">
        <v>165</v>
      </c>
      <c r="AJ50" s="106">
        <v>0</v>
      </c>
      <c r="AK50" s="107">
        <v>1</v>
      </c>
      <c r="AL50" s="108">
        <f t="shared" si="1"/>
        <v>1</v>
      </c>
      <c r="AM50" s="80">
        <f t="shared" si="2"/>
        <v>0</v>
      </c>
      <c r="AN50" s="80">
        <f t="shared" si="3"/>
        <v>0.38054245987479451</v>
      </c>
      <c r="AO50" s="106">
        <f t="shared" si="4"/>
        <v>0.38054245987479451</v>
      </c>
      <c r="AP50" s="108">
        <f t="shared" si="5"/>
        <v>0.61945754012520549</v>
      </c>
      <c r="AQ50" s="106">
        <f t="shared" si="6"/>
        <v>-0.47891111920420459</v>
      </c>
      <c r="AR50" s="108">
        <f t="shared" si="7"/>
        <v>100</v>
      </c>
      <c r="AS50" s="80">
        <f t="shared" si="8"/>
        <v>0.61431564752263546</v>
      </c>
      <c r="BY50">
        <v>0.5740779896376641</v>
      </c>
      <c r="BZ50">
        <v>0</v>
      </c>
      <c r="CA50">
        <v>1</v>
      </c>
      <c r="CB50" s="80">
        <f t="shared" si="13"/>
        <v>29</v>
      </c>
      <c r="CC50" s="80">
        <f t="shared" si="14"/>
        <v>17</v>
      </c>
      <c r="CD50" s="80">
        <f t="shared" si="10"/>
        <v>0.46296296296296291</v>
      </c>
      <c r="CE50" s="80">
        <f t="shared" si="11"/>
        <v>0.82291666666666663</v>
      </c>
      <c r="CF50" s="80">
        <f t="shared" si="12"/>
        <v>0</v>
      </c>
    </row>
    <row r="51" spans="1:84" ht="15.75" x14ac:dyDescent="0.5">
      <c r="A51" s="83">
        <v>10.6</v>
      </c>
      <c r="B51" s="82">
        <v>51</v>
      </c>
      <c r="C51" s="82">
        <v>3</v>
      </c>
      <c r="D51" s="84">
        <v>1.155</v>
      </c>
      <c r="E51" s="82">
        <v>132</v>
      </c>
      <c r="F51" s="82">
        <v>2</v>
      </c>
      <c r="G51" s="82">
        <v>98</v>
      </c>
      <c r="H51" s="29">
        <v>1</v>
      </c>
      <c r="I51" s="82">
        <v>35</v>
      </c>
      <c r="J51" s="82">
        <v>1</v>
      </c>
      <c r="K51" s="82">
        <v>3</v>
      </c>
      <c r="L51" s="61">
        <v>35</v>
      </c>
      <c r="M51" s="62">
        <v>26</v>
      </c>
      <c r="N51" s="80">
        <v>0</v>
      </c>
      <c r="O51" s="30">
        <v>173</v>
      </c>
      <c r="P51" s="30">
        <v>181</v>
      </c>
      <c r="Q51" s="82">
        <v>0</v>
      </c>
      <c r="T51">
        <v>9.3000000000000007</v>
      </c>
      <c r="U51">
        <v>55</v>
      </c>
      <c r="V51">
        <v>11</v>
      </c>
      <c r="W51">
        <v>8.5000000000000006E-2</v>
      </c>
      <c r="X51">
        <v>125</v>
      </c>
      <c r="Y51">
        <v>7</v>
      </c>
      <c r="Z51">
        <v>107</v>
      </c>
      <c r="AA51">
        <v>0</v>
      </c>
      <c r="AB51">
        <v>38</v>
      </c>
      <c r="AC51">
        <v>4</v>
      </c>
      <c r="AD51">
        <v>5</v>
      </c>
      <c r="AE51">
        <v>32</v>
      </c>
      <c r="AF51">
        <v>35</v>
      </c>
      <c r="AG51">
        <v>0</v>
      </c>
      <c r="AH51">
        <v>162</v>
      </c>
      <c r="AI51">
        <v>169</v>
      </c>
      <c r="AJ51" s="106">
        <v>1</v>
      </c>
      <c r="AK51" s="107">
        <v>0</v>
      </c>
      <c r="AL51" s="108">
        <f t="shared" si="1"/>
        <v>1</v>
      </c>
      <c r="AM51" s="80">
        <f t="shared" si="2"/>
        <v>1</v>
      </c>
      <c r="AN51" s="80">
        <f t="shared" si="3"/>
        <v>0.79241597080671866</v>
      </c>
      <c r="AO51" s="106">
        <f t="shared" si="4"/>
        <v>0.79241597080671866</v>
      </c>
      <c r="AP51" s="108">
        <f t="shared" si="5"/>
        <v>0.20758402919328134</v>
      </c>
      <c r="AQ51" s="106">
        <f t="shared" si="6"/>
        <v>-0.23266880938013496</v>
      </c>
      <c r="AR51" s="108">
        <f t="shared" si="7"/>
        <v>100</v>
      </c>
      <c r="AS51" s="80">
        <f t="shared" si="8"/>
        <v>0.26196345964853601</v>
      </c>
      <c r="BY51">
        <v>0.57460027059831198</v>
      </c>
      <c r="BZ51">
        <v>0</v>
      </c>
      <c r="CA51">
        <v>1</v>
      </c>
      <c r="CB51" s="80">
        <f t="shared" si="13"/>
        <v>29</v>
      </c>
      <c r="CC51" s="80">
        <f t="shared" si="14"/>
        <v>18</v>
      </c>
      <c r="CD51" s="80">
        <f t="shared" si="10"/>
        <v>0.46296296296296291</v>
      </c>
      <c r="CE51" s="80">
        <f t="shared" si="11"/>
        <v>0.8125</v>
      </c>
      <c r="CF51" s="80">
        <f t="shared" si="12"/>
        <v>1.5046296296296273E-2</v>
      </c>
    </row>
    <row r="52" spans="1:84" ht="15.75" x14ac:dyDescent="0.5">
      <c r="A52" s="83">
        <v>10.9</v>
      </c>
      <c r="B52" s="82">
        <v>56</v>
      </c>
      <c r="C52" s="82">
        <v>9</v>
      </c>
      <c r="D52" s="84">
        <v>1.9990000000000001</v>
      </c>
      <c r="E52" s="82">
        <v>75</v>
      </c>
      <c r="F52" s="82">
        <v>0</v>
      </c>
      <c r="G52" s="82">
        <v>72</v>
      </c>
      <c r="H52" s="29">
        <v>1</v>
      </c>
      <c r="I52" s="82">
        <v>49</v>
      </c>
      <c r="J52" s="82">
        <v>7</v>
      </c>
      <c r="K52" s="82">
        <v>4</v>
      </c>
      <c r="L52" s="61">
        <v>41</v>
      </c>
      <c r="M52" s="62">
        <v>33</v>
      </c>
      <c r="N52" s="80">
        <v>0</v>
      </c>
      <c r="O52" s="30">
        <v>182</v>
      </c>
      <c r="P52" s="30">
        <v>189</v>
      </c>
      <c r="Q52" s="82">
        <v>0</v>
      </c>
      <c r="T52">
        <v>9.4</v>
      </c>
      <c r="U52">
        <v>44</v>
      </c>
      <c r="V52">
        <v>12</v>
      </c>
      <c r="W52">
        <v>2.3239999999999998</v>
      </c>
      <c r="X52">
        <v>97</v>
      </c>
      <c r="Y52">
        <v>2</v>
      </c>
      <c r="Z52">
        <v>101</v>
      </c>
      <c r="AA52">
        <v>0</v>
      </c>
      <c r="AB52">
        <v>49</v>
      </c>
      <c r="AC52">
        <v>19</v>
      </c>
      <c r="AD52">
        <v>3</v>
      </c>
      <c r="AE52">
        <v>32</v>
      </c>
      <c r="AF52">
        <v>21</v>
      </c>
      <c r="AG52">
        <v>1</v>
      </c>
      <c r="AH52">
        <v>172</v>
      </c>
      <c r="AI52">
        <v>179</v>
      </c>
      <c r="AJ52" s="106">
        <v>1</v>
      </c>
      <c r="AK52" s="107">
        <v>0</v>
      </c>
      <c r="AL52" s="108">
        <f t="shared" si="1"/>
        <v>1</v>
      </c>
      <c r="AM52" s="80">
        <f t="shared" si="2"/>
        <v>1</v>
      </c>
      <c r="AN52" s="80">
        <f t="shared" si="3"/>
        <v>0.66111425467200691</v>
      </c>
      <c r="AO52" s="106">
        <f t="shared" si="4"/>
        <v>0.66111425467200691</v>
      </c>
      <c r="AP52" s="108">
        <f t="shared" si="5"/>
        <v>0.33888574532799309</v>
      </c>
      <c r="AQ52" s="106">
        <f t="shared" si="6"/>
        <v>-0.41382860282392492</v>
      </c>
      <c r="AR52" s="108">
        <f t="shared" si="7"/>
        <v>100</v>
      </c>
      <c r="AS52" s="80">
        <f t="shared" si="8"/>
        <v>0.51259784966536781</v>
      </c>
      <c r="BY52">
        <v>0.57462853026786309</v>
      </c>
      <c r="BZ52">
        <v>1</v>
      </c>
      <c r="CA52">
        <v>0</v>
      </c>
      <c r="CB52" s="80">
        <f t="shared" si="13"/>
        <v>30</v>
      </c>
      <c r="CC52" s="80">
        <f t="shared" si="14"/>
        <v>18</v>
      </c>
      <c r="CD52" s="80">
        <f t="shared" si="10"/>
        <v>0.44444444444444442</v>
      </c>
      <c r="CE52" s="80">
        <f t="shared" si="11"/>
        <v>0.8125</v>
      </c>
      <c r="CF52" s="80">
        <f t="shared" si="12"/>
        <v>0</v>
      </c>
    </row>
    <row r="53" spans="1:84" ht="15.75" x14ac:dyDescent="0.5">
      <c r="A53" s="83">
        <v>8.6999999999999993</v>
      </c>
      <c r="B53" s="82">
        <v>53</v>
      </c>
      <c r="C53" s="82">
        <v>2</v>
      </c>
      <c r="D53" s="84">
        <v>2.8719999999999999</v>
      </c>
      <c r="E53" s="82">
        <v>144</v>
      </c>
      <c r="F53" s="82">
        <v>6</v>
      </c>
      <c r="G53" s="82">
        <v>73</v>
      </c>
      <c r="H53" s="29">
        <v>1</v>
      </c>
      <c r="I53" s="82">
        <v>35</v>
      </c>
      <c r="J53" s="82">
        <v>4</v>
      </c>
      <c r="K53" s="82">
        <v>3</v>
      </c>
      <c r="L53" s="61">
        <v>50</v>
      </c>
      <c r="M53" s="62">
        <v>34</v>
      </c>
      <c r="N53" s="80">
        <v>0</v>
      </c>
      <c r="O53" s="30">
        <v>165</v>
      </c>
      <c r="P53" s="30">
        <v>171</v>
      </c>
      <c r="Q53" s="82">
        <v>1</v>
      </c>
      <c r="T53">
        <v>9.4</v>
      </c>
      <c r="U53">
        <v>49</v>
      </c>
      <c r="V53">
        <v>10</v>
      </c>
      <c r="W53">
        <v>1.248</v>
      </c>
      <c r="X53">
        <v>92</v>
      </c>
      <c r="Y53">
        <v>2</v>
      </c>
      <c r="Z53">
        <v>98</v>
      </c>
      <c r="AA53">
        <v>0</v>
      </c>
      <c r="AB53">
        <v>53</v>
      </c>
      <c r="AC53">
        <v>12</v>
      </c>
      <c r="AD53">
        <v>4</v>
      </c>
      <c r="AE53">
        <v>42</v>
      </c>
      <c r="AF53">
        <v>25</v>
      </c>
      <c r="AG53">
        <v>0</v>
      </c>
      <c r="AH53">
        <v>175</v>
      </c>
      <c r="AI53">
        <v>182</v>
      </c>
      <c r="AJ53" s="106">
        <v>0</v>
      </c>
      <c r="AK53" s="107">
        <v>1</v>
      </c>
      <c r="AL53" s="108">
        <f t="shared" si="1"/>
        <v>1</v>
      </c>
      <c r="AM53" s="80">
        <f t="shared" si="2"/>
        <v>0</v>
      </c>
      <c r="AN53" s="80">
        <f t="shared" si="3"/>
        <v>0.4961642070280799</v>
      </c>
      <c r="AO53" s="106">
        <f t="shared" si="4"/>
        <v>0.4961642070280799</v>
      </c>
      <c r="AP53" s="108">
        <f t="shared" si="5"/>
        <v>0.50383579297192016</v>
      </c>
      <c r="AQ53" s="106">
        <f t="shared" si="6"/>
        <v>-0.68550487159299056</v>
      </c>
      <c r="AR53" s="108">
        <f t="shared" si="7"/>
        <v>100</v>
      </c>
      <c r="AS53" s="80">
        <f t="shared" si="8"/>
        <v>0.98477363845353505</v>
      </c>
      <c r="BY53">
        <v>0.57741491323937033</v>
      </c>
      <c r="BZ53">
        <v>0</v>
      </c>
      <c r="CA53">
        <v>1</v>
      </c>
      <c r="CB53" s="80">
        <f t="shared" si="13"/>
        <v>30</v>
      </c>
      <c r="CC53" s="80">
        <f t="shared" si="14"/>
        <v>19</v>
      </c>
      <c r="CD53" s="80">
        <f t="shared" si="10"/>
        <v>0.44444444444444442</v>
      </c>
      <c r="CE53" s="80">
        <f t="shared" si="11"/>
        <v>0.80208333333333337</v>
      </c>
      <c r="CF53" s="80">
        <f t="shared" si="12"/>
        <v>0</v>
      </c>
    </row>
    <row r="54" spans="1:84" ht="15.75" x14ac:dyDescent="0.5">
      <c r="A54" s="83">
        <v>9.5</v>
      </c>
      <c r="B54" s="82">
        <v>62</v>
      </c>
      <c r="C54" s="82">
        <v>21</v>
      </c>
      <c r="D54" s="84">
        <v>0.73399999999999999</v>
      </c>
      <c r="E54" s="82">
        <v>152</v>
      </c>
      <c r="F54" s="82">
        <v>3</v>
      </c>
      <c r="G54" s="82">
        <v>111</v>
      </c>
      <c r="H54" s="29">
        <v>0</v>
      </c>
      <c r="I54" s="82">
        <v>44</v>
      </c>
      <c r="J54" s="82">
        <v>5</v>
      </c>
      <c r="K54" s="82">
        <v>3</v>
      </c>
      <c r="L54" s="61">
        <v>47</v>
      </c>
      <c r="M54" s="62">
        <v>43</v>
      </c>
      <c r="N54" s="80">
        <v>0</v>
      </c>
      <c r="O54" s="30">
        <v>164</v>
      </c>
      <c r="P54" s="30">
        <v>169</v>
      </c>
      <c r="Q54" s="82">
        <v>1</v>
      </c>
      <c r="T54">
        <v>9.4</v>
      </c>
      <c r="U54">
        <v>50</v>
      </c>
      <c r="V54">
        <v>11</v>
      </c>
      <c r="W54">
        <v>1.5449999999999999</v>
      </c>
      <c r="X54">
        <v>102</v>
      </c>
      <c r="Y54">
        <v>3</v>
      </c>
      <c r="Z54">
        <v>110</v>
      </c>
      <c r="AA54">
        <v>0</v>
      </c>
      <c r="AB54">
        <v>41</v>
      </c>
      <c r="AC54">
        <v>10</v>
      </c>
      <c r="AD54">
        <v>3</v>
      </c>
      <c r="AE54">
        <v>41</v>
      </c>
      <c r="AF54">
        <v>28</v>
      </c>
      <c r="AG54">
        <v>1</v>
      </c>
      <c r="AH54">
        <v>162</v>
      </c>
      <c r="AI54">
        <v>169</v>
      </c>
      <c r="AJ54" s="106">
        <v>1</v>
      </c>
      <c r="AK54" s="107">
        <v>0</v>
      </c>
      <c r="AL54" s="108">
        <f t="shared" si="1"/>
        <v>1</v>
      </c>
      <c r="AM54" s="80">
        <f t="shared" si="2"/>
        <v>1</v>
      </c>
      <c r="AN54" s="80">
        <f t="shared" si="3"/>
        <v>0.35193286680459018</v>
      </c>
      <c r="AO54" s="106">
        <f t="shared" si="4"/>
        <v>0.35193286680459018</v>
      </c>
      <c r="AP54" s="108">
        <f t="shared" si="5"/>
        <v>0.64806713319540976</v>
      </c>
      <c r="AQ54" s="106">
        <f t="shared" si="6"/>
        <v>-1.0443148408784209</v>
      </c>
      <c r="AR54" s="108">
        <f t="shared" si="7"/>
        <v>0</v>
      </c>
      <c r="AS54" s="80">
        <f t="shared" si="8"/>
        <v>1.8414510104714015</v>
      </c>
      <c r="BY54">
        <v>0.57762804824415881</v>
      </c>
      <c r="BZ54">
        <v>0</v>
      </c>
      <c r="CA54">
        <v>1</v>
      </c>
      <c r="CB54" s="80">
        <f t="shared" si="13"/>
        <v>30</v>
      </c>
      <c r="CC54" s="80">
        <f t="shared" si="14"/>
        <v>20</v>
      </c>
      <c r="CD54" s="80">
        <f t="shared" si="10"/>
        <v>0.44444444444444442</v>
      </c>
      <c r="CE54" s="80">
        <f t="shared" si="11"/>
        <v>0.79166666666666663</v>
      </c>
      <c r="CF54" s="80">
        <f t="shared" si="12"/>
        <v>0</v>
      </c>
    </row>
    <row r="55" spans="1:84" ht="15.75" x14ac:dyDescent="0.5">
      <c r="A55" s="83">
        <v>6.8</v>
      </c>
      <c r="B55" s="82">
        <v>44</v>
      </c>
      <c r="C55" s="82">
        <v>4</v>
      </c>
      <c r="D55" s="84">
        <v>4.5900000000000003E-2</v>
      </c>
      <c r="E55" s="82">
        <v>104</v>
      </c>
      <c r="F55" s="82">
        <v>6</v>
      </c>
      <c r="G55" s="82">
        <v>86</v>
      </c>
      <c r="H55" s="29">
        <v>0</v>
      </c>
      <c r="I55" s="82">
        <v>29</v>
      </c>
      <c r="J55" s="82">
        <v>2</v>
      </c>
      <c r="K55" s="82">
        <v>2</v>
      </c>
      <c r="L55" s="61">
        <v>36</v>
      </c>
      <c r="M55" s="62">
        <v>21</v>
      </c>
      <c r="N55" s="80">
        <v>0</v>
      </c>
      <c r="O55" s="30">
        <v>164</v>
      </c>
      <c r="P55" s="30">
        <v>168</v>
      </c>
      <c r="Q55" s="82">
        <v>1</v>
      </c>
      <c r="T55">
        <v>9.4</v>
      </c>
      <c r="U55">
        <v>55</v>
      </c>
      <c r="V55">
        <v>14</v>
      </c>
      <c r="W55">
        <v>0.65500000000000003</v>
      </c>
      <c r="X55">
        <v>150</v>
      </c>
      <c r="Y55">
        <v>3</v>
      </c>
      <c r="Z55">
        <v>108</v>
      </c>
      <c r="AA55">
        <v>0</v>
      </c>
      <c r="AB55">
        <v>37</v>
      </c>
      <c r="AC55">
        <v>9</v>
      </c>
      <c r="AD55">
        <v>2</v>
      </c>
      <c r="AE55">
        <v>40</v>
      </c>
      <c r="AF55">
        <v>35</v>
      </c>
      <c r="AG55">
        <v>0</v>
      </c>
      <c r="AH55">
        <v>163</v>
      </c>
      <c r="AI55">
        <v>168</v>
      </c>
      <c r="AJ55" s="106">
        <v>1</v>
      </c>
      <c r="AK55" s="107">
        <v>0</v>
      </c>
      <c r="AL55" s="108">
        <f t="shared" si="1"/>
        <v>1</v>
      </c>
      <c r="AM55" s="80">
        <f t="shared" si="2"/>
        <v>1</v>
      </c>
      <c r="AN55" s="80">
        <f t="shared" si="3"/>
        <v>0.84449400740476954</v>
      </c>
      <c r="AO55" s="106">
        <f t="shared" si="4"/>
        <v>0.84449400740476954</v>
      </c>
      <c r="AP55" s="108">
        <f t="shared" si="5"/>
        <v>0.15550599259523046</v>
      </c>
      <c r="AQ55" s="106">
        <f t="shared" si="6"/>
        <v>-0.16901763878696716</v>
      </c>
      <c r="AR55" s="108">
        <f t="shared" si="7"/>
        <v>100</v>
      </c>
      <c r="AS55" s="80">
        <f t="shared" si="8"/>
        <v>0.18414102555105022</v>
      </c>
      <c r="BY55">
        <v>0.57798781117566544</v>
      </c>
      <c r="BZ55">
        <v>0</v>
      </c>
      <c r="CA55">
        <v>1</v>
      </c>
      <c r="CB55" s="80">
        <f t="shared" si="13"/>
        <v>30</v>
      </c>
      <c r="CC55" s="80">
        <f t="shared" si="14"/>
        <v>21</v>
      </c>
      <c r="CD55" s="80">
        <f t="shared" si="10"/>
        <v>0.44444444444444442</v>
      </c>
      <c r="CE55" s="80">
        <f t="shared" si="11"/>
        <v>0.78125</v>
      </c>
      <c r="CF55" s="80">
        <f t="shared" si="12"/>
        <v>1.446759259259257E-2</v>
      </c>
    </row>
    <row r="56" spans="1:84" ht="15.75" x14ac:dyDescent="0.5">
      <c r="A56" s="83">
        <v>7.2</v>
      </c>
      <c r="B56" s="82">
        <v>41</v>
      </c>
      <c r="C56" s="82">
        <v>12</v>
      </c>
      <c r="D56" s="84">
        <v>0.879</v>
      </c>
      <c r="E56" s="82">
        <v>112</v>
      </c>
      <c r="F56" s="82">
        <v>2</v>
      </c>
      <c r="G56" s="82">
        <v>120</v>
      </c>
      <c r="H56" s="29">
        <v>0</v>
      </c>
      <c r="I56" s="82">
        <v>39</v>
      </c>
      <c r="J56" s="82">
        <v>5</v>
      </c>
      <c r="K56" s="82">
        <v>3</v>
      </c>
      <c r="L56" s="61">
        <v>40</v>
      </c>
      <c r="M56" s="62">
        <v>14</v>
      </c>
      <c r="N56" s="80">
        <v>0</v>
      </c>
      <c r="O56" s="30">
        <v>162</v>
      </c>
      <c r="P56" s="30">
        <v>167</v>
      </c>
      <c r="Q56" s="82">
        <v>0</v>
      </c>
      <c r="T56">
        <v>9.5</v>
      </c>
      <c r="U56">
        <v>44</v>
      </c>
      <c r="V56">
        <v>10</v>
      </c>
      <c r="W56">
        <v>0.19600000000000001</v>
      </c>
      <c r="X56">
        <v>49</v>
      </c>
      <c r="Y56">
        <v>3</v>
      </c>
      <c r="Z56">
        <v>111</v>
      </c>
      <c r="AA56">
        <v>0</v>
      </c>
      <c r="AB56">
        <v>33</v>
      </c>
      <c r="AC56">
        <v>12</v>
      </c>
      <c r="AD56">
        <v>2</v>
      </c>
      <c r="AE56">
        <v>40</v>
      </c>
      <c r="AF56">
        <v>15</v>
      </c>
      <c r="AG56">
        <v>0</v>
      </c>
      <c r="AH56">
        <v>181</v>
      </c>
      <c r="AI56">
        <v>189</v>
      </c>
      <c r="AJ56" s="106">
        <v>1</v>
      </c>
      <c r="AK56" s="107">
        <v>0</v>
      </c>
      <c r="AL56" s="108">
        <f t="shared" si="1"/>
        <v>1</v>
      </c>
      <c r="AM56" s="80">
        <f t="shared" si="2"/>
        <v>1</v>
      </c>
      <c r="AN56" s="80">
        <f t="shared" si="3"/>
        <v>0.82692537704089086</v>
      </c>
      <c r="AO56" s="106">
        <f t="shared" si="4"/>
        <v>0.82692537704089086</v>
      </c>
      <c r="AP56" s="108">
        <f t="shared" si="5"/>
        <v>0.17307462295910914</v>
      </c>
      <c r="AQ56" s="106">
        <f t="shared" si="6"/>
        <v>-0.1900408213539119</v>
      </c>
      <c r="AR56" s="108">
        <f t="shared" si="7"/>
        <v>100</v>
      </c>
      <c r="AS56" s="80">
        <f t="shared" si="8"/>
        <v>0.20929896187059538</v>
      </c>
      <c r="BY56">
        <v>0.57887558509791703</v>
      </c>
      <c r="BZ56">
        <v>1</v>
      </c>
      <c r="CA56">
        <v>0</v>
      </c>
      <c r="CB56" s="80">
        <f t="shared" si="13"/>
        <v>31</v>
      </c>
      <c r="CC56" s="80">
        <f t="shared" si="14"/>
        <v>21</v>
      </c>
      <c r="CD56" s="80">
        <f t="shared" si="10"/>
        <v>0.42592592592592593</v>
      </c>
      <c r="CE56" s="80">
        <f t="shared" si="11"/>
        <v>0.78125</v>
      </c>
      <c r="CF56" s="80">
        <f t="shared" si="12"/>
        <v>0</v>
      </c>
    </row>
    <row r="57" spans="1:84" ht="15.75" x14ac:dyDescent="0.5">
      <c r="A57" s="83">
        <v>11.3</v>
      </c>
      <c r="B57" s="82">
        <v>72</v>
      </c>
      <c r="C57" s="82">
        <v>4</v>
      </c>
      <c r="D57" s="84">
        <v>1.496</v>
      </c>
      <c r="E57" s="82">
        <v>139</v>
      </c>
      <c r="F57" s="82">
        <v>2</v>
      </c>
      <c r="G57" s="82">
        <v>84</v>
      </c>
      <c r="H57" s="29">
        <v>1</v>
      </c>
      <c r="I57" s="82">
        <v>36</v>
      </c>
      <c r="J57" s="82">
        <v>6</v>
      </c>
      <c r="K57" s="82">
        <v>3</v>
      </c>
      <c r="L57" s="61">
        <v>34</v>
      </c>
      <c r="M57" s="62">
        <v>77</v>
      </c>
      <c r="N57" s="80">
        <v>0</v>
      </c>
      <c r="O57" s="30">
        <v>177</v>
      </c>
      <c r="P57" s="30">
        <v>184</v>
      </c>
      <c r="Q57" s="82">
        <v>1</v>
      </c>
      <c r="T57">
        <v>9.5</v>
      </c>
      <c r="U57">
        <v>53</v>
      </c>
      <c r="V57">
        <v>19</v>
      </c>
      <c r="W57">
        <v>1.2949999999999999</v>
      </c>
      <c r="X57">
        <v>110</v>
      </c>
      <c r="Y57">
        <v>1</v>
      </c>
      <c r="Z57">
        <v>88</v>
      </c>
      <c r="AA57">
        <v>0</v>
      </c>
      <c r="AB57">
        <v>40</v>
      </c>
      <c r="AC57">
        <v>8</v>
      </c>
      <c r="AD57">
        <v>3</v>
      </c>
      <c r="AE57">
        <v>49</v>
      </c>
      <c r="AF57">
        <v>31</v>
      </c>
      <c r="AG57">
        <v>1</v>
      </c>
      <c r="AH57">
        <v>175</v>
      </c>
      <c r="AI57">
        <v>182</v>
      </c>
      <c r="AJ57" s="106">
        <v>1</v>
      </c>
      <c r="AK57" s="107">
        <v>0</v>
      </c>
      <c r="AL57" s="108">
        <f t="shared" si="1"/>
        <v>1</v>
      </c>
      <c r="AM57" s="80">
        <f t="shared" si="2"/>
        <v>1</v>
      </c>
      <c r="AN57" s="80">
        <f t="shared" si="3"/>
        <v>0.41602312071397485</v>
      </c>
      <c r="AO57" s="106">
        <f t="shared" si="4"/>
        <v>0.41602312071397485</v>
      </c>
      <c r="AP57" s="108">
        <f t="shared" si="5"/>
        <v>0.58397687928602515</v>
      </c>
      <c r="AQ57" s="106">
        <f t="shared" si="6"/>
        <v>-0.87701444162594655</v>
      </c>
      <c r="AR57" s="108">
        <f t="shared" si="7"/>
        <v>0</v>
      </c>
      <c r="AS57" s="80">
        <f t="shared" si="8"/>
        <v>1.4037125587727184</v>
      </c>
      <c r="BY57">
        <v>0.57928836596488376</v>
      </c>
      <c r="BZ57">
        <v>0</v>
      </c>
      <c r="CA57">
        <v>1</v>
      </c>
      <c r="CB57" s="80">
        <f t="shared" si="13"/>
        <v>31</v>
      </c>
      <c r="CC57" s="80">
        <f t="shared" si="14"/>
        <v>22</v>
      </c>
      <c r="CD57" s="80">
        <f t="shared" si="10"/>
        <v>0.42592592592592593</v>
      </c>
      <c r="CE57" s="80">
        <f t="shared" si="11"/>
        <v>0.77083333333333337</v>
      </c>
      <c r="CF57" s="80">
        <f t="shared" si="12"/>
        <v>1.427469135802467E-2</v>
      </c>
    </row>
    <row r="58" spans="1:84" ht="15.75" x14ac:dyDescent="0.5">
      <c r="A58" s="83">
        <v>9.4</v>
      </c>
      <c r="B58" s="82">
        <v>55</v>
      </c>
      <c r="C58" s="82">
        <v>14</v>
      </c>
      <c r="D58" s="84">
        <v>0.65500000000000003</v>
      </c>
      <c r="E58" s="82">
        <v>150</v>
      </c>
      <c r="F58" s="82">
        <v>3</v>
      </c>
      <c r="G58" s="82">
        <v>108</v>
      </c>
      <c r="H58" s="29">
        <v>0</v>
      </c>
      <c r="I58" s="82">
        <v>37</v>
      </c>
      <c r="J58" s="82">
        <v>9</v>
      </c>
      <c r="K58" s="82">
        <v>2</v>
      </c>
      <c r="L58" s="61">
        <v>40</v>
      </c>
      <c r="M58" s="62">
        <v>35</v>
      </c>
      <c r="N58" s="80">
        <v>0</v>
      </c>
      <c r="O58" s="30">
        <v>163</v>
      </c>
      <c r="P58" s="30">
        <v>168</v>
      </c>
      <c r="Q58" s="82">
        <v>1</v>
      </c>
      <c r="T58">
        <v>9.5</v>
      </c>
      <c r="U58">
        <v>62</v>
      </c>
      <c r="V58">
        <v>21</v>
      </c>
      <c r="W58">
        <v>0.73399999999999999</v>
      </c>
      <c r="X58">
        <v>152</v>
      </c>
      <c r="Y58">
        <v>3</v>
      </c>
      <c r="Z58">
        <v>111</v>
      </c>
      <c r="AA58">
        <v>0</v>
      </c>
      <c r="AB58">
        <v>44</v>
      </c>
      <c r="AC58">
        <v>5</v>
      </c>
      <c r="AD58">
        <v>3</v>
      </c>
      <c r="AE58">
        <v>47</v>
      </c>
      <c r="AF58">
        <v>43</v>
      </c>
      <c r="AG58">
        <v>0</v>
      </c>
      <c r="AH58">
        <v>164</v>
      </c>
      <c r="AI58">
        <v>169</v>
      </c>
      <c r="AJ58" s="106">
        <v>1</v>
      </c>
      <c r="AK58" s="107">
        <v>0</v>
      </c>
      <c r="AL58" s="108">
        <f t="shared" si="1"/>
        <v>1</v>
      </c>
      <c r="AM58" s="80">
        <f t="shared" si="2"/>
        <v>1</v>
      </c>
      <c r="AN58" s="80">
        <f t="shared" si="3"/>
        <v>0.73149525771700974</v>
      </c>
      <c r="AO58" s="106">
        <f t="shared" si="4"/>
        <v>0.73149525771700974</v>
      </c>
      <c r="AP58" s="108">
        <f t="shared" si="5"/>
        <v>0.26850474228299026</v>
      </c>
      <c r="AQ58" s="106">
        <f t="shared" si="6"/>
        <v>-0.31266454149989698</v>
      </c>
      <c r="AR58" s="108">
        <f t="shared" si="7"/>
        <v>100</v>
      </c>
      <c r="AS58" s="80">
        <f t="shared" si="8"/>
        <v>0.36706286124258847</v>
      </c>
      <c r="BY58">
        <v>0.58170779050530108</v>
      </c>
      <c r="BZ58">
        <v>1</v>
      </c>
      <c r="CA58">
        <v>0</v>
      </c>
      <c r="CB58" s="80">
        <f t="shared" si="13"/>
        <v>32</v>
      </c>
      <c r="CC58" s="80">
        <f t="shared" si="14"/>
        <v>22</v>
      </c>
      <c r="CD58" s="80">
        <f t="shared" si="10"/>
        <v>0.40740740740740744</v>
      </c>
      <c r="CE58" s="80">
        <f t="shared" si="11"/>
        <v>0.77083333333333337</v>
      </c>
      <c r="CF58" s="80">
        <f t="shared" si="12"/>
        <v>1.4274691358024755E-2</v>
      </c>
    </row>
    <row r="59" spans="1:84" ht="15.75" x14ac:dyDescent="0.5">
      <c r="A59" s="83">
        <v>8.6</v>
      </c>
      <c r="B59" s="82">
        <v>48</v>
      </c>
      <c r="C59" s="82">
        <v>10</v>
      </c>
      <c r="D59" s="84">
        <v>1.6439999999999999</v>
      </c>
      <c r="E59" s="82">
        <v>60</v>
      </c>
      <c r="F59" s="82">
        <v>3</v>
      </c>
      <c r="G59" s="82">
        <v>118</v>
      </c>
      <c r="H59" s="29">
        <v>1</v>
      </c>
      <c r="I59" s="82">
        <v>34</v>
      </c>
      <c r="J59" s="82">
        <v>19</v>
      </c>
      <c r="K59" s="82">
        <v>1</v>
      </c>
      <c r="L59" s="61">
        <v>39</v>
      </c>
      <c r="M59" s="62">
        <v>22</v>
      </c>
      <c r="N59" s="80">
        <v>1</v>
      </c>
      <c r="O59" s="30">
        <v>172</v>
      </c>
      <c r="P59" s="30">
        <v>180</v>
      </c>
      <c r="Q59" s="82">
        <v>0</v>
      </c>
      <c r="T59">
        <v>9.6</v>
      </c>
      <c r="U59">
        <v>51</v>
      </c>
      <c r="V59">
        <v>6</v>
      </c>
      <c r="W59">
        <v>0.498</v>
      </c>
      <c r="X59">
        <v>31</v>
      </c>
      <c r="Y59">
        <v>4</v>
      </c>
      <c r="Z59">
        <v>117</v>
      </c>
      <c r="AA59">
        <v>0</v>
      </c>
      <c r="AB59">
        <v>30</v>
      </c>
      <c r="AC59">
        <v>5</v>
      </c>
      <c r="AD59">
        <v>2</v>
      </c>
      <c r="AE59">
        <v>36</v>
      </c>
      <c r="AF59">
        <v>20</v>
      </c>
      <c r="AG59">
        <v>0</v>
      </c>
      <c r="AH59">
        <v>179</v>
      </c>
      <c r="AI59">
        <v>187</v>
      </c>
      <c r="AJ59" s="106">
        <v>1</v>
      </c>
      <c r="AK59" s="107">
        <v>0</v>
      </c>
      <c r="AL59" s="108">
        <f t="shared" si="1"/>
        <v>1</v>
      </c>
      <c r="AM59" s="80">
        <f t="shared" si="2"/>
        <v>1</v>
      </c>
      <c r="AN59" s="80">
        <f t="shared" si="3"/>
        <v>0.79505521398960199</v>
      </c>
      <c r="AO59" s="106">
        <f t="shared" si="4"/>
        <v>0.79505521398960199</v>
      </c>
      <c r="AP59" s="108">
        <f t="shared" si="5"/>
        <v>0.20494478601039801</v>
      </c>
      <c r="AQ59" s="106">
        <f t="shared" si="6"/>
        <v>-0.22934371518020524</v>
      </c>
      <c r="AR59" s="108">
        <f t="shared" si="7"/>
        <v>100</v>
      </c>
      <c r="AS59" s="80">
        <f t="shared" si="8"/>
        <v>0.25777428083514003</v>
      </c>
      <c r="BY59">
        <v>0.58195357836850337</v>
      </c>
      <c r="BZ59">
        <v>1</v>
      </c>
      <c r="CA59">
        <v>0</v>
      </c>
      <c r="CB59" s="80">
        <f t="shared" si="13"/>
        <v>33</v>
      </c>
      <c r="CC59" s="80">
        <f t="shared" si="14"/>
        <v>22</v>
      </c>
      <c r="CD59" s="80">
        <f t="shared" si="10"/>
        <v>0.38888888888888884</v>
      </c>
      <c r="CE59" s="80">
        <f t="shared" si="11"/>
        <v>0.77083333333333337</v>
      </c>
      <c r="CF59" s="80">
        <f t="shared" si="12"/>
        <v>0</v>
      </c>
    </row>
    <row r="60" spans="1:84" ht="15.75" x14ac:dyDescent="0.5">
      <c r="A60" s="83">
        <v>17.100000000000001</v>
      </c>
      <c r="B60" s="82">
        <v>76</v>
      </c>
      <c r="C60" s="82">
        <v>5</v>
      </c>
      <c r="D60" s="84">
        <v>0.81899999999999995</v>
      </c>
      <c r="E60" s="82">
        <v>266</v>
      </c>
      <c r="F60" s="82">
        <v>4</v>
      </c>
      <c r="G60" s="82">
        <v>92</v>
      </c>
      <c r="H60" s="29">
        <v>1</v>
      </c>
      <c r="I60" s="82">
        <v>52</v>
      </c>
      <c r="J60" s="82">
        <v>18</v>
      </c>
      <c r="K60" s="82">
        <v>5</v>
      </c>
      <c r="L60" s="61">
        <v>34</v>
      </c>
      <c r="M60" s="62">
        <v>87</v>
      </c>
      <c r="N60" s="80">
        <v>1</v>
      </c>
      <c r="O60" s="30">
        <v>178</v>
      </c>
      <c r="P60" s="30">
        <v>186</v>
      </c>
      <c r="Q60" s="82">
        <v>0</v>
      </c>
      <c r="T60">
        <v>9.6999999999999993</v>
      </c>
      <c r="U60">
        <v>46</v>
      </c>
      <c r="V60">
        <v>7</v>
      </c>
      <c r="W60">
        <v>1.9630000000000001</v>
      </c>
      <c r="X60">
        <v>113</v>
      </c>
      <c r="Y60">
        <v>4</v>
      </c>
      <c r="Z60">
        <v>85</v>
      </c>
      <c r="AA60">
        <v>0</v>
      </c>
      <c r="AB60">
        <v>28</v>
      </c>
      <c r="AC60">
        <v>10</v>
      </c>
      <c r="AD60">
        <v>1</v>
      </c>
      <c r="AE60">
        <v>39</v>
      </c>
      <c r="AF60">
        <v>22</v>
      </c>
      <c r="AG60">
        <v>0</v>
      </c>
      <c r="AH60">
        <v>176</v>
      </c>
      <c r="AI60">
        <v>181</v>
      </c>
      <c r="AJ60" s="106">
        <v>1</v>
      </c>
      <c r="AK60" s="107">
        <v>0</v>
      </c>
      <c r="AL60" s="108">
        <f t="shared" si="1"/>
        <v>1</v>
      </c>
      <c r="AM60" s="80">
        <f t="shared" si="2"/>
        <v>1</v>
      </c>
      <c r="AN60" s="80">
        <f t="shared" si="3"/>
        <v>0.97810435993072997</v>
      </c>
      <c r="AO60" s="106">
        <f t="shared" si="4"/>
        <v>0.97810435993072997</v>
      </c>
      <c r="AP60" s="108">
        <f t="shared" si="5"/>
        <v>2.1895640069270028E-2</v>
      </c>
      <c r="AQ60" s="106">
        <f t="shared" si="6"/>
        <v>-2.2138907144525637E-2</v>
      </c>
      <c r="AR60" s="108">
        <f t="shared" si="7"/>
        <v>100</v>
      </c>
      <c r="AS60" s="80">
        <f t="shared" si="8"/>
        <v>2.238579129820124E-2</v>
      </c>
      <c r="BY60">
        <v>0.58455719547184914</v>
      </c>
      <c r="BZ60">
        <v>0</v>
      </c>
      <c r="CA60">
        <v>1</v>
      </c>
      <c r="CB60" s="80">
        <f t="shared" si="13"/>
        <v>33</v>
      </c>
      <c r="CC60" s="80">
        <f t="shared" si="14"/>
        <v>23</v>
      </c>
      <c r="CD60" s="80">
        <f t="shared" si="10"/>
        <v>0.38888888888888884</v>
      </c>
      <c r="CE60" s="80">
        <f t="shared" si="11"/>
        <v>0.76041666666666663</v>
      </c>
      <c r="CF60" s="80">
        <f t="shared" si="12"/>
        <v>0</v>
      </c>
    </row>
    <row r="61" spans="1:84" ht="15.75" x14ac:dyDescent="0.5">
      <c r="A61" s="83">
        <v>15.4</v>
      </c>
      <c r="B61" s="82">
        <v>58</v>
      </c>
      <c r="C61" s="82">
        <v>6</v>
      </c>
      <c r="D61" s="84">
        <v>1.623</v>
      </c>
      <c r="E61" s="82">
        <v>209</v>
      </c>
      <c r="F61" s="82">
        <v>1</v>
      </c>
      <c r="G61" s="82">
        <v>88</v>
      </c>
      <c r="H61" s="29">
        <v>1</v>
      </c>
      <c r="I61" s="82">
        <v>45</v>
      </c>
      <c r="J61" s="82">
        <v>10</v>
      </c>
      <c r="K61" s="82">
        <v>3</v>
      </c>
      <c r="L61" s="61">
        <v>38</v>
      </c>
      <c r="M61" s="62">
        <v>45</v>
      </c>
      <c r="N61" s="80">
        <v>1</v>
      </c>
      <c r="O61" s="30">
        <v>179</v>
      </c>
      <c r="P61" s="30">
        <v>187</v>
      </c>
      <c r="Q61" s="82">
        <v>0</v>
      </c>
      <c r="T61">
        <v>9.6999999999999993</v>
      </c>
      <c r="U61">
        <v>54</v>
      </c>
      <c r="V61">
        <v>2</v>
      </c>
      <c r="W61">
        <v>0.626</v>
      </c>
      <c r="X61">
        <v>51</v>
      </c>
      <c r="Y61">
        <v>2</v>
      </c>
      <c r="Z61">
        <v>107</v>
      </c>
      <c r="AA61">
        <v>0</v>
      </c>
      <c r="AB61">
        <v>38</v>
      </c>
      <c r="AC61">
        <v>8</v>
      </c>
      <c r="AD61">
        <v>3</v>
      </c>
      <c r="AE61">
        <v>28</v>
      </c>
      <c r="AF61">
        <v>26</v>
      </c>
      <c r="AG61">
        <v>0</v>
      </c>
      <c r="AH61">
        <v>185</v>
      </c>
      <c r="AI61">
        <v>193</v>
      </c>
      <c r="AJ61" s="106">
        <v>1</v>
      </c>
      <c r="AK61" s="107">
        <v>0</v>
      </c>
      <c r="AL61" s="108">
        <f t="shared" si="1"/>
        <v>1</v>
      </c>
      <c r="AM61" s="80">
        <f t="shared" si="2"/>
        <v>1</v>
      </c>
      <c r="AN61" s="80">
        <f t="shared" si="3"/>
        <v>0.73337025929285027</v>
      </c>
      <c r="AO61" s="106">
        <f t="shared" si="4"/>
        <v>0.73337025929285027</v>
      </c>
      <c r="AP61" s="108">
        <f t="shared" si="5"/>
        <v>0.26662974070714973</v>
      </c>
      <c r="AQ61" s="106">
        <f t="shared" si="6"/>
        <v>-0.31010457599037905</v>
      </c>
      <c r="AR61" s="108">
        <f t="shared" si="7"/>
        <v>100</v>
      </c>
      <c r="AS61" s="80">
        <f t="shared" si="8"/>
        <v>0.36356770311935821</v>
      </c>
      <c r="BY61">
        <v>0.59190413345340276</v>
      </c>
      <c r="BZ61">
        <v>0</v>
      </c>
      <c r="CA61">
        <v>1</v>
      </c>
      <c r="CB61" s="80">
        <f t="shared" si="13"/>
        <v>33</v>
      </c>
      <c r="CC61" s="80">
        <f t="shared" si="14"/>
        <v>24</v>
      </c>
      <c r="CD61" s="80">
        <f t="shared" si="10"/>
        <v>0.38888888888888884</v>
      </c>
      <c r="CE61" s="80">
        <f t="shared" si="11"/>
        <v>0.75</v>
      </c>
      <c r="CF61" s="80">
        <f t="shared" si="12"/>
        <v>0</v>
      </c>
    </row>
    <row r="62" spans="1:84" ht="15.75" x14ac:dyDescent="0.5">
      <c r="A62" s="83">
        <v>11</v>
      </c>
      <c r="B62" s="82">
        <v>51</v>
      </c>
      <c r="C62" s="82">
        <v>6</v>
      </c>
      <c r="D62" s="84">
        <v>1.0840000000000001</v>
      </c>
      <c r="E62" s="82">
        <v>181</v>
      </c>
      <c r="F62" s="82">
        <v>2</v>
      </c>
      <c r="G62" s="82">
        <v>101</v>
      </c>
      <c r="H62" s="29">
        <v>1</v>
      </c>
      <c r="I62" s="82">
        <v>53</v>
      </c>
      <c r="J62" s="82">
        <v>9</v>
      </c>
      <c r="K62" s="82">
        <v>4</v>
      </c>
      <c r="L62" s="61">
        <v>37</v>
      </c>
      <c r="M62" s="62">
        <v>33</v>
      </c>
      <c r="N62" s="80">
        <v>0</v>
      </c>
      <c r="O62" s="30">
        <v>164</v>
      </c>
      <c r="P62" s="30">
        <v>170</v>
      </c>
      <c r="Q62" s="82">
        <v>0</v>
      </c>
      <c r="T62">
        <v>9.6999999999999993</v>
      </c>
      <c r="U62">
        <v>55</v>
      </c>
      <c r="V62">
        <v>4</v>
      </c>
      <c r="W62">
        <v>1.3839999999999999</v>
      </c>
      <c r="X62">
        <v>33</v>
      </c>
      <c r="Y62">
        <v>2</v>
      </c>
      <c r="Z62">
        <v>100</v>
      </c>
      <c r="AA62">
        <v>0</v>
      </c>
      <c r="AB62">
        <v>27</v>
      </c>
      <c r="AC62">
        <v>10</v>
      </c>
      <c r="AD62">
        <v>1</v>
      </c>
      <c r="AE62">
        <v>34</v>
      </c>
      <c r="AF62">
        <v>94</v>
      </c>
      <c r="AG62">
        <v>1</v>
      </c>
      <c r="AH62">
        <v>182</v>
      </c>
      <c r="AI62">
        <v>192</v>
      </c>
      <c r="AJ62" s="106">
        <v>1</v>
      </c>
      <c r="AK62" s="107">
        <v>0</v>
      </c>
      <c r="AL62" s="108">
        <f t="shared" si="1"/>
        <v>1</v>
      </c>
      <c r="AM62" s="80">
        <f t="shared" si="2"/>
        <v>1</v>
      </c>
      <c r="AN62" s="80">
        <f t="shared" si="3"/>
        <v>0.87221508331826392</v>
      </c>
      <c r="AO62" s="106">
        <f t="shared" si="4"/>
        <v>0.87221508331826392</v>
      </c>
      <c r="AP62" s="108">
        <f t="shared" si="5"/>
        <v>0.12778491668173608</v>
      </c>
      <c r="AQ62" s="106">
        <f t="shared" si="6"/>
        <v>-0.13671923030605024</v>
      </c>
      <c r="AR62" s="108">
        <f t="shared" si="7"/>
        <v>100</v>
      </c>
      <c r="AS62" s="80">
        <f t="shared" si="8"/>
        <v>0.14650619913105589</v>
      </c>
      <c r="BY62">
        <v>0.59310769794834428</v>
      </c>
      <c r="BZ62">
        <v>0</v>
      </c>
      <c r="CA62">
        <v>1</v>
      </c>
      <c r="CB62" s="80">
        <f t="shared" si="13"/>
        <v>33</v>
      </c>
      <c r="CC62" s="80">
        <f t="shared" si="14"/>
        <v>25</v>
      </c>
      <c r="CD62" s="80">
        <f t="shared" si="10"/>
        <v>0.38888888888888884</v>
      </c>
      <c r="CE62" s="80">
        <f t="shared" si="11"/>
        <v>0.73958333333333326</v>
      </c>
      <c r="CF62" s="80">
        <f t="shared" si="12"/>
        <v>1.3695987654320965E-2</v>
      </c>
    </row>
    <row r="63" spans="1:84" ht="15.75" x14ac:dyDescent="0.5">
      <c r="A63" s="83">
        <v>15.6</v>
      </c>
      <c r="B63" s="82">
        <v>67</v>
      </c>
      <c r="C63" s="82">
        <v>13</v>
      </c>
      <c r="D63" s="84">
        <v>1.4610000000000001</v>
      </c>
      <c r="E63" s="82">
        <v>180</v>
      </c>
      <c r="F63" s="82">
        <v>4</v>
      </c>
      <c r="G63" s="82">
        <v>91</v>
      </c>
      <c r="H63" s="29">
        <v>0</v>
      </c>
      <c r="I63" s="82">
        <v>44</v>
      </c>
      <c r="J63" s="82">
        <v>10</v>
      </c>
      <c r="K63" s="82">
        <v>3</v>
      </c>
      <c r="L63" s="61">
        <v>40</v>
      </c>
      <c r="M63" s="62">
        <v>44</v>
      </c>
      <c r="N63" s="80">
        <v>0</v>
      </c>
      <c r="O63" s="30">
        <v>181</v>
      </c>
      <c r="P63" s="30">
        <v>187</v>
      </c>
      <c r="Q63" s="82">
        <v>0</v>
      </c>
      <c r="T63">
        <v>9.6999999999999993</v>
      </c>
      <c r="U63">
        <v>62</v>
      </c>
      <c r="V63">
        <v>11</v>
      </c>
      <c r="W63">
        <v>1.1519999999999999</v>
      </c>
      <c r="X63">
        <v>106</v>
      </c>
      <c r="Y63">
        <v>2</v>
      </c>
      <c r="Z63">
        <v>96</v>
      </c>
      <c r="AA63">
        <v>1</v>
      </c>
      <c r="AB63">
        <v>42</v>
      </c>
      <c r="AC63">
        <v>8</v>
      </c>
      <c r="AD63">
        <v>3</v>
      </c>
      <c r="AE63">
        <v>42</v>
      </c>
      <c r="AF63">
        <v>49</v>
      </c>
      <c r="AG63">
        <v>0</v>
      </c>
      <c r="AH63">
        <v>171</v>
      </c>
      <c r="AI63">
        <v>178</v>
      </c>
      <c r="AJ63" s="106">
        <v>1</v>
      </c>
      <c r="AK63" s="107">
        <v>0</v>
      </c>
      <c r="AL63" s="108">
        <f t="shared" si="1"/>
        <v>1</v>
      </c>
      <c r="AM63" s="80">
        <f t="shared" si="2"/>
        <v>1</v>
      </c>
      <c r="AN63" s="80">
        <f t="shared" si="3"/>
        <v>0.6399660888643991</v>
      </c>
      <c r="AO63" s="106">
        <f t="shared" si="4"/>
        <v>0.6399660888643991</v>
      </c>
      <c r="AP63" s="108">
        <f t="shared" si="5"/>
        <v>0.3600339111356009</v>
      </c>
      <c r="AQ63" s="106">
        <f t="shared" si="6"/>
        <v>-0.44634009018161153</v>
      </c>
      <c r="AR63" s="108">
        <f t="shared" si="7"/>
        <v>100</v>
      </c>
      <c r="AS63" s="80">
        <f t="shared" si="8"/>
        <v>0.56258279524540189</v>
      </c>
      <c r="BY63">
        <v>0.60142509372715935</v>
      </c>
      <c r="BZ63">
        <v>1</v>
      </c>
      <c r="CA63">
        <v>0</v>
      </c>
      <c r="CB63" s="80">
        <f t="shared" si="13"/>
        <v>34</v>
      </c>
      <c r="CC63" s="80">
        <f t="shared" si="14"/>
        <v>25</v>
      </c>
      <c r="CD63" s="80">
        <f t="shared" si="10"/>
        <v>0.37037037037037035</v>
      </c>
      <c r="CE63" s="80">
        <f t="shared" si="11"/>
        <v>0.73958333333333326</v>
      </c>
      <c r="CF63" s="80">
        <f t="shared" si="12"/>
        <v>0</v>
      </c>
    </row>
    <row r="64" spans="1:84" ht="15.75" x14ac:dyDescent="0.5">
      <c r="A64" s="83">
        <v>7.6</v>
      </c>
      <c r="B64" s="82">
        <v>50</v>
      </c>
      <c r="C64" s="82">
        <v>3</v>
      </c>
      <c r="D64" s="84">
        <v>0.53200000000000003</v>
      </c>
      <c r="E64" s="82">
        <v>111</v>
      </c>
      <c r="F64" s="82">
        <v>2</v>
      </c>
      <c r="G64" s="82">
        <v>120</v>
      </c>
      <c r="H64" s="29">
        <v>0</v>
      </c>
      <c r="I64" s="82">
        <v>46</v>
      </c>
      <c r="J64" s="82">
        <v>3</v>
      </c>
      <c r="K64" s="82">
        <v>4</v>
      </c>
      <c r="L64" s="61">
        <v>32</v>
      </c>
      <c r="M64" s="62">
        <v>26</v>
      </c>
      <c r="N64" s="80">
        <v>0</v>
      </c>
      <c r="O64" s="30">
        <v>164</v>
      </c>
      <c r="P64" s="30">
        <v>172</v>
      </c>
      <c r="Q64" s="82">
        <v>0</v>
      </c>
      <c r="T64">
        <v>9.8000000000000007</v>
      </c>
      <c r="U64">
        <v>62</v>
      </c>
      <c r="V64">
        <v>16</v>
      </c>
      <c r="W64">
        <v>0.58799999999999997</v>
      </c>
      <c r="X64">
        <v>136</v>
      </c>
      <c r="Y64">
        <v>4</v>
      </c>
      <c r="Z64">
        <v>121</v>
      </c>
      <c r="AA64">
        <v>1</v>
      </c>
      <c r="AB64">
        <v>41</v>
      </c>
      <c r="AC64">
        <v>10</v>
      </c>
      <c r="AD64">
        <v>3</v>
      </c>
      <c r="AE64">
        <v>41</v>
      </c>
      <c r="AF64">
        <v>44</v>
      </c>
      <c r="AG64">
        <v>1</v>
      </c>
      <c r="AH64">
        <v>159</v>
      </c>
      <c r="AI64">
        <v>167</v>
      </c>
      <c r="AJ64" s="106">
        <v>1</v>
      </c>
      <c r="AK64" s="107">
        <v>0</v>
      </c>
      <c r="AL64" s="108">
        <f t="shared" si="1"/>
        <v>1</v>
      </c>
      <c r="AM64" s="80">
        <f t="shared" si="2"/>
        <v>1</v>
      </c>
      <c r="AN64" s="80">
        <f t="shared" si="3"/>
        <v>0.3876494185597808</v>
      </c>
      <c r="AO64" s="106">
        <f t="shared" si="4"/>
        <v>0.3876494185597808</v>
      </c>
      <c r="AP64" s="108">
        <f t="shared" si="5"/>
        <v>0.61235058144021925</v>
      </c>
      <c r="AQ64" s="106">
        <f t="shared" si="6"/>
        <v>-0.94765390822857176</v>
      </c>
      <c r="AR64" s="108">
        <f t="shared" si="7"/>
        <v>0</v>
      </c>
      <c r="AS64" s="80">
        <f t="shared" si="8"/>
        <v>1.5796504576616217</v>
      </c>
      <c r="BY64">
        <v>0.6021816395034103</v>
      </c>
      <c r="BZ64">
        <v>0</v>
      </c>
      <c r="CA64">
        <v>1</v>
      </c>
      <c r="CB64" s="80">
        <f t="shared" si="13"/>
        <v>34</v>
      </c>
      <c r="CC64" s="80">
        <f t="shared" si="14"/>
        <v>26</v>
      </c>
      <c r="CD64" s="80">
        <f t="shared" si="10"/>
        <v>0.37037037037037035</v>
      </c>
      <c r="CE64" s="80">
        <f t="shared" si="11"/>
        <v>0.72916666666666674</v>
      </c>
      <c r="CF64" s="80">
        <f t="shared" si="12"/>
        <v>0</v>
      </c>
    </row>
    <row r="65" spans="1:84" ht="15.75" x14ac:dyDescent="0.5">
      <c r="A65" s="83">
        <v>11.4</v>
      </c>
      <c r="B65" s="82">
        <v>58</v>
      </c>
      <c r="C65" s="82">
        <v>2</v>
      </c>
      <c r="D65" s="84">
        <v>1.3360000000000001</v>
      </c>
      <c r="E65" s="82">
        <v>150</v>
      </c>
      <c r="F65" s="82">
        <v>2</v>
      </c>
      <c r="G65" s="82">
        <v>98</v>
      </c>
      <c r="H65" s="29">
        <v>1</v>
      </c>
      <c r="I65" s="82">
        <v>38</v>
      </c>
      <c r="J65" s="82">
        <v>9</v>
      </c>
      <c r="K65" s="82">
        <v>2</v>
      </c>
      <c r="L65" s="61">
        <v>47</v>
      </c>
      <c r="M65" s="62">
        <v>41</v>
      </c>
      <c r="N65" s="80">
        <v>1</v>
      </c>
      <c r="O65" s="30">
        <v>177</v>
      </c>
      <c r="P65" s="30">
        <v>183</v>
      </c>
      <c r="Q65" s="82">
        <v>0</v>
      </c>
      <c r="T65">
        <v>9.8000000000000007</v>
      </c>
      <c r="U65">
        <v>64</v>
      </c>
      <c r="V65">
        <v>5</v>
      </c>
      <c r="W65">
        <v>1.5389999999999999</v>
      </c>
      <c r="X65">
        <v>115</v>
      </c>
      <c r="Y65">
        <v>4</v>
      </c>
      <c r="Z65">
        <v>72</v>
      </c>
      <c r="AA65">
        <v>1</v>
      </c>
      <c r="AB65">
        <v>36</v>
      </c>
      <c r="AC65">
        <v>8</v>
      </c>
      <c r="AD65">
        <v>2</v>
      </c>
      <c r="AE65">
        <v>35</v>
      </c>
      <c r="AF65">
        <v>50</v>
      </c>
      <c r="AG65">
        <v>1</v>
      </c>
      <c r="AH65">
        <v>175</v>
      </c>
      <c r="AI65">
        <v>183</v>
      </c>
      <c r="AJ65" s="106">
        <v>1</v>
      </c>
      <c r="AK65" s="107">
        <v>0</v>
      </c>
      <c r="AL65" s="108">
        <f t="shared" si="1"/>
        <v>1</v>
      </c>
      <c r="AM65" s="80">
        <f t="shared" si="2"/>
        <v>1</v>
      </c>
      <c r="AN65" s="80">
        <f t="shared" si="3"/>
        <v>0.75057167098225375</v>
      </c>
      <c r="AO65" s="106">
        <f t="shared" si="4"/>
        <v>0.75057167098225375</v>
      </c>
      <c r="AP65" s="108">
        <f t="shared" si="5"/>
        <v>0.24942832901774625</v>
      </c>
      <c r="AQ65" s="106">
        <f t="shared" si="6"/>
        <v>-0.28692013482365492</v>
      </c>
      <c r="AR65" s="108">
        <f t="shared" si="7"/>
        <v>100</v>
      </c>
      <c r="AS65" s="80">
        <f t="shared" si="8"/>
        <v>0.33231780343018524</v>
      </c>
      <c r="BY65">
        <v>0.61147958041700312</v>
      </c>
      <c r="BZ65">
        <v>0</v>
      </c>
      <c r="CA65">
        <v>1</v>
      </c>
      <c r="CB65" s="80">
        <f t="shared" si="13"/>
        <v>34</v>
      </c>
      <c r="CC65" s="80">
        <f t="shared" si="14"/>
        <v>27</v>
      </c>
      <c r="CD65" s="80">
        <f t="shared" si="10"/>
        <v>0.37037037037037035</v>
      </c>
      <c r="CE65" s="80">
        <f t="shared" si="11"/>
        <v>0.71875</v>
      </c>
      <c r="CF65" s="80">
        <f t="shared" si="12"/>
        <v>1.3310185185185164E-2</v>
      </c>
    </row>
    <row r="66" spans="1:84" ht="15.75" x14ac:dyDescent="0.5">
      <c r="A66" s="83">
        <v>23.5</v>
      </c>
      <c r="B66" s="82">
        <v>89</v>
      </c>
      <c r="C66" s="82">
        <v>8</v>
      </c>
      <c r="D66" s="84">
        <v>1.018</v>
      </c>
      <c r="E66" s="82">
        <v>348</v>
      </c>
      <c r="F66" s="82">
        <v>0</v>
      </c>
      <c r="G66" s="82">
        <v>98</v>
      </c>
      <c r="H66" s="29">
        <v>1</v>
      </c>
      <c r="I66" s="82">
        <v>36</v>
      </c>
      <c r="J66" s="82">
        <v>12</v>
      </c>
      <c r="K66" s="82">
        <v>1</v>
      </c>
      <c r="L66" s="61">
        <v>40</v>
      </c>
      <c r="M66" s="62">
        <v>57</v>
      </c>
      <c r="N66" s="80">
        <v>1</v>
      </c>
      <c r="O66" s="30">
        <v>184</v>
      </c>
      <c r="P66" s="30">
        <v>195</v>
      </c>
      <c r="Q66" s="82">
        <v>1</v>
      </c>
      <c r="T66">
        <v>10</v>
      </c>
      <c r="U66">
        <v>55</v>
      </c>
      <c r="V66">
        <v>8</v>
      </c>
      <c r="W66">
        <v>1.1679999999999999</v>
      </c>
      <c r="X66">
        <v>120</v>
      </c>
      <c r="Y66">
        <v>3</v>
      </c>
      <c r="Z66">
        <v>114</v>
      </c>
      <c r="AA66">
        <v>0</v>
      </c>
      <c r="AB66">
        <v>52</v>
      </c>
      <c r="AC66">
        <v>10</v>
      </c>
      <c r="AD66">
        <v>3</v>
      </c>
      <c r="AE66">
        <v>40</v>
      </c>
      <c r="AF66">
        <v>34</v>
      </c>
      <c r="AG66">
        <v>0</v>
      </c>
      <c r="AH66">
        <v>174</v>
      </c>
      <c r="AI66">
        <v>182</v>
      </c>
      <c r="AJ66" s="106">
        <v>1</v>
      </c>
      <c r="AK66" s="107">
        <v>0</v>
      </c>
      <c r="AL66" s="108">
        <f t="shared" si="1"/>
        <v>1</v>
      </c>
      <c r="AM66" s="80">
        <f t="shared" si="2"/>
        <v>1</v>
      </c>
      <c r="AN66" s="80">
        <f t="shared" si="3"/>
        <v>0.71605687832930598</v>
      </c>
      <c r="AO66" s="106">
        <f t="shared" si="4"/>
        <v>0.71605687832930598</v>
      </c>
      <c r="AP66" s="108">
        <f t="shared" si="5"/>
        <v>0.28394312167069402</v>
      </c>
      <c r="AQ66" s="106">
        <f t="shared" si="6"/>
        <v>-0.33399567616919174</v>
      </c>
      <c r="AR66" s="108">
        <f t="shared" si="7"/>
        <v>100</v>
      </c>
      <c r="AS66" s="80">
        <f t="shared" si="8"/>
        <v>0.39653710517129059</v>
      </c>
      <c r="BY66">
        <v>0.61154843327618358</v>
      </c>
      <c r="BZ66">
        <v>1</v>
      </c>
      <c r="CA66">
        <v>0</v>
      </c>
      <c r="CB66" s="80">
        <f t="shared" si="13"/>
        <v>35</v>
      </c>
      <c r="CC66" s="80">
        <f t="shared" si="14"/>
        <v>27</v>
      </c>
      <c r="CD66" s="80">
        <f t="shared" si="10"/>
        <v>0.35185185185185186</v>
      </c>
      <c r="CE66" s="80">
        <f t="shared" si="11"/>
        <v>0.71875</v>
      </c>
      <c r="CF66" s="80">
        <f t="shared" si="12"/>
        <v>0</v>
      </c>
    </row>
    <row r="67" spans="1:84" ht="15.75" x14ac:dyDescent="0.5">
      <c r="A67" s="83">
        <v>12.4</v>
      </c>
      <c r="B67" s="82">
        <v>76</v>
      </c>
      <c r="C67" s="82">
        <v>19</v>
      </c>
      <c r="D67" s="84">
        <v>4.2999999999999997E-2</v>
      </c>
      <c r="E67" s="82">
        <v>214</v>
      </c>
      <c r="F67" s="82">
        <v>2</v>
      </c>
      <c r="G67" s="82">
        <v>98</v>
      </c>
      <c r="H67" s="29">
        <v>1</v>
      </c>
      <c r="I67" s="82">
        <v>42</v>
      </c>
      <c r="J67" s="82">
        <v>3</v>
      </c>
      <c r="K67" s="82">
        <v>3</v>
      </c>
      <c r="L67" s="61">
        <v>43</v>
      </c>
      <c r="M67" s="62">
        <v>59</v>
      </c>
      <c r="N67" s="80">
        <v>0</v>
      </c>
      <c r="O67" s="30">
        <v>160</v>
      </c>
      <c r="P67" s="30">
        <v>166</v>
      </c>
      <c r="Q67" s="82">
        <v>1</v>
      </c>
      <c r="T67">
        <v>10.3</v>
      </c>
      <c r="U67">
        <v>49</v>
      </c>
      <c r="V67">
        <v>3</v>
      </c>
      <c r="W67">
        <v>1.881</v>
      </c>
      <c r="X67">
        <v>46</v>
      </c>
      <c r="Y67">
        <v>1</v>
      </c>
      <c r="Z67">
        <v>85</v>
      </c>
      <c r="AA67">
        <v>1</v>
      </c>
      <c r="AB67">
        <v>46</v>
      </c>
      <c r="AC67">
        <v>9</v>
      </c>
      <c r="AD67">
        <v>3</v>
      </c>
      <c r="AE67">
        <v>36</v>
      </c>
      <c r="AF67">
        <v>17</v>
      </c>
      <c r="AG67">
        <v>0</v>
      </c>
      <c r="AH67">
        <v>184</v>
      </c>
      <c r="AI67">
        <v>194</v>
      </c>
      <c r="AJ67" s="106">
        <v>0</v>
      </c>
      <c r="AK67" s="107">
        <v>1</v>
      </c>
      <c r="AL67" s="108">
        <f t="shared" si="1"/>
        <v>1</v>
      </c>
      <c r="AM67" s="80">
        <f t="shared" si="2"/>
        <v>0</v>
      </c>
      <c r="AN67" s="80">
        <f t="shared" si="3"/>
        <v>0.44288919493953388</v>
      </c>
      <c r="AO67" s="106">
        <f t="shared" si="4"/>
        <v>0.44288919493953388</v>
      </c>
      <c r="AP67" s="108">
        <f t="shared" si="5"/>
        <v>0.55711080506046606</v>
      </c>
      <c r="AQ67" s="106">
        <f t="shared" si="6"/>
        <v>-0.5849911269532414</v>
      </c>
      <c r="AR67" s="108">
        <f t="shared" si="7"/>
        <v>100</v>
      </c>
      <c r="AS67" s="80">
        <f t="shared" si="8"/>
        <v>0.79497505867161355</v>
      </c>
      <c r="BY67">
        <v>0.61496451049061873</v>
      </c>
      <c r="BZ67">
        <v>0</v>
      </c>
      <c r="CA67">
        <v>1</v>
      </c>
      <c r="CB67" s="80">
        <f t="shared" si="13"/>
        <v>35</v>
      </c>
      <c r="CC67" s="80">
        <f t="shared" si="14"/>
        <v>28</v>
      </c>
      <c r="CD67" s="80">
        <f t="shared" si="10"/>
        <v>0.35185185185185186</v>
      </c>
      <c r="CE67" s="80">
        <f t="shared" si="11"/>
        <v>0.70833333333333326</v>
      </c>
      <c r="CF67" s="80">
        <f t="shared" si="12"/>
        <v>1.3117283950617262E-2</v>
      </c>
    </row>
    <row r="68" spans="1:84" ht="15.75" x14ac:dyDescent="0.5">
      <c r="A68" s="83">
        <v>13.4</v>
      </c>
      <c r="B68" s="82">
        <v>71</v>
      </c>
      <c r="C68" s="82">
        <v>5</v>
      </c>
      <c r="D68" s="84">
        <v>1.28</v>
      </c>
      <c r="E68" s="82">
        <v>141</v>
      </c>
      <c r="F68" s="82">
        <v>2</v>
      </c>
      <c r="G68" s="82">
        <v>96</v>
      </c>
      <c r="H68" s="29">
        <v>1</v>
      </c>
      <c r="I68" s="82">
        <v>28</v>
      </c>
      <c r="J68" s="82">
        <v>9</v>
      </c>
      <c r="K68" s="82">
        <v>1</v>
      </c>
      <c r="L68" s="61">
        <v>37</v>
      </c>
      <c r="M68" s="62">
        <v>54</v>
      </c>
      <c r="N68" s="80">
        <v>1</v>
      </c>
      <c r="O68" s="30">
        <v>180</v>
      </c>
      <c r="P68" s="30">
        <v>186</v>
      </c>
      <c r="Q68" s="82">
        <v>0</v>
      </c>
      <c r="T68">
        <v>10.3</v>
      </c>
      <c r="U68">
        <v>56</v>
      </c>
      <c r="V68">
        <v>11</v>
      </c>
      <c r="W68">
        <v>0.29199999999999998</v>
      </c>
      <c r="X68">
        <v>47</v>
      </c>
      <c r="Y68">
        <v>3</v>
      </c>
      <c r="Z68">
        <v>111</v>
      </c>
      <c r="AA68">
        <v>0</v>
      </c>
      <c r="AB68">
        <v>34</v>
      </c>
      <c r="AC68">
        <v>9</v>
      </c>
      <c r="AD68">
        <v>2</v>
      </c>
      <c r="AE68">
        <v>38</v>
      </c>
      <c r="AF68">
        <v>30</v>
      </c>
      <c r="AG68">
        <v>0</v>
      </c>
      <c r="AH68">
        <v>179</v>
      </c>
      <c r="AI68">
        <v>186</v>
      </c>
      <c r="AJ68" s="106">
        <v>1</v>
      </c>
      <c r="AK68" s="107">
        <v>0</v>
      </c>
      <c r="AL68" s="108">
        <f t="shared" si="1"/>
        <v>1</v>
      </c>
      <c r="AM68" s="80">
        <f t="shared" si="2"/>
        <v>1</v>
      </c>
      <c r="AN68" s="80">
        <f t="shared" si="3"/>
        <v>0.76477393676914651</v>
      </c>
      <c r="AO68" s="106">
        <f t="shared" si="4"/>
        <v>0.76477393676914651</v>
      </c>
      <c r="AP68" s="108">
        <f t="shared" si="5"/>
        <v>0.23522606323085349</v>
      </c>
      <c r="AQ68" s="106">
        <f t="shared" si="6"/>
        <v>-0.2681749963178553</v>
      </c>
      <c r="AR68" s="108">
        <f t="shared" si="7"/>
        <v>100</v>
      </c>
      <c r="AS68" s="80">
        <f t="shared" si="8"/>
        <v>0.30757594096967567</v>
      </c>
      <c r="BY68">
        <v>0.62898540440976125</v>
      </c>
      <c r="BZ68">
        <v>1</v>
      </c>
      <c r="CA68">
        <v>0</v>
      </c>
      <c r="CB68" s="80">
        <f t="shared" si="13"/>
        <v>36</v>
      </c>
      <c r="CC68" s="80">
        <f t="shared" si="14"/>
        <v>28</v>
      </c>
      <c r="CD68" s="80">
        <f t="shared" si="10"/>
        <v>0.33333333333333337</v>
      </c>
      <c r="CE68" s="80">
        <f t="shared" si="11"/>
        <v>0.70833333333333326</v>
      </c>
      <c r="CF68" s="80">
        <f t="shared" si="12"/>
        <v>1.311728395061734E-2</v>
      </c>
    </row>
    <row r="69" spans="1:84" ht="15.75" x14ac:dyDescent="0.5">
      <c r="A69" s="83">
        <v>13.8</v>
      </c>
      <c r="B69" s="82">
        <v>63</v>
      </c>
      <c r="C69" s="82">
        <v>12</v>
      </c>
      <c r="D69" s="84">
        <v>0.61199999999999999</v>
      </c>
      <c r="E69" s="82">
        <v>148</v>
      </c>
      <c r="F69" s="82">
        <v>3</v>
      </c>
      <c r="G69" s="82">
        <v>116</v>
      </c>
      <c r="H69" s="29">
        <v>0</v>
      </c>
      <c r="I69" s="82">
        <v>35</v>
      </c>
      <c r="J69" s="82">
        <v>10</v>
      </c>
      <c r="K69" s="82">
        <v>2</v>
      </c>
      <c r="L69" s="61">
        <v>39</v>
      </c>
      <c r="M69" s="62">
        <v>42</v>
      </c>
      <c r="N69" s="80">
        <v>0</v>
      </c>
      <c r="O69" s="30">
        <v>178</v>
      </c>
      <c r="P69" s="30">
        <v>185</v>
      </c>
      <c r="Q69" s="82">
        <v>1</v>
      </c>
      <c r="T69">
        <v>10.3</v>
      </c>
      <c r="U69">
        <v>65</v>
      </c>
      <c r="V69">
        <v>10</v>
      </c>
      <c r="W69">
        <v>2.1440000000000001</v>
      </c>
      <c r="X69">
        <v>97</v>
      </c>
      <c r="Y69">
        <v>2</v>
      </c>
      <c r="Z69">
        <v>100</v>
      </c>
      <c r="AA69">
        <v>0</v>
      </c>
      <c r="AB69">
        <v>32</v>
      </c>
      <c r="AC69">
        <v>8</v>
      </c>
      <c r="AD69">
        <v>2</v>
      </c>
      <c r="AE69">
        <v>40</v>
      </c>
      <c r="AF69">
        <v>51</v>
      </c>
      <c r="AG69">
        <v>1</v>
      </c>
      <c r="AH69">
        <v>174</v>
      </c>
      <c r="AI69">
        <v>180</v>
      </c>
      <c r="AJ69" s="106">
        <v>1</v>
      </c>
      <c r="AK69" s="107">
        <v>0</v>
      </c>
      <c r="AL69" s="108">
        <f t="shared" ref="AL69:AL132" si="15">AJ69+AK69</f>
        <v>1</v>
      </c>
      <c r="AM69" s="80">
        <f t="shared" ref="AM69:AM132" si="16">IF(AL69=0,"",AJ69/AL69)</f>
        <v>1</v>
      </c>
      <c r="AN69" s="80">
        <f t="shared" ref="AN69:AN132" si="17">1/(1+EXP(-$AU$5-MMULT(T69:AI69,$AU$6:$AU$21)))</f>
        <v>0.80431035196159406</v>
      </c>
      <c r="AO69" s="106">
        <f t="shared" ref="AO69:AO132" si="18">AL69*AN69</f>
        <v>0.80431035196159406</v>
      </c>
      <c r="AP69" s="108">
        <f t="shared" ref="AP69:AP132" si="19">AL69-AO69</f>
        <v>0.19568964803840594</v>
      </c>
      <c r="AQ69" s="106">
        <f t="shared" ref="AQ69:AQ132" si="20">IFERROR(AL69*(AM69*LN(AN69)+(1-AM69)*LN(1-AN69)),0)</f>
        <v>-0.21777007438334617</v>
      </c>
      <c r="AR69" s="108">
        <f t="shared" ref="AR69:AR132" si="21">100*IF(AN69&gt;=$BU$10,AJ69/AL69,AK69/AL69)</f>
        <v>100</v>
      </c>
      <c r="AS69" s="80">
        <f t="shared" ref="AS69:AS132" si="22">IFERROR((AJ69-AO69)^2/AO69+(AK69-AP69)^2/AP69,0)</f>
        <v>0.24330116796476361</v>
      </c>
      <c r="BY69">
        <v>0.63076583681890941</v>
      </c>
      <c r="BZ69">
        <v>1</v>
      </c>
      <c r="CA69">
        <v>0</v>
      </c>
      <c r="CB69" s="80">
        <f t="shared" si="13"/>
        <v>37</v>
      </c>
      <c r="CC69" s="80">
        <f t="shared" si="14"/>
        <v>28</v>
      </c>
      <c r="CD69" s="80">
        <f t="shared" ref="CD69:CD132" si="23">1-CB69/CB$154</f>
        <v>0.31481481481481477</v>
      </c>
      <c r="CE69" s="80">
        <f t="shared" ref="CE69:CE132" si="24">1-CC69/CC$154</f>
        <v>0.70833333333333326</v>
      </c>
      <c r="CF69" s="80">
        <f t="shared" ref="CF69:CF132" si="25">(CD69-CD70)*CE69</f>
        <v>0</v>
      </c>
    </row>
    <row r="70" spans="1:84" ht="15.75" x14ac:dyDescent="0.5">
      <c r="A70" s="83">
        <v>11.6</v>
      </c>
      <c r="B70" s="82">
        <v>55</v>
      </c>
      <c r="C70" s="82">
        <v>3</v>
      </c>
      <c r="D70" s="84">
        <v>0.73899999999999999</v>
      </c>
      <c r="E70" s="82">
        <v>146</v>
      </c>
      <c r="F70" s="82">
        <v>3</v>
      </c>
      <c r="G70" s="82">
        <v>114</v>
      </c>
      <c r="H70" s="29">
        <v>1</v>
      </c>
      <c r="I70" s="82">
        <v>43</v>
      </c>
      <c r="J70" s="82">
        <v>11</v>
      </c>
      <c r="K70" s="82">
        <v>3</v>
      </c>
      <c r="L70" s="61">
        <v>28</v>
      </c>
      <c r="M70" s="62">
        <v>35</v>
      </c>
      <c r="N70" s="80">
        <v>0</v>
      </c>
      <c r="O70" s="30">
        <v>170</v>
      </c>
      <c r="P70" s="30">
        <v>175</v>
      </c>
      <c r="Q70" s="82">
        <v>1</v>
      </c>
      <c r="T70">
        <v>10.4</v>
      </c>
      <c r="U70">
        <v>51</v>
      </c>
      <c r="V70">
        <v>5</v>
      </c>
      <c r="W70">
        <v>0.63600000000000001</v>
      </c>
      <c r="X70">
        <v>118</v>
      </c>
      <c r="Y70">
        <v>3</v>
      </c>
      <c r="Z70">
        <v>112</v>
      </c>
      <c r="AA70">
        <v>0</v>
      </c>
      <c r="AB70">
        <v>32</v>
      </c>
      <c r="AC70">
        <v>10</v>
      </c>
      <c r="AD70">
        <v>2</v>
      </c>
      <c r="AE70">
        <v>35</v>
      </c>
      <c r="AF70">
        <v>26</v>
      </c>
      <c r="AG70">
        <v>1</v>
      </c>
      <c r="AH70">
        <v>173</v>
      </c>
      <c r="AI70">
        <v>180</v>
      </c>
      <c r="AJ70" s="106">
        <v>1</v>
      </c>
      <c r="AK70" s="107">
        <v>0</v>
      </c>
      <c r="AL70" s="108">
        <f t="shared" si="15"/>
        <v>1</v>
      </c>
      <c r="AM70" s="80">
        <f t="shared" si="16"/>
        <v>1</v>
      </c>
      <c r="AN70" s="80">
        <f t="shared" si="17"/>
        <v>0.59190413345340276</v>
      </c>
      <c r="AO70" s="106">
        <f t="shared" si="18"/>
        <v>0.59190413345340276</v>
      </c>
      <c r="AP70" s="108">
        <f t="shared" si="19"/>
        <v>0.40809586654659724</v>
      </c>
      <c r="AQ70" s="106">
        <f t="shared" si="20"/>
        <v>-0.524410593945417</v>
      </c>
      <c r="AR70" s="108">
        <f t="shared" si="21"/>
        <v>100</v>
      </c>
      <c r="AS70" s="80">
        <f t="shared" si="22"/>
        <v>0.68946277527342914</v>
      </c>
      <c r="BY70">
        <v>0.63550654337170598</v>
      </c>
      <c r="BZ70">
        <v>0</v>
      </c>
      <c r="CA70">
        <v>1</v>
      </c>
      <c r="CB70" s="80">
        <f t="shared" ref="CB70:CB133" si="26">CB69+BZ70</f>
        <v>37</v>
      </c>
      <c r="CC70" s="80">
        <f t="shared" ref="CC70:CC133" si="27">CC69+CA70</f>
        <v>29</v>
      </c>
      <c r="CD70" s="80">
        <f t="shared" si="23"/>
        <v>0.31481481481481477</v>
      </c>
      <c r="CE70" s="80">
        <f t="shared" si="24"/>
        <v>0.69791666666666674</v>
      </c>
      <c r="CF70" s="80">
        <f t="shared" si="25"/>
        <v>0</v>
      </c>
    </row>
    <row r="71" spans="1:84" ht="15.75" x14ac:dyDescent="0.5">
      <c r="A71" s="83">
        <v>11.8</v>
      </c>
      <c r="B71" s="82">
        <v>56</v>
      </c>
      <c r="C71" s="82">
        <v>2</v>
      </c>
      <c r="D71" s="84">
        <v>1.1419999999999999</v>
      </c>
      <c r="E71" s="82">
        <v>199</v>
      </c>
      <c r="F71" s="82">
        <v>2</v>
      </c>
      <c r="G71" s="82">
        <v>98</v>
      </c>
      <c r="H71" s="29">
        <v>1</v>
      </c>
      <c r="I71" s="82">
        <v>35</v>
      </c>
      <c r="J71" s="82">
        <v>8</v>
      </c>
      <c r="K71" s="82">
        <v>2</v>
      </c>
      <c r="L71" s="61">
        <v>30</v>
      </c>
      <c r="M71" s="62">
        <v>37</v>
      </c>
      <c r="N71" s="80">
        <v>0</v>
      </c>
      <c r="O71" s="30">
        <v>164</v>
      </c>
      <c r="P71" s="30">
        <v>170</v>
      </c>
      <c r="Q71" s="82">
        <v>1</v>
      </c>
      <c r="T71">
        <v>10.4</v>
      </c>
      <c r="U71">
        <v>53</v>
      </c>
      <c r="V71">
        <v>4</v>
      </c>
      <c r="W71">
        <v>1.3149999999999999</v>
      </c>
      <c r="X71">
        <v>69</v>
      </c>
      <c r="Y71">
        <v>1</v>
      </c>
      <c r="Z71">
        <v>78</v>
      </c>
      <c r="AA71">
        <v>1</v>
      </c>
      <c r="AB71">
        <v>35</v>
      </c>
      <c r="AC71">
        <v>9</v>
      </c>
      <c r="AD71">
        <v>2</v>
      </c>
      <c r="AE71">
        <v>47</v>
      </c>
      <c r="AF71">
        <v>25</v>
      </c>
      <c r="AG71">
        <v>0</v>
      </c>
      <c r="AH71">
        <v>181</v>
      </c>
      <c r="AI71">
        <v>189</v>
      </c>
      <c r="AJ71" s="106">
        <v>1</v>
      </c>
      <c r="AK71" s="107">
        <v>0</v>
      </c>
      <c r="AL71" s="108">
        <f t="shared" si="15"/>
        <v>1</v>
      </c>
      <c r="AM71" s="80">
        <f t="shared" si="16"/>
        <v>1</v>
      </c>
      <c r="AN71" s="80">
        <f t="shared" si="17"/>
        <v>0.57741491323937033</v>
      </c>
      <c r="AO71" s="106">
        <f t="shared" si="18"/>
        <v>0.57741491323937033</v>
      </c>
      <c r="AP71" s="108">
        <f t="shared" si="19"/>
        <v>0.42258508676062967</v>
      </c>
      <c r="AQ71" s="106">
        <f t="shared" si="20"/>
        <v>-0.5491941838233021</v>
      </c>
      <c r="AR71" s="108">
        <f t="shared" si="21"/>
        <v>100</v>
      </c>
      <c r="AS71" s="80">
        <f t="shared" si="22"/>
        <v>0.73185689713117064</v>
      </c>
      <c r="BY71">
        <v>0.6399660888643991</v>
      </c>
      <c r="BZ71">
        <v>0</v>
      </c>
      <c r="CA71">
        <v>1</v>
      </c>
      <c r="CB71" s="80">
        <f t="shared" si="26"/>
        <v>37</v>
      </c>
      <c r="CC71" s="80">
        <f t="shared" si="27"/>
        <v>30</v>
      </c>
      <c r="CD71" s="80">
        <f t="shared" si="23"/>
        <v>0.31481481481481477</v>
      </c>
      <c r="CE71" s="80">
        <f t="shared" si="24"/>
        <v>0.6875</v>
      </c>
      <c r="CF71" s="80">
        <f t="shared" si="25"/>
        <v>0</v>
      </c>
    </row>
    <row r="72" spans="1:84" ht="15.75" x14ac:dyDescent="0.5">
      <c r="A72" s="83">
        <v>12.4</v>
      </c>
      <c r="B72" s="82">
        <v>57</v>
      </c>
      <c r="C72" s="82">
        <v>7</v>
      </c>
      <c r="D72" s="84">
        <v>1.476</v>
      </c>
      <c r="E72" s="82">
        <v>171</v>
      </c>
      <c r="F72" s="82">
        <v>1</v>
      </c>
      <c r="G72" s="82">
        <v>91</v>
      </c>
      <c r="H72" s="29">
        <v>0</v>
      </c>
      <c r="I72" s="82">
        <v>28</v>
      </c>
      <c r="J72" s="82">
        <v>8</v>
      </c>
      <c r="K72" s="82">
        <v>2</v>
      </c>
      <c r="L72" s="61">
        <v>47</v>
      </c>
      <c r="M72" s="62">
        <v>41</v>
      </c>
      <c r="N72" s="80">
        <v>1</v>
      </c>
      <c r="O72" s="30">
        <v>174</v>
      </c>
      <c r="P72" s="30">
        <v>181</v>
      </c>
      <c r="Q72" s="82">
        <v>1</v>
      </c>
      <c r="T72">
        <v>10.5</v>
      </c>
      <c r="U72">
        <v>58</v>
      </c>
      <c r="V72">
        <v>15</v>
      </c>
      <c r="W72">
        <v>0.16700000000000001</v>
      </c>
      <c r="X72">
        <v>81</v>
      </c>
      <c r="Y72">
        <v>1</v>
      </c>
      <c r="Z72">
        <v>120</v>
      </c>
      <c r="AA72">
        <v>0</v>
      </c>
      <c r="AB72">
        <v>39</v>
      </c>
      <c r="AC72">
        <v>10</v>
      </c>
      <c r="AD72">
        <v>2</v>
      </c>
      <c r="AE72">
        <v>47</v>
      </c>
      <c r="AF72">
        <v>35</v>
      </c>
      <c r="AG72">
        <v>0</v>
      </c>
      <c r="AH72">
        <v>181</v>
      </c>
      <c r="AI72">
        <v>188</v>
      </c>
      <c r="AJ72" s="106">
        <v>0</v>
      </c>
      <c r="AK72" s="107">
        <v>1</v>
      </c>
      <c r="AL72" s="108">
        <f t="shared" si="15"/>
        <v>1</v>
      </c>
      <c r="AM72" s="80">
        <f t="shared" si="16"/>
        <v>0</v>
      </c>
      <c r="AN72" s="80">
        <f t="shared" si="17"/>
        <v>0.6855194081083148</v>
      </c>
      <c r="AO72" s="106">
        <f t="shared" si="18"/>
        <v>0.6855194081083148</v>
      </c>
      <c r="AP72" s="108">
        <f t="shared" si="19"/>
        <v>0.3144805918916852</v>
      </c>
      <c r="AQ72" s="106">
        <f t="shared" si="20"/>
        <v>-1.1568329157420751</v>
      </c>
      <c r="AR72" s="108">
        <f t="shared" si="21"/>
        <v>0</v>
      </c>
      <c r="AS72" s="80">
        <f t="shared" si="22"/>
        <v>2.1798464699672926</v>
      </c>
      <c r="BY72">
        <v>0.65065839348786803</v>
      </c>
      <c r="BZ72">
        <v>0</v>
      </c>
      <c r="CA72">
        <v>1</v>
      </c>
      <c r="CB72" s="80">
        <f t="shared" si="26"/>
        <v>37</v>
      </c>
      <c r="CC72" s="80">
        <f t="shared" si="27"/>
        <v>31</v>
      </c>
      <c r="CD72" s="80">
        <f t="shared" si="23"/>
        <v>0.31481481481481477</v>
      </c>
      <c r="CE72" s="80">
        <f t="shared" si="24"/>
        <v>0.67708333333333326</v>
      </c>
      <c r="CF72" s="80">
        <f t="shared" si="25"/>
        <v>0</v>
      </c>
    </row>
    <row r="73" spans="1:84" ht="15.75" x14ac:dyDescent="0.5">
      <c r="A73" s="83">
        <v>8.1</v>
      </c>
      <c r="B73" s="82">
        <v>79</v>
      </c>
      <c r="C73" s="82">
        <v>2</v>
      </c>
      <c r="D73" s="84">
        <v>0.54600000000000004</v>
      </c>
      <c r="E73" s="82">
        <v>122</v>
      </c>
      <c r="F73" s="82">
        <v>4</v>
      </c>
      <c r="G73" s="82">
        <v>129</v>
      </c>
      <c r="H73" s="29">
        <v>0</v>
      </c>
      <c r="I73" s="82">
        <v>56</v>
      </c>
      <c r="J73" s="82">
        <v>3</v>
      </c>
      <c r="K73" s="82">
        <v>5</v>
      </c>
      <c r="L73" s="61">
        <v>33</v>
      </c>
      <c r="M73" s="62">
        <v>74</v>
      </c>
      <c r="N73" s="80">
        <v>0</v>
      </c>
      <c r="O73" s="30">
        <v>163</v>
      </c>
      <c r="P73" s="30">
        <v>170</v>
      </c>
      <c r="Q73" s="82">
        <v>1</v>
      </c>
      <c r="T73">
        <v>10.5</v>
      </c>
      <c r="U73">
        <v>60</v>
      </c>
      <c r="V73">
        <v>3</v>
      </c>
      <c r="W73">
        <v>0.81299999999999994</v>
      </c>
      <c r="X73">
        <v>101</v>
      </c>
      <c r="Y73">
        <v>3</v>
      </c>
      <c r="Z73">
        <v>106</v>
      </c>
      <c r="AA73">
        <v>0</v>
      </c>
      <c r="AB73">
        <v>44</v>
      </c>
      <c r="AC73">
        <v>8</v>
      </c>
      <c r="AD73">
        <v>3</v>
      </c>
      <c r="AE73">
        <v>33</v>
      </c>
      <c r="AF73">
        <v>45</v>
      </c>
      <c r="AG73">
        <v>0</v>
      </c>
      <c r="AH73">
        <v>170</v>
      </c>
      <c r="AI73">
        <v>177</v>
      </c>
      <c r="AJ73" s="106">
        <v>1</v>
      </c>
      <c r="AK73" s="107">
        <v>0</v>
      </c>
      <c r="AL73" s="108">
        <f t="shared" si="15"/>
        <v>1</v>
      </c>
      <c r="AM73" s="80">
        <f t="shared" si="16"/>
        <v>1</v>
      </c>
      <c r="AN73" s="80">
        <f t="shared" si="17"/>
        <v>0.58455719547184914</v>
      </c>
      <c r="AO73" s="106">
        <f t="shared" si="18"/>
        <v>0.58455719547184914</v>
      </c>
      <c r="AP73" s="108">
        <f t="shared" si="19"/>
        <v>0.41544280452815086</v>
      </c>
      <c r="AQ73" s="106">
        <f t="shared" si="20"/>
        <v>-0.53690064918440539</v>
      </c>
      <c r="AR73" s="108">
        <f t="shared" si="21"/>
        <v>100</v>
      </c>
      <c r="AS73" s="80">
        <f t="shared" si="22"/>
        <v>0.71069658836858429</v>
      </c>
      <c r="BY73">
        <v>0.65092589564507874</v>
      </c>
      <c r="BZ73">
        <v>0</v>
      </c>
      <c r="CA73">
        <v>1</v>
      </c>
      <c r="CB73" s="80">
        <f t="shared" si="26"/>
        <v>37</v>
      </c>
      <c r="CC73" s="80">
        <f t="shared" si="27"/>
        <v>32</v>
      </c>
      <c r="CD73" s="80">
        <f t="shared" si="23"/>
        <v>0.31481481481481477</v>
      </c>
      <c r="CE73" s="80">
        <f t="shared" si="24"/>
        <v>0.66666666666666674</v>
      </c>
      <c r="CF73" s="80">
        <f t="shared" si="25"/>
        <v>1.2345679012345661E-2</v>
      </c>
    </row>
    <row r="74" spans="1:84" ht="15.75" x14ac:dyDescent="0.5">
      <c r="A74" s="83">
        <v>9.5</v>
      </c>
      <c r="B74" s="82">
        <v>53</v>
      </c>
      <c r="C74" s="82">
        <v>19</v>
      </c>
      <c r="D74" s="84">
        <v>1.2949999999999999</v>
      </c>
      <c r="E74" s="82">
        <v>110</v>
      </c>
      <c r="F74" s="82">
        <v>1</v>
      </c>
      <c r="G74" s="82">
        <v>88</v>
      </c>
      <c r="H74" s="29">
        <v>0</v>
      </c>
      <c r="I74" s="82">
        <v>40</v>
      </c>
      <c r="J74" s="82">
        <v>8</v>
      </c>
      <c r="K74" s="82">
        <v>3</v>
      </c>
      <c r="L74" s="61">
        <v>49</v>
      </c>
      <c r="M74" s="62">
        <v>31</v>
      </c>
      <c r="N74" s="80">
        <v>1</v>
      </c>
      <c r="O74" s="30">
        <v>175</v>
      </c>
      <c r="P74" s="30">
        <v>182</v>
      </c>
      <c r="Q74" s="82">
        <v>1</v>
      </c>
      <c r="T74">
        <v>10.5</v>
      </c>
      <c r="U74">
        <v>65</v>
      </c>
      <c r="V74">
        <v>3</v>
      </c>
      <c r="W74">
        <v>0.59</v>
      </c>
      <c r="X74">
        <v>121</v>
      </c>
      <c r="Y74">
        <v>3</v>
      </c>
      <c r="Z74">
        <v>108</v>
      </c>
      <c r="AA74">
        <v>1</v>
      </c>
      <c r="AB74">
        <v>32</v>
      </c>
      <c r="AC74">
        <v>10</v>
      </c>
      <c r="AD74">
        <v>2</v>
      </c>
      <c r="AE74">
        <v>29</v>
      </c>
      <c r="AF74">
        <v>54</v>
      </c>
      <c r="AG74">
        <v>0</v>
      </c>
      <c r="AH74">
        <v>173</v>
      </c>
      <c r="AI74">
        <v>181</v>
      </c>
      <c r="AJ74" s="106">
        <v>1</v>
      </c>
      <c r="AK74" s="107">
        <v>0</v>
      </c>
      <c r="AL74" s="108">
        <f t="shared" si="15"/>
        <v>1</v>
      </c>
      <c r="AM74" s="80">
        <f t="shared" si="16"/>
        <v>1</v>
      </c>
      <c r="AN74" s="80">
        <f t="shared" si="17"/>
        <v>0.90609093398699481</v>
      </c>
      <c r="AO74" s="106">
        <f t="shared" si="18"/>
        <v>0.90609093398699481</v>
      </c>
      <c r="AP74" s="108">
        <f t="shared" si="19"/>
        <v>9.3909066013005194E-2</v>
      </c>
      <c r="AQ74" s="106">
        <f t="shared" si="20"/>
        <v>-9.861560933668545E-2</v>
      </c>
      <c r="AR74" s="108">
        <f t="shared" si="21"/>
        <v>100</v>
      </c>
      <c r="AS74" s="80">
        <f t="shared" si="22"/>
        <v>0.10364198833751169</v>
      </c>
      <c r="BY74">
        <v>0.65702077743780352</v>
      </c>
      <c r="BZ74">
        <v>1</v>
      </c>
      <c r="CA74">
        <v>0</v>
      </c>
      <c r="CB74" s="80">
        <f t="shared" si="26"/>
        <v>38</v>
      </c>
      <c r="CC74" s="80">
        <f t="shared" si="27"/>
        <v>32</v>
      </c>
      <c r="CD74" s="80">
        <f t="shared" si="23"/>
        <v>0.29629629629629628</v>
      </c>
      <c r="CE74" s="80">
        <f t="shared" si="24"/>
        <v>0.66666666666666674</v>
      </c>
      <c r="CF74" s="80">
        <f t="shared" si="25"/>
        <v>0</v>
      </c>
    </row>
    <row r="75" spans="1:84" ht="15.75" x14ac:dyDescent="0.5">
      <c r="A75" s="83">
        <v>8.4</v>
      </c>
      <c r="B75" s="82">
        <v>47</v>
      </c>
      <c r="C75" s="82">
        <v>10</v>
      </c>
      <c r="D75" s="84">
        <v>1.512</v>
      </c>
      <c r="E75" s="82">
        <v>73</v>
      </c>
      <c r="F75" s="82">
        <v>0</v>
      </c>
      <c r="G75" s="82">
        <v>82</v>
      </c>
      <c r="H75" s="29">
        <v>1</v>
      </c>
      <c r="I75" s="82">
        <v>31</v>
      </c>
      <c r="J75" s="82">
        <v>7</v>
      </c>
      <c r="K75" s="82">
        <v>2</v>
      </c>
      <c r="L75" s="61">
        <v>41</v>
      </c>
      <c r="M75" s="62">
        <v>22</v>
      </c>
      <c r="N75" s="80">
        <v>1</v>
      </c>
      <c r="O75" s="30">
        <v>174</v>
      </c>
      <c r="P75" s="30">
        <v>180</v>
      </c>
      <c r="Q75" s="82">
        <v>0</v>
      </c>
      <c r="T75">
        <v>10.6</v>
      </c>
      <c r="U75">
        <v>51</v>
      </c>
      <c r="V75">
        <v>3</v>
      </c>
      <c r="W75">
        <v>1.155</v>
      </c>
      <c r="X75">
        <v>132</v>
      </c>
      <c r="Y75">
        <v>2</v>
      </c>
      <c r="Z75">
        <v>98</v>
      </c>
      <c r="AA75">
        <v>1</v>
      </c>
      <c r="AB75">
        <v>35</v>
      </c>
      <c r="AC75">
        <v>1</v>
      </c>
      <c r="AD75">
        <v>3</v>
      </c>
      <c r="AE75">
        <v>35</v>
      </c>
      <c r="AF75">
        <v>26</v>
      </c>
      <c r="AG75">
        <v>0</v>
      </c>
      <c r="AH75">
        <v>173</v>
      </c>
      <c r="AI75">
        <v>181</v>
      </c>
      <c r="AJ75" s="106">
        <v>0</v>
      </c>
      <c r="AK75" s="107">
        <v>1</v>
      </c>
      <c r="AL75" s="108">
        <f t="shared" si="15"/>
        <v>1</v>
      </c>
      <c r="AM75" s="80">
        <f t="shared" si="16"/>
        <v>0</v>
      </c>
      <c r="AN75" s="80">
        <f t="shared" si="17"/>
        <v>0.50919247989897798</v>
      </c>
      <c r="AO75" s="106">
        <f t="shared" si="18"/>
        <v>0.50919247989897798</v>
      </c>
      <c r="AP75" s="108">
        <f t="shared" si="19"/>
        <v>0.49080752010102202</v>
      </c>
      <c r="AQ75" s="106">
        <f t="shared" si="20"/>
        <v>-0.71170324413354158</v>
      </c>
      <c r="AR75" s="108">
        <f t="shared" si="21"/>
        <v>0</v>
      </c>
      <c r="AS75" s="80">
        <f t="shared" si="22"/>
        <v>1.0374585943470707</v>
      </c>
      <c r="BY75">
        <v>0.65951965065600182</v>
      </c>
      <c r="BZ75">
        <v>0</v>
      </c>
      <c r="CA75">
        <v>1</v>
      </c>
      <c r="CB75" s="80">
        <f t="shared" si="26"/>
        <v>38</v>
      </c>
      <c r="CC75" s="80">
        <f t="shared" si="27"/>
        <v>33</v>
      </c>
      <c r="CD75" s="80">
        <f t="shared" si="23"/>
        <v>0.29629629629629628</v>
      </c>
      <c r="CE75" s="80">
        <f t="shared" si="24"/>
        <v>0.65625</v>
      </c>
      <c r="CF75" s="80">
        <f t="shared" si="25"/>
        <v>0</v>
      </c>
    </row>
    <row r="76" spans="1:84" ht="15.75" x14ac:dyDescent="0.5">
      <c r="A76" s="83">
        <v>9</v>
      </c>
      <c r="B76" s="82">
        <v>39</v>
      </c>
      <c r="C76" s="82">
        <v>9</v>
      </c>
      <c r="D76" s="84">
        <v>0.10299999999999999</v>
      </c>
      <c r="E76" s="82">
        <v>89</v>
      </c>
      <c r="F76" s="82">
        <v>5</v>
      </c>
      <c r="G76" s="82">
        <v>135</v>
      </c>
      <c r="H76" s="29">
        <v>0</v>
      </c>
      <c r="I76" s="82">
        <v>40</v>
      </c>
      <c r="J76" s="82">
        <v>20</v>
      </c>
      <c r="K76" s="82">
        <v>2</v>
      </c>
      <c r="L76" s="61">
        <v>47</v>
      </c>
      <c r="M76" s="62">
        <v>16</v>
      </c>
      <c r="N76" s="80">
        <v>1</v>
      </c>
      <c r="O76" s="30">
        <v>170</v>
      </c>
      <c r="P76" s="30">
        <v>176</v>
      </c>
      <c r="Q76" s="82">
        <v>1</v>
      </c>
      <c r="T76">
        <v>10.7</v>
      </c>
      <c r="U76">
        <v>53</v>
      </c>
      <c r="V76">
        <v>4</v>
      </c>
      <c r="W76">
        <v>1.018</v>
      </c>
      <c r="X76">
        <v>134</v>
      </c>
      <c r="Y76">
        <v>1</v>
      </c>
      <c r="Z76">
        <v>86</v>
      </c>
      <c r="AA76">
        <v>1</v>
      </c>
      <c r="AB76">
        <v>36</v>
      </c>
      <c r="AC76">
        <v>10</v>
      </c>
      <c r="AD76">
        <v>4</v>
      </c>
      <c r="AE76">
        <v>35</v>
      </c>
      <c r="AF76">
        <v>31</v>
      </c>
      <c r="AG76">
        <v>0</v>
      </c>
      <c r="AH76">
        <v>176</v>
      </c>
      <c r="AI76">
        <v>182</v>
      </c>
      <c r="AJ76" s="106">
        <v>0</v>
      </c>
      <c r="AK76" s="107">
        <v>1</v>
      </c>
      <c r="AL76" s="108">
        <f t="shared" si="15"/>
        <v>1</v>
      </c>
      <c r="AM76" s="80">
        <f t="shared" si="16"/>
        <v>0</v>
      </c>
      <c r="AN76" s="80">
        <f t="shared" si="17"/>
        <v>0.61154843327618358</v>
      </c>
      <c r="AO76" s="106">
        <f t="shared" si="18"/>
        <v>0.61154843327618358</v>
      </c>
      <c r="AP76" s="108">
        <f t="shared" si="19"/>
        <v>0.38845156672381642</v>
      </c>
      <c r="AQ76" s="106">
        <f t="shared" si="20"/>
        <v>-0.94558678432362231</v>
      </c>
      <c r="AR76" s="108">
        <f t="shared" si="21"/>
        <v>0</v>
      </c>
      <c r="AS76" s="80">
        <f t="shared" si="22"/>
        <v>1.5743235081633378</v>
      </c>
      <c r="BY76">
        <v>0.66111425467200691</v>
      </c>
      <c r="BZ76">
        <v>0</v>
      </c>
      <c r="CA76">
        <v>1</v>
      </c>
      <c r="CB76" s="80">
        <f t="shared" si="26"/>
        <v>38</v>
      </c>
      <c r="CC76" s="80">
        <f t="shared" si="27"/>
        <v>34</v>
      </c>
      <c r="CD76" s="80">
        <f t="shared" si="23"/>
        <v>0.29629629629629628</v>
      </c>
      <c r="CE76" s="80">
        <f t="shared" si="24"/>
        <v>0.64583333333333326</v>
      </c>
      <c r="CF76" s="80">
        <f t="shared" si="25"/>
        <v>1.1959876543209857E-2</v>
      </c>
    </row>
    <row r="77" spans="1:84" ht="15.75" x14ac:dyDescent="0.5">
      <c r="A77" s="83">
        <v>15.5</v>
      </c>
      <c r="B77" s="82">
        <v>75</v>
      </c>
      <c r="C77" s="82">
        <v>4</v>
      </c>
      <c r="D77" s="84">
        <v>0.185</v>
      </c>
      <c r="E77" s="82">
        <v>166</v>
      </c>
      <c r="F77" s="82">
        <v>5</v>
      </c>
      <c r="G77" s="82">
        <v>133</v>
      </c>
      <c r="H77" s="29">
        <v>0</v>
      </c>
      <c r="I77" s="82">
        <v>29</v>
      </c>
      <c r="J77" s="82">
        <v>15</v>
      </c>
      <c r="K77" s="82">
        <v>1</v>
      </c>
      <c r="L77" s="61">
        <v>32</v>
      </c>
      <c r="M77" s="62">
        <v>97</v>
      </c>
      <c r="N77" s="80">
        <v>1</v>
      </c>
      <c r="O77" s="30">
        <v>178</v>
      </c>
      <c r="P77" s="30">
        <v>187</v>
      </c>
      <c r="Q77" s="82">
        <v>0</v>
      </c>
      <c r="T77">
        <v>10.7</v>
      </c>
      <c r="U77">
        <v>62</v>
      </c>
      <c r="V77">
        <v>8</v>
      </c>
      <c r="W77">
        <v>0.879</v>
      </c>
      <c r="X77">
        <v>118</v>
      </c>
      <c r="Y77">
        <v>3</v>
      </c>
      <c r="Z77">
        <v>108</v>
      </c>
      <c r="AA77">
        <v>1</v>
      </c>
      <c r="AB77">
        <v>31</v>
      </c>
      <c r="AC77">
        <v>10</v>
      </c>
      <c r="AD77">
        <v>2</v>
      </c>
      <c r="AE77">
        <v>37</v>
      </c>
      <c r="AF77">
        <v>50</v>
      </c>
      <c r="AG77">
        <v>1</v>
      </c>
      <c r="AH77">
        <v>173</v>
      </c>
      <c r="AI77">
        <v>180</v>
      </c>
      <c r="AJ77" s="106">
        <v>0</v>
      </c>
      <c r="AK77" s="107">
        <v>1</v>
      </c>
      <c r="AL77" s="108">
        <f t="shared" si="15"/>
        <v>1</v>
      </c>
      <c r="AM77" s="80">
        <f t="shared" si="16"/>
        <v>0</v>
      </c>
      <c r="AN77" s="80">
        <f t="shared" si="17"/>
        <v>0.65702077743780352</v>
      </c>
      <c r="AO77" s="106">
        <f t="shared" si="18"/>
        <v>0.65702077743780352</v>
      </c>
      <c r="AP77" s="108">
        <f t="shared" si="19"/>
        <v>0.34297922256219648</v>
      </c>
      <c r="AQ77" s="106">
        <f t="shared" si="20"/>
        <v>-1.0700854092713925</v>
      </c>
      <c r="AR77" s="108">
        <f t="shared" si="21"/>
        <v>0</v>
      </c>
      <c r="AS77" s="80">
        <f t="shared" si="22"/>
        <v>1.9156285110496984</v>
      </c>
      <c r="BY77">
        <v>0.66191552180423741</v>
      </c>
      <c r="BZ77">
        <v>1</v>
      </c>
      <c r="CA77">
        <v>0</v>
      </c>
      <c r="CB77" s="80">
        <f t="shared" si="26"/>
        <v>39</v>
      </c>
      <c r="CC77" s="80">
        <f t="shared" si="27"/>
        <v>34</v>
      </c>
      <c r="CD77" s="80">
        <f t="shared" si="23"/>
        <v>0.27777777777777779</v>
      </c>
      <c r="CE77" s="80">
        <f t="shared" si="24"/>
        <v>0.64583333333333326</v>
      </c>
      <c r="CF77" s="80">
        <f t="shared" si="25"/>
        <v>0</v>
      </c>
    </row>
    <row r="78" spans="1:84" ht="15.75" x14ac:dyDescent="0.5">
      <c r="A78" s="83">
        <v>10.4</v>
      </c>
      <c r="B78" s="82">
        <v>51</v>
      </c>
      <c r="C78" s="82">
        <v>5</v>
      </c>
      <c r="D78" s="84">
        <v>0.63600000000000001</v>
      </c>
      <c r="E78" s="82">
        <v>118</v>
      </c>
      <c r="F78" s="82">
        <v>3</v>
      </c>
      <c r="G78" s="82">
        <v>112</v>
      </c>
      <c r="H78" s="29">
        <v>0</v>
      </c>
      <c r="I78" s="82">
        <v>32</v>
      </c>
      <c r="J78" s="82">
        <v>10</v>
      </c>
      <c r="K78" s="82">
        <v>2</v>
      </c>
      <c r="L78" s="61">
        <v>35</v>
      </c>
      <c r="M78" s="62">
        <v>26</v>
      </c>
      <c r="N78" s="80">
        <v>1</v>
      </c>
      <c r="O78" s="30">
        <v>173</v>
      </c>
      <c r="P78" s="30">
        <v>180</v>
      </c>
      <c r="Q78" s="82">
        <v>1</v>
      </c>
      <c r="T78">
        <v>10.9</v>
      </c>
      <c r="U78">
        <v>56</v>
      </c>
      <c r="V78">
        <v>9</v>
      </c>
      <c r="W78">
        <v>1.9990000000000001</v>
      </c>
      <c r="X78">
        <v>75</v>
      </c>
      <c r="Y78">
        <v>0</v>
      </c>
      <c r="Z78">
        <v>72</v>
      </c>
      <c r="AA78">
        <v>1</v>
      </c>
      <c r="AB78">
        <v>49</v>
      </c>
      <c r="AC78">
        <v>7</v>
      </c>
      <c r="AD78">
        <v>4</v>
      </c>
      <c r="AE78">
        <v>41</v>
      </c>
      <c r="AF78">
        <v>33</v>
      </c>
      <c r="AG78">
        <v>0</v>
      </c>
      <c r="AH78">
        <v>182</v>
      </c>
      <c r="AI78">
        <v>189</v>
      </c>
      <c r="AJ78" s="106">
        <v>0</v>
      </c>
      <c r="AK78" s="107">
        <v>1</v>
      </c>
      <c r="AL78" s="108">
        <f t="shared" si="15"/>
        <v>1</v>
      </c>
      <c r="AM78" s="80">
        <f t="shared" si="16"/>
        <v>0</v>
      </c>
      <c r="AN78" s="80">
        <f t="shared" si="17"/>
        <v>0.25909564521848116</v>
      </c>
      <c r="AO78" s="106">
        <f t="shared" si="18"/>
        <v>0.25909564521848116</v>
      </c>
      <c r="AP78" s="108">
        <f t="shared" si="19"/>
        <v>0.74090435478151884</v>
      </c>
      <c r="AQ78" s="106">
        <f t="shared" si="20"/>
        <v>-0.29988373788545258</v>
      </c>
      <c r="AR78" s="108">
        <f t="shared" si="21"/>
        <v>100</v>
      </c>
      <c r="AS78" s="80">
        <f t="shared" si="22"/>
        <v>0.34970187925927965</v>
      </c>
      <c r="BY78">
        <v>0.66231713467697984</v>
      </c>
      <c r="BZ78">
        <v>0</v>
      </c>
      <c r="CA78">
        <v>1</v>
      </c>
      <c r="CB78" s="80">
        <f t="shared" si="26"/>
        <v>39</v>
      </c>
      <c r="CC78" s="80">
        <f t="shared" si="27"/>
        <v>35</v>
      </c>
      <c r="CD78" s="80">
        <f t="shared" si="23"/>
        <v>0.27777777777777779</v>
      </c>
      <c r="CE78" s="80">
        <f t="shared" si="24"/>
        <v>0.63541666666666674</v>
      </c>
      <c r="CF78" s="80">
        <f t="shared" si="25"/>
        <v>0</v>
      </c>
    </row>
    <row r="79" spans="1:84" ht="15.75" x14ac:dyDescent="0.5">
      <c r="A79" s="83">
        <v>12.7</v>
      </c>
      <c r="B79" s="82">
        <v>51</v>
      </c>
      <c r="C79" s="82">
        <v>7</v>
      </c>
      <c r="D79" s="84">
        <v>0.17199999999999999</v>
      </c>
      <c r="E79" s="82">
        <v>117</v>
      </c>
      <c r="F79" s="82">
        <v>5</v>
      </c>
      <c r="G79" s="82">
        <v>168</v>
      </c>
      <c r="H79" s="29">
        <v>1</v>
      </c>
      <c r="I79" s="82">
        <v>33</v>
      </c>
      <c r="J79" s="82">
        <v>11</v>
      </c>
      <c r="K79" s="82">
        <v>5</v>
      </c>
      <c r="L79" s="61">
        <v>36</v>
      </c>
      <c r="M79" s="62">
        <v>23</v>
      </c>
      <c r="N79" s="80">
        <v>0</v>
      </c>
      <c r="O79" s="30">
        <v>176</v>
      </c>
      <c r="P79" s="30">
        <v>184</v>
      </c>
      <c r="Q79" s="82">
        <v>1</v>
      </c>
      <c r="T79">
        <v>11</v>
      </c>
      <c r="U79">
        <v>51</v>
      </c>
      <c r="V79">
        <v>6</v>
      </c>
      <c r="W79">
        <v>1.0840000000000001</v>
      </c>
      <c r="X79">
        <v>181</v>
      </c>
      <c r="Y79">
        <v>2</v>
      </c>
      <c r="Z79">
        <v>101</v>
      </c>
      <c r="AA79">
        <v>1</v>
      </c>
      <c r="AB79">
        <v>53</v>
      </c>
      <c r="AC79">
        <v>9</v>
      </c>
      <c r="AD79">
        <v>4</v>
      </c>
      <c r="AE79">
        <v>37</v>
      </c>
      <c r="AF79">
        <v>33</v>
      </c>
      <c r="AG79">
        <v>0</v>
      </c>
      <c r="AH79">
        <v>164</v>
      </c>
      <c r="AI79">
        <v>170</v>
      </c>
      <c r="AJ79" s="106">
        <v>0</v>
      </c>
      <c r="AK79" s="107">
        <v>1</v>
      </c>
      <c r="AL79" s="108">
        <f t="shared" si="15"/>
        <v>1</v>
      </c>
      <c r="AM79" s="80">
        <f t="shared" si="16"/>
        <v>0</v>
      </c>
      <c r="AN79" s="80">
        <f t="shared" si="17"/>
        <v>0.2313712068726039</v>
      </c>
      <c r="AO79" s="106">
        <f t="shared" si="18"/>
        <v>0.2313712068726039</v>
      </c>
      <c r="AP79" s="108">
        <f t="shared" si="19"/>
        <v>0.76862879312739607</v>
      </c>
      <c r="AQ79" s="106">
        <f t="shared" si="20"/>
        <v>-0.26314713976879062</v>
      </c>
      <c r="AR79" s="108">
        <f t="shared" si="21"/>
        <v>100</v>
      </c>
      <c r="AS79" s="80">
        <f t="shared" si="22"/>
        <v>0.30101813637659991</v>
      </c>
      <c r="BY79">
        <v>0.66427925490667916</v>
      </c>
      <c r="BZ79">
        <v>0</v>
      </c>
      <c r="CA79">
        <v>1</v>
      </c>
      <c r="CB79" s="80">
        <f t="shared" si="26"/>
        <v>39</v>
      </c>
      <c r="CC79" s="80">
        <f t="shared" si="27"/>
        <v>36</v>
      </c>
      <c r="CD79" s="80">
        <f t="shared" si="23"/>
        <v>0.27777777777777779</v>
      </c>
      <c r="CE79" s="80">
        <f t="shared" si="24"/>
        <v>0.625</v>
      </c>
      <c r="CF79" s="80">
        <f t="shared" si="25"/>
        <v>0</v>
      </c>
    </row>
    <row r="80" spans="1:84" ht="15.75" x14ac:dyDescent="0.5">
      <c r="A80" s="83">
        <v>14</v>
      </c>
      <c r="B80" s="82">
        <v>74</v>
      </c>
      <c r="C80" s="82">
        <v>18</v>
      </c>
      <c r="D80" s="84">
        <v>4.3999999999999997E-2</v>
      </c>
      <c r="E80" s="82">
        <v>175</v>
      </c>
      <c r="F80" s="82">
        <v>3</v>
      </c>
      <c r="G80" s="82">
        <v>78</v>
      </c>
      <c r="H80" s="29">
        <v>1</v>
      </c>
      <c r="I80" s="82">
        <v>39</v>
      </c>
      <c r="J80" s="82">
        <v>7</v>
      </c>
      <c r="K80" s="82">
        <v>3</v>
      </c>
      <c r="L80" s="61">
        <v>45</v>
      </c>
      <c r="M80" s="62">
        <v>84</v>
      </c>
      <c r="N80" s="80">
        <v>0</v>
      </c>
      <c r="O80" s="30">
        <v>179</v>
      </c>
      <c r="P80" s="30">
        <v>187</v>
      </c>
      <c r="Q80" s="82">
        <v>1</v>
      </c>
      <c r="T80">
        <v>11.1</v>
      </c>
      <c r="U80">
        <v>65</v>
      </c>
      <c r="V80">
        <v>3</v>
      </c>
      <c r="W80">
        <v>0.159</v>
      </c>
      <c r="X80">
        <v>144</v>
      </c>
      <c r="Y80">
        <v>2</v>
      </c>
      <c r="Z80">
        <v>85</v>
      </c>
      <c r="AA80">
        <v>1</v>
      </c>
      <c r="AB80">
        <v>47</v>
      </c>
      <c r="AC80">
        <v>14</v>
      </c>
      <c r="AD80">
        <v>3</v>
      </c>
      <c r="AE80">
        <v>27</v>
      </c>
      <c r="AF80">
        <v>59</v>
      </c>
      <c r="AG80">
        <v>1</v>
      </c>
      <c r="AH80">
        <v>168</v>
      </c>
      <c r="AI80">
        <v>174</v>
      </c>
      <c r="AJ80" s="106">
        <v>0</v>
      </c>
      <c r="AK80" s="107">
        <v>1</v>
      </c>
      <c r="AL80" s="108">
        <f t="shared" si="15"/>
        <v>1</v>
      </c>
      <c r="AM80" s="80">
        <f t="shared" si="16"/>
        <v>0</v>
      </c>
      <c r="AN80" s="80">
        <f t="shared" si="17"/>
        <v>0.13175768975382651</v>
      </c>
      <c r="AO80" s="106">
        <f t="shared" si="18"/>
        <v>0.13175768975382651</v>
      </c>
      <c r="AP80" s="108">
        <f t="shared" si="19"/>
        <v>0.86824231024617349</v>
      </c>
      <c r="AQ80" s="106">
        <f t="shared" si="20"/>
        <v>-0.14128444400970061</v>
      </c>
      <c r="AR80" s="108">
        <f t="shared" si="21"/>
        <v>100</v>
      </c>
      <c r="AS80" s="80">
        <f t="shared" si="22"/>
        <v>0.15175221041286174</v>
      </c>
      <c r="BY80">
        <v>0.66871767143383132</v>
      </c>
      <c r="BZ80">
        <v>0</v>
      </c>
      <c r="CA80">
        <v>1</v>
      </c>
      <c r="CB80" s="80">
        <f t="shared" si="26"/>
        <v>39</v>
      </c>
      <c r="CC80" s="80">
        <f t="shared" si="27"/>
        <v>37</v>
      </c>
      <c r="CD80" s="80">
        <f t="shared" si="23"/>
        <v>0.27777777777777779</v>
      </c>
      <c r="CE80" s="80">
        <f t="shared" si="24"/>
        <v>0.61458333333333326</v>
      </c>
      <c r="CF80" s="80">
        <f t="shared" si="25"/>
        <v>0</v>
      </c>
    </row>
    <row r="81" spans="1:84" ht="15.75" x14ac:dyDescent="0.5">
      <c r="A81" s="83">
        <v>9.4</v>
      </c>
      <c r="B81" s="82">
        <v>50</v>
      </c>
      <c r="C81" s="82">
        <v>11</v>
      </c>
      <c r="D81" s="84">
        <v>1.5449999999999999</v>
      </c>
      <c r="E81" s="82">
        <v>102</v>
      </c>
      <c r="F81" s="82">
        <v>3</v>
      </c>
      <c r="G81" s="82">
        <v>110</v>
      </c>
      <c r="H81" s="29">
        <v>0</v>
      </c>
      <c r="I81" s="82">
        <v>41</v>
      </c>
      <c r="J81" s="82">
        <v>10</v>
      </c>
      <c r="K81" s="82">
        <v>3</v>
      </c>
      <c r="L81" s="61">
        <v>41</v>
      </c>
      <c r="M81" s="62">
        <v>28</v>
      </c>
      <c r="N81" s="80">
        <v>1</v>
      </c>
      <c r="O81" s="30">
        <v>162</v>
      </c>
      <c r="P81" s="30">
        <v>169</v>
      </c>
      <c r="Q81" s="82">
        <v>1</v>
      </c>
      <c r="T81">
        <v>11.1</v>
      </c>
      <c r="U81">
        <v>70</v>
      </c>
      <c r="V81">
        <v>20</v>
      </c>
      <c r="W81">
        <v>0.40799999999999997</v>
      </c>
      <c r="X81">
        <v>175</v>
      </c>
      <c r="Y81">
        <v>2</v>
      </c>
      <c r="Z81">
        <v>96</v>
      </c>
      <c r="AA81">
        <v>0</v>
      </c>
      <c r="AB81">
        <v>42</v>
      </c>
      <c r="AC81">
        <v>7</v>
      </c>
      <c r="AD81">
        <v>6</v>
      </c>
      <c r="AE81">
        <v>47</v>
      </c>
      <c r="AF81">
        <v>49</v>
      </c>
      <c r="AG81">
        <v>0</v>
      </c>
      <c r="AH81">
        <v>161</v>
      </c>
      <c r="AI81">
        <v>168</v>
      </c>
      <c r="AJ81" s="106">
        <v>0</v>
      </c>
      <c r="AK81" s="107">
        <v>1</v>
      </c>
      <c r="AL81" s="108">
        <f t="shared" si="15"/>
        <v>1</v>
      </c>
      <c r="AM81" s="80">
        <f t="shared" si="16"/>
        <v>0</v>
      </c>
      <c r="AN81" s="80">
        <f t="shared" si="17"/>
        <v>0.57462853026786309</v>
      </c>
      <c r="AO81" s="106">
        <f t="shared" si="18"/>
        <v>0.57462853026786309</v>
      </c>
      <c r="AP81" s="108">
        <f t="shared" si="19"/>
        <v>0.42537146973213691</v>
      </c>
      <c r="AQ81" s="106">
        <f t="shared" si="20"/>
        <v>-0.85479244538531018</v>
      </c>
      <c r="AR81" s="108">
        <f t="shared" si="21"/>
        <v>0</v>
      </c>
      <c r="AS81" s="80">
        <f t="shared" si="22"/>
        <v>1.3508863926151786</v>
      </c>
      <c r="BY81">
        <v>0.66929167294886904</v>
      </c>
      <c r="BZ81">
        <v>0</v>
      </c>
      <c r="CA81">
        <v>1</v>
      </c>
      <c r="CB81" s="80">
        <f t="shared" si="26"/>
        <v>39</v>
      </c>
      <c r="CC81" s="80">
        <f t="shared" si="27"/>
        <v>38</v>
      </c>
      <c r="CD81" s="80">
        <f t="shared" si="23"/>
        <v>0.27777777777777779</v>
      </c>
      <c r="CE81" s="80">
        <f t="shared" si="24"/>
        <v>0.60416666666666674</v>
      </c>
      <c r="CF81" s="80">
        <f t="shared" si="25"/>
        <v>1.1188271604938255E-2</v>
      </c>
    </row>
    <row r="82" spans="1:84" ht="15.75" x14ac:dyDescent="0.5">
      <c r="A82" s="83">
        <v>14</v>
      </c>
      <c r="B82" s="82">
        <v>70</v>
      </c>
      <c r="C82" s="82">
        <v>5</v>
      </c>
      <c r="D82" s="84">
        <v>0.29099999999999998</v>
      </c>
      <c r="E82" s="82">
        <v>182</v>
      </c>
      <c r="F82" s="82">
        <v>3</v>
      </c>
      <c r="G82" s="82">
        <v>132</v>
      </c>
      <c r="H82" s="29">
        <v>1</v>
      </c>
      <c r="I82" s="82">
        <v>31</v>
      </c>
      <c r="J82" s="82">
        <v>6</v>
      </c>
      <c r="K82" s="82">
        <v>2</v>
      </c>
      <c r="L82" s="61">
        <v>35</v>
      </c>
      <c r="M82" s="62">
        <v>74</v>
      </c>
      <c r="N82" s="80">
        <v>1</v>
      </c>
      <c r="O82" s="30">
        <v>168</v>
      </c>
      <c r="P82" s="30">
        <v>173</v>
      </c>
      <c r="Q82" s="82">
        <v>1</v>
      </c>
      <c r="T82">
        <v>11.2</v>
      </c>
      <c r="U82">
        <v>70</v>
      </c>
      <c r="V82">
        <v>14</v>
      </c>
      <c r="W82">
        <v>4.8000000000000001E-2</v>
      </c>
      <c r="X82">
        <v>197</v>
      </c>
      <c r="Y82">
        <v>4</v>
      </c>
      <c r="Z82">
        <v>72</v>
      </c>
      <c r="AA82">
        <v>1</v>
      </c>
      <c r="AB82">
        <v>35</v>
      </c>
      <c r="AC82">
        <v>11</v>
      </c>
      <c r="AD82">
        <v>3</v>
      </c>
      <c r="AE82">
        <v>42</v>
      </c>
      <c r="AF82">
        <v>56</v>
      </c>
      <c r="AG82">
        <v>0</v>
      </c>
      <c r="AH82">
        <v>166</v>
      </c>
      <c r="AI82">
        <v>172</v>
      </c>
      <c r="AJ82" s="106">
        <v>1</v>
      </c>
      <c r="AK82" s="107">
        <v>0</v>
      </c>
      <c r="AL82" s="108">
        <f t="shared" si="15"/>
        <v>1</v>
      </c>
      <c r="AM82" s="80">
        <f t="shared" si="16"/>
        <v>1</v>
      </c>
      <c r="AN82" s="80">
        <f t="shared" si="17"/>
        <v>0.89218812340038733</v>
      </c>
      <c r="AO82" s="106">
        <f t="shared" si="18"/>
        <v>0.89218812340038733</v>
      </c>
      <c r="AP82" s="108">
        <f t="shared" si="19"/>
        <v>0.10781187659961267</v>
      </c>
      <c r="AQ82" s="106">
        <f t="shared" si="20"/>
        <v>-0.11407826796546826</v>
      </c>
      <c r="AR82" s="108">
        <f t="shared" si="21"/>
        <v>100</v>
      </c>
      <c r="AS82" s="80">
        <f t="shared" si="22"/>
        <v>0.12083984730564488</v>
      </c>
      <c r="BY82">
        <v>0.66966798819045048</v>
      </c>
      <c r="BZ82">
        <v>1</v>
      </c>
      <c r="CA82">
        <v>0</v>
      </c>
      <c r="CB82" s="80">
        <f t="shared" si="26"/>
        <v>40</v>
      </c>
      <c r="CC82" s="80">
        <f t="shared" si="27"/>
        <v>38</v>
      </c>
      <c r="CD82" s="80">
        <f t="shared" si="23"/>
        <v>0.2592592592592593</v>
      </c>
      <c r="CE82" s="80">
        <f t="shared" si="24"/>
        <v>0.60416666666666674</v>
      </c>
      <c r="CF82" s="80">
        <f t="shared" si="25"/>
        <v>1.1188271604938323E-2</v>
      </c>
    </row>
    <row r="83" spans="1:84" ht="15.75" x14ac:dyDescent="0.5">
      <c r="A83" s="83">
        <v>15.9</v>
      </c>
      <c r="B83" s="82">
        <v>66</v>
      </c>
      <c r="C83" s="82">
        <v>9</v>
      </c>
      <c r="D83" s="84">
        <v>9.1999999999999998E-2</v>
      </c>
      <c r="E83" s="82">
        <v>230</v>
      </c>
      <c r="F83" s="82">
        <v>4</v>
      </c>
      <c r="G83" s="82">
        <v>137</v>
      </c>
      <c r="H83" s="29">
        <v>0</v>
      </c>
      <c r="I83" s="82">
        <v>43</v>
      </c>
      <c r="J83" s="82">
        <v>12</v>
      </c>
      <c r="K83" s="82">
        <v>3</v>
      </c>
      <c r="L83" s="61">
        <v>36</v>
      </c>
      <c r="M83" s="62">
        <v>65</v>
      </c>
      <c r="N83" s="80">
        <v>0</v>
      </c>
      <c r="O83" s="30">
        <v>165</v>
      </c>
      <c r="P83" s="30">
        <v>174</v>
      </c>
      <c r="Q83" s="82">
        <v>0</v>
      </c>
      <c r="T83">
        <v>11.3</v>
      </c>
      <c r="U83">
        <v>72</v>
      </c>
      <c r="V83">
        <v>4</v>
      </c>
      <c r="W83">
        <v>1.496</v>
      </c>
      <c r="X83">
        <v>139</v>
      </c>
      <c r="Y83">
        <v>2</v>
      </c>
      <c r="Z83">
        <v>84</v>
      </c>
      <c r="AA83">
        <v>1</v>
      </c>
      <c r="AB83">
        <v>36</v>
      </c>
      <c r="AC83">
        <v>6</v>
      </c>
      <c r="AD83">
        <v>3</v>
      </c>
      <c r="AE83">
        <v>34</v>
      </c>
      <c r="AF83">
        <v>77</v>
      </c>
      <c r="AG83">
        <v>0</v>
      </c>
      <c r="AH83">
        <v>177</v>
      </c>
      <c r="AI83">
        <v>184</v>
      </c>
      <c r="AJ83" s="106">
        <v>1</v>
      </c>
      <c r="AK83" s="107">
        <v>0</v>
      </c>
      <c r="AL83" s="108">
        <f t="shared" si="15"/>
        <v>1</v>
      </c>
      <c r="AM83" s="80">
        <f t="shared" si="16"/>
        <v>1</v>
      </c>
      <c r="AN83" s="80">
        <f t="shared" si="17"/>
        <v>0.88168114775575479</v>
      </c>
      <c r="AO83" s="106">
        <f t="shared" si="18"/>
        <v>0.88168114775575479</v>
      </c>
      <c r="AP83" s="108">
        <f t="shared" si="19"/>
        <v>0.11831885224424521</v>
      </c>
      <c r="AQ83" s="106">
        <f t="shared" si="20"/>
        <v>-0.12592479881701618</v>
      </c>
      <c r="AR83" s="108">
        <f t="shared" si="21"/>
        <v>100</v>
      </c>
      <c r="AS83" s="80">
        <f t="shared" si="22"/>
        <v>0.13419687212935866</v>
      </c>
      <c r="BY83">
        <v>0.67602700038691677</v>
      </c>
      <c r="BZ83">
        <v>1</v>
      </c>
      <c r="CA83">
        <v>0</v>
      </c>
      <c r="CB83" s="80">
        <f t="shared" si="26"/>
        <v>41</v>
      </c>
      <c r="CC83" s="80">
        <f t="shared" si="27"/>
        <v>38</v>
      </c>
      <c r="CD83" s="80">
        <f t="shared" si="23"/>
        <v>0.2407407407407407</v>
      </c>
      <c r="CE83" s="80">
        <f t="shared" si="24"/>
        <v>0.60416666666666674</v>
      </c>
      <c r="CF83" s="80">
        <f t="shared" si="25"/>
        <v>0</v>
      </c>
    </row>
    <row r="84" spans="1:84" ht="15.75" x14ac:dyDescent="0.5">
      <c r="A84" s="83">
        <v>7.5</v>
      </c>
      <c r="B84" s="82">
        <v>43</v>
      </c>
      <c r="C84" s="82">
        <v>5</v>
      </c>
      <c r="D84" s="84">
        <v>0.48</v>
      </c>
      <c r="E84" s="82">
        <v>59</v>
      </c>
      <c r="F84" s="82">
        <v>3</v>
      </c>
      <c r="G84" s="82">
        <v>127</v>
      </c>
      <c r="H84" s="29">
        <v>0</v>
      </c>
      <c r="I84" s="82">
        <v>30</v>
      </c>
      <c r="J84" s="82">
        <v>4</v>
      </c>
      <c r="K84" s="82">
        <v>2</v>
      </c>
      <c r="L84" s="61">
        <v>35</v>
      </c>
      <c r="M84" s="62">
        <v>17</v>
      </c>
      <c r="N84" s="80">
        <v>0</v>
      </c>
      <c r="O84" s="30">
        <v>170</v>
      </c>
      <c r="P84" s="30">
        <v>175</v>
      </c>
      <c r="Q84" s="82">
        <v>0</v>
      </c>
      <c r="T84">
        <v>11.4</v>
      </c>
      <c r="U84">
        <v>58</v>
      </c>
      <c r="V84">
        <v>2</v>
      </c>
      <c r="W84">
        <v>1.3360000000000001</v>
      </c>
      <c r="X84">
        <v>150</v>
      </c>
      <c r="Y84">
        <v>2</v>
      </c>
      <c r="Z84">
        <v>98</v>
      </c>
      <c r="AA84">
        <v>1</v>
      </c>
      <c r="AB84">
        <v>38</v>
      </c>
      <c r="AC84">
        <v>9</v>
      </c>
      <c r="AD84">
        <v>2</v>
      </c>
      <c r="AE84">
        <v>47</v>
      </c>
      <c r="AF84">
        <v>41</v>
      </c>
      <c r="AG84">
        <v>1</v>
      </c>
      <c r="AH84">
        <v>177</v>
      </c>
      <c r="AI84">
        <v>183</v>
      </c>
      <c r="AJ84" s="106">
        <v>0</v>
      </c>
      <c r="AK84" s="107">
        <v>1</v>
      </c>
      <c r="AL84" s="108">
        <f t="shared" si="15"/>
        <v>1</v>
      </c>
      <c r="AM84" s="80">
        <f t="shared" si="16"/>
        <v>0</v>
      </c>
      <c r="AN84" s="80">
        <f t="shared" si="17"/>
        <v>0.37356838166654233</v>
      </c>
      <c r="AO84" s="106">
        <f t="shared" si="18"/>
        <v>0.37356838166654233</v>
      </c>
      <c r="AP84" s="108">
        <f t="shared" si="19"/>
        <v>0.62643161833345773</v>
      </c>
      <c r="AQ84" s="106">
        <f t="shared" si="20"/>
        <v>-0.46771565931273262</v>
      </c>
      <c r="AR84" s="108">
        <f t="shared" si="21"/>
        <v>100</v>
      </c>
      <c r="AS84" s="80">
        <f t="shared" si="22"/>
        <v>0.59634343276026502</v>
      </c>
      <c r="BY84">
        <v>0.67670857390181716</v>
      </c>
      <c r="BZ84">
        <v>0</v>
      </c>
      <c r="CA84">
        <v>1</v>
      </c>
      <c r="CB84" s="80">
        <f t="shared" si="26"/>
        <v>41</v>
      </c>
      <c r="CC84" s="80">
        <f t="shared" si="27"/>
        <v>39</v>
      </c>
      <c r="CD84" s="80">
        <f t="shared" si="23"/>
        <v>0.2407407407407407</v>
      </c>
      <c r="CE84" s="80">
        <f t="shared" si="24"/>
        <v>0.59375</v>
      </c>
      <c r="CF84" s="80">
        <f t="shared" si="25"/>
        <v>1.0995370370370353E-2</v>
      </c>
    </row>
    <row r="85" spans="1:84" ht="15.75" x14ac:dyDescent="0.5">
      <c r="A85" s="83">
        <v>8.1</v>
      </c>
      <c r="B85" s="82">
        <v>49</v>
      </c>
      <c r="C85" s="82">
        <v>16</v>
      </c>
      <c r="D85" s="84">
        <v>0.98299999999999998</v>
      </c>
      <c r="E85" s="82">
        <v>71</v>
      </c>
      <c r="F85" s="82">
        <v>4</v>
      </c>
      <c r="G85" s="82">
        <v>112</v>
      </c>
      <c r="H85" s="29">
        <v>0</v>
      </c>
      <c r="I85" s="82">
        <v>39</v>
      </c>
      <c r="J85" s="82">
        <v>7</v>
      </c>
      <c r="K85" s="82">
        <v>3</v>
      </c>
      <c r="L85" s="61">
        <v>45</v>
      </c>
      <c r="M85" s="62">
        <v>23</v>
      </c>
      <c r="N85" s="80">
        <v>0</v>
      </c>
      <c r="O85" s="30">
        <v>175</v>
      </c>
      <c r="P85" s="30">
        <v>180</v>
      </c>
      <c r="Q85" s="82">
        <v>1</v>
      </c>
      <c r="T85">
        <v>11.4</v>
      </c>
      <c r="U85">
        <v>65</v>
      </c>
      <c r="V85">
        <v>9</v>
      </c>
      <c r="W85">
        <v>0.27500000000000002</v>
      </c>
      <c r="X85">
        <v>139</v>
      </c>
      <c r="Y85">
        <v>1</v>
      </c>
      <c r="Z85">
        <v>124</v>
      </c>
      <c r="AA85">
        <v>1</v>
      </c>
      <c r="AB85">
        <v>34</v>
      </c>
      <c r="AC85">
        <v>11</v>
      </c>
      <c r="AD85">
        <v>2</v>
      </c>
      <c r="AE85">
        <v>40</v>
      </c>
      <c r="AF85">
        <v>59</v>
      </c>
      <c r="AG85">
        <v>1</v>
      </c>
      <c r="AH85">
        <v>169</v>
      </c>
      <c r="AI85">
        <v>174</v>
      </c>
      <c r="AJ85" s="106">
        <v>0</v>
      </c>
      <c r="AK85" s="107">
        <v>1</v>
      </c>
      <c r="AL85" s="108">
        <f t="shared" si="15"/>
        <v>1</v>
      </c>
      <c r="AM85" s="80">
        <f t="shared" si="16"/>
        <v>0</v>
      </c>
      <c r="AN85" s="80">
        <f t="shared" si="17"/>
        <v>0.26750653562699395</v>
      </c>
      <c r="AO85" s="106">
        <f t="shared" si="18"/>
        <v>0.26750653562699395</v>
      </c>
      <c r="AP85" s="108">
        <f t="shared" si="19"/>
        <v>0.73249346437300611</v>
      </c>
      <c r="AQ85" s="106">
        <f t="shared" si="20"/>
        <v>-0.31130086048839001</v>
      </c>
      <c r="AR85" s="108">
        <f t="shared" si="21"/>
        <v>100</v>
      </c>
      <c r="AS85" s="80">
        <f t="shared" si="22"/>
        <v>0.36519989411232773</v>
      </c>
      <c r="BY85">
        <v>0.67806023703183382</v>
      </c>
      <c r="BZ85">
        <v>1</v>
      </c>
      <c r="CA85">
        <v>0</v>
      </c>
      <c r="CB85" s="80">
        <f t="shared" si="26"/>
        <v>42</v>
      </c>
      <c r="CC85" s="80">
        <f t="shared" si="27"/>
        <v>39</v>
      </c>
      <c r="CD85" s="80">
        <f t="shared" si="23"/>
        <v>0.22222222222222221</v>
      </c>
      <c r="CE85" s="80">
        <f t="shared" si="24"/>
        <v>0.59375</v>
      </c>
      <c r="CF85" s="80">
        <f t="shared" si="25"/>
        <v>1.0995370370370353E-2</v>
      </c>
    </row>
    <row r="86" spans="1:84" ht="15.75" x14ac:dyDescent="0.5">
      <c r="A86" s="83">
        <v>10.3</v>
      </c>
      <c r="B86" s="82">
        <v>49</v>
      </c>
      <c r="C86" s="82">
        <v>3</v>
      </c>
      <c r="D86" s="84">
        <v>1.881</v>
      </c>
      <c r="E86" s="82">
        <v>46</v>
      </c>
      <c r="F86" s="82">
        <v>1</v>
      </c>
      <c r="G86" s="82">
        <v>85</v>
      </c>
      <c r="H86" s="29">
        <v>1</v>
      </c>
      <c r="I86" s="82">
        <v>46</v>
      </c>
      <c r="J86" s="82">
        <v>9</v>
      </c>
      <c r="K86" s="82">
        <v>3</v>
      </c>
      <c r="L86" s="61">
        <v>36</v>
      </c>
      <c r="M86" s="62">
        <v>17</v>
      </c>
      <c r="N86" s="80">
        <v>0</v>
      </c>
      <c r="O86" s="30">
        <v>184</v>
      </c>
      <c r="P86" s="30">
        <v>194</v>
      </c>
      <c r="Q86" s="82">
        <v>0</v>
      </c>
      <c r="T86">
        <v>11.4</v>
      </c>
      <c r="U86">
        <v>96</v>
      </c>
      <c r="V86">
        <v>1</v>
      </c>
      <c r="W86">
        <v>0.83099999999999996</v>
      </c>
      <c r="X86">
        <v>199</v>
      </c>
      <c r="Y86">
        <v>3</v>
      </c>
      <c r="Z86">
        <v>109</v>
      </c>
      <c r="AA86">
        <v>0</v>
      </c>
      <c r="AB86">
        <v>44</v>
      </c>
      <c r="AC86">
        <v>10</v>
      </c>
      <c r="AD86">
        <v>4</v>
      </c>
      <c r="AE86">
        <v>24</v>
      </c>
      <c r="AF86">
        <v>65</v>
      </c>
      <c r="AG86">
        <v>0</v>
      </c>
      <c r="AH86">
        <v>162</v>
      </c>
      <c r="AI86">
        <v>168</v>
      </c>
      <c r="AJ86" s="106">
        <v>1</v>
      </c>
      <c r="AK86" s="107">
        <v>0</v>
      </c>
      <c r="AL86" s="108">
        <f t="shared" si="15"/>
        <v>1</v>
      </c>
      <c r="AM86" s="80">
        <f t="shared" si="16"/>
        <v>1</v>
      </c>
      <c r="AN86" s="80">
        <f t="shared" si="17"/>
        <v>0.92081968044642515</v>
      </c>
      <c r="AO86" s="106">
        <f t="shared" si="18"/>
        <v>0.92081968044642515</v>
      </c>
      <c r="AP86" s="108">
        <f t="shared" si="19"/>
        <v>7.9180319553574852E-2</v>
      </c>
      <c r="AQ86" s="106">
        <f t="shared" si="20"/>
        <v>-8.2491048598670236E-2</v>
      </c>
      <c r="AR86" s="108">
        <f t="shared" si="21"/>
        <v>100</v>
      </c>
      <c r="AS86" s="80">
        <f t="shared" si="22"/>
        <v>8.5988952272596106E-2</v>
      </c>
      <c r="BY86">
        <v>0.6855194081083148</v>
      </c>
      <c r="BZ86">
        <v>1</v>
      </c>
      <c r="CA86">
        <v>0</v>
      </c>
      <c r="CB86" s="80">
        <f t="shared" si="26"/>
        <v>43</v>
      </c>
      <c r="CC86" s="80">
        <f t="shared" si="27"/>
        <v>39</v>
      </c>
      <c r="CD86" s="80">
        <f t="shared" si="23"/>
        <v>0.20370370370370372</v>
      </c>
      <c r="CE86" s="80">
        <f t="shared" si="24"/>
        <v>0.59375</v>
      </c>
      <c r="CF86" s="80">
        <f t="shared" si="25"/>
        <v>1.0995370370370353E-2</v>
      </c>
    </row>
    <row r="87" spans="1:84" ht="15.75" x14ac:dyDescent="0.5">
      <c r="A87" s="83">
        <v>7.7</v>
      </c>
      <c r="B87" s="82">
        <v>46</v>
      </c>
      <c r="C87" s="82">
        <v>3</v>
      </c>
      <c r="D87" s="84">
        <v>2.6259999999999999</v>
      </c>
      <c r="E87" s="82">
        <v>43</v>
      </c>
      <c r="F87" s="82">
        <v>2</v>
      </c>
      <c r="G87" s="82">
        <v>74</v>
      </c>
      <c r="H87" s="29">
        <v>0</v>
      </c>
      <c r="I87" s="82">
        <v>50</v>
      </c>
      <c r="J87" s="82">
        <v>4</v>
      </c>
      <c r="K87" s="82">
        <v>4</v>
      </c>
      <c r="L87" s="61">
        <v>50</v>
      </c>
      <c r="M87" s="62">
        <v>21</v>
      </c>
      <c r="N87" s="80">
        <v>0</v>
      </c>
      <c r="O87" s="30">
        <v>176</v>
      </c>
      <c r="P87" s="30">
        <v>180</v>
      </c>
      <c r="Q87" s="82">
        <v>0</v>
      </c>
      <c r="T87">
        <v>11.6</v>
      </c>
      <c r="U87">
        <v>55</v>
      </c>
      <c r="V87">
        <v>3</v>
      </c>
      <c r="W87">
        <v>0.73899999999999999</v>
      </c>
      <c r="X87">
        <v>146</v>
      </c>
      <c r="Y87">
        <v>3</v>
      </c>
      <c r="Z87">
        <v>114</v>
      </c>
      <c r="AA87">
        <v>1</v>
      </c>
      <c r="AB87">
        <v>43</v>
      </c>
      <c r="AC87">
        <v>11</v>
      </c>
      <c r="AD87">
        <v>3</v>
      </c>
      <c r="AE87">
        <v>28</v>
      </c>
      <c r="AF87">
        <v>35</v>
      </c>
      <c r="AG87">
        <v>0</v>
      </c>
      <c r="AH87">
        <v>170</v>
      </c>
      <c r="AI87">
        <v>175</v>
      </c>
      <c r="AJ87" s="106">
        <v>1</v>
      </c>
      <c r="AK87" s="107">
        <v>0</v>
      </c>
      <c r="AL87" s="108">
        <f t="shared" si="15"/>
        <v>1</v>
      </c>
      <c r="AM87" s="80">
        <f t="shared" si="16"/>
        <v>1</v>
      </c>
      <c r="AN87" s="80">
        <f t="shared" si="17"/>
        <v>0.54197842967850207</v>
      </c>
      <c r="AO87" s="106">
        <f t="shared" si="18"/>
        <v>0.54197842967850207</v>
      </c>
      <c r="AP87" s="108">
        <f t="shared" si="19"/>
        <v>0.45802157032149793</v>
      </c>
      <c r="AQ87" s="106">
        <f t="shared" si="20"/>
        <v>-0.61252907597557804</v>
      </c>
      <c r="AR87" s="108">
        <f t="shared" si="21"/>
        <v>100</v>
      </c>
      <c r="AS87" s="80">
        <f t="shared" si="22"/>
        <v>0.84509188048903205</v>
      </c>
      <c r="BY87">
        <v>0.69139867713113723</v>
      </c>
      <c r="BZ87">
        <v>1</v>
      </c>
      <c r="CA87">
        <v>0</v>
      </c>
      <c r="CB87" s="80">
        <f t="shared" si="26"/>
        <v>44</v>
      </c>
      <c r="CC87" s="80">
        <f t="shared" si="27"/>
        <v>39</v>
      </c>
      <c r="CD87" s="80">
        <f t="shared" si="23"/>
        <v>0.18518518518518523</v>
      </c>
      <c r="CE87" s="80">
        <f t="shared" si="24"/>
        <v>0.59375</v>
      </c>
      <c r="CF87" s="80">
        <f t="shared" si="25"/>
        <v>0</v>
      </c>
    </row>
    <row r="88" spans="1:84" ht="15.75" x14ac:dyDescent="0.5">
      <c r="A88" s="83">
        <v>8.5</v>
      </c>
      <c r="B88" s="82">
        <v>53</v>
      </c>
      <c r="C88" s="82">
        <v>21</v>
      </c>
      <c r="D88" s="84">
        <v>0.56799999999999995</v>
      </c>
      <c r="E88" s="82">
        <v>125</v>
      </c>
      <c r="F88" s="82">
        <v>3</v>
      </c>
      <c r="G88" s="82">
        <v>109</v>
      </c>
      <c r="H88" s="29">
        <v>0</v>
      </c>
      <c r="I88" s="82">
        <v>44</v>
      </c>
      <c r="J88" s="82">
        <v>8</v>
      </c>
      <c r="K88" s="82">
        <v>3</v>
      </c>
      <c r="L88" s="61">
        <v>45</v>
      </c>
      <c r="M88" s="62">
        <v>34</v>
      </c>
      <c r="N88" s="80">
        <v>0</v>
      </c>
      <c r="O88" s="30">
        <v>160</v>
      </c>
      <c r="P88" s="30">
        <v>167</v>
      </c>
      <c r="Q88" s="82">
        <v>0</v>
      </c>
      <c r="T88">
        <v>11.6</v>
      </c>
      <c r="U88">
        <v>60</v>
      </c>
      <c r="V88">
        <v>9</v>
      </c>
      <c r="W88">
        <v>3.2000000000000001E-2</v>
      </c>
      <c r="X88">
        <v>102</v>
      </c>
      <c r="Y88">
        <v>5</v>
      </c>
      <c r="Z88">
        <v>135</v>
      </c>
      <c r="AA88">
        <v>1</v>
      </c>
      <c r="AB88">
        <v>35</v>
      </c>
      <c r="AC88">
        <v>8</v>
      </c>
      <c r="AD88">
        <v>2</v>
      </c>
      <c r="AE88">
        <v>32</v>
      </c>
      <c r="AF88">
        <v>37</v>
      </c>
      <c r="AG88">
        <v>0</v>
      </c>
      <c r="AH88">
        <v>178</v>
      </c>
      <c r="AI88">
        <v>185</v>
      </c>
      <c r="AJ88" s="106">
        <v>1</v>
      </c>
      <c r="AK88" s="107">
        <v>0</v>
      </c>
      <c r="AL88" s="108">
        <f t="shared" si="15"/>
        <v>1</v>
      </c>
      <c r="AM88" s="80">
        <f t="shared" si="16"/>
        <v>1</v>
      </c>
      <c r="AN88" s="80">
        <f t="shared" si="17"/>
        <v>0.83949898718620153</v>
      </c>
      <c r="AO88" s="106">
        <f t="shared" si="18"/>
        <v>0.83949898718620153</v>
      </c>
      <c r="AP88" s="108">
        <f t="shared" si="19"/>
        <v>0.16050101281379847</v>
      </c>
      <c r="AQ88" s="106">
        <f t="shared" si="20"/>
        <v>-0.17495000891410609</v>
      </c>
      <c r="AR88" s="108">
        <f t="shared" si="21"/>
        <v>100</v>
      </c>
      <c r="AS88" s="80">
        <f t="shared" si="22"/>
        <v>0.1911866664089247</v>
      </c>
      <c r="BY88">
        <v>0.69398551798484753</v>
      </c>
      <c r="BZ88">
        <v>0</v>
      </c>
      <c r="CA88">
        <v>1</v>
      </c>
      <c r="CB88" s="80">
        <f t="shared" si="26"/>
        <v>44</v>
      </c>
      <c r="CC88" s="80">
        <f t="shared" si="27"/>
        <v>40</v>
      </c>
      <c r="CD88" s="80">
        <f t="shared" si="23"/>
        <v>0.18518518518518523</v>
      </c>
      <c r="CE88" s="80">
        <f t="shared" si="24"/>
        <v>0.58333333333333326</v>
      </c>
      <c r="CF88" s="80">
        <f t="shared" si="25"/>
        <v>0</v>
      </c>
    </row>
    <row r="89" spans="1:84" ht="15.75" x14ac:dyDescent="0.5">
      <c r="A89" s="83">
        <v>10.7</v>
      </c>
      <c r="B89" s="82">
        <v>62</v>
      </c>
      <c r="C89" s="82">
        <v>8</v>
      </c>
      <c r="D89" s="84">
        <v>0.879</v>
      </c>
      <c r="E89" s="82">
        <v>118</v>
      </c>
      <c r="F89" s="82">
        <v>3</v>
      </c>
      <c r="G89" s="82">
        <v>108</v>
      </c>
      <c r="H89" s="29">
        <v>1</v>
      </c>
      <c r="I89" s="82">
        <v>31</v>
      </c>
      <c r="J89" s="82">
        <v>10</v>
      </c>
      <c r="K89" s="82">
        <v>2</v>
      </c>
      <c r="L89" s="61">
        <v>37</v>
      </c>
      <c r="M89" s="62">
        <v>50</v>
      </c>
      <c r="N89" s="80">
        <v>1</v>
      </c>
      <c r="O89" s="30">
        <v>173</v>
      </c>
      <c r="P89" s="30">
        <v>180</v>
      </c>
      <c r="Q89" s="82">
        <v>0</v>
      </c>
      <c r="T89">
        <v>11.7</v>
      </c>
      <c r="U89">
        <v>82</v>
      </c>
      <c r="V89">
        <v>15</v>
      </c>
      <c r="W89">
        <v>0.88800000000000001</v>
      </c>
      <c r="X89">
        <v>202</v>
      </c>
      <c r="Y89">
        <v>5</v>
      </c>
      <c r="Z89">
        <v>147</v>
      </c>
      <c r="AA89">
        <v>1</v>
      </c>
      <c r="AB89">
        <v>40</v>
      </c>
      <c r="AC89">
        <v>7</v>
      </c>
      <c r="AD89">
        <v>3</v>
      </c>
      <c r="AE89">
        <v>42</v>
      </c>
      <c r="AF89">
        <v>61</v>
      </c>
      <c r="AG89">
        <v>1</v>
      </c>
      <c r="AH89">
        <v>156</v>
      </c>
      <c r="AI89">
        <v>163</v>
      </c>
      <c r="AJ89" s="106">
        <v>1</v>
      </c>
      <c r="AK89" s="107">
        <v>0</v>
      </c>
      <c r="AL89" s="108">
        <f t="shared" si="15"/>
        <v>1</v>
      </c>
      <c r="AM89" s="80">
        <f t="shared" si="16"/>
        <v>1</v>
      </c>
      <c r="AN89" s="80">
        <f t="shared" si="17"/>
        <v>0.69743328713109431</v>
      </c>
      <c r="AO89" s="106">
        <f t="shared" si="18"/>
        <v>0.69743328713109431</v>
      </c>
      <c r="AP89" s="108">
        <f t="shared" si="19"/>
        <v>0.30256671286890569</v>
      </c>
      <c r="AQ89" s="106">
        <f t="shared" si="20"/>
        <v>-0.36034841555114444</v>
      </c>
      <c r="AR89" s="108">
        <f t="shared" si="21"/>
        <v>100</v>
      </c>
      <c r="AS89" s="80">
        <f t="shared" si="22"/>
        <v>0.43382889582675332</v>
      </c>
      <c r="BY89">
        <v>0.69743328713109431</v>
      </c>
      <c r="BZ89">
        <v>0</v>
      </c>
      <c r="CA89">
        <v>1</v>
      </c>
      <c r="CB89" s="80">
        <f t="shared" si="26"/>
        <v>44</v>
      </c>
      <c r="CC89" s="80">
        <f t="shared" si="27"/>
        <v>41</v>
      </c>
      <c r="CD89" s="80">
        <f t="shared" si="23"/>
        <v>0.18518518518518523</v>
      </c>
      <c r="CE89" s="80">
        <f t="shared" si="24"/>
        <v>0.57291666666666674</v>
      </c>
      <c r="CF89" s="80">
        <f t="shared" si="25"/>
        <v>0</v>
      </c>
    </row>
    <row r="90" spans="1:84" ht="15.75" x14ac:dyDescent="0.5">
      <c r="A90" s="83">
        <v>7.4</v>
      </c>
      <c r="B90" s="82">
        <v>51</v>
      </c>
      <c r="C90" s="82">
        <v>4</v>
      </c>
      <c r="D90" s="84">
        <v>1.083</v>
      </c>
      <c r="E90" s="82">
        <v>101</v>
      </c>
      <c r="F90" s="82">
        <v>2</v>
      </c>
      <c r="G90" s="82">
        <v>100</v>
      </c>
      <c r="H90" s="29">
        <v>0</v>
      </c>
      <c r="I90" s="82">
        <v>53</v>
      </c>
      <c r="J90" s="82">
        <v>7</v>
      </c>
      <c r="K90" s="82">
        <v>4</v>
      </c>
      <c r="L90" s="61">
        <v>34</v>
      </c>
      <c r="M90" s="62">
        <v>28</v>
      </c>
      <c r="N90" s="80">
        <v>0</v>
      </c>
      <c r="O90" s="30">
        <v>163</v>
      </c>
      <c r="P90" s="30">
        <v>167</v>
      </c>
      <c r="Q90" s="82">
        <v>0</v>
      </c>
      <c r="T90">
        <v>11.8</v>
      </c>
      <c r="U90">
        <v>51</v>
      </c>
      <c r="V90">
        <v>8</v>
      </c>
      <c r="W90">
        <v>0.79900000000000004</v>
      </c>
      <c r="X90">
        <v>96</v>
      </c>
      <c r="Y90">
        <v>6</v>
      </c>
      <c r="Z90">
        <v>145</v>
      </c>
      <c r="AA90">
        <v>1</v>
      </c>
      <c r="AB90">
        <v>34</v>
      </c>
      <c r="AC90">
        <v>12</v>
      </c>
      <c r="AD90">
        <v>2</v>
      </c>
      <c r="AE90">
        <v>40</v>
      </c>
      <c r="AF90">
        <v>22</v>
      </c>
      <c r="AG90">
        <v>0</v>
      </c>
      <c r="AH90">
        <v>181</v>
      </c>
      <c r="AI90">
        <v>189</v>
      </c>
      <c r="AJ90" s="106">
        <v>1</v>
      </c>
      <c r="AK90" s="107">
        <v>0</v>
      </c>
      <c r="AL90" s="108">
        <f t="shared" si="15"/>
        <v>1</v>
      </c>
      <c r="AM90" s="80">
        <f t="shared" si="16"/>
        <v>1</v>
      </c>
      <c r="AN90" s="80">
        <f t="shared" si="17"/>
        <v>0.94615816231438987</v>
      </c>
      <c r="AO90" s="106">
        <f t="shared" si="18"/>
        <v>0.94615816231438987</v>
      </c>
      <c r="AP90" s="108">
        <f t="shared" si="19"/>
        <v>5.3841837685610128E-2</v>
      </c>
      <c r="AQ90" s="106">
        <f t="shared" si="20"/>
        <v>-5.534553329787327E-2</v>
      </c>
      <c r="AR90" s="108">
        <f t="shared" si="21"/>
        <v>100</v>
      </c>
      <c r="AS90" s="80">
        <f t="shared" si="22"/>
        <v>5.6905747717599389E-2</v>
      </c>
      <c r="BY90">
        <v>0.70379030792952035</v>
      </c>
      <c r="BZ90">
        <v>0</v>
      </c>
      <c r="CA90">
        <v>1</v>
      </c>
      <c r="CB90" s="80">
        <f t="shared" si="26"/>
        <v>44</v>
      </c>
      <c r="CC90" s="80">
        <f t="shared" si="27"/>
        <v>42</v>
      </c>
      <c r="CD90" s="80">
        <f t="shared" si="23"/>
        <v>0.18518518518518523</v>
      </c>
      <c r="CE90" s="80">
        <f t="shared" si="24"/>
        <v>0.5625</v>
      </c>
      <c r="CF90" s="80">
        <f t="shared" si="25"/>
        <v>1.0416666666666713E-2</v>
      </c>
    </row>
    <row r="91" spans="1:84" ht="15.75" x14ac:dyDescent="0.5">
      <c r="A91" s="83">
        <v>14.8</v>
      </c>
      <c r="B91" s="82">
        <v>70</v>
      </c>
      <c r="C91" s="82">
        <v>6</v>
      </c>
      <c r="D91" s="84">
        <v>0.82799999999999996</v>
      </c>
      <c r="E91" s="82">
        <v>213</v>
      </c>
      <c r="F91" s="82">
        <v>3</v>
      </c>
      <c r="G91" s="82">
        <v>105</v>
      </c>
      <c r="H91" s="29">
        <v>1</v>
      </c>
      <c r="I91" s="82">
        <v>37</v>
      </c>
      <c r="J91" s="82">
        <v>15</v>
      </c>
      <c r="K91" s="82">
        <v>2</v>
      </c>
      <c r="L91" s="61">
        <v>37</v>
      </c>
      <c r="M91" s="62">
        <v>75</v>
      </c>
      <c r="N91" s="80">
        <v>1</v>
      </c>
      <c r="O91" s="30">
        <v>168</v>
      </c>
      <c r="P91" s="30">
        <v>176</v>
      </c>
      <c r="Q91" s="82">
        <v>1</v>
      </c>
      <c r="T91">
        <v>11.8</v>
      </c>
      <c r="U91">
        <v>53</v>
      </c>
      <c r="V91">
        <v>7</v>
      </c>
      <c r="W91">
        <v>1.512</v>
      </c>
      <c r="X91">
        <v>125</v>
      </c>
      <c r="Y91">
        <v>2</v>
      </c>
      <c r="Z91">
        <v>101</v>
      </c>
      <c r="AA91">
        <v>0</v>
      </c>
      <c r="AB91">
        <v>39</v>
      </c>
      <c r="AC91">
        <v>13</v>
      </c>
      <c r="AD91">
        <v>2</v>
      </c>
      <c r="AE91">
        <v>36</v>
      </c>
      <c r="AF91">
        <v>32</v>
      </c>
      <c r="AG91">
        <v>0</v>
      </c>
      <c r="AH91">
        <v>172</v>
      </c>
      <c r="AI91">
        <v>179</v>
      </c>
      <c r="AJ91" s="106">
        <v>1</v>
      </c>
      <c r="AK91" s="107">
        <v>0</v>
      </c>
      <c r="AL91" s="108">
        <f t="shared" si="15"/>
        <v>1</v>
      </c>
      <c r="AM91" s="80">
        <f t="shared" si="16"/>
        <v>1</v>
      </c>
      <c r="AN91" s="80">
        <f t="shared" si="17"/>
        <v>0.83869958116974375</v>
      </c>
      <c r="AO91" s="106">
        <f t="shared" si="18"/>
        <v>0.83869958116974375</v>
      </c>
      <c r="AP91" s="108">
        <f t="shared" si="19"/>
        <v>0.16130041883025625</v>
      </c>
      <c r="AQ91" s="106">
        <f t="shared" si="20"/>
        <v>-0.1759027043721943</v>
      </c>
      <c r="AR91" s="108">
        <f t="shared" si="21"/>
        <v>100</v>
      </c>
      <c r="AS91" s="80">
        <f t="shared" si="22"/>
        <v>0.19232204528502178</v>
      </c>
      <c r="BY91">
        <v>0.70627413787037241</v>
      </c>
      <c r="BZ91">
        <v>1</v>
      </c>
      <c r="CA91">
        <v>0</v>
      </c>
      <c r="CB91" s="80">
        <f t="shared" si="26"/>
        <v>45</v>
      </c>
      <c r="CC91" s="80">
        <f t="shared" si="27"/>
        <v>42</v>
      </c>
      <c r="CD91" s="80">
        <f t="shared" si="23"/>
        <v>0.16666666666666663</v>
      </c>
      <c r="CE91" s="80">
        <f t="shared" si="24"/>
        <v>0.5625</v>
      </c>
      <c r="CF91" s="80">
        <f t="shared" si="25"/>
        <v>0</v>
      </c>
    </row>
    <row r="92" spans="1:84" ht="15.75" x14ac:dyDescent="0.5">
      <c r="A92" s="83">
        <v>7.3</v>
      </c>
      <c r="B92" s="82">
        <v>56</v>
      </c>
      <c r="C92" s="82">
        <v>24</v>
      </c>
      <c r="D92" s="84">
        <v>1.56</v>
      </c>
      <c r="E92" s="82">
        <v>115</v>
      </c>
      <c r="F92" s="82">
        <v>5</v>
      </c>
      <c r="G92" s="82">
        <v>87</v>
      </c>
      <c r="H92" s="29">
        <v>0</v>
      </c>
      <c r="I92" s="82">
        <v>46</v>
      </c>
      <c r="J92" s="82">
        <v>1</v>
      </c>
      <c r="K92" s="82">
        <v>4</v>
      </c>
      <c r="L92" s="61">
        <v>45</v>
      </c>
      <c r="M92" s="62">
        <v>37</v>
      </c>
      <c r="N92" s="80">
        <v>0</v>
      </c>
      <c r="O92" s="30">
        <v>162</v>
      </c>
      <c r="P92" s="30">
        <v>166</v>
      </c>
      <c r="Q92" s="82">
        <v>1</v>
      </c>
      <c r="T92">
        <v>11.8</v>
      </c>
      <c r="U92">
        <v>56</v>
      </c>
      <c r="V92">
        <v>2</v>
      </c>
      <c r="W92">
        <v>1.1419999999999999</v>
      </c>
      <c r="X92">
        <v>199</v>
      </c>
      <c r="Y92">
        <v>2</v>
      </c>
      <c r="Z92">
        <v>98</v>
      </c>
      <c r="AA92">
        <v>1</v>
      </c>
      <c r="AB92">
        <v>35</v>
      </c>
      <c r="AC92">
        <v>8</v>
      </c>
      <c r="AD92">
        <v>2</v>
      </c>
      <c r="AE92">
        <v>30</v>
      </c>
      <c r="AF92">
        <v>37</v>
      </c>
      <c r="AG92">
        <v>0</v>
      </c>
      <c r="AH92">
        <v>164</v>
      </c>
      <c r="AI92">
        <v>170</v>
      </c>
      <c r="AJ92" s="106">
        <v>1</v>
      </c>
      <c r="AK92" s="107">
        <v>0</v>
      </c>
      <c r="AL92" s="108">
        <f t="shared" si="15"/>
        <v>1</v>
      </c>
      <c r="AM92" s="80">
        <f t="shared" si="16"/>
        <v>1</v>
      </c>
      <c r="AN92" s="80">
        <f t="shared" si="17"/>
        <v>0.72978171950841619</v>
      </c>
      <c r="AO92" s="106">
        <f t="shared" si="18"/>
        <v>0.72978171950841619</v>
      </c>
      <c r="AP92" s="108">
        <f t="shared" si="19"/>
        <v>0.27021828049158381</v>
      </c>
      <c r="AQ92" s="106">
        <f t="shared" si="20"/>
        <v>-0.31500980392544375</v>
      </c>
      <c r="AR92" s="108">
        <f t="shared" si="21"/>
        <v>100</v>
      </c>
      <c r="AS92" s="80">
        <f t="shared" si="22"/>
        <v>0.37027274494297269</v>
      </c>
      <c r="BY92">
        <v>0.70732296947249418</v>
      </c>
      <c r="BZ92">
        <v>0</v>
      </c>
      <c r="CA92">
        <v>1</v>
      </c>
      <c r="CB92" s="80">
        <f t="shared" si="26"/>
        <v>45</v>
      </c>
      <c r="CC92" s="80">
        <f t="shared" si="27"/>
        <v>43</v>
      </c>
      <c r="CD92" s="80">
        <f t="shared" si="23"/>
        <v>0.16666666666666663</v>
      </c>
      <c r="CE92" s="80">
        <f t="shared" si="24"/>
        <v>0.55208333333333326</v>
      </c>
      <c r="CF92" s="80">
        <f t="shared" si="25"/>
        <v>0</v>
      </c>
    </row>
    <row r="93" spans="1:84" ht="15.75" x14ac:dyDescent="0.5">
      <c r="A93" s="83">
        <v>7.6</v>
      </c>
      <c r="B93" s="82">
        <v>42</v>
      </c>
      <c r="C93" s="82">
        <v>1</v>
      </c>
      <c r="D93" s="84">
        <v>1.4279999999999999</v>
      </c>
      <c r="E93" s="82">
        <v>121</v>
      </c>
      <c r="F93" s="82">
        <v>4</v>
      </c>
      <c r="G93" s="82">
        <v>84</v>
      </c>
      <c r="H93" s="29">
        <v>0</v>
      </c>
      <c r="I93" s="82">
        <v>45</v>
      </c>
      <c r="J93" s="82">
        <v>5</v>
      </c>
      <c r="K93" s="82">
        <v>4</v>
      </c>
      <c r="L93" s="61">
        <v>24</v>
      </c>
      <c r="M93" s="62">
        <v>14</v>
      </c>
      <c r="N93" s="80">
        <v>0</v>
      </c>
      <c r="O93" s="30">
        <v>160</v>
      </c>
      <c r="P93" s="30">
        <v>165</v>
      </c>
      <c r="Q93" s="82">
        <v>1</v>
      </c>
      <c r="T93">
        <v>12</v>
      </c>
      <c r="U93">
        <v>60</v>
      </c>
      <c r="V93">
        <v>5</v>
      </c>
      <c r="W93">
        <v>0.93700000000000006</v>
      </c>
      <c r="X93">
        <v>211</v>
      </c>
      <c r="Y93">
        <v>3</v>
      </c>
      <c r="Z93">
        <v>112</v>
      </c>
      <c r="AA93">
        <v>0</v>
      </c>
      <c r="AB93">
        <v>59</v>
      </c>
      <c r="AC93">
        <v>15</v>
      </c>
      <c r="AD93">
        <v>4</v>
      </c>
      <c r="AE93">
        <v>37</v>
      </c>
      <c r="AF93">
        <v>39</v>
      </c>
      <c r="AG93">
        <v>0</v>
      </c>
      <c r="AH93">
        <v>166</v>
      </c>
      <c r="AI93">
        <v>171</v>
      </c>
      <c r="AJ93" s="106">
        <v>1</v>
      </c>
      <c r="AK93" s="107">
        <v>0</v>
      </c>
      <c r="AL93" s="108">
        <f t="shared" si="15"/>
        <v>1</v>
      </c>
      <c r="AM93" s="80">
        <f t="shared" si="16"/>
        <v>1</v>
      </c>
      <c r="AN93" s="80">
        <f t="shared" si="17"/>
        <v>0.56839378079357772</v>
      </c>
      <c r="AO93" s="106">
        <f t="shared" si="18"/>
        <v>0.56839378079357772</v>
      </c>
      <c r="AP93" s="108">
        <f t="shared" si="19"/>
        <v>0.43160621920642228</v>
      </c>
      <c r="AQ93" s="106">
        <f t="shared" si="20"/>
        <v>-0.56494082442077942</v>
      </c>
      <c r="AR93" s="108">
        <f t="shared" si="21"/>
        <v>100</v>
      </c>
      <c r="AS93" s="80">
        <f t="shared" si="22"/>
        <v>0.75934366946067566</v>
      </c>
      <c r="BY93">
        <v>0.70748764346102033</v>
      </c>
      <c r="BZ93">
        <v>0</v>
      </c>
      <c r="CA93">
        <v>1</v>
      </c>
      <c r="CB93" s="80">
        <f t="shared" si="26"/>
        <v>45</v>
      </c>
      <c r="CC93" s="80">
        <f t="shared" si="27"/>
        <v>44</v>
      </c>
      <c r="CD93" s="80">
        <f t="shared" si="23"/>
        <v>0.16666666666666663</v>
      </c>
      <c r="CE93" s="80">
        <f t="shared" si="24"/>
        <v>0.54166666666666674</v>
      </c>
      <c r="CF93" s="80">
        <f t="shared" si="25"/>
        <v>0</v>
      </c>
    </row>
    <row r="94" spans="1:84" ht="15.75" x14ac:dyDescent="0.5">
      <c r="A94" s="83">
        <v>9</v>
      </c>
      <c r="B94" s="82">
        <v>56</v>
      </c>
      <c r="C94" s="82">
        <v>3</v>
      </c>
      <c r="D94" s="84">
        <v>1.4039999999999999</v>
      </c>
      <c r="E94" s="82">
        <v>69</v>
      </c>
      <c r="F94" s="82">
        <v>1</v>
      </c>
      <c r="G94" s="82">
        <v>87</v>
      </c>
      <c r="H94" s="29">
        <v>0</v>
      </c>
      <c r="I94" s="82">
        <v>34</v>
      </c>
      <c r="J94" s="82">
        <v>8</v>
      </c>
      <c r="K94" s="82">
        <v>2</v>
      </c>
      <c r="L94" s="61">
        <v>32</v>
      </c>
      <c r="M94" s="62">
        <v>38</v>
      </c>
      <c r="N94" s="80">
        <v>0</v>
      </c>
      <c r="O94" s="30">
        <v>174</v>
      </c>
      <c r="P94" s="30">
        <v>181</v>
      </c>
      <c r="Q94" s="82">
        <v>1</v>
      </c>
      <c r="T94">
        <v>12.1</v>
      </c>
      <c r="U94">
        <v>56</v>
      </c>
      <c r="V94">
        <v>4</v>
      </c>
      <c r="W94">
        <v>2.536</v>
      </c>
      <c r="X94">
        <v>146</v>
      </c>
      <c r="Y94">
        <v>1</v>
      </c>
      <c r="Z94">
        <v>84</v>
      </c>
      <c r="AA94">
        <v>1</v>
      </c>
      <c r="AB94">
        <v>36</v>
      </c>
      <c r="AC94">
        <v>8</v>
      </c>
      <c r="AD94">
        <v>2</v>
      </c>
      <c r="AE94">
        <v>50</v>
      </c>
      <c r="AF94">
        <v>40</v>
      </c>
      <c r="AG94">
        <v>0</v>
      </c>
      <c r="AH94">
        <v>173</v>
      </c>
      <c r="AI94">
        <v>179</v>
      </c>
      <c r="AJ94" s="106">
        <v>1</v>
      </c>
      <c r="AK94" s="107">
        <v>0</v>
      </c>
      <c r="AL94" s="108">
        <f t="shared" si="15"/>
        <v>1</v>
      </c>
      <c r="AM94" s="80">
        <f t="shared" si="16"/>
        <v>1</v>
      </c>
      <c r="AN94" s="80">
        <f t="shared" si="17"/>
        <v>0.73466338605817827</v>
      </c>
      <c r="AO94" s="106">
        <f t="shared" si="18"/>
        <v>0.73466338605817827</v>
      </c>
      <c r="AP94" s="108">
        <f t="shared" si="19"/>
        <v>0.26533661394182173</v>
      </c>
      <c r="AQ94" s="106">
        <f t="shared" si="20"/>
        <v>-0.30834286282546308</v>
      </c>
      <c r="AR94" s="108">
        <f t="shared" si="21"/>
        <v>100</v>
      </c>
      <c r="AS94" s="80">
        <f t="shared" si="22"/>
        <v>0.36116760271051485</v>
      </c>
      <c r="BY94">
        <v>0.71148813838901959</v>
      </c>
      <c r="BZ94">
        <v>0</v>
      </c>
      <c r="CA94">
        <v>1</v>
      </c>
      <c r="CB94" s="80">
        <f t="shared" si="26"/>
        <v>45</v>
      </c>
      <c r="CC94" s="80">
        <f t="shared" si="27"/>
        <v>45</v>
      </c>
      <c r="CD94" s="80">
        <f t="shared" si="23"/>
        <v>0.16666666666666663</v>
      </c>
      <c r="CE94" s="80">
        <f t="shared" si="24"/>
        <v>0.53125</v>
      </c>
      <c r="CF94" s="80">
        <f t="shared" si="25"/>
        <v>0</v>
      </c>
    </row>
    <row r="95" spans="1:84" ht="15.75" x14ac:dyDescent="0.5">
      <c r="A95" s="83">
        <v>12.9</v>
      </c>
      <c r="B95" s="82">
        <v>60</v>
      </c>
      <c r="C95" s="82">
        <v>5</v>
      </c>
      <c r="D95" s="84">
        <v>1.0720000000000001</v>
      </c>
      <c r="E95" s="82">
        <v>178</v>
      </c>
      <c r="F95" s="82">
        <v>2</v>
      </c>
      <c r="G95" s="82">
        <v>101</v>
      </c>
      <c r="H95" s="29">
        <v>1</v>
      </c>
      <c r="I95" s="82">
        <v>38</v>
      </c>
      <c r="J95" s="82">
        <v>13</v>
      </c>
      <c r="K95" s="82">
        <v>2</v>
      </c>
      <c r="L95" s="61">
        <v>36</v>
      </c>
      <c r="M95" s="62">
        <v>49</v>
      </c>
      <c r="N95" s="80">
        <v>1</v>
      </c>
      <c r="O95" s="30">
        <v>175</v>
      </c>
      <c r="P95" s="30">
        <v>183</v>
      </c>
      <c r="Q95" s="82">
        <v>1</v>
      </c>
      <c r="T95">
        <v>12.2</v>
      </c>
      <c r="U95">
        <v>71</v>
      </c>
      <c r="V95">
        <v>13</v>
      </c>
      <c r="W95">
        <v>0.121</v>
      </c>
      <c r="X95">
        <v>116</v>
      </c>
      <c r="Y95">
        <v>0</v>
      </c>
      <c r="Z95">
        <v>82</v>
      </c>
      <c r="AA95">
        <v>1</v>
      </c>
      <c r="AB95">
        <v>34</v>
      </c>
      <c r="AC95">
        <v>8</v>
      </c>
      <c r="AD95">
        <v>2</v>
      </c>
      <c r="AE95">
        <v>47</v>
      </c>
      <c r="AF95">
        <v>51</v>
      </c>
      <c r="AG95">
        <v>1</v>
      </c>
      <c r="AH95">
        <v>185</v>
      </c>
      <c r="AI95">
        <v>193</v>
      </c>
      <c r="AJ95" s="106">
        <v>0</v>
      </c>
      <c r="AK95" s="107">
        <v>1</v>
      </c>
      <c r="AL95" s="108">
        <f t="shared" si="15"/>
        <v>1</v>
      </c>
      <c r="AM95" s="80">
        <f t="shared" si="16"/>
        <v>0</v>
      </c>
      <c r="AN95" s="80">
        <f t="shared" si="17"/>
        <v>0.27653573961997047</v>
      </c>
      <c r="AO95" s="106">
        <f t="shared" si="18"/>
        <v>0.27653573961997047</v>
      </c>
      <c r="AP95" s="108">
        <f t="shared" si="19"/>
        <v>0.72346426038002953</v>
      </c>
      <c r="AQ95" s="106">
        <f t="shared" si="20"/>
        <v>-0.32370413236151285</v>
      </c>
      <c r="AR95" s="108">
        <f t="shared" si="21"/>
        <v>100</v>
      </c>
      <c r="AS95" s="80">
        <f t="shared" si="22"/>
        <v>0.38223828703674823</v>
      </c>
      <c r="BY95">
        <v>0.71605687832930598</v>
      </c>
      <c r="BZ95">
        <v>0</v>
      </c>
      <c r="CA95">
        <v>1</v>
      </c>
      <c r="CB95" s="80">
        <f t="shared" si="26"/>
        <v>45</v>
      </c>
      <c r="CC95" s="80">
        <f t="shared" si="27"/>
        <v>46</v>
      </c>
      <c r="CD95" s="80">
        <f t="shared" si="23"/>
        <v>0.16666666666666663</v>
      </c>
      <c r="CE95" s="80">
        <f t="shared" si="24"/>
        <v>0.52083333333333326</v>
      </c>
      <c r="CF95" s="80">
        <f t="shared" si="25"/>
        <v>0</v>
      </c>
    </row>
    <row r="96" spans="1:84" ht="15.75" x14ac:dyDescent="0.5">
      <c r="A96" s="83">
        <v>9</v>
      </c>
      <c r="B96" s="82">
        <v>48</v>
      </c>
      <c r="C96" s="82">
        <v>12</v>
      </c>
      <c r="D96" s="84">
        <v>0.183</v>
      </c>
      <c r="E96" s="82">
        <v>85</v>
      </c>
      <c r="F96" s="82">
        <v>4</v>
      </c>
      <c r="G96" s="82">
        <v>130</v>
      </c>
      <c r="H96" s="29">
        <v>0</v>
      </c>
      <c r="I96" s="82">
        <v>37</v>
      </c>
      <c r="J96" s="82">
        <v>11</v>
      </c>
      <c r="K96" s="82">
        <v>2</v>
      </c>
      <c r="L96" s="61">
        <v>38</v>
      </c>
      <c r="M96" s="62">
        <v>22</v>
      </c>
      <c r="N96" s="80">
        <v>0</v>
      </c>
      <c r="O96" s="30">
        <v>171</v>
      </c>
      <c r="P96" s="30">
        <v>178</v>
      </c>
      <c r="Q96" s="82">
        <v>1</v>
      </c>
      <c r="T96">
        <v>12.4</v>
      </c>
      <c r="U96">
        <v>57</v>
      </c>
      <c r="V96">
        <v>7</v>
      </c>
      <c r="W96">
        <v>1.476</v>
      </c>
      <c r="X96">
        <v>171</v>
      </c>
      <c r="Y96">
        <v>1</v>
      </c>
      <c r="Z96">
        <v>91</v>
      </c>
      <c r="AA96">
        <v>0</v>
      </c>
      <c r="AB96">
        <v>28</v>
      </c>
      <c r="AC96">
        <v>8</v>
      </c>
      <c r="AD96">
        <v>2</v>
      </c>
      <c r="AE96">
        <v>47</v>
      </c>
      <c r="AF96">
        <v>41</v>
      </c>
      <c r="AG96">
        <v>1</v>
      </c>
      <c r="AH96">
        <v>174</v>
      </c>
      <c r="AI96">
        <v>181</v>
      </c>
      <c r="AJ96" s="106">
        <v>1</v>
      </c>
      <c r="AK96" s="107">
        <v>0</v>
      </c>
      <c r="AL96" s="108">
        <f t="shared" si="15"/>
        <v>1</v>
      </c>
      <c r="AM96" s="80">
        <f t="shared" si="16"/>
        <v>1</v>
      </c>
      <c r="AN96" s="80">
        <f t="shared" si="17"/>
        <v>0.66871767143383132</v>
      </c>
      <c r="AO96" s="106">
        <f t="shared" si="18"/>
        <v>0.66871767143383132</v>
      </c>
      <c r="AP96" s="108">
        <f t="shared" si="19"/>
        <v>0.33128232856616868</v>
      </c>
      <c r="AQ96" s="106">
        <f t="shared" si="20"/>
        <v>-0.40239332372160913</v>
      </c>
      <c r="AR96" s="108">
        <f t="shared" si="21"/>
        <v>100</v>
      </c>
      <c r="AS96" s="80">
        <f t="shared" si="22"/>
        <v>0.49539939307398517</v>
      </c>
      <c r="BY96">
        <v>0.72978171950841619</v>
      </c>
      <c r="BZ96">
        <v>0</v>
      </c>
      <c r="CA96">
        <v>1</v>
      </c>
      <c r="CB96" s="80">
        <f t="shared" si="26"/>
        <v>45</v>
      </c>
      <c r="CC96" s="80">
        <f t="shared" si="27"/>
        <v>47</v>
      </c>
      <c r="CD96" s="80">
        <f t="shared" si="23"/>
        <v>0.16666666666666663</v>
      </c>
      <c r="CE96" s="80">
        <f t="shared" si="24"/>
        <v>0.51041666666666674</v>
      </c>
      <c r="CF96" s="80">
        <f t="shared" si="25"/>
        <v>0</v>
      </c>
    </row>
    <row r="97" spans="1:84" ht="15.75" x14ac:dyDescent="0.5">
      <c r="A97" s="83">
        <v>18.2</v>
      </c>
      <c r="B97" s="82">
        <v>88</v>
      </c>
      <c r="C97" s="82">
        <v>12</v>
      </c>
      <c r="D97" s="84">
        <v>1.6</v>
      </c>
      <c r="E97" s="82">
        <v>282</v>
      </c>
      <c r="F97" s="82">
        <v>0</v>
      </c>
      <c r="G97" s="82">
        <v>72</v>
      </c>
      <c r="H97" s="29">
        <v>1</v>
      </c>
      <c r="I97" s="82">
        <v>39</v>
      </c>
      <c r="J97" s="82">
        <v>18</v>
      </c>
      <c r="K97" s="82">
        <v>1</v>
      </c>
      <c r="L97" s="61">
        <v>41</v>
      </c>
      <c r="M97" s="62">
        <v>29</v>
      </c>
      <c r="N97" s="80">
        <v>1</v>
      </c>
      <c r="O97" s="30">
        <v>175</v>
      </c>
      <c r="P97" s="30">
        <v>185</v>
      </c>
      <c r="Q97" s="82">
        <v>1</v>
      </c>
      <c r="T97">
        <v>12.4</v>
      </c>
      <c r="U97">
        <v>76</v>
      </c>
      <c r="V97">
        <v>19</v>
      </c>
      <c r="W97">
        <v>4.2999999999999997E-2</v>
      </c>
      <c r="X97">
        <v>214</v>
      </c>
      <c r="Y97">
        <v>2</v>
      </c>
      <c r="Z97">
        <v>98</v>
      </c>
      <c r="AA97">
        <v>1</v>
      </c>
      <c r="AB97">
        <v>42</v>
      </c>
      <c r="AC97">
        <v>3</v>
      </c>
      <c r="AD97">
        <v>3</v>
      </c>
      <c r="AE97">
        <v>43</v>
      </c>
      <c r="AF97">
        <v>59</v>
      </c>
      <c r="AG97">
        <v>0</v>
      </c>
      <c r="AH97">
        <v>160</v>
      </c>
      <c r="AI97">
        <v>166</v>
      </c>
      <c r="AJ97" s="106">
        <v>1</v>
      </c>
      <c r="AK97" s="107">
        <v>0</v>
      </c>
      <c r="AL97" s="108">
        <f t="shared" si="15"/>
        <v>1</v>
      </c>
      <c r="AM97" s="80">
        <f t="shared" si="16"/>
        <v>1</v>
      </c>
      <c r="AN97" s="80">
        <f t="shared" si="17"/>
        <v>0.42056156071755452</v>
      </c>
      <c r="AO97" s="106">
        <f t="shared" si="18"/>
        <v>0.42056156071755452</v>
      </c>
      <c r="AP97" s="108">
        <f t="shared" si="19"/>
        <v>0.57943843928244543</v>
      </c>
      <c r="AQ97" s="106">
        <f t="shared" si="20"/>
        <v>-0.86616441143171441</v>
      </c>
      <c r="AR97" s="108">
        <f t="shared" si="21"/>
        <v>0</v>
      </c>
      <c r="AS97" s="80">
        <f t="shared" si="22"/>
        <v>1.3777731809198586</v>
      </c>
      <c r="BY97">
        <v>0.73149525771700974</v>
      </c>
      <c r="BZ97">
        <v>0</v>
      </c>
      <c r="CA97">
        <v>1</v>
      </c>
      <c r="CB97" s="80">
        <f t="shared" si="26"/>
        <v>45</v>
      </c>
      <c r="CC97" s="80">
        <f t="shared" si="27"/>
        <v>48</v>
      </c>
      <c r="CD97" s="80">
        <f t="shared" si="23"/>
        <v>0.16666666666666663</v>
      </c>
      <c r="CE97" s="80">
        <f t="shared" si="24"/>
        <v>0.5</v>
      </c>
      <c r="CF97" s="80">
        <f t="shared" si="25"/>
        <v>0</v>
      </c>
    </row>
    <row r="98" spans="1:84" ht="15.75" x14ac:dyDescent="0.5">
      <c r="A98" s="83">
        <v>14.4</v>
      </c>
      <c r="B98" s="82">
        <v>75</v>
      </c>
      <c r="C98" s="82">
        <v>5</v>
      </c>
      <c r="D98" s="84">
        <v>0.61199999999999999</v>
      </c>
      <c r="E98" s="82">
        <v>156</v>
      </c>
      <c r="F98" s="82">
        <v>5</v>
      </c>
      <c r="G98" s="82">
        <v>129</v>
      </c>
      <c r="H98" s="29">
        <v>1</v>
      </c>
      <c r="I98" s="82">
        <v>42</v>
      </c>
      <c r="J98" s="82">
        <v>15</v>
      </c>
      <c r="K98" s="82">
        <v>4</v>
      </c>
      <c r="L98" s="61">
        <v>36</v>
      </c>
      <c r="M98" s="62">
        <v>55</v>
      </c>
      <c r="N98" s="80">
        <v>1</v>
      </c>
      <c r="O98" s="30">
        <v>186</v>
      </c>
      <c r="P98" s="30">
        <v>193</v>
      </c>
      <c r="Q98" s="82">
        <v>0</v>
      </c>
      <c r="T98">
        <v>12.5</v>
      </c>
      <c r="U98">
        <v>60</v>
      </c>
      <c r="V98">
        <v>10</v>
      </c>
      <c r="W98">
        <v>0.71199999999999997</v>
      </c>
      <c r="X98">
        <v>171</v>
      </c>
      <c r="Y98">
        <v>3</v>
      </c>
      <c r="Z98">
        <v>110</v>
      </c>
      <c r="AA98">
        <v>0</v>
      </c>
      <c r="AB98">
        <v>33</v>
      </c>
      <c r="AC98">
        <v>12</v>
      </c>
      <c r="AD98">
        <v>2</v>
      </c>
      <c r="AE98">
        <v>38</v>
      </c>
      <c r="AF98">
        <v>46</v>
      </c>
      <c r="AG98">
        <v>1</v>
      </c>
      <c r="AH98">
        <v>171</v>
      </c>
      <c r="AI98">
        <v>178</v>
      </c>
      <c r="AJ98" s="106">
        <v>1</v>
      </c>
      <c r="AK98" s="107">
        <v>0</v>
      </c>
      <c r="AL98" s="108">
        <f t="shared" si="15"/>
        <v>1</v>
      </c>
      <c r="AM98" s="80">
        <f t="shared" si="16"/>
        <v>1</v>
      </c>
      <c r="AN98" s="80">
        <f t="shared" si="17"/>
        <v>0.75600696157349279</v>
      </c>
      <c r="AO98" s="106">
        <f t="shared" si="18"/>
        <v>0.75600696157349279</v>
      </c>
      <c r="AP98" s="108">
        <f t="shared" si="19"/>
        <v>0.24399303842650721</v>
      </c>
      <c r="AQ98" s="106">
        <f t="shared" si="20"/>
        <v>-0.27970469441445539</v>
      </c>
      <c r="AR98" s="108">
        <f t="shared" si="21"/>
        <v>100</v>
      </c>
      <c r="AS98" s="80">
        <f t="shared" si="22"/>
        <v>0.32273914239979951</v>
      </c>
      <c r="BY98">
        <v>0.73337025929285027</v>
      </c>
      <c r="BZ98">
        <v>0</v>
      </c>
      <c r="CA98">
        <v>1</v>
      </c>
      <c r="CB98" s="80">
        <f t="shared" si="26"/>
        <v>45</v>
      </c>
      <c r="CC98" s="80">
        <f t="shared" si="27"/>
        <v>49</v>
      </c>
      <c r="CD98" s="80">
        <f t="shared" si="23"/>
        <v>0.16666666666666663</v>
      </c>
      <c r="CE98" s="80">
        <f t="shared" si="24"/>
        <v>0.48958333333333337</v>
      </c>
      <c r="CF98" s="80">
        <f t="shared" si="25"/>
        <v>0</v>
      </c>
    </row>
    <row r="99" spans="1:84" ht="15.75" x14ac:dyDescent="0.5">
      <c r="A99" s="83">
        <v>8.8000000000000007</v>
      </c>
      <c r="B99" s="82">
        <v>56</v>
      </c>
      <c r="C99" s="82">
        <v>3</v>
      </c>
      <c r="D99" s="84">
        <v>0.496</v>
      </c>
      <c r="E99" s="82">
        <v>86</v>
      </c>
      <c r="F99" s="82">
        <v>3</v>
      </c>
      <c r="G99" s="82">
        <v>100</v>
      </c>
      <c r="H99" s="29">
        <v>0</v>
      </c>
      <c r="I99" s="82">
        <v>54</v>
      </c>
      <c r="J99" s="82">
        <v>8</v>
      </c>
      <c r="K99" s="82">
        <v>4</v>
      </c>
      <c r="L99" s="61">
        <v>31</v>
      </c>
      <c r="M99" s="62">
        <v>37</v>
      </c>
      <c r="N99" s="80">
        <v>0</v>
      </c>
      <c r="O99" s="30">
        <v>172</v>
      </c>
      <c r="P99" s="30">
        <v>179</v>
      </c>
      <c r="Q99" s="82">
        <v>0</v>
      </c>
      <c r="T99">
        <v>12.5</v>
      </c>
      <c r="U99">
        <v>60</v>
      </c>
      <c r="V99">
        <v>17</v>
      </c>
      <c r="W99">
        <v>1.8</v>
      </c>
      <c r="X99">
        <v>212</v>
      </c>
      <c r="Y99">
        <v>2</v>
      </c>
      <c r="Z99">
        <v>86</v>
      </c>
      <c r="AA99">
        <v>1</v>
      </c>
      <c r="AB99">
        <v>39</v>
      </c>
      <c r="AC99">
        <v>9</v>
      </c>
      <c r="AD99">
        <v>3</v>
      </c>
      <c r="AE99">
        <v>44</v>
      </c>
      <c r="AF99">
        <v>40</v>
      </c>
      <c r="AG99">
        <v>0</v>
      </c>
      <c r="AH99">
        <v>165</v>
      </c>
      <c r="AI99">
        <v>171</v>
      </c>
      <c r="AJ99" s="106">
        <v>1</v>
      </c>
      <c r="AK99" s="107">
        <v>0</v>
      </c>
      <c r="AL99" s="108">
        <f t="shared" si="15"/>
        <v>1</v>
      </c>
      <c r="AM99" s="80">
        <f t="shared" si="16"/>
        <v>1</v>
      </c>
      <c r="AN99" s="80">
        <f t="shared" si="17"/>
        <v>0.83612165761014201</v>
      </c>
      <c r="AO99" s="106">
        <f t="shared" si="18"/>
        <v>0.83612165761014201</v>
      </c>
      <c r="AP99" s="108">
        <f t="shared" si="19"/>
        <v>0.16387834238985799</v>
      </c>
      <c r="AQ99" s="106">
        <f t="shared" si="20"/>
        <v>-0.1789811530278389</v>
      </c>
      <c r="AR99" s="108">
        <f t="shared" si="21"/>
        <v>100</v>
      </c>
      <c r="AS99" s="80">
        <f t="shared" si="22"/>
        <v>0.19599820301063109</v>
      </c>
      <c r="BY99">
        <v>0.73466338605817827</v>
      </c>
      <c r="BZ99">
        <v>0</v>
      </c>
      <c r="CA99">
        <v>1</v>
      </c>
      <c r="CB99" s="80">
        <f t="shared" si="26"/>
        <v>45</v>
      </c>
      <c r="CC99" s="80">
        <f t="shared" si="27"/>
        <v>50</v>
      </c>
      <c r="CD99" s="80">
        <f t="shared" si="23"/>
        <v>0.16666666666666663</v>
      </c>
      <c r="CE99" s="80">
        <f t="shared" si="24"/>
        <v>0.47916666666666663</v>
      </c>
      <c r="CF99" s="80">
        <f t="shared" si="25"/>
        <v>8.8734567901234424E-3</v>
      </c>
    </row>
    <row r="100" spans="1:84" ht="15.75" x14ac:dyDescent="0.5">
      <c r="A100" s="83">
        <v>12.5</v>
      </c>
      <c r="B100" s="82">
        <v>60</v>
      </c>
      <c r="C100" s="82">
        <v>17</v>
      </c>
      <c r="D100" s="84">
        <v>1.8</v>
      </c>
      <c r="E100" s="82">
        <v>212</v>
      </c>
      <c r="F100" s="82">
        <v>2</v>
      </c>
      <c r="G100" s="82">
        <v>86</v>
      </c>
      <c r="H100" s="29">
        <v>1</v>
      </c>
      <c r="I100" s="82">
        <v>39</v>
      </c>
      <c r="J100" s="82">
        <v>9</v>
      </c>
      <c r="K100" s="82">
        <v>3</v>
      </c>
      <c r="L100" s="61">
        <v>44</v>
      </c>
      <c r="M100" s="62">
        <v>40</v>
      </c>
      <c r="N100" s="80">
        <v>0</v>
      </c>
      <c r="O100" s="30">
        <v>165</v>
      </c>
      <c r="P100" s="30">
        <v>171</v>
      </c>
      <c r="Q100" s="82">
        <v>1</v>
      </c>
      <c r="T100">
        <v>12.5</v>
      </c>
      <c r="U100">
        <v>67</v>
      </c>
      <c r="V100">
        <v>10</v>
      </c>
      <c r="W100">
        <v>0.85599999999999998</v>
      </c>
      <c r="X100">
        <v>91</v>
      </c>
      <c r="Y100">
        <v>3</v>
      </c>
      <c r="Z100">
        <v>112</v>
      </c>
      <c r="AA100">
        <v>0</v>
      </c>
      <c r="AB100">
        <v>33</v>
      </c>
      <c r="AC100">
        <v>1</v>
      </c>
      <c r="AD100">
        <v>3</v>
      </c>
      <c r="AE100">
        <v>38</v>
      </c>
      <c r="AF100">
        <v>43</v>
      </c>
      <c r="AG100">
        <v>0</v>
      </c>
      <c r="AH100">
        <v>178</v>
      </c>
      <c r="AI100">
        <v>188</v>
      </c>
      <c r="AJ100" s="106">
        <v>1</v>
      </c>
      <c r="AK100" s="107">
        <v>0</v>
      </c>
      <c r="AL100" s="108">
        <f t="shared" si="15"/>
        <v>1</v>
      </c>
      <c r="AM100" s="80">
        <f t="shared" si="16"/>
        <v>1</v>
      </c>
      <c r="AN100" s="80">
        <f t="shared" si="17"/>
        <v>0.78313687000325605</v>
      </c>
      <c r="AO100" s="106">
        <f t="shared" si="18"/>
        <v>0.78313687000325605</v>
      </c>
      <c r="AP100" s="108">
        <f t="shared" si="19"/>
        <v>0.21686312999674395</v>
      </c>
      <c r="AQ100" s="106">
        <f t="shared" si="20"/>
        <v>-0.24444779621985055</v>
      </c>
      <c r="AR100" s="108">
        <f t="shared" si="21"/>
        <v>100</v>
      </c>
      <c r="AS100" s="80">
        <f t="shared" si="22"/>
        <v>0.27691600064218952</v>
      </c>
      <c r="BY100">
        <v>0.74735925681894966</v>
      </c>
      <c r="BZ100">
        <v>1</v>
      </c>
      <c r="CA100">
        <v>0</v>
      </c>
      <c r="CB100" s="80">
        <f t="shared" si="26"/>
        <v>46</v>
      </c>
      <c r="CC100" s="80">
        <f t="shared" si="27"/>
        <v>50</v>
      </c>
      <c r="CD100" s="80">
        <f t="shared" si="23"/>
        <v>0.14814814814814814</v>
      </c>
      <c r="CE100" s="80">
        <f t="shared" si="24"/>
        <v>0.47916666666666663</v>
      </c>
      <c r="CF100" s="80">
        <f t="shared" si="25"/>
        <v>0</v>
      </c>
    </row>
    <row r="101" spans="1:84" ht="15.75" x14ac:dyDescent="0.5">
      <c r="A101" s="83">
        <v>13.3</v>
      </c>
      <c r="B101" s="82">
        <v>58</v>
      </c>
      <c r="C101" s="82">
        <v>6</v>
      </c>
      <c r="D101" s="84">
        <v>0.40300000000000002</v>
      </c>
      <c r="E101" s="82">
        <v>157</v>
      </c>
      <c r="F101" s="82">
        <v>2</v>
      </c>
      <c r="G101" s="82">
        <v>98</v>
      </c>
      <c r="H101" s="29">
        <v>1</v>
      </c>
      <c r="I101" s="82">
        <v>35</v>
      </c>
      <c r="J101" s="82">
        <v>16</v>
      </c>
      <c r="K101" s="82">
        <v>1</v>
      </c>
      <c r="L101" s="61">
        <v>36</v>
      </c>
      <c r="M101" s="62">
        <v>45</v>
      </c>
      <c r="N101" s="80">
        <v>1</v>
      </c>
      <c r="O101" s="30">
        <v>174</v>
      </c>
      <c r="P101" s="30">
        <v>180</v>
      </c>
      <c r="Q101" s="82">
        <v>0</v>
      </c>
      <c r="T101">
        <v>12.7</v>
      </c>
      <c r="U101">
        <v>51</v>
      </c>
      <c r="V101">
        <v>7</v>
      </c>
      <c r="W101">
        <v>0.17199999999999999</v>
      </c>
      <c r="X101">
        <v>117</v>
      </c>
      <c r="Y101">
        <v>5</v>
      </c>
      <c r="Z101">
        <v>168</v>
      </c>
      <c r="AA101">
        <v>1</v>
      </c>
      <c r="AB101">
        <v>33</v>
      </c>
      <c r="AC101">
        <v>11</v>
      </c>
      <c r="AD101">
        <v>5</v>
      </c>
      <c r="AE101">
        <v>36</v>
      </c>
      <c r="AF101">
        <v>23</v>
      </c>
      <c r="AG101">
        <v>0</v>
      </c>
      <c r="AH101">
        <v>176</v>
      </c>
      <c r="AI101">
        <v>184</v>
      </c>
      <c r="AJ101" s="106">
        <v>1</v>
      </c>
      <c r="AK101" s="107">
        <v>0</v>
      </c>
      <c r="AL101" s="108">
        <f t="shared" si="15"/>
        <v>1</v>
      </c>
      <c r="AM101" s="80">
        <f t="shared" si="16"/>
        <v>1</v>
      </c>
      <c r="AN101" s="80">
        <f t="shared" si="17"/>
        <v>0.78872311041449117</v>
      </c>
      <c r="AO101" s="106">
        <f t="shared" si="18"/>
        <v>0.78872311041449117</v>
      </c>
      <c r="AP101" s="108">
        <f t="shared" si="19"/>
        <v>0.21127688958550883</v>
      </c>
      <c r="AQ101" s="106">
        <f t="shared" si="20"/>
        <v>-0.23733995709992611</v>
      </c>
      <c r="AR101" s="108">
        <f t="shared" si="21"/>
        <v>100</v>
      </c>
      <c r="AS101" s="80">
        <f t="shared" si="22"/>
        <v>0.26787206662992064</v>
      </c>
      <c r="BY101">
        <v>0.75057167098225375</v>
      </c>
      <c r="BZ101">
        <v>0</v>
      </c>
      <c r="CA101">
        <v>1</v>
      </c>
      <c r="CB101" s="80">
        <f t="shared" si="26"/>
        <v>46</v>
      </c>
      <c r="CC101" s="80">
        <f t="shared" si="27"/>
        <v>51</v>
      </c>
      <c r="CD101" s="80">
        <f t="shared" si="23"/>
        <v>0.14814814814814814</v>
      </c>
      <c r="CE101" s="80">
        <f t="shared" si="24"/>
        <v>0.46875</v>
      </c>
      <c r="CF101" s="80">
        <f t="shared" si="25"/>
        <v>0</v>
      </c>
    </row>
    <row r="102" spans="1:84" ht="15.75" x14ac:dyDescent="0.5">
      <c r="A102" s="83">
        <v>12.5</v>
      </c>
      <c r="B102" s="82">
        <v>67</v>
      </c>
      <c r="C102" s="82">
        <v>10</v>
      </c>
      <c r="D102" s="84">
        <v>0.85599999999999998</v>
      </c>
      <c r="E102" s="82">
        <v>91</v>
      </c>
      <c r="F102" s="82">
        <v>3</v>
      </c>
      <c r="G102" s="82">
        <v>112</v>
      </c>
      <c r="H102" s="29">
        <v>0</v>
      </c>
      <c r="I102" s="82">
        <v>33</v>
      </c>
      <c r="J102" s="82">
        <v>1</v>
      </c>
      <c r="K102" s="82">
        <v>3</v>
      </c>
      <c r="L102" s="61">
        <v>38</v>
      </c>
      <c r="M102" s="62">
        <v>43</v>
      </c>
      <c r="N102" s="80">
        <v>0</v>
      </c>
      <c r="O102" s="30">
        <v>178</v>
      </c>
      <c r="P102" s="30">
        <v>188</v>
      </c>
      <c r="Q102" s="82">
        <v>1</v>
      </c>
      <c r="T102">
        <v>12.7</v>
      </c>
      <c r="U102">
        <v>65</v>
      </c>
      <c r="V102">
        <v>6</v>
      </c>
      <c r="W102">
        <v>0.89900000000000002</v>
      </c>
      <c r="X102">
        <v>165</v>
      </c>
      <c r="Y102">
        <v>1</v>
      </c>
      <c r="Z102">
        <v>140</v>
      </c>
      <c r="AA102">
        <v>1</v>
      </c>
      <c r="AB102">
        <v>60</v>
      </c>
      <c r="AC102">
        <v>9</v>
      </c>
      <c r="AD102">
        <v>5</v>
      </c>
      <c r="AE102">
        <v>35</v>
      </c>
      <c r="AF102">
        <v>62</v>
      </c>
      <c r="AG102">
        <v>0</v>
      </c>
      <c r="AH102">
        <v>169</v>
      </c>
      <c r="AI102">
        <v>174</v>
      </c>
      <c r="AJ102" s="106">
        <v>0</v>
      </c>
      <c r="AK102" s="107">
        <v>1</v>
      </c>
      <c r="AL102" s="108">
        <f t="shared" si="15"/>
        <v>1</v>
      </c>
      <c r="AM102" s="80">
        <f t="shared" si="16"/>
        <v>0</v>
      </c>
      <c r="AN102" s="80">
        <f t="shared" si="17"/>
        <v>0.10745969049683154</v>
      </c>
      <c r="AO102" s="106">
        <f t="shared" si="18"/>
        <v>0.10745969049683154</v>
      </c>
      <c r="AP102" s="108">
        <f t="shared" si="19"/>
        <v>0.89254030950316843</v>
      </c>
      <c r="AQ102" s="106">
        <f t="shared" si="20"/>
        <v>-0.11368360163880528</v>
      </c>
      <c r="AR102" s="108">
        <f t="shared" si="21"/>
        <v>100</v>
      </c>
      <c r="AS102" s="80">
        <f t="shared" si="22"/>
        <v>0.12039757684070188</v>
      </c>
      <c r="BY102">
        <v>0.75600696157349279</v>
      </c>
      <c r="BZ102">
        <v>0</v>
      </c>
      <c r="CA102">
        <v>1</v>
      </c>
      <c r="CB102" s="80">
        <f t="shared" si="26"/>
        <v>46</v>
      </c>
      <c r="CC102" s="80">
        <f t="shared" si="27"/>
        <v>52</v>
      </c>
      <c r="CD102" s="80">
        <f t="shared" si="23"/>
        <v>0.14814814814814814</v>
      </c>
      <c r="CE102" s="80">
        <f t="shared" si="24"/>
        <v>0.45833333333333337</v>
      </c>
      <c r="CF102" s="80">
        <f t="shared" si="25"/>
        <v>8.4876543209876417E-3</v>
      </c>
    </row>
    <row r="103" spans="1:84" ht="15.75" x14ac:dyDescent="0.5">
      <c r="A103" s="83">
        <v>13.2</v>
      </c>
      <c r="B103" s="82">
        <v>73</v>
      </c>
      <c r="C103" s="82">
        <v>15</v>
      </c>
      <c r="D103" s="84">
        <v>1.8360000000000001</v>
      </c>
      <c r="E103" s="82">
        <v>169</v>
      </c>
      <c r="F103" s="82">
        <v>0</v>
      </c>
      <c r="G103" s="82">
        <v>85</v>
      </c>
      <c r="H103" s="29">
        <v>1</v>
      </c>
      <c r="I103" s="82">
        <v>36</v>
      </c>
      <c r="J103" s="82">
        <v>7</v>
      </c>
      <c r="K103" s="82">
        <v>2</v>
      </c>
      <c r="L103" s="61">
        <v>42</v>
      </c>
      <c r="M103" s="62">
        <v>83</v>
      </c>
      <c r="N103" s="80">
        <v>1</v>
      </c>
      <c r="O103" s="30">
        <v>179</v>
      </c>
      <c r="P103" s="30">
        <v>187</v>
      </c>
      <c r="Q103" s="82">
        <v>0</v>
      </c>
      <c r="T103">
        <v>12.8</v>
      </c>
      <c r="U103">
        <v>70</v>
      </c>
      <c r="V103">
        <v>13</v>
      </c>
      <c r="W103">
        <v>1.4159999999999999</v>
      </c>
      <c r="X103">
        <v>209</v>
      </c>
      <c r="Y103">
        <v>2</v>
      </c>
      <c r="Z103">
        <v>85</v>
      </c>
      <c r="AA103">
        <v>1</v>
      </c>
      <c r="AB103">
        <v>45</v>
      </c>
      <c r="AC103">
        <v>6</v>
      </c>
      <c r="AD103">
        <v>3</v>
      </c>
      <c r="AE103">
        <v>40</v>
      </c>
      <c r="AF103">
        <v>57</v>
      </c>
      <c r="AG103">
        <v>0</v>
      </c>
      <c r="AH103">
        <v>169</v>
      </c>
      <c r="AI103">
        <v>175</v>
      </c>
      <c r="AJ103" s="106">
        <v>1</v>
      </c>
      <c r="AK103" s="107">
        <v>0</v>
      </c>
      <c r="AL103" s="108">
        <f t="shared" si="15"/>
        <v>1</v>
      </c>
      <c r="AM103" s="80">
        <f t="shared" si="16"/>
        <v>1</v>
      </c>
      <c r="AN103" s="80">
        <f t="shared" si="17"/>
        <v>0.70748764346102033</v>
      </c>
      <c r="AO103" s="106">
        <f t="shared" si="18"/>
        <v>0.70748764346102033</v>
      </c>
      <c r="AP103" s="108">
        <f t="shared" si="19"/>
        <v>0.29251235653897967</v>
      </c>
      <c r="AQ103" s="106">
        <f t="shared" si="20"/>
        <v>-0.34603511469002329</v>
      </c>
      <c r="AR103" s="108">
        <f t="shared" si="21"/>
        <v>100</v>
      </c>
      <c r="AS103" s="80">
        <f t="shared" si="22"/>
        <v>0.41345224788381185</v>
      </c>
      <c r="BY103">
        <v>0.75741299754069902</v>
      </c>
      <c r="BZ103">
        <v>1</v>
      </c>
      <c r="CA103">
        <v>0</v>
      </c>
      <c r="CB103" s="80">
        <f t="shared" si="26"/>
        <v>47</v>
      </c>
      <c r="CC103" s="80">
        <f t="shared" si="27"/>
        <v>52</v>
      </c>
      <c r="CD103" s="80">
        <f t="shared" si="23"/>
        <v>0.12962962962962965</v>
      </c>
      <c r="CE103" s="80">
        <f t="shared" si="24"/>
        <v>0.45833333333333337</v>
      </c>
      <c r="CF103" s="80">
        <f t="shared" si="25"/>
        <v>0</v>
      </c>
    </row>
    <row r="104" spans="1:84" ht="15.75" x14ac:dyDescent="0.5">
      <c r="A104" s="83">
        <v>11.1</v>
      </c>
      <c r="B104" s="82">
        <v>70</v>
      </c>
      <c r="C104" s="82">
        <v>20</v>
      </c>
      <c r="D104" s="84">
        <v>0.40799999999999997</v>
      </c>
      <c r="E104" s="82">
        <v>175</v>
      </c>
      <c r="F104" s="82">
        <v>2</v>
      </c>
      <c r="G104" s="82">
        <v>96</v>
      </c>
      <c r="H104" s="29">
        <v>0</v>
      </c>
      <c r="I104" s="82">
        <v>42</v>
      </c>
      <c r="J104" s="82">
        <v>7</v>
      </c>
      <c r="K104" s="82">
        <v>6</v>
      </c>
      <c r="L104" s="61">
        <v>47</v>
      </c>
      <c r="M104" s="62">
        <v>49</v>
      </c>
      <c r="N104" s="80">
        <v>0</v>
      </c>
      <c r="O104" s="30">
        <v>161</v>
      </c>
      <c r="P104" s="30">
        <v>168</v>
      </c>
      <c r="Q104" s="82">
        <v>0</v>
      </c>
      <c r="T104">
        <v>12.9</v>
      </c>
      <c r="U104">
        <v>60</v>
      </c>
      <c r="V104">
        <v>5</v>
      </c>
      <c r="W104">
        <v>1.0720000000000001</v>
      </c>
      <c r="X104">
        <v>178</v>
      </c>
      <c r="Y104">
        <v>2</v>
      </c>
      <c r="Z104">
        <v>101</v>
      </c>
      <c r="AA104">
        <v>1</v>
      </c>
      <c r="AB104">
        <v>38</v>
      </c>
      <c r="AC104">
        <v>13</v>
      </c>
      <c r="AD104">
        <v>2</v>
      </c>
      <c r="AE104">
        <v>36</v>
      </c>
      <c r="AF104">
        <v>49</v>
      </c>
      <c r="AG104">
        <v>1</v>
      </c>
      <c r="AH104">
        <v>175</v>
      </c>
      <c r="AI104">
        <v>183</v>
      </c>
      <c r="AJ104" s="106">
        <v>1</v>
      </c>
      <c r="AK104" s="107">
        <v>0</v>
      </c>
      <c r="AL104" s="108">
        <f t="shared" si="15"/>
        <v>1</v>
      </c>
      <c r="AM104" s="80">
        <f t="shared" si="16"/>
        <v>1</v>
      </c>
      <c r="AN104" s="80">
        <f t="shared" si="17"/>
        <v>0.57762804824415881</v>
      </c>
      <c r="AO104" s="106">
        <f t="shared" si="18"/>
        <v>0.57762804824415881</v>
      </c>
      <c r="AP104" s="108">
        <f t="shared" si="19"/>
        <v>0.42237195175584119</v>
      </c>
      <c r="AQ104" s="106">
        <f t="shared" si="20"/>
        <v>-0.54882513260301891</v>
      </c>
      <c r="AR104" s="108">
        <f t="shared" si="21"/>
        <v>100</v>
      </c>
      <c r="AS104" s="80">
        <f t="shared" si="22"/>
        <v>0.73121787115383963</v>
      </c>
      <c r="BY104">
        <v>0.76477393676914651</v>
      </c>
      <c r="BZ104">
        <v>0</v>
      </c>
      <c r="CA104">
        <v>1</v>
      </c>
      <c r="CB104" s="80">
        <f t="shared" si="26"/>
        <v>47</v>
      </c>
      <c r="CC104" s="80">
        <f t="shared" si="27"/>
        <v>53</v>
      </c>
      <c r="CD104" s="80">
        <f t="shared" si="23"/>
        <v>0.12962962962962965</v>
      </c>
      <c r="CE104" s="80">
        <f t="shared" si="24"/>
        <v>0.44791666666666663</v>
      </c>
      <c r="CF104" s="80">
        <f t="shared" si="25"/>
        <v>0</v>
      </c>
    </row>
    <row r="105" spans="1:84" ht="15.75" x14ac:dyDescent="0.5">
      <c r="A105" s="83">
        <v>8.3000000000000007</v>
      </c>
      <c r="B105" s="82">
        <v>49</v>
      </c>
      <c r="C105" s="82">
        <v>4</v>
      </c>
      <c r="D105" s="84">
        <v>0.124</v>
      </c>
      <c r="E105" s="82">
        <v>77</v>
      </c>
      <c r="F105" s="82">
        <v>3</v>
      </c>
      <c r="G105" s="82">
        <v>150</v>
      </c>
      <c r="H105" s="29">
        <v>0</v>
      </c>
      <c r="I105" s="82">
        <v>29</v>
      </c>
      <c r="J105" s="82">
        <v>10</v>
      </c>
      <c r="K105" s="82">
        <v>1</v>
      </c>
      <c r="L105" s="61">
        <v>32</v>
      </c>
      <c r="M105" s="62">
        <v>24</v>
      </c>
      <c r="N105" s="80">
        <v>1</v>
      </c>
      <c r="O105" s="30">
        <v>168</v>
      </c>
      <c r="P105" s="30">
        <v>175</v>
      </c>
      <c r="Q105" s="82">
        <v>0</v>
      </c>
      <c r="T105">
        <v>13.1</v>
      </c>
      <c r="U105">
        <v>61</v>
      </c>
      <c r="V105">
        <v>7</v>
      </c>
      <c r="W105">
        <v>0.66200000000000003</v>
      </c>
      <c r="X105">
        <v>124</v>
      </c>
      <c r="Y105">
        <v>2</v>
      </c>
      <c r="Z105">
        <v>100</v>
      </c>
      <c r="AA105">
        <v>1</v>
      </c>
      <c r="AB105">
        <v>52</v>
      </c>
      <c r="AC105">
        <v>15</v>
      </c>
      <c r="AD105">
        <v>3</v>
      </c>
      <c r="AE105">
        <v>37</v>
      </c>
      <c r="AF105">
        <v>69</v>
      </c>
      <c r="AG105">
        <v>0</v>
      </c>
      <c r="AH105">
        <v>182</v>
      </c>
      <c r="AI105">
        <v>191</v>
      </c>
      <c r="AJ105" s="106">
        <v>1</v>
      </c>
      <c r="AK105" s="107">
        <v>0</v>
      </c>
      <c r="AL105" s="108">
        <f t="shared" si="15"/>
        <v>1</v>
      </c>
      <c r="AM105" s="80">
        <f t="shared" si="16"/>
        <v>1</v>
      </c>
      <c r="AN105" s="80">
        <f t="shared" si="17"/>
        <v>0.57460027059831198</v>
      </c>
      <c r="AO105" s="106">
        <f t="shared" si="18"/>
        <v>0.57460027059831198</v>
      </c>
      <c r="AP105" s="108">
        <f t="shared" si="19"/>
        <v>0.42539972940168802</v>
      </c>
      <c r="AQ105" s="106">
        <f t="shared" si="20"/>
        <v>-0.55408066150369295</v>
      </c>
      <c r="AR105" s="108">
        <f t="shared" si="21"/>
        <v>100</v>
      </c>
      <c r="AS105" s="80">
        <f t="shared" si="22"/>
        <v>0.7403402872726349</v>
      </c>
      <c r="BY105">
        <v>0.76524085252755458</v>
      </c>
      <c r="BZ105">
        <v>0</v>
      </c>
      <c r="CA105">
        <v>1</v>
      </c>
      <c r="CB105" s="80">
        <f t="shared" si="26"/>
        <v>47</v>
      </c>
      <c r="CC105" s="80">
        <f t="shared" si="27"/>
        <v>54</v>
      </c>
      <c r="CD105" s="80">
        <f t="shared" si="23"/>
        <v>0.12962962962962965</v>
      </c>
      <c r="CE105" s="80">
        <f t="shared" si="24"/>
        <v>0.4375</v>
      </c>
      <c r="CF105" s="80">
        <f t="shared" si="25"/>
        <v>8.1018518518518393E-3</v>
      </c>
    </row>
    <row r="106" spans="1:84" ht="15.75" x14ac:dyDescent="0.5">
      <c r="A106" s="83">
        <v>9.3000000000000007</v>
      </c>
      <c r="B106" s="82">
        <v>55</v>
      </c>
      <c r="C106" s="82">
        <v>11</v>
      </c>
      <c r="D106" s="84">
        <v>8.5000000000000006E-2</v>
      </c>
      <c r="E106" s="82">
        <v>125</v>
      </c>
      <c r="F106" s="82">
        <v>7</v>
      </c>
      <c r="G106" s="82">
        <v>107</v>
      </c>
      <c r="H106" s="29">
        <v>0</v>
      </c>
      <c r="I106" s="82">
        <v>38</v>
      </c>
      <c r="J106" s="82">
        <v>4</v>
      </c>
      <c r="K106" s="82">
        <v>5</v>
      </c>
      <c r="L106" s="61">
        <v>32</v>
      </c>
      <c r="M106" s="62">
        <v>35</v>
      </c>
      <c r="N106" s="80">
        <v>0</v>
      </c>
      <c r="O106" s="30">
        <v>162</v>
      </c>
      <c r="P106" s="30">
        <v>169</v>
      </c>
      <c r="Q106" s="82">
        <v>1</v>
      </c>
      <c r="T106">
        <v>13.1</v>
      </c>
      <c r="U106">
        <v>61</v>
      </c>
      <c r="V106">
        <v>7</v>
      </c>
      <c r="W106">
        <v>0.96</v>
      </c>
      <c r="X106">
        <v>213</v>
      </c>
      <c r="Y106">
        <v>2</v>
      </c>
      <c r="Z106">
        <v>101</v>
      </c>
      <c r="AA106">
        <v>1</v>
      </c>
      <c r="AB106">
        <v>30</v>
      </c>
      <c r="AC106">
        <v>10</v>
      </c>
      <c r="AD106">
        <v>5</v>
      </c>
      <c r="AE106">
        <v>39</v>
      </c>
      <c r="AF106">
        <v>43</v>
      </c>
      <c r="AG106">
        <v>1</v>
      </c>
      <c r="AH106">
        <v>168</v>
      </c>
      <c r="AI106">
        <v>173</v>
      </c>
      <c r="AJ106" s="106">
        <v>1</v>
      </c>
      <c r="AK106" s="107">
        <v>0</v>
      </c>
      <c r="AL106" s="108">
        <f t="shared" si="15"/>
        <v>1</v>
      </c>
      <c r="AM106" s="80">
        <f t="shared" si="16"/>
        <v>1</v>
      </c>
      <c r="AN106" s="80">
        <f t="shared" si="17"/>
        <v>0.43341533557981682</v>
      </c>
      <c r="AO106" s="106">
        <f t="shared" si="18"/>
        <v>0.43341533557981682</v>
      </c>
      <c r="AP106" s="108">
        <f t="shared" si="19"/>
        <v>0.56658466442018318</v>
      </c>
      <c r="AQ106" s="106">
        <f t="shared" si="20"/>
        <v>-0.83605880615005967</v>
      </c>
      <c r="AR106" s="108">
        <f t="shared" si="21"/>
        <v>0</v>
      </c>
      <c r="AS106" s="80">
        <f t="shared" si="22"/>
        <v>1.3072556919616476</v>
      </c>
      <c r="BY106">
        <v>0.76776152792655727</v>
      </c>
      <c r="BZ106">
        <v>1</v>
      </c>
      <c r="CA106">
        <v>0</v>
      </c>
      <c r="CB106" s="80">
        <f t="shared" si="26"/>
        <v>48</v>
      </c>
      <c r="CC106" s="80">
        <f t="shared" si="27"/>
        <v>54</v>
      </c>
      <c r="CD106" s="80">
        <f t="shared" si="23"/>
        <v>0.11111111111111116</v>
      </c>
      <c r="CE106" s="80">
        <f t="shared" si="24"/>
        <v>0.4375</v>
      </c>
      <c r="CF106" s="80">
        <f t="shared" si="25"/>
        <v>0</v>
      </c>
    </row>
    <row r="107" spans="1:84" ht="15.75" x14ac:dyDescent="0.5">
      <c r="A107" s="83">
        <v>8.1999999999999993</v>
      </c>
      <c r="B107" s="82">
        <v>49</v>
      </c>
      <c r="C107" s="82">
        <v>13</v>
      </c>
      <c r="D107" s="84">
        <v>0.85199999999999998</v>
      </c>
      <c r="E107" s="82">
        <v>102</v>
      </c>
      <c r="F107" s="82">
        <v>3</v>
      </c>
      <c r="G107" s="82">
        <v>108</v>
      </c>
      <c r="H107" s="29">
        <v>0</v>
      </c>
      <c r="I107" s="82">
        <v>37</v>
      </c>
      <c r="J107" s="82">
        <v>9</v>
      </c>
      <c r="K107" s="82">
        <v>4</v>
      </c>
      <c r="L107" s="61">
        <v>41</v>
      </c>
      <c r="M107" s="62">
        <v>25</v>
      </c>
      <c r="N107" s="80">
        <v>0</v>
      </c>
      <c r="O107" s="30">
        <v>162</v>
      </c>
      <c r="P107" s="30">
        <v>168</v>
      </c>
      <c r="Q107" s="82">
        <v>1</v>
      </c>
      <c r="T107">
        <v>13.2</v>
      </c>
      <c r="U107">
        <v>73</v>
      </c>
      <c r="V107">
        <v>15</v>
      </c>
      <c r="W107">
        <v>1.8360000000000001</v>
      </c>
      <c r="X107">
        <v>169</v>
      </c>
      <c r="Y107">
        <v>0</v>
      </c>
      <c r="Z107">
        <v>85</v>
      </c>
      <c r="AA107">
        <v>1</v>
      </c>
      <c r="AB107">
        <v>36</v>
      </c>
      <c r="AC107">
        <v>7</v>
      </c>
      <c r="AD107">
        <v>2</v>
      </c>
      <c r="AE107">
        <v>42</v>
      </c>
      <c r="AF107">
        <v>83</v>
      </c>
      <c r="AG107">
        <v>1</v>
      </c>
      <c r="AH107">
        <v>179</v>
      </c>
      <c r="AI107">
        <v>187</v>
      </c>
      <c r="AJ107" s="106">
        <v>0</v>
      </c>
      <c r="AK107" s="107">
        <v>1</v>
      </c>
      <c r="AL107" s="108">
        <f t="shared" si="15"/>
        <v>1</v>
      </c>
      <c r="AM107" s="80">
        <f t="shared" si="16"/>
        <v>0</v>
      </c>
      <c r="AN107" s="80">
        <f t="shared" si="17"/>
        <v>0.67806023703183382</v>
      </c>
      <c r="AO107" s="106">
        <f t="shared" si="18"/>
        <v>0.67806023703183382</v>
      </c>
      <c r="AP107" s="108">
        <f t="shared" si="19"/>
        <v>0.32193976296816618</v>
      </c>
      <c r="AQ107" s="106">
        <f t="shared" si="20"/>
        <v>-1.1333908224652236</v>
      </c>
      <c r="AR107" s="108">
        <f t="shared" si="21"/>
        <v>0</v>
      </c>
      <c r="AS107" s="80">
        <f t="shared" si="22"/>
        <v>2.1061711382911135</v>
      </c>
      <c r="BY107">
        <v>0.77044816946295203</v>
      </c>
      <c r="BZ107">
        <v>0</v>
      </c>
      <c r="CA107">
        <v>1</v>
      </c>
      <c r="CB107" s="80">
        <f t="shared" si="26"/>
        <v>48</v>
      </c>
      <c r="CC107" s="80">
        <f t="shared" si="27"/>
        <v>55</v>
      </c>
      <c r="CD107" s="80">
        <f t="shared" si="23"/>
        <v>0.11111111111111116</v>
      </c>
      <c r="CE107" s="80">
        <f t="shared" si="24"/>
        <v>0.42708333333333337</v>
      </c>
      <c r="CF107" s="80">
        <f t="shared" si="25"/>
        <v>0</v>
      </c>
    </row>
    <row r="108" spans="1:84" ht="15.75" x14ac:dyDescent="0.5">
      <c r="A108" s="83">
        <v>14.8</v>
      </c>
      <c r="B108" s="82">
        <v>74</v>
      </c>
      <c r="C108" s="82">
        <v>6</v>
      </c>
      <c r="D108" s="84">
        <v>1.927</v>
      </c>
      <c r="E108" s="82">
        <v>249</v>
      </c>
      <c r="F108" s="82">
        <v>2</v>
      </c>
      <c r="G108" s="82">
        <v>78</v>
      </c>
      <c r="H108" s="29">
        <v>1</v>
      </c>
      <c r="I108" s="82">
        <v>29</v>
      </c>
      <c r="J108" s="82">
        <v>7</v>
      </c>
      <c r="K108" s="82">
        <v>2</v>
      </c>
      <c r="L108" s="61">
        <v>38</v>
      </c>
      <c r="M108" s="62">
        <v>58</v>
      </c>
      <c r="N108" s="80">
        <v>0</v>
      </c>
      <c r="O108" s="30">
        <v>164</v>
      </c>
      <c r="P108" s="30">
        <v>171</v>
      </c>
      <c r="Q108" s="82">
        <v>1</v>
      </c>
      <c r="T108">
        <v>13.3</v>
      </c>
      <c r="U108">
        <v>58</v>
      </c>
      <c r="V108">
        <v>6</v>
      </c>
      <c r="W108">
        <v>0.40300000000000002</v>
      </c>
      <c r="X108">
        <v>157</v>
      </c>
      <c r="Y108">
        <v>2</v>
      </c>
      <c r="Z108">
        <v>98</v>
      </c>
      <c r="AA108">
        <v>1</v>
      </c>
      <c r="AB108">
        <v>35</v>
      </c>
      <c r="AC108">
        <v>16</v>
      </c>
      <c r="AD108">
        <v>1</v>
      </c>
      <c r="AE108">
        <v>36</v>
      </c>
      <c r="AF108">
        <v>45</v>
      </c>
      <c r="AG108">
        <v>1</v>
      </c>
      <c r="AH108">
        <v>174</v>
      </c>
      <c r="AI108">
        <v>180</v>
      </c>
      <c r="AJ108" s="106">
        <v>0</v>
      </c>
      <c r="AK108" s="107">
        <v>1</v>
      </c>
      <c r="AL108" s="108">
        <f t="shared" si="15"/>
        <v>1</v>
      </c>
      <c r="AM108" s="80">
        <f t="shared" si="16"/>
        <v>0</v>
      </c>
      <c r="AN108" s="80">
        <f t="shared" si="17"/>
        <v>0.41222401914010903</v>
      </c>
      <c r="AO108" s="106">
        <f t="shared" si="18"/>
        <v>0.41222401914010903</v>
      </c>
      <c r="AP108" s="108">
        <f t="shared" si="19"/>
        <v>0.58777598085989102</v>
      </c>
      <c r="AQ108" s="106">
        <f t="shared" si="20"/>
        <v>-0.531409388608866</v>
      </c>
      <c r="AR108" s="108">
        <f t="shared" si="21"/>
        <v>100</v>
      </c>
      <c r="AS108" s="80">
        <f t="shared" si="22"/>
        <v>0.70132845261394139</v>
      </c>
      <c r="BY108">
        <v>0.77943895013477349</v>
      </c>
      <c r="BZ108">
        <v>0</v>
      </c>
      <c r="CA108">
        <v>1</v>
      </c>
      <c r="CB108" s="80">
        <f t="shared" si="26"/>
        <v>48</v>
      </c>
      <c r="CC108" s="80">
        <f t="shared" si="27"/>
        <v>56</v>
      </c>
      <c r="CD108" s="80">
        <f t="shared" si="23"/>
        <v>0.11111111111111116</v>
      </c>
      <c r="CE108" s="80">
        <f t="shared" si="24"/>
        <v>0.41666666666666663</v>
      </c>
      <c r="CF108" s="80">
        <f t="shared" si="25"/>
        <v>0</v>
      </c>
    </row>
    <row r="109" spans="1:84" ht="15.75" x14ac:dyDescent="0.5">
      <c r="A109" s="83">
        <v>10.7</v>
      </c>
      <c r="B109" s="82">
        <v>53</v>
      </c>
      <c r="C109" s="82">
        <v>4</v>
      </c>
      <c r="D109" s="84">
        <v>1.018</v>
      </c>
      <c r="E109" s="82">
        <v>134</v>
      </c>
      <c r="F109" s="82">
        <v>1</v>
      </c>
      <c r="G109" s="82">
        <v>86</v>
      </c>
      <c r="H109" s="29">
        <v>1</v>
      </c>
      <c r="I109" s="82">
        <v>36</v>
      </c>
      <c r="J109" s="82">
        <v>10</v>
      </c>
      <c r="K109" s="82">
        <v>4</v>
      </c>
      <c r="L109" s="61">
        <v>35</v>
      </c>
      <c r="M109" s="62">
        <v>31</v>
      </c>
      <c r="N109" s="80">
        <v>0</v>
      </c>
      <c r="O109" s="30">
        <v>176</v>
      </c>
      <c r="P109" s="30">
        <v>182</v>
      </c>
      <c r="Q109" s="82">
        <v>0</v>
      </c>
      <c r="T109">
        <v>13.4</v>
      </c>
      <c r="U109">
        <v>71</v>
      </c>
      <c r="V109">
        <v>5</v>
      </c>
      <c r="W109">
        <v>1.28</v>
      </c>
      <c r="X109">
        <v>141</v>
      </c>
      <c r="Y109">
        <v>2</v>
      </c>
      <c r="Z109">
        <v>96</v>
      </c>
      <c r="AA109">
        <v>1</v>
      </c>
      <c r="AB109">
        <v>28</v>
      </c>
      <c r="AC109">
        <v>9</v>
      </c>
      <c r="AD109">
        <v>1</v>
      </c>
      <c r="AE109">
        <v>37</v>
      </c>
      <c r="AF109">
        <v>54</v>
      </c>
      <c r="AG109">
        <v>1</v>
      </c>
      <c r="AH109">
        <v>180</v>
      </c>
      <c r="AI109">
        <v>186</v>
      </c>
      <c r="AJ109" s="106">
        <v>0</v>
      </c>
      <c r="AK109" s="107">
        <v>1</v>
      </c>
      <c r="AL109" s="108">
        <f t="shared" si="15"/>
        <v>1</v>
      </c>
      <c r="AM109" s="80">
        <f t="shared" si="16"/>
        <v>0</v>
      </c>
      <c r="AN109" s="80">
        <f t="shared" si="17"/>
        <v>0.70627413787037241</v>
      </c>
      <c r="AO109" s="106">
        <f t="shared" si="18"/>
        <v>0.70627413787037241</v>
      </c>
      <c r="AP109" s="108">
        <f t="shared" si="19"/>
        <v>0.29372586212962759</v>
      </c>
      <c r="AQ109" s="106">
        <f t="shared" si="20"/>
        <v>-1.2251083883736371</v>
      </c>
      <c r="AR109" s="108">
        <f t="shared" si="21"/>
        <v>0</v>
      </c>
      <c r="AS109" s="80">
        <f t="shared" si="22"/>
        <v>2.4045350748129843</v>
      </c>
      <c r="BY109">
        <v>0.78313687000325605</v>
      </c>
      <c r="BZ109">
        <v>0</v>
      </c>
      <c r="CA109">
        <v>1</v>
      </c>
      <c r="CB109" s="80">
        <f t="shared" si="26"/>
        <v>48</v>
      </c>
      <c r="CC109" s="80">
        <f t="shared" si="27"/>
        <v>57</v>
      </c>
      <c r="CD109" s="80">
        <f t="shared" si="23"/>
        <v>0.11111111111111116</v>
      </c>
      <c r="CE109" s="80">
        <f t="shared" si="24"/>
        <v>0.40625</v>
      </c>
      <c r="CF109" s="80">
        <f t="shared" si="25"/>
        <v>7.5231481481481816E-3</v>
      </c>
    </row>
    <row r="110" spans="1:84" ht="15.75" x14ac:dyDescent="0.5">
      <c r="A110" s="83">
        <v>8.8000000000000007</v>
      </c>
      <c r="B110" s="82">
        <v>58</v>
      </c>
      <c r="C110" s="82">
        <v>13</v>
      </c>
      <c r="D110" s="84">
        <v>0.86399999999999999</v>
      </c>
      <c r="E110" s="82">
        <v>129</v>
      </c>
      <c r="F110" s="82">
        <v>4</v>
      </c>
      <c r="G110" s="82">
        <v>133</v>
      </c>
      <c r="H110" s="29">
        <v>0</v>
      </c>
      <c r="I110" s="82">
        <v>61</v>
      </c>
      <c r="J110" s="82">
        <v>8</v>
      </c>
      <c r="K110" s="82">
        <v>5</v>
      </c>
      <c r="L110" s="61">
        <v>44</v>
      </c>
      <c r="M110" s="62">
        <v>39</v>
      </c>
      <c r="N110" s="80">
        <v>0</v>
      </c>
      <c r="O110" s="30">
        <v>162</v>
      </c>
      <c r="P110" s="30">
        <v>168</v>
      </c>
      <c r="Q110" s="82">
        <v>1</v>
      </c>
      <c r="T110">
        <v>13.6</v>
      </c>
      <c r="U110">
        <v>66</v>
      </c>
      <c r="V110">
        <v>17</v>
      </c>
      <c r="W110">
        <v>2.62</v>
      </c>
      <c r="X110">
        <v>103</v>
      </c>
      <c r="Y110">
        <v>2</v>
      </c>
      <c r="Z110">
        <v>102</v>
      </c>
      <c r="AA110">
        <v>1</v>
      </c>
      <c r="AB110">
        <v>39</v>
      </c>
      <c r="AC110">
        <v>8</v>
      </c>
      <c r="AD110">
        <v>3</v>
      </c>
      <c r="AE110">
        <v>50</v>
      </c>
      <c r="AF110">
        <v>48</v>
      </c>
      <c r="AG110">
        <v>0</v>
      </c>
      <c r="AH110">
        <v>166</v>
      </c>
      <c r="AI110">
        <v>172</v>
      </c>
      <c r="AJ110" s="106">
        <v>0</v>
      </c>
      <c r="AK110" s="107">
        <v>1</v>
      </c>
      <c r="AL110" s="108">
        <f t="shared" si="15"/>
        <v>1</v>
      </c>
      <c r="AM110" s="80">
        <f t="shared" si="16"/>
        <v>0</v>
      </c>
      <c r="AN110" s="80">
        <f t="shared" si="17"/>
        <v>0.58195357836850337</v>
      </c>
      <c r="AO110" s="106">
        <f t="shared" si="18"/>
        <v>0.58195357836850337</v>
      </c>
      <c r="AP110" s="108">
        <f t="shared" si="19"/>
        <v>0.41804642163149663</v>
      </c>
      <c r="AQ110" s="106">
        <f t="shared" si="20"/>
        <v>-0.87216279608902025</v>
      </c>
      <c r="AR110" s="108">
        <f t="shared" si="21"/>
        <v>0</v>
      </c>
      <c r="AS110" s="80">
        <f t="shared" si="22"/>
        <v>1.3920788416208214</v>
      </c>
      <c r="BY110">
        <v>0.78360470795436699</v>
      </c>
      <c r="BZ110">
        <v>1</v>
      </c>
      <c r="CA110">
        <v>0</v>
      </c>
      <c r="CB110" s="80">
        <f t="shared" si="26"/>
        <v>49</v>
      </c>
      <c r="CC110" s="80">
        <f t="shared" si="27"/>
        <v>57</v>
      </c>
      <c r="CD110" s="80">
        <f t="shared" si="23"/>
        <v>9.259259259259256E-2</v>
      </c>
      <c r="CE110" s="80">
        <f t="shared" si="24"/>
        <v>0.40625</v>
      </c>
      <c r="CF110" s="80">
        <f t="shared" si="25"/>
        <v>0</v>
      </c>
    </row>
    <row r="111" spans="1:84" ht="15.75" x14ac:dyDescent="0.5">
      <c r="A111" s="83">
        <v>9.6999999999999993</v>
      </c>
      <c r="B111" s="82">
        <v>54</v>
      </c>
      <c r="C111" s="82">
        <v>2</v>
      </c>
      <c r="D111" s="84">
        <v>0.626</v>
      </c>
      <c r="E111" s="82">
        <v>51</v>
      </c>
      <c r="F111" s="82">
        <v>2</v>
      </c>
      <c r="G111" s="82">
        <v>107</v>
      </c>
      <c r="H111" s="29">
        <v>0</v>
      </c>
      <c r="I111" s="82">
        <v>38</v>
      </c>
      <c r="J111" s="82">
        <v>8</v>
      </c>
      <c r="K111" s="82">
        <v>3</v>
      </c>
      <c r="L111" s="61">
        <v>28</v>
      </c>
      <c r="M111" s="62">
        <v>26</v>
      </c>
      <c r="N111" s="80">
        <v>0</v>
      </c>
      <c r="O111" s="30">
        <v>185</v>
      </c>
      <c r="P111" s="30">
        <v>193</v>
      </c>
      <c r="Q111" s="82">
        <v>1</v>
      </c>
      <c r="T111">
        <v>13.8</v>
      </c>
      <c r="U111">
        <v>63</v>
      </c>
      <c r="V111">
        <v>12</v>
      </c>
      <c r="W111">
        <v>0.61199999999999999</v>
      </c>
      <c r="X111">
        <v>148</v>
      </c>
      <c r="Y111">
        <v>3</v>
      </c>
      <c r="Z111">
        <v>116</v>
      </c>
      <c r="AA111">
        <v>0</v>
      </c>
      <c r="AB111">
        <v>35</v>
      </c>
      <c r="AC111">
        <v>10</v>
      </c>
      <c r="AD111">
        <v>2</v>
      </c>
      <c r="AE111">
        <v>39</v>
      </c>
      <c r="AF111">
        <v>42</v>
      </c>
      <c r="AG111">
        <v>0</v>
      </c>
      <c r="AH111">
        <v>178</v>
      </c>
      <c r="AI111">
        <v>185</v>
      </c>
      <c r="AJ111" s="106">
        <v>1</v>
      </c>
      <c r="AK111" s="107">
        <v>0</v>
      </c>
      <c r="AL111" s="108">
        <f t="shared" si="15"/>
        <v>1</v>
      </c>
      <c r="AM111" s="80">
        <f t="shared" si="16"/>
        <v>1</v>
      </c>
      <c r="AN111" s="80">
        <f t="shared" si="17"/>
        <v>0.89445525928091096</v>
      </c>
      <c r="AO111" s="106">
        <f t="shared" si="18"/>
        <v>0.89445525928091096</v>
      </c>
      <c r="AP111" s="108">
        <f t="shared" si="19"/>
        <v>0.10554474071908904</v>
      </c>
      <c r="AQ111" s="106">
        <f t="shared" si="20"/>
        <v>-0.11154039485732904</v>
      </c>
      <c r="AR111" s="108">
        <f t="shared" si="21"/>
        <v>100</v>
      </c>
      <c r="AS111" s="80">
        <f t="shared" si="22"/>
        <v>0.11799890449964009</v>
      </c>
      <c r="BY111">
        <v>0.78872311041449117</v>
      </c>
      <c r="BZ111">
        <v>0</v>
      </c>
      <c r="CA111">
        <v>1</v>
      </c>
      <c r="CB111" s="80">
        <f t="shared" si="26"/>
        <v>49</v>
      </c>
      <c r="CC111" s="80">
        <f t="shared" si="27"/>
        <v>58</v>
      </c>
      <c r="CD111" s="80">
        <f t="shared" si="23"/>
        <v>9.259259259259256E-2</v>
      </c>
      <c r="CE111" s="80">
        <f t="shared" si="24"/>
        <v>0.39583333333333337</v>
      </c>
      <c r="CF111" s="80">
        <f t="shared" si="25"/>
        <v>0</v>
      </c>
    </row>
    <row r="112" spans="1:84" ht="15.75" x14ac:dyDescent="0.5">
      <c r="A112" s="83">
        <v>9.6999999999999993</v>
      </c>
      <c r="B112" s="82">
        <v>55</v>
      </c>
      <c r="C112" s="82">
        <v>4</v>
      </c>
      <c r="D112" s="84">
        <v>1.3839999999999999</v>
      </c>
      <c r="E112" s="82">
        <v>33</v>
      </c>
      <c r="F112" s="82">
        <v>2</v>
      </c>
      <c r="G112" s="82">
        <v>100</v>
      </c>
      <c r="H112" s="29">
        <v>0</v>
      </c>
      <c r="I112" s="82">
        <v>27</v>
      </c>
      <c r="J112" s="82">
        <v>10</v>
      </c>
      <c r="K112" s="82">
        <v>1</v>
      </c>
      <c r="L112" s="61">
        <v>34</v>
      </c>
      <c r="M112" s="62">
        <v>94</v>
      </c>
      <c r="N112" s="80">
        <v>1</v>
      </c>
      <c r="O112" s="30">
        <v>182</v>
      </c>
      <c r="P112" s="30">
        <v>192</v>
      </c>
      <c r="Q112" s="82">
        <v>1</v>
      </c>
      <c r="T112">
        <v>13.9</v>
      </c>
      <c r="U112">
        <v>66</v>
      </c>
      <c r="V112">
        <v>7</v>
      </c>
      <c r="W112">
        <v>2.2850000000000001</v>
      </c>
      <c r="X112">
        <v>200</v>
      </c>
      <c r="Y112">
        <v>3</v>
      </c>
      <c r="Z112">
        <v>124</v>
      </c>
      <c r="AA112">
        <v>1</v>
      </c>
      <c r="AB112">
        <v>32</v>
      </c>
      <c r="AC112">
        <v>9</v>
      </c>
      <c r="AD112">
        <v>2</v>
      </c>
      <c r="AE112">
        <v>32</v>
      </c>
      <c r="AF112">
        <v>62</v>
      </c>
      <c r="AG112">
        <v>0</v>
      </c>
      <c r="AH112">
        <v>171</v>
      </c>
      <c r="AI112">
        <v>177</v>
      </c>
      <c r="AJ112" s="106">
        <v>1</v>
      </c>
      <c r="AK112" s="107">
        <v>0</v>
      </c>
      <c r="AL112" s="108">
        <f t="shared" si="15"/>
        <v>1</v>
      </c>
      <c r="AM112" s="80">
        <f t="shared" si="16"/>
        <v>1</v>
      </c>
      <c r="AN112" s="80">
        <f t="shared" si="17"/>
        <v>0.97132406845660424</v>
      </c>
      <c r="AO112" s="106">
        <f t="shared" si="18"/>
        <v>0.97132406845660424</v>
      </c>
      <c r="AP112" s="108">
        <f t="shared" si="19"/>
        <v>2.8675931543395761E-2</v>
      </c>
      <c r="AQ112" s="106">
        <f t="shared" si="20"/>
        <v>-2.9095119248818288E-2</v>
      </c>
      <c r="AR112" s="108">
        <f t="shared" si="21"/>
        <v>100</v>
      </c>
      <c r="AS112" s="80">
        <f t="shared" si="22"/>
        <v>2.9522517226367805E-2</v>
      </c>
      <c r="BY112">
        <v>0.7905880664079934</v>
      </c>
      <c r="BZ112">
        <v>0</v>
      </c>
      <c r="CA112">
        <v>1</v>
      </c>
      <c r="CB112" s="80">
        <f t="shared" si="26"/>
        <v>49</v>
      </c>
      <c r="CC112" s="80">
        <f t="shared" si="27"/>
        <v>59</v>
      </c>
      <c r="CD112" s="80">
        <f t="shared" si="23"/>
        <v>9.259259259259256E-2</v>
      </c>
      <c r="CE112" s="80">
        <f t="shared" si="24"/>
        <v>0.38541666666666663</v>
      </c>
      <c r="CF112" s="80">
        <f t="shared" si="25"/>
        <v>0</v>
      </c>
    </row>
    <row r="113" spans="1:84" ht="15.75" x14ac:dyDescent="0.5">
      <c r="A113" s="83">
        <v>10.5</v>
      </c>
      <c r="B113" s="82">
        <v>65</v>
      </c>
      <c r="C113" s="82">
        <v>3</v>
      </c>
      <c r="D113" s="84">
        <v>0.59</v>
      </c>
      <c r="E113" s="82">
        <v>121</v>
      </c>
      <c r="F113" s="82">
        <v>3</v>
      </c>
      <c r="G113" s="82">
        <v>108</v>
      </c>
      <c r="H113" s="29">
        <v>1</v>
      </c>
      <c r="I113" s="82">
        <v>32</v>
      </c>
      <c r="J113" s="82">
        <v>10</v>
      </c>
      <c r="K113" s="82">
        <v>2</v>
      </c>
      <c r="L113" s="61">
        <v>29</v>
      </c>
      <c r="M113" s="62">
        <v>54</v>
      </c>
      <c r="N113" s="80">
        <v>0</v>
      </c>
      <c r="O113" s="30">
        <v>173</v>
      </c>
      <c r="P113" s="30">
        <v>181</v>
      </c>
      <c r="Q113" s="82">
        <v>1</v>
      </c>
      <c r="T113">
        <v>14</v>
      </c>
      <c r="U113">
        <v>56</v>
      </c>
      <c r="V113">
        <v>7</v>
      </c>
      <c r="W113">
        <v>0.91100000000000003</v>
      </c>
      <c r="X113">
        <v>134</v>
      </c>
      <c r="Y113">
        <v>2</v>
      </c>
      <c r="Z113">
        <v>112</v>
      </c>
      <c r="AA113">
        <v>0</v>
      </c>
      <c r="AB113">
        <v>30</v>
      </c>
      <c r="AC113">
        <v>13</v>
      </c>
      <c r="AD113">
        <v>1</v>
      </c>
      <c r="AE113">
        <v>38</v>
      </c>
      <c r="AF113">
        <v>34</v>
      </c>
      <c r="AG113">
        <v>1</v>
      </c>
      <c r="AH113">
        <v>178</v>
      </c>
      <c r="AI113">
        <v>185</v>
      </c>
      <c r="AJ113" s="106">
        <v>1</v>
      </c>
      <c r="AK113" s="107">
        <v>0</v>
      </c>
      <c r="AL113" s="108">
        <f t="shared" si="15"/>
        <v>1</v>
      </c>
      <c r="AM113" s="80">
        <f t="shared" si="16"/>
        <v>1</v>
      </c>
      <c r="AN113" s="80">
        <f t="shared" si="17"/>
        <v>0.63550654337170598</v>
      </c>
      <c r="AO113" s="106">
        <f t="shared" si="18"/>
        <v>0.63550654337170598</v>
      </c>
      <c r="AP113" s="108">
        <f t="shared" si="19"/>
        <v>0.36449345662829402</v>
      </c>
      <c r="AQ113" s="106">
        <f t="shared" si="20"/>
        <v>-0.45333289199067778</v>
      </c>
      <c r="AR113" s="108">
        <f t="shared" si="21"/>
        <v>100</v>
      </c>
      <c r="AS113" s="80">
        <f t="shared" si="22"/>
        <v>0.57354792083565198</v>
      </c>
      <c r="BY113">
        <v>0.79145290078349562</v>
      </c>
      <c r="BZ113">
        <v>0</v>
      </c>
      <c r="CA113">
        <v>1</v>
      </c>
      <c r="CB113" s="80">
        <f t="shared" si="26"/>
        <v>49</v>
      </c>
      <c r="CC113" s="80">
        <f t="shared" si="27"/>
        <v>60</v>
      </c>
      <c r="CD113" s="80">
        <f t="shared" si="23"/>
        <v>9.259259259259256E-2</v>
      </c>
      <c r="CE113" s="80">
        <f t="shared" si="24"/>
        <v>0.375</v>
      </c>
      <c r="CF113" s="80">
        <f t="shared" si="25"/>
        <v>0</v>
      </c>
    </row>
    <row r="114" spans="1:84" ht="15.75" x14ac:dyDescent="0.5">
      <c r="A114" s="83">
        <v>8.9</v>
      </c>
      <c r="B114" s="82">
        <v>39</v>
      </c>
      <c r="C114" s="82">
        <v>7</v>
      </c>
      <c r="D114" s="84">
        <v>7.1999999999999995E-2</v>
      </c>
      <c r="E114" s="82">
        <v>116</v>
      </c>
      <c r="F114" s="82">
        <v>7</v>
      </c>
      <c r="G114" s="82">
        <v>155</v>
      </c>
      <c r="H114" s="29">
        <v>1</v>
      </c>
      <c r="I114" s="82">
        <v>44</v>
      </c>
      <c r="J114" s="82">
        <v>16</v>
      </c>
      <c r="K114" s="82">
        <v>2</v>
      </c>
      <c r="L114" s="61">
        <v>35</v>
      </c>
      <c r="M114" s="62">
        <v>8</v>
      </c>
      <c r="N114" s="80">
        <v>1</v>
      </c>
      <c r="O114" s="30">
        <v>164</v>
      </c>
      <c r="P114" s="30">
        <v>170</v>
      </c>
      <c r="Q114" s="82">
        <v>1</v>
      </c>
      <c r="T114">
        <v>14</v>
      </c>
      <c r="U114">
        <v>59</v>
      </c>
      <c r="V114">
        <v>5</v>
      </c>
      <c r="W114">
        <v>1.159</v>
      </c>
      <c r="X114">
        <v>196</v>
      </c>
      <c r="Y114">
        <v>1</v>
      </c>
      <c r="Z114">
        <v>99</v>
      </c>
      <c r="AA114">
        <v>0</v>
      </c>
      <c r="AB114">
        <v>43</v>
      </c>
      <c r="AC114">
        <v>15</v>
      </c>
      <c r="AD114">
        <v>5</v>
      </c>
      <c r="AE114">
        <v>35</v>
      </c>
      <c r="AF114">
        <v>45</v>
      </c>
      <c r="AG114">
        <v>0</v>
      </c>
      <c r="AH114">
        <v>176</v>
      </c>
      <c r="AI114">
        <v>184</v>
      </c>
      <c r="AJ114" s="106">
        <v>1</v>
      </c>
      <c r="AK114" s="107">
        <v>0</v>
      </c>
      <c r="AL114" s="108">
        <f t="shared" si="15"/>
        <v>1</v>
      </c>
      <c r="AM114" s="80">
        <f t="shared" si="16"/>
        <v>1</v>
      </c>
      <c r="AN114" s="80">
        <f t="shared" si="17"/>
        <v>0.80335806879903227</v>
      </c>
      <c r="AO114" s="106">
        <f t="shared" si="18"/>
        <v>0.80335806879903227</v>
      </c>
      <c r="AP114" s="108">
        <f t="shared" si="19"/>
        <v>0.19664193120096773</v>
      </c>
      <c r="AQ114" s="106">
        <f t="shared" si="20"/>
        <v>-0.21895475060344052</v>
      </c>
      <c r="AR114" s="108">
        <f t="shared" si="21"/>
        <v>100</v>
      </c>
      <c r="AS114" s="80">
        <f t="shared" si="22"/>
        <v>0.24477495009782443</v>
      </c>
      <c r="BY114">
        <v>0.79241597080671866</v>
      </c>
      <c r="BZ114">
        <v>0</v>
      </c>
      <c r="CA114">
        <v>1</v>
      </c>
      <c r="CB114" s="80">
        <f t="shared" si="26"/>
        <v>49</v>
      </c>
      <c r="CC114" s="80">
        <f t="shared" si="27"/>
        <v>61</v>
      </c>
      <c r="CD114" s="80">
        <f t="shared" si="23"/>
        <v>9.259259259259256E-2</v>
      </c>
      <c r="CE114" s="80">
        <f t="shared" si="24"/>
        <v>0.36458333333333337</v>
      </c>
      <c r="CF114" s="80">
        <f t="shared" si="25"/>
        <v>0</v>
      </c>
    </row>
    <row r="115" spans="1:84" ht="15.75" x14ac:dyDescent="0.5">
      <c r="A115" s="83">
        <v>7.9</v>
      </c>
      <c r="B115" s="82">
        <v>42</v>
      </c>
      <c r="C115" s="82">
        <v>4</v>
      </c>
      <c r="D115" s="84">
        <v>1.2829999999999999</v>
      </c>
      <c r="E115" s="82">
        <v>68</v>
      </c>
      <c r="F115" s="82">
        <v>4</v>
      </c>
      <c r="G115" s="82">
        <v>90</v>
      </c>
      <c r="H115" s="29">
        <v>0</v>
      </c>
      <c r="I115" s="82">
        <v>37</v>
      </c>
      <c r="J115" s="82">
        <v>6</v>
      </c>
      <c r="K115" s="82">
        <v>3</v>
      </c>
      <c r="L115" s="61">
        <v>36</v>
      </c>
      <c r="M115" s="62">
        <v>17</v>
      </c>
      <c r="N115" s="80">
        <v>0</v>
      </c>
      <c r="O115" s="30">
        <v>170</v>
      </c>
      <c r="P115" s="30">
        <v>175</v>
      </c>
      <c r="Q115" s="82">
        <v>1</v>
      </c>
      <c r="T115">
        <v>14</v>
      </c>
      <c r="U115">
        <v>70</v>
      </c>
      <c r="V115">
        <v>5</v>
      </c>
      <c r="W115">
        <v>0.29099999999999998</v>
      </c>
      <c r="X115">
        <v>182</v>
      </c>
      <c r="Y115">
        <v>3</v>
      </c>
      <c r="Z115">
        <v>132</v>
      </c>
      <c r="AA115">
        <v>1</v>
      </c>
      <c r="AB115">
        <v>31</v>
      </c>
      <c r="AC115">
        <v>6</v>
      </c>
      <c r="AD115">
        <v>2</v>
      </c>
      <c r="AE115">
        <v>35</v>
      </c>
      <c r="AF115">
        <v>74</v>
      </c>
      <c r="AG115">
        <v>1</v>
      </c>
      <c r="AH115">
        <v>168</v>
      </c>
      <c r="AI115">
        <v>173</v>
      </c>
      <c r="AJ115" s="106">
        <v>1</v>
      </c>
      <c r="AK115" s="107">
        <v>0</v>
      </c>
      <c r="AL115" s="108">
        <f t="shared" si="15"/>
        <v>1</v>
      </c>
      <c r="AM115" s="80">
        <f t="shared" si="16"/>
        <v>1</v>
      </c>
      <c r="AN115" s="80">
        <f t="shared" si="17"/>
        <v>0.3437808384724137</v>
      </c>
      <c r="AO115" s="106">
        <f t="shared" si="18"/>
        <v>0.3437808384724137</v>
      </c>
      <c r="AP115" s="108">
        <f t="shared" si="19"/>
        <v>0.6562191615275863</v>
      </c>
      <c r="AQ115" s="106">
        <f t="shared" si="20"/>
        <v>-1.0677509221054806</v>
      </c>
      <c r="AR115" s="108">
        <f t="shared" si="21"/>
        <v>0</v>
      </c>
      <c r="AS115" s="80">
        <f t="shared" si="22"/>
        <v>1.9088299523716585</v>
      </c>
      <c r="BY115">
        <v>0.79396756407951397</v>
      </c>
      <c r="BZ115">
        <v>0</v>
      </c>
      <c r="CA115">
        <v>1</v>
      </c>
      <c r="CB115" s="80">
        <f t="shared" si="26"/>
        <v>49</v>
      </c>
      <c r="CC115" s="80">
        <f t="shared" si="27"/>
        <v>62</v>
      </c>
      <c r="CD115" s="80">
        <f t="shared" si="23"/>
        <v>9.259259259259256E-2</v>
      </c>
      <c r="CE115" s="80">
        <f t="shared" si="24"/>
        <v>0.35416666666666663</v>
      </c>
      <c r="CF115" s="80">
        <f t="shared" si="25"/>
        <v>0</v>
      </c>
    </row>
    <row r="116" spans="1:84" ht="15.75" x14ac:dyDescent="0.5">
      <c r="A116" s="83">
        <v>21</v>
      </c>
      <c r="B116" s="82">
        <v>89</v>
      </c>
      <c r="C116" s="82">
        <v>6</v>
      </c>
      <c r="D116" s="84">
        <v>7.4999999999999997E-2</v>
      </c>
      <c r="E116" s="82">
        <v>296</v>
      </c>
      <c r="F116" s="82">
        <v>0</v>
      </c>
      <c r="G116" s="82">
        <v>137</v>
      </c>
      <c r="H116" s="29">
        <v>1</v>
      </c>
      <c r="I116" s="82">
        <v>37</v>
      </c>
      <c r="J116" s="82">
        <v>13</v>
      </c>
      <c r="K116" s="82">
        <v>1</v>
      </c>
      <c r="L116" s="61">
        <v>36</v>
      </c>
      <c r="M116" s="62">
        <v>27</v>
      </c>
      <c r="N116" s="80">
        <v>1</v>
      </c>
      <c r="O116" s="30">
        <v>184</v>
      </c>
      <c r="P116" s="30">
        <v>196</v>
      </c>
      <c r="Q116" s="82">
        <v>1</v>
      </c>
      <c r="T116">
        <v>14</v>
      </c>
      <c r="U116">
        <v>74</v>
      </c>
      <c r="V116">
        <v>18</v>
      </c>
      <c r="W116">
        <v>4.3999999999999997E-2</v>
      </c>
      <c r="X116">
        <v>175</v>
      </c>
      <c r="Y116">
        <v>3</v>
      </c>
      <c r="Z116">
        <v>78</v>
      </c>
      <c r="AA116">
        <v>1</v>
      </c>
      <c r="AB116">
        <v>39</v>
      </c>
      <c r="AC116">
        <v>7</v>
      </c>
      <c r="AD116">
        <v>3</v>
      </c>
      <c r="AE116">
        <v>45</v>
      </c>
      <c r="AF116">
        <v>84</v>
      </c>
      <c r="AG116">
        <v>0</v>
      </c>
      <c r="AH116">
        <v>179</v>
      </c>
      <c r="AI116">
        <v>187</v>
      </c>
      <c r="AJ116" s="106">
        <v>1</v>
      </c>
      <c r="AK116" s="107">
        <v>0</v>
      </c>
      <c r="AL116" s="108">
        <f t="shared" si="15"/>
        <v>1</v>
      </c>
      <c r="AM116" s="80">
        <f t="shared" si="16"/>
        <v>1</v>
      </c>
      <c r="AN116" s="80">
        <f t="shared" si="17"/>
        <v>0.79396756407951397</v>
      </c>
      <c r="AO116" s="106">
        <f t="shared" si="18"/>
        <v>0.79396756407951397</v>
      </c>
      <c r="AP116" s="108">
        <f t="shared" si="19"/>
        <v>0.20603243592048603</v>
      </c>
      <c r="AQ116" s="106">
        <f t="shared" si="20"/>
        <v>-0.23071266985468469</v>
      </c>
      <c r="AR116" s="108">
        <f t="shared" si="21"/>
        <v>100</v>
      </c>
      <c r="AS116" s="80">
        <f t="shared" si="22"/>
        <v>0.25949729591201837</v>
      </c>
      <c r="BY116">
        <v>0.79505521398960199</v>
      </c>
      <c r="BZ116">
        <v>0</v>
      </c>
      <c r="CA116">
        <v>1</v>
      </c>
      <c r="CB116" s="80">
        <f t="shared" si="26"/>
        <v>49</v>
      </c>
      <c r="CC116" s="80">
        <f t="shared" si="27"/>
        <v>63</v>
      </c>
      <c r="CD116" s="80">
        <f t="shared" si="23"/>
        <v>9.259259259259256E-2</v>
      </c>
      <c r="CE116" s="80">
        <f t="shared" si="24"/>
        <v>0.34375</v>
      </c>
      <c r="CF116" s="80">
        <f t="shared" si="25"/>
        <v>0</v>
      </c>
    </row>
    <row r="117" spans="1:84" ht="15.75" x14ac:dyDescent="0.5">
      <c r="A117" s="83">
        <v>12.7</v>
      </c>
      <c r="B117" s="82">
        <v>65</v>
      </c>
      <c r="C117" s="82">
        <v>6</v>
      </c>
      <c r="D117" s="84">
        <v>0.89900000000000002</v>
      </c>
      <c r="E117" s="82">
        <v>165</v>
      </c>
      <c r="F117" s="82">
        <v>1</v>
      </c>
      <c r="G117" s="82">
        <v>140</v>
      </c>
      <c r="H117" s="29">
        <v>1</v>
      </c>
      <c r="I117" s="82">
        <v>60</v>
      </c>
      <c r="J117" s="82">
        <v>9</v>
      </c>
      <c r="K117" s="82">
        <v>5</v>
      </c>
      <c r="L117" s="61">
        <v>35</v>
      </c>
      <c r="M117" s="62">
        <v>62</v>
      </c>
      <c r="N117" s="80">
        <v>0</v>
      </c>
      <c r="O117" s="30">
        <v>169</v>
      </c>
      <c r="P117" s="30">
        <v>174</v>
      </c>
      <c r="Q117" s="82">
        <v>0</v>
      </c>
      <c r="T117">
        <v>14.1</v>
      </c>
      <c r="U117">
        <v>88</v>
      </c>
      <c r="V117">
        <v>5</v>
      </c>
      <c r="W117">
        <v>0.504</v>
      </c>
      <c r="X117">
        <v>253</v>
      </c>
      <c r="Y117">
        <v>3</v>
      </c>
      <c r="Z117">
        <v>124</v>
      </c>
      <c r="AA117">
        <v>1</v>
      </c>
      <c r="AB117">
        <v>42</v>
      </c>
      <c r="AC117">
        <v>9</v>
      </c>
      <c r="AD117">
        <v>3</v>
      </c>
      <c r="AE117">
        <v>35</v>
      </c>
      <c r="AF117">
        <v>63</v>
      </c>
      <c r="AG117">
        <v>1</v>
      </c>
      <c r="AH117">
        <v>163</v>
      </c>
      <c r="AI117">
        <v>172</v>
      </c>
      <c r="AJ117" s="106">
        <v>0</v>
      </c>
      <c r="AK117" s="107">
        <v>1</v>
      </c>
      <c r="AL117" s="108">
        <f t="shared" si="15"/>
        <v>1</v>
      </c>
      <c r="AM117" s="80">
        <f t="shared" si="16"/>
        <v>0</v>
      </c>
      <c r="AN117" s="80">
        <f t="shared" si="17"/>
        <v>0.58170779050530108</v>
      </c>
      <c r="AO117" s="106">
        <f t="shared" si="18"/>
        <v>0.58170779050530108</v>
      </c>
      <c r="AP117" s="108">
        <f t="shared" si="19"/>
        <v>0.41829220949469892</v>
      </c>
      <c r="AQ117" s="106">
        <f t="shared" si="20"/>
        <v>-0.87157502491325267</v>
      </c>
      <c r="AR117" s="108">
        <f t="shared" si="21"/>
        <v>0</v>
      </c>
      <c r="AS117" s="80">
        <f t="shared" si="22"/>
        <v>1.3906732597482745</v>
      </c>
      <c r="BY117">
        <v>0.80335806879903227</v>
      </c>
      <c r="BZ117">
        <v>0</v>
      </c>
      <c r="CA117">
        <v>1</v>
      </c>
      <c r="CB117" s="80">
        <f t="shared" si="26"/>
        <v>49</v>
      </c>
      <c r="CC117" s="80">
        <f t="shared" si="27"/>
        <v>64</v>
      </c>
      <c r="CD117" s="80">
        <f t="shared" si="23"/>
        <v>9.259259259259256E-2</v>
      </c>
      <c r="CE117" s="80">
        <f t="shared" si="24"/>
        <v>0.33333333333333337</v>
      </c>
      <c r="CF117" s="80">
        <f t="shared" si="25"/>
        <v>0</v>
      </c>
    </row>
    <row r="118" spans="1:84" ht="15.75" x14ac:dyDescent="0.5">
      <c r="A118" s="83">
        <v>9.4</v>
      </c>
      <c r="B118" s="82">
        <v>49</v>
      </c>
      <c r="C118" s="82">
        <v>10</v>
      </c>
      <c r="D118" s="84">
        <v>1.248</v>
      </c>
      <c r="E118" s="82">
        <v>92</v>
      </c>
      <c r="F118" s="82">
        <v>2</v>
      </c>
      <c r="G118" s="82">
        <v>98</v>
      </c>
      <c r="H118" s="29">
        <v>0</v>
      </c>
      <c r="I118" s="82">
        <v>53</v>
      </c>
      <c r="J118" s="82">
        <v>12</v>
      </c>
      <c r="K118" s="82">
        <v>4</v>
      </c>
      <c r="L118" s="61">
        <v>42</v>
      </c>
      <c r="M118" s="62">
        <v>25</v>
      </c>
      <c r="N118" s="80">
        <v>0</v>
      </c>
      <c r="O118" s="30">
        <v>175</v>
      </c>
      <c r="P118" s="30">
        <v>182</v>
      </c>
      <c r="Q118" s="82">
        <v>0</v>
      </c>
      <c r="T118">
        <v>14.4</v>
      </c>
      <c r="U118">
        <v>75</v>
      </c>
      <c r="V118">
        <v>5</v>
      </c>
      <c r="W118">
        <v>0.61199999999999999</v>
      </c>
      <c r="X118">
        <v>156</v>
      </c>
      <c r="Y118">
        <v>5</v>
      </c>
      <c r="Z118">
        <v>129</v>
      </c>
      <c r="AA118">
        <v>1</v>
      </c>
      <c r="AB118">
        <v>42</v>
      </c>
      <c r="AC118">
        <v>15</v>
      </c>
      <c r="AD118">
        <v>4</v>
      </c>
      <c r="AE118">
        <v>36</v>
      </c>
      <c r="AF118">
        <v>55</v>
      </c>
      <c r="AG118">
        <v>1</v>
      </c>
      <c r="AH118">
        <v>186</v>
      </c>
      <c r="AI118">
        <v>193</v>
      </c>
      <c r="AJ118" s="106">
        <v>0</v>
      </c>
      <c r="AK118" s="107">
        <v>1</v>
      </c>
      <c r="AL118" s="108">
        <f t="shared" si="15"/>
        <v>1</v>
      </c>
      <c r="AM118" s="80">
        <f t="shared" si="16"/>
        <v>0</v>
      </c>
      <c r="AN118" s="80">
        <f t="shared" si="17"/>
        <v>0.76776152792655727</v>
      </c>
      <c r="AO118" s="106">
        <f t="shared" si="18"/>
        <v>0.76776152792655727</v>
      </c>
      <c r="AP118" s="108">
        <f t="shared" si="19"/>
        <v>0.23223847207344273</v>
      </c>
      <c r="AQ118" s="106">
        <f t="shared" si="20"/>
        <v>-1.4599905383717886</v>
      </c>
      <c r="AR118" s="108">
        <f t="shared" si="21"/>
        <v>0</v>
      </c>
      <c r="AS118" s="80">
        <f t="shared" si="22"/>
        <v>3.3059187871497948</v>
      </c>
      <c r="BY118">
        <v>0.80431035196159406</v>
      </c>
      <c r="BZ118">
        <v>0</v>
      </c>
      <c r="CA118">
        <v>1</v>
      </c>
      <c r="CB118" s="80">
        <f t="shared" si="26"/>
        <v>49</v>
      </c>
      <c r="CC118" s="80">
        <f t="shared" si="27"/>
        <v>65</v>
      </c>
      <c r="CD118" s="80">
        <f t="shared" si="23"/>
        <v>9.259259259259256E-2</v>
      </c>
      <c r="CE118" s="80">
        <f t="shared" si="24"/>
        <v>0.32291666666666663</v>
      </c>
      <c r="CF118" s="80">
        <f t="shared" si="25"/>
        <v>0</v>
      </c>
    </row>
    <row r="119" spans="1:84" ht="15.75" x14ac:dyDescent="0.5">
      <c r="A119" s="83">
        <v>7.5</v>
      </c>
      <c r="B119" s="82">
        <v>51</v>
      </c>
      <c r="C119" s="82">
        <v>18</v>
      </c>
      <c r="D119" s="84">
        <v>0.23100000000000001</v>
      </c>
      <c r="E119" s="82">
        <v>109</v>
      </c>
      <c r="F119" s="82">
        <v>5</v>
      </c>
      <c r="G119" s="82">
        <v>111</v>
      </c>
      <c r="H119" s="29">
        <v>0</v>
      </c>
      <c r="I119" s="82">
        <v>41</v>
      </c>
      <c r="J119" s="82">
        <v>7</v>
      </c>
      <c r="K119" s="82">
        <v>3</v>
      </c>
      <c r="L119" s="61">
        <v>49</v>
      </c>
      <c r="M119" s="62">
        <v>29</v>
      </c>
      <c r="N119" s="80">
        <v>1</v>
      </c>
      <c r="O119" s="30">
        <v>162</v>
      </c>
      <c r="P119" s="30">
        <v>165</v>
      </c>
      <c r="Q119" s="82">
        <v>1</v>
      </c>
      <c r="T119">
        <v>14.4</v>
      </c>
      <c r="U119">
        <v>83</v>
      </c>
      <c r="V119">
        <v>22</v>
      </c>
      <c r="W119">
        <v>0.93600000000000005</v>
      </c>
      <c r="X119">
        <v>203</v>
      </c>
      <c r="Y119">
        <v>2</v>
      </c>
      <c r="Z119">
        <v>111</v>
      </c>
      <c r="AA119">
        <v>0</v>
      </c>
      <c r="AB119">
        <v>45</v>
      </c>
      <c r="AC119">
        <v>9</v>
      </c>
      <c r="AD119">
        <v>3</v>
      </c>
      <c r="AE119">
        <v>50</v>
      </c>
      <c r="AF119">
        <v>87</v>
      </c>
      <c r="AG119">
        <v>0</v>
      </c>
      <c r="AH119">
        <v>173</v>
      </c>
      <c r="AI119">
        <v>178</v>
      </c>
      <c r="AJ119" s="106">
        <v>1</v>
      </c>
      <c r="AK119" s="107">
        <v>0</v>
      </c>
      <c r="AL119" s="108">
        <f t="shared" si="15"/>
        <v>1</v>
      </c>
      <c r="AM119" s="80">
        <f t="shared" si="16"/>
        <v>1</v>
      </c>
      <c r="AN119" s="80">
        <f t="shared" si="17"/>
        <v>0.88284282593826424</v>
      </c>
      <c r="AO119" s="106">
        <f t="shared" si="18"/>
        <v>0.88284282593826424</v>
      </c>
      <c r="AP119" s="108">
        <f t="shared" si="19"/>
        <v>0.11715717406173576</v>
      </c>
      <c r="AQ119" s="106">
        <f t="shared" si="20"/>
        <v>-0.12460809429198558</v>
      </c>
      <c r="AR119" s="108">
        <f t="shared" si="21"/>
        <v>100</v>
      </c>
      <c r="AS119" s="80">
        <f t="shared" si="22"/>
        <v>0.13270445272885795</v>
      </c>
      <c r="BY119">
        <v>0.81061787663617013</v>
      </c>
      <c r="BZ119">
        <v>0</v>
      </c>
      <c r="CA119">
        <v>1</v>
      </c>
      <c r="CB119" s="80">
        <f t="shared" si="26"/>
        <v>49</v>
      </c>
      <c r="CC119" s="80">
        <f t="shared" si="27"/>
        <v>66</v>
      </c>
      <c r="CD119" s="80">
        <f t="shared" si="23"/>
        <v>9.259259259259256E-2</v>
      </c>
      <c r="CE119" s="80">
        <f t="shared" si="24"/>
        <v>0.3125</v>
      </c>
      <c r="CF119" s="80">
        <f t="shared" si="25"/>
        <v>0</v>
      </c>
    </row>
    <row r="120" spans="1:84" ht="15.75" x14ac:dyDescent="0.5">
      <c r="A120" s="83">
        <v>11.8</v>
      </c>
      <c r="B120" s="82">
        <v>53</v>
      </c>
      <c r="C120" s="82">
        <v>7</v>
      </c>
      <c r="D120" s="84">
        <v>1.512</v>
      </c>
      <c r="E120" s="82">
        <v>125</v>
      </c>
      <c r="F120" s="82">
        <v>2</v>
      </c>
      <c r="G120" s="82">
        <v>101</v>
      </c>
      <c r="H120" s="29">
        <v>0</v>
      </c>
      <c r="I120" s="82">
        <v>39</v>
      </c>
      <c r="J120" s="82">
        <v>13</v>
      </c>
      <c r="K120" s="82">
        <v>2</v>
      </c>
      <c r="L120" s="61">
        <v>36</v>
      </c>
      <c r="M120" s="62">
        <v>32</v>
      </c>
      <c r="N120" s="80">
        <v>0</v>
      </c>
      <c r="O120" s="30">
        <v>172</v>
      </c>
      <c r="P120" s="30">
        <v>179</v>
      </c>
      <c r="Q120" s="82">
        <v>1</v>
      </c>
      <c r="T120">
        <v>14.5</v>
      </c>
      <c r="U120">
        <v>54</v>
      </c>
      <c r="V120">
        <v>9</v>
      </c>
      <c r="W120">
        <v>4.5999999999999999E-2</v>
      </c>
      <c r="X120">
        <v>151</v>
      </c>
      <c r="Y120">
        <v>0</v>
      </c>
      <c r="Z120">
        <v>72</v>
      </c>
      <c r="AA120">
        <v>1</v>
      </c>
      <c r="AB120">
        <v>30</v>
      </c>
      <c r="AC120">
        <v>13</v>
      </c>
      <c r="AD120">
        <v>5</v>
      </c>
      <c r="AE120">
        <v>39</v>
      </c>
      <c r="AF120">
        <v>26</v>
      </c>
      <c r="AG120">
        <v>0</v>
      </c>
      <c r="AH120">
        <v>201</v>
      </c>
      <c r="AI120">
        <v>204</v>
      </c>
      <c r="AJ120" s="106">
        <v>1</v>
      </c>
      <c r="AK120" s="107">
        <v>0</v>
      </c>
      <c r="AL120" s="108">
        <f t="shared" si="15"/>
        <v>1</v>
      </c>
      <c r="AM120" s="80">
        <f t="shared" si="16"/>
        <v>1</v>
      </c>
      <c r="AN120" s="80">
        <f t="shared" si="17"/>
        <v>0.66427925490667916</v>
      </c>
      <c r="AO120" s="106">
        <f t="shared" si="18"/>
        <v>0.66427925490667916</v>
      </c>
      <c r="AP120" s="108">
        <f t="shared" si="19"/>
        <v>0.33572074509332084</v>
      </c>
      <c r="AQ120" s="106">
        <f t="shared" si="20"/>
        <v>-0.40905265329972174</v>
      </c>
      <c r="AR120" s="108">
        <f t="shared" si="21"/>
        <v>100</v>
      </c>
      <c r="AS120" s="80">
        <f t="shared" si="22"/>
        <v>0.50539098220143019</v>
      </c>
      <c r="BY120">
        <v>0.81101653271891827</v>
      </c>
      <c r="BZ120">
        <v>0</v>
      </c>
      <c r="CA120">
        <v>1</v>
      </c>
      <c r="CB120" s="80">
        <f t="shared" si="26"/>
        <v>49</v>
      </c>
      <c r="CC120" s="80">
        <f t="shared" si="27"/>
        <v>67</v>
      </c>
      <c r="CD120" s="80">
        <f t="shared" si="23"/>
        <v>9.259259259259256E-2</v>
      </c>
      <c r="CE120" s="80">
        <f t="shared" si="24"/>
        <v>0.30208333333333337</v>
      </c>
      <c r="CF120" s="80">
        <f t="shared" si="25"/>
        <v>5.5941358024691277E-3</v>
      </c>
    </row>
    <row r="121" spans="1:84" ht="15.75" x14ac:dyDescent="0.5">
      <c r="A121" s="83">
        <v>11.4</v>
      </c>
      <c r="B121" s="82">
        <v>96</v>
      </c>
      <c r="C121" s="82">
        <v>1</v>
      </c>
      <c r="D121" s="84">
        <v>0.83099999999999996</v>
      </c>
      <c r="E121" s="82">
        <v>199</v>
      </c>
      <c r="F121" s="82">
        <v>3</v>
      </c>
      <c r="G121" s="82">
        <v>109</v>
      </c>
      <c r="H121" s="29">
        <v>0</v>
      </c>
      <c r="I121" s="82">
        <v>44</v>
      </c>
      <c r="J121" s="82">
        <v>10</v>
      </c>
      <c r="K121" s="82">
        <v>4</v>
      </c>
      <c r="L121" s="61">
        <v>24</v>
      </c>
      <c r="M121" s="62">
        <v>65</v>
      </c>
      <c r="N121" s="80">
        <v>0</v>
      </c>
      <c r="O121" s="30">
        <v>162</v>
      </c>
      <c r="P121" s="30">
        <v>168</v>
      </c>
      <c r="Q121" s="82">
        <v>1</v>
      </c>
      <c r="T121">
        <v>14.5</v>
      </c>
      <c r="U121">
        <v>69</v>
      </c>
      <c r="V121">
        <v>8</v>
      </c>
      <c r="W121">
        <v>9.0999999999999998E-2</v>
      </c>
      <c r="X121">
        <v>213</v>
      </c>
      <c r="Y121">
        <v>3</v>
      </c>
      <c r="Z121">
        <v>134</v>
      </c>
      <c r="AA121">
        <v>0</v>
      </c>
      <c r="AB121">
        <v>33</v>
      </c>
      <c r="AC121">
        <v>16</v>
      </c>
      <c r="AD121">
        <v>1</v>
      </c>
      <c r="AE121">
        <v>36</v>
      </c>
      <c r="AF121">
        <v>73</v>
      </c>
      <c r="AG121">
        <v>1</v>
      </c>
      <c r="AH121">
        <v>168</v>
      </c>
      <c r="AI121">
        <v>178</v>
      </c>
      <c r="AJ121" s="106">
        <v>1</v>
      </c>
      <c r="AK121" s="107">
        <v>0</v>
      </c>
      <c r="AL121" s="108">
        <f t="shared" si="15"/>
        <v>1</v>
      </c>
      <c r="AM121" s="80">
        <f t="shared" si="16"/>
        <v>1</v>
      </c>
      <c r="AN121" s="80">
        <f t="shared" si="17"/>
        <v>0.88053591061442338</v>
      </c>
      <c r="AO121" s="106">
        <f t="shared" si="18"/>
        <v>0.88053591061442338</v>
      </c>
      <c r="AP121" s="108">
        <f t="shared" si="19"/>
        <v>0.11946408938557662</v>
      </c>
      <c r="AQ121" s="106">
        <f t="shared" si="20"/>
        <v>-0.12722456753406716</v>
      </c>
      <c r="AR121" s="108">
        <f t="shared" si="21"/>
        <v>100</v>
      </c>
      <c r="AS121" s="80">
        <f t="shared" si="22"/>
        <v>0.13567202421331864</v>
      </c>
      <c r="BY121">
        <v>0.81109534714265807</v>
      </c>
      <c r="BZ121">
        <v>1</v>
      </c>
      <c r="CA121">
        <v>0</v>
      </c>
      <c r="CB121" s="80">
        <f t="shared" si="26"/>
        <v>50</v>
      </c>
      <c r="CC121" s="80">
        <f t="shared" si="27"/>
        <v>67</v>
      </c>
      <c r="CD121" s="80">
        <f t="shared" si="23"/>
        <v>7.407407407407407E-2</v>
      </c>
      <c r="CE121" s="80">
        <f t="shared" si="24"/>
        <v>0.30208333333333337</v>
      </c>
      <c r="CF121" s="80">
        <f t="shared" si="25"/>
        <v>0</v>
      </c>
    </row>
    <row r="122" spans="1:84" ht="15.75" x14ac:dyDescent="0.5">
      <c r="A122" s="83">
        <v>7.2</v>
      </c>
      <c r="B122" s="82">
        <v>56</v>
      </c>
      <c r="C122" s="82">
        <v>4</v>
      </c>
      <c r="D122" s="84">
        <v>0.123</v>
      </c>
      <c r="E122" s="82">
        <v>113</v>
      </c>
      <c r="F122" s="82">
        <v>3</v>
      </c>
      <c r="G122" s="82">
        <v>132</v>
      </c>
      <c r="H122" s="29">
        <v>0</v>
      </c>
      <c r="I122" s="82">
        <v>45</v>
      </c>
      <c r="J122" s="82">
        <v>6</v>
      </c>
      <c r="K122" s="82">
        <v>3</v>
      </c>
      <c r="L122" s="61">
        <v>31</v>
      </c>
      <c r="M122" s="62">
        <v>36</v>
      </c>
      <c r="N122" s="80">
        <v>0</v>
      </c>
      <c r="O122" s="30">
        <v>161</v>
      </c>
      <c r="P122" s="30">
        <v>167</v>
      </c>
      <c r="Q122" s="82">
        <v>0</v>
      </c>
      <c r="T122">
        <v>14.8</v>
      </c>
      <c r="U122">
        <v>70</v>
      </c>
      <c r="V122">
        <v>6</v>
      </c>
      <c r="W122">
        <v>0.82799999999999996</v>
      </c>
      <c r="X122">
        <v>213</v>
      </c>
      <c r="Y122">
        <v>3</v>
      </c>
      <c r="Z122">
        <v>105</v>
      </c>
      <c r="AA122">
        <v>1</v>
      </c>
      <c r="AB122">
        <v>37</v>
      </c>
      <c r="AC122">
        <v>15</v>
      </c>
      <c r="AD122">
        <v>2</v>
      </c>
      <c r="AE122">
        <v>37</v>
      </c>
      <c r="AF122">
        <v>75</v>
      </c>
      <c r="AG122">
        <v>1</v>
      </c>
      <c r="AH122">
        <v>168</v>
      </c>
      <c r="AI122">
        <v>176</v>
      </c>
      <c r="AJ122" s="106">
        <v>1</v>
      </c>
      <c r="AK122" s="107">
        <v>0</v>
      </c>
      <c r="AL122" s="108">
        <f t="shared" si="15"/>
        <v>1</v>
      </c>
      <c r="AM122" s="80">
        <f t="shared" si="16"/>
        <v>1</v>
      </c>
      <c r="AN122" s="80">
        <f t="shared" si="17"/>
        <v>0.66929167294886904</v>
      </c>
      <c r="AO122" s="106">
        <f t="shared" si="18"/>
        <v>0.66929167294886904</v>
      </c>
      <c r="AP122" s="108">
        <f t="shared" si="19"/>
        <v>0.33070832705113096</v>
      </c>
      <c r="AQ122" s="106">
        <f t="shared" si="20"/>
        <v>-0.40153533038597172</v>
      </c>
      <c r="AR122" s="108">
        <f t="shared" si="21"/>
        <v>100</v>
      </c>
      <c r="AS122" s="80">
        <f t="shared" si="22"/>
        <v>0.49411690062427482</v>
      </c>
      <c r="BY122">
        <v>0.82075857645177952</v>
      </c>
      <c r="BZ122">
        <v>0</v>
      </c>
      <c r="CA122">
        <v>1</v>
      </c>
      <c r="CB122" s="80">
        <f t="shared" si="26"/>
        <v>50</v>
      </c>
      <c r="CC122" s="80">
        <f t="shared" si="27"/>
        <v>68</v>
      </c>
      <c r="CD122" s="80">
        <f t="shared" si="23"/>
        <v>7.407407407407407E-2</v>
      </c>
      <c r="CE122" s="80">
        <f t="shared" si="24"/>
        <v>0.29166666666666663</v>
      </c>
      <c r="CF122" s="80">
        <f t="shared" si="25"/>
        <v>5.4012345679012256E-3</v>
      </c>
    </row>
    <row r="123" spans="1:84" ht="15.75" x14ac:dyDescent="0.5">
      <c r="A123" s="83">
        <v>20.399999999999999</v>
      </c>
      <c r="B123" s="82">
        <v>79</v>
      </c>
      <c r="C123" s="82">
        <v>7</v>
      </c>
      <c r="D123" s="84">
        <v>0.13100000000000001</v>
      </c>
      <c r="E123" s="82">
        <v>284</v>
      </c>
      <c r="F123" s="82">
        <v>4</v>
      </c>
      <c r="G123" s="82">
        <v>137</v>
      </c>
      <c r="H123" s="29">
        <v>1</v>
      </c>
      <c r="I123" s="82">
        <v>38</v>
      </c>
      <c r="J123" s="82">
        <v>15</v>
      </c>
      <c r="K123" s="82">
        <v>5</v>
      </c>
      <c r="L123" s="61">
        <v>39</v>
      </c>
      <c r="M123" s="62">
        <v>39</v>
      </c>
      <c r="N123" s="80">
        <v>1</v>
      </c>
      <c r="O123" s="30">
        <v>175</v>
      </c>
      <c r="P123" s="30">
        <v>185</v>
      </c>
      <c r="Q123" s="82">
        <v>0</v>
      </c>
      <c r="T123">
        <v>14.8</v>
      </c>
      <c r="U123">
        <v>74</v>
      </c>
      <c r="V123">
        <v>6</v>
      </c>
      <c r="W123">
        <v>1.927</v>
      </c>
      <c r="X123">
        <v>249</v>
      </c>
      <c r="Y123">
        <v>2</v>
      </c>
      <c r="Z123">
        <v>78</v>
      </c>
      <c r="AA123">
        <v>1</v>
      </c>
      <c r="AB123">
        <v>29</v>
      </c>
      <c r="AC123">
        <v>7</v>
      </c>
      <c r="AD123">
        <v>2</v>
      </c>
      <c r="AE123">
        <v>38</v>
      </c>
      <c r="AF123">
        <v>58</v>
      </c>
      <c r="AG123">
        <v>0</v>
      </c>
      <c r="AH123">
        <v>164</v>
      </c>
      <c r="AI123">
        <v>171</v>
      </c>
      <c r="AJ123" s="106">
        <v>1</v>
      </c>
      <c r="AK123" s="107">
        <v>0</v>
      </c>
      <c r="AL123" s="108">
        <f t="shared" si="15"/>
        <v>1</v>
      </c>
      <c r="AM123" s="80">
        <f t="shared" si="16"/>
        <v>1</v>
      </c>
      <c r="AN123" s="80">
        <f t="shared" si="17"/>
        <v>0.93164532319136117</v>
      </c>
      <c r="AO123" s="106">
        <f t="shared" si="18"/>
        <v>0.93164532319136117</v>
      </c>
      <c r="AP123" s="108">
        <f t="shared" si="19"/>
        <v>6.8354676808638826E-2</v>
      </c>
      <c r="AQ123" s="106">
        <f t="shared" si="20"/>
        <v>-7.080309124149857E-2</v>
      </c>
      <c r="AR123" s="108">
        <f t="shared" si="21"/>
        <v>100</v>
      </c>
      <c r="AS123" s="80">
        <f t="shared" si="22"/>
        <v>7.3369849133669382E-2</v>
      </c>
      <c r="BY123">
        <v>0.82321844971748948</v>
      </c>
      <c r="BZ123">
        <v>1</v>
      </c>
      <c r="CA123">
        <v>0</v>
      </c>
      <c r="CB123" s="80">
        <f t="shared" si="26"/>
        <v>51</v>
      </c>
      <c r="CC123" s="80">
        <f t="shared" si="27"/>
        <v>68</v>
      </c>
      <c r="CD123" s="80">
        <f t="shared" si="23"/>
        <v>5.555555555555558E-2</v>
      </c>
      <c r="CE123" s="80">
        <f t="shared" si="24"/>
        <v>0.29166666666666663</v>
      </c>
      <c r="CF123" s="80">
        <f t="shared" si="25"/>
        <v>0</v>
      </c>
    </row>
    <row r="124" spans="1:84" ht="15.75" x14ac:dyDescent="0.5">
      <c r="A124" s="83">
        <v>9.8000000000000007</v>
      </c>
      <c r="B124" s="82">
        <v>64</v>
      </c>
      <c r="C124" s="82">
        <v>5</v>
      </c>
      <c r="D124" s="84">
        <v>1.5389999999999999</v>
      </c>
      <c r="E124" s="82">
        <v>115</v>
      </c>
      <c r="F124" s="82">
        <v>4</v>
      </c>
      <c r="G124" s="82">
        <v>72</v>
      </c>
      <c r="H124" s="29">
        <v>1</v>
      </c>
      <c r="I124" s="82">
        <v>36</v>
      </c>
      <c r="J124" s="82">
        <v>8</v>
      </c>
      <c r="K124" s="82">
        <v>2</v>
      </c>
      <c r="L124" s="61">
        <v>35</v>
      </c>
      <c r="M124" s="62">
        <v>50</v>
      </c>
      <c r="N124" s="80">
        <v>1</v>
      </c>
      <c r="O124" s="30">
        <v>175</v>
      </c>
      <c r="P124" s="30">
        <v>183</v>
      </c>
      <c r="Q124" s="82">
        <v>1</v>
      </c>
      <c r="T124">
        <v>14.8</v>
      </c>
      <c r="U124">
        <v>91</v>
      </c>
      <c r="V124">
        <v>2</v>
      </c>
      <c r="W124">
        <v>1.968</v>
      </c>
      <c r="X124">
        <v>164</v>
      </c>
      <c r="Y124">
        <v>1</v>
      </c>
      <c r="Z124">
        <v>86</v>
      </c>
      <c r="AA124">
        <v>0</v>
      </c>
      <c r="AB124">
        <v>33</v>
      </c>
      <c r="AC124">
        <v>5</v>
      </c>
      <c r="AD124">
        <v>2</v>
      </c>
      <c r="AE124">
        <v>37</v>
      </c>
      <c r="AF124">
        <v>98</v>
      </c>
      <c r="AG124">
        <v>0</v>
      </c>
      <c r="AH124">
        <v>183</v>
      </c>
      <c r="AI124">
        <v>194</v>
      </c>
      <c r="AJ124" s="106">
        <v>1</v>
      </c>
      <c r="AK124" s="107">
        <v>0</v>
      </c>
      <c r="AL124" s="108">
        <f t="shared" si="15"/>
        <v>1</v>
      </c>
      <c r="AM124" s="80">
        <f t="shared" si="16"/>
        <v>1</v>
      </c>
      <c r="AN124" s="80">
        <f t="shared" si="17"/>
        <v>0.97683436569205839</v>
      </c>
      <c r="AO124" s="106">
        <f t="shared" si="18"/>
        <v>0.97683436569205839</v>
      </c>
      <c r="AP124" s="108">
        <f t="shared" si="19"/>
        <v>2.3165634307941607E-2</v>
      </c>
      <c r="AQ124" s="106">
        <f t="shared" si="20"/>
        <v>-2.3438174892084402E-2</v>
      </c>
      <c r="AR124" s="108">
        <f t="shared" si="21"/>
        <v>100</v>
      </c>
      <c r="AS124" s="80">
        <f t="shared" si="22"/>
        <v>2.371500749928002E-2</v>
      </c>
      <c r="BY124">
        <v>0.82692537704089086</v>
      </c>
      <c r="BZ124">
        <v>0</v>
      </c>
      <c r="CA124">
        <v>1</v>
      </c>
      <c r="CB124" s="80">
        <f t="shared" si="26"/>
        <v>51</v>
      </c>
      <c r="CC124" s="80">
        <f t="shared" si="27"/>
        <v>69</v>
      </c>
      <c r="CD124" s="80">
        <f t="shared" si="23"/>
        <v>5.555555555555558E-2</v>
      </c>
      <c r="CE124" s="80">
        <f t="shared" si="24"/>
        <v>0.28125</v>
      </c>
      <c r="CF124" s="80">
        <f t="shared" si="25"/>
        <v>0</v>
      </c>
    </row>
    <row r="125" spans="1:84" ht="15.75" x14ac:dyDescent="0.5">
      <c r="A125" s="83">
        <v>16.2</v>
      </c>
      <c r="B125" s="82">
        <v>67</v>
      </c>
      <c r="C125" s="82">
        <v>9</v>
      </c>
      <c r="D125" s="84">
        <v>0.63700000000000001</v>
      </c>
      <c r="E125" s="82">
        <v>188</v>
      </c>
      <c r="F125" s="82">
        <v>4</v>
      </c>
      <c r="G125" s="82">
        <v>76</v>
      </c>
      <c r="H125" s="29">
        <v>1</v>
      </c>
      <c r="I125" s="82">
        <v>30</v>
      </c>
      <c r="J125" s="82">
        <v>12</v>
      </c>
      <c r="K125" s="82">
        <v>1</v>
      </c>
      <c r="L125" s="61">
        <v>37</v>
      </c>
      <c r="M125" s="62">
        <v>49</v>
      </c>
      <c r="N125" s="80">
        <v>1</v>
      </c>
      <c r="O125" s="30">
        <v>181</v>
      </c>
      <c r="P125" s="30">
        <v>190</v>
      </c>
      <c r="Q125" s="82">
        <v>0</v>
      </c>
      <c r="T125">
        <v>14.9</v>
      </c>
      <c r="U125">
        <v>59</v>
      </c>
      <c r="V125">
        <v>6</v>
      </c>
      <c r="W125">
        <v>0.7</v>
      </c>
      <c r="X125">
        <v>214</v>
      </c>
      <c r="Y125">
        <v>2</v>
      </c>
      <c r="Z125">
        <v>95</v>
      </c>
      <c r="AA125">
        <v>0</v>
      </c>
      <c r="AB125">
        <v>41</v>
      </c>
      <c r="AC125">
        <v>4</v>
      </c>
      <c r="AD125">
        <v>3</v>
      </c>
      <c r="AE125">
        <v>36</v>
      </c>
      <c r="AF125">
        <v>45</v>
      </c>
      <c r="AG125">
        <v>0</v>
      </c>
      <c r="AH125">
        <v>173</v>
      </c>
      <c r="AI125">
        <v>182</v>
      </c>
      <c r="AJ125" s="106">
        <v>1</v>
      </c>
      <c r="AK125" s="107">
        <v>0</v>
      </c>
      <c r="AL125" s="108">
        <f t="shared" si="15"/>
        <v>1</v>
      </c>
      <c r="AM125" s="80">
        <f t="shared" si="16"/>
        <v>1</v>
      </c>
      <c r="AN125" s="80">
        <f t="shared" si="17"/>
        <v>0.59310769794834428</v>
      </c>
      <c r="AO125" s="106">
        <f t="shared" si="18"/>
        <v>0.59310769794834428</v>
      </c>
      <c r="AP125" s="108">
        <f t="shared" si="19"/>
        <v>0.40689230205165572</v>
      </c>
      <c r="AQ125" s="106">
        <f t="shared" si="20"/>
        <v>-0.52237928104727205</v>
      </c>
      <c r="AR125" s="108">
        <f t="shared" si="21"/>
        <v>100</v>
      </c>
      <c r="AS125" s="80">
        <f t="shared" si="22"/>
        <v>0.68603443094595162</v>
      </c>
      <c r="BY125">
        <v>0.83612165761014201</v>
      </c>
      <c r="BZ125">
        <v>0</v>
      </c>
      <c r="CA125">
        <v>1</v>
      </c>
      <c r="CB125" s="80">
        <f t="shared" si="26"/>
        <v>51</v>
      </c>
      <c r="CC125" s="80">
        <f t="shared" si="27"/>
        <v>70</v>
      </c>
      <c r="CD125" s="80">
        <f t="shared" si="23"/>
        <v>5.555555555555558E-2</v>
      </c>
      <c r="CE125" s="80">
        <f t="shared" si="24"/>
        <v>0.27083333333333337</v>
      </c>
      <c r="CF125" s="80">
        <f t="shared" si="25"/>
        <v>0</v>
      </c>
    </row>
    <row r="126" spans="1:84" ht="15.75" x14ac:dyDescent="0.5">
      <c r="A126" s="83">
        <v>11.4</v>
      </c>
      <c r="B126" s="82">
        <v>65</v>
      </c>
      <c r="C126" s="82">
        <v>9</v>
      </c>
      <c r="D126" s="84">
        <v>0.27500000000000002</v>
      </c>
      <c r="E126" s="82">
        <v>139</v>
      </c>
      <c r="F126" s="82">
        <v>1</v>
      </c>
      <c r="G126" s="82">
        <v>124</v>
      </c>
      <c r="H126" s="29">
        <v>1</v>
      </c>
      <c r="I126" s="82">
        <v>34</v>
      </c>
      <c r="J126" s="82">
        <v>11</v>
      </c>
      <c r="K126" s="82">
        <v>2</v>
      </c>
      <c r="L126" s="61">
        <v>40</v>
      </c>
      <c r="M126" s="62">
        <v>59</v>
      </c>
      <c r="N126" s="80">
        <v>1</v>
      </c>
      <c r="O126" s="30">
        <v>169</v>
      </c>
      <c r="P126" s="30">
        <v>174</v>
      </c>
      <c r="Q126" s="82">
        <v>0</v>
      </c>
      <c r="T126">
        <v>15.3</v>
      </c>
      <c r="U126">
        <v>117</v>
      </c>
      <c r="V126">
        <v>2</v>
      </c>
      <c r="W126">
        <v>0.104</v>
      </c>
      <c r="X126">
        <v>253</v>
      </c>
      <c r="Y126">
        <v>2</v>
      </c>
      <c r="Z126">
        <v>145</v>
      </c>
      <c r="AA126">
        <v>1</v>
      </c>
      <c r="AB126">
        <v>52</v>
      </c>
      <c r="AC126">
        <v>15</v>
      </c>
      <c r="AD126">
        <v>3</v>
      </c>
      <c r="AE126">
        <v>30</v>
      </c>
      <c r="AF126">
        <v>59</v>
      </c>
      <c r="AG126">
        <v>0</v>
      </c>
      <c r="AH126">
        <v>163</v>
      </c>
      <c r="AI126">
        <v>169</v>
      </c>
      <c r="AJ126" s="106">
        <v>1</v>
      </c>
      <c r="AK126" s="107">
        <v>0</v>
      </c>
      <c r="AL126" s="108">
        <f t="shared" si="15"/>
        <v>1</v>
      </c>
      <c r="AM126" s="80">
        <f t="shared" si="16"/>
        <v>1</v>
      </c>
      <c r="AN126" s="80">
        <f t="shared" si="17"/>
        <v>0.77044816946295203</v>
      </c>
      <c r="AO126" s="106">
        <f t="shared" si="18"/>
        <v>0.77044816946295203</v>
      </c>
      <c r="AP126" s="108">
        <f t="shared" si="19"/>
        <v>0.22955183053704797</v>
      </c>
      <c r="AQ126" s="106">
        <f t="shared" si="20"/>
        <v>-0.26078289518940684</v>
      </c>
      <c r="AR126" s="108">
        <f t="shared" si="21"/>
        <v>100</v>
      </c>
      <c r="AS126" s="80">
        <f t="shared" si="22"/>
        <v>0.29794584455572032</v>
      </c>
      <c r="BY126">
        <v>0.8374255018102108</v>
      </c>
      <c r="BZ126">
        <v>0</v>
      </c>
      <c r="CA126">
        <v>1</v>
      </c>
      <c r="CB126" s="80">
        <f t="shared" si="26"/>
        <v>51</v>
      </c>
      <c r="CC126" s="80">
        <f t="shared" si="27"/>
        <v>71</v>
      </c>
      <c r="CD126" s="80">
        <f t="shared" si="23"/>
        <v>5.555555555555558E-2</v>
      </c>
      <c r="CE126" s="80">
        <f t="shared" si="24"/>
        <v>0.26041666666666663</v>
      </c>
      <c r="CF126" s="80">
        <f t="shared" si="25"/>
        <v>0</v>
      </c>
    </row>
    <row r="127" spans="1:84" ht="15.75" x14ac:dyDescent="0.5">
      <c r="A127" s="83">
        <v>18.3</v>
      </c>
      <c r="B127" s="82">
        <v>89</v>
      </c>
      <c r="C127" s="82">
        <v>6</v>
      </c>
      <c r="D127" s="84">
        <v>0.71099999999999997</v>
      </c>
      <c r="E127" s="82">
        <v>232</v>
      </c>
      <c r="F127" s="82">
        <v>4</v>
      </c>
      <c r="G127" s="82">
        <v>99</v>
      </c>
      <c r="H127" s="29">
        <v>1</v>
      </c>
      <c r="I127" s="82">
        <v>47</v>
      </c>
      <c r="J127" s="82">
        <v>13</v>
      </c>
      <c r="K127" s="82">
        <v>3</v>
      </c>
      <c r="L127" s="61">
        <v>37</v>
      </c>
      <c r="M127" s="62">
        <v>89</v>
      </c>
      <c r="N127" s="80">
        <v>1</v>
      </c>
      <c r="O127" s="30">
        <v>183</v>
      </c>
      <c r="P127" s="30">
        <v>193</v>
      </c>
      <c r="Q127" s="82">
        <v>0</v>
      </c>
      <c r="T127">
        <v>15.4</v>
      </c>
      <c r="U127">
        <v>58</v>
      </c>
      <c r="V127">
        <v>6</v>
      </c>
      <c r="W127">
        <v>1.623</v>
      </c>
      <c r="X127">
        <v>209</v>
      </c>
      <c r="Y127">
        <v>1</v>
      </c>
      <c r="Z127">
        <v>88</v>
      </c>
      <c r="AA127">
        <v>1</v>
      </c>
      <c r="AB127">
        <v>45</v>
      </c>
      <c r="AC127">
        <v>10</v>
      </c>
      <c r="AD127">
        <v>3</v>
      </c>
      <c r="AE127">
        <v>38</v>
      </c>
      <c r="AF127">
        <v>45</v>
      </c>
      <c r="AG127">
        <v>1</v>
      </c>
      <c r="AH127">
        <v>179</v>
      </c>
      <c r="AI127">
        <v>187</v>
      </c>
      <c r="AJ127" s="106">
        <v>0</v>
      </c>
      <c r="AK127" s="107">
        <v>1</v>
      </c>
      <c r="AL127" s="108">
        <f t="shared" si="15"/>
        <v>1</v>
      </c>
      <c r="AM127" s="80">
        <f t="shared" si="16"/>
        <v>0</v>
      </c>
      <c r="AN127" s="80">
        <f t="shared" si="17"/>
        <v>0.24937414146460357</v>
      </c>
      <c r="AO127" s="106">
        <f t="shared" si="18"/>
        <v>0.24937414146460357</v>
      </c>
      <c r="AP127" s="108">
        <f t="shared" si="19"/>
        <v>0.75062585853539643</v>
      </c>
      <c r="AQ127" s="106">
        <f t="shared" si="20"/>
        <v>-0.28684794238781519</v>
      </c>
      <c r="AR127" s="108">
        <f t="shared" si="21"/>
        <v>100</v>
      </c>
      <c r="AS127" s="80">
        <f t="shared" si="22"/>
        <v>0.33222162363441166</v>
      </c>
      <c r="BY127">
        <v>0.83869958116974375</v>
      </c>
      <c r="BZ127">
        <v>0</v>
      </c>
      <c r="CA127">
        <v>1</v>
      </c>
      <c r="CB127" s="80">
        <f t="shared" si="26"/>
        <v>51</v>
      </c>
      <c r="CC127" s="80">
        <f t="shared" si="27"/>
        <v>72</v>
      </c>
      <c r="CD127" s="80">
        <f t="shared" si="23"/>
        <v>5.555555555555558E-2</v>
      </c>
      <c r="CE127" s="80">
        <f t="shared" si="24"/>
        <v>0.25</v>
      </c>
      <c r="CF127" s="80">
        <f t="shared" si="25"/>
        <v>0</v>
      </c>
    </row>
    <row r="128" spans="1:84" ht="15.75" x14ac:dyDescent="0.5">
      <c r="A128" s="83">
        <v>8.6999999999999993</v>
      </c>
      <c r="B128" s="82">
        <v>53</v>
      </c>
      <c r="C128" s="82">
        <v>10</v>
      </c>
      <c r="D128" s="84">
        <v>1.2</v>
      </c>
      <c r="E128" s="82">
        <v>83</v>
      </c>
      <c r="F128" s="82">
        <v>2</v>
      </c>
      <c r="G128" s="82">
        <v>90</v>
      </c>
      <c r="H128" s="29">
        <v>1</v>
      </c>
      <c r="I128" s="82">
        <v>33</v>
      </c>
      <c r="J128" s="82">
        <v>8</v>
      </c>
      <c r="K128" s="82">
        <v>2</v>
      </c>
      <c r="L128" s="61">
        <v>39</v>
      </c>
      <c r="M128" s="62">
        <v>109</v>
      </c>
      <c r="N128" s="80">
        <v>1</v>
      </c>
      <c r="O128" s="30">
        <v>172</v>
      </c>
      <c r="P128" s="30">
        <v>179</v>
      </c>
      <c r="Q128" s="82">
        <v>1</v>
      </c>
      <c r="T128">
        <v>15.5</v>
      </c>
      <c r="U128">
        <v>75</v>
      </c>
      <c r="V128">
        <v>4</v>
      </c>
      <c r="W128">
        <v>0.185</v>
      </c>
      <c r="X128">
        <v>166</v>
      </c>
      <c r="Y128">
        <v>5</v>
      </c>
      <c r="Z128">
        <v>133</v>
      </c>
      <c r="AA128">
        <v>0</v>
      </c>
      <c r="AB128">
        <v>29</v>
      </c>
      <c r="AC128">
        <v>15</v>
      </c>
      <c r="AD128">
        <v>1</v>
      </c>
      <c r="AE128">
        <v>32</v>
      </c>
      <c r="AF128">
        <v>97</v>
      </c>
      <c r="AG128">
        <v>1</v>
      </c>
      <c r="AH128">
        <v>178</v>
      </c>
      <c r="AI128">
        <v>187</v>
      </c>
      <c r="AJ128" s="106">
        <v>0</v>
      </c>
      <c r="AK128" s="107">
        <v>1</v>
      </c>
      <c r="AL128" s="108">
        <f t="shared" si="15"/>
        <v>1</v>
      </c>
      <c r="AM128" s="80">
        <f t="shared" si="16"/>
        <v>0</v>
      </c>
      <c r="AN128" s="80">
        <f t="shared" si="17"/>
        <v>0.9500838431176728</v>
      </c>
      <c r="AO128" s="106">
        <f t="shared" si="18"/>
        <v>0.9500838431176728</v>
      </c>
      <c r="AP128" s="108">
        <f t="shared" si="19"/>
        <v>4.9916156882327201E-2</v>
      </c>
      <c r="AQ128" s="106">
        <f t="shared" si="20"/>
        <v>-2.9974105434148073</v>
      </c>
      <c r="AR128" s="108">
        <f t="shared" si="21"/>
        <v>0</v>
      </c>
      <c r="AS128" s="80">
        <f t="shared" si="22"/>
        <v>19.033593578876857</v>
      </c>
      <c r="BY128">
        <v>0.83949898718620153</v>
      </c>
      <c r="BZ128">
        <v>0</v>
      </c>
      <c r="CA128">
        <v>1</v>
      </c>
      <c r="CB128" s="80">
        <f t="shared" si="26"/>
        <v>51</v>
      </c>
      <c r="CC128" s="80">
        <f t="shared" si="27"/>
        <v>73</v>
      </c>
      <c r="CD128" s="80">
        <f t="shared" si="23"/>
        <v>5.555555555555558E-2</v>
      </c>
      <c r="CE128" s="80">
        <f t="shared" si="24"/>
        <v>0.23958333333333337</v>
      </c>
      <c r="CF128" s="80">
        <f t="shared" si="25"/>
        <v>0</v>
      </c>
    </row>
    <row r="129" spans="1:84" ht="15.75" x14ac:dyDescent="0.5">
      <c r="A129" s="83">
        <v>9.1</v>
      </c>
      <c r="B129" s="82">
        <v>44</v>
      </c>
      <c r="C129" s="82">
        <v>14</v>
      </c>
      <c r="D129" s="84">
        <v>1.2270000000000001</v>
      </c>
      <c r="E129" s="82">
        <v>100</v>
      </c>
      <c r="F129" s="82">
        <v>5</v>
      </c>
      <c r="G129" s="82">
        <v>98</v>
      </c>
      <c r="H129" s="29">
        <v>0</v>
      </c>
      <c r="I129" s="82">
        <v>37</v>
      </c>
      <c r="J129" s="82">
        <v>10</v>
      </c>
      <c r="K129" s="82">
        <v>4</v>
      </c>
      <c r="L129" s="61">
        <v>41</v>
      </c>
      <c r="M129" s="62">
        <v>20</v>
      </c>
      <c r="N129" s="80">
        <v>0</v>
      </c>
      <c r="O129" s="30">
        <v>173</v>
      </c>
      <c r="P129" s="30">
        <v>180</v>
      </c>
      <c r="Q129" s="82">
        <v>1</v>
      </c>
      <c r="T129">
        <v>15.6</v>
      </c>
      <c r="U129">
        <v>67</v>
      </c>
      <c r="V129">
        <v>13</v>
      </c>
      <c r="W129">
        <v>1.4610000000000001</v>
      </c>
      <c r="X129">
        <v>180</v>
      </c>
      <c r="Y129">
        <v>4</v>
      </c>
      <c r="Z129">
        <v>91</v>
      </c>
      <c r="AA129">
        <v>0</v>
      </c>
      <c r="AB129">
        <v>44</v>
      </c>
      <c r="AC129">
        <v>10</v>
      </c>
      <c r="AD129">
        <v>3</v>
      </c>
      <c r="AE129">
        <v>40</v>
      </c>
      <c r="AF129">
        <v>44</v>
      </c>
      <c r="AG129">
        <v>0</v>
      </c>
      <c r="AH129">
        <v>181</v>
      </c>
      <c r="AI129">
        <v>187</v>
      </c>
      <c r="AJ129" s="106">
        <v>0</v>
      </c>
      <c r="AK129" s="107">
        <v>1</v>
      </c>
      <c r="AL129" s="108">
        <f t="shared" si="15"/>
        <v>1</v>
      </c>
      <c r="AM129" s="80">
        <f t="shared" si="16"/>
        <v>0</v>
      </c>
      <c r="AN129" s="80">
        <f t="shared" si="17"/>
        <v>0.8922750313933232</v>
      </c>
      <c r="AO129" s="106">
        <f t="shared" si="18"/>
        <v>0.8922750313933232</v>
      </c>
      <c r="AP129" s="108">
        <f t="shared" si="19"/>
        <v>0.1077249686066768</v>
      </c>
      <c r="AQ129" s="106">
        <f t="shared" si="20"/>
        <v>-2.2281738869012404</v>
      </c>
      <c r="AR129" s="108">
        <f t="shared" si="21"/>
        <v>0</v>
      </c>
      <c r="AS129" s="80">
        <f t="shared" si="22"/>
        <v>8.2828989688656076</v>
      </c>
      <c r="BY129">
        <v>0.84382965906918361</v>
      </c>
      <c r="BZ129">
        <v>0</v>
      </c>
      <c r="CA129">
        <v>1</v>
      </c>
      <c r="CB129" s="80">
        <f t="shared" si="26"/>
        <v>51</v>
      </c>
      <c r="CC129" s="80">
        <f t="shared" si="27"/>
        <v>74</v>
      </c>
      <c r="CD129" s="80">
        <f t="shared" si="23"/>
        <v>5.555555555555558E-2</v>
      </c>
      <c r="CE129" s="80">
        <f t="shared" si="24"/>
        <v>0.22916666666666663</v>
      </c>
      <c r="CF129" s="80">
        <f t="shared" si="25"/>
        <v>0</v>
      </c>
    </row>
    <row r="130" spans="1:84" ht="15.75" x14ac:dyDescent="0.5">
      <c r="A130" s="83">
        <v>9.6999999999999993</v>
      </c>
      <c r="B130" s="82">
        <v>46</v>
      </c>
      <c r="C130" s="82">
        <v>7</v>
      </c>
      <c r="D130" s="84">
        <v>1.9630000000000001</v>
      </c>
      <c r="E130" s="82">
        <v>113</v>
      </c>
      <c r="F130" s="82">
        <v>4</v>
      </c>
      <c r="G130" s="82">
        <v>85</v>
      </c>
      <c r="H130" s="29">
        <v>0</v>
      </c>
      <c r="I130" s="82">
        <v>28</v>
      </c>
      <c r="J130" s="82">
        <v>10</v>
      </c>
      <c r="K130" s="82">
        <v>1</v>
      </c>
      <c r="L130" s="61">
        <v>39</v>
      </c>
      <c r="M130" s="62">
        <v>22</v>
      </c>
      <c r="N130" s="80">
        <v>0</v>
      </c>
      <c r="O130" s="30">
        <v>176</v>
      </c>
      <c r="P130" s="30">
        <v>181</v>
      </c>
      <c r="Q130" s="82">
        <v>1</v>
      </c>
      <c r="T130">
        <v>15.7</v>
      </c>
      <c r="U130">
        <v>67</v>
      </c>
      <c r="V130">
        <v>9</v>
      </c>
      <c r="W130">
        <v>0.05</v>
      </c>
      <c r="X130">
        <v>228</v>
      </c>
      <c r="Y130">
        <v>4</v>
      </c>
      <c r="Z130">
        <v>86</v>
      </c>
      <c r="AA130">
        <v>1</v>
      </c>
      <c r="AB130">
        <v>31</v>
      </c>
      <c r="AC130">
        <v>13</v>
      </c>
      <c r="AD130">
        <v>1</v>
      </c>
      <c r="AE130">
        <v>38</v>
      </c>
      <c r="AF130">
        <v>70</v>
      </c>
      <c r="AG130">
        <v>1</v>
      </c>
      <c r="AH130">
        <v>173</v>
      </c>
      <c r="AI130">
        <v>181</v>
      </c>
      <c r="AJ130" s="106">
        <v>0</v>
      </c>
      <c r="AK130" s="107">
        <v>1</v>
      </c>
      <c r="AL130" s="108">
        <f t="shared" si="15"/>
        <v>1</v>
      </c>
      <c r="AM130" s="80">
        <f t="shared" si="16"/>
        <v>0</v>
      </c>
      <c r="AN130" s="80">
        <f t="shared" si="17"/>
        <v>0.74735925681894966</v>
      </c>
      <c r="AO130" s="106">
        <f t="shared" si="18"/>
        <v>0.74735925681894966</v>
      </c>
      <c r="AP130" s="108">
        <f t="shared" si="19"/>
        <v>0.25264074318105034</v>
      </c>
      <c r="AQ130" s="106">
        <f t="shared" si="20"/>
        <v>-1.3757867868188629</v>
      </c>
      <c r="AR130" s="108">
        <f t="shared" si="21"/>
        <v>0</v>
      </c>
      <c r="AS130" s="80">
        <f t="shared" si="22"/>
        <v>2.9581897496373672</v>
      </c>
      <c r="BY130">
        <v>0.84449400740476954</v>
      </c>
      <c r="BZ130">
        <v>0</v>
      </c>
      <c r="CA130">
        <v>1</v>
      </c>
      <c r="CB130" s="80">
        <f t="shared" si="26"/>
        <v>51</v>
      </c>
      <c r="CC130" s="80">
        <f t="shared" si="27"/>
        <v>75</v>
      </c>
      <c r="CD130" s="80">
        <f t="shared" si="23"/>
        <v>5.555555555555558E-2</v>
      </c>
      <c r="CE130" s="80">
        <f t="shared" si="24"/>
        <v>0.21875</v>
      </c>
      <c r="CF130" s="80">
        <f t="shared" si="25"/>
        <v>0</v>
      </c>
    </row>
    <row r="131" spans="1:84" ht="15.75" x14ac:dyDescent="0.5">
      <c r="A131" s="83">
        <v>6.6</v>
      </c>
      <c r="B131" s="82">
        <v>58</v>
      </c>
      <c r="C131" s="82">
        <v>17</v>
      </c>
      <c r="D131" s="84">
        <v>0.496</v>
      </c>
      <c r="E131" s="82">
        <v>100</v>
      </c>
      <c r="F131" s="82">
        <v>2</v>
      </c>
      <c r="G131" s="82">
        <v>136</v>
      </c>
      <c r="H131" s="29">
        <v>0</v>
      </c>
      <c r="I131" s="82">
        <v>42</v>
      </c>
      <c r="J131" s="82">
        <v>5</v>
      </c>
      <c r="K131" s="82">
        <v>3</v>
      </c>
      <c r="L131" s="61">
        <v>43</v>
      </c>
      <c r="M131" s="62">
        <v>39</v>
      </c>
      <c r="N131" s="80">
        <v>0</v>
      </c>
      <c r="O131" s="30">
        <v>161</v>
      </c>
      <c r="P131" s="30">
        <v>165</v>
      </c>
      <c r="Q131" s="82">
        <v>0</v>
      </c>
      <c r="T131">
        <v>15.8</v>
      </c>
      <c r="U131">
        <v>88</v>
      </c>
      <c r="V131">
        <v>18</v>
      </c>
      <c r="W131">
        <v>1</v>
      </c>
      <c r="X131">
        <v>283</v>
      </c>
      <c r="Y131">
        <v>2</v>
      </c>
      <c r="Z131">
        <v>104</v>
      </c>
      <c r="AA131">
        <v>0</v>
      </c>
      <c r="AB131">
        <v>40</v>
      </c>
      <c r="AC131">
        <v>8</v>
      </c>
      <c r="AD131">
        <v>3</v>
      </c>
      <c r="AE131">
        <v>43</v>
      </c>
      <c r="AF131">
        <v>64</v>
      </c>
      <c r="AG131">
        <v>0</v>
      </c>
      <c r="AH131">
        <v>167</v>
      </c>
      <c r="AI131">
        <v>177</v>
      </c>
      <c r="AJ131" s="106">
        <v>1</v>
      </c>
      <c r="AK131" s="107">
        <v>0</v>
      </c>
      <c r="AL131" s="108">
        <f t="shared" si="15"/>
        <v>1</v>
      </c>
      <c r="AM131" s="80">
        <f t="shared" si="16"/>
        <v>1</v>
      </c>
      <c r="AN131" s="80">
        <f t="shared" si="17"/>
        <v>0.96405631670951375</v>
      </c>
      <c r="AO131" s="106">
        <f t="shared" si="18"/>
        <v>0.96405631670951375</v>
      </c>
      <c r="AP131" s="108">
        <f t="shared" si="19"/>
        <v>3.594368329048625E-2</v>
      </c>
      <c r="AQ131" s="106">
        <f t="shared" si="20"/>
        <v>-3.6605566254815806E-2</v>
      </c>
      <c r="AR131" s="108">
        <f t="shared" si="21"/>
        <v>100</v>
      </c>
      <c r="AS131" s="80">
        <f t="shared" si="22"/>
        <v>3.7283800404076063E-2</v>
      </c>
      <c r="BY131">
        <v>0.87221508331826392</v>
      </c>
      <c r="BZ131">
        <v>0</v>
      </c>
      <c r="CA131">
        <v>1</v>
      </c>
      <c r="CB131" s="80">
        <f t="shared" si="26"/>
        <v>51</v>
      </c>
      <c r="CC131" s="80">
        <f t="shared" si="27"/>
        <v>76</v>
      </c>
      <c r="CD131" s="80">
        <f t="shared" si="23"/>
        <v>5.555555555555558E-2</v>
      </c>
      <c r="CE131" s="80">
        <f t="shared" si="24"/>
        <v>0.20833333333333337</v>
      </c>
      <c r="CF131" s="80">
        <f t="shared" si="25"/>
        <v>0</v>
      </c>
    </row>
    <row r="132" spans="1:84" ht="15.75" x14ac:dyDescent="0.5">
      <c r="A132" s="83">
        <v>9.1</v>
      </c>
      <c r="B132" s="82">
        <v>62</v>
      </c>
      <c r="C132" s="82">
        <v>23</v>
      </c>
      <c r="D132" s="84">
        <v>0.42399999999999999</v>
      </c>
      <c r="E132" s="82">
        <v>123</v>
      </c>
      <c r="F132" s="82">
        <v>2</v>
      </c>
      <c r="G132" s="82">
        <v>75</v>
      </c>
      <c r="H132" s="29">
        <v>0</v>
      </c>
      <c r="I132" s="82">
        <v>49</v>
      </c>
      <c r="J132" s="82">
        <v>12</v>
      </c>
      <c r="K132" s="82">
        <v>3</v>
      </c>
      <c r="L132" s="61">
        <v>48</v>
      </c>
      <c r="M132" s="62">
        <v>43</v>
      </c>
      <c r="N132" s="80">
        <v>1</v>
      </c>
      <c r="O132" s="30">
        <v>157</v>
      </c>
      <c r="P132" s="30">
        <v>162</v>
      </c>
      <c r="Q132" s="82">
        <v>0</v>
      </c>
      <c r="T132">
        <v>15.9</v>
      </c>
      <c r="U132">
        <v>66</v>
      </c>
      <c r="V132">
        <v>9</v>
      </c>
      <c r="W132">
        <v>9.1999999999999998E-2</v>
      </c>
      <c r="X132">
        <v>230</v>
      </c>
      <c r="Y132">
        <v>4</v>
      </c>
      <c r="Z132">
        <v>137</v>
      </c>
      <c r="AA132">
        <v>0</v>
      </c>
      <c r="AB132">
        <v>43</v>
      </c>
      <c r="AC132">
        <v>12</v>
      </c>
      <c r="AD132">
        <v>3</v>
      </c>
      <c r="AE132">
        <v>36</v>
      </c>
      <c r="AF132">
        <v>65</v>
      </c>
      <c r="AG132">
        <v>0</v>
      </c>
      <c r="AH132">
        <v>165</v>
      </c>
      <c r="AI132">
        <v>174</v>
      </c>
      <c r="AJ132" s="106">
        <v>0</v>
      </c>
      <c r="AK132" s="107">
        <v>1</v>
      </c>
      <c r="AL132" s="108">
        <f t="shared" si="15"/>
        <v>1</v>
      </c>
      <c r="AM132" s="80">
        <f t="shared" si="16"/>
        <v>0</v>
      </c>
      <c r="AN132" s="80">
        <f t="shared" si="17"/>
        <v>0.81109534714265807</v>
      </c>
      <c r="AO132" s="106">
        <f t="shared" si="18"/>
        <v>0.81109534714265807</v>
      </c>
      <c r="AP132" s="108">
        <f t="shared" si="19"/>
        <v>0.18890465285734193</v>
      </c>
      <c r="AQ132" s="106">
        <f t="shared" si="20"/>
        <v>-1.6665128734527577</v>
      </c>
      <c r="AR132" s="108">
        <f t="shared" si="21"/>
        <v>0</v>
      </c>
      <c r="AS132" s="80">
        <f t="shared" si="22"/>
        <v>4.2936758564395214</v>
      </c>
      <c r="BY132">
        <v>0.88053591061442338</v>
      </c>
      <c r="BZ132">
        <v>0</v>
      </c>
      <c r="CA132">
        <v>1</v>
      </c>
      <c r="CB132" s="80">
        <f t="shared" si="26"/>
        <v>51</v>
      </c>
      <c r="CC132" s="80">
        <f t="shared" si="27"/>
        <v>77</v>
      </c>
      <c r="CD132" s="80">
        <f t="shared" si="23"/>
        <v>5.555555555555558E-2</v>
      </c>
      <c r="CE132" s="80">
        <f t="shared" si="24"/>
        <v>0.19791666666666663</v>
      </c>
      <c r="CF132" s="80">
        <f t="shared" si="25"/>
        <v>0</v>
      </c>
    </row>
    <row r="133" spans="1:84" ht="15.75" x14ac:dyDescent="0.5">
      <c r="A133" s="83">
        <v>9.6999999999999993</v>
      </c>
      <c r="B133" s="82">
        <v>62</v>
      </c>
      <c r="C133" s="82">
        <v>11</v>
      </c>
      <c r="D133" s="84">
        <v>1.1519999999999999</v>
      </c>
      <c r="E133" s="82">
        <v>106</v>
      </c>
      <c r="F133" s="82">
        <v>2</v>
      </c>
      <c r="G133" s="82">
        <v>96</v>
      </c>
      <c r="H133" s="29">
        <v>1</v>
      </c>
      <c r="I133" s="82">
        <v>42</v>
      </c>
      <c r="J133" s="82">
        <v>8</v>
      </c>
      <c r="K133" s="82">
        <v>3</v>
      </c>
      <c r="L133" s="61">
        <v>42</v>
      </c>
      <c r="M133" s="62">
        <v>49</v>
      </c>
      <c r="N133" s="80">
        <v>0</v>
      </c>
      <c r="O133" s="30">
        <v>171</v>
      </c>
      <c r="P133" s="30">
        <v>178</v>
      </c>
      <c r="Q133" s="82">
        <v>1</v>
      </c>
      <c r="T133">
        <v>15.9</v>
      </c>
      <c r="U133">
        <v>84</v>
      </c>
      <c r="V133">
        <v>9</v>
      </c>
      <c r="W133">
        <v>1.2589999999999999</v>
      </c>
      <c r="X133">
        <v>175</v>
      </c>
      <c r="Y133">
        <v>1</v>
      </c>
      <c r="Z133">
        <v>84</v>
      </c>
      <c r="AA133">
        <v>1</v>
      </c>
      <c r="AB133">
        <v>31</v>
      </c>
      <c r="AC133">
        <v>8</v>
      </c>
      <c r="AD133">
        <v>2</v>
      </c>
      <c r="AE133">
        <v>37</v>
      </c>
      <c r="AF133">
        <v>76</v>
      </c>
      <c r="AG133">
        <v>1</v>
      </c>
      <c r="AH133">
        <v>183</v>
      </c>
      <c r="AI133">
        <v>190</v>
      </c>
      <c r="AJ133" s="106">
        <v>1</v>
      </c>
      <c r="AK133" s="107">
        <v>0</v>
      </c>
      <c r="AL133" s="108">
        <f t="shared" ref="AL133:AL153" si="28">AJ133+AK133</f>
        <v>1</v>
      </c>
      <c r="AM133" s="80">
        <f t="shared" ref="AM133:AM153" si="29">IF(AL133=0,"",AJ133/AL133)</f>
        <v>1</v>
      </c>
      <c r="AN133" s="80">
        <f t="shared" ref="AN133:AN153" si="30">1/(1+EXP(-$AU$5-MMULT(T133:AI133,$AU$6:$AU$21)))</f>
        <v>0.65951965065600182</v>
      </c>
      <c r="AO133" s="106">
        <f t="shared" ref="AO133:AO153" si="31">AL133*AN133</f>
        <v>0.65951965065600182</v>
      </c>
      <c r="AP133" s="108">
        <f t="shared" ref="AP133:AP153" si="32">AL133-AO133</f>
        <v>0.34048034934399818</v>
      </c>
      <c r="AQ133" s="106">
        <f t="shared" ref="AQ133:AQ153" si="33">IFERROR(AL133*(AM133*LN(AN133)+(1-AM133)*LN(1-AN133)),0)</f>
        <v>-0.41624351097450352</v>
      </c>
      <c r="AR133" s="108">
        <f t="shared" ref="AR133:AR153" si="34">100*IF(AN133&gt;=$BU$10,AJ133/AL133,AK133/AL133)</f>
        <v>100</v>
      </c>
      <c r="AS133" s="80">
        <f t="shared" ref="AS133:AS153" si="35">IFERROR((AJ133-AO133)^2/AO133+(AK133-AP133)^2/AP133,0)</f>
        <v>0.51625504866357497</v>
      </c>
      <c r="BY133">
        <v>0.88097556304022573</v>
      </c>
      <c r="BZ133">
        <v>0</v>
      </c>
      <c r="CA133">
        <v>1</v>
      </c>
      <c r="CB133" s="80">
        <f t="shared" si="26"/>
        <v>51</v>
      </c>
      <c r="CC133" s="80">
        <f t="shared" si="27"/>
        <v>78</v>
      </c>
      <c r="CD133" s="80">
        <f t="shared" ref="CD133:CD154" si="36">1-CB133/CB$154</f>
        <v>5.555555555555558E-2</v>
      </c>
      <c r="CE133" s="80">
        <f t="shared" ref="CE133:CE154" si="37">1-CC133/CC$154</f>
        <v>0.1875</v>
      </c>
      <c r="CF133" s="80">
        <f t="shared" ref="CF133:CF154" si="38">(CD133-CD134)*CE133</f>
        <v>0</v>
      </c>
    </row>
    <row r="134" spans="1:84" ht="15.75" x14ac:dyDescent="0.5">
      <c r="A134" s="83">
        <v>7.8</v>
      </c>
      <c r="B134" s="82">
        <v>46</v>
      </c>
      <c r="C134" s="82">
        <v>17</v>
      </c>
      <c r="D134" s="84">
        <v>1.4810000000000001</v>
      </c>
      <c r="E134" s="82">
        <v>126</v>
      </c>
      <c r="F134" s="82">
        <v>3</v>
      </c>
      <c r="G134" s="82">
        <v>97</v>
      </c>
      <c r="H134" s="29">
        <v>0</v>
      </c>
      <c r="I134" s="82">
        <v>40</v>
      </c>
      <c r="J134" s="82">
        <v>1</v>
      </c>
      <c r="K134" s="82">
        <v>6</v>
      </c>
      <c r="L134" s="61">
        <v>47</v>
      </c>
      <c r="M134" s="62">
        <v>24</v>
      </c>
      <c r="N134" s="80">
        <v>0</v>
      </c>
      <c r="O134" s="30">
        <v>160</v>
      </c>
      <c r="P134" s="30">
        <v>165</v>
      </c>
      <c r="Q134" s="82">
        <v>0</v>
      </c>
      <c r="T134">
        <v>16.100000000000001</v>
      </c>
      <c r="U134">
        <v>98</v>
      </c>
      <c r="V134">
        <v>3</v>
      </c>
      <c r="W134">
        <v>0.97399999999999998</v>
      </c>
      <c r="X134">
        <v>201</v>
      </c>
      <c r="Y134">
        <v>1</v>
      </c>
      <c r="Z134">
        <v>91</v>
      </c>
      <c r="AA134">
        <v>1</v>
      </c>
      <c r="AB134">
        <v>37</v>
      </c>
      <c r="AC134">
        <v>6</v>
      </c>
      <c r="AD134">
        <v>3</v>
      </c>
      <c r="AE134">
        <v>32</v>
      </c>
      <c r="AF134">
        <v>106</v>
      </c>
      <c r="AG134">
        <v>0</v>
      </c>
      <c r="AH134">
        <v>186</v>
      </c>
      <c r="AI134">
        <v>194</v>
      </c>
      <c r="AJ134" s="106">
        <v>1</v>
      </c>
      <c r="AK134" s="107">
        <v>0</v>
      </c>
      <c r="AL134" s="108">
        <f t="shared" si="28"/>
        <v>1</v>
      </c>
      <c r="AM134" s="80">
        <f t="shared" si="29"/>
        <v>1</v>
      </c>
      <c r="AN134" s="80">
        <f t="shared" si="30"/>
        <v>0.91620606496295121</v>
      </c>
      <c r="AO134" s="106">
        <f t="shared" si="31"/>
        <v>0.91620606496295121</v>
      </c>
      <c r="AP134" s="108">
        <f t="shared" si="32"/>
        <v>8.3793935037048795E-2</v>
      </c>
      <c r="AQ134" s="106">
        <f t="shared" si="33"/>
        <v>-8.751397785816023E-2</v>
      </c>
      <c r="AR134" s="108">
        <f t="shared" si="34"/>
        <v>100</v>
      </c>
      <c r="AS134" s="80">
        <f t="shared" si="35"/>
        <v>9.1457520574737938E-2</v>
      </c>
      <c r="BY134">
        <v>0.88168114775575479</v>
      </c>
      <c r="BZ134">
        <v>0</v>
      </c>
      <c r="CA134">
        <v>1</v>
      </c>
      <c r="CB134" s="80">
        <f t="shared" ref="CB134:CB154" si="39">CB133+BZ134</f>
        <v>51</v>
      </c>
      <c r="CC134" s="80">
        <f t="shared" ref="CC134:CC154" si="40">CC133+CA134</f>
        <v>79</v>
      </c>
      <c r="CD134" s="80">
        <f t="shared" si="36"/>
        <v>5.555555555555558E-2</v>
      </c>
      <c r="CE134" s="80">
        <f t="shared" si="37"/>
        <v>0.17708333333333337</v>
      </c>
      <c r="CF134" s="80">
        <f t="shared" si="38"/>
        <v>0</v>
      </c>
    </row>
    <row r="135" spans="1:84" ht="15.75" x14ac:dyDescent="0.5">
      <c r="A135" s="83">
        <v>13.9</v>
      </c>
      <c r="B135" s="82">
        <v>66</v>
      </c>
      <c r="C135" s="82">
        <v>7</v>
      </c>
      <c r="D135" s="84">
        <v>2.2850000000000001</v>
      </c>
      <c r="E135" s="82">
        <v>200</v>
      </c>
      <c r="F135" s="82">
        <v>3</v>
      </c>
      <c r="G135" s="82">
        <v>124</v>
      </c>
      <c r="H135" s="29">
        <v>1</v>
      </c>
      <c r="I135" s="82">
        <v>32</v>
      </c>
      <c r="J135" s="82">
        <v>9</v>
      </c>
      <c r="K135" s="82">
        <v>2</v>
      </c>
      <c r="L135" s="61">
        <v>32</v>
      </c>
      <c r="M135" s="62">
        <v>62</v>
      </c>
      <c r="N135" s="80">
        <v>0</v>
      </c>
      <c r="O135" s="30">
        <v>171</v>
      </c>
      <c r="P135" s="30">
        <v>177</v>
      </c>
      <c r="Q135" s="82">
        <v>1</v>
      </c>
      <c r="T135">
        <v>16.2</v>
      </c>
      <c r="U135">
        <v>67</v>
      </c>
      <c r="V135">
        <v>8</v>
      </c>
      <c r="W135">
        <v>4.4999999999999998E-2</v>
      </c>
      <c r="X135">
        <v>187</v>
      </c>
      <c r="Y135">
        <v>0</v>
      </c>
      <c r="Z135">
        <v>73</v>
      </c>
      <c r="AA135">
        <v>1</v>
      </c>
      <c r="AB135">
        <v>29</v>
      </c>
      <c r="AC135">
        <v>13</v>
      </c>
      <c r="AD135">
        <v>1</v>
      </c>
      <c r="AE135">
        <v>41</v>
      </c>
      <c r="AF135">
        <v>45</v>
      </c>
      <c r="AG135">
        <v>1</v>
      </c>
      <c r="AH135">
        <v>182</v>
      </c>
      <c r="AI135">
        <v>192</v>
      </c>
      <c r="AJ135" s="106">
        <v>1</v>
      </c>
      <c r="AK135" s="107">
        <v>0</v>
      </c>
      <c r="AL135" s="108">
        <f t="shared" si="28"/>
        <v>1</v>
      </c>
      <c r="AM135" s="80">
        <f t="shared" si="29"/>
        <v>1</v>
      </c>
      <c r="AN135" s="80">
        <f t="shared" si="30"/>
        <v>0.38987968849668653</v>
      </c>
      <c r="AO135" s="106">
        <f t="shared" si="31"/>
        <v>0.38987968849668653</v>
      </c>
      <c r="AP135" s="108">
        <f t="shared" si="32"/>
        <v>0.61012031150331347</v>
      </c>
      <c r="AQ135" s="106">
        <f t="shared" si="33"/>
        <v>-0.94191707848572936</v>
      </c>
      <c r="AR135" s="108">
        <f t="shared" si="34"/>
        <v>0</v>
      </c>
      <c r="AS135" s="80">
        <f t="shared" si="35"/>
        <v>1.5648938108467241</v>
      </c>
      <c r="BY135">
        <v>0.88284282593826424</v>
      </c>
      <c r="BZ135">
        <v>0</v>
      </c>
      <c r="CA135">
        <v>1</v>
      </c>
      <c r="CB135" s="80">
        <f t="shared" si="39"/>
        <v>51</v>
      </c>
      <c r="CC135" s="80">
        <f t="shared" si="40"/>
        <v>80</v>
      </c>
      <c r="CD135" s="80">
        <f t="shared" si="36"/>
        <v>5.555555555555558E-2</v>
      </c>
      <c r="CE135" s="80">
        <f t="shared" si="37"/>
        <v>0.16666666666666663</v>
      </c>
      <c r="CF135" s="80">
        <f t="shared" si="38"/>
        <v>0</v>
      </c>
    </row>
    <row r="136" spans="1:84" ht="15.75" x14ac:dyDescent="0.5">
      <c r="A136" s="83">
        <v>10.3</v>
      </c>
      <c r="B136" s="82">
        <v>56</v>
      </c>
      <c r="C136" s="82">
        <v>11</v>
      </c>
      <c r="D136" s="84">
        <v>0.29199999999999998</v>
      </c>
      <c r="E136" s="82">
        <v>47</v>
      </c>
      <c r="F136" s="82">
        <v>3</v>
      </c>
      <c r="G136" s="82">
        <v>111</v>
      </c>
      <c r="H136" s="29">
        <v>0</v>
      </c>
      <c r="I136" s="82">
        <v>34</v>
      </c>
      <c r="J136" s="82">
        <v>9</v>
      </c>
      <c r="K136" s="82">
        <v>2</v>
      </c>
      <c r="L136" s="61">
        <v>38</v>
      </c>
      <c r="M136" s="62">
        <v>30</v>
      </c>
      <c r="N136" s="80">
        <v>0</v>
      </c>
      <c r="O136" s="30">
        <v>179</v>
      </c>
      <c r="P136" s="30">
        <v>186</v>
      </c>
      <c r="Q136" s="82">
        <v>1</v>
      </c>
      <c r="T136">
        <v>16.2</v>
      </c>
      <c r="U136">
        <v>67</v>
      </c>
      <c r="V136">
        <v>9</v>
      </c>
      <c r="W136">
        <v>0.63700000000000001</v>
      </c>
      <c r="X136">
        <v>188</v>
      </c>
      <c r="Y136">
        <v>4</v>
      </c>
      <c r="Z136">
        <v>76</v>
      </c>
      <c r="AA136">
        <v>1</v>
      </c>
      <c r="AB136">
        <v>30</v>
      </c>
      <c r="AC136">
        <v>12</v>
      </c>
      <c r="AD136">
        <v>1</v>
      </c>
      <c r="AE136">
        <v>37</v>
      </c>
      <c r="AF136">
        <v>49</v>
      </c>
      <c r="AG136">
        <v>1</v>
      </c>
      <c r="AH136">
        <v>181</v>
      </c>
      <c r="AI136">
        <v>190</v>
      </c>
      <c r="AJ136" s="106">
        <v>0</v>
      </c>
      <c r="AK136" s="107">
        <v>1</v>
      </c>
      <c r="AL136" s="108">
        <f t="shared" si="28"/>
        <v>1</v>
      </c>
      <c r="AM136" s="80">
        <f t="shared" si="29"/>
        <v>0</v>
      </c>
      <c r="AN136" s="80">
        <f t="shared" si="30"/>
        <v>0.78360470795436699</v>
      </c>
      <c r="AO136" s="106">
        <f t="shared" si="31"/>
        <v>0.78360470795436699</v>
      </c>
      <c r="AP136" s="108">
        <f t="shared" si="32"/>
        <v>0.21639529204563301</v>
      </c>
      <c r="AQ136" s="106">
        <f t="shared" si="33"/>
        <v>-1.5306484880429916</v>
      </c>
      <c r="AR136" s="108">
        <f t="shared" si="34"/>
        <v>0</v>
      </c>
      <c r="AS136" s="80">
        <f t="shared" si="35"/>
        <v>3.6211726260159209</v>
      </c>
      <c r="BY136">
        <v>0.89218812340038733</v>
      </c>
      <c r="BZ136">
        <v>0</v>
      </c>
      <c r="CA136">
        <v>1</v>
      </c>
      <c r="CB136" s="80">
        <f t="shared" si="39"/>
        <v>51</v>
      </c>
      <c r="CC136" s="80">
        <f t="shared" si="40"/>
        <v>81</v>
      </c>
      <c r="CD136" s="80">
        <f t="shared" si="36"/>
        <v>5.555555555555558E-2</v>
      </c>
      <c r="CE136" s="80">
        <f t="shared" si="37"/>
        <v>0.15625</v>
      </c>
      <c r="CF136" s="80">
        <f t="shared" si="38"/>
        <v>2.893518518518514E-3</v>
      </c>
    </row>
    <row r="137" spans="1:84" ht="15.75" x14ac:dyDescent="0.5">
      <c r="A137" s="83">
        <v>11.7</v>
      </c>
      <c r="B137" s="82">
        <v>82</v>
      </c>
      <c r="C137" s="82">
        <v>15</v>
      </c>
      <c r="D137" s="84">
        <v>0.88800000000000001</v>
      </c>
      <c r="E137" s="82">
        <v>202</v>
      </c>
      <c r="F137" s="82">
        <v>5</v>
      </c>
      <c r="G137" s="82">
        <v>147</v>
      </c>
      <c r="H137" s="29">
        <v>1</v>
      </c>
      <c r="I137" s="82">
        <v>40</v>
      </c>
      <c r="J137" s="82">
        <v>7</v>
      </c>
      <c r="K137" s="82">
        <v>3</v>
      </c>
      <c r="L137" s="61">
        <v>42</v>
      </c>
      <c r="M137" s="62">
        <v>61</v>
      </c>
      <c r="N137" s="80">
        <v>1</v>
      </c>
      <c r="O137" s="30">
        <v>156</v>
      </c>
      <c r="P137" s="30">
        <v>163</v>
      </c>
      <c r="Q137" s="82">
        <v>1</v>
      </c>
      <c r="T137">
        <v>16.3</v>
      </c>
      <c r="U137">
        <v>102</v>
      </c>
      <c r="V137">
        <v>12</v>
      </c>
      <c r="W137">
        <v>8.4000000000000005E-2</v>
      </c>
      <c r="X137">
        <v>249</v>
      </c>
      <c r="Y137">
        <v>2</v>
      </c>
      <c r="Z137">
        <v>86</v>
      </c>
      <c r="AA137">
        <v>1</v>
      </c>
      <c r="AB137">
        <v>38</v>
      </c>
      <c r="AC137">
        <v>11</v>
      </c>
      <c r="AD137">
        <v>2</v>
      </c>
      <c r="AE137">
        <v>32</v>
      </c>
      <c r="AF137">
        <v>114</v>
      </c>
      <c r="AG137">
        <v>1</v>
      </c>
      <c r="AH137">
        <v>170</v>
      </c>
      <c r="AI137">
        <v>177</v>
      </c>
      <c r="AJ137" s="106">
        <v>1</v>
      </c>
      <c r="AK137" s="107">
        <v>0</v>
      </c>
      <c r="AL137" s="108">
        <f t="shared" si="28"/>
        <v>1</v>
      </c>
      <c r="AM137" s="80">
        <f t="shared" si="29"/>
        <v>1</v>
      </c>
      <c r="AN137" s="80">
        <f t="shared" si="30"/>
        <v>0.70732296947249418</v>
      </c>
      <c r="AO137" s="106">
        <f t="shared" si="31"/>
        <v>0.70732296947249418</v>
      </c>
      <c r="AP137" s="108">
        <f t="shared" si="32"/>
        <v>0.29267703052750582</v>
      </c>
      <c r="AQ137" s="106">
        <f t="shared" si="33"/>
        <v>-0.34626790060181167</v>
      </c>
      <c r="AR137" s="108">
        <f t="shared" si="34"/>
        <v>100</v>
      </c>
      <c r="AS137" s="80">
        <f t="shared" si="35"/>
        <v>0.41378131795405693</v>
      </c>
      <c r="BY137">
        <v>0.8922750313933232</v>
      </c>
      <c r="BZ137">
        <v>1</v>
      </c>
      <c r="CA137">
        <v>0</v>
      </c>
      <c r="CB137" s="80">
        <f t="shared" si="39"/>
        <v>52</v>
      </c>
      <c r="CC137" s="80">
        <f t="shared" si="40"/>
        <v>81</v>
      </c>
      <c r="CD137" s="80">
        <f t="shared" si="36"/>
        <v>3.703703703703709E-2</v>
      </c>
      <c r="CE137" s="80">
        <f t="shared" si="37"/>
        <v>0.15625</v>
      </c>
      <c r="CF137" s="80">
        <f t="shared" si="38"/>
        <v>0</v>
      </c>
    </row>
    <row r="138" spans="1:84" ht="15.75" x14ac:dyDescent="0.5">
      <c r="A138" s="83">
        <v>9.4</v>
      </c>
      <c r="B138" s="82">
        <v>44</v>
      </c>
      <c r="C138" s="82">
        <v>12</v>
      </c>
      <c r="D138" s="84">
        <v>2.3239999999999998</v>
      </c>
      <c r="E138" s="82">
        <v>97</v>
      </c>
      <c r="F138" s="82">
        <v>2</v>
      </c>
      <c r="G138" s="82">
        <v>101</v>
      </c>
      <c r="H138" s="29">
        <v>0</v>
      </c>
      <c r="I138" s="82">
        <v>49</v>
      </c>
      <c r="J138" s="82">
        <v>19</v>
      </c>
      <c r="K138" s="82">
        <v>3</v>
      </c>
      <c r="L138" s="61">
        <v>32</v>
      </c>
      <c r="M138" s="62">
        <v>21</v>
      </c>
      <c r="N138" s="80">
        <v>1</v>
      </c>
      <c r="O138" s="30">
        <v>172</v>
      </c>
      <c r="P138" s="30">
        <v>179</v>
      </c>
      <c r="Q138" s="82">
        <v>1</v>
      </c>
      <c r="T138">
        <v>16.7</v>
      </c>
      <c r="U138">
        <v>68</v>
      </c>
      <c r="V138">
        <v>4</v>
      </c>
      <c r="W138">
        <v>2.3519999999999999</v>
      </c>
      <c r="X138">
        <v>209</v>
      </c>
      <c r="Y138">
        <v>0</v>
      </c>
      <c r="Z138">
        <v>85</v>
      </c>
      <c r="AA138">
        <v>1</v>
      </c>
      <c r="AB138">
        <v>30</v>
      </c>
      <c r="AC138">
        <v>12</v>
      </c>
      <c r="AD138">
        <v>2</v>
      </c>
      <c r="AE138">
        <v>50</v>
      </c>
      <c r="AF138">
        <v>51</v>
      </c>
      <c r="AG138">
        <v>1</v>
      </c>
      <c r="AH138">
        <v>182</v>
      </c>
      <c r="AI138">
        <v>189</v>
      </c>
      <c r="AJ138" s="106">
        <v>1</v>
      </c>
      <c r="AK138" s="107">
        <v>0</v>
      </c>
      <c r="AL138" s="108">
        <f t="shared" si="28"/>
        <v>1</v>
      </c>
      <c r="AM138" s="80">
        <f t="shared" si="29"/>
        <v>1</v>
      </c>
      <c r="AN138" s="80">
        <f t="shared" si="30"/>
        <v>0.66231713467697984</v>
      </c>
      <c r="AO138" s="106">
        <f t="shared" si="31"/>
        <v>0.66231713467697984</v>
      </c>
      <c r="AP138" s="108">
        <f t="shared" si="32"/>
        <v>0.33768286532302016</v>
      </c>
      <c r="AQ138" s="106">
        <f t="shared" si="33"/>
        <v>-0.41201078235224214</v>
      </c>
      <c r="AR138" s="108">
        <f t="shared" si="34"/>
        <v>100</v>
      </c>
      <c r="AS138" s="80">
        <f t="shared" si="35"/>
        <v>0.50985071598323095</v>
      </c>
      <c r="BY138">
        <v>0.89445525928091096</v>
      </c>
      <c r="BZ138">
        <v>0</v>
      </c>
      <c r="CA138">
        <v>1</v>
      </c>
      <c r="CB138" s="80">
        <f t="shared" si="39"/>
        <v>52</v>
      </c>
      <c r="CC138" s="80">
        <f t="shared" si="40"/>
        <v>82</v>
      </c>
      <c r="CD138" s="80">
        <f t="shared" si="36"/>
        <v>3.703703703703709E-2</v>
      </c>
      <c r="CE138" s="80">
        <f t="shared" si="37"/>
        <v>0.14583333333333337</v>
      </c>
      <c r="CF138" s="80">
        <f t="shared" si="38"/>
        <v>0</v>
      </c>
    </row>
    <row r="139" spans="1:84" ht="15.75" x14ac:dyDescent="0.5">
      <c r="A139" s="83">
        <v>9.5</v>
      </c>
      <c r="B139" s="82">
        <v>44</v>
      </c>
      <c r="C139" s="82">
        <v>10</v>
      </c>
      <c r="D139" s="84">
        <v>0.19600000000000001</v>
      </c>
      <c r="E139" s="82">
        <v>49</v>
      </c>
      <c r="F139" s="82">
        <v>3</v>
      </c>
      <c r="G139" s="82">
        <v>111</v>
      </c>
      <c r="H139" s="29">
        <v>0</v>
      </c>
      <c r="I139" s="82">
        <v>33</v>
      </c>
      <c r="J139" s="82">
        <v>12</v>
      </c>
      <c r="K139" s="82">
        <v>2</v>
      </c>
      <c r="L139" s="61">
        <v>40</v>
      </c>
      <c r="M139" s="62">
        <v>15</v>
      </c>
      <c r="N139" s="80">
        <v>0</v>
      </c>
      <c r="O139" s="30">
        <v>181</v>
      </c>
      <c r="P139" s="30">
        <v>189</v>
      </c>
      <c r="Q139" s="82">
        <v>1</v>
      </c>
      <c r="T139">
        <v>16.8</v>
      </c>
      <c r="U139">
        <v>86</v>
      </c>
      <c r="V139">
        <v>8</v>
      </c>
      <c r="W139">
        <v>2.2839999999999998</v>
      </c>
      <c r="X139">
        <v>201</v>
      </c>
      <c r="Y139">
        <v>0</v>
      </c>
      <c r="Z139">
        <v>80</v>
      </c>
      <c r="AA139">
        <v>1</v>
      </c>
      <c r="AB139">
        <v>38</v>
      </c>
      <c r="AC139">
        <v>10</v>
      </c>
      <c r="AD139">
        <v>2</v>
      </c>
      <c r="AE139">
        <v>32</v>
      </c>
      <c r="AF139">
        <v>78</v>
      </c>
      <c r="AG139">
        <v>1</v>
      </c>
      <c r="AH139">
        <v>183</v>
      </c>
      <c r="AI139">
        <v>192</v>
      </c>
      <c r="AJ139" s="106">
        <v>1</v>
      </c>
      <c r="AK139" s="107">
        <v>0</v>
      </c>
      <c r="AL139" s="108">
        <f t="shared" si="28"/>
        <v>1</v>
      </c>
      <c r="AM139" s="80">
        <f t="shared" si="29"/>
        <v>1</v>
      </c>
      <c r="AN139" s="80">
        <f t="shared" si="30"/>
        <v>0.76524085252755458</v>
      </c>
      <c r="AO139" s="106">
        <f t="shared" si="31"/>
        <v>0.76524085252755458</v>
      </c>
      <c r="AP139" s="108">
        <f t="shared" si="32"/>
        <v>0.23475914747244542</v>
      </c>
      <c r="AQ139" s="106">
        <f t="shared" si="33"/>
        <v>-0.26756465480198383</v>
      </c>
      <c r="AR139" s="108">
        <f t="shared" si="34"/>
        <v>100</v>
      </c>
      <c r="AS139" s="80">
        <f t="shared" si="35"/>
        <v>0.30677811658518617</v>
      </c>
      <c r="BY139">
        <v>0.89561766452860603</v>
      </c>
      <c r="BZ139">
        <v>0</v>
      </c>
      <c r="CA139">
        <v>1</v>
      </c>
      <c r="CB139" s="80">
        <f t="shared" si="39"/>
        <v>52</v>
      </c>
      <c r="CC139" s="80">
        <f t="shared" si="40"/>
        <v>83</v>
      </c>
      <c r="CD139" s="80">
        <f t="shared" si="36"/>
        <v>3.703703703703709E-2</v>
      </c>
      <c r="CE139" s="80">
        <f t="shared" si="37"/>
        <v>0.13541666666666663</v>
      </c>
      <c r="CF139" s="80">
        <f t="shared" si="38"/>
        <v>0</v>
      </c>
    </row>
    <row r="140" spans="1:84" ht="15.75" x14ac:dyDescent="0.5">
      <c r="A140" s="83">
        <v>8.6999999999999993</v>
      </c>
      <c r="B140" s="82">
        <v>51</v>
      </c>
      <c r="C140" s="82">
        <v>15</v>
      </c>
      <c r="D140" s="84">
        <v>0.18</v>
      </c>
      <c r="E140" s="82">
        <v>84</v>
      </c>
      <c r="F140" s="82">
        <v>4</v>
      </c>
      <c r="G140" s="82">
        <v>122</v>
      </c>
      <c r="H140" s="29">
        <v>1</v>
      </c>
      <c r="I140" s="82">
        <v>40</v>
      </c>
      <c r="J140" s="82">
        <v>8</v>
      </c>
      <c r="K140" s="82">
        <v>3</v>
      </c>
      <c r="L140" s="61">
        <v>43</v>
      </c>
      <c r="M140" s="62">
        <v>26</v>
      </c>
      <c r="N140" s="80">
        <v>1</v>
      </c>
      <c r="O140" s="30">
        <v>171</v>
      </c>
      <c r="P140" s="30">
        <v>180</v>
      </c>
      <c r="Q140" s="82">
        <v>1</v>
      </c>
      <c r="T140">
        <v>16.899999999999999</v>
      </c>
      <c r="U140">
        <v>85</v>
      </c>
      <c r="V140">
        <v>12</v>
      </c>
      <c r="W140">
        <v>1.86</v>
      </c>
      <c r="X140">
        <v>311</v>
      </c>
      <c r="Y140">
        <v>2</v>
      </c>
      <c r="Z140">
        <v>124</v>
      </c>
      <c r="AA140">
        <v>1</v>
      </c>
      <c r="AB140">
        <v>37</v>
      </c>
      <c r="AC140">
        <v>13</v>
      </c>
      <c r="AD140">
        <v>2</v>
      </c>
      <c r="AE140">
        <v>42</v>
      </c>
      <c r="AF140">
        <v>62</v>
      </c>
      <c r="AG140">
        <v>1</v>
      </c>
      <c r="AH140">
        <v>164</v>
      </c>
      <c r="AI140">
        <v>172</v>
      </c>
      <c r="AJ140" s="106">
        <v>1</v>
      </c>
      <c r="AK140" s="107">
        <v>0</v>
      </c>
      <c r="AL140" s="108">
        <f t="shared" si="28"/>
        <v>1</v>
      </c>
      <c r="AM140" s="80">
        <f t="shared" si="29"/>
        <v>1</v>
      </c>
      <c r="AN140" s="80">
        <f t="shared" si="30"/>
        <v>0.8985412147825439</v>
      </c>
      <c r="AO140" s="106">
        <f t="shared" si="31"/>
        <v>0.8985412147825439</v>
      </c>
      <c r="AP140" s="108">
        <f t="shared" si="32"/>
        <v>0.1014587852174561</v>
      </c>
      <c r="AQ140" s="106">
        <f t="shared" si="33"/>
        <v>-0.10698270315663319</v>
      </c>
      <c r="AR140" s="108">
        <f t="shared" si="34"/>
        <v>100</v>
      </c>
      <c r="AS140" s="80">
        <f t="shared" si="35"/>
        <v>0.11291500439633162</v>
      </c>
      <c r="BY140">
        <v>0.8985412147825439</v>
      </c>
      <c r="BZ140">
        <v>0</v>
      </c>
      <c r="CA140">
        <v>1</v>
      </c>
      <c r="CB140" s="80">
        <f t="shared" si="39"/>
        <v>52</v>
      </c>
      <c r="CC140" s="80">
        <f t="shared" si="40"/>
        <v>84</v>
      </c>
      <c r="CD140" s="80">
        <f t="shared" si="36"/>
        <v>3.703703703703709E-2</v>
      </c>
      <c r="CE140" s="80">
        <f t="shared" si="37"/>
        <v>0.125</v>
      </c>
      <c r="CF140" s="80">
        <f t="shared" si="38"/>
        <v>0</v>
      </c>
    </row>
    <row r="141" spans="1:84" ht="15.75" x14ac:dyDescent="0.5">
      <c r="A141" s="83">
        <v>12.8</v>
      </c>
      <c r="B141" s="82">
        <v>70</v>
      </c>
      <c r="C141" s="82">
        <v>13</v>
      </c>
      <c r="D141" s="84">
        <v>1.4159999999999999</v>
      </c>
      <c r="E141" s="82">
        <v>209</v>
      </c>
      <c r="F141" s="82">
        <v>2</v>
      </c>
      <c r="G141" s="82">
        <v>85</v>
      </c>
      <c r="H141" s="29">
        <v>1</v>
      </c>
      <c r="I141" s="82">
        <v>45</v>
      </c>
      <c r="J141" s="82">
        <v>6</v>
      </c>
      <c r="K141" s="82">
        <v>3</v>
      </c>
      <c r="L141" s="61">
        <v>40</v>
      </c>
      <c r="M141" s="62">
        <v>57</v>
      </c>
      <c r="N141" s="80">
        <v>0</v>
      </c>
      <c r="O141" s="30">
        <v>169</v>
      </c>
      <c r="P141" s="30">
        <v>175</v>
      </c>
      <c r="Q141" s="82">
        <v>1</v>
      </c>
      <c r="T141">
        <v>17</v>
      </c>
      <c r="U141">
        <v>75</v>
      </c>
      <c r="V141">
        <v>7</v>
      </c>
      <c r="W141">
        <v>0.995</v>
      </c>
      <c r="X141">
        <v>185</v>
      </c>
      <c r="Y141">
        <v>2</v>
      </c>
      <c r="Z141">
        <v>99</v>
      </c>
      <c r="AA141">
        <v>1</v>
      </c>
      <c r="AB141">
        <v>30</v>
      </c>
      <c r="AC141">
        <v>10</v>
      </c>
      <c r="AD141">
        <v>2</v>
      </c>
      <c r="AE141">
        <v>39</v>
      </c>
      <c r="AF141">
        <v>58</v>
      </c>
      <c r="AG141">
        <v>1</v>
      </c>
      <c r="AH141">
        <v>180</v>
      </c>
      <c r="AI141">
        <v>189</v>
      </c>
      <c r="AJ141" s="106">
        <v>1</v>
      </c>
      <c r="AK141" s="107">
        <v>0</v>
      </c>
      <c r="AL141" s="108">
        <f t="shared" si="28"/>
        <v>1</v>
      </c>
      <c r="AM141" s="80">
        <f t="shared" si="29"/>
        <v>1</v>
      </c>
      <c r="AN141" s="80">
        <f t="shared" si="30"/>
        <v>0.6021816395034103</v>
      </c>
      <c r="AO141" s="106">
        <f t="shared" si="31"/>
        <v>0.6021816395034103</v>
      </c>
      <c r="AP141" s="108">
        <f t="shared" si="32"/>
        <v>0.3978183604965897</v>
      </c>
      <c r="AQ141" s="106">
        <f t="shared" si="33"/>
        <v>-0.50719615243382654</v>
      </c>
      <c r="AR141" s="108">
        <f t="shared" si="34"/>
        <v>100</v>
      </c>
      <c r="AS141" s="80">
        <f t="shared" si="35"/>
        <v>0.66062851206265771</v>
      </c>
      <c r="BY141">
        <v>0.90609093398699481</v>
      </c>
      <c r="BZ141">
        <v>0</v>
      </c>
      <c r="CA141">
        <v>1</v>
      </c>
      <c r="CB141" s="80">
        <f t="shared" si="39"/>
        <v>52</v>
      </c>
      <c r="CC141" s="80">
        <f t="shared" si="40"/>
        <v>85</v>
      </c>
      <c r="CD141" s="80">
        <f t="shared" si="36"/>
        <v>3.703703703703709E-2</v>
      </c>
      <c r="CE141" s="80">
        <f t="shared" si="37"/>
        <v>0.11458333333333337</v>
      </c>
      <c r="CF141" s="80">
        <f t="shared" si="38"/>
        <v>0</v>
      </c>
    </row>
    <row r="142" spans="1:84" ht="15.75" x14ac:dyDescent="0.5">
      <c r="A142" s="83">
        <v>6.6</v>
      </c>
      <c r="B142" s="82">
        <v>44</v>
      </c>
      <c r="C142" s="82">
        <v>2</v>
      </c>
      <c r="D142" s="84">
        <v>0.115</v>
      </c>
      <c r="E142" s="82">
        <v>70</v>
      </c>
      <c r="F142" s="82">
        <v>3</v>
      </c>
      <c r="G142" s="82">
        <v>137</v>
      </c>
      <c r="H142" s="29">
        <v>0</v>
      </c>
      <c r="I142" s="82">
        <v>46</v>
      </c>
      <c r="J142" s="82">
        <v>6</v>
      </c>
      <c r="K142" s="82">
        <v>3</v>
      </c>
      <c r="L142" s="61">
        <v>29</v>
      </c>
      <c r="M142" s="62">
        <v>19</v>
      </c>
      <c r="N142" s="80">
        <v>0</v>
      </c>
      <c r="O142" s="30">
        <v>161</v>
      </c>
      <c r="P142" s="30">
        <v>167</v>
      </c>
      <c r="Q142" s="82">
        <v>0</v>
      </c>
      <c r="T142">
        <v>17.100000000000001</v>
      </c>
      <c r="U142">
        <v>65</v>
      </c>
      <c r="V142">
        <v>8</v>
      </c>
      <c r="W142">
        <v>0.93700000000000006</v>
      </c>
      <c r="X142">
        <v>215</v>
      </c>
      <c r="Y142">
        <v>4</v>
      </c>
      <c r="Z142">
        <v>112</v>
      </c>
      <c r="AA142">
        <v>1</v>
      </c>
      <c r="AB142">
        <v>31</v>
      </c>
      <c r="AC142">
        <v>12</v>
      </c>
      <c r="AD142">
        <v>5</v>
      </c>
      <c r="AE142">
        <v>40</v>
      </c>
      <c r="AF142">
        <v>42</v>
      </c>
      <c r="AG142">
        <v>1</v>
      </c>
      <c r="AH142">
        <v>183</v>
      </c>
      <c r="AI142">
        <v>192</v>
      </c>
      <c r="AJ142" s="106">
        <v>0</v>
      </c>
      <c r="AK142" s="107">
        <v>1</v>
      </c>
      <c r="AL142" s="108">
        <f t="shared" si="28"/>
        <v>1</v>
      </c>
      <c r="AM142" s="80">
        <f t="shared" si="29"/>
        <v>0</v>
      </c>
      <c r="AN142" s="80">
        <f t="shared" si="30"/>
        <v>0.75741299754069902</v>
      </c>
      <c r="AO142" s="106">
        <f t="shared" si="31"/>
        <v>0.75741299754069902</v>
      </c>
      <c r="AP142" s="108">
        <f t="shared" si="32"/>
        <v>0.24258700245930098</v>
      </c>
      <c r="AQ142" s="106">
        <f t="shared" si="33"/>
        <v>-1.4163948599202074</v>
      </c>
      <c r="AR142" s="108">
        <f t="shared" si="34"/>
        <v>0</v>
      </c>
      <c r="AS142" s="80">
        <f t="shared" si="35"/>
        <v>3.1222323944077379</v>
      </c>
      <c r="BY142">
        <v>0.91620606496295121</v>
      </c>
      <c r="BZ142">
        <v>0</v>
      </c>
      <c r="CA142">
        <v>1</v>
      </c>
      <c r="CB142" s="80">
        <f t="shared" si="39"/>
        <v>52</v>
      </c>
      <c r="CC142" s="80">
        <f t="shared" si="40"/>
        <v>86</v>
      </c>
      <c r="CD142" s="80">
        <f t="shared" si="36"/>
        <v>3.703703703703709E-2</v>
      </c>
      <c r="CE142" s="80">
        <f t="shared" si="37"/>
        <v>0.10416666666666663</v>
      </c>
      <c r="CF142" s="80">
        <f t="shared" si="38"/>
        <v>0</v>
      </c>
    </row>
    <row r="143" spans="1:84" ht="15.75" x14ac:dyDescent="0.5">
      <c r="A143" s="83">
        <v>17</v>
      </c>
      <c r="B143" s="82">
        <v>75</v>
      </c>
      <c r="C143" s="82">
        <v>7</v>
      </c>
      <c r="D143" s="84">
        <v>0.995</v>
      </c>
      <c r="E143" s="82">
        <v>185</v>
      </c>
      <c r="F143" s="82">
        <v>2</v>
      </c>
      <c r="G143" s="82">
        <v>99</v>
      </c>
      <c r="H143" s="29">
        <v>1</v>
      </c>
      <c r="I143" s="82">
        <v>30</v>
      </c>
      <c r="J143" s="82">
        <v>10</v>
      </c>
      <c r="K143" s="82">
        <v>2</v>
      </c>
      <c r="L143" s="61">
        <v>39</v>
      </c>
      <c r="M143" s="62">
        <v>58</v>
      </c>
      <c r="N143" s="80">
        <v>1</v>
      </c>
      <c r="O143" s="30">
        <v>180</v>
      </c>
      <c r="P143" s="30">
        <v>189</v>
      </c>
      <c r="Q143" s="82">
        <v>1</v>
      </c>
      <c r="T143">
        <v>17.100000000000001</v>
      </c>
      <c r="U143">
        <v>76</v>
      </c>
      <c r="V143">
        <v>5</v>
      </c>
      <c r="W143">
        <v>0.81899999999999995</v>
      </c>
      <c r="X143">
        <v>266</v>
      </c>
      <c r="Y143">
        <v>4</v>
      </c>
      <c r="Z143">
        <v>92</v>
      </c>
      <c r="AA143">
        <v>1</v>
      </c>
      <c r="AB143">
        <v>52</v>
      </c>
      <c r="AC143">
        <v>18</v>
      </c>
      <c r="AD143">
        <v>5</v>
      </c>
      <c r="AE143">
        <v>34</v>
      </c>
      <c r="AF143">
        <v>87</v>
      </c>
      <c r="AG143">
        <v>1</v>
      </c>
      <c r="AH143">
        <v>178</v>
      </c>
      <c r="AI143">
        <v>186</v>
      </c>
      <c r="AJ143" s="106">
        <v>0</v>
      </c>
      <c r="AK143" s="107">
        <v>1</v>
      </c>
      <c r="AL143" s="108">
        <f t="shared" si="28"/>
        <v>1</v>
      </c>
      <c r="AM143" s="80">
        <f t="shared" si="29"/>
        <v>0</v>
      </c>
      <c r="AN143" s="80">
        <f t="shared" si="30"/>
        <v>0.63076583681890941</v>
      </c>
      <c r="AO143" s="106">
        <f t="shared" si="31"/>
        <v>0.63076583681890941</v>
      </c>
      <c r="AP143" s="108">
        <f t="shared" si="32"/>
        <v>0.36923416318109059</v>
      </c>
      <c r="AQ143" s="106">
        <f t="shared" si="33"/>
        <v>-0.99632424764115013</v>
      </c>
      <c r="AR143" s="108">
        <f t="shared" si="34"/>
        <v>0</v>
      </c>
      <c r="AS143" s="80">
        <f t="shared" si="35"/>
        <v>1.7083084387008651</v>
      </c>
      <c r="BY143">
        <v>0.92081968044642515</v>
      </c>
      <c r="BZ143">
        <v>0</v>
      </c>
      <c r="CA143">
        <v>1</v>
      </c>
      <c r="CB143" s="80">
        <f t="shared" si="39"/>
        <v>52</v>
      </c>
      <c r="CC143" s="80">
        <f t="shared" si="40"/>
        <v>87</v>
      </c>
      <c r="CD143" s="80">
        <f t="shared" si="36"/>
        <v>3.703703703703709E-2</v>
      </c>
      <c r="CE143" s="80">
        <f t="shared" si="37"/>
        <v>9.375E-2</v>
      </c>
      <c r="CF143" s="80">
        <f t="shared" si="38"/>
        <v>0</v>
      </c>
    </row>
    <row r="144" spans="1:84" ht="15.75" x14ac:dyDescent="0.5">
      <c r="A144" s="83">
        <v>16.7</v>
      </c>
      <c r="B144" s="82">
        <v>68</v>
      </c>
      <c r="C144" s="82">
        <v>4</v>
      </c>
      <c r="D144" s="84">
        <v>2.3519999999999999</v>
      </c>
      <c r="E144" s="82">
        <v>209</v>
      </c>
      <c r="F144" s="82">
        <v>0</v>
      </c>
      <c r="G144" s="82">
        <v>85</v>
      </c>
      <c r="H144" s="29">
        <v>1</v>
      </c>
      <c r="I144" s="82">
        <v>30</v>
      </c>
      <c r="J144" s="82">
        <v>12</v>
      </c>
      <c r="K144" s="82">
        <v>2</v>
      </c>
      <c r="L144" s="61">
        <v>50</v>
      </c>
      <c r="M144" s="62">
        <v>51</v>
      </c>
      <c r="N144" s="80">
        <v>1</v>
      </c>
      <c r="O144" s="30">
        <v>182</v>
      </c>
      <c r="P144" s="30">
        <v>189</v>
      </c>
      <c r="Q144" s="82">
        <v>1</v>
      </c>
      <c r="T144">
        <v>18.2</v>
      </c>
      <c r="U144">
        <v>66</v>
      </c>
      <c r="V144">
        <v>7</v>
      </c>
      <c r="W144">
        <v>1.3720000000000001</v>
      </c>
      <c r="X144">
        <v>287</v>
      </c>
      <c r="Y144">
        <v>1</v>
      </c>
      <c r="Z144">
        <v>85</v>
      </c>
      <c r="AA144">
        <v>1</v>
      </c>
      <c r="AB144">
        <v>29</v>
      </c>
      <c r="AC144">
        <v>10</v>
      </c>
      <c r="AD144">
        <v>2</v>
      </c>
      <c r="AE144">
        <v>38</v>
      </c>
      <c r="AF144">
        <v>66</v>
      </c>
      <c r="AG144">
        <v>0</v>
      </c>
      <c r="AH144">
        <v>173</v>
      </c>
      <c r="AI144">
        <v>180</v>
      </c>
      <c r="AJ144" s="106">
        <v>1</v>
      </c>
      <c r="AK144" s="107">
        <v>0</v>
      </c>
      <c r="AL144" s="108">
        <f t="shared" si="28"/>
        <v>1</v>
      </c>
      <c r="AM144" s="80">
        <f t="shared" si="29"/>
        <v>1</v>
      </c>
      <c r="AN144" s="80">
        <f t="shared" si="30"/>
        <v>0.89561766452860603</v>
      </c>
      <c r="AO144" s="106">
        <f t="shared" si="31"/>
        <v>0.89561766452860603</v>
      </c>
      <c r="AP144" s="108">
        <f t="shared" si="32"/>
        <v>0.10438233547139397</v>
      </c>
      <c r="AQ144" s="106">
        <f t="shared" si="33"/>
        <v>-0.11024167077115547</v>
      </c>
      <c r="AR144" s="108">
        <f t="shared" si="34"/>
        <v>100</v>
      </c>
      <c r="AS144" s="80">
        <f t="shared" si="35"/>
        <v>0.1165478748415865</v>
      </c>
      <c r="BY144">
        <v>0.92517013432874706</v>
      </c>
      <c r="BZ144">
        <v>0</v>
      </c>
      <c r="CA144">
        <v>1</v>
      </c>
      <c r="CB144" s="80">
        <f t="shared" si="39"/>
        <v>52</v>
      </c>
      <c r="CC144" s="80">
        <f t="shared" si="40"/>
        <v>88</v>
      </c>
      <c r="CD144" s="80">
        <f t="shared" si="36"/>
        <v>3.703703703703709E-2</v>
      </c>
      <c r="CE144" s="80">
        <f t="shared" si="37"/>
        <v>8.333333333333337E-2</v>
      </c>
      <c r="CF144" s="80">
        <f t="shared" si="38"/>
        <v>1.5432098765432174E-3</v>
      </c>
    </row>
    <row r="145" spans="1:84" ht="15.75" x14ac:dyDescent="0.5">
      <c r="A145" s="83">
        <v>15.9</v>
      </c>
      <c r="B145" s="82">
        <v>84</v>
      </c>
      <c r="C145" s="82">
        <v>9</v>
      </c>
      <c r="D145" s="84">
        <v>1.2589999999999999</v>
      </c>
      <c r="E145" s="82">
        <v>175</v>
      </c>
      <c r="F145" s="82">
        <v>1</v>
      </c>
      <c r="G145" s="82">
        <v>84</v>
      </c>
      <c r="H145" s="29">
        <v>1</v>
      </c>
      <c r="I145" s="82">
        <v>31</v>
      </c>
      <c r="J145" s="82">
        <v>8</v>
      </c>
      <c r="K145" s="82">
        <v>2</v>
      </c>
      <c r="L145" s="61">
        <v>37</v>
      </c>
      <c r="M145" s="62">
        <v>76</v>
      </c>
      <c r="N145" s="80">
        <v>1</v>
      </c>
      <c r="O145" s="30">
        <v>183</v>
      </c>
      <c r="P145" s="30">
        <v>190</v>
      </c>
      <c r="Q145" s="82">
        <v>1</v>
      </c>
      <c r="T145">
        <v>18.2</v>
      </c>
      <c r="U145">
        <v>88</v>
      </c>
      <c r="V145">
        <v>12</v>
      </c>
      <c r="W145">
        <v>1.6</v>
      </c>
      <c r="X145">
        <v>282</v>
      </c>
      <c r="Y145">
        <v>0</v>
      </c>
      <c r="Z145">
        <v>72</v>
      </c>
      <c r="AA145">
        <v>1</v>
      </c>
      <c r="AB145">
        <v>39</v>
      </c>
      <c r="AC145">
        <v>18</v>
      </c>
      <c r="AD145">
        <v>1</v>
      </c>
      <c r="AE145">
        <v>41</v>
      </c>
      <c r="AF145">
        <v>29</v>
      </c>
      <c r="AG145">
        <v>1</v>
      </c>
      <c r="AH145">
        <v>175</v>
      </c>
      <c r="AI145">
        <v>185</v>
      </c>
      <c r="AJ145" s="106">
        <v>1</v>
      </c>
      <c r="AK145" s="107">
        <v>0</v>
      </c>
      <c r="AL145" s="108">
        <f t="shared" si="28"/>
        <v>1</v>
      </c>
      <c r="AM145" s="80">
        <f t="shared" si="29"/>
        <v>1</v>
      </c>
      <c r="AN145" s="80">
        <f t="shared" si="30"/>
        <v>0.81101653271891827</v>
      </c>
      <c r="AO145" s="106">
        <f t="shared" si="31"/>
        <v>0.81101653271891827</v>
      </c>
      <c r="AP145" s="108">
        <f t="shared" si="32"/>
        <v>0.18898346728108173</v>
      </c>
      <c r="AQ145" s="106">
        <f t="shared" si="33"/>
        <v>-0.20946683947781428</v>
      </c>
      <c r="AR145" s="108">
        <f t="shared" si="34"/>
        <v>100</v>
      </c>
      <c r="AS145" s="80">
        <f t="shared" si="35"/>
        <v>0.23302048682968035</v>
      </c>
      <c r="BY145">
        <v>0.92632292943711381</v>
      </c>
      <c r="BZ145">
        <v>1</v>
      </c>
      <c r="CA145">
        <v>0</v>
      </c>
      <c r="CB145" s="80">
        <f t="shared" si="39"/>
        <v>53</v>
      </c>
      <c r="CC145" s="80">
        <f t="shared" si="40"/>
        <v>88</v>
      </c>
      <c r="CD145" s="80">
        <f t="shared" si="36"/>
        <v>1.851851851851849E-2</v>
      </c>
      <c r="CE145" s="80">
        <f t="shared" si="37"/>
        <v>8.333333333333337E-2</v>
      </c>
      <c r="CF145" s="80">
        <f t="shared" si="38"/>
        <v>0</v>
      </c>
    </row>
    <row r="146" spans="1:84" ht="15.75" x14ac:dyDescent="0.5">
      <c r="A146" s="83">
        <v>7.9</v>
      </c>
      <c r="B146" s="82">
        <v>51</v>
      </c>
      <c r="C146" s="82">
        <v>3</v>
      </c>
      <c r="D146" s="84">
        <v>1.464</v>
      </c>
      <c r="E146" s="82">
        <v>118</v>
      </c>
      <c r="F146" s="82">
        <v>4</v>
      </c>
      <c r="G146" s="82">
        <v>115</v>
      </c>
      <c r="H146" s="29">
        <v>0</v>
      </c>
      <c r="I146" s="82">
        <v>46</v>
      </c>
      <c r="J146" s="82">
        <v>6</v>
      </c>
      <c r="K146" s="82">
        <v>4</v>
      </c>
      <c r="L146" s="61">
        <v>33</v>
      </c>
      <c r="M146" s="62">
        <v>31</v>
      </c>
      <c r="N146" s="80">
        <v>0</v>
      </c>
      <c r="O146" s="30">
        <v>162</v>
      </c>
      <c r="P146" s="30">
        <v>167</v>
      </c>
      <c r="Q146" s="82">
        <v>1</v>
      </c>
      <c r="T146">
        <v>18.3</v>
      </c>
      <c r="U146">
        <v>89</v>
      </c>
      <c r="V146">
        <v>6</v>
      </c>
      <c r="W146">
        <v>0.71099999999999997</v>
      </c>
      <c r="X146">
        <v>232</v>
      </c>
      <c r="Y146">
        <v>4</v>
      </c>
      <c r="Z146">
        <v>99</v>
      </c>
      <c r="AA146">
        <v>1</v>
      </c>
      <c r="AB146">
        <v>47</v>
      </c>
      <c r="AC146">
        <v>13</v>
      </c>
      <c r="AD146">
        <v>3</v>
      </c>
      <c r="AE146">
        <v>37</v>
      </c>
      <c r="AF146">
        <v>89</v>
      </c>
      <c r="AG146">
        <v>1</v>
      </c>
      <c r="AH146">
        <v>183</v>
      </c>
      <c r="AI146">
        <v>193</v>
      </c>
      <c r="AJ146" s="106">
        <v>0</v>
      </c>
      <c r="AK146" s="107">
        <v>1</v>
      </c>
      <c r="AL146" s="108">
        <f t="shared" si="28"/>
        <v>1</v>
      </c>
      <c r="AM146" s="80">
        <f t="shared" si="29"/>
        <v>0</v>
      </c>
      <c r="AN146" s="80">
        <f t="shared" si="30"/>
        <v>0.69139867713113723</v>
      </c>
      <c r="AO146" s="106">
        <f t="shared" si="31"/>
        <v>0.69139867713113723</v>
      </c>
      <c r="AP146" s="108">
        <f t="shared" si="32"/>
        <v>0.30860132286886277</v>
      </c>
      <c r="AQ146" s="106">
        <f t="shared" si="33"/>
        <v>-1.1757050523841608</v>
      </c>
      <c r="AR146" s="108">
        <f t="shared" si="34"/>
        <v>0</v>
      </c>
      <c r="AS146" s="80">
        <f t="shared" si="35"/>
        <v>2.2404268092685418</v>
      </c>
      <c r="BY146">
        <v>0.93164532319136117</v>
      </c>
      <c r="BZ146">
        <v>0</v>
      </c>
      <c r="CA146">
        <v>1</v>
      </c>
      <c r="CB146" s="80">
        <f t="shared" si="39"/>
        <v>53</v>
      </c>
      <c r="CC146" s="80">
        <f t="shared" si="40"/>
        <v>89</v>
      </c>
      <c r="CD146" s="80">
        <f t="shared" si="36"/>
        <v>1.851851851851849E-2</v>
      </c>
      <c r="CE146" s="80">
        <f t="shared" si="37"/>
        <v>7.291666666666663E-2</v>
      </c>
      <c r="CF146" s="80">
        <f t="shared" si="38"/>
        <v>0</v>
      </c>
    </row>
    <row r="147" spans="1:84" ht="15.75" x14ac:dyDescent="0.5">
      <c r="A147" s="83">
        <v>14.1</v>
      </c>
      <c r="B147" s="82">
        <v>88</v>
      </c>
      <c r="C147" s="82">
        <v>5</v>
      </c>
      <c r="D147" s="84">
        <v>0.504</v>
      </c>
      <c r="E147" s="82">
        <v>253</v>
      </c>
      <c r="F147" s="82">
        <v>3</v>
      </c>
      <c r="G147" s="82">
        <v>124</v>
      </c>
      <c r="H147" s="29">
        <v>1</v>
      </c>
      <c r="I147" s="82">
        <v>42</v>
      </c>
      <c r="J147" s="82">
        <v>9</v>
      </c>
      <c r="K147" s="82">
        <v>3</v>
      </c>
      <c r="L147" s="61">
        <v>35</v>
      </c>
      <c r="M147" s="62">
        <v>63</v>
      </c>
      <c r="N147" s="80">
        <v>1</v>
      </c>
      <c r="O147" s="30">
        <v>163</v>
      </c>
      <c r="P147" s="30">
        <v>172</v>
      </c>
      <c r="Q147" s="82">
        <v>0</v>
      </c>
      <c r="T147">
        <v>18.5</v>
      </c>
      <c r="U147">
        <v>62</v>
      </c>
      <c r="V147">
        <v>6</v>
      </c>
      <c r="W147">
        <v>2.0190000000000001</v>
      </c>
      <c r="X147">
        <v>238</v>
      </c>
      <c r="Y147">
        <v>0</v>
      </c>
      <c r="Z147">
        <v>77</v>
      </c>
      <c r="AA147">
        <v>1</v>
      </c>
      <c r="AB147">
        <v>32</v>
      </c>
      <c r="AC147">
        <v>15</v>
      </c>
      <c r="AD147">
        <v>4</v>
      </c>
      <c r="AE147">
        <v>37</v>
      </c>
      <c r="AF147">
        <v>40</v>
      </c>
      <c r="AG147">
        <v>1</v>
      </c>
      <c r="AH147">
        <v>183</v>
      </c>
      <c r="AI147">
        <v>192</v>
      </c>
      <c r="AJ147" s="106">
        <v>1</v>
      </c>
      <c r="AK147" s="107">
        <v>0</v>
      </c>
      <c r="AL147" s="108">
        <f t="shared" si="28"/>
        <v>1</v>
      </c>
      <c r="AM147" s="80">
        <f t="shared" si="29"/>
        <v>1</v>
      </c>
      <c r="AN147" s="80">
        <f t="shared" si="30"/>
        <v>0.61147958041700312</v>
      </c>
      <c r="AO147" s="106">
        <f t="shared" si="31"/>
        <v>0.61147958041700312</v>
      </c>
      <c r="AP147" s="108">
        <f t="shared" si="32"/>
        <v>0.38852041958299688</v>
      </c>
      <c r="AQ147" s="106">
        <f t="shared" si="33"/>
        <v>-0.49187371702569677</v>
      </c>
      <c r="AR147" s="108">
        <f t="shared" si="34"/>
        <v>100</v>
      </c>
      <c r="AS147" s="80">
        <f t="shared" si="35"/>
        <v>0.63537758581904313</v>
      </c>
      <c r="BY147">
        <v>0.94348430384249338</v>
      </c>
      <c r="BZ147">
        <v>0</v>
      </c>
      <c r="CA147">
        <v>1</v>
      </c>
      <c r="CB147" s="80">
        <f t="shared" si="39"/>
        <v>53</v>
      </c>
      <c r="CC147" s="80">
        <f t="shared" si="40"/>
        <v>90</v>
      </c>
      <c r="CD147" s="80">
        <f t="shared" si="36"/>
        <v>1.851851851851849E-2</v>
      </c>
      <c r="CE147" s="80">
        <f t="shared" si="37"/>
        <v>6.25E-2</v>
      </c>
      <c r="CF147" s="80">
        <f t="shared" si="38"/>
        <v>0</v>
      </c>
    </row>
    <row r="148" spans="1:84" ht="15.75" x14ac:dyDescent="0.5">
      <c r="A148" s="83">
        <v>8.1</v>
      </c>
      <c r="B148" s="82">
        <v>58</v>
      </c>
      <c r="C148" s="82">
        <v>19</v>
      </c>
      <c r="D148" s="84">
        <v>0.44700000000000001</v>
      </c>
      <c r="E148" s="82">
        <v>20</v>
      </c>
      <c r="F148" s="82">
        <v>4</v>
      </c>
      <c r="G148" s="82">
        <v>129</v>
      </c>
      <c r="H148" s="29">
        <v>0</v>
      </c>
      <c r="I148" s="82">
        <v>43</v>
      </c>
      <c r="J148" s="82">
        <v>10</v>
      </c>
      <c r="K148" s="82">
        <v>3</v>
      </c>
      <c r="L148" s="61">
        <v>42</v>
      </c>
      <c r="M148" s="62">
        <v>35</v>
      </c>
      <c r="N148" s="80">
        <v>0</v>
      </c>
      <c r="O148" s="30">
        <v>178</v>
      </c>
      <c r="P148" s="30">
        <v>184</v>
      </c>
      <c r="Q148" s="82">
        <v>1</v>
      </c>
      <c r="T148">
        <v>19</v>
      </c>
      <c r="U148">
        <v>79</v>
      </c>
      <c r="V148">
        <v>7</v>
      </c>
      <c r="W148">
        <v>1.72</v>
      </c>
      <c r="X148">
        <v>255</v>
      </c>
      <c r="Y148">
        <v>1</v>
      </c>
      <c r="Z148">
        <v>98</v>
      </c>
      <c r="AA148">
        <v>1</v>
      </c>
      <c r="AB148">
        <v>40</v>
      </c>
      <c r="AC148">
        <v>13</v>
      </c>
      <c r="AD148">
        <v>2</v>
      </c>
      <c r="AE148">
        <v>39</v>
      </c>
      <c r="AF148">
        <v>64</v>
      </c>
      <c r="AG148">
        <v>1</v>
      </c>
      <c r="AH148">
        <v>180</v>
      </c>
      <c r="AI148">
        <v>188</v>
      </c>
      <c r="AJ148" s="106">
        <v>1</v>
      </c>
      <c r="AK148" s="107">
        <v>0</v>
      </c>
      <c r="AL148" s="108">
        <f t="shared" si="28"/>
        <v>1</v>
      </c>
      <c r="AM148" s="80">
        <f t="shared" si="29"/>
        <v>1</v>
      </c>
      <c r="AN148" s="80">
        <f t="shared" si="30"/>
        <v>0.61496451049061873</v>
      </c>
      <c r="AO148" s="106">
        <f t="shared" si="31"/>
        <v>0.61496451049061873</v>
      </c>
      <c r="AP148" s="108">
        <f t="shared" si="32"/>
        <v>0.38503548950938127</v>
      </c>
      <c r="AQ148" s="106">
        <f t="shared" si="33"/>
        <v>-0.48619071936002356</v>
      </c>
      <c r="AR148" s="108">
        <f t="shared" si="34"/>
        <v>100</v>
      </c>
      <c r="AS148" s="80">
        <f t="shared" si="35"/>
        <v>0.62611009731634737</v>
      </c>
      <c r="BY148">
        <v>0.94615816231438987</v>
      </c>
      <c r="BZ148">
        <v>0</v>
      </c>
      <c r="CA148">
        <v>1</v>
      </c>
      <c r="CB148" s="80">
        <f t="shared" si="39"/>
        <v>53</v>
      </c>
      <c r="CC148" s="80">
        <f t="shared" si="40"/>
        <v>91</v>
      </c>
      <c r="CD148" s="80">
        <f t="shared" si="36"/>
        <v>1.851851851851849E-2</v>
      </c>
      <c r="CE148" s="80">
        <f t="shared" si="37"/>
        <v>5.208333333333337E-2</v>
      </c>
      <c r="CF148" s="80">
        <f t="shared" si="38"/>
        <v>9.6450617283950536E-4</v>
      </c>
    </row>
    <row r="149" spans="1:84" ht="15.75" x14ac:dyDescent="0.5">
      <c r="A149" s="83">
        <v>13.6</v>
      </c>
      <c r="B149" s="82">
        <v>66</v>
      </c>
      <c r="C149" s="82">
        <v>17</v>
      </c>
      <c r="D149" s="84">
        <v>2.62</v>
      </c>
      <c r="E149" s="82">
        <v>103</v>
      </c>
      <c r="F149" s="82">
        <v>2</v>
      </c>
      <c r="G149" s="82">
        <v>102</v>
      </c>
      <c r="H149" s="29">
        <v>1</v>
      </c>
      <c r="I149" s="82">
        <v>39</v>
      </c>
      <c r="J149" s="82">
        <v>8</v>
      </c>
      <c r="K149" s="82">
        <v>3</v>
      </c>
      <c r="L149" s="61">
        <v>50</v>
      </c>
      <c r="M149" s="62">
        <v>48</v>
      </c>
      <c r="N149" s="80">
        <v>0</v>
      </c>
      <c r="O149" s="30">
        <v>166</v>
      </c>
      <c r="P149" s="30">
        <v>172</v>
      </c>
      <c r="Q149" s="82">
        <v>0</v>
      </c>
      <c r="T149">
        <v>19.3</v>
      </c>
      <c r="U149">
        <v>74</v>
      </c>
      <c r="V149">
        <v>7</v>
      </c>
      <c r="W149">
        <v>0.248</v>
      </c>
      <c r="X149">
        <v>301</v>
      </c>
      <c r="Y149">
        <v>1</v>
      </c>
      <c r="Z149">
        <v>96</v>
      </c>
      <c r="AA149">
        <v>1</v>
      </c>
      <c r="AB149">
        <v>39</v>
      </c>
      <c r="AC149">
        <v>21</v>
      </c>
      <c r="AD149">
        <v>5</v>
      </c>
      <c r="AE149">
        <v>40</v>
      </c>
      <c r="AF149">
        <v>86</v>
      </c>
      <c r="AG149">
        <v>1</v>
      </c>
      <c r="AH149">
        <v>174</v>
      </c>
      <c r="AI149">
        <v>187</v>
      </c>
      <c r="AJ149" s="106">
        <v>1</v>
      </c>
      <c r="AK149" s="107">
        <v>0</v>
      </c>
      <c r="AL149" s="108">
        <f t="shared" si="28"/>
        <v>1</v>
      </c>
      <c r="AM149" s="80">
        <f t="shared" si="29"/>
        <v>1</v>
      </c>
      <c r="AN149" s="80">
        <f t="shared" si="30"/>
        <v>0.65065839348786803</v>
      </c>
      <c r="AO149" s="106">
        <f t="shared" si="31"/>
        <v>0.65065839348786803</v>
      </c>
      <c r="AP149" s="108">
        <f t="shared" si="32"/>
        <v>0.34934160651213197</v>
      </c>
      <c r="AQ149" s="106">
        <f t="shared" si="33"/>
        <v>-0.42977051568447666</v>
      </c>
      <c r="AR149" s="108">
        <f t="shared" si="34"/>
        <v>100</v>
      </c>
      <c r="AS149" s="80">
        <f t="shared" si="35"/>
        <v>0.53690478753294635</v>
      </c>
      <c r="BY149">
        <v>0.9500838431176728</v>
      </c>
      <c r="BZ149">
        <v>1</v>
      </c>
      <c r="CA149">
        <v>0</v>
      </c>
      <c r="CB149" s="80">
        <f t="shared" si="39"/>
        <v>54</v>
      </c>
      <c r="CC149" s="80">
        <f t="shared" si="40"/>
        <v>91</v>
      </c>
      <c r="CD149" s="80">
        <f t="shared" si="36"/>
        <v>0</v>
      </c>
      <c r="CE149" s="80">
        <f t="shared" si="37"/>
        <v>5.208333333333337E-2</v>
      </c>
      <c r="CF149" s="80">
        <f t="shared" si="38"/>
        <v>0</v>
      </c>
    </row>
    <row r="150" spans="1:84" ht="15.75" x14ac:dyDescent="0.5">
      <c r="A150" s="83">
        <v>10</v>
      </c>
      <c r="B150" s="82">
        <v>55</v>
      </c>
      <c r="C150" s="82">
        <v>8</v>
      </c>
      <c r="D150" s="84">
        <v>1.1679999999999999</v>
      </c>
      <c r="E150" s="82">
        <v>120</v>
      </c>
      <c r="F150" s="82">
        <v>3</v>
      </c>
      <c r="G150" s="82">
        <v>114</v>
      </c>
      <c r="H150" s="29">
        <v>0</v>
      </c>
      <c r="I150" s="82">
        <v>52</v>
      </c>
      <c r="J150" s="82">
        <v>10</v>
      </c>
      <c r="K150" s="82">
        <v>3</v>
      </c>
      <c r="L150" s="61">
        <v>40</v>
      </c>
      <c r="M150" s="62">
        <v>34</v>
      </c>
      <c r="N150" s="80">
        <v>0</v>
      </c>
      <c r="O150" s="30">
        <v>174</v>
      </c>
      <c r="P150" s="30">
        <v>182</v>
      </c>
      <c r="Q150" s="82">
        <v>1</v>
      </c>
      <c r="T150">
        <v>19.5</v>
      </c>
      <c r="U150">
        <v>99</v>
      </c>
      <c r="V150">
        <v>9</v>
      </c>
      <c r="W150">
        <v>1.76</v>
      </c>
      <c r="X150">
        <v>369</v>
      </c>
      <c r="Y150">
        <v>4</v>
      </c>
      <c r="Z150">
        <v>85</v>
      </c>
      <c r="AA150">
        <v>1</v>
      </c>
      <c r="AB150">
        <v>38</v>
      </c>
      <c r="AC150">
        <v>12</v>
      </c>
      <c r="AD150">
        <v>2</v>
      </c>
      <c r="AE150">
        <v>38</v>
      </c>
      <c r="AF150">
        <v>68</v>
      </c>
      <c r="AG150">
        <v>1</v>
      </c>
      <c r="AH150">
        <v>163</v>
      </c>
      <c r="AI150">
        <v>170</v>
      </c>
      <c r="AJ150" s="106">
        <v>0</v>
      </c>
      <c r="AK150" s="107">
        <v>1</v>
      </c>
      <c r="AL150" s="108">
        <f t="shared" si="28"/>
        <v>1</v>
      </c>
      <c r="AM150" s="80">
        <f t="shared" si="29"/>
        <v>0</v>
      </c>
      <c r="AN150" s="80">
        <f t="shared" si="30"/>
        <v>0.92632292943711381</v>
      </c>
      <c r="AO150" s="106">
        <f t="shared" si="31"/>
        <v>0.92632292943711381</v>
      </c>
      <c r="AP150" s="108">
        <f t="shared" si="32"/>
        <v>7.3677070562886193E-2</v>
      </c>
      <c r="AQ150" s="106">
        <f t="shared" si="33"/>
        <v>-2.6080636467439753</v>
      </c>
      <c r="AR150" s="108">
        <f t="shared" si="34"/>
        <v>0</v>
      </c>
      <c r="AS150" s="80">
        <f t="shared" si="35"/>
        <v>12.572743763562936</v>
      </c>
      <c r="BY150">
        <v>0.96405631670951375</v>
      </c>
      <c r="BZ150">
        <v>0</v>
      </c>
      <c r="CA150">
        <v>1</v>
      </c>
      <c r="CB150" s="80">
        <f t="shared" si="39"/>
        <v>54</v>
      </c>
      <c r="CC150" s="80">
        <f t="shared" si="40"/>
        <v>92</v>
      </c>
      <c r="CD150" s="80">
        <f t="shared" si="36"/>
        <v>0</v>
      </c>
      <c r="CE150" s="80">
        <f t="shared" si="37"/>
        <v>4.166666666666663E-2</v>
      </c>
      <c r="CF150" s="80">
        <f t="shared" si="38"/>
        <v>0</v>
      </c>
    </row>
    <row r="151" spans="1:84" ht="15.75" x14ac:dyDescent="0.5">
      <c r="A151" s="83">
        <v>11.6</v>
      </c>
      <c r="B151" s="82">
        <v>60</v>
      </c>
      <c r="C151" s="82">
        <v>9</v>
      </c>
      <c r="D151" s="84">
        <v>3.2000000000000001E-2</v>
      </c>
      <c r="E151" s="82">
        <v>102</v>
      </c>
      <c r="F151" s="82">
        <v>5</v>
      </c>
      <c r="G151" s="82">
        <v>135</v>
      </c>
      <c r="H151" s="29">
        <v>1</v>
      </c>
      <c r="I151" s="82">
        <v>35</v>
      </c>
      <c r="J151" s="82">
        <v>8</v>
      </c>
      <c r="K151" s="82">
        <v>2</v>
      </c>
      <c r="L151" s="61">
        <v>32</v>
      </c>
      <c r="M151" s="62">
        <v>37</v>
      </c>
      <c r="N151" s="80">
        <v>0</v>
      </c>
      <c r="O151" s="30">
        <v>178</v>
      </c>
      <c r="P151" s="30">
        <v>185</v>
      </c>
      <c r="Q151" s="82">
        <v>1</v>
      </c>
      <c r="T151">
        <v>20.399999999999999</v>
      </c>
      <c r="U151">
        <v>79</v>
      </c>
      <c r="V151">
        <v>7</v>
      </c>
      <c r="W151">
        <v>0.13100000000000001</v>
      </c>
      <c r="X151">
        <v>284</v>
      </c>
      <c r="Y151">
        <v>4</v>
      </c>
      <c r="Z151">
        <v>137</v>
      </c>
      <c r="AA151">
        <v>1</v>
      </c>
      <c r="AB151">
        <v>38</v>
      </c>
      <c r="AC151">
        <v>15</v>
      </c>
      <c r="AD151">
        <v>5</v>
      </c>
      <c r="AE151">
        <v>39</v>
      </c>
      <c r="AF151">
        <v>39</v>
      </c>
      <c r="AG151">
        <v>1</v>
      </c>
      <c r="AH151">
        <v>175</v>
      </c>
      <c r="AI151">
        <v>185</v>
      </c>
      <c r="AJ151" s="106">
        <v>0</v>
      </c>
      <c r="AK151" s="107">
        <v>1</v>
      </c>
      <c r="AL151" s="108">
        <f t="shared" si="28"/>
        <v>1</v>
      </c>
      <c r="AM151" s="80">
        <f t="shared" si="29"/>
        <v>0</v>
      </c>
      <c r="AN151" s="80">
        <f t="shared" si="30"/>
        <v>0.52072103326493635</v>
      </c>
      <c r="AO151" s="106">
        <f t="shared" si="31"/>
        <v>0.52072103326493635</v>
      </c>
      <c r="AP151" s="108">
        <f t="shared" si="32"/>
        <v>0.47927896673506365</v>
      </c>
      <c r="AQ151" s="106">
        <f t="shared" si="33"/>
        <v>-0.73547245707787912</v>
      </c>
      <c r="AR151" s="108">
        <f t="shared" si="34"/>
        <v>0</v>
      </c>
      <c r="AS151" s="80">
        <f t="shared" si="35"/>
        <v>1.086467526025988</v>
      </c>
      <c r="BY151">
        <v>0.97132406845660424</v>
      </c>
      <c r="BZ151">
        <v>0</v>
      </c>
      <c r="CA151">
        <v>1</v>
      </c>
      <c r="CB151" s="80">
        <f t="shared" si="39"/>
        <v>54</v>
      </c>
      <c r="CC151" s="80">
        <f t="shared" si="40"/>
        <v>93</v>
      </c>
      <c r="CD151" s="80">
        <f t="shared" si="36"/>
        <v>0</v>
      </c>
      <c r="CE151" s="80">
        <f t="shared" si="37"/>
        <v>3.125E-2</v>
      </c>
      <c r="CF151" s="80">
        <f t="shared" si="38"/>
        <v>0</v>
      </c>
    </row>
    <row r="152" spans="1:84" x14ac:dyDescent="0.45">
      <c r="T152">
        <v>21</v>
      </c>
      <c r="U152">
        <v>89</v>
      </c>
      <c r="V152">
        <v>6</v>
      </c>
      <c r="W152">
        <v>7.4999999999999997E-2</v>
      </c>
      <c r="X152">
        <v>296</v>
      </c>
      <c r="Y152">
        <v>0</v>
      </c>
      <c r="Z152">
        <v>137</v>
      </c>
      <c r="AA152">
        <v>1</v>
      </c>
      <c r="AB152">
        <v>37</v>
      </c>
      <c r="AC152">
        <v>13</v>
      </c>
      <c r="AD152">
        <v>1</v>
      </c>
      <c r="AE152">
        <v>36</v>
      </c>
      <c r="AF152">
        <v>27</v>
      </c>
      <c r="AG152">
        <v>1</v>
      </c>
      <c r="AH152">
        <v>184</v>
      </c>
      <c r="AI152">
        <v>196</v>
      </c>
      <c r="AJ152" s="106">
        <v>1</v>
      </c>
      <c r="AK152" s="107">
        <v>0</v>
      </c>
      <c r="AL152" s="108">
        <f t="shared" si="28"/>
        <v>1</v>
      </c>
      <c r="AM152" s="80">
        <f t="shared" si="29"/>
        <v>1</v>
      </c>
      <c r="AN152" s="80">
        <f t="shared" si="30"/>
        <v>0.5740779896376641</v>
      </c>
      <c r="AO152" s="106">
        <f t="shared" si="31"/>
        <v>0.5740779896376641</v>
      </c>
      <c r="AP152" s="108">
        <f t="shared" si="32"/>
        <v>0.4259220103623359</v>
      </c>
      <c r="AQ152" s="106">
        <f t="shared" si="33"/>
        <v>-0.55499002144323195</v>
      </c>
      <c r="AR152" s="108">
        <f t="shared" si="34"/>
        <v>100</v>
      </c>
      <c r="AS152" s="80">
        <f t="shared" si="35"/>
        <v>0.74192360280379588</v>
      </c>
      <c r="BY152">
        <v>0.97683436569205839</v>
      </c>
      <c r="BZ152">
        <v>0</v>
      </c>
      <c r="CA152">
        <v>1</v>
      </c>
      <c r="CB152" s="80">
        <f t="shared" si="39"/>
        <v>54</v>
      </c>
      <c r="CC152" s="80">
        <f t="shared" si="40"/>
        <v>94</v>
      </c>
      <c r="CD152" s="80">
        <f t="shared" si="36"/>
        <v>0</v>
      </c>
      <c r="CE152" s="80">
        <f t="shared" si="37"/>
        <v>2.083333333333337E-2</v>
      </c>
      <c r="CF152" s="80">
        <f t="shared" si="38"/>
        <v>0</v>
      </c>
    </row>
    <row r="153" spans="1:84" x14ac:dyDescent="0.45">
      <c r="T153">
        <v>23.5</v>
      </c>
      <c r="U153">
        <v>89</v>
      </c>
      <c r="V153">
        <v>8</v>
      </c>
      <c r="W153">
        <v>1.018</v>
      </c>
      <c r="X153">
        <v>348</v>
      </c>
      <c r="Y153">
        <v>0</v>
      </c>
      <c r="Z153">
        <v>98</v>
      </c>
      <c r="AA153">
        <v>1</v>
      </c>
      <c r="AB153">
        <v>36</v>
      </c>
      <c r="AC153">
        <v>12</v>
      </c>
      <c r="AD153">
        <v>1</v>
      </c>
      <c r="AE153">
        <v>40</v>
      </c>
      <c r="AF153">
        <v>57</v>
      </c>
      <c r="AG153">
        <v>1</v>
      </c>
      <c r="AH153">
        <v>184</v>
      </c>
      <c r="AI153">
        <v>195</v>
      </c>
      <c r="AJ153" s="109">
        <v>1</v>
      </c>
      <c r="AK153" s="110">
        <v>0</v>
      </c>
      <c r="AL153" s="108">
        <f t="shared" si="28"/>
        <v>1</v>
      </c>
      <c r="AM153" s="80">
        <f t="shared" si="29"/>
        <v>1</v>
      </c>
      <c r="AN153" s="80">
        <f t="shared" si="30"/>
        <v>0.69398551798484753</v>
      </c>
      <c r="AO153" s="106">
        <f t="shared" si="31"/>
        <v>0.69398551798484753</v>
      </c>
      <c r="AP153" s="108">
        <f t="shared" si="32"/>
        <v>0.30601448201515247</v>
      </c>
      <c r="AQ153" s="106">
        <f t="shared" si="33"/>
        <v>-0.365304186150053</v>
      </c>
      <c r="AR153" s="108">
        <f t="shared" si="34"/>
        <v>100</v>
      </c>
      <c r="AS153" s="80">
        <f t="shared" si="35"/>
        <v>0.44095225921102577</v>
      </c>
      <c r="BY153">
        <v>0.97810435993072997</v>
      </c>
      <c r="BZ153">
        <v>0</v>
      </c>
      <c r="CA153">
        <v>1</v>
      </c>
      <c r="CB153" s="80">
        <f t="shared" si="39"/>
        <v>54</v>
      </c>
      <c r="CC153" s="80">
        <f t="shared" si="40"/>
        <v>95</v>
      </c>
      <c r="CD153" s="80">
        <f t="shared" si="36"/>
        <v>0</v>
      </c>
      <c r="CE153" s="80">
        <f t="shared" si="37"/>
        <v>1.041666666666663E-2</v>
      </c>
      <c r="CF153" s="80">
        <f t="shared" si="38"/>
        <v>0</v>
      </c>
    </row>
    <row r="154" spans="1:84" x14ac:dyDescent="0.45"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  <c r="AE154" s="102"/>
      <c r="AF154" s="102"/>
      <c r="AG154" s="102"/>
      <c r="AH154" s="102"/>
      <c r="AI154" s="102"/>
      <c r="AJ154" s="102">
        <f>SUM(AJ4:AJ153)</f>
        <v>96</v>
      </c>
      <c r="AK154" s="102">
        <f t="shared" ref="AK154:AL154" si="41">SUM(AK4:AK153)</f>
        <v>54</v>
      </c>
      <c r="AL154" s="113">
        <f t="shared" si="41"/>
        <v>150</v>
      </c>
      <c r="AM154" s="113"/>
      <c r="AN154" s="113"/>
      <c r="AO154" s="113">
        <f>SUM(AO4:AO153)</f>
        <v>96.000000000000014</v>
      </c>
      <c r="AP154" s="113">
        <f t="shared" ref="AP154:AQ154" si="42">SUM(AP4:AP153)</f>
        <v>53.999999999999986</v>
      </c>
      <c r="AQ154" s="113">
        <f t="shared" si="42"/>
        <v>-82.276100088623849</v>
      </c>
      <c r="AR154" s="113">
        <f>SUMPRODUCT(AR4:AR153,AL4:AL153)/AL154</f>
        <v>71.333333333333329</v>
      </c>
      <c r="AS154" s="113">
        <f>SUM(AS4:AS153)</f>
        <v>157.8131489111656</v>
      </c>
      <c r="BY154" s="119">
        <v>0.98219604301523689</v>
      </c>
      <c r="BZ154" s="119">
        <v>0</v>
      </c>
      <c r="CA154" s="119">
        <v>1</v>
      </c>
      <c r="CB154" s="119">
        <f t="shared" si="39"/>
        <v>54</v>
      </c>
      <c r="CC154" s="119">
        <f t="shared" si="40"/>
        <v>96</v>
      </c>
      <c r="CD154" s="119">
        <f t="shared" si="36"/>
        <v>0</v>
      </c>
      <c r="CE154" s="119">
        <f t="shared" si="37"/>
        <v>0</v>
      </c>
      <c r="CF154" s="119">
        <f t="shared" si="38"/>
        <v>0</v>
      </c>
    </row>
    <row r="155" spans="1:84" ht="14.65" thickBot="1" x14ac:dyDescent="0.5">
      <c r="CF155">
        <f>SUM(CF4:CF154)</f>
        <v>0.76099537037037013</v>
      </c>
    </row>
    <row r="156" spans="1:84" ht="14.65" thickTop="1" x14ac:dyDescent="0.45">
      <c r="T156" s="118"/>
      <c r="U156" s="118" t="s">
        <v>166</v>
      </c>
      <c r="V156" s="118" t="s">
        <v>167</v>
      </c>
      <c r="W156" s="118" t="s">
        <v>168</v>
      </c>
      <c r="X156" s="118" t="s">
        <v>158</v>
      </c>
      <c r="Y156" s="118" t="s">
        <v>169</v>
      </c>
      <c r="Z156" s="118" t="s">
        <v>170</v>
      </c>
      <c r="AA156" s="118" t="s">
        <v>171</v>
      </c>
    </row>
    <row r="157" spans="1:84" x14ac:dyDescent="0.45">
      <c r="T157" t="s">
        <v>100</v>
      </c>
      <c r="U157">
        <f t="array" ref="U157:U173">AU5:AU21</f>
        <v>-13.071649099391349</v>
      </c>
      <c r="V157">
        <f t="array" ref="V157:V173">SQRT([1]!DIAG(AZ4:BP20))</f>
        <v>9.2658266889019139</v>
      </c>
      <c r="W157">
        <f>(U157/V157)^2</f>
        <v>1.9901802698068176</v>
      </c>
      <c r="X157">
        <f>_xlfn.CHISQ.DIST.RT(W157,1)</f>
        <v>0.15832203183836999</v>
      </c>
      <c r="Y157">
        <f>EXP(U157)</f>
        <v>2.1040445288906554E-6</v>
      </c>
    </row>
    <row r="158" spans="1:84" x14ac:dyDescent="0.45">
      <c r="T158" t="str">
        <f t="array" ref="T158:T173">TRANSPOSE(T3:AI3)</f>
        <v>Sales $m</v>
      </c>
      <c r="U158">
        <v>-0.37641839817630973</v>
      </c>
      <c r="V158">
        <v>0.24627320041485715</v>
      </c>
      <c r="W158" s="80">
        <f t="shared" ref="W158:W173" si="43">(U158/V158)^2</f>
        <v>2.3361857794570349</v>
      </c>
      <c r="X158" s="80">
        <f t="shared" ref="X158:X173" si="44">_xlfn.CHISQ.DIST.RT(W158,1)</f>
        <v>0.1263987078488317</v>
      </c>
      <c r="Y158" s="80">
        <f t="shared" ref="Y158:Y173" si="45">EXP(U158)</f>
        <v>0.6863151199672094</v>
      </c>
      <c r="Z158">
        <f>EXP(U158-V158*_xlfn.NORM.S.INV(1-$AX$9/2))</f>
        <v>0.4235409813432563</v>
      </c>
      <c r="AA158">
        <f>EXP(U158+V158*_xlfn.NORM.S.INV(1-$AX$9/2))</f>
        <v>1.112120112678926</v>
      </c>
    </row>
    <row r="159" spans="1:84" x14ac:dyDescent="0.45">
      <c r="T159" t="str">
        <v>No. Staff</v>
      </c>
      <c r="U159">
        <v>3.3974582637391185E-2</v>
      </c>
      <c r="V159">
        <v>3.0502670399155021E-2</v>
      </c>
      <c r="W159" s="80">
        <f t="shared" si="43"/>
        <v>1.2406021708743145</v>
      </c>
      <c r="X159" s="80">
        <f t="shared" si="44"/>
        <v>0.26535503237096897</v>
      </c>
      <c r="Y159" s="80">
        <f t="shared" si="45"/>
        <v>1.034558310650209</v>
      </c>
      <c r="Z159" s="80">
        <f t="shared" ref="Z159:Z173" si="46">EXP(U159-V159*_xlfn.NORM.S.INV(1-$AX$9/2))</f>
        <v>0.97452066669135362</v>
      </c>
      <c r="AA159" s="80">
        <f t="shared" ref="AA159:AA173" si="47">EXP(U159+V159*_xlfn.NORM.S.INV(1-$AX$9/2))</f>
        <v>1.0982947152565614</v>
      </c>
    </row>
    <row r="160" spans="1:84" x14ac:dyDescent="0.45">
      <c r="T160" t="str">
        <v>Age (Yrs)</v>
      </c>
      <c r="U160">
        <v>4.9739515965744441E-2</v>
      </c>
      <c r="V160">
        <v>5.13606142240969E-2</v>
      </c>
      <c r="W160" s="80">
        <f t="shared" si="43"/>
        <v>0.93787010260981618</v>
      </c>
      <c r="X160" s="80">
        <f t="shared" si="44"/>
        <v>0.33282619936093732</v>
      </c>
      <c r="Y160" s="80">
        <f t="shared" si="45"/>
        <v>1.0509972927020348</v>
      </c>
      <c r="Z160" s="80">
        <f t="shared" si="46"/>
        <v>0.95034952772173609</v>
      </c>
      <c r="AA160" s="80">
        <f t="shared" si="47"/>
        <v>1.1623042649529614</v>
      </c>
    </row>
    <row r="161" spans="20:27" x14ac:dyDescent="0.45">
      <c r="T161" t="str">
        <v>GrossProfit $m</v>
      </c>
      <c r="U161">
        <v>0.84747658132503323</v>
      </c>
      <c r="V161">
        <v>0.37822989002392182</v>
      </c>
      <c r="W161" s="80">
        <f t="shared" si="43"/>
        <v>5.0204624028867393</v>
      </c>
      <c r="X161" s="80">
        <f t="shared" si="44"/>
        <v>2.5049478824862342E-2</v>
      </c>
      <c r="Y161" s="80">
        <f t="shared" si="45"/>
        <v>2.3337503861218583</v>
      </c>
      <c r="Z161" s="80">
        <f t="shared" si="46"/>
        <v>1.1119993585687951</v>
      </c>
      <c r="AA161" s="80">
        <f t="shared" si="47"/>
        <v>4.8978363366447715</v>
      </c>
    </row>
    <row r="162" spans="20:27" x14ac:dyDescent="0.45">
      <c r="T162" t="str">
        <v>Adv.$'000</v>
      </c>
      <c r="U162">
        <v>1.6458952092804454E-2</v>
      </c>
      <c r="V162">
        <v>1.0446845622453836E-2</v>
      </c>
      <c r="W162" s="80">
        <f t="shared" si="43"/>
        <v>2.482184208139989</v>
      </c>
      <c r="X162" s="80">
        <f t="shared" si="44"/>
        <v>0.11514225267070331</v>
      </c>
      <c r="Y162" s="80">
        <f t="shared" si="45"/>
        <v>1.0165951468263552</v>
      </c>
      <c r="Z162" s="80">
        <f t="shared" si="46"/>
        <v>0.99599156622471796</v>
      </c>
      <c r="AA162" s="80">
        <f t="shared" si="47"/>
        <v>1.0376249434201794</v>
      </c>
    </row>
    <row r="163" spans="20:27" x14ac:dyDescent="0.45">
      <c r="T163" t="str">
        <v>Competitors</v>
      </c>
      <c r="U163">
        <v>0.3629248071736505</v>
      </c>
      <c r="V163">
        <v>0.16236839127264607</v>
      </c>
      <c r="W163" s="80">
        <f t="shared" si="43"/>
        <v>4.9960909294340787</v>
      </c>
      <c r="X163" s="80">
        <f t="shared" si="44"/>
        <v>2.5404634139439147E-2</v>
      </c>
      <c r="Y163" s="80">
        <f t="shared" si="45"/>
        <v>1.4375277634017587</v>
      </c>
      <c r="Z163" s="80">
        <f t="shared" si="46"/>
        <v>1.0457021859640476</v>
      </c>
      <c r="AA163" s="80">
        <f t="shared" si="47"/>
        <v>1.976170747549638</v>
      </c>
    </row>
    <row r="164" spans="20:27" x14ac:dyDescent="0.45">
      <c r="T164" t="str">
        <v>HrsTrading</v>
      </c>
      <c r="U164">
        <v>7.7446294172685863E-3</v>
      </c>
      <c r="V164">
        <v>1.2988058428339009E-2</v>
      </c>
      <c r="W164" s="80">
        <f t="shared" si="43"/>
        <v>0.3555599329139516</v>
      </c>
      <c r="X164" s="80">
        <f t="shared" si="44"/>
        <v>0.55098253593369639</v>
      </c>
      <c r="Y164" s="80">
        <f t="shared" si="45"/>
        <v>1.0077746966293586</v>
      </c>
      <c r="Z164" s="80">
        <f t="shared" si="46"/>
        <v>0.98244442931557641</v>
      </c>
      <c r="AA164" s="80">
        <f t="shared" si="47"/>
        <v>1.03375805171385</v>
      </c>
    </row>
    <row r="165" spans="20:27" x14ac:dyDescent="0.45">
      <c r="T165" t="str">
        <v>Mng-Gender</v>
      </c>
      <c r="U165">
        <v>-0.56612351884784595</v>
      </c>
      <c r="V165">
        <v>0.49641033393900241</v>
      </c>
      <c r="W165" s="80">
        <f t="shared" si="43"/>
        <v>1.300591068727281</v>
      </c>
      <c r="X165" s="80">
        <f t="shared" si="44"/>
        <v>0.25410528633349505</v>
      </c>
      <c r="Y165" s="80">
        <f t="shared" si="45"/>
        <v>0.56772194200496151</v>
      </c>
      <c r="Z165" s="80">
        <f t="shared" si="46"/>
        <v>0.2145805911369017</v>
      </c>
      <c r="AA165" s="80">
        <f t="shared" si="47"/>
        <v>1.5020380069148627</v>
      </c>
    </row>
    <row r="166" spans="20:27" x14ac:dyDescent="0.45">
      <c r="T166" t="str">
        <v>Mng-Age</v>
      </c>
      <c r="U166">
        <v>-0.10103266024144834</v>
      </c>
      <c r="V166">
        <v>3.6685294635355727E-2</v>
      </c>
      <c r="W166" s="80">
        <f t="shared" si="43"/>
        <v>7.5847200165456696</v>
      </c>
      <c r="X166" s="80">
        <f t="shared" si="44"/>
        <v>5.8865105776798408E-3</v>
      </c>
      <c r="Y166" s="80">
        <f t="shared" si="45"/>
        <v>0.90390351069686048</v>
      </c>
      <c r="Z166" s="80">
        <f t="shared" si="46"/>
        <v>0.84119269729236557</v>
      </c>
      <c r="AA166" s="80">
        <f t="shared" si="47"/>
        <v>0.97128940762325444</v>
      </c>
    </row>
    <row r="167" spans="20:27" x14ac:dyDescent="0.45">
      <c r="T167" t="str">
        <v>Mng-Exp</v>
      </c>
      <c r="U167">
        <v>0.12181779741738978</v>
      </c>
      <c r="V167">
        <v>7.067966383987026E-2</v>
      </c>
      <c r="W167" s="80">
        <f t="shared" si="43"/>
        <v>2.9705203708754002</v>
      </c>
      <c r="X167" s="80">
        <f t="shared" si="44"/>
        <v>8.4794574554555122E-2</v>
      </c>
      <c r="Y167" s="80">
        <f t="shared" si="45"/>
        <v>1.1295482764167857</v>
      </c>
      <c r="Z167" s="80">
        <f t="shared" si="46"/>
        <v>0.98342706929948331</v>
      </c>
      <c r="AA167" s="80">
        <f t="shared" si="47"/>
        <v>1.2973807093442813</v>
      </c>
    </row>
    <row r="168" spans="20:27" x14ac:dyDescent="0.45">
      <c r="T168" t="str">
        <v>Mng-Train</v>
      </c>
      <c r="U168">
        <v>-0.15102288667715216</v>
      </c>
      <c r="V168">
        <v>0.19539336947981367</v>
      </c>
      <c r="W168" s="80">
        <f t="shared" si="43"/>
        <v>0.59740092400714295</v>
      </c>
      <c r="X168" s="80">
        <f t="shared" si="44"/>
        <v>0.43957141310296738</v>
      </c>
      <c r="Y168" s="80">
        <f t="shared" si="45"/>
        <v>0.85982801982771861</v>
      </c>
      <c r="Z168" s="80">
        <f t="shared" si="46"/>
        <v>0.58626295951965868</v>
      </c>
      <c r="AA168" s="80">
        <f t="shared" si="47"/>
        <v>1.2610454262479551</v>
      </c>
    </row>
    <row r="169" spans="20:27" x14ac:dyDescent="0.45">
      <c r="T169" t="str">
        <v>Union%</v>
      </c>
      <c r="U169">
        <v>-2.4127666539642736E-2</v>
      </c>
      <c r="V169">
        <v>4.9402349960021193E-2</v>
      </c>
      <c r="W169" s="80">
        <f t="shared" si="43"/>
        <v>0.23852583690288484</v>
      </c>
      <c r="X169" s="80">
        <f t="shared" si="44"/>
        <v>0.62527286618183431</v>
      </c>
      <c r="Y169" s="80">
        <f t="shared" si="45"/>
        <v>0.97616107869541935</v>
      </c>
      <c r="Z169" s="80">
        <f t="shared" si="46"/>
        <v>0.88607428106905672</v>
      </c>
      <c r="AA169" s="80">
        <f t="shared" si="47"/>
        <v>1.0754069629581549</v>
      </c>
    </row>
    <row r="170" spans="20:27" x14ac:dyDescent="0.45">
      <c r="T170" t="str">
        <v>CarSpaces</v>
      </c>
      <c r="U170">
        <v>8.607402684125267E-3</v>
      </c>
      <c r="V170">
        <v>1.4347063983860989E-2</v>
      </c>
      <c r="W170" s="80">
        <f t="shared" si="43"/>
        <v>0.35993010425328609</v>
      </c>
      <c r="X170" s="80">
        <f t="shared" si="44"/>
        <v>0.54854505636695194</v>
      </c>
      <c r="Y170" s="80">
        <f t="shared" si="45"/>
        <v>1.0086445528870289</v>
      </c>
      <c r="Z170" s="80">
        <f t="shared" si="46"/>
        <v>0.98067680728386508</v>
      </c>
      <c r="AA170" s="80">
        <f t="shared" si="47"/>
        <v>1.0374099056002148</v>
      </c>
    </row>
    <row r="171" spans="20:27" x14ac:dyDescent="0.45">
      <c r="T171" t="str">
        <v>OnlineChannel</v>
      </c>
      <c r="U171">
        <v>-1.6253376820716707</v>
      </c>
      <c r="V171">
        <v>0.54974003523807535</v>
      </c>
      <c r="W171" s="80">
        <f t="shared" si="43"/>
        <v>8.7412285704459194</v>
      </c>
      <c r="X171" s="80">
        <f t="shared" si="44"/>
        <v>3.1109484842498773E-3</v>
      </c>
      <c r="Y171" s="80">
        <f t="shared" si="45"/>
        <v>0.19684519288734992</v>
      </c>
      <c r="Z171" s="80">
        <f t="shared" si="46"/>
        <v>6.7017040775444667E-2</v>
      </c>
      <c r="AA171" s="80">
        <f t="shared" si="47"/>
        <v>0.57818175070862643</v>
      </c>
    </row>
    <row r="172" spans="20:27" x14ac:dyDescent="0.45">
      <c r="T172" t="str">
        <v>Basket:2016</v>
      </c>
      <c r="U172">
        <v>-4.7778389163979473E-2</v>
      </c>
      <c r="V172">
        <v>0.15625555176995162</v>
      </c>
      <c r="W172" s="80">
        <f t="shared" si="43"/>
        <v>9.3495798158727106E-2</v>
      </c>
      <c r="X172" s="80">
        <f t="shared" si="44"/>
        <v>0.75977914256701007</v>
      </c>
      <c r="Y172" s="80">
        <f t="shared" si="45"/>
        <v>0.953345035259477</v>
      </c>
      <c r="Z172" s="80">
        <f t="shared" si="46"/>
        <v>0.70185135456077652</v>
      </c>
      <c r="AA172" s="80">
        <f t="shared" si="47"/>
        <v>1.2949561902928413</v>
      </c>
    </row>
    <row r="173" spans="20:27" x14ac:dyDescent="0.45">
      <c r="T173" s="119" t="str">
        <v>Basket:2017</v>
      </c>
      <c r="U173" s="119">
        <v>0.13204502856563746</v>
      </c>
      <c r="V173" s="119">
        <v>0.15016486083680866</v>
      </c>
      <c r="W173" s="119">
        <f t="shared" si="43"/>
        <v>0.77322782477317142</v>
      </c>
      <c r="X173" s="119">
        <f t="shared" si="44"/>
        <v>0.37922034748712163</v>
      </c>
      <c r="Y173" s="119">
        <f t="shared" si="45"/>
        <v>1.1411597028949456</v>
      </c>
      <c r="Z173" s="119">
        <f t="shared" si="46"/>
        <v>0.85020932898925961</v>
      </c>
      <c r="AA173" s="119">
        <f t="shared" si="47"/>
        <v>1.5316762861910811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533D9-2C79-4AAF-9B2E-F13D00C2B36A}">
  <dimension ref="A1:BM155"/>
  <sheetViews>
    <sheetView topLeftCell="W13" workbookViewId="0">
      <selection activeCell="AL40" sqref="AL40"/>
    </sheetView>
  </sheetViews>
  <sheetFormatPr defaultRowHeight="14.25" x14ac:dyDescent="0.45"/>
  <sheetData>
    <row r="1" spans="1:65" x14ac:dyDescent="0.45">
      <c r="A1" s="124" t="s">
        <v>190</v>
      </c>
      <c r="B1" s="124"/>
      <c r="C1" s="124"/>
      <c r="D1" s="124"/>
      <c r="BA1" t="s">
        <v>173</v>
      </c>
      <c r="BF1" t="s">
        <v>178</v>
      </c>
    </row>
    <row r="3" spans="1:65" x14ac:dyDescent="0.45">
      <c r="A3" t="s">
        <v>40</v>
      </c>
      <c r="B3" t="s">
        <v>42</v>
      </c>
      <c r="C3" t="s">
        <v>43</v>
      </c>
      <c r="D3" t="s">
        <v>44</v>
      </c>
      <c r="E3" t="s">
        <v>45</v>
      </c>
      <c r="F3" t="s">
        <v>46</v>
      </c>
      <c r="G3" t="s">
        <v>47</v>
      </c>
      <c r="H3" t="s">
        <v>49</v>
      </c>
      <c r="I3" t="s">
        <v>50</v>
      </c>
      <c r="J3" t="s">
        <v>51</v>
      </c>
      <c r="K3" t="s">
        <v>52</v>
      </c>
      <c r="L3" t="s">
        <v>53</v>
      </c>
      <c r="M3" t="s">
        <v>54</v>
      </c>
      <c r="N3" t="s">
        <v>55</v>
      </c>
      <c r="O3" t="s">
        <v>35</v>
      </c>
      <c r="P3" t="s">
        <v>57</v>
      </c>
      <c r="Q3" t="s">
        <v>145</v>
      </c>
      <c r="R3" t="s">
        <v>146</v>
      </c>
      <c r="S3" t="s">
        <v>99</v>
      </c>
      <c r="T3" t="s">
        <v>147</v>
      </c>
      <c r="U3" t="s">
        <v>148</v>
      </c>
      <c r="V3" t="s">
        <v>149</v>
      </c>
      <c r="W3" t="s">
        <v>150</v>
      </c>
      <c r="X3" t="s">
        <v>151</v>
      </c>
      <c r="Y3" t="s">
        <v>152</v>
      </c>
      <c r="Z3" t="s">
        <v>153</v>
      </c>
      <c r="AB3" t="s">
        <v>154</v>
      </c>
      <c r="AD3" t="s">
        <v>155</v>
      </c>
      <c r="AE3">
        <v>-98.012729219055274</v>
      </c>
      <c r="AG3" t="s">
        <v>165</v>
      </c>
      <c r="AY3" t="s">
        <v>172</v>
      </c>
      <c r="BB3" t="s">
        <v>174</v>
      </c>
      <c r="BC3" t="s">
        <v>175</v>
      </c>
      <c r="BF3" t="s">
        <v>148</v>
      </c>
      <c r="BG3" t="s">
        <v>146</v>
      </c>
      <c r="BH3" t="s">
        <v>145</v>
      </c>
      <c r="BI3" t="s">
        <v>179</v>
      </c>
      <c r="BJ3" t="s">
        <v>180</v>
      </c>
      <c r="BK3" t="s">
        <v>181</v>
      </c>
      <c r="BL3" t="s">
        <v>182</v>
      </c>
      <c r="BM3" t="s">
        <v>183</v>
      </c>
    </row>
    <row r="4" spans="1:65" x14ac:dyDescent="0.45">
      <c r="A4">
        <v>5.9</v>
      </c>
      <c r="B4">
        <v>48</v>
      </c>
      <c r="C4">
        <v>2</v>
      </c>
      <c r="D4">
        <v>1.7999999999999999E-2</v>
      </c>
      <c r="E4">
        <v>77</v>
      </c>
      <c r="F4">
        <v>2</v>
      </c>
      <c r="G4">
        <v>150</v>
      </c>
      <c r="H4">
        <v>0</v>
      </c>
      <c r="I4">
        <v>28</v>
      </c>
      <c r="J4">
        <v>1</v>
      </c>
      <c r="K4">
        <v>6</v>
      </c>
      <c r="L4">
        <v>30</v>
      </c>
      <c r="M4">
        <v>24</v>
      </c>
      <c r="N4">
        <v>0</v>
      </c>
      <c r="O4">
        <v>157</v>
      </c>
      <c r="P4">
        <v>160</v>
      </c>
      <c r="Q4">
        <v>0</v>
      </c>
      <c r="R4">
        <v>1</v>
      </c>
      <c r="S4">
        <v>1</v>
      </c>
      <c r="T4">
        <v>0</v>
      </c>
      <c r="U4">
        <v>0.28974772299490215</v>
      </c>
      <c r="V4">
        <v>0.28974772299490215</v>
      </c>
      <c r="W4">
        <v>0.71025227700509785</v>
      </c>
      <c r="X4">
        <v>-0.34213505233239039</v>
      </c>
      <c r="Y4">
        <v>100</v>
      </c>
      <c r="Z4">
        <v>0.40795043166446965</v>
      </c>
      <c r="AD4" t="s">
        <v>156</v>
      </c>
      <c r="AE4">
        <v>-82.276100088623849</v>
      </c>
      <c r="AG4">
        <v>85.855544228767016</v>
      </c>
      <c r="AH4">
        <v>1.5970135975755038</v>
      </c>
      <c r="AI4">
        <v>-2.1410568450428043E-2</v>
      </c>
      <c r="AJ4">
        <v>-8.775414392013374E-2</v>
      </c>
      <c r="AK4">
        <v>-0.97459989609496733</v>
      </c>
      <c r="AL4">
        <v>-7.0293334651647568E-2</v>
      </c>
      <c r="AM4">
        <v>-0.30189984020541544</v>
      </c>
      <c r="AN4">
        <v>-5.9694084809459202E-2</v>
      </c>
      <c r="AO4">
        <v>0.16264878156820436</v>
      </c>
      <c r="AP4">
        <v>-2.8155630492431454E-2</v>
      </c>
      <c r="AQ4">
        <v>4.1698281283450302E-2</v>
      </c>
      <c r="AR4">
        <v>0.13618193207011706</v>
      </c>
      <c r="AS4">
        <v>-1.9862193770641211E-2</v>
      </c>
      <c r="AT4">
        <v>-6.2130344564695298E-3</v>
      </c>
      <c r="AU4">
        <v>-8.3107345371274286E-6</v>
      </c>
      <c r="AV4">
        <v>-0.31158840902902013</v>
      </c>
      <c r="AW4">
        <v>-0.16483615660140544</v>
      </c>
      <c r="AY4">
        <v>1.4381310345901663E-14</v>
      </c>
      <c r="BA4" t="s">
        <v>149</v>
      </c>
      <c r="BB4">
        <v>84</v>
      </c>
      <c r="BC4">
        <v>31</v>
      </c>
      <c r="BD4">
        <v>115</v>
      </c>
      <c r="BI4">
        <v>0</v>
      </c>
      <c r="BJ4">
        <v>0</v>
      </c>
      <c r="BK4">
        <v>1</v>
      </c>
      <c r="BL4">
        <v>1</v>
      </c>
      <c r="BM4">
        <v>1.851851851851849E-2</v>
      </c>
    </row>
    <row r="5" spans="1:65" x14ac:dyDescent="0.45">
      <c r="A5">
        <v>6.2</v>
      </c>
      <c r="B5">
        <v>40</v>
      </c>
      <c r="C5">
        <v>14</v>
      </c>
      <c r="D5">
        <v>0.97599999999999998</v>
      </c>
      <c r="E5">
        <v>82</v>
      </c>
      <c r="F5">
        <v>2</v>
      </c>
      <c r="G5">
        <v>101</v>
      </c>
      <c r="H5">
        <v>0</v>
      </c>
      <c r="I5">
        <v>37</v>
      </c>
      <c r="J5">
        <v>5</v>
      </c>
      <c r="K5">
        <v>3</v>
      </c>
      <c r="L5">
        <v>40</v>
      </c>
      <c r="M5">
        <v>9</v>
      </c>
      <c r="N5">
        <v>0</v>
      </c>
      <c r="O5">
        <v>163</v>
      </c>
      <c r="P5">
        <v>168</v>
      </c>
      <c r="Q5">
        <v>0</v>
      </c>
      <c r="R5">
        <v>1</v>
      </c>
      <c r="S5">
        <v>1</v>
      </c>
      <c r="T5">
        <v>0</v>
      </c>
      <c r="U5">
        <v>0.5647791060070978</v>
      </c>
      <c r="V5">
        <v>0.5647791060070978</v>
      </c>
      <c r="W5">
        <v>0.4352208939929022</v>
      </c>
      <c r="X5">
        <v>-0.83190157449886704</v>
      </c>
      <c r="Y5">
        <v>0</v>
      </c>
      <c r="Z5">
        <v>1.2976838056316029</v>
      </c>
      <c r="AB5">
        <v>-13.071649099391349</v>
      </c>
      <c r="AG5">
        <v>1.5970135975765556</v>
      </c>
      <c r="AH5">
        <v>6.0650489242576391E-2</v>
      </c>
      <c r="AI5">
        <v>-1.9993040661573226E-3</v>
      </c>
      <c r="AJ5">
        <v>-7.2711813763136845E-4</v>
      </c>
      <c r="AK5">
        <v>-2.7684970321600971E-2</v>
      </c>
      <c r="AL5">
        <v>-2.2072090552375818E-3</v>
      </c>
      <c r="AM5">
        <v>-2.0913471362317406E-3</v>
      </c>
      <c r="AN5">
        <v>-9.5774154133298345E-4</v>
      </c>
      <c r="AO5">
        <v>-9.7155973415333149E-3</v>
      </c>
      <c r="AP5">
        <v>2.6489296472332765E-3</v>
      </c>
      <c r="AQ5">
        <v>-4.7835571032370317E-3</v>
      </c>
      <c r="AR5">
        <v>1.270312403212139E-3</v>
      </c>
      <c r="AS5">
        <v>-3.5410502815292304E-4</v>
      </c>
      <c r="AT5">
        <v>-1.0582669681889626E-4</v>
      </c>
      <c r="AU5">
        <v>2.1117357183186008E-2</v>
      </c>
      <c r="AV5">
        <v>3.9490859208200189E-3</v>
      </c>
      <c r="AW5">
        <v>-1.3710079575422687E-2</v>
      </c>
      <c r="AY5">
        <v>2.1365232674718275E-16</v>
      </c>
      <c r="BA5" t="s">
        <v>150</v>
      </c>
      <c r="BB5">
        <v>12</v>
      </c>
      <c r="BC5">
        <v>23</v>
      </c>
      <c r="BD5">
        <v>35</v>
      </c>
      <c r="BF5">
        <v>0.10745969049683154</v>
      </c>
      <c r="BG5">
        <v>1</v>
      </c>
      <c r="BH5">
        <v>0</v>
      </c>
      <c r="BI5">
        <v>1</v>
      </c>
      <c r="BJ5">
        <v>0</v>
      </c>
      <c r="BK5">
        <v>0.98148148148148151</v>
      </c>
      <c r="BL5">
        <v>1</v>
      </c>
      <c r="BM5">
        <v>1.851851851851849E-2</v>
      </c>
    </row>
    <row r="6" spans="1:65" x14ac:dyDescent="0.45">
      <c r="A6">
        <v>6.6</v>
      </c>
      <c r="B6">
        <v>44</v>
      </c>
      <c r="C6">
        <v>2</v>
      </c>
      <c r="D6">
        <v>0.115</v>
      </c>
      <c r="E6">
        <v>70</v>
      </c>
      <c r="F6">
        <v>3</v>
      </c>
      <c r="G6">
        <v>137</v>
      </c>
      <c r="H6">
        <v>0</v>
      </c>
      <c r="I6">
        <v>46</v>
      </c>
      <c r="J6">
        <v>6</v>
      </c>
      <c r="K6">
        <v>3</v>
      </c>
      <c r="L6">
        <v>29</v>
      </c>
      <c r="M6">
        <v>19</v>
      </c>
      <c r="N6">
        <v>0</v>
      </c>
      <c r="O6">
        <v>161</v>
      </c>
      <c r="P6">
        <v>167</v>
      </c>
      <c r="Q6">
        <v>0</v>
      </c>
      <c r="R6">
        <v>1</v>
      </c>
      <c r="S6">
        <v>1</v>
      </c>
      <c r="T6">
        <v>0</v>
      </c>
      <c r="U6">
        <v>0.24807572758811314</v>
      </c>
      <c r="V6">
        <v>0.24807572758811314</v>
      </c>
      <c r="W6">
        <v>0.75192427241188686</v>
      </c>
      <c r="X6">
        <v>-0.28511966168297942</v>
      </c>
      <c r="Y6">
        <v>100</v>
      </c>
      <c r="Z6">
        <v>0.32992115920447762</v>
      </c>
      <c r="AB6">
        <v>-0.37641839817630973</v>
      </c>
      <c r="AD6" t="s">
        <v>157</v>
      </c>
      <c r="AE6">
        <v>31.473258260862849</v>
      </c>
      <c r="AG6">
        <v>-2.1410568450489897E-2</v>
      </c>
      <c r="AH6">
        <v>-1.9993040661573412E-3</v>
      </c>
      <c r="AI6">
        <v>9.3041290147948788E-4</v>
      </c>
      <c r="AJ6">
        <v>-2.007111650837608E-4</v>
      </c>
      <c r="AK6">
        <v>9.8296127969142917E-4</v>
      </c>
      <c r="AL6">
        <v>-2.3868816061228761E-5</v>
      </c>
      <c r="AM6">
        <v>5.0827018886051578E-4</v>
      </c>
      <c r="AN6">
        <v>-7.7242595963702138E-5</v>
      </c>
      <c r="AO6">
        <v>-1.1312325983690768E-3</v>
      </c>
      <c r="AP6">
        <v>-3.1894763864102752E-4</v>
      </c>
      <c r="AQ6">
        <v>6.6829538979106787E-4</v>
      </c>
      <c r="AR6">
        <v>1.1524403070253049E-3</v>
      </c>
      <c r="AS6">
        <v>1.418725229654928E-4</v>
      </c>
      <c r="AT6">
        <v>-2.4545494178325786E-4</v>
      </c>
      <c r="AU6">
        <v>-3.7637671395217607E-4</v>
      </c>
      <c r="AV6">
        <v>-2.4369456810873375E-4</v>
      </c>
      <c r="AW6">
        <v>2.7941173703312168E-4</v>
      </c>
      <c r="AY6">
        <v>3.8609658056822906E-17</v>
      </c>
      <c r="BB6">
        <v>96</v>
      </c>
      <c r="BC6">
        <v>54</v>
      </c>
      <c r="BD6">
        <v>150</v>
      </c>
      <c r="BF6">
        <v>0.11698868355618725</v>
      </c>
      <c r="BG6">
        <v>1</v>
      </c>
      <c r="BH6">
        <v>0</v>
      </c>
      <c r="BI6">
        <v>2</v>
      </c>
      <c r="BJ6">
        <v>0</v>
      </c>
      <c r="BK6">
        <v>0.96296296296296302</v>
      </c>
      <c r="BL6">
        <v>1</v>
      </c>
      <c r="BM6">
        <v>1.8518518518518601E-2</v>
      </c>
    </row>
    <row r="7" spans="1:65" x14ac:dyDescent="0.45">
      <c r="A7">
        <v>6.6</v>
      </c>
      <c r="B7">
        <v>58</v>
      </c>
      <c r="C7">
        <v>17</v>
      </c>
      <c r="D7">
        <v>0.496</v>
      </c>
      <c r="E7">
        <v>100</v>
      </c>
      <c r="F7">
        <v>2</v>
      </c>
      <c r="G7">
        <v>136</v>
      </c>
      <c r="H7">
        <v>0</v>
      </c>
      <c r="I7">
        <v>42</v>
      </c>
      <c r="J7">
        <v>5</v>
      </c>
      <c r="K7">
        <v>3</v>
      </c>
      <c r="L7">
        <v>43</v>
      </c>
      <c r="M7">
        <v>39</v>
      </c>
      <c r="N7">
        <v>0</v>
      </c>
      <c r="O7">
        <v>161</v>
      </c>
      <c r="P7">
        <v>165</v>
      </c>
      <c r="Q7">
        <v>0</v>
      </c>
      <c r="R7">
        <v>1</v>
      </c>
      <c r="S7">
        <v>1</v>
      </c>
      <c r="T7">
        <v>0</v>
      </c>
      <c r="U7">
        <v>0.60142509372715935</v>
      </c>
      <c r="V7">
        <v>0.60142509372715935</v>
      </c>
      <c r="W7">
        <v>0.39857490627284065</v>
      </c>
      <c r="X7">
        <v>-0.91985982784437603</v>
      </c>
      <c r="Y7">
        <v>0</v>
      </c>
      <c r="Z7">
        <v>1.5089386819436634</v>
      </c>
      <c r="AB7">
        <v>3.3974582637391185E-2</v>
      </c>
      <c r="AD7" t="s">
        <v>101</v>
      </c>
      <c r="AE7">
        <v>16</v>
      </c>
      <c r="AG7">
        <v>-8.7754143920063907E-2</v>
      </c>
      <c r="AH7">
        <v>-7.2711813762906918E-4</v>
      </c>
      <c r="AI7">
        <v>-2.0071116508389513E-4</v>
      </c>
      <c r="AJ7">
        <v>2.6379126934765046E-3</v>
      </c>
      <c r="AK7">
        <v>5.0696661153540384E-3</v>
      </c>
      <c r="AL7">
        <v>6.271791780867974E-5</v>
      </c>
      <c r="AM7">
        <v>-1.6672568725499201E-4</v>
      </c>
      <c r="AN7">
        <v>1.4770690331286721E-4</v>
      </c>
      <c r="AO7">
        <v>3.191897256413802E-3</v>
      </c>
      <c r="AP7">
        <v>-3.2662230542689072E-5</v>
      </c>
      <c r="AQ7">
        <v>-2.0292461459938565E-4</v>
      </c>
      <c r="AR7">
        <v>-2.9288780337142118E-4</v>
      </c>
      <c r="AS7">
        <v>-1.7019682577983743E-3</v>
      </c>
      <c r="AT7">
        <v>-1.2021418540379354E-5</v>
      </c>
      <c r="AU7">
        <v>-3.4815697328650204E-5</v>
      </c>
      <c r="AV7">
        <v>1.041063276301647E-3</v>
      </c>
      <c r="AW7">
        <v>-3.0059783354757455E-4</v>
      </c>
      <c r="AY7">
        <v>-9.6616806529553533E-17</v>
      </c>
      <c r="BF7">
        <v>0.13175768975382651</v>
      </c>
      <c r="BG7">
        <v>1</v>
      </c>
      <c r="BH7">
        <v>0</v>
      </c>
      <c r="BI7">
        <v>3</v>
      </c>
      <c r="BJ7">
        <v>0</v>
      </c>
      <c r="BK7">
        <v>0.94444444444444442</v>
      </c>
      <c r="BL7">
        <v>1</v>
      </c>
      <c r="BM7">
        <v>1.851851851851849E-2</v>
      </c>
    </row>
    <row r="8" spans="1:65" x14ac:dyDescent="0.45">
      <c r="A8">
        <v>6.8</v>
      </c>
      <c r="B8">
        <v>44</v>
      </c>
      <c r="C8">
        <v>4</v>
      </c>
      <c r="D8">
        <v>4.5900000000000003E-2</v>
      </c>
      <c r="E8">
        <v>104</v>
      </c>
      <c r="F8">
        <v>6</v>
      </c>
      <c r="G8">
        <v>86</v>
      </c>
      <c r="H8">
        <v>0</v>
      </c>
      <c r="I8">
        <v>29</v>
      </c>
      <c r="J8">
        <v>2</v>
      </c>
      <c r="K8">
        <v>2</v>
      </c>
      <c r="L8">
        <v>36</v>
      </c>
      <c r="M8">
        <v>21</v>
      </c>
      <c r="N8">
        <v>0</v>
      </c>
      <c r="O8">
        <v>164</v>
      </c>
      <c r="P8">
        <v>168</v>
      </c>
      <c r="Q8">
        <v>1</v>
      </c>
      <c r="R8">
        <v>0</v>
      </c>
      <c r="S8">
        <v>1</v>
      </c>
      <c r="T8">
        <v>1</v>
      </c>
      <c r="U8">
        <v>0.7905880664079934</v>
      </c>
      <c r="V8">
        <v>0.7905880664079934</v>
      </c>
      <c r="W8">
        <v>0.2094119335920066</v>
      </c>
      <c r="X8">
        <v>-0.2349782225820771</v>
      </c>
      <c r="Y8">
        <v>100</v>
      </c>
      <c r="Z8">
        <v>0.26488122258594377</v>
      </c>
      <c r="AB8">
        <v>4.9739515965744441E-2</v>
      </c>
      <c r="AD8" t="s">
        <v>158</v>
      </c>
      <c r="AE8">
        <v>1.1700718615661247E-2</v>
      </c>
      <c r="AG8">
        <v>-0.97459989609546616</v>
      </c>
      <c r="AH8">
        <v>-2.7684970321601689E-2</v>
      </c>
      <c r="AI8">
        <v>9.8296127969150506E-4</v>
      </c>
      <c r="AJ8">
        <v>5.0696661153550957E-3</v>
      </c>
      <c r="AK8">
        <v>0.14305784970750801</v>
      </c>
      <c r="AL8">
        <v>1.1046475203427275E-3</v>
      </c>
      <c r="AM8">
        <v>1.0769446271959346E-2</v>
      </c>
      <c r="AN8">
        <v>2.0458872019063772E-3</v>
      </c>
      <c r="AO8">
        <v>-4.4725642692227327E-3</v>
      </c>
      <c r="AP8">
        <v>-3.6575756435219039E-3</v>
      </c>
      <c r="AQ8">
        <v>3.8636017485942924E-3</v>
      </c>
      <c r="AR8">
        <v>1.9607924941193529E-3</v>
      </c>
      <c r="AS8">
        <v>-4.7197257707630429E-3</v>
      </c>
      <c r="AT8">
        <v>2.1818417933820475E-4</v>
      </c>
      <c r="AU8">
        <v>-2.779386419250689E-2</v>
      </c>
      <c r="AV8">
        <v>-1.9346436782849202E-3</v>
      </c>
      <c r="AW8">
        <v>7.1899799944956672E-3</v>
      </c>
      <c r="AY8">
        <v>-1.2505184988484831E-15</v>
      </c>
      <c r="BA8" t="s">
        <v>176</v>
      </c>
      <c r="BB8">
        <v>0.875</v>
      </c>
      <c r="BC8">
        <v>0.42592592592592593</v>
      </c>
      <c r="BD8">
        <v>0.71333333333333337</v>
      </c>
      <c r="BF8">
        <v>0.21980748289250859</v>
      </c>
      <c r="BG8">
        <v>1</v>
      </c>
      <c r="BH8">
        <v>0</v>
      </c>
      <c r="BI8">
        <v>4</v>
      </c>
      <c r="BJ8">
        <v>0</v>
      </c>
      <c r="BK8">
        <v>0.92592592592592593</v>
      </c>
      <c r="BL8">
        <v>1</v>
      </c>
      <c r="BM8">
        <v>1.851851851851849E-2</v>
      </c>
    </row>
    <row r="9" spans="1:65" x14ac:dyDescent="0.45">
      <c r="A9">
        <v>7.2</v>
      </c>
      <c r="B9">
        <v>41</v>
      </c>
      <c r="C9">
        <v>12</v>
      </c>
      <c r="D9">
        <v>0.879</v>
      </c>
      <c r="E9">
        <v>112</v>
      </c>
      <c r="F9">
        <v>2</v>
      </c>
      <c r="G9">
        <v>120</v>
      </c>
      <c r="H9">
        <v>0</v>
      </c>
      <c r="I9">
        <v>39</v>
      </c>
      <c r="J9">
        <v>5</v>
      </c>
      <c r="K9">
        <v>3</v>
      </c>
      <c r="L9">
        <v>40</v>
      </c>
      <c r="M9">
        <v>14</v>
      </c>
      <c r="N9">
        <v>0</v>
      </c>
      <c r="O9">
        <v>162</v>
      </c>
      <c r="P9">
        <v>167</v>
      </c>
      <c r="Q9">
        <v>0</v>
      </c>
      <c r="R9">
        <v>1</v>
      </c>
      <c r="S9">
        <v>1</v>
      </c>
      <c r="T9">
        <v>0</v>
      </c>
      <c r="U9">
        <v>0.53346850098580301</v>
      </c>
      <c r="V9">
        <v>0.53346850098580301</v>
      </c>
      <c r="W9">
        <v>0.46653149901419699</v>
      </c>
      <c r="X9">
        <v>-0.76242973897168043</v>
      </c>
      <c r="Y9">
        <v>0</v>
      </c>
      <c r="Z9">
        <v>1.1434779904744845</v>
      </c>
      <c r="AB9">
        <v>0.84747658132503323</v>
      </c>
      <c r="AD9" t="s">
        <v>159</v>
      </c>
      <c r="AE9">
        <v>0.05</v>
      </c>
      <c r="AG9">
        <v>-7.0293334651666331E-2</v>
      </c>
      <c r="AH9">
        <v>-2.2072090552370384E-3</v>
      </c>
      <c r="AI9">
        <v>-2.3868816061260097E-5</v>
      </c>
      <c r="AJ9">
        <v>6.2717917808757979E-5</v>
      </c>
      <c r="AK9">
        <v>1.1046475203424597E-3</v>
      </c>
      <c r="AL9">
        <v>1.0913658345938288E-4</v>
      </c>
      <c r="AM9">
        <v>1.4941544696474768E-4</v>
      </c>
      <c r="AN9">
        <v>5.0840266158788884E-5</v>
      </c>
      <c r="AO9">
        <v>-4.5730537030789465E-5</v>
      </c>
      <c r="AP9">
        <v>-5.9187422362698921E-5</v>
      </c>
      <c r="AQ9">
        <v>3.8534456314589237E-5</v>
      </c>
      <c r="AR9">
        <v>-3.5372040339192671E-4</v>
      </c>
      <c r="AS9">
        <v>-1.0405751713301787E-5</v>
      </c>
      <c r="AT9">
        <v>1.3818224594581255E-5</v>
      </c>
      <c r="AU9">
        <v>-9.5974772542435833E-4</v>
      </c>
      <c r="AV9">
        <v>7.6624298113377127E-5</v>
      </c>
      <c r="AW9">
        <v>3.6014848599106252E-4</v>
      </c>
      <c r="AY9">
        <v>-1.9478642271552115E-17</v>
      </c>
      <c r="BF9">
        <v>0.2313712068726039</v>
      </c>
      <c r="BG9">
        <v>1</v>
      </c>
      <c r="BH9">
        <v>0</v>
      </c>
      <c r="BI9">
        <v>5</v>
      </c>
      <c r="BJ9">
        <v>0</v>
      </c>
      <c r="BK9">
        <v>0.90740740740740744</v>
      </c>
      <c r="BL9">
        <v>1</v>
      </c>
      <c r="BM9">
        <v>1.8518518518518601E-2</v>
      </c>
    </row>
    <row r="10" spans="1:65" x14ac:dyDescent="0.45">
      <c r="A10">
        <v>7.2</v>
      </c>
      <c r="B10">
        <v>56</v>
      </c>
      <c r="C10">
        <v>4</v>
      </c>
      <c r="D10">
        <v>0.123</v>
      </c>
      <c r="E10">
        <v>113</v>
      </c>
      <c r="F10">
        <v>3</v>
      </c>
      <c r="G10">
        <v>132</v>
      </c>
      <c r="H10">
        <v>0</v>
      </c>
      <c r="I10">
        <v>45</v>
      </c>
      <c r="J10">
        <v>6</v>
      </c>
      <c r="K10">
        <v>3</v>
      </c>
      <c r="L10">
        <v>31</v>
      </c>
      <c r="M10">
        <v>36</v>
      </c>
      <c r="N10">
        <v>0</v>
      </c>
      <c r="O10">
        <v>161</v>
      </c>
      <c r="P10">
        <v>167</v>
      </c>
      <c r="Q10">
        <v>0</v>
      </c>
      <c r="R10">
        <v>1</v>
      </c>
      <c r="S10">
        <v>1</v>
      </c>
      <c r="T10">
        <v>0</v>
      </c>
      <c r="U10">
        <v>0.51182684317892191</v>
      </c>
      <c r="V10">
        <v>0.51182684317892191</v>
      </c>
      <c r="W10">
        <v>0.48817315682107809</v>
      </c>
      <c r="X10">
        <v>-0.71708510651471813</v>
      </c>
      <c r="Y10">
        <v>0</v>
      </c>
      <c r="Z10">
        <v>1.0484534760409066</v>
      </c>
      <c r="AB10">
        <v>1.6458952092804454E-2</v>
      </c>
      <c r="AD10" t="s">
        <v>160</v>
      </c>
      <c r="AE10" t="s">
        <v>184</v>
      </c>
      <c r="AG10">
        <v>-0.30189984020551686</v>
      </c>
      <c r="AH10">
        <v>-2.0913471362313885E-3</v>
      </c>
      <c r="AI10">
        <v>5.0827018886043923E-4</v>
      </c>
      <c r="AJ10">
        <v>-1.6672568725474999E-4</v>
      </c>
      <c r="AK10">
        <v>1.0769446271959178E-2</v>
      </c>
      <c r="AL10">
        <v>1.4941544696479893E-4</v>
      </c>
      <c r="AM10">
        <v>2.6363494484467086E-2</v>
      </c>
      <c r="AN10">
        <v>-4.4682282583930085E-4</v>
      </c>
      <c r="AO10">
        <v>3.4297210681445895E-3</v>
      </c>
      <c r="AP10">
        <v>-9.7843396474909481E-5</v>
      </c>
      <c r="AQ10">
        <v>-3.6906773653266336E-4</v>
      </c>
      <c r="AR10">
        <v>-3.5677703039371511E-3</v>
      </c>
      <c r="AS10">
        <v>5.5308612596346714E-4</v>
      </c>
      <c r="AT10">
        <v>-1.892255964519508E-4</v>
      </c>
      <c r="AU10">
        <v>-6.7223406936266069E-3</v>
      </c>
      <c r="AV10">
        <v>3.2741942369213592E-5</v>
      </c>
      <c r="AW10">
        <v>1.3756001597550705E-3</v>
      </c>
      <c r="AY10">
        <v>4.6022644193122836E-16</v>
      </c>
      <c r="BA10" t="s">
        <v>177</v>
      </c>
      <c r="BB10">
        <v>0.5</v>
      </c>
      <c r="BF10">
        <v>0.24242754584740214</v>
      </c>
      <c r="BG10">
        <v>1</v>
      </c>
      <c r="BH10">
        <v>0</v>
      </c>
      <c r="BI10">
        <v>6</v>
      </c>
      <c r="BJ10">
        <v>0</v>
      </c>
      <c r="BK10">
        <v>0.88888888888888884</v>
      </c>
      <c r="BL10">
        <v>1</v>
      </c>
      <c r="BM10">
        <v>1.851851851851849E-2</v>
      </c>
    </row>
    <row r="11" spans="1:65" x14ac:dyDescent="0.45">
      <c r="A11">
        <v>7.3</v>
      </c>
      <c r="B11">
        <v>56</v>
      </c>
      <c r="C11">
        <v>24</v>
      </c>
      <c r="D11">
        <v>1.56</v>
      </c>
      <c r="E11">
        <v>115</v>
      </c>
      <c r="F11">
        <v>5</v>
      </c>
      <c r="G11">
        <v>87</v>
      </c>
      <c r="H11">
        <v>0</v>
      </c>
      <c r="I11">
        <v>46</v>
      </c>
      <c r="J11">
        <v>1</v>
      </c>
      <c r="K11">
        <v>4</v>
      </c>
      <c r="L11">
        <v>45</v>
      </c>
      <c r="M11">
        <v>37</v>
      </c>
      <c r="N11">
        <v>0</v>
      </c>
      <c r="O11">
        <v>162</v>
      </c>
      <c r="P11">
        <v>166</v>
      </c>
      <c r="Q11">
        <v>1</v>
      </c>
      <c r="R11">
        <v>0</v>
      </c>
      <c r="S11">
        <v>1</v>
      </c>
      <c r="T11">
        <v>1</v>
      </c>
      <c r="U11">
        <v>0.77943895013477349</v>
      </c>
      <c r="V11">
        <v>0.77943895013477349</v>
      </c>
      <c r="W11">
        <v>0.22056104986522651</v>
      </c>
      <c r="X11">
        <v>-0.24918091281405769</v>
      </c>
      <c r="Y11">
        <v>100</v>
      </c>
      <c r="Z11">
        <v>0.28297411853370824</v>
      </c>
      <c r="AB11">
        <v>0.3629248071736505</v>
      </c>
      <c r="AG11">
        <v>-5.9694084809452395E-2</v>
      </c>
      <c r="AH11">
        <v>-9.5774154133224261E-4</v>
      </c>
      <c r="AI11">
        <v>-7.7242595963740438E-5</v>
      </c>
      <c r="AJ11">
        <v>1.4770690331290215E-4</v>
      </c>
      <c r="AK11">
        <v>2.0458872019060367E-3</v>
      </c>
      <c r="AL11">
        <v>5.0840266158771998E-5</v>
      </c>
      <c r="AM11">
        <v>-4.4682282583938184E-4</v>
      </c>
      <c r="AN11">
        <v>1.6868966173794796E-4</v>
      </c>
      <c r="AO11">
        <v>4.0193533483264991E-4</v>
      </c>
      <c r="AP11">
        <v>-3.7383827878712881E-5</v>
      </c>
      <c r="AQ11">
        <v>-6.4461562407442359E-5</v>
      </c>
      <c r="AR11">
        <v>-1.733013125891302E-4</v>
      </c>
      <c r="AS11">
        <v>-3.6113049881080465E-5</v>
      </c>
      <c r="AT11">
        <v>4.2902063902667646E-5</v>
      </c>
      <c r="AU11">
        <v>-6.9223312415258589E-4</v>
      </c>
      <c r="AV11">
        <v>2.3236814549778507E-4</v>
      </c>
      <c r="AW11">
        <v>6.0871261764780344E-5</v>
      </c>
      <c r="AY11">
        <v>-5.7893726799238819E-17</v>
      </c>
      <c r="BF11">
        <v>0.24807572758811314</v>
      </c>
      <c r="BG11">
        <v>1</v>
      </c>
      <c r="BH11">
        <v>0</v>
      </c>
      <c r="BI11">
        <v>7</v>
      </c>
      <c r="BJ11">
        <v>0</v>
      </c>
      <c r="BK11">
        <v>0.87037037037037035</v>
      </c>
      <c r="BL11">
        <v>1</v>
      </c>
      <c r="BM11">
        <v>1.851851851851849E-2</v>
      </c>
    </row>
    <row r="12" spans="1:65" x14ac:dyDescent="0.45">
      <c r="A12">
        <v>7.4</v>
      </c>
      <c r="B12">
        <v>44</v>
      </c>
      <c r="C12">
        <v>12</v>
      </c>
      <c r="D12">
        <v>0.97399999999999998</v>
      </c>
      <c r="E12">
        <v>117</v>
      </c>
      <c r="F12">
        <v>3</v>
      </c>
      <c r="G12">
        <v>96</v>
      </c>
      <c r="H12">
        <v>0</v>
      </c>
      <c r="I12">
        <v>33</v>
      </c>
      <c r="J12">
        <v>6</v>
      </c>
      <c r="K12">
        <v>2</v>
      </c>
      <c r="L12">
        <v>40</v>
      </c>
      <c r="M12">
        <v>22</v>
      </c>
      <c r="N12">
        <v>1</v>
      </c>
      <c r="O12">
        <v>165</v>
      </c>
      <c r="P12">
        <v>170</v>
      </c>
      <c r="Q12">
        <v>0</v>
      </c>
      <c r="R12">
        <v>1</v>
      </c>
      <c r="S12">
        <v>1</v>
      </c>
      <c r="T12">
        <v>0</v>
      </c>
      <c r="U12">
        <v>0.51897373343190745</v>
      </c>
      <c r="V12">
        <v>0.51897373343190745</v>
      </c>
      <c r="W12">
        <v>0.48102626656809255</v>
      </c>
      <c r="X12">
        <v>-0.73183340211767944</v>
      </c>
      <c r="Y12">
        <v>0</v>
      </c>
      <c r="Z12">
        <v>1.0788885545368512</v>
      </c>
      <c r="AB12">
        <v>7.7446294172685863E-3</v>
      </c>
      <c r="AD12" t="s">
        <v>161</v>
      </c>
      <c r="AE12">
        <v>0.1605569935233675</v>
      </c>
      <c r="AG12">
        <v>0.16264878156799728</v>
      </c>
      <c r="AH12">
        <v>-9.7155973415390152E-3</v>
      </c>
      <c r="AI12">
        <v>-1.1312325983687339E-3</v>
      </c>
      <c r="AJ12">
        <v>3.1918972564138775E-3</v>
      </c>
      <c r="AK12">
        <v>-4.4725642692200135E-3</v>
      </c>
      <c r="AL12">
        <v>-4.5730537030577889E-5</v>
      </c>
      <c r="AM12">
        <v>3.4297210681451177E-3</v>
      </c>
      <c r="AN12">
        <v>4.0193533483277627E-4</v>
      </c>
      <c r="AO12">
        <v>0.24642321964143191</v>
      </c>
      <c r="AP12">
        <v>1.0460345864372368E-3</v>
      </c>
      <c r="AQ12">
        <v>-1.2627100845697431E-3</v>
      </c>
      <c r="AR12">
        <v>-1.4511900654507557E-3</v>
      </c>
      <c r="AS12">
        <v>-1.4842471009271453E-3</v>
      </c>
      <c r="AT12">
        <v>-7.6016388071779547E-4</v>
      </c>
      <c r="AU12">
        <v>-2.6610397418905467E-2</v>
      </c>
      <c r="AV12">
        <v>-2.6544618393523085E-3</v>
      </c>
      <c r="AW12">
        <v>2.0025236199742191E-3</v>
      </c>
      <c r="AY12">
        <v>2.0359152059211145E-16</v>
      </c>
      <c r="BF12">
        <v>0.24937414146460357</v>
      </c>
      <c r="BG12">
        <v>1</v>
      </c>
      <c r="BH12">
        <v>0</v>
      </c>
      <c r="BI12">
        <v>8</v>
      </c>
      <c r="BJ12">
        <v>0</v>
      </c>
      <c r="BK12">
        <v>0.85185185185185186</v>
      </c>
      <c r="BL12">
        <v>1</v>
      </c>
      <c r="BM12">
        <v>1.851851851851849E-2</v>
      </c>
    </row>
    <row r="13" spans="1:65" x14ac:dyDescent="0.45">
      <c r="A13">
        <v>7.4</v>
      </c>
      <c r="B13">
        <v>51</v>
      </c>
      <c r="C13">
        <v>4</v>
      </c>
      <c r="D13">
        <v>1.083</v>
      </c>
      <c r="E13">
        <v>101</v>
      </c>
      <c r="F13">
        <v>2</v>
      </c>
      <c r="G13">
        <v>100</v>
      </c>
      <c r="H13">
        <v>0</v>
      </c>
      <c r="I13">
        <v>53</v>
      </c>
      <c r="J13">
        <v>7</v>
      </c>
      <c r="K13">
        <v>4</v>
      </c>
      <c r="L13">
        <v>34</v>
      </c>
      <c r="M13">
        <v>28</v>
      </c>
      <c r="N13">
        <v>0</v>
      </c>
      <c r="O13">
        <v>163</v>
      </c>
      <c r="P13">
        <v>167</v>
      </c>
      <c r="Q13">
        <v>0</v>
      </c>
      <c r="R13">
        <v>1</v>
      </c>
      <c r="S13">
        <v>1</v>
      </c>
      <c r="T13">
        <v>0</v>
      </c>
      <c r="U13">
        <v>0.21980748289250859</v>
      </c>
      <c r="V13">
        <v>0.21980748289250859</v>
      </c>
      <c r="W13">
        <v>0.78019251710749138</v>
      </c>
      <c r="X13">
        <v>-0.24821457294828</v>
      </c>
      <c r="Y13">
        <v>100</v>
      </c>
      <c r="Z13">
        <v>0.28173492833208569</v>
      </c>
      <c r="AB13">
        <v>-0.56612351884784595</v>
      </c>
      <c r="AD13" t="s">
        <v>162</v>
      </c>
      <c r="AE13">
        <v>0.18927123159789561</v>
      </c>
      <c r="AG13">
        <v>-2.8155630492330275E-2</v>
      </c>
      <c r="AH13">
        <v>2.6489296472353265E-3</v>
      </c>
      <c r="AI13">
        <v>-3.1894763864115139E-4</v>
      </c>
      <c r="AJ13">
        <v>-3.2662230542762012E-5</v>
      </c>
      <c r="AK13">
        <v>-3.6575756435227461E-3</v>
      </c>
      <c r="AL13">
        <v>-5.9187422362787683E-5</v>
      </c>
      <c r="AM13">
        <v>-9.7843396475148344E-5</v>
      </c>
      <c r="AN13">
        <v>-3.7383827878768541E-5</v>
      </c>
      <c r="AO13">
        <v>1.0460345864373921E-3</v>
      </c>
      <c r="AP13">
        <v>1.3458108424828598E-3</v>
      </c>
      <c r="AQ13">
        <v>-1.2175940241793105E-3</v>
      </c>
      <c r="AR13">
        <v>-2.4230108348792341E-3</v>
      </c>
      <c r="AS13">
        <v>-1.1368197973124836E-5</v>
      </c>
      <c r="AT13">
        <v>-1.1041794869866121E-5</v>
      </c>
      <c r="AU13">
        <v>7.6152778578652651E-3</v>
      </c>
      <c r="AV13">
        <v>1.048070524981919E-3</v>
      </c>
      <c r="AW13">
        <v>-1.0314639191799364E-3</v>
      </c>
      <c r="AY13">
        <v>9.0774666995392147E-17</v>
      </c>
      <c r="BF13">
        <v>0.25909564521848116</v>
      </c>
      <c r="BG13">
        <v>1</v>
      </c>
      <c r="BH13">
        <v>0</v>
      </c>
      <c r="BI13">
        <v>9</v>
      </c>
      <c r="BJ13">
        <v>0</v>
      </c>
      <c r="BK13">
        <v>0.83333333333333337</v>
      </c>
      <c r="BL13">
        <v>1</v>
      </c>
      <c r="BM13">
        <v>1.851851851851849E-2</v>
      </c>
    </row>
    <row r="14" spans="1:65" x14ac:dyDescent="0.45">
      <c r="A14">
        <v>7.5</v>
      </c>
      <c r="B14">
        <v>43</v>
      </c>
      <c r="C14">
        <v>5</v>
      </c>
      <c r="D14">
        <v>0.48</v>
      </c>
      <c r="E14">
        <v>59</v>
      </c>
      <c r="F14">
        <v>3</v>
      </c>
      <c r="G14">
        <v>127</v>
      </c>
      <c r="H14">
        <v>0</v>
      </c>
      <c r="I14">
        <v>30</v>
      </c>
      <c r="J14">
        <v>4</v>
      </c>
      <c r="K14">
        <v>2</v>
      </c>
      <c r="L14">
        <v>35</v>
      </c>
      <c r="M14">
        <v>17</v>
      </c>
      <c r="N14">
        <v>0</v>
      </c>
      <c r="O14">
        <v>170</v>
      </c>
      <c r="P14">
        <v>175</v>
      </c>
      <c r="Q14">
        <v>0</v>
      </c>
      <c r="R14">
        <v>1</v>
      </c>
      <c r="S14">
        <v>1</v>
      </c>
      <c r="T14">
        <v>0</v>
      </c>
      <c r="U14">
        <v>0.66966798819045048</v>
      </c>
      <c r="V14">
        <v>0.66966798819045048</v>
      </c>
      <c r="W14">
        <v>0.33033201180954952</v>
      </c>
      <c r="X14">
        <v>-1.1076570339048013</v>
      </c>
      <c r="Y14">
        <v>0</v>
      </c>
      <c r="Z14">
        <v>2.0272573176363622</v>
      </c>
      <c r="AB14">
        <v>-0.10103266024144834</v>
      </c>
      <c r="AD14" t="s">
        <v>163</v>
      </c>
      <c r="AE14">
        <v>0.25951562763378144</v>
      </c>
      <c r="AG14">
        <v>4.1698281283369505E-2</v>
      </c>
      <c r="AH14">
        <v>-4.7835571032376943E-3</v>
      </c>
      <c r="AI14">
        <v>6.6829538979111145E-4</v>
      </c>
      <c r="AJ14">
        <v>-2.0292461459925918E-4</v>
      </c>
      <c r="AK14">
        <v>3.8636017485944446E-3</v>
      </c>
      <c r="AL14">
        <v>3.8534456314641584E-5</v>
      </c>
      <c r="AM14">
        <v>-3.6906773653254139E-4</v>
      </c>
      <c r="AN14">
        <v>-6.4461562407396497E-5</v>
      </c>
      <c r="AO14">
        <v>-1.2627100845700669E-3</v>
      </c>
      <c r="AP14">
        <v>-1.2175940241792008E-3</v>
      </c>
      <c r="AQ14">
        <v>4.9956148805170636E-3</v>
      </c>
      <c r="AR14">
        <v>2.3981253151772537E-3</v>
      </c>
      <c r="AS14">
        <v>3.1069689515506624E-4</v>
      </c>
      <c r="AT14">
        <v>1.6737591696281732E-5</v>
      </c>
      <c r="AU14">
        <v>-1.6985360050621741E-2</v>
      </c>
      <c r="AV14">
        <v>-7.4395369553313109E-4</v>
      </c>
      <c r="AW14">
        <v>5.1064652141368709E-4</v>
      </c>
      <c r="AY14">
        <v>-1.5582142633461418E-17</v>
      </c>
      <c r="BF14">
        <v>0.26750653562699395</v>
      </c>
      <c r="BG14">
        <v>1</v>
      </c>
      <c r="BH14">
        <v>0</v>
      </c>
      <c r="BI14">
        <v>10</v>
      </c>
      <c r="BJ14">
        <v>0</v>
      </c>
      <c r="BK14">
        <v>0.81481481481481488</v>
      </c>
      <c r="BL14">
        <v>1</v>
      </c>
      <c r="BM14">
        <v>1.8518518518518601E-2</v>
      </c>
    </row>
    <row r="15" spans="1:65" x14ac:dyDescent="0.45">
      <c r="A15">
        <v>7.5</v>
      </c>
      <c r="B15">
        <v>51</v>
      </c>
      <c r="C15">
        <v>18</v>
      </c>
      <c r="D15">
        <v>0.23100000000000001</v>
      </c>
      <c r="E15">
        <v>109</v>
      </c>
      <c r="F15">
        <v>5</v>
      </c>
      <c r="G15">
        <v>111</v>
      </c>
      <c r="H15">
        <v>0</v>
      </c>
      <c r="I15">
        <v>41</v>
      </c>
      <c r="J15">
        <v>7</v>
      </c>
      <c r="K15">
        <v>3</v>
      </c>
      <c r="L15">
        <v>49</v>
      </c>
      <c r="M15">
        <v>29</v>
      </c>
      <c r="N15">
        <v>1</v>
      </c>
      <c r="O15">
        <v>162</v>
      </c>
      <c r="P15">
        <v>165</v>
      </c>
      <c r="Q15">
        <v>1</v>
      </c>
      <c r="R15">
        <v>0</v>
      </c>
      <c r="S15">
        <v>1</v>
      </c>
      <c r="T15">
        <v>1</v>
      </c>
      <c r="U15">
        <v>0.29816894481635203</v>
      </c>
      <c r="V15">
        <v>0.29816894481635203</v>
      </c>
      <c r="W15">
        <v>0.70183105518364797</v>
      </c>
      <c r="X15">
        <v>-1.2100950242062836</v>
      </c>
      <c r="Y15">
        <v>0</v>
      </c>
      <c r="Z15">
        <v>2.3538033299072079</v>
      </c>
      <c r="AB15">
        <v>0.12181779741738978</v>
      </c>
      <c r="AG15">
        <v>0.13618193206983203</v>
      </c>
      <c r="AH15">
        <v>1.2703124032040105E-3</v>
      </c>
      <c r="AI15">
        <v>1.152440307025787E-3</v>
      </c>
      <c r="AJ15">
        <v>-2.9288780337141738E-4</v>
      </c>
      <c r="AK15">
        <v>1.9607924941229147E-3</v>
      </c>
      <c r="AL15">
        <v>-3.5372040339163771E-4</v>
      </c>
      <c r="AM15">
        <v>-3.5677703039361961E-3</v>
      </c>
      <c r="AN15">
        <v>-1.7330131258898063E-4</v>
      </c>
      <c r="AO15">
        <v>-1.4511900654507117E-3</v>
      </c>
      <c r="AP15">
        <v>-2.4230108348794713E-3</v>
      </c>
      <c r="AQ15">
        <v>2.3981253151777108E-3</v>
      </c>
      <c r="AR15">
        <v>3.8178568836674982E-2</v>
      </c>
      <c r="AS15">
        <v>2.0935536621763415E-5</v>
      </c>
      <c r="AT15">
        <v>-1.7619494926316752E-4</v>
      </c>
      <c r="AU15">
        <v>2.2710053797376149E-2</v>
      </c>
      <c r="AV15">
        <v>-3.4486246685288386E-3</v>
      </c>
      <c r="AW15">
        <v>2.2978173831743817E-3</v>
      </c>
      <c r="AY15">
        <v>-4.3333562644756849E-16</v>
      </c>
      <c r="BF15">
        <v>0.27653573961997047</v>
      </c>
      <c r="BG15">
        <v>1</v>
      </c>
      <c r="BH15">
        <v>0</v>
      </c>
      <c r="BI15">
        <v>11</v>
      </c>
      <c r="BJ15">
        <v>0</v>
      </c>
      <c r="BK15">
        <v>0.79629629629629628</v>
      </c>
      <c r="BL15">
        <v>1</v>
      </c>
      <c r="BM15">
        <v>1.851851851851849E-2</v>
      </c>
    </row>
    <row r="16" spans="1:65" x14ac:dyDescent="0.45">
      <c r="A16">
        <v>7.6</v>
      </c>
      <c r="B16">
        <v>42</v>
      </c>
      <c r="C16">
        <v>1</v>
      </c>
      <c r="D16">
        <v>1.4279999999999999</v>
      </c>
      <c r="E16">
        <v>121</v>
      </c>
      <c r="F16">
        <v>4</v>
      </c>
      <c r="G16">
        <v>84</v>
      </c>
      <c r="H16">
        <v>0</v>
      </c>
      <c r="I16">
        <v>45</v>
      </c>
      <c r="J16">
        <v>5</v>
      </c>
      <c r="K16">
        <v>4</v>
      </c>
      <c r="L16">
        <v>24</v>
      </c>
      <c r="M16">
        <v>14</v>
      </c>
      <c r="N16">
        <v>0</v>
      </c>
      <c r="O16">
        <v>160</v>
      </c>
      <c r="P16">
        <v>165</v>
      </c>
      <c r="Q16">
        <v>1</v>
      </c>
      <c r="R16">
        <v>0</v>
      </c>
      <c r="S16">
        <v>1</v>
      </c>
      <c r="T16">
        <v>1</v>
      </c>
      <c r="U16">
        <v>0.49776894969328767</v>
      </c>
      <c r="V16">
        <v>0.49776894969328767</v>
      </c>
      <c r="W16">
        <v>0.50223105030671233</v>
      </c>
      <c r="X16">
        <v>-0.69761926605775559</v>
      </c>
      <c r="Y16">
        <v>0</v>
      </c>
      <c r="Z16">
        <v>1.0089642003909125</v>
      </c>
      <c r="AB16">
        <v>-0.15102288667715216</v>
      </c>
      <c r="AD16" t="s">
        <v>164</v>
      </c>
      <c r="AE16">
        <v>157.8131489111656</v>
      </c>
      <c r="AG16">
        <v>-1.9862193770753784E-2</v>
      </c>
      <c r="AH16">
        <v>-3.5410502815529273E-4</v>
      </c>
      <c r="AI16">
        <v>1.4187252296562762E-4</v>
      </c>
      <c r="AJ16">
        <v>-1.7019682577982861E-3</v>
      </c>
      <c r="AK16">
        <v>-4.7197257707619483E-3</v>
      </c>
      <c r="AL16">
        <v>-1.0405751713199286E-5</v>
      </c>
      <c r="AM16">
        <v>5.5308612596371759E-4</v>
      </c>
      <c r="AN16">
        <v>-3.6113049881013428E-5</v>
      </c>
      <c r="AO16">
        <v>-1.484247100927286E-3</v>
      </c>
      <c r="AP16">
        <v>-1.1368197973119088E-5</v>
      </c>
      <c r="AQ16">
        <v>3.1069689515517119E-4</v>
      </c>
      <c r="AR16">
        <v>2.0935536621409437E-5</v>
      </c>
      <c r="AS16">
        <v>2.4405921815724061E-3</v>
      </c>
      <c r="AT16">
        <v>4.1676032150765359E-5</v>
      </c>
      <c r="AU16">
        <v>-2.3489704895133167E-3</v>
      </c>
      <c r="AV16">
        <v>-1.21213516722317E-3</v>
      </c>
      <c r="AW16">
        <v>8.39675907327627E-4</v>
      </c>
      <c r="AY16">
        <v>1.0257678764534996E-16</v>
      </c>
      <c r="BF16">
        <v>0.28974772299490215</v>
      </c>
      <c r="BG16">
        <v>1</v>
      </c>
      <c r="BH16">
        <v>0</v>
      </c>
      <c r="BI16">
        <v>12</v>
      </c>
      <c r="BJ16">
        <v>0</v>
      </c>
      <c r="BK16">
        <v>0.77777777777777779</v>
      </c>
      <c r="BL16">
        <v>1</v>
      </c>
      <c r="BM16">
        <v>0</v>
      </c>
    </row>
    <row r="17" spans="1:65" x14ac:dyDescent="0.45">
      <c r="A17">
        <v>7.6</v>
      </c>
      <c r="B17">
        <v>50</v>
      </c>
      <c r="C17">
        <v>3</v>
      </c>
      <c r="D17">
        <v>0.53200000000000003</v>
      </c>
      <c r="E17">
        <v>111</v>
      </c>
      <c r="F17">
        <v>2</v>
      </c>
      <c r="G17">
        <v>120</v>
      </c>
      <c r="H17">
        <v>0</v>
      </c>
      <c r="I17">
        <v>46</v>
      </c>
      <c r="J17">
        <v>3</v>
      </c>
      <c r="K17">
        <v>4</v>
      </c>
      <c r="L17">
        <v>32</v>
      </c>
      <c r="M17">
        <v>26</v>
      </c>
      <c r="N17">
        <v>0</v>
      </c>
      <c r="O17">
        <v>164</v>
      </c>
      <c r="P17">
        <v>172</v>
      </c>
      <c r="Q17">
        <v>0</v>
      </c>
      <c r="R17">
        <v>1</v>
      </c>
      <c r="S17">
        <v>1</v>
      </c>
      <c r="T17">
        <v>0</v>
      </c>
      <c r="U17">
        <v>0.32963879770586774</v>
      </c>
      <c r="V17">
        <v>0.32963879770586774</v>
      </c>
      <c r="W17">
        <v>0.67036120229413232</v>
      </c>
      <c r="X17">
        <v>-0.3999386039618929</v>
      </c>
      <c r="Y17">
        <v>100</v>
      </c>
      <c r="Z17">
        <v>0.49173310832692418</v>
      </c>
      <c r="AB17">
        <v>-2.4127666539642736E-2</v>
      </c>
      <c r="AD17" t="s">
        <v>101</v>
      </c>
      <c r="AE17">
        <v>148</v>
      </c>
      <c r="AG17">
        <v>-6.2130344564564604E-3</v>
      </c>
      <c r="AH17">
        <v>-1.0582669681877561E-4</v>
      </c>
      <c r="AI17">
        <v>-2.454549417832635E-4</v>
      </c>
      <c r="AJ17">
        <v>-1.2021418540402999E-5</v>
      </c>
      <c r="AK17">
        <v>2.1818417933815884E-4</v>
      </c>
      <c r="AL17">
        <v>1.3818224594572445E-5</v>
      </c>
      <c r="AM17">
        <v>-1.8922559645197825E-4</v>
      </c>
      <c r="AN17">
        <v>4.2902063902659962E-5</v>
      </c>
      <c r="AO17">
        <v>-7.601638807177663E-4</v>
      </c>
      <c r="AP17">
        <v>-1.1041794869879872E-5</v>
      </c>
      <c r="AQ17">
        <v>1.6737591696281861E-5</v>
      </c>
      <c r="AR17">
        <v>-1.7619494926309693E-4</v>
      </c>
      <c r="AS17">
        <v>4.1676032150785112E-5</v>
      </c>
      <c r="AT17">
        <v>2.0583824495700115E-4</v>
      </c>
      <c r="AU17">
        <v>-1.2956780006051867E-3</v>
      </c>
      <c r="AV17">
        <v>6.7642597247639515E-5</v>
      </c>
      <c r="AW17">
        <v>-2.2505871643978003E-5</v>
      </c>
      <c r="AY17">
        <v>-7.1214489998623544E-17</v>
      </c>
      <c r="BF17">
        <v>0.29670429789377417</v>
      </c>
      <c r="BG17">
        <v>0</v>
      </c>
      <c r="BH17">
        <v>1</v>
      </c>
      <c r="BI17">
        <v>12</v>
      </c>
      <c r="BJ17">
        <v>1</v>
      </c>
      <c r="BK17">
        <v>0.77777777777777779</v>
      </c>
      <c r="BL17">
        <v>0.98958333333333337</v>
      </c>
      <c r="BM17">
        <v>1.8325617283950591E-2</v>
      </c>
    </row>
    <row r="18" spans="1:65" x14ac:dyDescent="0.45">
      <c r="A18">
        <v>7.6</v>
      </c>
      <c r="B18">
        <v>51</v>
      </c>
      <c r="C18">
        <v>15</v>
      </c>
      <c r="D18">
        <v>0.93500000000000005</v>
      </c>
      <c r="E18">
        <v>112</v>
      </c>
      <c r="F18">
        <v>4</v>
      </c>
      <c r="G18">
        <v>72</v>
      </c>
      <c r="H18">
        <v>0</v>
      </c>
      <c r="I18">
        <v>36</v>
      </c>
      <c r="J18">
        <v>4</v>
      </c>
      <c r="K18">
        <v>3</v>
      </c>
      <c r="L18">
        <v>40</v>
      </c>
      <c r="M18">
        <v>29</v>
      </c>
      <c r="N18">
        <v>0</v>
      </c>
      <c r="O18">
        <v>166</v>
      </c>
      <c r="P18">
        <v>171</v>
      </c>
      <c r="Q18">
        <v>1</v>
      </c>
      <c r="R18">
        <v>0</v>
      </c>
      <c r="S18">
        <v>1</v>
      </c>
      <c r="T18">
        <v>1</v>
      </c>
      <c r="U18">
        <v>0.82075857645177952</v>
      </c>
      <c r="V18">
        <v>0.82075857645177952</v>
      </c>
      <c r="W18">
        <v>0.17924142354822048</v>
      </c>
      <c r="X18">
        <v>-0.19752627312499194</v>
      </c>
      <c r="Y18">
        <v>100</v>
      </c>
      <c r="Z18">
        <v>0.21838507533250387</v>
      </c>
      <c r="AB18">
        <v>8.607402684125267E-3</v>
      </c>
      <c r="AD18" t="s">
        <v>158</v>
      </c>
      <c r="AE18">
        <v>0.27532386574764706</v>
      </c>
      <c r="AG18">
        <v>-8.310733529755837E-6</v>
      </c>
      <c r="AH18">
        <v>2.1117357183209059E-2</v>
      </c>
      <c r="AI18">
        <v>-3.7637671395350216E-4</v>
      </c>
      <c r="AJ18">
        <v>-3.481569732932819E-5</v>
      </c>
      <c r="AK18">
        <v>-2.7793864192517091E-2</v>
      </c>
      <c r="AL18">
        <v>-9.5974772542529985E-4</v>
      </c>
      <c r="AM18">
        <v>-6.7223406936289211E-3</v>
      </c>
      <c r="AN18">
        <v>-6.9223312415315564E-4</v>
      </c>
      <c r="AO18">
        <v>-2.6610397418904485E-2</v>
      </c>
      <c r="AP18">
        <v>7.6152778578655149E-3</v>
      </c>
      <c r="AQ18">
        <v>-1.6985360050623E-2</v>
      </c>
      <c r="AR18">
        <v>2.2710053797378015E-2</v>
      </c>
      <c r="AS18">
        <v>-2.3489704895134581E-3</v>
      </c>
      <c r="AT18">
        <v>-1.2956780006050303E-3</v>
      </c>
      <c r="AU18">
        <v>0.30221410634356027</v>
      </c>
      <c r="AV18">
        <v>1.056449412351917E-2</v>
      </c>
      <c r="AW18">
        <v>-1.1003942468473766E-2</v>
      </c>
      <c r="AY18">
        <v>1.9553667235177641E-17</v>
      </c>
      <c r="BF18">
        <v>0.2971652595366438</v>
      </c>
      <c r="BG18">
        <v>1</v>
      </c>
      <c r="BH18">
        <v>0</v>
      </c>
      <c r="BI18">
        <v>13</v>
      </c>
      <c r="BJ18">
        <v>1</v>
      </c>
      <c r="BK18">
        <v>0.7592592592592593</v>
      </c>
      <c r="BL18">
        <v>0.98958333333333337</v>
      </c>
      <c r="BM18">
        <v>0</v>
      </c>
    </row>
    <row r="19" spans="1:65" x14ac:dyDescent="0.45">
      <c r="A19">
        <v>7.7</v>
      </c>
      <c r="B19">
        <v>46</v>
      </c>
      <c r="C19">
        <v>3</v>
      </c>
      <c r="D19">
        <v>2.6259999999999999</v>
      </c>
      <c r="E19">
        <v>43</v>
      </c>
      <c r="F19">
        <v>2</v>
      </c>
      <c r="G19">
        <v>74</v>
      </c>
      <c r="H19">
        <v>0</v>
      </c>
      <c r="I19">
        <v>50</v>
      </c>
      <c r="J19">
        <v>4</v>
      </c>
      <c r="K19">
        <v>4</v>
      </c>
      <c r="L19">
        <v>50</v>
      </c>
      <c r="M19">
        <v>21</v>
      </c>
      <c r="N19">
        <v>0</v>
      </c>
      <c r="O19">
        <v>176</v>
      </c>
      <c r="P19">
        <v>180</v>
      </c>
      <c r="Q19">
        <v>0</v>
      </c>
      <c r="R19">
        <v>1</v>
      </c>
      <c r="S19">
        <v>1</v>
      </c>
      <c r="T19">
        <v>0</v>
      </c>
      <c r="U19">
        <v>0.2971652595366438</v>
      </c>
      <c r="V19">
        <v>0.2971652595366438</v>
      </c>
      <c r="W19">
        <v>0.70283474046335614</v>
      </c>
      <c r="X19">
        <v>-0.35263349238355507</v>
      </c>
      <c r="Y19">
        <v>100</v>
      </c>
      <c r="Z19">
        <v>0.42280957731362623</v>
      </c>
      <c r="AB19">
        <v>-1.6253376820716707</v>
      </c>
      <c r="AD19" t="s">
        <v>159</v>
      </c>
      <c r="AE19">
        <v>0.05</v>
      </c>
      <c r="AG19">
        <v>-0.31158840902683993</v>
      </c>
      <c r="AH19">
        <v>3.9490859208823293E-3</v>
      </c>
      <c r="AI19">
        <v>-2.4369456811224966E-4</v>
      </c>
      <c r="AJ19">
        <v>1.0410632763010145E-3</v>
      </c>
      <c r="AK19">
        <v>-1.9346436783138281E-3</v>
      </c>
      <c r="AL19">
        <v>7.6624298111122908E-5</v>
      </c>
      <c r="AM19">
        <v>3.2741942362784768E-5</v>
      </c>
      <c r="AN19">
        <v>2.3236814549658675E-4</v>
      </c>
      <c r="AO19">
        <v>-2.6544618393529785E-3</v>
      </c>
      <c r="AP19">
        <v>1.0480705249837701E-3</v>
      </c>
      <c r="AQ19">
        <v>-7.4395369553656248E-4</v>
      </c>
      <c r="AR19">
        <v>-3.4486246685285472E-3</v>
      </c>
      <c r="AS19">
        <v>-1.2121351672249253E-3</v>
      </c>
      <c r="AT19">
        <v>6.7642597248146122E-5</v>
      </c>
      <c r="AU19">
        <v>1.0564494123532454E-2</v>
      </c>
      <c r="AV19">
        <v>2.4415797458932031E-2</v>
      </c>
      <c r="AW19">
        <v>-2.2047031773187072E-2</v>
      </c>
      <c r="AY19">
        <v>-1.1815789592926954E-15</v>
      </c>
      <c r="BF19">
        <v>0.29816894481635203</v>
      </c>
      <c r="BG19">
        <v>0</v>
      </c>
      <c r="BH19">
        <v>1</v>
      </c>
      <c r="BI19">
        <v>13</v>
      </c>
      <c r="BJ19">
        <v>2</v>
      </c>
      <c r="BK19">
        <v>0.7592592592592593</v>
      </c>
      <c r="BL19">
        <v>0.97916666666666663</v>
      </c>
      <c r="BM19">
        <v>1.8132716049382797E-2</v>
      </c>
    </row>
    <row r="20" spans="1:65" x14ac:dyDescent="0.45">
      <c r="A20">
        <v>7.8</v>
      </c>
      <c r="B20">
        <v>46</v>
      </c>
      <c r="C20">
        <v>17</v>
      </c>
      <c r="D20">
        <v>1.4810000000000001</v>
      </c>
      <c r="E20">
        <v>126</v>
      </c>
      <c r="F20">
        <v>3</v>
      </c>
      <c r="G20">
        <v>97</v>
      </c>
      <c r="H20">
        <v>0</v>
      </c>
      <c r="I20">
        <v>40</v>
      </c>
      <c r="J20">
        <v>1</v>
      </c>
      <c r="K20">
        <v>6</v>
      </c>
      <c r="L20">
        <v>47</v>
      </c>
      <c r="M20">
        <v>24</v>
      </c>
      <c r="N20">
        <v>0</v>
      </c>
      <c r="O20">
        <v>160</v>
      </c>
      <c r="P20">
        <v>165</v>
      </c>
      <c r="Q20">
        <v>0</v>
      </c>
      <c r="R20">
        <v>1</v>
      </c>
      <c r="S20">
        <v>1</v>
      </c>
      <c r="T20">
        <v>0</v>
      </c>
      <c r="U20">
        <v>0.48986965525743659</v>
      </c>
      <c r="V20">
        <v>0.48986965525743659</v>
      </c>
      <c r="W20">
        <v>0.51013034474256336</v>
      </c>
      <c r="X20">
        <v>-0.67308900799164528</v>
      </c>
      <c r="Y20">
        <v>100</v>
      </c>
      <c r="Z20">
        <v>0.96028330858194444</v>
      </c>
      <c r="AB20">
        <v>-4.7778389163979473E-2</v>
      </c>
      <c r="AD20" t="s">
        <v>160</v>
      </c>
      <c r="AE20" t="s">
        <v>185</v>
      </c>
      <c r="AG20">
        <v>-0.16483615660353076</v>
      </c>
      <c r="AH20">
        <v>-1.3710079575477528E-2</v>
      </c>
      <c r="AI20">
        <v>2.7941173703620195E-4</v>
      </c>
      <c r="AJ20">
        <v>-3.0059783354657068E-4</v>
      </c>
      <c r="AK20">
        <v>7.1899799945209638E-3</v>
      </c>
      <c r="AL20">
        <v>3.601484859931546E-4</v>
      </c>
      <c r="AM20">
        <v>1.3756001597607637E-3</v>
      </c>
      <c r="AN20">
        <v>6.0871261765986003E-5</v>
      </c>
      <c r="AO20">
        <v>2.0025236199737208E-3</v>
      </c>
      <c r="AP20">
        <v>-1.0314639191811748E-3</v>
      </c>
      <c r="AQ20">
        <v>5.1064652141657996E-4</v>
      </c>
      <c r="AR20">
        <v>2.2978173831725243E-3</v>
      </c>
      <c r="AS20">
        <v>8.3967590732870806E-4</v>
      </c>
      <c r="AT20">
        <v>-2.2505871644397291E-5</v>
      </c>
      <c r="AU20">
        <v>-1.1003942468481036E-2</v>
      </c>
      <c r="AV20">
        <v>-2.2047031773174811E-2</v>
      </c>
      <c r="AW20">
        <v>2.2549485430138114E-2</v>
      </c>
      <c r="AY20">
        <v>1.0678848680661543E-15</v>
      </c>
      <c r="BF20">
        <v>0.29821299014341057</v>
      </c>
      <c r="BG20">
        <v>1</v>
      </c>
      <c r="BH20">
        <v>0</v>
      </c>
      <c r="BI20">
        <v>14</v>
      </c>
      <c r="BJ20">
        <v>2</v>
      </c>
      <c r="BK20">
        <v>0.7407407407407407</v>
      </c>
      <c r="BL20">
        <v>0.97916666666666663</v>
      </c>
      <c r="BM20">
        <v>1.8132716049382686E-2</v>
      </c>
    </row>
    <row r="21" spans="1:65" x14ac:dyDescent="0.45">
      <c r="A21">
        <v>7.9</v>
      </c>
      <c r="B21">
        <v>35</v>
      </c>
      <c r="C21">
        <v>6</v>
      </c>
      <c r="D21">
        <v>4.7E-2</v>
      </c>
      <c r="E21">
        <v>65</v>
      </c>
      <c r="F21">
        <v>4</v>
      </c>
      <c r="G21">
        <v>88</v>
      </c>
      <c r="H21">
        <v>0</v>
      </c>
      <c r="I21">
        <v>27</v>
      </c>
      <c r="J21">
        <v>5</v>
      </c>
      <c r="K21">
        <v>6</v>
      </c>
      <c r="L21">
        <v>37</v>
      </c>
      <c r="M21">
        <v>16</v>
      </c>
      <c r="N21">
        <v>0</v>
      </c>
      <c r="O21">
        <v>180</v>
      </c>
      <c r="P21">
        <v>186</v>
      </c>
      <c r="Q21">
        <v>1</v>
      </c>
      <c r="R21">
        <v>0</v>
      </c>
      <c r="S21">
        <v>1</v>
      </c>
      <c r="T21">
        <v>1</v>
      </c>
      <c r="U21">
        <v>0.70379030792952035</v>
      </c>
      <c r="V21">
        <v>0.70379030792952035</v>
      </c>
      <c r="W21">
        <v>0.29620969207047965</v>
      </c>
      <c r="X21">
        <v>-0.35127482524727416</v>
      </c>
      <c r="Y21">
        <v>100</v>
      </c>
      <c r="Z21">
        <v>0.42087776534163779</v>
      </c>
      <c r="AB21">
        <v>0.13204502856563746</v>
      </c>
      <c r="BF21">
        <v>0.32521675836481329</v>
      </c>
      <c r="BG21">
        <v>1</v>
      </c>
      <c r="BH21">
        <v>0</v>
      </c>
      <c r="BI21">
        <v>15</v>
      </c>
      <c r="BJ21">
        <v>2</v>
      </c>
      <c r="BK21">
        <v>0.72222222222222221</v>
      </c>
      <c r="BL21">
        <v>0.97916666666666663</v>
      </c>
      <c r="BM21">
        <v>1.8132716049382686E-2</v>
      </c>
    </row>
    <row r="22" spans="1:65" x14ac:dyDescent="0.45">
      <c r="A22">
        <v>7.9</v>
      </c>
      <c r="B22">
        <v>42</v>
      </c>
      <c r="C22">
        <v>4</v>
      </c>
      <c r="D22">
        <v>1.2829999999999999</v>
      </c>
      <c r="E22">
        <v>68</v>
      </c>
      <c r="F22">
        <v>4</v>
      </c>
      <c r="G22">
        <v>90</v>
      </c>
      <c r="H22">
        <v>0</v>
      </c>
      <c r="I22">
        <v>37</v>
      </c>
      <c r="J22">
        <v>6</v>
      </c>
      <c r="K22">
        <v>3</v>
      </c>
      <c r="L22">
        <v>36</v>
      </c>
      <c r="M22">
        <v>17</v>
      </c>
      <c r="N22">
        <v>0</v>
      </c>
      <c r="O22">
        <v>170</v>
      </c>
      <c r="P22">
        <v>175</v>
      </c>
      <c r="Q22">
        <v>1</v>
      </c>
      <c r="R22">
        <v>0</v>
      </c>
      <c r="S22">
        <v>1</v>
      </c>
      <c r="T22">
        <v>1</v>
      </c>
      <c r="U22">
        <v>0.67670857390181716</v>
      </c>
      <c r="V22">
        <v>0.67670857390181716</v>
      </c>
      <c r="W22">
        <v>0.32329142609818284</v>
      </c>
      <c r="X22">
        <v>-0.39051456565750647</v>
      </c>
      <c r="Y22">
        <v>100</v>
      </c>
      <c r="Z22">
        <v>0.47774099304538853</v>
      </c>
      <c r="BF22">
        <v>0.32963879770586774</v>
      </c>
      <c r="BG22">
        <v>1</v>
      </c>
      <c r="BH22">
        <v>0</v>
      </c>
      <c r="BI22">
        <v>16</v>
      </c>
      <c r="BJ22">
        <v>2</v>
      </c>
      <c r="BK22">
        <v>0.70370370370370372</v>
      </c>
      <c r="BL22">
        <v>0.97916666666666663</v>
      </c>
      <c r="BM22">
        <v>0</v>
      </c>
    </row>
    <row r="23" spans="1:65" x14ac:dyDescent="0.45">
      <c r="A23">
        <v>7.9</v>
      </c>
      <c r="B23">
        <v>51</v>
      </c>
      <c r="C23">
        <v>3</v>
      </c>
      <c r="D23">
        <v>1.464</v>
      </c>
      <c r="E23">
        <v>118</v>
      </c>
      <c r="F23">
        <v>4</v>
      </c>
      <c r="G23">
        <v>115</v>
      </c>
      <c r="H23">
        <v>0</v>
      </c>
      <c r="I23">
        <v>46</v>
      </c>
      <c r="J23">
        <v>6</v>
      </c>
      <c r="K23">
        <v>4</v>
      </c>
      <c r="L23">
        <v>33</v>
      </c>
      <c r="M23">
        <v>31</v>
      </c>
      <c r="N23">
        <v>0</v>
      </c>
      <c r="O23">
        <v>162</v>
      </c>
      <c r="P23">
        <v>167</v>
      </c>
      <c r="Q23">
        <v>1</v>
      </c>
      <c r="R23">
        <v>0</v>
      </c>
      <c r="S23">
        <v>1</v>
      </c>
      <c r="T23">
        <v>1</v>
      </c>
      <c r="U23">
        <v>0.65092589564507874</v>
      </c>
      <c r="V23">
        <v>0.65092589564507874</v>
      </c>
      <c r="W23">
        <v>0.34907410435492126</v>
      </c>
      <c r="X23">
        <v>-0.42935947482725301</v>
      </c>
      <c r="Y23">
        <v>100</v>
      </c>
      <c r="Z23">
        <v>0.53627318668737678</v>
      </c>
      <c r="BF23">
        <v>0.34167040344672722</v>
      </c>
      <c r="BG23">
        <v>0</v>
      </c>
      <c r="BH23">
        <v>1</v>
      </c>
      <c r="BI23">
        <v>16</v>
      </c>
      <c r="BJ23">
        <v>3</v>
      </c>
      <c r="BK23">
        <v>0.70370370370370372</v>
      </c>
      <c r="BL23">
        <v>0.96875</v>
      </c>
      <c r="BM23">
        <v>0</v>
      </c>
    </row>
    <row r="24" spans="1:65" x14ac:dyDescent="0.45">
      <c r="A24">
        <v>8</v>
      </c>
      <c r="B24">
        <v>44</v>
      </c>
      <c r="C24">
        <v>3</v>
      </c>
      <c r="D24">
        <v>1.18</v>
      </c>
      <c r="E24">
        <v>69</v>
      </c>
      <c r="F24">
        <v>2</v>
      </c>
      <c r="G24">
        <v>72</v>
      </c>
      <c r="H24">
        <v>0</v>
      </c>
      <c r="I24">
        <v>34</v>
      </c>
      <c r="J24">
        <v>6</v>
      </c>
      <c r="K24">
        <v>2</v>
      </c>
      <c r="L24">
        <v>47</v>
      </c>
      <c r="M24">
        <v>20</v>
      </c>
      <c r="N24">
        <v>0</v>
      </c>
      <c r="O24">
        <v>178</v>
      </c>
      <c r="P24">
        <v>183</v>
      </c>
      <c r="Q24">
        <v>0</v>
      </c>
      <c r="R24">
        <v>1</v>
      </c>
      <c r="S24">
        <v>1</v>
      </c>
      <c r="T24">
        <v>0</v>
      </c>
      <c r="U24">
        <v>0.66191552180423741</v>
      </c>
      <c r="V24">
        <v>0.66191552180423741</v>
      </c>
      <c r="W24">
        <v>0.33808447819576259</v>
      </c>
      <c r="X24">
        <v>-1.0844594792373679</v>
      </c>
      <c r="Y24">
        <v>0</v>
      </c>
      <c r="Z24">
        <v>1.9578406123127765</v>
      </c>
      <c r="AD24" t="s">
        <v>166</v>
      </c>
      <c r="AE24" t="s">
        <v>167</v>
      </c>
      <c r="AF24" t="s">
        <v>168</v>
      </c>
      <c r="AG24" t="s">
        <v>158</v>
      </c>
      <c r="AH24" t="s">
        <v>169</v>
      </c>
      <c r="AI24" t="s">
        <v>170</v>
      </c>
      <c r="AJ24" t="s">
        <v>171</v>
      </c>
      <c r="BF24">
        <v>0.3437808384724137</v>
      </c>
      <c r="BG24">
        <v>0</v>
      </c>
      <c r="BH24">
        <v>1</v>
      </c>
      <c r="BI24">
        <v>16</v>
      </c>
      <c r="BJ24">
        <v>4</v>
      </c>
      <c r="BK24">
        <v>0.70370370370370372</v>
      </c>
      <c r="BL24">
        <v>0.95833333333333337</v>
      </c>
      <c r="BM24">
        <v>1.7746913580246992E-2</v>
      </c>
    </row>
    <row r="25" spans="1:65" x14ac:dyDescent="0.45">
      <c r="A25">
        <v>8</v>
      </c>
      <c r="B25">
        <v>51</v>
      </c>
      <c r="C25">
        <v>2</v>
      </c>
      <c r="D25">
        <v>0.41699999999999998</v>
      </c>
      <c r="E25">
        <v>121</v>
      </c>
      <c r="F25">
        <v>3</v>
      </c>
      <c r="G25">
        <v>123</v>
      </c>
      <c r="H25">
        <v>0</v>
      </c>
      <c r="I25">
        <v>36</v>
      </c>
      <c r="J25">
        <v>8</v>
      </c>
      <c r="K25">
        <v>2</v>
      </c>
      <c r="L25">
        <v>33</v>
      </c>
      <c r="M25">
        <v>32</v>
      </c>
      <c r="N25">
        <v>1</v>
      </c>
      <c r="O25">
        <v>161</v>
      </c>
      <c r="P25">
        <v>167</v>
      </c>
      <c r="Q25">
        <v>0</v>
      </c>
      <c r="R25">
        <v>1</v>
      </c>
      <c r="S25">
        <v>1</v>
      </c>
      <c r="T25">
        <v>0</v>
      </c>
      <c r="U25">
        <v>0.35066609523067943</v>
      </c>
      <c r="V25">
        <v>0.35066609523067943</v>
      </c>
      <c r="W25">
        <v>0.64933390476932051</v>
      </c>
      <c r="X25">
        <v>-0.4318082034132657</v>
      </c>
      <c r="Y25">
        <v>100</v>
      </c>
      <c r="Z25">
        <v>0.54003971247313132</v>
      </c>
      <c r="AC25" t="s">
        <v>100</v>
      </c>
      <c r="AD25">
        <v>-13.071649099391349</v>
      </c>
      <c r="AE25">
        <v>9.2658266889019139</v>
      </c>
      <c r="AF25">
        <v>1.9901802698068176</v>
      </c>
      <c r="AG25">
        <v>0.15832203183836999</v>
      </c>
      <c r="AH25">
        <v>2.1040445288906554E-6</v>
      </c>
      <c r="BF25">
        <v>0.35066609523067943</v>
      </c>
      <c r="BG25">
        <v>1</v>
      </c>
      <c r="BH25">
        <v>0</v>
      </c>
      <c r="BI25">
        <v>17</v>
      </c>
      <c r="BJ25">
        <v>4</v>
      </c>
      <c r="BK25">
        <v>0.68518518518518512</v>
      </c>
      <c r="BL25">
        <v>0.95833333333333337</v>
      </c>
      <c r="BM25">
        <v>0</v>
      </c>
    </row>
    <row r="26" spans="1:65" x14ac:dyDescent="0.45">
      <c r="A26">
        <v>8</v>
      </c>
      <c r="B26">
        <v>51</v>
      </c>
      <c r="C26">
        <v>12</v>
      </c>
      <c r="D26">
        <v>1</v>
      </c>
      <c r="E26">
        <v>66</v>
      </c>
      <c r="F26">
        <v>3</v>
      </c>
      <c r="G26">
        <v>90</v>
      </c>
      <c r="H26">
        <v>0</v>
      </c>
      <c r="I26">
        <v>34</v>
      </c>
      <c r="J26">
        <v>6</v>
      </c>
      <c r="K26">
        <v>2</v>
      </c>
      <c r="L26">
        <v>40</v>
      </c>
      <c r="M26">
        <v>25</v>
      </c>
      <c r="N26">
        <v>0</v>
      </c>
      <c r="O26">
        <v>178</v>
      </c>
      <c r="P26">
        <v>184</v>
      </c>
      <c r="Q26">
        <v>1</v>
      </c>
      <c r="R26">
        <v>0</v>
      </c>
      <c r="S26">
        <v>1</v>
      </c>
      <c r="T26">
        <v>1</v>
      </c>
      <c r="U26">
        <v>0.88097556304022573</v>
      </c>
      <c r="V26">
        <v>0.88097556304022573</v>
      </c>
      <c r="W26">
        <v>0.11902443695977427</v>
      </c>
      <c r="X26">
        <v>-0.12672539118295381</v>
      </c>
      <c r="Y26">
        <v>100</v>
      </c>
      <c r="Z26">
        <v>0.13510526506436088</v>
      </c>
      <c r="AC26" t="s">
        <v>40</v>
      </c>
      <c r="AD26">
        <v>-0.37641839817630973</v>
      </c>
      <c r="AE26">
        <v>0.24627320041485715</v>
      </c>
      <c r="AF26">
        <v>2.3361857794570349</v>
      </c>
      <c r="AG26">
        <v>0.1263987078488317</v>
      </c>
      <c r="AH26">
        <v>0.6863151199672094</v>
      </c>
      <c r="AI26">
        <v>0.4235409813432563</v>
      </c>
      <c r="AJ26">
        <v>1.112120112678926</v>
      </c>
      <c r="BF26">
        <v>0.35193286680459018</v>
      </c>
      <c r="BG26">
        <v>0</v>
      </c>
      <c r="BH26">
        <v>1</v>
      </c>
      <c r="BI26">
        <v>17</v>
      </c>
      <c r="BJ26">
        <v>5</v>
      </c>
      <c r="BK26">
        <v>0.68518518518518512</v>
      </c>
      <c r="BL26">
        <v>0.94791666666666663</v>
      </c>
      <c r="BM26">
        <v>1.7554012345678879E-2</v>
      </c>
    </row>
    <row r="27" spans="1:65" x14ac:dyDescent="0.45">
      <c r="A27">
        <v>8.1</v>
      </c>
      <c r="B27">
        <v>43</v>
      </c>
      <c r="C27">
        <v>23</v>
      </c>
      <c r="D27">
        <v>1.607</v>
      </c>
      <c r="E27">
        <v>123</v>
      </c>
      <c r="F27">
        <v>1</v>
      </c>
      <c r="G27">
        <v>72</v>
      </c>
      <c r="H27">
        <v>0</v>
      </c>
      <c r="I27">
        <v>45</v>
      </c>
      <c r="J27">
        <v>8</v>
      </c>
      <c r="K27">
        <v>3</v>
      </c>
      <c r="L27">
        <v>44</v>
      </c>
      <c r="M27">
        <v>19</v>
      </c>
      <c r="N27">
        <v>0</v>
      </c>
      <c r="O27">
        <v>163</v>
      </c>
      <c r="P27">
        <v>170</v>
      </c>
      <c r="Q27">
        <v>0</v>
      </c>
      <c r="R27">
        <v>1</v>
      </c>
      <c r="S27">
        <v>1</v>
      </c>
      <c r="T27">
        <v>0</v>
      </c>
      <c r="U27">
        <v>0.62898540440976125</v>
      </c>
      <c r="V27">
        <v>0.62898540440976125</v>
      </c>
      <c r="W27">
        <v>0.37101459559023875</v>
      </c>
      <c r="X27">
        <v>-0.99151387593496565</v>
      </c>
      <c r="Y27">
        <v>0</v>
      </c>
      <c r="Z27">
        <v>1.695311752922072</v>
      </c>
      <c r="AC27" t="s">
        <v>42</v>
      </c>
      <c r="AD27">
        <v>3.3974582637391185E-2</v>
      </c>
      <c r="AE27">
        <v>3.0502670399155021E-2</v>
      </c>
      <c r="AF27">
        <v>1.2406021708743145</v>
      </c>
      <c r="AG27">
        <v>0.26535503237096897</v>
      </c>
      <c r="AH27">
        <v>1.034558310650209</v>
      </c>
      <c r="AI27">
        <v>0.97452066669135362</v>
      </c>
      <c r="AJ27">
        <v>1.0982947152565614</v>
      </c>
      <c r="BF27">
        <v>0.37356838166654233</v>
      </c>
      <c r="BG27">
        <v>1</v>
      </c>
      <c r="BH27">
        <v>0</v>
      </c>
      <c r="BI27">
        <v>18</v>
      </c>
      <c r="BJ27">
        <v>5</v>
      </c>
      <c r="BK27">
        <v>0.66666666666666674</v>
      </c>
      <c r="BL27">
        <v>0.94791666666666663</v>
      </c>
      <c r="BM27">
        <v>1.755401234567909E-2</v>
      </c>
    </row>
    <row r="28" spans="1:65" x14ac:dyDescent="0.45">
      <c r="A28">
        <v>8.1</v>
      </c>
      <c r="B28">
        <v>49</v>
      </c>
      <c r="C28">
        <v>16</v>
      </c>
      <c r="D28">
        <v>0.98299999999999998</v>
      </c>
      <c r="E28">
        <v>71</v>
      </c>
      <c r="F28">
        <v>4</v>
      </c>
      <c r="G28">
        <v>112</v>
      </c>
      <c r="H28">
        <v>0</v>
      </c>
      <c r="I28">
        <v>39</v>
      </c>
      <c r="J28">
        <v>7</v>
      </c>
      <c r="K28">
        <v>3</v>
      </c>
      <c r="L28">
        <v>45</v>
      </c>
      <c r="M28">
        <v>23</v>
      </c>
      <c r="N28">
        <v>0</v>
      </c>
      <c r="O28">
        <v>175</v>
      </c>
      <c r="P28">
        <v>180</v>
      </c>
      <c r="Q28">
        <v>1</v>
      </c>
      <c r="R28">
        <v>0</v>
      </c>
      <c r="S28">
        <v>1</v>
      </c>
      <c r="T28">
        <v>1</v>
      </c>
      <c r="U28">
        <v>0.8374255018102108</v>
      </c>
      <c r="V28">
        <v>0.8374255018102108</v>
      </c>
      <c r="W28">
        <v>0.1625744981897892</v>
      </c>
      <c r="X28">
        <v>-0.1774229723019087</v>
      </c>
      <c r="Y28">
        <v>100</v>
      </c>
      <c r="Z28">
        <v>0.19413607280690875</v>
      </c>
      <c r="AC28" t="s">
        <v>43</v>
      </c>
      <c r="AD28">
        <v>4.9739515965744441E-2</v>
      </c>
      <c r="AE28">
        <v>5.13606142240969E-2</v>
      </c>
      <c r="AF28">
        <v>0.93787010260981618</v>
      </c>
      <c r="AG28">
        <v>0.33282619936093732</v>
      </c>
      <c r="AH28">
        <v>1.0509972927020348</v>
      </c>
      <c r="AI28">
        <v>0.95034952772173609</v>
      </c>
      <c r="AJ28">
        <v>1.1623042649529614</v>
      </c>
      <c r="BF28">
        <v>0.38054245987479451</v>
      </c>
      <c r="BG28">
        <v>1</v>
      </c>
      <c r="BH28">
        <v>0</v>
      </c>
      <c r="BI28">
        <v>19</v>
      </c>
      <c r="BJ28">
        <v>5</v>
      </c>
      <c r="BK28">
        <v>0.64814814814814814</v>
      </c>
      <c r="BL28">
        <v>0.94791666666666663</v>
      </c>
      <c r="BM28">
        <v>0</v>
      </c>
    </row>
    <row r="29" spans="1:65" x14ac:dyDescent="0.45">
      <c r="A29">
        <v>8.1</v>
      </c>
      <c r="B29">
        <v>58</v>
      </c>
      <c r="C29">
        <v>19</v>
      </c>
      <c r="D29">
        <v>0.44700000000000001</v>
      </c>
      <c r="E29">
        <v>20</v>
      </c>
      <c r="F29">
        <v>4</v>
      </c>
      <c r="G29">
        <v>129</v>
      </c>
      <c r="H29">
        <v>0</v>
      </c>
      <c r="I29">
        <v>43</v>
      </c>
      <c r="J29">
        <v>10</v>
      </c>
      <c r="K29">
        <v>3</v>
      </c>
      <c r="L29">
        <v>42</v>
      </c>
      <c r="M29">
        <v>35</v>
      </c>
      <c r="N29">
        <v>0</v>
      </c>
      <c r="O29">
        <v>178</v>
      </c>
      <c r="P29">
        <v>184</v>
      </c>
      <c r="Q29">
        <v>1</v>
      </c>
      <c r="R29">
        <v>0</v>
      </c>
      <c r="S29">
        <v>1</v>
      </c>
      <c r="T29">
        <v>1</v>
      </c>
      <c r="U29">
        <v>0.81061787663617013</v>
      </c>
      <c r="V29">
        <v>0.81061787663617013</v>
      </c>
      <c r="W29">
        <v>0.18938212336382987</v>
      </c>
      <c r="X29">
        <v>-0.20995851144589697</v>
      </c>
      <c r="Y29">
        <v>100</v>
      </c>
      <c r="Z29">
        <v>0.23362687749955741</v>
      </c>
      <c r="AC29" t="s">
        <v>44</v>
      </c>
      <c r="AD29">
        <v>0.84747658132503323</v>
      </c>
      <c r="AE29">
        <v>0.37822989002392182</v>
      </c>
      <c r="AF29">
        <v>5.0204624028867393</v>
      </c>
      <c r="AG29">
        <v>2.5049478824862342E-2</v>
      </c>
      <c r="AH29">
        <v>2.3337503861218583</v>
      </c>
      <c r="AI29">
        <v>1.1119993585687951</v>
      </c>
      <c r="AJ29">
        <v>4.8978363366447715</v>
      </c>
      <c r="BF29">
        <v>0.3876494185597808</v>
      </c>
      <c r="BG29">
        <v>0</v>
      </c>
      <c r="BH29">
        <v>1</v>
      </c>
      <c r="BI29">
        <v>19</v>
      </c>
      <c r="BJ29">
        <v>6</v>
      </c>
      <c r="BK29">
        <v>0.64814814814814814</v>
      </c>
      <c r="BL29">
        <v>0.9375</v>
      </c>
      <c r="BM29">
        <v>0</v>
      </c>
    </row>
    <row r="30" spans="1:65" x14ac:dyDescent="0.45">
      <c r="A30">
        <v>8.1</v>
      </c>
      <c r="B30">
        <v>79</v>
      </c>
      <c r="C30">
        <v>2</v>
      </c>
      <c r="D30">
        <v>0.54600000000000004</v>
      </c>
      <c r="E30">
        <v>122</v>
      </c>
      <c r="F30">
        <v>4</v>
      </c>
      <c r="G30">
        <v>129</v>
      </c>
      <c r="H30">
        <v>0</v>
      </c>
      <c r="I30">
        <v>56</v>
      </c>
      <c r="J30">
        <v>3</v>
      </c>
      <c r="K30">
        <v>5</v>
      </c>
      <c r="L30">
        <v>33</v>
      </c>
      <c r="M30">
        <v>74</v>
      </c>
      <c r="N30">
        <v>0</v>
      </c>
      <c r="O30">
        <v>163</v>
      </c>
      <c r="P30">
        <v>170</v>
      </c>
      <c r="Q30">
        <v>1</v>
      </c>
      <c r="R30">
        <v>0</v>
      </c>
      <c r="S30">
        <v>1</v>
      </c>
      <c r="T30">
        <v>1</v>
      </c>
      <c r="U30">
        <v>0.50933040137205066</v>
      </c>
      <c r="V30">
        <v>0.50933040137205066</v>
      </c>
      <c r="W30">
        <v>0.49066959862794934</v>
      </c>
      <c r="X30">
        <v>-0.67465835440883637</v>
      </c>
      <c r="Y30">
        <v>100</v>
      </c>
      <c r="Z30">
        <v>0.96336208737229856</v>
      </c>
      <c r="AC30" t="s">
        <v>45</v>
      </c>
      <c r="AD30">
        <v>1.6458952092804454E-2</v>
      </c>
      <c r="AE30">
        <v>1.0446845622453836E-2</v>
      </c>
      <c r="AF30">
        <v>2.482184208139989</v>
      </c>
      <c r="AG30">
        <v>0.11514225267070331</v>
      </c>
      <c r="AH30">
        <v>1.0165951468263552</v>
      </c>
      <c r="AI30">
        <v>0.99599156622471796</v>
      </c>
      <c r="AJ30">
        <v>1.0376249434201794</v>
      </c>
      <c r="BF30">
        <v>0.38987968849668653</v>
      </c>
      <c r="BG30">
        <v>0</v>
      </c>
      <c r="BH30">
        <v>1</v>
      </c>
      <c r="BI30">
        <v>19</v>
      </c>
      <c r="BJ30">
        <v>7</v>
      </c>
      <c r="BK30">
        <v>0.64814814814814814</v>
      </c>
      <c r="BL30">
        <v>0.92708333333333337</v>
      </c>
      <c r="BM30">
        <v>1.7168209876543186E-2</v>
      </c>
    </row>
    <row r="31" spans="1:65" x14ac:dyDescent="0.45">
      <c r="A31">
        <v>8.1999999999999993</v>
      </c>
      <c r="B31">
        <v>49</v>
      </c>
      <c r="C31">
        <v>13</v>
      </c>
      <c r="D31">
        <v>0.85199999999999998</v>
      </c>
      <c r="E31">
        <v>102</v>
      </c>
      <c r="F31">
        <v>3</v>
      </c>
      <c r="G31">
        <v>108</v>
      </c>
      <c r="H31">
        <v>0</v>
      </c>
      <c r="I31">
        <v>37</v>
      </c>
      <c r="J31">
        <v>9</v>
      </c>
      <c r="K31">
        <v>4</v>
      </c>
      <c r="L31">
        <v>41</v>
      </c>
      <c r="M31">
        <v>25</v>
      </c>
      <c r="N31">
        <v>0</v>
      </c>
      <c r="O31">
        <v>162</v>
      </c>
      <c r="P31">
        <v>168</v>
      </c>
      <c r="Q31">
        <v>1</v>
      </c>
      <c r="R31">
        <v>0</v>
      </c>
      <c r="S31">
        <v>1</v>
      </c>
      <c r="T31">
        <v>1</v>
      </c>
      <c r="U31">
        <v>0.71148813838901959</v>
      </c>
      <c r="V31">
        <v>0.71148813838901959</v>
      </c>
      <c r="W31">
        <v>0.28851186161098041</v>
      </c>
      <c r="X31">
        <v>-0.34039653286453581</v>
      </c>
      <c r="Y31">
        <v>100</v>
      </c>
      <c r="Z31">
        <v>0.40550480892659818</v>
      </c>
      <c r="AC31" t="s">
        <v>46</v>
      </c>
      <c r="AD31">
        <v>0.3629248071736505</v>
      </c>
      <c r="AE31">
        <v>0.16236839127264607</v>
      </c>
      <c r="AF31">
        <v>4.9960909294340787</v>
      </c>
      <c r="AG31">
        <v>2.5404634139439147E-2</v>
      </c>
      <c r="AH31">
        <v>1.4375277634017587</v>
      </c>
      <c r="AI31">
        <v>1.0457021859640476</v>
      </c>
      <c r="AJ31">
        <v>1.976170747549638</v>
      </c>
      <c r="BF31">
        <v>0.41222401914010903</v>
      </c>
      <c r="BG31">
        <v>1</v>
      </c>
      <c r="BH31">
        <v>0</v>
      </c>
      <c r="BI31">
        <v>20</v>
      </c>
      <c r="BJ31">
        <v>7</v>
      </c>
      <c r="BK31">
        <v>0.62962962962962965</v>
      </c>
      <c r="BL31">
        <v>0.92708333333333337</v>
      </c>
      <c r="BM31">
        <v>0</v>
      </c>
    </row>
    <row r="32" spans="1:65" x14ac:dyDescent="0.45">
      <c r="A32">
        <v>8.3000000000000007</v>
      </c>
      <c r="B32">
        <v>49</v>
      </c>
      <c r="C32">
        <v>4</v>
      </c>
      <c r="D32">
        <v>0.124</v>
      </c>
      <c r="E32">
        <v>77</v>
      </c>
      <c r="F32">
        <v>3</v>
      </c>
      <c r="G32">
        <v>150</v>
      </c>
      <c r="H32">
        <v>0</v>
      </c>
      <c r="I32">
        <v>29</v>
      </c>
      <c r="J32">
        <v>10</v>
      </c>
      <c r="K32">
        <v>1</v>
      </c>
      <c r="L32">
        <v>32</v>
      </c>
      <c r="M32">
        <v>24</v>
      </c>
      <c r="N32">
        <v>1</v>
      </c>
      <c r="O32">
        <v>168</v>
      </c>
      <c r="P32">
        <v>175</v>
      </c>
      <c r="Q32">
        <v>0</v>
      </c>
      <c r="R32">
        <v>1</v>
      </c>
      <c r="S32">
        <v>1</v>
      </c>
      <c r="T32">
        <v>0</v>
      </c>
      <c r="U32">
        <v>0.57887558509791703</v>
      </c>
      <c r="V32">
        <v>0.57887558509791703</v>
      </c>
      <c r="W32">
        <v>0.42112441490208297</v>
      </c>
      <c r="X32">
        <v>-0.86482696662514047</v>
      </c>
      <c r="Y32">
        <v>0</v>
      </c>
      <c r="Z32">
        <v>1.3745951662111855</v>
      </c>
      <c r="AC32" t="s">
        <v>47</v>
      </c>
      <c r="AD32">
        <v>7.7446294172685863E-3</v>
      </c>
      <c r="AE32">
        <v>1.2988058428339009E-2</v>
      </c>
      <c r="AF32">
        <v>0.3555599329139516</v>
      </c>
      <c r="AG32">
        <v>0.55098253593369639</v>
      </c>
      <c r="AH32">
        <v>1.0077746966293586</v>
      </c>
      <c r="AI32">
        <v>0.98244442931557641</v>
      </c>
      <c r="AJ32">
        <v>1.03375805171385</v>
      </c>
      <c r="BF32">
        <v>0.41602312071397485</v>
      </c>
      <c r="BG32">
        <v>0</v>
      </c>
      <c r="BH32">
        <v>1</v>
      </c>
      <c r="BI32">
        <v>20</v>
      </c>
      <c r="BJ32">
        <v>8</v>
      </c>
      <c r="BK32">
        <v>0.62962962962962965</v>
      </c>
      <c r="BL32">
        <v>0.91666666666666663</v>
      </c>
      <c r="BM32">
        <v>0</v>
      </c>
    </row>
    <row r="33" spans="1:65" x14ac:dyDescent="0.45">
      <c r="A33">
        <v>8.4</v>
      </c>
      <c r="B33">
        <v>47</v>
      </c>
      <c r="C33">
        <v>10</v>
      </c>
      <c r="D33">
        <v>1.512</v>
      </c>
      <c r="E33">
        <v>73</v>
      </c>
      <c r="F33">
        <v>0</v>
      </c>
      <c r="G33">
        <v>82</v>
      </c>
      <c r="H33">
        <v>1</v>
      </c>
      <c r="I33">
        <v>31</v>
      </c>
      <c r="J33">
        <v>7</v>
      </c>
      <c r="K33">
        <v>2</v>
      </c>
      <c r="L33">
        <v>41</v>
      </c>
      <c r="M33">
        <v>22</v>
      </c>
      <c r="N33">
        <v>1</v>
      </c>
      <c r="O33">
        <v>174</v>
      </c>
      <c r="P33">
        <v>180</v>
      </c>
      <c r="Q33">
        <v>0</v>
      </c>
      <c r="R33">
        <v>1</v>
      </c>
      <c r="S33">
        <v>1</v>
      </c>
      <c r="T33">
        <v>0</v>
      </c>
      <c r="U33">
        <v>0.24242754584740214</v>
      </c>
      <c r="V33">
        <v>0.24242754584740214</v>
      </c>
      <c r="W33">
        <v>0.75757245415259789</v>
      </c>
      <c r="X33">
        <v>-0.27763609712635734</v>
      </c>
      <c r="Y33">
        <v>100</v>
      </c>
      <c r="Z33">
        <v>0.32000575590961222</v>
      </c>
      <c r="AC33" t="s">
        <v>49</v>
      </c>
      <c r="AD33">
        <v>-0.56612351884784595</v>
      </c>
      <c r="AE33">
        <v>0.49641033393900241</v>
      </c>
      <c r="AF33">
        <v>1.300591068727281</v>
      </c>
      <c r="AG33">
        <v>0.25410528633349505</v>
      </c>
      <c r="AH33">
        <v>0.56772194200496151</v>
      </c>
      <c r="AI33">
        <v>0.2145805911369017</v>
      </c>
      <c r="AJ33">
        <v>1.5020380069148627</v>
      </c>
      <c r="BF33">
        <v>0.42056156071755452</v>
      </c>
      <c r="BG33">
        <v>0</v>
      </c>
      <c r="BH33">
        <v>1</v>
      </c>
      <c r="BI33">
        <v>20</v>
      </c>
      <c r="BJ33">
        <v>9</v>
      </c>
      <c r="BK33">
        <v>0.62962962962962965</v>
      </c>
      <c r="BL33">
        <v>0.90625</v>
      </c>
      <c r="BM33">
        <v>0</v>
      </c>
    </row>
    <row r="34" spans="1:65" x14ac:dyDescent="0.45">
      <c r="A34">
        <v>8.4</v>
      </c>
      <c r="B34">
        <v>56</v>
      </c>
      <c r="C34">
        <v>14</v>
      </c>
      <c r="D34">
        <v>3.9E-2</v>
      </c>
      <c r="E34">
        <v>128</v>
      </c>
      <c r="F34">
        <v>1</v>
      </c>
      <c r="G34">
        <v>97</v>
      </c>
      <c r="H34">
        <v>1</v>
      </c>
      <c r="I34">
        <v>43</v>
      </c>
      <c r="J34">
        <v>6</v>
      </c>
      <c r="K34">
        <v>3</v>
      </c>
      <c r="L34">
        <v>41</v>
      </c>
      <c r="M34">
        <v>37</v>
      </c>
      <c r="N34">
        <v>0</v>
      </c>
      <c r="O34">
        <v>165</v>
      </c>
      <c r="P34">
        <v>172</v>
      </c>
      <c r="Q34">
        <v>0</v>
      </c>
      <c r="R34">
        <v>1</v>
      </c>
      <c r="S34">
        <v>1</v>
      </c>
      <c r="T34">
        <v>0</v>
      </c>
      <c r="U34">
        <v>0.29821299014341057</v>
      </c>
      <c r="V34">
        <v>0.29821299014341057</v>
      </c>
      <c r="W34">
        <v>0.70178700985658948</v>
      </c>
      <c r="X34">
        <v>-0.35412532575555605</v>
      </c>
      <c r="Y34">
        <v>100</v>
      </c>
      <c r="Z34">
        <v>0.42493375618957452</v>
      </c>
      <c r="AC34" t="s">
        <v>50</v>
      </c>
      <c r="AD34">
        <v>-0.10103266024144834</v>
      </c>
      <c r="AE34">
        <v>3.6685294635355727E-2</v>
      </c>
      <c r="AF34">
        <v>7.5847200165456696</v>
      </c>
      <c r="AG34">
        <v>5.8865105776798408E-3</v>
      </c>
      <c r="AH34">
        <v>0.90390351069686048</v>
      </c>
      <c r="AI34">
        <v>0.84119269729236557</v>
      </c>
      <c r="AJ34">
        <v>0.97128940762325444</v>
      </c>
      <c r="BF34">
        <v>0.43341533557981682</v>
      </c>
      <c r="BG34">
        <v>0</v>
      </c>
      <c r="BH34">
        <v>1</v>
      </c>
      <c r="BI34">
        <v>20</v>
      </c>
      <c r="BJ34">
        <v>10</v>
      </c>
      <c r="BK34">
        <v>0.62962962962962965</v>
      </c>
      <c r="BL34">
        <v>0.89583333333333337</v>
      </c>
      <c r="BM34">
        <v>1.6589506172839483E-2</v>
      </c>
    </row>
    <row r="35" spans="1:65" x14ac:dyDescent="0.45">
      <c r="A35">
        <v>8.5</v>
      </c>
      <c r="B35">
        <v>53</v>
      </c>
      <c r="C35">
        <v>21</v>
      </c>
      <c r="D35">
        <v>0.56799999999999995</v>
      </c>
      <c r="E35">
        <v>125</v>
      </c>
      <c r="F35">
        <v>3</v>
      </c>
      <c r="G35">
        <v>109</v>
      </c>
      <c r="H35">
        <v>0</v>
      </c>
      <c r="I35">
        <v>44</v>
      </c>
      <c r="J35">
        <v>8</v>
      </c>
      <c r="K35">
        <v>3</v>
      </c>
      <c r="L35">
        <v>45</v>
      </c>
      <c r="M35">
        <v>34</v>
      </c>
      <c r="N35">
        <v>0</v>
      </c>
      <c r="O35">
        <v>160</v>
      </c>
      <c r="P35">
        <v>167</v>
      </c>
      <c r="Q35">
        <v>0</v>
      </c>
      <c r="R35">
        <v>1</v>
      </c>
      <c r="S35">
        <v>1</v>
      </c>
      <c r="T35">
        <v>0</v>
      </c>
      <c r="U35">
        <v>0.67602700038691677</v>
      </c>
      <c r="V35">
        <v>0.67602700038691677</v>
      </c>
      <c r="W35">
        <v>0.32397299961308323</v>
      </c>
      <c r="X35">
        <v>-1.1270951011898431</v>
      </c>
      <c r="Y35">
        <v>0</v>
      </c>
      <c r="Z35">
        <v>2.0866769798541456</v>
      </c>
      <c r="AC35" s="138" t="s">
        <v>51</v>
      </c>
      <c r="AD35" s="138">
        <v>0.12181779741738978</v>
      </c>
      <c r="AE35" s="138">
        <v>7.067966383987026E-2</v>
      </c>
      <c r="AF35" s="138">
        <v>2.9705203708754002</v>
      </c>
      <c r="AG35" s="138">
        <v>8.4794574554555122E-2</v>
      </c>
      <c r="AH35" s="138">
        <v>1.1295482764167857</v>
      </c>
      <c r="AI35" s="138">
        <v>0.98342706929948331</v>
      </c>
      <c r="AJ35" s="138">
        <v>1.2973807093442813</v>
      </c>
      <c r="BF35">
        <v>0.44288919493953388</v>
      </c>
      <c r="BG35">
        <v>1</v>
      </c>
      <c r="BH35">
        <v>0</v>
      </c>
      <c r="BI35">
        <v>21</v>
      </c>
      <c r="BJ35">
        <v>10</v>
      </c>
      <c r="BK35">
        <v>0.61111111111111116</v>
      </c>
      <c r="BL35">
        <v>0.89583333333333337</v>
      </c>
      <c r="BM35">
        <v>0</v>
      </c>
    </row>
    <row r="36" spans="1:65" x14ac:dyDescent="0.45">
      <c r="A36">
        <v>8.6</v>
      </c>
      <c r="B36">
        <v>48</v>
      </c>
      <c r="C36">
        <v>10</v>
      </c>
      <c r="D36">
        <v>1.6439999999999999</v>
      </c>
      <c r="E36">
        <v>60</v>
      </c>
      <c r="F36">
        <v>3</v>
      </c>
      <c r="G36">
        <v>118</v>
      </c>
      <c r="H36">
        <v>1</v>
      </c>
      <c r="I36">
        <v>34</v>
      </c>
      <c r="J36">
        <v>19</v>
      </c>
      <c r="K36">
        <v>1</v>
      </c>
      <c r="L36">
        <v>39</v>
      </c>
      <c r="M36">
        <v>22</v>
      </c>
      <c r="N36">
        <v>1</v>
      </c>
      <c r="O36">
        <v>172</v>
      </c>
      <c r="P36">
        <v>180</v>
      </c>
      <c r="Q36">
        <v>0</v>
      </c>
      <c r="R36">
        <v>1</v>
      </c>
      <c r="S36">
        <v>1</v>
      </c>
      <c r="T36">
        <v>0</v>
      </c>
      <c r="U36">
        <v>0.82321844971748948</v>
      </c>
      <c r="V36">
        <v>0.82321844971748948</v>
      </c>
      <c r="W36">
        <v>0.17678155028251052</v>
      </c>
      <c r="X36">
        <v>-1.73284048782952</v>
      </c>
      <c r="Y36">
        <v>0</v>
      </c>
      <c r="Z36">
        <v>4.6566988942110932</v>
      </c>
      <c r="AC36" t="s">
        <v>52</v>
      </c>
      <c r="AD36">
        <v>-0.15102288667715216</v>
      </c>
      <c r="AE36">
        <v>0.19539336947981367</v>
      </c>
      <c r="AF36">
        <v>0.59740092400714295</v>
      </c>
      <c r="AG36">
        <v>0.43957141310296738</v>
      </c>
      <c r="AH36">
        <v>0.85982801982771861</v>
      </c>
      <c r="AI36">
        <v>0.58626295951965868</v>
      </c>
      <c r="AJ36">
        <v>1.2610454262479551</v>
      </c>
      <c r="BF36">
        <v>0.45241720935563806</v>
      </c>
      <c r="BG36">
        <v>0</v>
      </c>
      <c r="BH36">
        <v>1</v>
      </c>
      <c r="BI36">
        <v>21</v>
      </c>
      <c r="BJ36">
        <v>11</v>
      </c>
      <c r="BK36">
        <v>0.61111111111111116</v>
      </c>
      <c r="BL36">
        <v>0.88541666666666663</v>
      </c>
      <c r="BM36">
        <v>1.6396604938271678E-2</v>
      </c>
    </row>
    <row r="37" spans="1:65" x14ac:dyDescent="0.45">
      <c r="A37">
        <v>8.6999999999999993</v>
      </c>
      <c r="B37">
        <v>51</v>
      </c>
      <c r="C37">
        <v>15</v>
      </c>
      <c r="D37">
        <v>0.18</v>
      </c>
      <c r="E37">
        <v>84</v>
      </c>
      <c r="F37">
        <v>4</v>
      </c>
      <c r="G37">
        <v>122</v>
      </c>
      <c r="H37">
        <v>1</v>
      </c>
      <c r="I37">
        <v>40</v>
      </c>
      <c r="J37">
        <v>8</v>
      </c>
      <c r="K37">
        <v>3</v>
      </c>
      <c r="L37">
        <v>43</v>
      </c>
      <c r="M37">
        <v>26</v>
      </c>
      <c r="N37">
        <v>1</v>
      </c>
      <c r="O37">
        <v>171</v>
      </c>
      <c r="P37">
        <v>180</v>
      </c>
      <c r="Q37">
        <v>1</v>
      </c>
      <c r="R37">
        <v>0</v>
      </c>
      <c r="S37">
        <v>1</v>
      </c>
      <c r="T37">
        <v>1</v>
      </c>
      <c r="U37">
        <v>0.29670429789377417</v>
      </c>
      <c r="V37">
        <v>0.29670429789377417</v>
      </c>
      <c r="W37">
        <v>0.70329570210622583</v>
      </c>
      <c r="X37">
        <v>-1.2150192661354939</v>
      </c>
      <c r="Y37">
        <v>0</v>
      </c>
      <c r="Z37">
        <v>2.3703589974892081</v>
      </c>
      <c r="AC37" t="s">
        <v>53</v>
      </c>
      <c r="AD37">
        <v>-2.4127666539642736E-2</v>
      </c>
      <c r="AE37">
        <v>4.9402349960021193E-2</v>
      </c>
      <c r="AF37">
        <v>0.23852583690288484</v>
      </c>
      <c r="AG37">
        <v>0.62527286618183431</v>
      </c>
      <c r="AH37">
        <v>0.97616107869541935</v>
      </c>
      <c r="AI37">
        <v>0.88607428106905672</v>
      </c>
      <c r="AJ37">
        <v>1.0754069629581549</v>
      </c>
      <c r="BF37">
        <v>0.48986965525743659</v>
      </c>
      <c r="BG37">
        <v>1</v>
      </c>
      <c r="BH37">
        <v>0</v>
      </c>
      <c r="BI37">
        <v>22</v>
      </c>
      <c r="BJ37">
        <v>11</v>
      </c>
      <c r="BK37">
        <v>0.59259259259259256</v>
      </c>
      <c r="BL37">
        <v>0.88541666666666663</v>
      </c>
      <c r="BM37">
        <v>1.6396604938271577E-2</v>
      </c>
    </row>
    <row r="38" spans="1:65" x14ac:dyDescent="0.45">
      <c r="A38">
        <v>8.6999999999999993</v>
      </c>
      <c r="B38">
        <v>53</v>
      </c>
      <c r="C38">
        <v>2</v>
      </c>
      <c r="D38">
        <v>2.8719999999999999</v>
      </c>
      <c r="E38">
        <v>144</v>
      </c>
      <c r="F38">
        <v>6</v>
      </c>
      <c r="G38">
        <v>73</v>
      </c>
      <c r="H38">
        <v>1</v>
      </c>
      <c r="I38">
        <v>35</v>
      </c>
      <c r="J38">
        <v>4</v>
      </c>
      <c r="K38">
        <v>3</v>
      </c>
      <c r="L38">
        <v>50</v>
      </c>
      <c r="M38">
        <v>34</v>
      </c>
      <c r="N38">
        <v>0</v>
      </c>
      <c r="O38">
        <v>165</v>
      </c>
      <c r="P38">
        <v>171</v>
      </c>
      <c r="Q38">
        <v>1</v>
      </c>
      <c r="R38">
        <v>0</v>
      </c>
      <c r="S38">
        <v>1</v>
      </c>
      <c r="T38">
        <v>1</v>
      </c>
      <c r="U38">
        <v>0.94348430384249338</v>
      </c>
      <c r="V38">
        <v>0.94348430384249338</v>
      </c>
      <c r="W38">
        <v>5.6515696157506623E-2</v>
      </c>
      <c r="X38">
        <v>-5.8175550408899893E-2</v>
      </c>
      <c r="Y38">
        <v>100</v>
      </c>
      <c r="Z38">
        <v>5.9901045441177192E-2</v>
      </c>
      <c r="AC38" t="s">
        <v>54</v>
      </c>
      <c r="AD38">
        <v>8.607402684125267E-3</v>
      </c>
      <c r="AE38">
        <v>1.4347063983860989E-2</v>
      </c>
      <c r="AF38">
        <v>0.35993010425328609</v>
      </c>
      <c r="AG38">
        <v>0.54854505636695194</v>
      </c>
      <c r="AH38">
        <v>1.0086445528870289</v>
      </c>
      <c r="AI38">
        <v>0.98067680728386508</v>
      </c>
      <c r="AJ38">
        <v>1.0374099056002148</v>
      </c>
      <c r="BF38">
        <v>0.4961642070280799</v>
      </c>
      <c r="BG38">
        <v>1</v>
      </c>
      <c r="BH38">
        <v>0</v>
      </c>
      <c r="BI38">
        <v>23</v>
      </c>
      <c r="BJ38">
        <v>11</v>
      </c>
      <c r="BK38">
        <v>0.57407407407407407</v>
      </c>
      <c r="BL38">
        <v>0.88541666666666663</v>
      </c>
      <c r="BM38">
        <v>0</v>
      </c>
    </row>
    <row r="39" spans="1:65" x14ac:dyDescent="0.45">
      <c r="A39">
        <v>8.6999999999999993</v>
      </c>
      <c r="B39">
        <v>53</v>
      </c>
      <c r="C39">
        <v>10</v>
      </c>
      <c r="D39">
        <v>1.2</v>
      </c>
      <c r="E39">
        <v>83</v>
      </c>
      <c r="F39">
        <v>2</v>
      </c>
      <c r="G39">
        <v>90</v>
      </c>
      <c r="H39">
        <v>1</v>
      </c>
      <c r="I39">
        <v>33</v>
      </c>
      <c r="J39">
        <v>8</v>
      </c>
      <c r="K39">
        <v>2</v>
      </c>
      <c r="L39">
        <v>39</v>
      </c>
      <c r="M39">
        <v>109</v>
      </c>
      <c r="N39">
        <v>1</v>
      </c>
      <c r="O39">
        <v>172</v>
      </c>
      <c r="P39">
        <v>179</v>
      </c>
      <c r="Q39">
        <v>1</v>
      </c>
      <c r="R39">
        <v>0</v>
      </c>
      <c r="S39">
        <v>1</v>
      </c>
      <c r="T39">
        <v>1</v>
      </c>
      <c r="U39">
        <v>0.57928836596488376</v>
      </c>
      <c r="V39">
        <v>0.57928836596488376</v>
      </c>
      <c r="W39">
        <v>0.42071163403511624</v>
      </c>
      <c r="X39">
        <v>-0.54595488400046399</v>
      </c>
      <c r="Y39">
        <v>100</v>
      </c>
      <c r="Z39">
        <v>0.72625596983009266</v>
      </c>
      <c r="AC39" t="s">
        <v>55</v>
      </c>
      <c r="AD39">
        <v>-1.6253376820716707</v>
      </c>
      <c r="AE39">
        <v>0.54974003523807535</v>
      </c>
      <c r="AF39">
        <v>8.7412285704459194</v>
      </c>
      <c r="AG39">
        <v>3.1109484842498773E-3</v>
      </c>
      <c r="AH39">
        <v>0.19684519288734992</v>
      </c>
      <c r="AI39">
        <v>6.7017040775444667E-2</v>
      </c>
      <c r="AJ39">
        <v>0.57818175070862643</v>
      </c>
      <c r="BF39">
        <v>0.49776894969328767</v>
      </c>
      <c r="BG39">
        <v>0</v>
      </c>
      <c r="BH39">
        <v>1</v>
      </c>
      <c r="BI39">
        <v>23</v>
      </c>
      <c r="BJ39">
        <v>12</v>
      </c>
      <c r="BK39">
        <v>0.57407407407407407</v>
      </c>
      <c r="BL39">
        <v>0.875</v>
      </c>
      <c r="BM39">
        <v>1.6203703703703679E-2</v>
      </c>
    </row>
    <row r="40" spans="1:65" x14ac:dyDescent="0.45">
      <c r="A40">
        <v>8.8000000000000007</v>
      </c>
      <c r="B40">
        <v>56</v>
      </c>
      <c r="C40">
        <v>3</v>
      </c>
      <c r="D40">
        <v>0.496</v>
      </c>
      <c r="E40">
        <v>86</v>
      </c>
      <c r="F40">
        <v>3</v>
      </c>
      <c r="G40">
        <v>100</v>
      </c>
      <c r="H40">
        <v>0</v>
      </c>
      <c r="I40">
        <v>54</v>
      </c>
      <c r="J40">
        <v>8</v>
      </c>
      <c r="K40">
        <v>4</v>
      </c>
      <c r="L40">
        <v>31</v>
      </c>
      <c r="M40">
        <v>37</v>
      </c>
      <c r="N40">
        <v>0</v>
      </c>
      <c r="O40">
        <v>172</v>
      </c>
      <c r="P40">
        <v>179</v>
      </c>
      <c r="Q40">
        <v>0</v>
      </c>
      <c r="R40">
        <v>1</v>
      </c>
      <c r="S40">
        <v>1</v>
      </c>
      <c r="T40">
        <v>0</v>
      </c>
      <c r="U40">
        <v>0.32521675836481329</v>
      </c>
      <c r="V40">
        <v>0.32521675836481329</v>
      </c>
      <c r="W40">
        <v>0.67478324163518666</v>
      </c>
      <c r="X40">
        <v>-0.39336376318422739</v>
      </c>
      <c r="Y40">
        <v>100</v>
      </c>
      <c r="Z40">
        <v>0.4819573728249727</v>
      </c>
      <c r="AC40" s="124" t="s">
        <v>35</v>
      </c>
      <c r="AD40" s="124">
        <v>-4.7778389163979473E-2</v>
      </c>
      <c r="AE40" s="124">
        <v>0.15625555176995162</v>
      </c>
      <c r="AF40" s="124">
        <v>9.3495798158727106E-2</v>
      </c>
      <c r="AG40" s="124">
        <v>0.75977914256701007</v>
      </c>
      <c r="AH40" s="124">
        <v>0.953345035259477</v>
      </c>
      <c r="AI40" s="124">
        <v>0.70185135456077652</v>
      </c>
      <c r="AJ40" s="124">
        <v>1.2949561902928413</v>
      </c>
      <c r="BF40">
        <v>0.50919247989897798</v>
      </c>
      <c r="BG40">
        <v>1</v>
      </c>
      <c r="BH40">
        <v>0</v>
      </c>
      <c r="BI40">
        <v>24</v>
      </c>
      <c r="BJ40">
        <v>12</v>
      </c>
      <c r="BK40">
        <v>0.55555555555555558</v>
      </c>
      <c r="BL40">
        <v>0.875</v>
      </c>
      <c r="BM40">
        <v>0</v>
      </c>
    </row>
    <row r="41" spans="1:65" x14ac:dyDescent="0.45">
      <c r="A41">
        <v>8.8000000000000007</v>
      </c>
      <c r="B41">
        <v>58</v>
      </c>
      <c r="C41">
        <v>13</v>
      </c>
      <c r="D41">
        <v>0.86399999999999999</v>
      </c>
      <c r="E41">
        <v>129</v>
      </c>
      <c r="F41">
        <v>4</v>
      </c>
      <c r="G41">
        <v>133</v>
      </c>
      <c r="H41">
        <v>0</v>
      </c>
      <c r="I41">
        <v>61</v>
      </c>
      <c r="J41">
        <v>8</v>
      </c>
      <c r="K41">
        <v>5</v>
      </c>
      <c r="L41">
        <v>44</v>
      </c>
      <c r="M41">
        <v>39</v>
      </c>
      <c r="N41">
        <v>0</v>
      </c>
      <c r="O41">
        <v>162</v>
      </c>
      <c r="P41">
        <v>168</v>
      </c>
      <c r="Q41">
        <v>1</v>
      </c>
      <c r="R41">
        <v>0</v>
      </c>
      <c r="S41">
        <v>1</v>
      </c>
      <c r="T41">
        <v>1</v>
      </c>
      <c r="U41">
        <v>0.34167040344672722</v>
      </c>
      <c r="V41">
        <v>0.34167040344672722</v>
      </c>
      <c r="W41">
        <v>0.65832959655327272</v>
      </c>
      <c r="X41">
        <v>-1.0739087392202955</v>
      </c>
      <c r="Y41">
        <v>0</v>
      </c>
      <c r="Z41">
        <v>1.9267972581532615</v>
      </c>
      <c r="AC41" t="s">
        <v>57</v>
      </c>
      <c r="AD41">
        <v>0.13204502856563746</v>
      </c>
      <c r="AE41">
        <v>0.15016486083680866</v>
      </c>
      <c r="AF41">
        <v>0.77322782477317142</v>
      </c>
      <c r="AG41">
        <v>0.37922034748712163</v>
      </c>
      <c r="AH41">
        <v>1.1411597028949456</v>
      </c>
      <c r="AI41">
        <v>0.85020932898925961</v>
      </c>
      <c r="AJ41">
        <v>1.5316762861910811</v>
      </c>
      <c r="BF41">
        <v>0.50933040137205066</v>
      </c>
      <c r="BG41">
        <v>0</v>
      </c>
      <c r="BH41">
        <v>1</v>
      </c>
      <c r="BI41">
        <v>24</v>
      </c>
      <c r="BJ41">
        <v>13</v>
      </c>
      <c r="BK41">
        <v>0.55555555555555558</v>
      </c>
      <c r="BL41">
        <v>0.86458333333333337</v>
      </c>
      <c r="BM41">
        <v>1.6010802469135874E-2</v>
      </c>
    </row>
    <row r="42" spans="1:65" x14ac:dyDescent="0.45">
      <c r="A42">
        <v>8.9</v>
      </c>
      <c r="B42">
        <v>39</v>
      </c>
      <c r="C42">
        <v>7</v>
      </c>
      <c r="D42">
        <v>7.1999999999999995E-2</v>
      </c>
      <c r="E42">
        <v>116</v>
      </c>
      <c r="F42">
        <v>7</v>
      </c>
      <c r="G42">
        <v>155</v>
      </c>
      <c r="H42">
        <v>1</v>
      </c>
      <c r="I42">
        <v>44</v>
      </c>
      <c r="J42">
        <v>16</v>
      </c>
      <c r="K42">
        <v>2</v>
      </c>
      <c r="L42">
        <v>35</v>
      </c>
      <c r="M42">
        <v>8</v>
      </c>
      <c r="N42">
        <v>1</v>
      </c>
      <c r="O42">
        <v>164</v>
      </c>
      <c r="P42">
        <v>170</v>
      </c>
      <c r="Q42">
        <v>1</v>
      </c>
      <c r="R42">
        <v>0</v>
      </c>
      <c r="S42">
        <v>1</v>
      </c>
      <c r="T42">
        <v>1</v>
      </c>
      <c r="U42">
        <v>0.45241720935563806</v>
      </c>
      <c r="V42">
        <v>0.45241720935563806</v>
      </c>
      <c r="W42">
        <v>0.54758279064436199</v>
      </c>
      <c r="X42">
        <v>-0.79315049533185322</v>
      </c>
      <c r="Y42">
        <v>0</v>
      </c>
      <c r="Z42">
        <v>1.2103491629424639</v>
      </c>
      <c r="BF42">
        <v>0.51182684317892191</v>
      </c>
      <c r="BG42">
        <v>1</v>
      </c>
      <c r="BH42">
        <v>0</v>
      </c>
      <c r="BI42">
        <v>25</v>
      </c>
      <c r="BJ42">
        <v>13</v>
      </c>
      <c r="BK42">
        <v>0.53703703703703698</v>
      </c>
      <c r="BL42">
        <v>0.86458333333333337</v>
      </c>
      <c r="BM42">
        <v>1.6010802469135683E-2</v>
      </c>
    </row>
    <row r="43" spans="1:65" x14ac:dyDescent="0.45">
      <c r="A43">
        <v>9</v>
      </c>
      <c r="B43">
        <v>39</v>
      </c>
      <c r="C43">
        <v>9</v>
      </c>
      <c r="D43">
        <v>0.10299999999999999</v>
      </c>
      <c r="E43">
        <v>89</v>
      </c>
      <c r="F43">
        <v>5</v>
      </c>
      <c r="G43">
        <v>135</v>
      </c>
      <c r="H43">
        <v>0</v>
      </c>
      <c r="I43">
        <v>40</v>
      </c>
      <c r="J43">
        <v>20</v>
      </c>
      <c r="K43">
        <v>2</v>
      </c>
      <c r="L43">
        <v>47</v>
      </c>
      <c r="M43">
        <v>16</v>
      </c>
      <c r="N43">
        <v>1</v>
      </c>
      <c r="O43">
        <v>170</v>
      </c>
      <c r="P43">
        <v>176</v>
      </c>
      <c r="Q43">
        <v>1</v>
      </c>
      <c r="R43">
        <v>0</v>
      </c>
      <c r="S43">
        <v>1</v>
      </c>
      <c r="T43">
        <v>1</v>
      </c>
      <c r="U43">
        <v>0.57798781117566544</v>
      </c>
      <c r="V43">
        <v>0.57798781117566544</v>
      </c>
      <c r="W43">
        <v>0.42201218882433456</v>
      </c>
      <c r="X43">
        <v>-0.54820249846348779</v>
      </c>
      <c r="Y43">
        <v>100</v>
      </c>
      <c r="Z43">
        <v>0.73014029130810532</v>
      </c>
      <c r="AC43" t="s">
        <v>191</v>
      </c>
      <c r="BF43">
        <v>0.51897373343190745</v>
      </c>
      <c r="BG43">
        <v>1</v>
      </c>
      <c r="BH43">
        <v>0</v>
      </c>
      <c r="BI43">
        <v>26</v>
      </c>
      <c r="BJ43">
        <v>13</v>
      </c>
      <c r="BK43">
        <v>0.5185185185185186</v>
      </c>
      <c r="BL43">
        <v>0.86458333333333337</v>
      </c>
      <c r="BM43">
        <v>1.6010802469135874E-2</v>
      </c>
    </row>
    <row r="44" spans="1:65" x14ac:dyDescent="0.45">
      <c r="A44">
        <v>9</v>
      </c>
      <c r="B44">
        <v>48</v>
      </c>
      <c r="C44">
        <v>12</v>
      </c>
      <c r="D44">
        <v>0.183</v>
      </c>
      <c r="E44">
        <v>85</v>
      </c>
      <c r="F44">
        <v>4</v>
      </c>
      <c r="G44">
        <v>130</v>
      </c>
      <c r="H44">
        <v>0</v>
      </c>
      <c r="I44">
        <v>37</v>
      </c>
      <c r="J44">
        <v>11</v>
      </c>
      <c r="K44">
        <v>2</v>
      </c>
      <c r="L44">
        <v>38</v>
      </c>
      <c r="M44">
        <v>22</v>
      </c>
      <c r="N44">
        <v>0</v>
      </c>
      <c r="O44">
        <v>171</v>
      </c>
      <c r="P44">
        <v>178</v>
      </c>
      <c r="Q44">
        <v>1</v>
      </c>
      <c r="R44">
        <v>0</v>
      </c>
      <c r="S44">
        <v>1</v>
      </c>
      <c r="T44">
        <v>1</v>
      </c>
      <c r="U44">
        <v>0.84382965906918361</v>
      </c>
      <c r="V44">
        <v>0.84382965906918361</v>
      </c>
      <c r="W44">
        <v>0.15617034093081639</v>
      </c>
      <c r="X44">
        <v>-0.16980463050314965</v>
      </c>
      <c r="Y44">
        <v>100</v>
      </c>
      <c r="Z44">
        <v>0.18507330152756854</v>
      </c>
      <c r="BF44">
        <v>0.52072103326493635</v>
      </c>
      <c r="BG44">
        <v>1</v>
      </c>
      <c r="BH44">
        <v>0</v>
      </c>
      <c r="BI44">
        <v>27</v>
      </c>
      <c r="BJ44">
        <v>13</v>
      </c>
      <c r="BK44">
        <v>0.5</v>
      </c>
      <c r="BL44">
        <v>0.86458333333333337</v>
      </c>
      <c r="BM44">
        <v>1.601080246913578E-2</v>
      </c>
    </row>
    <row r="45" spans="1:65" x14ac:dyDescent="0.45">
      <c r="A45">
        <v>9</v>
      </c>
      <c r="B45">
        <v>53</v>
      </c>
      <c r="C45">
        <v>13</v>
      </c>
      <c r="D45">
        <v>0.84</v>
      </c>
      <c r="E45">
        <v>99</v>
      </c>
      <c r="F45">
        <v>3</v>
      </c>
      <c r="G45">
        <v>110</v>
      </c>
      <c r="H45">
        <v>0</v>
      </c>
      <c r="I45">
        <v>36</v>
      </c>
      <c r="J45">
        <v>9</v>
      </c>
      <c r="K45">
        <v>2</v>
      </c>
      <c r="L45">
        <v>41</v>
      </c>
      <c r="M45">
        <v>30</v>
      </c>
      <c r="N45">
        <v>1</v>
      </c>
      <c r="O45">
        <v>171</v>
      </c>
      <c r="P45">
        <v>176</v>
      </c>
      <c r="Q45">
        <v>1</v>
      </c>
      <c r="R45">
        <v>0</v>
      </c>
      <c r="S45">
        <v>1</v>
      </c>
      <c r="T45">
        <v>1</v>
      </c>
      <c r="U45">
        <v>0.5350577132213381</v>
      </c>
      <c r="V45">
        <v>0.5350577132213381</v>
      </c>
      <c r="W45">
        <v>0.4649422867786619</v>
      </c>
      <c r="X45">
        <v>-0.62538066272416815</v>
      </c>
      <c r="Y45">
        <v>100</v>
      </c>
      <c r="Z45">
        <v>0.86895726440323007</v>
      </c>
      <c r="BF45">
        <v>0.53346850098580301</v>
      </c>
      <c r="BG45">
        <v>1</v>
      </c>
      <c r="BH45">
        <v>0</v>
      </c>
      <c r="BI45">
        <v>28</v>
      </c>
      <c r="BJ45">
        <v>13</v>
      </c>
      <c r="BK45">
        <v>0.48148148148148151</v>
      </c>
      <c r="BL45">
        <v>0.86458333333333337</v>
      </c>
      <c r="BM45">
        <v>0</v>
      </c>
    </row>
    <row r="46" spans="1:65" x14ac:dyDescent="0.45">
      <c r="A46">
        <v>9</v>
      </c>
      <c r="B46">
        <v>56</v>
      </c>
      <c r="C46">
        <v>3</v>
      </c>
      <c r="D46">
        <v>1.4039999999999999</v>
      </c>
      <c r="E46">
        <v>69</v>
      </c>
      <c r="F46">
        <v>1</v>
      </c>
      <c r="G46">
        <v>87</v>
      </c>
      <c r="H46">
        <v>0</v>
      </c>
      <c r="I46">
        <v>34</v>
      </c>
      <c r="J46">
        <v>8</v>
      </c>
      <c r="K46">
        <v>2</v>
      </c>
      <c r="L46">
        <v>32</v>
      </c>
      <c r="M46">
        <v>38</v>
      </c>
      <c r="N46">
        <v>0</v>
      </c>
      <c r="O46">
        <v>174</v>
      </c>
      <c r="P46">
        <v>181</v>
      </c>
      <c r="Q46">
        <v>1</v>
      </c>
      <c r="R46">
        <v>0</v>
      </c>
      <c r="S46">
        <v>1</v>
      </c>
      <c r="T46">
        <v>1</v>
      </c>
      <c r="U46">
        <v>0.79145290078349562</v>
      </c>
      <c r="V46">
        <v>0.79145290078349562</v>
      </c>
      <c r="W46">
        <v>0.20854709921650438</v>
      </c>
      <c r="X46">
        <v>-0.23388490770643905</v>
      </c>
      <c r="Y46">
        <v>100</v>
      </c>
      <c r="Z46">
        <v>0.26349906483386948</v>
      </c>
      <c r="BF46">
        <v>0.5350577132213381</v>
      </c>
      <c r="BG46">
        <v>0</v>
      </c>
      <c r="BH46">
        <v>1</v>
      </c>
      <c r="BI46">
        <v>28</v>
      </c>
      <c r="BJ46">
        <v>14</v>
      </c>
      <c r="BK46">
        <v>0.48148148148148151</v>
      </c>
      <c r="BL46">
        <v>0.85416666666666663</v>
      </c>
      <c r="BM46">
        <v>0</v>
      </c>
    </row>
    <row r="47" spans="1:65" x14ac:dyDescent="0.45">
      <c r="A47">
        <v>9.1</v>
      </c>
      <c r="B47">
        <v>44</v>
      </c>
      <c r="C47">
        <v>14</v>
      </c>
      <c r="D47">
        <v>1.2270000000000001</v>
      </c>
      <c r="E47">
        <v>100</v>
      </c>
      <c r="F47">
        <v>5</v>
      </c>
      <c r="G47">
        <v>98</v>
      </c>
      <c r="H47">
        <v>0</v>
      </c>
      <c r="I47">
        <v>37</v>
      </c>
      <c r="J47">
        <v>10</v>
      </c>
      <c r="K47">
        <v>4</v>
      </c>
      <c r="L47">
        <v>41</v>
      </c>
      <c r="M47">
        <v>20</v>
      </c>
      <c r="N47">
        <v>0</v>
      </c>
      <c r="O47">
        <v>173</v>
      </c>
      <c r="P47">
        <v>180</v>
      </c>
      <c r="Q47">
        <v>1</v>
      </c>
      <c r="R47">
        <v>0</v>
      </c>
      <c r="S47">
        <v>1</v>
      </c>
      <c r="T47">
        <v>1</v>
      </c>
      <c r="U47">
        <v>0.92517013432874706</v>
      </c>
      <c r="V47">
        <v>0.92517013432874706</v>
      </c>
      <c r="W47">
        <v>7.4829865671252938E-2</v>
      </c>
      <c r="X47">
        <v>-7.7777629378526433E-2</v>
      </c>
      <c r="Y47">
        <v>100</v>
      </c>
      <c r="Z47">
        <v>8.0882275480655672E-2</v>
      </c>
      <c r="BF47">
        <v>0.54197842967850207</v>
      </c>
      <c r="BG47">
        <v>0</v>
      </c>
      <c r="BH47">
        <v>1</v>
      </c>
      <c r="BI47">
        <v>28</v>
      </c>
      <c r="BJ47">
        <v>15</v>
      </c>
      <c r="BK47">
        <v>0.48148148148148151</v>
      </c>
      <c r="BL47">
        <v>0.84375</v>
      </c>
      <c r="BM47">
        <v>1.5625000000000069E-2</v>
      </c>
    </row>
    <row r="48" spans="1:65" x14ac:dyDescent="0.45">
      <c r="A48">
        <v>9.1</v>
      </c>
      <c r="B48">
        <v>62</v>
      </c>
      <c r="C48">
        <v>23</v>
      </c>
      <c r="D48">
        <v>0.42399999999999999</v>
      </c>
      <c r="E48">
        <v>123</v>
      </c>
      <c r="F48">
        <v>2</v>
      </c>
      <c r="G48">
        <v>75</v>
      </c>
      <c r="H48">
        <v>0</v>
      </c>
      <c r="I48">
        <v>49</v>
      </c>
      <c r="J48">
        <v>12</v>
      </c>
      <c r="K48">
        <v>3</v>
      </c>
      <c r="L48">
        <v>48</v>
      </c>
      <c r="M48">
        <v>43</v>
      </c>
      <c r="N48">
        <v>1</v>
      </c>
      <c r="O48">
        <v>157</v>
      </c>
      <c r="P48">
        <v>162</v>
      </c>
      <c r="Q48">
        <v>0</v>
      </c>
      <c r="R48">
        <v>1</v>
      </c>
      <c r="S48">
        <v>1</v>
      </c>
      <c r="T48">
        <v>0</v>
      </c>
      <c r="U48">
        <v>0.11698868355618725</v>
      </c>
      <c r="V48">
        <v>0.11698868355618725</v>
      </c>
      <c r="W48">
        <v>0.8830113164438127</v>
      </c>
      <c r="X48">
        <v>-0.12441726255564239</v>
      </c>
      <c r="Y48">
        <v>100</v>
      </c>
      <c r="Z48">
        <v>0.13248831739477646</v>
      </c>
      <c r="BF48">
        <v>0.5647791060070978</v>
      </c>
      <c r="BG48">
        <v>1</v>
      </c>
      <c r="BH48">
        <v>0</v>
      </c>
      <c r="BI48">
        <v>29</v>
      </c>
      <c r="BJ48">
        <v>15</v>
      </c>
      <c r="BK48">
        <v>0.46296296296296291</v>
      </c>
      <c r="BL48">
        <v>0.84375</v>
      </c>
      <c r="BM48">
        <v>0</v>
      </c>
    </row>
    <row r="49" spans="1:65" x14ac:dyDescent="0.45">
      <c r="A49">
        <v>9.1</v>
      </c>
      <c r="B49">
        <v>78</v>
      </c>
      <c r="C49">
        <v>3</v>
      </c>
      <c r="D49">
        <v>1.6240000000000001</v>
      </c>
      <c r="E49">
        <v>148</v>
      </c>
      <c r="F49">
        <v>5</v>
      </c>
      <c r="G49">
        <v>73</v>
      </c>
      <c r="H49">
        <v>0</v>
      </c>
      <c r="I49">
        <v>39</v>
      </c>
      <c r="J49">
        <v>11</v>
      </c>
      <c r="K49">
        <v>4</v>
      </c>
      <c r="L49">
        <v>36</v>
      </c>
      <c r="M49">
        <v>59</v>
      </c>
      <c r="N49">
        <v>0</v>
      </c>
      <c r="O49">
        <v>168</v>
      </c>
      <c r="P49">
        <v>175</v>
      </c>
      <c r="Q49">
        <v>1</v>
      </c>
      <c r="R49">
        <v>0</v>
      </c>
      <c r="S49">
        <v>1</v>
      </c>
      <c r="T49">
        <v>1</v>
      </c>
      <c r="U49">
        <v>0.98219604301523689</v>
      </c>
      <c r="V49">
        <v>0.98219604301523689</v>
      </c>
      <c r="W49">
        <v>1.7803956984763114E-2</v>
      </c>
      <c r="X49">
        <v>-1.7964354080651841E-2</v>
      </c>
      <c r="Y49">
        <v>100</v>
      </c>
      <c r="Z49">
        <v>1.8126683681301412E-2</v>
      </c>
      <c r="BF49">
        <v>0.56839378079357772</v>
      </c>
      <c r="BG49">
        <v>0</v>
      </c>
      <c r="BH49">
        <v>1</v>
      </c>
      <c r="BI49">
        <v>29</v>
      </c>
      <c r="BJ49">
        <v>16</v>
      </c>
      <c r="BK49">
        <v>0.46296296296296291</v>
      </c>
      <c r="BL49">
        <v>0.83333333333333337</v>
      </c>
      <c r="BM49">
        <v>0</v>
      </c>
    </row>
    <row r="50" spans="1:65" x14ac:dyDescent="0.45">
      <c r="A50">
        <v>9.1999999999999993</v>
      </c>
      <c r="B50">
        <v>55</v>
      </c>
      <c r="C50">
        <v>16</v>
      </c>
      <c r="D50">
        <v>6.5000000000000002E-2</v>
      </c>
      <c r="E50">
        <v>154</v>
      </c>
      <c r="F50">
        <v>3</v>
      </c>
      <c r="G50">
        <v>75</v>
      </c>
      <c r="H50">
        <v>0</v>
      </c>
      <c r="I50">
        <v>42</v>
      </c>
      <c r="J50">
        <v>13</v>
      </c>
      <c r="K50">
        <v>2</v>
      </c>
      <c r="L50">
        <v>34</v>
      </c>
      <c r="M50">
        <v>34</v>
      </c>
      <c r="N50">
        <v>1</v>
      </c>
      <c r="O50">
        <v>158</v>
      </c>
      <c r="P50">
        <v>165</v>
      </c>
      <c r="Q50">
        <v>0</v>
      </c>
      <c r="R50">
        <v>1</v>
      </c>
      <c r="S50">
        <v>1</v>
      </c>
      <c r="T50">
        <v>0</v>
      </c>
      <c r="U50">
        <v>0.38054245987479451</v>
      </c>
      <c r="V50">
        <v>0.38054245987479451</v>
      </c>
      <c r="W50">
        <v>0.61945754012520549</v>
      </c>
      <c r="X50">
        <v>-0.47891111920420459</v>
      </c>
      <c r="Y50">
        <v>100</v>
      </c>
      <c r="Z50">
        <v>0.61431564752263546</v>
      </c>
      <c r="BF50">
        <v>0.5740779896376641</v>
      </c>
      <c r="BG50">
        <v>0</v>
      </c>
      <c r="BH50">
        <v>1</v>
      </c>
      <c r="BI50">
        <v>29</v>
      </c>
      <c r="BJ50">
        <v>17</v>
      </c>
      <c r="BK50">
        <v>0.46296296296296291</v>
      </c>
      <c r="BL50">
        <v>0.82291666666666663</v>
      </c>
      <c r="BM50">
        <v>0</v>
      </c>
    </row>
    <row r="51" spans="1:65" x14ac:dyDescent="0.45">
      <c r="A51">
        <v>9.3000000000000007</v>
      </c>
      <c r="B51">
        <v>55</v>
      </c>
      <c r="C51">
        <v>11</v>
      </c>
      <c r="D51">
        <v>8.5000000000000006E-2</v>
      </c>
      <c r="E51">
        <v>125</v>
      </c>
      <c r="F51">
        <v>7</v>
      </c>
      <c r="G51">
        <v>107</v>
      </c>
      <c r="H51">
        <v>0</v>
      </c>
      <c r="I51">
        <v>38</v>
      </c>
      <c r="J51">
        <v>4</v>
      </c>
      <c r="K51">
        <v>5</v>
      </c>
      <c r="L51">
        <v>32</v>
      </c>
      <c r="M51">
        <v>35</v>
      </c>
      <c r="N51">
        <v>0</v>
      </c>
      <c r="O51">
        <v>162</v>
      </c>
      <c r="P51">
        <v>169</v>
      </c>
      <c r="Q51">
        <v>1</v>
      </c>
      <c r="R51">
        <v>0</v>
      </c>
      <c r="S51">
        <v>1</v>
      </c>
      <c r="T51">
        <v>1</v>
      </c>
      <c r="U51">
        <v>0.79241597080671866</v>
      </c>
      <c r="V51">
        <v>0.79241597080671866</v>
      </c>
      <c r="W51">
        <v>0.20758402919328134</v>
      </c>
      <c r="X51">
        <v>-0.23266880938013496</v>
      </c>
      <c r="Y51">
        <v>100</v>
      </c>
      <c r="Z51">
        <v>0.26196345964853601</v>
      </c>
      <c r="BF51">
        <v>0.57460027059831198</v>
      </c>
      <c r="BG51">
        <v>0</v>
      </c>
      <c r="BH51">
        <v>1</v>
      </c>
      <c r="BI51">
        <v>29</v>
      </c>
      <c r="BJ51">
        <v>18</v>
      </c>
      <c r="BK51">
        <v>0.46296296296296291</v>
      </c>
      <c r="BL51">
        <v>0.8125</v>
      </c>
      <c r="BM51">
        <v>1.5046296296296273E-2</v>
      </c>
    </row>
    <row r="52" spans="1:65" x14ac:dyDescent="0.45">
      <c r="A52">
        <v>9.4</v>
      </c>
      <c r="B52">
        <v>44</v>
      </c>
      <c r="C52">
        <v>12</v>
      </c>
      <c r="D52">
        <v>2.3239999999999998</v>
      </c>
      <c r="E52">
        <v>97</v>
      </c>
      <c r="F52">
        <v>2</v>
      </c>
      <c r="G52">
        <v>101</v>
      </c>
      <c r="H52">
        <v>0</v>
      </c>
      <c r="I52">
        <v>49</v>
      </c>
      <c r="J52">
        <v>19</v>
      </c>
      <c r="K52">
        <v>3</v>
      </c>
      <c r="L52">
        <v>32</v>
      </c>
      <c r="M52">
        <v>21</v>
      </c>
      <c r="N52">
        <v>1</v>
      </c>
      <c r="O52">
        <v>172</v>
      </c>
      <c r="P52">
        <v>179</v>
      </c>
      <c r="Q52">
        <v>1</v>
      </c>
      <c r="R52">
        <v>0</v>
      </c>
      <c r="S52">
        <v>1</v>
      </c>
      <c r="T52">
        <v>1</v>
      </c>
      <c r="U52">
        <v>0.66111425467200691</v>
      </c>
      <c r="V52">
        <v>0.66111425467200691</v>
      </c>
      <c r="W52">
        <v>0.33888574532799309</v>
      </c>
      <c r="X52">
        <v>-0.41382860282392492</v>
      </c>
      <c r="Y52">
        <v>100</v>
      </c>
      <c r="Z52">
        <v>0.51259784966536781</v>
      </c>
      <c r="BF52">
        <v>0.57462853026786309</v>
      </c>
      <c r="BG52">
        <v>1</v>
      </c>
      <c r="BH52">
        <v>0</v>
      </c>
      <c r="BI52">
        <v>30</v>
      </c>
      <c r="BJ52">
        <v>18</v>
      </c>
      <c r="BK52">
        <v>0.44444444444444442</v>
      </c>
      <c r="BL52">
        <v>0.8125</v>
      </c>
      <c r="BM52">
        <v>0</v>
      </c>
    </row>
    <row r="53" spans="1:65" x14ac:dyDescent="0.45">
      <c r="A53">
        <v>9.4</v>
      </c>
      <c r="B53">
        <v>49</v>
      </c>
      <c r="C53">
        <v>10</v>
      </c>
      <c r="D53">
        <v>1.248</v>
      </c>
      <c r="E53">
        <v>92</v>
      </c>
      <c r="F53">
        <v>2</v>
      </c>
      <c r="G53">
        <v>98</v>
      </c>
      <c r="H53">
        <v>0</v>
      </c>
      <c r="I53">
        <v>53</v>
      </c>
      <c r="J53">
        <v>12</v>
      </c>
      <c r="K53">
        <v>4</v>
      </c>
      <c r="L53">
        <v>42</v>
      </c>
      <c r="M53">
        <v>25</v>
      </c>
      <c r="N53">
        <v>0</v>
      </c>
      <c r="O53">
        <v>175</v>
      </c>
      <c r="P53">
        <v>182</v>
      </c>
      <c r="Q53">
        <v>0</v>
      </c>
      <c r="R53">
        <v>1</v>
      </c>
      <c r="S53">
        <v>1</v>
      </c>
      <c r="T53">
        <v>0</v>
      </c>
      <c r="U53">
        <v>0.4961642070280799</v>
      </c>
      <c r="V53">
        <v>0.4961642070280799</v>
      </c>
      <c r="W53">
        <v>0.50383579297192016</v>
      </c>
      <c r="X53">
        <v>-0.68550487159299056</v>
      </c>
      <c r="Y53">
        <v>100</v>
      </c>
      <c r="Z53">
        <v>0.98477363845353505</v>
      </c>
      <c r="BF53">
        <v>0.57741491323937033</v>
      </c>
      <c r="BG53">
        <v>0</v>
      </c>
      <c r="BH53">
        <v>1</v>
      </c>
      <c r="BI53">
        <v>30</v>
      </c>
      <c r="BJ53">
        <v>19</v>
      </c>
      <c r="BK53">
        <v>0.44444444444444442</v>
      </c>
      <c r="BL53">
        <v>0.80208333333333337</v>
      </c>
      <c r="BM53">
        <v>0</v>
      </c>
    </row>
    <row r="54" spans="1:65" x14ac:dyDescent="0.45">
      <c r="A54">
        <v>9.4</v>
      </c>
      <c r="B54">
        <v>50</v>
      </c>
      <c r="C54">
        <v>11</v>
      </c>
      <c r="D54">
        <v>1.5449999999999999</v>
      </c>
      <c r="E54">
        <v>102</v>
      </c>
      <c r="F54">
        <v>3</v>
      </c>
      <c r="G54">
        <v>110</v>
      </c>
      <c r="H54">
        <v>0</v>
      </c>
      <c r="I54">
        <v>41</v>
      </c>
      <c r="J54">
        <v>10</v>
      </c>
      <c r="K54">
        <v>3</v>
      </c>
      <c r="L54">
        <v>41</v>
      </c>
      <c r="M54">
        <v>28</v>
      </c>
      <c r="N54">
        <v>1</v>
      </c>
      <c r="O54">
        <v>162</v>
      </c>
      <c r="P54">
        <v>169</v>
      </c>
      <c r="Q54">
        <v>1</v>
      </c>
      <c r="R54">
        <v>0</v>
      </c>
      <c r="S54">
        <v>1</v>
      </c>
      <c r="T54">
        <v>1</v>
      </c>
      <c r="U54">
        <v>0.35193286680459018</v>
      </c>
      <c r="V54">
        <v>0.35193286680459018</v>
      </c>
      <c r="W54">
        <v>0.64806713319540976</v>
      </c>
      <c r="X54">
        <v>-1.0443148408784209</v>
      </c>
      <c r="Y54">
        <v>0</v>
      </c>
      <c r="Z54">
        <v>1.8414510104714015</v>
      </c>
      <c r="BF54">
        <v>0.57762804824415881</v>
      </c>
      <c r="BG54">
        <v>0</v>
      </c>
      <c r="BH54">
        <v>1</v>
      </c>
      <c r="BI54">
        <v>30</v>
      </c>
      <c r="BJ54">
        <v>20</v>
      </c>
      <c r="BK54">
        <v>0.44444444444444442</v>
      </c>
      <c r="BL54">
        <v>0.79166666666666663</v>
      </c>
      <c r="BM54">
        <v>0</v>
      </c>
    </row>
    <row r="55" spans="1:65" x14ac:dyDescent="0.45">
      <c r="A55">
        <v>9.4</v>
      </c>
      <c r="B55">
        <v>55</v>
      </c>
      <c r="C55">
        <v>14</v>
      </c>
      <c r="D55">
        <v>0.65500000000000003</v>
      </c>
      <c r="E55">
        <v>150</v>
      </c>
      <c r="F55">
        <v>3</v>
      </c>
      <c r="G55">
        <v>108</v>
      </c>
      <c r="H55">
        <v>0</v>
      </c>
      <c r="I55">
        <v>37</v>
      </c>
      <c r="J55">
        <v>9</v>
      </c>
      <c r="K55">
        <v>2</v>
      </c>
      <c r="L55">
        <v>40</v>
      </c>
      <c r="M55">
        <v>35</v>
      </c>
      <c r="N55">
        <v>0</v>
      </c>
      <c r="O55">
        <v>163</v>
      </c>
      <c r="P55">
        <v>168</v>
      </c>
      <c r="Q55">
        <v>1</v>
      </c>
      <c r="R55">
        <v>0</v>
      </c>
      <c r="S55">
        <v>1</v>
      </c>
      <c r="T55">
        <v>1</v>
      </c>
      <c r="U55">
        <v>0.84449400740476954</v>
      </c>
      <c r="V55">
        <v>0.84449400740476954</v>
      </c>
      <c r="W55">
        <v>0.15550599259523046</v>
      </c>
      <c r="X55">
        <v>-0.16901763878696716</v>
      </c>
      <c r="Y55">
        <v>100</v>
      </c>
      <c r="Z55">
        <v>0.18414102555105022</v>
      </c>
      <c r="BF55">
        <v>0.57798781117566544</v>
      </c>
      <c r="BG55">
        <v>0</v>
      </c>
      <c r="BH55">
        <v>1</v>
      </c>
      <c r="BI55">
        <v>30</v>
      </c>
      <c r="BJ55">
        <v>21</v>
      </c>
      <c r="BK55">
        <v>0.44444444444444442</v>
      </c>
      <c r="BL55">
        <v>0.78125</v>
      </c>
      <c r="BM55">
        <v>1.446759259259257E-2</v>
      </c>
    </row>
    <row r="56" spans="1:65" x14ac:dyDescent="0.45">
      <c r="A56">
        <v>9.5</v>
      </c>
      <c r="B56">
        <v>44</v>
      </c>
      <c r="C56">
        <v>10</v>
      </c>
      <c r="D56">
        <v>0.19600000000000001</v>
      </c>
      <c r="E56">
        <v>49</v>
      </c>
      <c r="F56">
        <v>3</v>
      </c>
      <c r="G56">
        <v>111</v>
      </c>
      <c r="H56">
        <v>0</v>
      </c>
      <c r="I56">
        <v>33</v>
      </c>
      <c r="J56">
        <v>12</v>
      </c>
      <c r="K56">
        <v>2</v>
      </c>
      <c r="L56">
        <v>40</v>
      </c>
      <c r="M56">
        <v>15</v>
      </c>
      <c r="N56">
        <v>0</v>
      </c>
      <c r="O56">
        <v>181</v>
      </c>
      <c r="P56">
        <v>189</v>
      </c>
      <c r="Q56">
        <v>1</v>
      </c>
      <c r="R56">
        <v>0</v>
      </c>
      <c r="S56">
        <v>1</v>
      </c>
      <c r="T56">
        <v>1</v>
      </c>
      <c r="U56">
        <v>0.82692537704089086</v>
      </c>
      <c r="V56">
        <v>0.82692537704089086</v>
      </c>
      <c r="W56">
        <v>0.17307462295910914</v>
      </c>
      <c r="X56">
        <v>-0.1900408213539119</v>
      </c>
      <c r="Y56">
        <v>100</v>
      </c>
      <c r="Z56">
        <v>0.20929896187059538</v>
      </c>
      <c r="BF56">
        <v>0.57887558509791703</v>
      </c>
      <c r="BG56">
        <v>1</v>
      </c>
      <c r="BH56">
        <v>0</v>
      </c>
      <c r="BI56">
        <v>31</v>
      </c>
      <c r="BJ56">
        <v>21</v>
      </c>
      <c r="BK56">
        <v>0.42592592592592593</v>
      </c>
      <c r="BL56">
        <v>0.78125</v>
      </c>
      <c r="BM56">
        <v>0</v>
      </c>
    </row>
    <row r="57" spans="1:65" x14ac:dyDescent="0.45">
      <c r="A57">
        <v>9.5</v>
      </c>
      <c r="B57">
        <v>53</v>
      </c>
      <c r="C57">
        <v>19</v>
      </c>
      <c r="D57">
        <v>1.2949999999999999</v>
      </c>
      <c r="E57">
        <v>110</v>
      </c>
      <c r="F57">
        <v>1</v>
      </c>
      <c r="G57">
        <v>88</v>
      </c>
      <c r="H57">
        <v>0</v>
      </c>
      <c r="I57">
        <v>40</v>
      </c>
      <c r="J57">
        <v>8</v>
      </c>
      <c r="K57">
        <v>3</v>
      </c>
      <c r="L57">
        <v>49</v>
      </c>
      <c r="M57">
        <v>31</v>
      </c>
      <c r="N57">
        <v>1</v>
      </c>
      <c r="O57">
        <v>175</v>
      </c>
      <c r="P57">
        <v>182</v>
      </c>
      <c r="Q57">
        <v>1</v>
      </c>
      <c r="R57">
        <v>0</v>
      </c>
      <c r="S57">
        <v>1</v>
      </c>
      <c r="T57">
        <v>1</v>
      </c>
      <c r="U57">
        <v>0.41602312071397485</v>
      </c>
      <c r="V57">
        <v>0.41602312071397485</v>
      </c>
      <c r="W57">
        <v>0.58397687928602515</v>
      </c>
      <c r="X57">
        <v>-0.87701444162594655</v>
      </c>
      <c r="Y57">
        <v>0</v>
      </c>
      <c r="Z57">
        <v>1.4037125587727184</v>
      </c>
      <c r="BF57">
        <v>0.57928836596488376</v>
      </c>
      <c r="BG57">
        <v>0</v>
      </c>
      <c r="BH57">
        <v>1</v>
      </c>
      <c r="BI57">
        <v>31</v>
      </c>
      <c r="BJ57">
        <v>22</v>
      </c>
      <c r="BK57">
        <v>0.42592592592592593</v>
      </c>
      <c r="BL57">
        <v>0.77083333333333337</v>
      </c>
      <c r="BM57">
        <v>1.427469135802467E-2</v>
      </c>
    </row>
    <row r="58" spans="1:65" x14ac:dyDescent="0.45">
      <c r="A58">
        <v>9.5</v>
      </c>
      <c r="B58">
        <v>62</v>
      </c>
      <c r="C58">
        <v>21</v>
      </c>
      <c r="D58">
        <v>0.73399999999999999</v>
      </c>
      <c r="E58">
        <v>152</v>
      </c>
      <c r="F58">
        <v>3</v>
      </c>
      <c r="G58">
        <v>111</v>
      </c>
      <c r="H58">
        <v>0</v>
      </c>
      <c r="I58">
        <v>44</v>
      </c>
      <c r="J58">
        <v>5</v>
      </c>
      <c r="K58">
        <v>3</v>
      </c>
      <c r="L58">
        <v>47</v>
      </c>
      <c r="M58">
        <v>43</v>
      </c>
      <c r="N58">
        <v>0</v>
      </c>
      <c r="O58">
        <v>164</v>
      </c>
      <c r="P58">
        <v>169</v>
      </c>
      <c r="Q58">
        <v>1</v>
      </c>
      <c r="R58">
        <v>0</v>
      </c>
      <c r="S58">
        <v>1</v>
      </c>
      <c r="T58">
        <v>1</v>
      </c>
      <c r="U58">
        <v>0.73149525771700974</v>
      </c>
      <c r="V58">
        <v>0.73149525771700974</v>
      </c>
      <c r="W58">
        <v>0.26850474228299026</v>
      </c>
      <c r="X58">
        <v>-0.31266454149989698</v>
      </c>
      <c r="Y58">
        <v>100</v>
      </c>
      <c r="Z58">
        <v>0.36706286124258847</v>
      </c>
      <c r="BF58">
        <v>0.58170779050530108</v>
      </c>
      <c r="BG58">
        <v>1</v>
      </c>
      <c r="BH58">
        <v>0</v>
      </c>
      <c r="BI58">
        <v>32</v>
      </c>
      <c r="BJ58">
        <v>22</v>
      </c>
      <c r="BK58">
        <v>0.40740740740740744</v>
      </c>
      <c r="BL58">
        <v>0.77083333333333337</v>
      </c>
      <c r="BM58">
        <v>1.4274691358024755E-2</v>
      </c>
    </row>
    <row r="59" spans="1:65" x14ac:dyDescent="0.45">
      <c r="A59">
        <v>9.6</v>
      </c>
      <c r="B59">
        <v>51</v>
      </c>
      <c r="C59">
        <v>6</v>
      </c>
      <c r="D59">
        <v>0.498</v>
      </c>
      <c r="E59">
        <v>31</v>
      </c>
      <c r="F59">
        <v>4</v>
      </c>
      <c r="G59">
        <v>117</v>
      </c>
      <c r="H59">
        <v>0</v>
      </c>
      <c r="I59">
        <v>30</v>
      </c>
      <c r="J59">
        <v>5</v>
      </c>
      <c r="K59">
        <v>2</v>
      </c>
      <c r="L59">
        <v>36</v>
      </c>
      <c r="M59">
        <v>20</v>
      </c>
      <c r="N59">
        <v>0</v>
      </c>
      <c r="O59">
        <v>179</v>
      </c>
      <c r="P59">
        <v>187</v>
      </c>
      <c r="Q59">
        <v>1</v>
      </c>
      <c r="R59">
        <v>0</v>
      </c>
      <c r="S59">
        <v>1</v>
      </c>
      <c r="T59">
        <v>1</v>
      </c>
      <c r="U59">
        <v>0.79505521398960199</v>
      </c>
      <c r="V59">
        <v>0.79505521398960199</v>
      </c>
      <c r="W59">
        <v>0.20494478601039801</v>
      </c>
      <c r="X59">
        <v>-0.22934371518020524</v>
      </c>
      <c r="Y59">
        <v>100</v>
      </c>
      <c r="Z59">
        <v>0.25777428083514003</v>
      </c>
      <c r="BF59">
        <v>0.58195357836850337</v>
      </c>
      <c r="BG59">
        <v>1</v>
      </c>
      <c r="BH59">
        <v>0</v>
      </c>
      <c r="BI59">
        <v>33</v>
      </c>
      <c r="BJ59">
        <v>22</v>
      </c>
      <c r="BK59">
        <v>0.38888888888888884</v>
      </c>
      <c r="BL59">
        <v>0.77083333333333337</v>
      </c>
      <c r="BM59">
        <v>0</v>
      </c>
    </row>
    <row r="60" spans="1:65" x14ac:dyDescent="0.45">
      <c r="A60">
        <v>9.6999999999999993</v>
      </c>
      <c r="B60">
        <v>46</v>
      </c>
      <c r="C60">
        <v>7</v>
      </c>
      <c r="D60">
        <v>1.9630000000000001</v>
      </c>
      <c r="E60">
        <v>113</v>
      </c>
      <c r="F60">
        <v>4</v>
      </c>
      <c r="G60">
        <v>85</v>
      </c>
      <c r="H60">
        <v>0</v>
      </c>
      <c r="I60">
        <v>28</v>
      </c>
      <c r="J60">
        <v>10</v>
      </c>
      <c r="K60">
        <v>1</v>
      </c>
      <c r="L60">
        <v>39</v>
      </c>
      <c r="M60">
        <v>22</v>
      </c>
      <c r="N60">
        <v>0</v>
      </c>
      <c r="O60">
        <v>176</v>
      </c>
      <c r="P60">
        <v>181</v>
      </c>
      <c r="Q60">
        <v>1</v>
      </c>
      <c r="R60">
        <v>0</v>
      </c>
      <c r="S60">
        <v>1</v>
      </c>
      <c r="T60">
        <v>1</v>
      </c>
      <c r="U60">
        <v>0.97810435993072997</v>
      </c>
      <c r="V60">
        <v>0.97810435993072997</v>
      </c>
      <c r="W60">
        <v>2.1895640069270028E-2</v>
      </c>
      <c r="X60">
        <v>-2.2138907144525637E-2</v>
      </c>
      <c r="Y60">
        <v>100</v>
      </c>
      <c r="Z60">
        <v>2.238579129820124E-2</v>
      </c>
      <c r="BF60">
        <v>0.58455719547184914</v>
      </c>
      <c r="BG60">
        <v>0</v>
      </c>
      <c r="BH60">
        <v>1</v>
      </c>
      <c r="BI60">
        <v>33</v>
      </c>
      <c r="BJ60">
        <v>23</v>
      </c>
      <c r="BK60">
        <v>0.38888888888888884</v>
      </c>
      <c r="BL60">
        <v>0.76041666666666663</v>
      </c>
      <c r="BM60">
        <v>0</v>
      </c>
    </row>
    <row r="61" spans="1:65" x14ac:dyDescent="0.45">
      <c r="A61">
        <v>9.6999999999999993</v>
      </c>
      <c r="B61">
        <v>54</v>
      </c>
      <c r="C61">
        <v>2</v>
      </c>
      <c r="D61">
        <v>0.626</v>
      </c>
      <c r="E61">
        <v>51</v>
      </c>
      <c r="F61">
        <v>2</v>
      </c>
      <c r="G61">
        <v>107</v>
      </c>
      <c r="H61">
        <v>0</v>
      </c>
      <c r="I61">
        <v>38</v>
      </c>
      <c r="J61">
        <v>8</v>
      </c>
      <c r="K61">
        <v>3</v>
      </c>
      <c r="L61">
        <v>28</v>
      </c>
      <c r="M61">
        <v>26</v>
      </c>
      <c r="N61">
        <v>0</v>
      </c>
      <c r="O61">
        <v>185</v>
      </c>
      <c r="P61">
        <v>193</v>
      </c>
      <c r="Q61">
        <v>1</v>
      </c>
      <c r="R61">
        <v>0</v>
      </c>
      <c r="S61">
        <v>1</v>
      </c>
      <c r="T61">
        <v>1</v>
      </c>
      <c r="U61">
        <v>0.73337025929285027</v>
      </c>
      <c r="V61">
        <v>0.73337025929285027</v>
      </c>
      <c r="W61">
        <v>0.26662974070714973</v>
      </c>
      <c r="X61">
        <v>-0.31010457599037905</v>
      </c>
      <c r="Y61">
        <v>100</v>
      </c>
      <c r="Z61">
        <v>0.36356770311935821</v>
      </c>
      <c r="BF61">
        <v>0.59190413345340276</v>
      </c>
      <c r="BG61">
        <v>0</v>
      </c>
      <c r="BH61">
        <v>1</v>
      </c>
      <c r="BI61">
        <v>33</v>
      </c>
      <c r="BJ61">
        <v>24</v>
      </c>
      <c r="BK61">
        <v>0.38888888888888884</v>
      </c>
      <c r="BL61">
        <v>0.75</v>
      </c>
      <c r="BM61">
        <v>0</v>
      </c>
    </row>
    <row r="62" spans="1:65" x14ac:dyDescent="0.45">
      <c r="A62">
        <v>9.6999999999999993</v>
      </c>
      <c r="B62">
        <v>55</v>
      </c>
      <c r="C62">
        <v>4</v>
      </c>
      <c r="D62">
        <v>1.3839999999999999</v>
      </c>
      <c r="E62">
        <v>33</v>
      </c>
      <c r="F62">
        <v>2</v>
      </c>
      <c r="G62">
        <v>100</v>
      </c>
      <c r="H62">
        <v>0</v>
      </c>
      <c r="I62">
        <v>27</v>
      </c>
      <c r="J62">
        <v>10</v>
      </c>
      <c r="K62">
        <v>1</v>
      </c>
      <c r="L62">
        <v>34</v>
      </c>
      <c r="M62">
        <v>94</v>
      </c>
      <c r="N62">
        <v>1</v>
      </c>
      <c r="O62">
        <v>182</v>
      </c>
      <c r="P62">
        <v>192</v>
      </c>
      <c r="Q62">
        <v>1</v>
      </c>
      <c r="R62">
        <v>0</v>
      </c>
      <c r="S62">
        <v>1</v>
      </c>
      <c r="T62">
        <v>1</v>
      </c>
      <c r="U62">
        <v>0.87221508331826392</v>
      </c>
      <c r="V62">
        <v>0.87221508331826392</v>
      </c>
      <c r="W62">
        <v>0.12778491668173608</v>
      </c>
      <c r="X62">
        <v>-0.13671923030605024</v>
      </c>
      <c r="Y62">
        <v>100</v>
      </c>
      <c r="Z62">
        <v>0.14650619913105589</v>
      </c>
      <c r="BF62">
        <v>0.59310769794834428</v>
      </c>
      <c r="BG62">
        <v>0</v>
      </c>
      <c r="BH62">
        <v>1</v>
      </c>
      <c r="BI62">
        <v>33</v>
      </c>
      <c r="BJ62">
        <v>25</v>
      </c>
      <c r="BK62">
        <v>0.38888888888888884</v>
      </c>
      <c r="BL62">
        <v>0.73958333333333326</v>
      </c>
      <c r="BM62">
        <v>1.3695987654320965E-2</v>
      </c>
    </row>
    <row r="63" spans="1:65" x14ac:dyDescent="0.45">
      <c r="A63">
        <v>9.6999999999999993</v>
      </c>
      <c r="B63">
        <v>62</v>
      </c>
      <c r="C63">
        <v>11</v>
      </c>
      <c r="D63">
        <v>1.1519999999999999</v>
      </c>
      <c r="E63">
        <v>106</v>
      </c>
      <c r="F63">
        <v>2</v>
      </c>
      <c r="G63">
        <v>96</v>
      </c>
      <c r="H63">
        <v>1</v>
      </c>
      <c r="I63">
        <v>42</v>
      </c>
      <c r="J63">
        <v>8</v>
      </c>
      <c r="K63">
        <v>3</v>
      </c>
      <c r="L63">
        <v>42</v>
      </c>
      <c r="M63">
        <v>49</v>
      </c>
      <c r="N63">
        <v>0</v>
      </c>
      <c r="O63">
        <v>171</v>
      </c>
      <c r="P63">
        <v>178</v>
      </c>
      <c r="Q63">
        <v>1</v>
      </c>
      <c r="R63">
        <v>0</v>
      </c>
      <c r="S63">
        <v>1</v>
      </c>
      <c r="T63">
        <v>1</v>
      </c>
      <c r="U63">
        <v>0.6399660888643991</v>
      </c>
      <c r="V63">
        <v>0.6399660888643991</v>
      </c>
      <c r="W63">
        <v>0.3600339111356009</v>
      </c>
      <c r="X63">
        <v>-0.44634009018161153</v>
      </c>
      <c r="Y63">
        <v>100</v>
      </c>
      <c r="Z63">
        <v>0.56258279524540189</v>
      </c>
      <c r="BF63">
        <v>0.60142509372715935</v>
      </c>
      <c r="BG63">
        <v>1</v>
      </c>
      <c r="BH63">
        <v>0</v>
      </c>
      <c r="BI63">
        <v>34</v>
      </c>
      <c r="BJ63">
        <v>25</v>
      </c>
      <c r="BK63">
        <v>0.37037037037037035</v>
      </c>
      <c r="BL63">
        <v>0.73958333333333326</v>
      </c>
      <c r="BM63">
        <v>0</v>
      </c>
    </row>
    <row r="64" spans="1:65" x14ac:dyDescent="0.45">
      <c r="A64">
        <v>9.8000000000000007</v>
      </c>
      <c r="B64">
        <v>62</v>
      </c>
      <c r="C64">
        <v>16</v>
      </c>
      <c r="D64">
        <v>0.58799999999999997</v>
      </c>
      <c r="E64">
        <v>136</v>
      </c>
      <c r="F64">
        <v>4</v>
      </c>
      <c r="G64">
        <v>121</v>
      </c>
      <c r="H64">
        <v>1</v>
      </c>
      <c r="I64">
        <v>41</v>
      </c>
      <c r="J64">
        <v>10</v>
      </c>
      <c r="K64">
        <v>3</v>
      </c>
      <c r="L64">
        <v>41</v>
      </c>
      <c r="M64">
        <v>44</v>
      </c>
      <c r="N64">
        <v>1</v>
      </c>
      <c r="O64">
        <v>159</v>
      </c>
      <c r="P64">
        <v>167</v>
      </c>
      <c r="Q64">
        <v>1</v>
      </c>
      <c r="R64">
        <v>0</v>
      </c>
      <c r="S64">
        <v>1</v>
      </c>
      <c r="T64">
        <v>1</v>
      </c>
      <c r="U64">
        <v>0.3876494185597808</v>
      </c>
      <c r="V64">
        <v>0.3876494185597808</v>
      </c>
      <c r="W64">
        <v>0.61235058144021925</v>
      </c>
      <c r="X64">
        <v>-0.94765390822857176</v>
      </c>
      <c r="Y64">
        <v>0</v>
      </c>
      <c r="Z64">
        <v>1.5796504576616217</v>
      </c>
      <c r="BF64">
        <v>0.6021816395034103</v>
      </c>
      <c r="BG64">
        <v>0</v>
      </c>
      <c r="BH64">
        <v>1</v>
      </c>
      <c r="BI64">
        <v>34</v>
      </c>
      <c r="BJ64">
        <v>26</v>
      </c>
      <c r="BK64">
        <v>0.37037037037037035</v>
      </c>
      <c r="BL64">
        <v>0.72916666666666674</v>
      </c>
      <c r="BM64">
        <v>0</v>
      </c>
    </row>
    <row r="65" spans="1:65" x14ac:dyDescent="0.45">
      <c r="A65">
        <v>9.8000000000000007</v>
      </c>
      <c r="B65">
        <v>64</v>
      </c>
      <c r="C65">
        <v>5</v>
      </c>
      <c r="D65">
        <v>1.5389999999999999</v>
      </c>
      <c r="E65">
        <v>115</v>
      </c>
      <c r="F65">
        <v>4</v>
      </c>
      <c r="G65">
        <v>72</v>
      </c>
      <c r="H65">
        <v>1</v>
      </c>
      <c r="I65">
        <v>36</v>
      </c>
      <c r="J65">
        <v>8</v>
      </c>
      <c r="K65">
        <v>2</v>
      </c>
      <c r="L65">
        <v>35</v>
      </c>
      <c r="M65">
        <v>50</v>
      </c>
      <c r="N65">
        <v>1</v>
      </c>
      <c r="O65">
        <v>175</v>
      </c>
      <c r="P65">
        <v>183</v>
      </c>
      <c r="Q65">
        <v>1</v>
      </c>
      <c r="R65">
        <v>0</v>
      </c>
      <c r="S65">
        <v>1</v>
      </c>
      <c r="T65">
        <v>1</v>
      </c>
      <c r="U65">
        <v>0.75057167098225375</v>
      </c>
      <c r="V65">
        <v>0.75057167098225375</v>
      </c>
      <c r="W65">
        <v>0.24942832901774625</v>
      </c>
      <c r="X65">
        <v>-0.28692013482365492</v>
      </c>
      <c r="Y65">
        <v>100</v>
      </c>
      <c r="Z65">
        <v>0.33231780343018524</v>
      </c>
      <c r="BF65">
        <v>0.61147958041700312</v>
      </c>
      <c r="BG65">
        <v>0</v>
      </c>
      <c r="BH65">
        <v>1</v>
      </c>
      <c r="BI65">
        <v>34</v>
      </c>
      <c r="BJ65">
        <v>27</v>
      </c>
      <c r="BK65">
        <v>0.37037037037037035</v>
      </c>
      <c r="BL65">
        <v>0.71875</v>
      </c>
      <c r="BM65">
        <v>1.3310185185185164E-2</v>
      </c>
    </row>
    <row r="66" spans="1:65" x14ac:dyDescent="0.45">
      <c r="A66">
        <v>10</v>
      </c>
      <c r="B66">
        <v>55</v>
      </c>
      <c r="C66">
        <v>8</v>
      </c>
      <c r="D66">
        <v>1.1679999999999999</v>
      </c>
      <c r="E66">
        <v>120</v>
      </c>
      <c r="F66">
        <v>3</v>
      </c>
      <c r="G66">
        <v>114</v>
      </c>
      <c r="H66">
        <v>0</v>
      </c>
      <c r="I66">
        <v>52</v>
      </c>
      <c r="J66">
        <v>10</v>
      </c>
      <c r="K66">
        <v>3</v>
      </c>
      <c r="L66">
        <v>40</v>
      </c>
      <c r="M66">
        <v>34</v>
      </c>
      <c r="N66">
        <v>0</v>
      </c>
      <c r="O66">
        <v>174</v>
      </c>
      <c r="P66">
        <v>182</v>
      </c>
      <c r="Q66">
        <v>1</v>
      </c>
      <c r="R66">
        <v>0</v>
      </c>
      <c r="S66">
        <v>1</v>
      </c>
      <c r="T66">
        <v>1</v>
      </c>
      <c r="U66">
        <v>0.71605687832930598</v>
      </c>
      <c r="V66">
        <v>0.71605687832930598</v>
      </c>
      <c r="W66">
        <v>0.28394312167069402</v>
      </c>
      <c r="X66">
        <v>-0.33399567616919174</v>
      </c>
      <c r="Y66">
        <v>100</v>
      </c>
      <c r="Z66">
        <v>0.39653710517129059</v>
      </c>
      <c r="BF66">
        <v>0.61154843327618358</v>
      </c>
      <c r="BG66">
        <v>1</v>
      </c>
      <c r="BH66">
        <v>0</v>
      </c>
      <c r="BI66">
        <v>35</v>
      </c>
      <c r="BJ66">
        <v>27</v>
      </c>
      <c r="BK66">
        <v>0.35185185185185186</v>
      </c>
      <c r="BL66">
        <v>0.71875</v>
      </c>
      <c r="BM66">
        <v>0</v>
      </c>
    </row>
    <row r="67" spans="1:65" x14ac:dyDescent="0.45">
      <c r="A67">
        <v>10.3</v>
      </c>
      <c r="B67">
        <v>49</v>
      </c>
      <c r="C67">
        <v>3</v>
      </c>
      <c r="D67">
        <v>1.881</v>
      </c>
      <c r="E67">
        <v>46</v>
      </c>
      <c r="F67">
        <v>1</v>
      </c>
      <c r="G67">
        <v>85</v>
      </c>
      <c r="H67">
        <v>1</v>
      </c>
      <c r="I67">
        <v>46</v>
      </c>
      <c r="J67">
        <v>9</v>
      </c>
      <c r="K67">
        <v>3</v>
      </c>
      <c r="L67">
        <v>36</v>
      </c>
      <c r="M67">
        <v>17</v>
      </c>
      <c r="N67">
        <v>0</v>
      </c>
      <c r="O67">
        <v>184</v>
      </c>
      <c r="P67">
        <v>194</v>
      </c>
      <c r="Q67">
        <v>0</v>
      </c>
      <c r="R67">
        <v>1</v>
      </c>
      <c r="S67">
        <v>1</v>
      </c>
      <c r="T67">
        <v>0</v>
      </c>
      <c r="U67">
        <v>0.44288919493953388</v>
      </c>
      <c r="V67">
        <v>0.44288919493953388</v>
      </c>
      <c r="W67">
        <v>0.55711080506046606</v>
      </c>
      <c r="X67">
        <v>-0.5849911269532414</v>
      </c>
      <c r="Y67">
        <v>100</v>
      </c>
      <c r="Z67">
        <v>0.79497505867161355</v>
      </c>
      <c r="BF67">
        <v>0.61496451049061873</v>
      </c>
      <c r="BG67">
        <v>0</v>
      </c>
      <c r="BH67">
        <v>1</v>
      </c>
      <c r="BI67">
        <v>35</v>
      </c>
      <c r="BJ67">
        <v>28</v>
      </c>
      <c r="BK67">
        <v>0.35185185185185186</v>
      </c>
      <c r="BL67">
        <v>0.70833333333333326</v>
      </c>
      <c r="BM67">
        <v>1.3117283950617262E-2</v>
      </c>
    </row>
    <row r="68" spans="1:65" x14ac:dyDescent="0.45">
      <c r="A68">
        <v>10.3</v>
      </c>
      <c r="B68">
        <v>56</v>
      </c>
      <c r="C68">
        <v>11</v>
      </c>
      <c r="D68">
        <v>0.29199999999999998</v>
      </c>
      <c r="E68">
        <v>47</v>
      </c>
      <c r="F68">
        <v>3</v>
      </c>
      <c r="G68">
        <v>111</v>
      </c>
      <c r="H68">
        <v>0</v>
      </c>
      <c r="I68">
        <v>34</v>
      </c>
      <c r="J68">
        <v>9</v>
      </c>
      <c r="K68">
        <v>2</v>
      </c>
      <c r="L68">
        <v>38</v>
      </c>
      <c r="M68">
        <v>30</v>
      </c>
      <c r="N68">
        <v>0</v>
      </c>
      <c r="O68">
        <v>179</v>
      </c>
      <c r="P68">
        <v>186</v>
      </c>
      <c r="Q68">
        <v>1</v>
      </c>
      <c r="R68">
        <v>0</v>
      </c>
      <c r="S68">
        <v>1</v>
      </c>
      <c r="T68">
        <v>1</v>
      </c>
      <c r="U68">
        <v>0.76477393676914651</v>
      </c>
      <c r="V68">
        <v>0.76477393676914651</v>
      </c>
      <c r="W68">
        <v>0.23522606323085349</v>
      </c>
      <c r="X68">
        <v>-0.2681749963178553</v>
      </c>
      <c r="Y68">
        <v>100</v>
      </c>
      <c r="Z68">
        <v>0.30757594096967567</v>
      </c>
      <c r="BF68">
        <v>0.62898540440976125</v>
      </c>
      <c r="BG68">
        <v>1</v>
      </c>
      <c r="BH68">
        <v>0</v>
      </c>
      <c r="BI68">
        <v>36</v>
      </c>
      <c r="BJ68">
        <v>28</v>
      </c>
      <c r="BK68">
        <v>0.33333333333333337</v>
      </c>
      <c r="BL68">
        <v>0.70833333333333326</v>
      </c>
      <c r="BM68">
        <v>1.311728395061734E-2</v>
      </c>
    </row>
    <row r="69" spans="1:65" x14ac:dyDescent="0.45">
      <c r="A69">
        <v>10.3</v>
      </c>
      <c r="B69">
        <v>65</v>
      </c>
      <c r="C69">
        <v>10</v>
      </c>
      <c r="D69">
        <v>2.1440000000000001</v>
      </c>
      <c r="E69">
        <v>97</v>
      </c>
      <c r="F69">
        <v>2</v>
      </c>
      <c r="G69">
        <v>100</v>
      </c>
      <c r="H69">
        <v>0</v>
      </c>
      <c r="I69">
        <v>32</v>
      </c>
      <c r="J69">
        <v>8</v>
      </c>
      <c r="K69">
        <v>2</v>
      </c>
      <c r="L69">
        <v>40</v>
      </c>
      <c r="M69">
        <v>51</v>
      </c>
      <c r="N69">
        <v>1</v>
      </c>
      <c r="O69">
        <v>174</v>
      </c>
      <c r="P69">
        <v>180</v>
      </c>
      <c r="Q69">
        <v>1</v>
      </c>
      <c r="R69">
        <v>0</v>
      </c>
      <c r="S69">
        <v>1</v>
      </c>
      <c r="T69">
        <v>1</v>
      </c>
      <c r="U69">
        <v>0.80431035196159406</v>
      </c>
      <c r="V69">
        <v>0.80431035196159406</v>
      </c>
      <c r="W69">
        <v>0.19568964803840594</v>
      </c>
      <c r="X69">
        <v>-0.21777007438334617</v>
      </c>
      <c r="Y69">
        <v>100</v>
      </c>
      <c r="Z69">
        <v>0.24330116796476361</v>
      </c>
      <c r="BF69">
        <v>0.63076583681890941</v>
      </c>
      <c r="BG69">
        <v>1</v>
      </c>
      <c r="BH69">
        <v>0</v>
      </c>
      <c r="BI69">
        <v>37</v>
      </c>
      <c r="BJ69">
        <v>28</v>
      </c>
      <c r="BK69">
        <v>0.31481481481481477</v>
      </c>
      <c r="BL69">
        <v>0.70833333333333326</v>
      </c>
      <c r="BM69">
        <v>0</v>
      </c>
    </row>
    <row r="70" spans="1:65" x14ac:dyDescent="0.45">
      <c r="A70">
        <v>10.4</v>
      </c>
      <c r="B70">
        <v>51</v>
      </c>
      <c r="C70">
        <v>5</v>
      </c>
      <c r="D70">
        <v>0.63600000000000001</v>
      </c>
      <c r="E70">
        <v>118</v>
      </c>
      <c r="F70">
        <v>3</v>
      </c>
      <c r="G70">
        <v>112</v>
      </c>
      <c r="H70">
        <v>0</v>
      </c>
      <c r="I70">
        <v>32</v>
      </c>
      <c r="J70">
        <v>10</v>
      </c>
      <c r="K70">
        <v>2</v>
      </c>
      <c r="L70">
        <v>35</v>
      </c>
      <c r="M70">
        <v>26</v>
      </c>
      <c r="N70">
        <v>1</v>
      </c>
      <c r="O70">
        <v>173</v>
      </c>
      <c r="P70">
        <v>180</v>
      </c>
      <c r="Q70">
        <v>1</v>
      </c>
      <c r="R70">
        <v>0</v>
      </c>
      <c r="S70">
        <v>1</v>
      </c>
      <c r="T70">
        <v>1</v>
      </c>
      <c r="U70">
        <v>0.59190413345340276</v>
      </c>
      <c r="V70">
        <v>0.59190413345340276</v>
      </c>
      <c r="W70">
        <v>0.40809586654659724</v>
      </c>
      <c r="X70">
        <v>-0.524410593945417</v>
      </c>
      <c r="Y70">
        <v>100</v>
      </c>
      <c r="Z70">
        <v>0.68946277527342914</v>
      </c>
      <c r="BF70">
        <v>0.63550654337170598</v>
      </c>
      <c r="BG70">
        <v>0</v>
      </c>
      <c r="BH70">
        <v>1</v>
      </c>
      <c r="BI70">
        <v>37</v>
      </c>
      <c r="BJ70">
        <v>29</v>
      </c>
      <c r="BK70">
        <v>0.31481481481481477</v>
      </c>
      <c r="BL70">
        <v>0.69791666666666674</v>
      </c>
      <c r="BM70">
        <v>0</v>
      </c>
    </row>
    <row r="71" spans="1:65" x14ac:dyDescent="0.45">
      <c r="A71">
        <v>10.4</v>
      </c>
      <c r="B71">
        <v>53</v>
      </c>
      <c r="C71">
        <v>4</v>
      </c>
      <c r="D71">
        <v>1.3149999999999999</v>
      </c>
      <c r="E71">
        <v>69</v>
      </c>
      <c r="F71">
        <v>1</v>
      </c>
      <c r="G71">
        <v>78</v>
      </c>
      <c r="H71">
        <v>1</v>
      </c>
      <c r="I71">
        <v>35</v>
      </c>
      <c r="J71">
        <v>9</v>
      </c>
      <c r="K71">
        <v>2</v>
      </c>
      <c r="L71">
        <v>47</v>
      </c>
      <c r="M71">
        <v>25</v>
      </c>
      <c r="N71">
        <v>0</v>
      </c>
      <c r="O71">
        <v>181</v>
      </c>
      <c r="P71">
        <v>189</v>
      </c>
      <c r="Q71">
        <v>1</v>
      </c>
      <c r="R71">
        <v>0</v>
      </c>
      <c r="S71">
        <v>1</v>
      </c>
      <c r="T71">
        <v>1</v>
      </c>
      <c r="U71">
        <v>0.57741491323937033</v>
      </c>
      <c r="V71">
        <v>0.57741491323937033</v>
      </c>
      <c r="W71">
        <v>0.42258508676062967</v>
      </c>
      <c r="X71">
        <v>-0.5491941838233021</v>
      </c>
      <c r="Y71">
        <v>100</v>
      </c>
      <c r="Z71">
        <v>0.73185689713117064</v>
      </c>
      <c r="BF71">
        <v>0.6399660888643991</v>
      </c>
      <c r="BG71">
        <v>0</v>
      </c>
      <c r="BH71">
        <v>1</v>
      </c>
      <c r="BI71">
        <v>37</v>
      </c>
      <c r="BJ71">
        <v>30</v>
      </c>
      <c r="BK71">
        <v>0.31481481481481477</v>
      </c>
      <c r="BL71">
        <v>0.6875</v>
      </c>
      <c r="BM71">
        <v>0</v>
      </c>
    </row>
    <row r="72" spans="1:65" x14ac:dyDescent="0.45">
      <c r="A72">
        <v>10.5</v>
      </c>
      <c r="B72">
        <v>58</v>
      </c>
      <c r="C72">
        <v>15</v>
      </c>
      <c r="D72">
        <v>0.16700000000000001</v>
      </c>
      <c r="E72">
        <v>81</v>
      </c>
      <c r="F72">
        <v>1</v>
      </c>
      <c r="G72">
        <v>120</v>
      </c>
      <c r="H72">
        <v>0</v>
      </c>
      <c r="I72">
        <v>39</v>
      </c>
      <c r="J72">
        <v>10</v>
      </c>
      <c r="K72">
        <v>2</v>
      </c>
      <c r="L72">
        <v>47</v>
      </c>
      <c r="M72">
        <v>35</v>
      </c>
      <c r="N72">
        <v>0</v>
      </c>
      <c r="O72">
        <v>181</v>
      </c>
      <c r="P72">
        <v>188</v>
      </c>
      <c r="Q72">
        <v>0</v>
      </c>
      <c r="R72">
        <v>1</v>
      </c>
      <c r="S72">
        <v>1</v>
      </c>
      <c r="T72">
        <v>0</v>
      </c>
      <c r="U72">
        <v>0.6855194081083148</v>
      </c>
      <c r="V72">
        <v>0.6855194081083148</v>
      </c>
      <c r="W72">
        <v>0.3144805918916852</v>
      </c>
      <c r="X72">
        <v>-1.1568329157420751</v>
      </c>
      <c r="Y72">
        <v>0</v>
      </c>
      <c r="Z72">
        <v>2.1798464699672926</v>
      </c>
      <c r="BF72">
        <v>0.65065839348786803</v>
      </c>
      <c r="BG72">
        <v>0</v>
      </c>
      <c r="BH72">
        <v>1</v>
      </c>
      <c r="BI72">
        <v>37</v>
      </c>
      <c r="BJ72">
        <v>31</v>
      </c>
      <c r="BK72">
        <v>0.31481481481481477</v>
      </c>
      <c r="BL72">
        <v>0.67708333333333326</v>
      </c>
      <c r="BM72">
        <v>0</v>
      </c>
    </row>
    <row r="73" spans="1:65" x14ac:dyDescent="0.45">
      <c r="A73">
        <v>10.5</v>
      </c>
      <c r="B73">
        <v>60</v>
      </c>
      <c r="C73">
        <v>3</v>
      </c>
      <c r="D73">
        <v>0.81299999999999994</v>
      </c>
      <c r="E73">
        <v>101</v>
      </c>
      <c r="F73">
        <v>3</v>
      </c>
      <c r="G73">
        <v>106</v>
      </c>
      <c r="H73">
        <v>0</v>
      </c>
      <c r="I73">
        <v>44</v>
      </c>
      <c r="J73">
        <v>8</v>
      </c>
      <c r="K73">
        <v>3</v>
      </c>
      <c r="L73">
        <v>33</v>
      </c>
      <c r="M73">
        <v>45</v>
      </c>
      <c r="N73">
        <v>0</v>
      </c>
      <c r="O73">
        <v>170</v>
      </c>
      <c r="P73">
        <v>177</v>
      </c>
      <c r="Q73">
        <v>1</v>
      </c>
      <c r="R73">
        <v>0</v>
      </c>
      <c r="S73">
        <v>1</v>
      </c>
      <c r="T73">
        <v>1</v>
      </c>
      <c r="U73">
        <v>0.58455719547184914</v>
      </c>
      <c r="V73">
        <v>0.58455719547184914</v>
      </c>
      <c r="W73">
        <v>0.41544280452815086</v>
      </c>
      <c r="X73">
        <v>-0.53690064918440539</v>
      </c>
      <c r="Y73">
        <v>100</v>
      </c>
      <c r="Z73">
        <v>0.71069658836858429</v>
      </c>
      <c r="BF73">
        <v>0.65092589564507874</v>
      </c>
      <c r="BG73">
        <v>0</v>
      </c>
      <c r="BH73">
        <v>1</v>
      </c>
      <c r="BI73">
        <v>37</v>
      </c>
      <c r="BJ73">
        <v>32</v>
      </c>
      <c r="BK73">
        <v>0.31481481481481477</v>
      </c>
      <c r="BL73">
        <v>0.66666666666666674</v>
      </c>
      <c r="BM73">
        <v>1.2345679012345661E-2</v>
      </c>
    </row>
    <row r="74" spans="1:65" x14ac:dyDescent="0.45">
      <c r="A74">
        <v>10.5</v>
      </c>
      <c r="B74">
        <v>65</v>
      </c>
      <c r="C74">
        <v>3</v>
      </c>
      <c r="D74">
        <v>0.59</v>
      </c>
      <c r="E74">
        <v>121</v>
      </c>
      <c r="F74">
        <v>3</v>
      </c>
      <c r="G74">
        <v>108</v>
      </c>
      <c r="H74">
        <v>1</v>
      </c>
      <c r="I74">
        <v>32</v>
      </c>
      <c r="J74">
        <v>10</v>
      </c>
      <c r="K74">
        <v>2</v>
      </c>
      <c r="L74">
        <v>29</v>
      </c>
      <c r="M74">
        <v>54</v>
      </c>
      <c r="N74">
        <v>0</v>
      </c>
      <c r="O74">
        <v>173</v>
      </c>
      <c r="P74">
        <v>181</v>
      </c>
      <c r="Q74">
        <v>1</v>
      </c>
      <c r="R74">
        <v>0</v>
      </c>
      <c r="S74">
        <v>1</v>
      </c>
      <c r="T74">
        <v>1</v>
      </c>
      <c r="U74">
        <v>0.90609093398699481</v>
      </c>
      <c r="V74">
        <v>0.90609093398699481</v>
      </c>
      <c r="W74">
        <v>9.3909066013005194E-2</v>
      </c>
      <c r="X74">
        <v>-9.861560933668545E-2</v>
      </c>
      <c r="Y74">
        <v>100</v>
      </c>
      <c r="Z74">
        <v>0.10364198833751169</v>
      </c>
      <c r="BF74">
        <v>0.65702077743780352</v>
      </c>
      <c r="BG74">
        <v>1</v>
      </c>
      <c r="BH74">
        <v>0</v>
      </c>
      <c r="BI74">
        <v>38</v>
      </c>
      <c r="BJ74">
        <v>32</v>
      </c>
      <c r="BK74">
        <v>0.29629629629629628</v>
      </c>
      <c r="BL74">
        <v>0.66666666666666674</v>
      </c>
      <c r="BM74">
        <v>0</v>
      </c>
    </row>
    <row r="75" spans="1:65" x14ac:dyDescent="0.45">
      <c r="A75">
        <v>10.6</v>
      </c>
      <c r="B75">
        <v>51</v>
      </c>
      <c r="C75">
        <v>3</v>
      </c>
      <c r="D75">
        <v>1.155</v>
      </c>
      <c r="E75">
        <v>132</v>
      </c>
      <c r="F75">
        <v>2</v>
      </c>
      <c r="G75">
        <v>98</v>
      </c>
      <c r="H75">
        <v>1</v>
      </c>
      <c r="I75">
        <v>35</v>
      </c>
      <c r="J75">
        <v>1</v>
      </c>
      <c r="K75">
        <v>3</v>
      </c>
      <c r="L75">
        <v>35</v>
      </c>
      <c r="M75">
        <v>26</v>
      </c>
      <c r="N75">
        <v>0</v>
      </c>
      <c r="O75">
        <v>173</v>
      </c>
      <c r="P75">
        <v>181</v>
      </c>
      <c r="Q75">
        <v>0</v>
      </c>
      <c r="R75">
        <v>1</v>
      </c>
      <c r="S75">
        <v>1</v>
      </c>
      <c r="T75">
        <v>0</v>
      </c>
      <c r="U75">
        <v>0.50919247989897798</v>
      </c>
      <c r="V75">
        <v>0.50919247989897798</v>
      </c>
      <c r="W75">
        <v>0.49080752010102202</v>
      </c>
      <c r="X75">
        <v>-0.71170324413354158</v>
      </c>
      <c r="Y75">
        <v>0</v>
      </c>
      <c r="Z75">
        <v>1.0374585943470707</v>
      </c>
      <c r="BF75">
        <v>0.65951965065600182</v>
      </c>
      <c r="BG75">
        <v>0</v>
      </c>
      <c r="BH75">
        <v>1</v>
      </c>
      <c r="BI75">
        <v>38</v>
      </c>
      <c r="BJ75">
        <v>33</v>
      </c>
      <c r="BK75">
        <v>0.29629629629629628</v>
      </c>
      <c r="BL75">
        <v>0.65625</v>
      </c>
      <c r="BM75">
        <v>0</v>
      </c>
    </row>
    <row r="76" spans="1:65" x14ac:dyDescent="0.45">
      <c r="A76">
        <v>10.7</v>
      </c>
      <c r="B76">
        <v>53</v>
      </c>
      <c r="C76">
        <v>4</v>
      </c>
      <c r="D76">
        <v>1.018</v>
      </c>
      <c r="E76">
        <v>134</v>
      </c>
      <c r="F76">
        <v>1</v>
      </c>
      <c r="G76">
        <v>86</v>
      </c>
      <c r="H76">
        <v>1</v>
      </c>
      <c r="I76">
        <v>36</v>
      </c>
      <c r="J76">
        <v>10</v>
      </c>
      <c r="K76">
        <v>4</v>
      </c>
      <c r="L76">
        <v>35</v>
      </c>
      <c r="M76">
        <v>31</v>
      </c>
      <c r="N76">
        <v>0</v>
      </c>
      <c r="O76">
        <v>176</v>
      </c>
      <c r="P76">
        <v>182</v>
      </c>
      <c r="Q76">
        <v>0</v>
      </c>
      <c r="R76">
        <v>1</v>
      </c>
      <c r="S76">
        <v>1</v>
      </c>
      <c r="T76">
        <v>0</v>
      </c>
      <c r="U76">
        <v>0.61154843327618358</v>
      </c>
      <c r="V76">
        <v>0.61154843327618358</v>
      </c>
      <c r="W76">
        <v>0.38845156672381642</v>
      </c>
      <c r="X76">
        <v>-0.94558678432362231</v>
      </c>
      <c r="Y76">
        <v>0</v>
      </c>
      <c r="Z76">
        <v>1.5743235081633378</v>
      </c>
      <c r="BF76">
        <v>0.66111425467200691</v>
      </c>
      <c r="BG76">
        <v>0</v>
      </c>
      <c r="BH76">
        <v>1</v>
      </c>
      <c r="BI76">
        <v>38</v>
      </c>
      <c r="BJ76">
        <v>34</v>
      </c>
      <c r="BK76">
        <v>0.29629629629629628</v>
      </c>
      <c r="BL76">
        <v>0.64583333333333326</v>
      </c>
      <c r="BM76">
        <v>1.1959876543209857E-2</v>
      </c>
    </row>
    <row r="77" spans="1:65" x14ac:dyDescent="0.45">
      <c r="A77">
        <v>10.7</v>
      </c>
      <c r="B77">
        <v>62</v>
      </c>
      <c r="C77">
        <v>8</v>
      </c>
      <c r="D77">
        <v>0.879</v>
      </c>
      <c r="E77">
        <v>118</v>
      </c>
      <c r="F77">
        <v>3</v>
      </c>
      <c r="G77">
        <v>108</v>
      </c>
      <c r="H77">
        <v>1</v>
      </c>
      <c r="I77">
        <v>31</v>
      </c>
      <c r="J77">
        <v>10</v>
      </c>
      <c r="K77">
        <v>2</v>
      </c>
      <c r="L77">
        <v>37</v>
      </c>
      <c r="M77">
        <v>50</v>
      </c>
      <c r="N77">
        <v>1</v>
      </c>
      <c r="O77">
        <v>173</v>
      </c>
      <c r="P77">
        <v>180</v>
      </c>
      <c r="Q77">
        <v>0</v>
      </c>
      <c r="R77">
        <v>1</v>
      </c>
      <c r="S77">
        <v>1</v>
      </c>
      <c r="T77">
        <v>0</v>
      </c>
      <c r="U77">
        <v>0.65702077743780352</v>
      </c>
      <c r="V77">
        <v>0.65702077743780352</v>
      </c>
      <c r="W77">
        <v>0.34297922256219648</v>
      </c>
      <c r="X77">
        <v>-1.0700854092713925</v>
      </c>
      <c r="Y77">
        <v>0</v>
      </c>
      <c r="Z77">
        <v>1.9156285110496984</v>
      </c>
      <c r="BF77">
        <v>0.66191552180423741</v>
      </c>
      <c r="BG77">
        <v>1</v>
      </c>
      <c r="BH77">
        <v>0</v>
      </c>
      <c r="BI77">
        <v>39</v>
      </c>
      <c r="BJ77">
        <v>34</v>
      </c>
      <c r="BK77">
        <v>0.27777777777777779</v>
      </c>
      <c r="BL77">
        <v>0.64583333333333326</v>
      </c>
      <c r="BM77">
        <v>0</v>
      </c>
    </row>
    <row r="78" spans="1:65" x14ac:dyDescent="0.45">
      <c r="A78">
        <v>10.9</v>
      </c>
      <c r="B78">
        <v>56</v>
      </c>
      <c r="C78">
        <v>9</v>
      </c>
      <c r="D78">
        <v>1.9990000000000001</v>
      </c>
      <c r="E78">
        <v>75</v>
      </c>
      <c r="F78">
        <v>0</v>
      </c>
      <c r="G78">
        <v>72</v>
      </c>
      <c r="H78">
        <v>1</v>
      </c>
      <c r="I78">
        <v>49</v>
      </c>
      <c r="J78">
        <v>7</v>
      </c>
      <c r="K78">
        <v>4</v>
      </c>
      <c r="L78">
        <v>41</v>
      </c>
      <c r="M78">
        <v>33</v>
      </c>
      <c r="N78">
        <v>0</v>
      </c>
      <c r="O78">
        <v>182</v>
      </c>
      <c r="P78">
        <v>189</v>
      </c>
      <c r="Q78">
        <v>0</v>
      </c>
      <c r="R78">
        <v>1</v>
      </c>
      <c r="S78">
        <v>1</v>
      </c>
      <c r="T78">
        <v>0</v>
      </c>
      <c r="U78">
        <v>0.25909564521848116</v>
      </c>
      <c r="V78">
        <v>0.25909564521848116</v>
      </c>
      <c r="W78">
        <v>0.74090435478151884</v>
      </c>
      <c r="X78">
        <v>-0.29988373788545258</v>
      </c>
      <c r="Y78">
        <v>100</v>
      </c>
      <c r="Z78">
        <v>0.34970187925927965</v>
      </c>
      <c r="BF78">
        <v>0.66231713467697984</v>
      </c>
      <c r="BG78">
        <v>0</v>
      </c>
      <c r="BH78">
        <v>1</v>
      </c>
      <c r="BI78">
        <v>39</v>
      </c>
      <c r="BJ78">
        <v>35</v>
      </c>
      <c r="BK78">
        <v>0.27777777777777779</v>
      </c>
      <c r="BL78">
        <v>0.63541666666666674</v>
      </c>
      <c r="BM78">
        <v>0</v>
      </c>
    </row>
    <row r="79" spans="1:65" x14ac:dyDescent="0.45">
      <c r="A79">
        <v>11</v>
      </c>
      <c r="B79">
        <v>51</v>
      </c>
      <c r="C79">
        <v>6</v>
      </c>
      <c r="D79">
        <v>1.0840000000000001</v>
      </c>
      <c r="E79">
        <v>181</v>
      </c>
      <c r="F79">
        <v>2</v>
      </c>
      <c r="G79">
        <v>101</v>
      </c>
      <c r="H79">
        <v>1</v>
      </c>
      <c r="I79">
        <v>53</v>
      </c>
      <c r="J79">
        <v>9</v>
      </c>
      <c r="K79">
        <v>4</v>
      </c>
      <c r="L79">
        <v>37</v>
      </c>
      <c r="M79">
        <v>33</v>
      </c>
      <c r="N79">
        <v>0</v>
      </c>
      <c r="O79">
        <v>164</v>
      </c>
      <c r="P79">
        <v>170</v>
      </c>
      <c r="Q79">
        <v>0</v>
      </c>
      <c r="R79">
        <v>1</v>
      </c>
      <c r="S79">
        <v>1</v>
      </c>
      <c r="T79">
        <v>0</v>
      </c>
      <c r="U79">
        <v>0.2313712068726039</v>
      </c>
      <c r="V79">
        <v>0.2313712068726039</v>
      </c>
      <c r="W79">
        <v>0.76862879312739607</v>
      </c>
      <c r="X79">
        <v>-0.26314713976879062</v>
      </c>
      <c r="Y79">
        <v>100</v>
      </c>
      <c r="Z79">
        <v>0.30101813637659991</v>
      </c>
      <c r="BF79">
        <v>0.66427925490667916</v>
      </c>
      <c r="BG79">
        <v>0</v>
      </c>
      <c r="BH79">
        <v>1</v>
      </c>
      <c r="BI79">
        <v>39</v>
      </c>
      <c r="BJ79">
        <v>36</v>
      </c>
      <c r="BK79">
        <v>0.27777777777777779</v>
      </c>
      <c r="BL79">
        <v>0.625</v>
      </c>
      <c r="BM79">
        <v>0</v>
      </c>
    </row>
    <row r="80" spans="1:65" x14ac:dyDescent="0.45">
      <c r="A80">
        <v>11.1</v>
      </c>
      <c r="B80">
        <v>65</v>
      </c>
      <c r="C80">
        <v>3</v>
      </c>
      <c r="D80">
        <v>0.159</v>
      </c>
      <c r="E80">
        <v>144</v>
      </c>
      <c r="F80">
        <v>2</v>
      </c>
      <c r="G80">
        <v>85</v>
      </c>
      <c r="H80">
        <v>1</v>
      </c>
      <c r="I80">
        <v>47</v>
      </c>
      <c r="J80">
        <v>14</v>
      </c>
      <c r="K80">
        <v>3</v>
      </c>
      <c r="L80">
        <v>27</v>
      </c>
      <c r="M80">
        <v>59</v>
      </c>
      <c r="N80">
        <v>1</v>
      </c>
      <c r="O80">
        <v>168</v>
      </c>
      <c r="P80">
        <v>174</v>
      </c>
      <c r="Q80">
        <v>0</v>
      </c>
      <c r="R80">
        <v>1</v>
      </c>
      <c r="S80">
        <v>1</v>
      </c>
      <c r="T80">
        <v>0</v>
      </c>
      <c r="U80">
        <v>0.13175768975382651</v>
      </c>
      <c r="V80">
        <v>0.13175768975382651</v>
      </c>
      <c r="W80">
        <v>0.86824231024617349</v>
      </c>
      <c r="X80">
        <v>-0.14128444400970061</v>
      </c>
      <c r="Y80">
        <v>100</v>
      </c>
      <c r="Z80">
        <v>0.15175221041286174</v>
      </c>
      <c r="BF80">
        <v>0.66871767143383132</v>
      </c>
      <c r="BG80">
        <v>0</v>
      </c>
      <c r="BH80">
        <v>1</v>
      </c>
      <c r="BI80">
        <v>39</v>
      </c>
      <c r="BJ80">
        <v>37</v>
      </c>
      <c r="BK80">
        <v>0.27777777777777779</v>
      </c>
      <c r="BL80">
        <v>0.61458333333333326</v>
      </c>
      <c r="BM80">
        <v>0</v>
      </c>
    </row>
    <row r="81" spans="1:65" x14ac:dyDescent="0.45">
      <c r="A81">
        <v>11.1</v>
      </c>
      <c r="B81">
        <v>70</v>
      </c>
      <c r="C81">
        <v>20</v>
      </c>
      <c r="D81">
        <v>0.40799999999999997</v>
      </c>
      <c r="E81">
        <v>175</v>
      </c>
      <c r="F81">
        <v>2</v>
      </c>
      <c r="G81">
        <v>96</v>
      </c>
      <c r="H81">
        <v>0</v>
      </c>
      <c r="I81">
        <v>42</v>
      </c>
      <c r="J81">
        <v>7</v>
      </c>
      <c r="K81">
        <v>6</v>
      </c>
      <c r="L81">
        <v>47</v>
      </c>
      <c r="M81">
        <v>49</v>
      </c>
      <c r="N81">
        <v>0</v>
      </c>
      <c r="O81">
        <v>161</v>
      </c>
      <c r="P81">
        <v>168</v>
      </c>
      <c r="Q81">
        <v>0</v>
      </c>
      <c r="R81">
        <v>1</v>
      </c>
      <c r="S81">
        <v>1</v>
      </c>
      <c r="T81">
        <v>0</v>
      </c>
      <c r="U81">
        <v>0.57462853026786309</v>
      </c>
      <c r="V81">
        <v>0.57462853026786309</v>
      </c>
      <c r="W81">
        <v>0.42537146973213691</v>
      </c>
      <c r="X81">
        <v>-0.85479244538531018</v>
      </c>
      <c r="Y81">
        <v>0</v>
      </c>
      <c r="Z81">
        <v>1.3508863926151786</v>
      </c>
      <c r="BF81">
        <v>0.66929167294886904</v>
      </c>
      <c r="BG81">
        <v>0</v>
      </c>
      <c r="BH81">
        <v>1</v>
      </c>
      <c r="BI81">
        <v>39</v>
      </c>
      <c r="BJ81">
        <v>38</v>
      </c>
      <c r="BK81">
        <v>0.27777777777777779</v>
      </c>
      <c r="BL81">
        <v>0.60416666666666674</v>
      </c>
      <c r="BM81">
        <v>1.1188271604938255E-2</v>
      </c>
    </row>
    <row r="82" spans="1:65" x14ac:dyDescent="0.45">
      <c r="A82">
        <v>11.2</v>
      </c>
      <c r="B82">
        <v>70</v>
      </c>
      <c r="C82">
        <v>14</v>
      </c>
      <c r="D82">
        <v>4.8000000000000001E-2</v>
      </c>
      <c r="E82">
        <v>197</v>
      </c>
      <c r="F82">
        <v>4</v>
      </c>
      <c r="G82">
        <v>72</v>
      </c>
      <c r="H82">
        <v>1</v>
      </c>
      <c r="I82">
        <v>35</v>
      </c>
      <c r="J82">
        <v>11</v>
      </c>
      <c r="K82">
        <v>3</v>
      </c>
      <c r="L82">
        <v>42</v>
      </c>
      <c r="M82">
        <v>56</v>
      </c>
      <c r="N82">
        <v>0</v>
      </c>
      <c r="O82">
        <v>166</v>
      </c>
      <c r="P82">
        <v>172</v>
      </c>
      <c r="Q82">
        <v>1</v>
      </c>
      <c r="R82">
        <v>0</v>
      </c>
      <c r="S82">
        <v>1</v>
      </c>
      <c r="T82">
        <v>1</v>
      </c>
      <c r="U82">
        <v>0.89218812340038733</v>
      </c>
      <c r="V82">
        <v>0.89218812340038733</v>
      </c>
      <c r="W82">
        <v>0.10781187659961267</v>
      </c>
      <c r="X82">
        <v>-0.11407826796546826</v>
      </c>
      <c r="Y82">
        <v>100</v>
      </c>
      <c r="Z82">
        <v>0.12083984730564488</v>
      </c>
      <c r="BF82">
        <v>0.66966798819045048</v>
      </c>
      <c r="BG82">
        <v>1</v>
      </c>
      <c r="BH82">
        <v>0</v>
      </c>
      <c r="BI82">
        <v>40</v>
      </c>
      <c r="BJ82">
        <v>38</v>
      </c>
      <c r="BK82">
        <v>0.2592592592592593</v>
      </c>
      <c r="BL82">
        <v>0.60416666666666674</v>
      </c>
      <c r="BM82">
        <v>1.1188271604938323E-2</v>
      </c>
    </row>
    <row r="83" spans="1:65" x14ac:dyDescent="0.45">
      <c r="A83">
        <v>11.3</v>
      </c>
      <c r="B83">
        <v>72</v>
      </c>
      <c r="C83">
        <v>4</v>
      </c>
      <c r="D83">
        <v>1.496</v>
      </c>
      <c r="E83">
        <v>139</v>
      </c>
      <c r="F83">
        <v>2</v>
      </c>
      <c r="G83">
        <v>84</v>
      </c>
      <c r="H83">
        <v>1</v>
      </c>
      <c r="I83">
        <v>36</v>
      </c>
      <c r="J83">
        <v>6</v>
      </c>
      <c r="K83">
        <v>3</v>
      </c>
      <c r="L83">
        <v>34</v>
      </c>
      <c r="M83">
        <v>77</v>
      </c>
      <c r="N83">
        <v>0</v>
      </c>
      <c r="O83">
        <v>177</v>
      </c>
      <c r="P83">
        <v>184</v>
      </c>
      <c r="Q83">
        <v>1</v>
      </c>
      <c r="R83">
        <v>0</v>
      </c>
      <c r="S83">
        <v>1</v>
      </c>
      <c r="T83">
        <v>1</v>
      </c>
      <c r="U83">
        <v>0.88168114775575479</v>
      </c>
      <c r="V83">
        <v>0.88168114775575479</v>
      </c>
      <c r="W83">
        <v>0.11831885224424521</v>
      </c>
      <c r="X83">
        <v>-0.12592479881701618</v>
      </c>
      <c r="Y83">
        <v>100</v>
      </c>
      <c r="Z83">
        <v>0.13419687212935866</v>
      </c>
      <c r="BF83">
        <v>0.67602700038691677</v>
      </c>
      <c r="BG83">
        <v>1</v>
      </c>
      <c r="BH83">
        <v>0</v>
      </c>
      <c r="BI83">
        <v>41</v>
      </c>
      <c r="BJ83">
        <v>38</v>
      </c>
      <c r="BK83">
        <v>0.2407407407407407</v>
      </c>
      <c r="BL83">
        <v>0.60416666666666674</v>
      </c>
      <c r="BM83">
        <v>0</v>
      </c>
    </row>
    <row r="84" spans="1:65" x14ac:dyDescent="0.45">
      <c r="A84">
        <v>11.4</v>
      </c>
      <c r="B84">
        <v>58</v>
      </c>
      <c r="C84">
        <v>2</v>
      </c>
      <c r="D84">
        <v>1.3360000000000001</v>
      </c>
      <c r="E84">
        <v>150</v>
      </c>
      <c r="F84">
        <v>2</v>
      </c>
      <c r="G84">
        <v>98</v>
      </c>
      <c r="H84">
        <v>1</v>
      </c>
      <c r="I84">
        <v>38</v>
      </c>
      <c r="J84">
        <v>9</v>
      </c>
      <c r="K84">
        <v>2</v>
      </c>
      <c r="L84">
        <v>47</v>
      </c>
      <c r="M84">
        <v>41</v>
      </c>
      <c r="N84">
        <v>1</v>
      </c>
      <c r="O84">
        <v>177</v>
      </c>
      <c r="P84">
        <v>183</v>
      </c>
      <c r="Q84">
        <v>0</v>
      </c>
      <c r="R84">
        <v>1</v>
      </c>
      <c r="S84">
        <v>1</v>
      </c>
      <c r="T84">
        <v>0</v>
      </c>
      <c r="U84">
        <v>0.37356838166654233</v>
      </c>
      <c r="V84">
        <v>0.37356838166654233</v>
      </c>
      <c r="W84">
        <v>0.62643161833345773</v>
      </c>
      <c r="X84">
        <v>-0.46771565931273262</v>
      </c>
      <c r="Y84">
        <v>100</v>
      </c>
      <c r="Z84">
        <v>0.59634343276026502</v>
      </c>
      <c r="BF84">
        <v>0.67670857390181716</v>
      </c>
      <c r="BG84">
        <v>0</v>
      </c>
      <c r="BH84">
        <v>1</v>
      </c>
      <c r="BI84">
        <v>41</v>
      </c>
      <c r="BJ84">
        <v>39</v>
      </c>
      <c r="BK84">
        <v>0.2407407407407407</v>
      </c>
      <c r="BL84">
        <v>0.59375</v>
      </c>
      <c r="BM84">
        <v>1.0995370370370353E-2</v>
      </c>
    </row>
    <row r="85" spans="1:65" x14ac:dyDescent="0.45">
      <c r="A85">
        <v>11.4</v>
      </c>
      <c r="B85">
        <v>65</v>
      </c>
      <c r="C85">
        <v>9</v>
      </c>
      <c r="D85">
        <v>0.27500000000000002</v>
      </c>
      <c r="E85">
        <v>139</v>
      </c>
      <c r="F85">
        <v>1</v>
      </c>
      <c r="G85">
        <v>124</v>
      </c>
      <c r="H85">
        <v>1</v>
      </c>
      <c r="I85">
        <v>34</v>
      </c>
      <c r="J85">
        <v>11</v>
      </c>
      <c r="K85">
        <v>2</v>
      </c>
      <c r="L85">
        <v>40</v>
      </c>
      <c r="M85">
        <v>59</v>
      </c>
      <c r="N85">
        <v>1</v>
      </c>
      <c r="O85">
        <v>169</v>
      </c>
      <c r="P85">
        <v>174</v>
      </c>
      <c r="Q85">
        <v>0</v>
      </c>
      <c r="R85">
        <v>1</v>
      </c>
      <c r="S85">
        <v>1</v>
      </c>
      <c r="T85">
        <v>0</v>
      </c>
      <c r="U85">
        <v>0.26750653562699395</v>
      </c>
      <c r="V85">
        <v>0.26750653562699395</v>
      </c>
      <c r="W85">
        <v>0.73249346437300611</v>
      </c>
      <c r="X85">
        <v>-0.31130086048839001</v>
      </c>
      <c r="Y85">
        <v>100</v>
      </c>
      <c r="Z85">
        <v>0.36519989411232773</v>
      </c>
      <c r="BF85">
        <v>0.67806023703183382</v>
      </c>
      <c r="BG85">
        <v>1</v>
      </c>
      <c r="BH85">
        <v>0</v>
      </c>
      <c r="BI85">
        <v>42</v>
      </c>
      <c r="BJ85">
        <v>39</v>
      </c>
      <c r="BK85">
        <v>0.22222222222222221</v>
      </c>
      <c r="BL85">
        <v>0.59375</v>
      </c>
      <c r="BM85">
        <v>1.0995370370370353E-2</v>
      </c>
    </row>
    <row r="86" spans="1:65" x14ac:dyDescent="0.45">
      <c r="A86">
        <v>11.4</v>
      </c>
      <c r="B86">
        <v>96</v>
      </c>
      <c r="C86">
        <v>1</v>
      </c>
      <c r="D86">
        <v>0.83099999999999996</v>
      </c>
      <c r="E86">
        <v>199</v>
      </c>
      <c r="F86">
        <v>3</v>
      </c>
      <c r="G86">
        <v>109</v>
      </c>
      <c r="H86">
        <v>0</v>
      </c>
      <c r="I86">
        <v>44</v>
      </c>
      <c r="J86">
        <v>10</v>
      </c>
      <c r="K86">
        <v>4</v>
      </c>
      <c r="L86">
        <v>24</v>
      </c>
      <c r="M86">
        <v>65</v>
      </c>
      <c r="N86">
        <v>0</v>
      </c>
      <c r="O86">
        <v>162</v>
      </c>
      <c r="P86">
        <v>168</v>
      </c>
      <c r="Q86">
        <v>1</v>
      </c>
      <c r="R86">
        <v>0</v>
      </c>
      <c r="S86">
        <v>1</v>
      </c>
      <c r="T86">
        <v>1</v>
      </c>
      <c r="U86">
        <v>0.92081968044642515</v>
      </c>
      <c r="V86">
        <v>0.92081968044642515</v>
      </c>
      <c r="W86">
        <v>7.9180319553574852E-2</v>
      </c>
      <c r="X86">
        <v>-8.2491048598670236E-2</v>
      </c>
      <c r="Y86">
        <v>100</v>
      </c>
      <c r="Z86">
        <v>8.5988952272596106E-2</v>
      </c>
      <c r="BF86">
        <v>0.6855194081083148</v>
      </c>
      <c r="BG86">
        <v>1</v>
      </c>
      <c r="BH86">
        <v>0</v>
      </c>
      <c r="BI86">
        <v>43</v>
      </c>
      <c r="BJ86">
        <v>39</v>
      </c>
      <c r="BK86">
        <v>0.20370370370370372</v>
      </c>
      <c r="BL86">
        <v>0.59375</v>
      </c>
      <c r="BM86">
        <v>1.0995370370370353E-2</v>
      </c>
    </row>
    <row r="87" spans="1:65" x14ac:dyDescent="0.45">
      <c r="A87">
        <v>11.6</v>
      </c>
      <c r="B87">
        <v>55</v>
      </c>
      <c r="C87">
        <v>3</v>
      </c>
      <c r="D87">
        <v>0.73899999999999999</v>
      </c>
      <c r="E87">
        <v>146</v>
      </c>
      <c r="F87">
        <v>3</v>
      </c>
      <c r="G87">
        <v>114</v>
      </c>
      <c r="H87">
        <v>1</v>
      </c>
      <c r="I87">
        <v>43</v>
      </c>
      <c r="J87">
        <v>11</v>
      </c>
      <c r="K87">
        <v>3</v>
      </c>
      <c r="L87">
        <v>28</v>
      </c>
      <c r="M87">
        <v>35</v>
      </c>
      <c r="N87">
        <v>0</v>
      </c>
      <c r="O87">
        <v>170</v>
      </c>
      <c r="P87">
        <v>175</v>
      </c>
      <c r="Q87">
        <v>1</v>
      </c>
      <c r="R87">
        <v>0</v>
      </c>
      <c r="S87">
        <v>1</v>
      </c>
      <c r="T87">
        <v>1</v>
      </c>
      <c r="U87">
        <v>0.54197842967850207</v>
      </c>
      <c r="V87">
        <v>0.54197842967850207</v>
      </c>
      <c r="W87">
        <v>0.45802157032149793</v>
      </c>
      <c r="X87">
        <v>-0.61252907597557804</v>
      </c>
      <c r="Y87">
        <v>100</v>
      </c>
      <c r="Z87">
        <v>0.84509188048903205</v>
      </c>
      <c r="BF87">
        <v>0.69139867713113723</v>
      </c>
      <c r="BG87">
        <v>1</v>
      </c>
      <c r="BH87">
        <v>0</v>
      </c>
      <c r="BI87">
        <v>44</v>
      </c>
      <c r="BJ87">
        <v>39</v>
      </c>
      <c r="BK87">
        <v>0.18518518518518523</v>
      </c>
      <c r="BL87">
        <v>0.59375</v>
      </c>
      <c r="BM87">
        <v>0</v>
      </c>
    </row>
    <row r="88" spans="1:65" x14ac:dyDescent="0.45">
      <c r="A88">
        <v>11.6</v>
      </c>
      <c r="B88">
        <v>60</v>
      </c>
      <c r="C88">
        <v>9</v>
      </c>
      <c r="D88">
        <v>3.2000000000000001E-2</v>
      </c>
      <c r="E88">
        <v>102</v>
      </c>
      <c r="F88">
        <v>5</v>
      </c>
      <c r="G88">
        <v>135</v>
      </c>
      <c r="H88">
        <v>1</v>
      </c>
      <c r="I88">
        <v>35</v>
      </c>
      <c r="J88">
        <v>8</v>
      </c>
      <c r="K88">
        <v>2</v>
      </c>
      <c r="L88">
        <v>32</v>
      </c>
      <c r="M88">
        <v>37</v>
      </c>
      <c r="N88">
        <v>0</v>
      </c>
      <c r="O88">
        <v>178</v>
      </c>
      <c r="P88">
        <v>185</v>
      </c>
      <c r="Q88">
        <v>1</v>
      </c>
      <c r="R88">
        <v>0</v>
      </c>
      <c r="S88">
        <v>1</v>
      </c>
      <c r="T88">
        <v>1</v>
      </c>
      <c r="U88">
        <v>0.83949898718620153</v>
      </c>
      <c r="V88">
        <v>0.83949898718620153</v>
      </c>
      <c r="W88">
        <v>0.16050101281379847</v>
      </c>
      <c r="X88">
        <v>-0.17495000891410609</v>
      </c>
      <c r="Y88">
        <v>100</v>
      </c>
      <c r="Z88">
        <v>0.1911866664089247</v>
      </c>
      <c r="BF88">
        <v>0.69398551798484753</v>
      </c>
      <c r="BG88">
        <v>0</v>
      </c>
      <c r="BH88">
        <v>1</v>
      </c>
      <c r="BI88">
        <v>44</v>
      </c>
      <c r="BJ88">
        <v>40</v>
      </c>
      <c r="BK88">
        <v>0.18518518518518523</v>
      </c>
      <c r="BL88">
        <v>0.58333333333333326</v>
      </c>
      <c r="BM88">
        <v>0</v>
      </c>
    </row>
    <row r="89" spans="1:65" x14ac:dyDescent="0.45">
      <c r="A89">
        <v>11.7</v>
      </c>
      <c r="B89">
        <v>82</v>
      </c>
      <c r="C89">
        <v>15</v>
      </c>
      <c r="D89">
        <v>0.88800000000000001</v>
      </c>
      <c r="E89">
        <v>202</v>
      </c>
      <c r="F89">
        <v>5</v>
      </c>
      <c r="G89">
        <v>147</v>
      </c>
      <c r="H89">
        <v>1</v>
      </c>
      <c r="I89">
        <v>40</v>
      </c>
      <c r="J89">
        <v>7</v>
      </c>
      <c r="K89">
        <v>3</v>
      </c>
      <c r="L89">
        <v>42</v>
      </c>
      <c r="M89">
        <v>61</v>
      </c>
      <c r="N89">
        <v>1</v>
      </c>
      <c r="O89">
        <v>156</v>
      </c>
      <c r="P89">
        <v>163</v>
      </c>
      <c r="Q89">
        <v>1</v>
      </c>
      <c r="R89">
        <v>0</v>
      </c>
      <c r="S89">
        <v>1</v>
      </c>
      <c r="T89">
        <v>1</v>
      </c>
      <c r="U89">
        <v>0.69743328713109431</v>
      </c>
      <c r="V89">
        <v>0.69743328713109431</v>
      </c>
      <c r="W89">
        <v>0.30256671286890569</v>
      </c>
      <c r="X89">
        <v>-0.36034841555114444</v>
      </c>
      <c r="Y89">
        <v>100</v>
      </c>
      <c r="Z89">
        <v>0.43382889582675332</v>
      </c>
      <c r="BF89">
        <v>0.69743328713109431</v>
      </c>
      <c r="BG89">
        <v>0</v>
      </c>
      <c r="BH89">
        <v>1</v>
      </c>
      <c r="BI89">
        <v>44</v>
      </c>
      <c r="BJ89">
        <v>41</v>
      </c>
      <c r="BK89">
        <v>0.18518518518518523</v>
      </c>
      <c r="BL89">
        <v>0.57291666666666674</v>
      </c>
      <c r="BM89">
        <v>0</v>
      </c>
    </row>
    <row r="90" spans="1:65" x14ac:dyDescent="0.45">
      <c r="A90">
        <v>11.8</v>
      </c>
      <c r="B90">
        <v>51</v>
      </c>
      <c r="C90">
        <v>8</v>
      </c>
      <c r="D90">
        <v>0.79900000000000004</v>
      </c>
      <c r="E90">
        <v>96</v>
      </c>
      <c r="F90">
        <v>6</v>
      </c>
      <c r="G90">
        <v>145</v>
      </c>
      <c r="H90">
        <v>1</v>
      </c>
      <c r="I90">
        <v>34</v>
      </c>
      <c r="J90">
        <v>12</v>
      </c>
      <c r="K90">
        <v>2</v>
      </c>
      <c r="L90">
        <v>40</v>
      </c>
      <c r="M90">
        <v>22</v>
      </c>
      <c r="N90">
        <v>0</v>
      </c>
      <c r="O90">
        <v>181</v>
      </c>
      <c r="P90">
        <v>189</v>
      </c>
      <c r="Q90">
        <v>1</v>
      </c>
      <c r="R90">
        <v>0</v>
      </c>
      <c r="S90">
        <v>1</v>
      </c>
      <c r="T90">
        <v>1</v>
      </c>
      <c r="U90">
        <v>0.94615816231438987</v>
      </c>
      <c r="V90">
        <v>0.94615816231438987</v>
      </c>
      <c r="W90">
        <v>5.3841837685610128E-2</v>
      </c>
      <c r="X90">
        <v>-5.534553329787327E-2</v>
      </c>
      <c r="Y90">
        <v>100</v>
      </c>
      <c r="Z90">
        <v>5.6905747717599389E-2</v>
      </c>
      <c r="BF90">
        <v>0.70379030792952035</v>
      </c>
      <c r="BG90">
        <v>0</v>
      </c>
      <c r="BH90">
        <v>1</v>
      </c>
      <c r="BI90">
        <v>44</v>
      </c>
      <c r="BJ90">
        <v>42</v>
      </c>
      <c r="BK90">
        <v>0.18518518518518523</v>
      </c>
      <c r="BL90">
        <v>0.5625</v>
      </c>
      <c r="BM90">
        <v>1.0416666666666713E-2</v>
      </c>
    </row>
    <row r="91" spans="1:65" x14ac:dyDescent="0.45">
      <c r="A91">
        <v>11.8</v>
      </c>
      <c r="B91">
        <v>53</v>
      </c>
      <c r="C91">
        <v>7</v>
      </c>
      <c r="D91">
        <v>1.512</v>
      </c>
      <c r="E91">
        <v>125</v>
      </c>
      <c r="F91">
        <v>2</v>
      </c>
      <c r="G91">
        <v>101</v>
      </c>
      <c r="H91">
        <v>0</v>
      </c>
      <c r="I91">
        <v>39</v>
      </c>
      <c r="J91">
        <v>13</v>
      </c>
      <c r="K91">
        <v>2</v>
      </c>
      <c r="L91">
        <v>36</v>
      </c>
      <c r="M91">
        <v>32</v>
      </c>
      <c r="N91">
        <v>0</v>
      </c>
      <c r="O91">
        <v>172</v>
      </c>
      <c r="P91">
        <v>179</v>
      </c>
      <c r="Q91">
        <v>1</v>
      </c>
      <c r="R91">
        <v>0</v>
      </c>
      <c r="S91">
        <v>1</v>
      </c>
      <c r="T91">
        <v>1</v>
      </c>
      <c r="U91">
        <v>0.83869958116974375</v>
      </c>
      <c r="V91">
        <v>0.83869958116974375</v>
      </c>
      <c r="W91">
        <v>0.16130041883025625</v>
      </c>
      <c r="X91">
        <v>-0.1759027043721943</v>
      </c>
      <c r="Y91">
        <v>100</v>
      </c>
      <c r="Z91">
        <v>0.19232204528502178</v>
      </c>
      <c r="BF91">
        <v>0.70627413787037241</v>
      </c>
      <c r="BG91">
        <v>1</v>
      </c>
      <c r="BH91">
        <v>0</v>
      </c>
      <c r="BI91">
        <v>45</v>
      </c>
      <c r="BJ91">
        <v>42</v>
      </c>
      <c r="BK91">
        <v>0.16666666666666663</v>
      </c>
      <c r="BL91">
        <v>0.5625</v>
      </c>
      <c r="BM91">
        <v>0</v>
      </c>
    </row>
    <row r="92" spans="1:65" x14ac:dyDescent="0.45">
      <c r="A92">
        <v>11.8</v>
      </c>
      <c r="B92">
        <v>56</v>
      </c>
      <c r="C92">
        <v>2</v>
      </c>
      <c r="D92">
        <v>1.1419999999999999</v>
      </c>
      <c r="E92">
        <v>199</v>
      </c>
      <c r="F92">
        <v>2</v>
      </c>
      <c r="G92">
        <v>98</v>
      </c>
      <c r="H92">
        <v>1</v>
      </c>
      <c r="I92">
        <v>35</v>
      </c>
      <c r="J92">
        <v>8</v>
      </c>
      <c r="K92">
        <v>2</v>
      </c>
      <c r="L92">
        <v>30</v>
      </c>
      <c r="M92">
        <v>37</v>
      </c>
      <c r="N92">
        <v>0</v>
      </c>
      <c r="O92">
        <v>164</v>
      </c>
      <c r="P92">
        <v>170</v>
      </c>
      <c r="Q92">
        <v>1</v>
      </c>
      <c r="R92">
        <v>0</v>
      </c>
      <c r="S92">
        <v>1</v>
      </c>
      <c r="T92">
        <v>1</v>
      </c>
      <c r="U92">
        <v>0.72978171950841619</v>
      </c>
      <c r="V92">
        <v>0.72978171950841619</v>
      </c>
      <c r="W92">
        <v>0.27021828049158381</v>
      </c>
      <c r="X92">
        <v>-0.31500980392544375</v>
      </c>
      <c r="Y92">
        <v>100</v>
      </c>
      <c r="Z92">
        <v>0.37027274494297269</v>
      </c>
      <c r="BF92">
        <v>0.70732296947249418</v>
      </c>
      <c r="BG92">
        <v>0</v>
      </c>
      <c r="BH92">
        <v>1</v>
      </c>
      <c r="BI92">
        <v>45</v>
      </c>
      <c r="BJ92">
        <v>43</v>
      </c>
      <c r="BK92">
        <v>0.16666666666666663</v>
      </c>
      <c r="BL92">
        <v>0.55208333333333326</v>
      </c>
      <c r="BM92">
        <v>0</v>
      </c>
    </row>
    <row r="93" spans="1:65" x14ac:dyDescent="0.45">
      <c r="A93">
        <v>12</v>
      </c>
      <c r="B93">
        <v>60</v>
      </c>
      <c r="C93">
        <v>5</v>
      </c>
      <c r="D93">
        <v>0.93700000000000006</v>
      </c>
      <c r="E93">
        <v>211</v>
      </c>
      <c r="F93">
        <v>3</v>
      </c>
      <c r="G93">
        <v>112</v>
      </c>
      <c r="H93">
        <v>0</v>
      </c>
      <c r="I93">
        <v>59</v>
      </c>
      <c r="J93">
        <v>15</v>
      </c>
      <c r="K93">
        <v>4</v>
      </c>
      <c r="L93">
        <v>37</v>
      </c>
      <c r="M93">
        <v>39</v>
      </c>
      <c r="N93">
        <v>0</v>
      </c>
      <c r="O93">
        <v>166</v>
      </c>
      <c r="P93">
        <v>171</v>
      </c>
      <c r="Q93">
        <v>1</v>
      </c>
      <c r="R93">
        <v>0</v>
      </c>
      <c r="S93">
        <v>1</v>
      </c>
      <c r="T93">
        <v>1</v>
      </c>
      <c r="U93">
        <v>0.56839378079357772</v>
      </c>
      <c r="V93">
        <v>0.56839378079357772</v>
      </c>
      <c r="W93">
        <v>0.43160621920642228</v>
      </c>
      <c r="X93">
        <v>-0.56494082442077942</v>
      </c>
      <c r="Y93">
        <v>100</v>
      </c>
      <c r="Z93">
        <v>0.75934366946067566</v>
      </c>
      <c r="BF93">
        <v>0.70748764346102033</v>
      </c>
      <c r="BG93">
        <v>0</v>
      </c>
      <c r="BH93">
        <v>1</v>
      </c>
      <c r="BI93">
        <v>45</v>
      </c>
      <c r="BJ93">
        <v>44</v>
      </c>
      <c r="BK93">
        <v>0.16666666666666663</v>
      </c>
      <c r="BL93">
        <v>0.54166666666666674</v>
      </c>
      <c r="BM93">
        <v>0</v>
      </c>
    </row>
    <row r="94" spans="1:65" x14ac:dyDescent="0.45">
      <c r="A94">
        <v>12.1</v>
      </c>
      <c r="B94">
        <v>56</v>
      </c>
      <c r="C94">
        <v>4</v>
      </c>
      <c r="D94">
        <v>2.536</v>
      </c>
      <c r="E94">
        <v>146</v>
      </c>
      <c r="F94">
        <v>1</v>
      </c>
      <c r="G94">
        <v>84</v>
      </c>
      <c r="H94">
        <v>1</v>
      </c>
      <c r="I94">
        <v>36</v>
      </c>
      <c r="J94">
        <v>8</v>
      </c>
      <c r="K94">
        <v>2</v>
      </c>
      <c r="L94">
        <v>50</v>
      </c>
      <c r="M94">
        <v>40</v>
      </c>
      <c r="N94">
        <v>0</v>
      </c>
      <c r="O94">
        <v>173</v>
      </c>
      <c r="P94">
        <v>179</v>
      </c>
      <c r="Q94">
        <v>1</v>
      </c>
      <c r="R94">
        <v>0</v>
      </c>
      <c r="S94">
        <v>1</v>
      </c>
      <c r="T94">
        <v>1</v>
      </c>
      <c r="U94">
        <v>0.73466338605817827</v>
      </c>
      <c r="V94">
        <v>0.73466338605817827</v>
      </c>
      <c r="W94">
        <v>0.26533661394182173</v>
      </c>
      <c r="X94">
        <v>-0.30834286282546308</v>
      </c>
      <c r="Y94">
        <v>100</v>
      </c>
      <c r="Z94">
        <v>0.36116760271051485</v>
      </c>
      <c r="BF94">
        <v>0.71148813838901959</v>
      </c>
      <c r="BG94">
        <v>0</v>
      </c>
      <c r="BH94">
        <v>1</v>
      </c>
      <c r="BI94">
        <v>45</v>
      </c>
      <c r="BJ94">
        <v>45</v>
      </c>
      <c r="BK94">
        <v>0.16666666666666663</v>
      </c>
      <c r="BL94">
        <v>0.53125</v>
      </c>
      <c r="BM94">
        <v>0</v>
      </c>
    </row>
    <row r="95" spans="1:65" x14ac:dyDescent="0.45">
      <c r="A95">
        <v>12.2</v>
      </c>
      <c r="B95">
        <v>71</v>
      </c>
      <c r="C95">
        <v>13</v>
      </c>
      <c r="D95">
        <v>0.121</v>
      </c>
      <c r="E95">
        <v>116</v>
      </c>
      <c r="F95">
        <v>0</v>
      </c>
      <c r="G95">
        <v>82</v>
      </c>
      <c r="H95">
        <v>1</v>
      </c>
      <c r="I95">
        <v>34</v>
      </c>
      <c r="J95">
        <v>8</v>
      </c>
      <c r="K95">
        <v>2</v>
      </c>
      <c r="L95">
        <v>47</v>
      </c>
      <c r="M95">
        <v>51</v>
      </c>
      <c r="N95">
        <v>1</v>
      </c>
      <c r="O95">
        <v>185</v>
      </c>
      <c r="P95">
        <v>193</v>
      </c>
      <c r="Q95">
        <v>0</v>
      </c>
      <c r="R95">
        <v>1</v>
      </c>
      <c r="S95">
        <v>1</v>
      </c>
      <c r="T95">
        <v>0</v>
      </c>
      <c r="U95">
        <v>0.27653573961997047</v>
      </c>
      <c r="V95">
        <v>0.27653573961997047</v>
      </c>
      <c r="W95">
        <v>0.72346426038002953</v>
      </c>
      <c r="X95">
        <v>-0.32370413236151285</v>
      </c>
      <c r="Y95">
        <v>100</v>
      </c>
      <c r="Z95">
        <v>0.38223828703674823</v>
      </c>
      <c r="BF95">
        <v>0.71605687832930598</v>
      </c>
      <c r="BG95">
        <v>0</v>
      </c>
      <c r="BH95">
        <v>1</v>
      </c>
      <c r="BI95">
        <v>45</v>
      </c>
      <c r="BJ95">
        <v>46</v>
      </c>
      <c r="BK95">
        <v>0.16666666666666663</v>
      </c>
      <c r="BL95">
        <v>0.52083333333333326</v>
      </c>
      <c r="BM95">
        <v>0</v>
      </c>
    </row>
    <row r="96" spans="1:65" x14ac:dyDescent="0.45">
      <c r="A96">
        <v>12.4</v>
      </c>
      <c r="B96">
        <v>57</v>
      </c>
      <c r="C96">
        <v>7</v>
      </c>
      <c r="D96">
        <v>1.476</v>
      </c>
      <c r="E96">
        <v>171</v>
      </c>
      <c r="F96">
        <v>1</v>
      </c>
      <c r="G96">
        <v>91</v>
      </c>
      <c r="H96">
        <v>0</v>
      </c>
      <c r="I96">
        <v>28</v>
      </c>
      <c r="J96">
        <v>8</v>
      </c>
      <c r="K96">
        <v>2</v>
      </c>
      <c r="L96">
        <v>47</v>
      </c>
      <c r="M96">
        <v>41</v>
      </c>
      <c r="N96">
        <v>1</v>
      </c>
      <c r="O96">
        <v>174</v>
      </c>
      <c r="P96">
        <v>181</v>
      </c>
      <c r="Q96">
        <v>1</v>
      </c>
      <c r="R96">
        <v>0</v>
      </c>
      <c r="S96">
        <v>1</v>
      </c>
      <c r="T96">
        <v>1</v>
      </c>
      <c r="U96">
        <v>0.66871767143383132</v>
      </c>
      <c r="V96">
        <v>0.66871767143383132</v>
      </c>
      <c r="W96">
        <v>0.33128232856616868</v>
      </c>
      <c r="X96">
        <v>-0.40239332372160913</v>
      </c>
      <c r="Y96">
        <v>100</v>
      </c>
      <c r="Z96">
        <v>0.49539939307398517</v>
      </c>
      <c r="BF96">
        <v>0.72978171950841619</v>
      </c>
      <c r="BG96">
        <v>0</v>
      </c>
      <c r="BH96">
        <v>1</v>
      </c>
      <c r="BI96">
        <v>45</v>
      </c>
      <c r="BJ96">
        <v>47</v>
      </c>
      <c r="BK96">
        <v>0.16666666666666663</v>
      </c>
      <c r="BL96">
        <v>0.51041666666666674</v>
      </c>
      <c r="BM96">
        <v>0</v>
      </c>
    </row>
    <row r="97" spans="1:65" x14ac:dyDescent="0.45">
      <c r="A97">
        <v>12.4</v>
      </c>
      <c r="B97">
        <v>76</v>
      </c>
      <c r="C97">
        <v>19</v>
      </c>
      <c r="D97">
        <v>4.2999999999999997E-2</v>
      </c>
      <c r="E97">
        <v>214</v>
      </c>
      <c r="F97">
        <v>2</v>
      </c>
      <c r="G97">
        <v>98</v>
      </c>
      <c r="H97">
        <v>1</v>
      </c>
      <c r="I97">
        <v>42</v>
      </c>
      <c r="J97">
        <v>3</v>
      </c>
      <c r="K97">
        <v>3</v>
      </c>
      <c r="L97">
        <v>43</v>
      </c>
      <c r="M97">
        <v>59</v>
      </c>
      <c r="N97">
        <v>0</v>
      </c>
      <c r="O97">
        <v>160</v>
      </c>
      <c r="P97">
        <v>166</v>
      </c>
      <c r="Q97">
        <v>1</v>
      </c>
      <c r="R97">
        <v>0</v>
      </c>
      <c r="S97">
        <v>1</v>
      </c>
      <c r="T97">
        <v>1</v>
      </c>
      <c r="U97">
        <v>0.42056156071755452</v>
      </c>
      <c r="V97">
        <v>0.42056156071755452</v>
      </c>
      <c r="W97">
        <v>0.57943843928244543</v>
      </c>
      <c r="X97">
        <v>-0.86616441143171441</v>
      </c>
      <c r="Y97">
        <v>0</v>
      </c>
      <c r="Z97">
        <v>1.3777731809198586</v>
      </c>
      <c r="BF97">
        <v>0.73149525771700974</v>
      </c>
      <c r="BG97">
        <v>0</v>
      </c>
      <c r="BH97">
        <v>1</v>
      </c>
      <c r="BI97">
        <v>45</v>
      </c>
      <c r="BJ97">
        <v>48</v>
      </c>
      <c r="BK97">
        <v>0.16666666666666663</v>
      </c>
      <c r="BL97">
        <v>0.5</v>
      </c>
      <c r="BM97">
        <v>0</v>
      </c>
    </row>
    <row r="98" spans="1:65" x14ac:dyDescent="0.45">
      <c r="A98">
        <v>12.5</v>
      </c>
      <c r="B98">
        <v>60</v>
      </c>
      <c r="C98">
        <v>10</v>
      </c>
      <c r="D98">
        <v>0.71199999999999997</v>
      </c>
      <c r="E98">
        <v>171</v>
      </c>
      <c r="F98">
        <v>3</v>
      </c>
      <c r="G98">
        <v>110</v>
      </c>
      <c r="H98">
        <v>0</v>
      </c>
      <c r="I98">
        <v>33</v>
      </c>
      <c r="J98">
        <v>12</v>
      </c>
      <c r="K98">
        <v>2</v>
      </c>
      <c r="L98">
        <v>38</v>
      </c>
      <c r="M98">
        <v>46</v>
      </c>
      <c r="N98">
        <v>1</v>
      </c>
      <c r="O98">
        <v>171</v>
      </c>
      <c r="P98">
        <v>178</v>
      </c>
      <c r="Q98">
        <v>1</v>
      </c>
      <c r="R98">
        <v>0</v>
      </c>
      <c r="S98">
        <v>1</v>
      </c>
      <c r="T98">
        <v>1</v>
      </c>
      <c r="U98">
        <v>0.75600696157349279</v>
      </c>
      <c r="V98">
        <v>0.75600696157349279</v>
      </c>
      <c r="W98">
        <v>0.24399303842650721</v>
      </c>
      <c r="X98">
        <v>-0.27970469441445539</v>
      </c>
      <c r="Y98">
        <v>100</v>
      </c>
      <c r="Z98">
        <v>0.32273914239979951</v>
      </c>
      <c r="BF98">
        <v>0.73337025929285027</v>
      </c>
      <c r="BG98">
        <v>0</v>
      </c>
      <c r="BH98">
        <v>1</v>
      </c>
      <c r="BI98">
        <v>45</v>
      </c>
      <c r="BJ98">
        <v>49</v>
      </c>
      <c r="BK98">
        <v>0.16666666666666663</v>
      </c>
      <c r="BL98">
        <v>0.48958333333333337</v>
      </c>
      <c r="BM98">
        <v>0</v>
      </c>
    </row>
    <row r="99" spans="1:65" x14ac:dyDescent="0.45">
      <c r="A99">
        <v>12.5</v>
      </c>
      <c r="B99">
        <v>60</v>
      </c>
      <c r="C99">
        <v>17</v>
      </c>
      <c r="D99">
        <v>1.8</v>
      </c>
      <c r="E99">
        <v>212</v>
      </c>
      <c r="F99">
        <v>2</v>
      </c>
      <c r="G99">
        <v>86</v>
      </c>
      <c r="H99">
        <v>1</v>
      </c>
      <c r="I99">
        <v>39</v>
      </c>
      <c r="J99">
        <v>9</v>
      </c>
      <c r="K99">
        <v>3</v>
      </c>
      <c r="L99">
        <v>44</v>
      </c>
      <c r="M99">
        <v>40</v>
      </c>
      <c r="N99">
        <v>0</v>
      </c>
      <c r="O99">
        <v>165</v>
      </c>
      <c r="P99">
        <v>171</v>
      </c>
      <c r="Q99">
        <v>1</v>
      </c>
      <c r="R99">
        <v>0</v>
      </c>
      <c r="S99">
        <v>1</v>
      </c>
      <c r="T99">
        <v>1</v>
      </c>
      <c r="U99">
        <v>0.83612165761014201</v>
      </c>
      <c r="V99">
        <v>0.83612165761014201</v>
      </c>
      <c r="W99">
        <v>0.16387834238985799</v>
      </c>
      <c r="X99">
        <v>-0.1789811530278389</v>
      </c>
      <c r="Y99">
        <v>100</v>
      </c>
      <c r="Z99">
        <v>0.19599820301063109</v>
      </c>
      <c r="BF99">
        <v>0.73466338605817827</v>
      </c>
      <c r="BG99">
        <v>0</v>
      </c>
      <c r="BH99">
        <v>1</v>
      </c>
      <c r="BI99">
        <v>45</v>
      </c>
      <c r="BJ99">
        <v>50</v>
      </c>
      <c r="BK99">
        <v>0.16666666666666663</v>
      </c>
      <c r="BL99">
        <v>0.47916666666666663</v>
      </c>
      <c r="BM99">
        <v>8.8734567901234424E-3</v>
      </c>
    </row>
    <row r="100" spans="1:65" x14ac:dyDescent="0.45">
      <c r="A100">
        <v>12.5</v>
      </c>
      <c r="B100">
        <v>67</v>
      </c>
      <c r="C100">
        <v>10</v>
      </c>
      <c r="D100">
        <v>0.85599999999999998</v>
      </c>
      <c r="E100">
        <v>91</v>
      </c>
      <c r="F100">
        <v>3</v>
      </c>
      <c r="G100">
        <v>112</v>
      </c>
      <c r="H100">
        <v>0</v>
      </c>
      <c r="I100">
        <v>33</v>
      </c>
      <c r="J100">
        <v>1</v>
      </c>
      <c r="K100">
        <v>3</v>
      </c>
      <c r="L100">
        <v>38</v>
      </c>
      <c r="M100">
        <v>43</v>
      </c>
      <c r="N100">
        <v>0</v>
      </c>
      <c r="O100">
        <v>178</v>
      </c>
      <c r="P100">
        <v>188</v>
      </c>
      <c r="Q100">
        <v>1</v>
      </c>
      <c r="R100">
        <v>0</v>
      </c>
      <c r="S100">
        <v>1</v>
      </c>
      <c r="T100">
        <v>1</v>
      </c>
      <c r="U100">
        <v>0.78313687000325605</v>
      </c>
      <c r="V100">
        <v>0.78313687000325605</v>
      </c>
      <c r="W100">
        <v>0.21686312999674395</v>
      </c>
      <c r="X100">
        <v>-0.24444779621985055</v>
      </c>
      <c r="Y100">
        <v>100</v>
      </c>
      <c r="Z100">
        <v>0.27691600064218952</v>
      </c>
      <c r="BF100">
        <v>0.74735925681894966</v>
      </c>
      <c r="BG100">
        <v>1</v>
      </c>
      <c r="BH100">
        <v>0</v>
      </c>
      <c r="BI100">
        <v>46</v>
      </c>
      <c r="BJ100">
        <v>50</v>
      </c>
      <c r="BK100">
        <v>0.14814814814814814</v>
      </c>
      <c r="BL100">
        <v>0.47916666666666663</v>
      </c>
      <c r="BM100">
        <v>0</v>
      </c>
    </row>
    <row r="101" spans="1:65" x14ac:dyDescent="0.45">
      <c r="A101">
        <v>12.7</v>
      </c>
      <c r="B101">
        <v>51</v>
      </c>
      <c r="C101">
        <v>7</v>
      </c>
      <c r="D101">
        <v>0.17199999999999999</v>
      </c>
      <c r="E101">
        <v>117</v>
      </c>
      <c r="F101">
        <v>5</v>
      </c>
      <c r="G101">
        <v>168</v>
      </c>
      <c r="H101">
        <v>1</v>
      </c>
      <c r="I101">
        <v>33</v>
      </c>
      <c r="J101">
        <v>11</v>
      </c>
      <c r="K101">
        <v>5</v>
      </c>
      <c r="L101">
        <v>36</v>
      </c>
      <c r="M101">
        <v>23</v>
      </c>
      <c r="N101">
        <v>0</v>
      </c>
      <c r="O101">
        <v>176</v>
      </c>
      <c r="P101">
        <v>184</v>
      </c>
      <c r="Q101">
        <v>1</v>
      </c>
      <c r="R101">
        <v>0</v>
      </c>
      <c r="S101">
        <v>1</v>
      </c>
      <c r="T101">
        <v>1</v>
      </c>
      <c r="U101">
        <v>0.78872311041449117</v>
      </c>
      <c r="V101">
        <v>0.78872311041449117</v>
      </c>
      <c r="W101">
        <v>0.21127688958550883</v>
      </c>
      <c r="X101">
        <v>-0.23733995709992611</v>
      </c>
      <c r="Y101">
        <v>100</v>
      </c>
      <c r="Z101">
        <v>0.26787206662992064</v>
      </c>
      <c r="BF101">
        <v>0.75057167098225375</v>
      </c>
      <c r="BG101">
        <v>0</v>
      </c>
      <c r="BH101">
        <v>1</v>
      </c>
      <c r="BI101">
        <v>46</v>
      </c>
      <c r="BJ101">
        <v>51</v>
      </c>
      <c r="BK101">
        <v>0.14814814814814814</v>
      </c>
      <c r="BL101">
        <v>0.46875</v>
      </c>
      <c r="BM101">
        <v>0</v>
      </c>
    </row>
    <row r="102" spans="1:65" x14ac:dyDescent="0.45">
      <c r="A102">
        <v>12.7</v>
      </c>
      <c r="B102">
        <v>65</v>
      </c>
      <c r="C102">
        <v>6</v>
      </c>
      <c r="D102">
        <v>0.89900000000000002</v>
      </c>
      <c r="E102">
        <v>165</v>
      </c>
      <c r="F102">
        <v>1</v>
      </c>
      <c r="G102">
        <v>140</v>
      </c>
      <c r="H102">
        <v>1</v>
      </c>
      <c r="I102">
        <v>60</v>
      </c>
      <c r="J102">
        <v>9</v>
      </c>
      <c r="K102">
        <v>5</v>
      </c>
      <c r="L102">
        <v>35</v>
      </c>
      <c r="M102">
        <v>62</v>
      </c>
      <c r="N102">
        <v>0</v>
      </c>
      <c r="O102">
        <v>169</v>
      </c>
      <c r="P102">
        <v>174</v>
      </c>
      <c r="Q102">
        <v>0</v>
      </c>
      <c r="R102">
        <v>1</v>
      </c>
      <c r="S102">
        <v>1</v>
      </c>
      <c r="T102">
        <v>0</v>
      </c>
      <c r="U102">
        <v>0.10745969049683154</v>
      </c>
      <c r="V102">
        <v>0.10745969049683154</v>
      </c>
      <c r="W102">
        <v>0.89254030950316843</v>
      </c>
      <c r="X102">
        <v>-0.11368360163880528</v>
      </c>
      <c r="Y102">
        <v>100</v>
      </c>
      <c r="Z102">
        <v>0.12039757684070188</v>
      </c>
      <c r="BF102">
        <v>0.75600696157349279</v>
      </c>
      <c r="BG102">
        <v>0</v>
      </c>
      <c r="BH102">
        <v>1</v>
      </c>
      <c r="BI102">
        <v>46</v>
      </c>
      <c r="BJ102">
        <v>52</v>
      </c>
      <c r="BK102">
        <v>0.14814814814814814</v>
      </c>
      <c r="BL102">
        <v>0.45833333333333337</v>
      </c>
      <c r="BM102">
        <v>8.4876543209876417E-3</v>
      </c>
    </row>
    <row r="103" spans="1:65" x14ac:dyDescent="0.45">
      <c r="A103">
        <v>12.8</v>
      </c>
      <c r="B103">
        <v>70</v>
      </c>
      <c r="C103">
        <v>13</v>
      </c>
      <c r="D103">
        <v>1.4159999999999999</v>
      </c>
      <c r="E103">
        <v>209</v>
      </c>
      <c r="F103">
        <v>2</v>
      </c>
      <c r="G103">
        <v>85</v>
      </c>
      <c r="H103">
        <v>1</v>
      </c>
      <c r="I103">
        <v>45</v>
      </c>
      <c r="J103">
        <v>6</v>
      </c>
      <c r="K103">
        <v>3</v>
      </c>
      <c r="L103">
        <v>40</v>
      </c>
      <c r="M103">
        <v>57</v>
      </c>
      <c r="N103">
        <v>0</v>
      </c>
      <c r="O103">
        <v>169</v>
      </c>
      <c r="P103">
        <v>175</v>
      </c>
      <c r="Q103">
        <v>1</v>
      </c>
      <c r="R103">
        <v>0</v>
      </c>
      <c r="S103">
        <v>1</v>
      </c>
      <c r="T103">
        <v>1</v>
      </c>
      <c r="U103">
        <v>0.70748764346102033</v>
      </c>
      <c r="V103">
        <v>0.70748764346102033</v>
      </c>
      <c r="W103">
        <v>0.29251235653897967</v>
      </c>
      <c r="X103">
        <v>-0.34603511469002329</v>
      </c>
      <c r="Y103">
        <v>100</v>
      </c>
      <c r="Z103">
        <v>0.41345224788381185</v>
      </c>
      <c r="BF103">
        <v>0.75741299754069902</v>
      </c>
      <c r="BG103">
        <v>1</v>
      </c>
      <c r="BH103">
        <v>0</v>
      </c>
      <c r="BI103">
        <v>47</v>
      </c>
      <c r="BJ103">
        <v>52</v>
      </c>
      <c r="BK103">
        <v>0.12962962962962965</v>
      </c>
      <c r="BL103">
        <v>0.45833333333333337</v>
      </c>
      <c r="BM103">
        <v>0</v>
      </c>
    </row>
    <row r="104" spans="1:65" x14ac:dyDescent="0.45">
      <c r="A104">
        <v>12.9</v>
      </c>
      <c r="B104">
        <v>60</v>
      </c>
      <c r="C104">
        <v>5</v>
      </c>
      <c r="D104">
        <v>1.0720000000000001</v>
      </c>
      <c r="E104">
        <v>178</v>
      </c>
      <c r="F104">
        <v>2</v>
      </c>
      <c r="G104">
        <v>101</v>
      </c>
      <c r="H104">
        <v>1</v>
      </c>
      <c r="I104">
        <v>38</v>
      </c>
      <c r="J104">
        <v>13</v>
      </c>
      <c r="K104">
        <v>2</v>
      </c>
      <c r="L104">
        <v>36</v>
      </c>
      <c r="M104">
        <v>49</v>
      </c>
      <c r="N104">
        <v>1</v>
      </c>
      <c r="O104">
        <v>175</v>
      </c>
      <c r="P104">
        <v>183</v>
      </c>
      <c r="Q104">
        <v>1</v>
      </c>
      <c r="R104">
        <v>0</v>
      </c>
      <c r="S104">
        <v>1</v>
      </c>
      <c r="T104">
        <v>1</v>
      </c>
      <c r="U104">
        <v>0.57762804824415881</v>
      </c>
      <c r="V104">
        <v>0.57762804824415881</v>
      </c>
      <c r="W104">
        <v>0.42237195175584119</v>
      </c>
      <c r="X104">
        <v>-0.54882513260301891</v>
      </c>
      <c r="Y104">
        <v>100</v>
      </c>
      <c r="Z104">
        <v>0.73121787115383963</v>
      </c>
      <c r="BF104">
        <v>0.76477393676914651</v>
      </c>
      <c r="BG104">
        <v>0</v>
      </c>
      <c r="BH104">
        <v>1</v>
      </c>
      <c r="BI104">
        <v>47</v>
      </c>
      <c r="BJ104">
        <v>53</v>
      </c>
      <c r="BK104">
        <v>0.12962962962962965</v>
      </c>
      <c r="BL104">
        <v>0.44791666666666663</v>
      </c>
      <c r="BM104">
        <v>0</v>
      </c>
    </row>
    <row r="105" spans="1:65" x14ac:dyDescent="0.45">
      <c r="A105">
        <v>13.1</v>
      </c>
      <c r="B105">
        <v>61</v>
      </c>
      <c r="C105">
        <v>7</v>
      </c>
      <c r="D105">
        <v>0.66200000000000003</v>
      </c>
      <c r="E105">
        <v>124</v>
      </c>
      <c r="F105">
        <v>2</v>
      </c>
      <c r="G105">
        <v>100</v>
      </c>
      <c r="H105">
        <v>1</v>
      </c>
      <c r="I105">
        <v>52</v>
      </c>
      <c r="J105">
        <v>15</v>
      </c>
      <c r="K105">
        <v>3</v>
      </c>
      <c r="L105">
        <v>37</v>
      </c>
      <c r="M105">
        <v>69</v>
      </c>
      <c r="N105">
        <v>0</v>
      </c>
      <c r="O105">
        <v>182</v>
      </c>
      <c r="P105">
        <v>191</v>
      </c>
      <c r="Q105">
        <v>1</v>
      </c>
      <c r="R105">
        <v>0</v>
      </c>
      <c r="S105">
        <v>1</v>
      </c>
      <c r="T105">
        <v>1</v>
      </c>
      <c r="U105">
        <v>0.57460027059831198</v>
      </c>
      <c r="V105">
        <v>0.57460027059831198</v>
      </c>
      <c r="W105">
        <v>0.42539972940168802</v>
      </c>
      <c r="X105">
        <v>-0.55408066150369295</v>
      </c>
      <c r="Y105">
        <v>100</v>
      </c>
      <c r="Z105">
        <v>0.7403402872726349</v>
      </c>
      <c r="BF105">
        <v>0.76524085252755458</v>
      </c>
      <c r="BG105">
        <v>0</v>
      </c>
      <c r="BH105">
        <v>1</v>
      </c>
      <c r="BI105">
        <v>47</v>
      </c>
      <c r="BJ105">
        <v>54</v>
      </c>
      <c r="BK105">
        <v>0.12962962962962965</v>
      </c>
      <c r="BL105">
        <v>0.4375</v>
      </c>
      <c r="BM105">
        <v>8.1018518518518393E-3</v>
      </c>
    </row>
    <row r="106" spans="1:65" x14ac:dyDescent="0.45">
      <c r="A106">
        <v>13.1</v>
      </c>
      <c r="B106">
        <v>61</v>
      </c>
      <c r="C106">
        <v>7</v>
      </c>
      <c r="D106">
        <v>0.96</v>
      </c>
      <c r="E106">
        <v>213</v>
      </c>
      <c r="F106">
        <v>2</v>
      </c>
      <c r="G106">
        <v>101</v>
      </c>
      <c r="H106">
        <v>1</v>
      </c>
      <c r="I106">
        <v>30</v>
      </c>
      <c r="J106">
        <v>10</v>
      </c>
      <c r="K106">
        <v>5</v>
      </c>
      <c r="L106">
        <v>39</v>
      </c>
      <c r="M106">
        <v>43</v>
      </c>
      <c r="N106">
        <v>1</v>
      </c>
      <c r="O106">
        <v>168</v>
      </c>
      <c r="P106">
        <v>173</v>
      </c>
      <c r="Q106">
        <v>1</v>
      </c>
      <c r="R106">
        <v>0</v>
      </c>
      <c r="S106">
        <v>1</v>
      </c>
      <c r="T106">
        <v>1</v>
      </c>
      <c r="U106">
        <v>0.43341533557981682</v>
      </c>
      <c r="V106">
        <v>0.43341533557981682</v>
      </c>
      <c r="W106">
        <v>0.56658466442018318</v>
      </c>
      <c r="X106">
        <v>-0.83605880615005967</v>
      </c>
      <c r="Y106">
        <v>0</v>
      </c>
      <c r="Z106">
        <v>1.3072556919616476</v>
      </c>
      <c r="BF106">
        <v>0.76776152792655727</v>
      </c>
      <c r="BG106">
        <v>1</v>
      </c>
      <c r="BH106">
        <v>0</v>
      </c>
      <c r="BI106">
        <v>48</v>
      </c>
      <c r="BJ106">
        <v>54</v>
      </c>
      <c r="BK106">
        <v>0.11111111111111116</v>
      </c>
      <c r="BL106">
        <v>0.4375</v>
      </c>
      <c r="BM106">
        <v>0</v>
      </c>
    </row>
    <row r="107" spans="1:65" x14ac:dyDescent="0.45">
      <c r="A107">
        <v>13.2</v>
      </c>
      <c r="B107">
        <v>73</v>
      </c>
      <c r="C107">
        <v>15</v>
      </c>
      <c r="D107">
        <v>1.8360000000000001</v>
      </c>
      <c r="E107">
        <v>169</v>
      </c>
      <c r="F107">
        <v>0</v>
      </c>
      <c r="G107">
        <v>85</v>
      </c>
      <c r="H107">
        <v>1</v>
      </c>
      <c r="I107">
        <v>36</v>
      </c>
      <c r="J107">
        <v>7</v>
      </c>
      <c r="K107">
        <v>2</v>
      </c>
      <c r="L107">
        <v>42</v>
      </c>
      <c r="M107">
        <v>83</v>
      </c>
      <c r="N107">
        <v>1</v>
      </c>
      <c r="O107">
        <v>179</v>
      </c>
      <c r="P107">
        <v>187</v>
      </c>
      <c r="Q107">
        <v>0</v>
      </c>
      <c r="R107">
        <v>1</v>
      </c>
      <c r="S107">
        <v>1</v>
      </c>
      <c r="T107">
        <v>0</v>
      </c>
      <c r="U107">
        <v>0.67806023703183382</v>
      </c>
      <c r="V107">
        <v>0.67806023703183382</v>
      </c>
      <c r="W107">
        <v>0.32193976296816618</v>
      </c>
      <c r="X107">
        <v>-1.1333908224652236</v>
      </c>
      <c r="Y107">
        <v>0</v>
      </c>
      <c r="Z107">
        <v>2.1061711382911135</v>
      </c>
      <c r="BF107">
        <v>0.77044816946295203</v>
      </c>
      <c r="BG107">
        <v>0</v>
      </c>
      <c r="BH107">
        <v>1</v>
      </c>
      <c r="BI107">
        <v>48</v>
      </c>
      <c r="BJ107">
        <v>55</v>
      </c>
      <c r="BK107">
        <v>0.11111111111111116</v>
      </c>
      <c r="BL107">
        <v>0.42708333333333337</v>
      </c>
      <c r="BM107">
        <v>0</v>
      </c>
    </row>
    <row r="108" spans="1:65" x14ac:dyDescent="0.45">
      <c r="A108">
        <v>13.3</v>
      </c>
      <c r="B108">
        <v>58</v>
      </c>
      <c r="C108">
        <v>6</v>
      </c>
      <c r="D108">
        <v>0.40300000000000002</v>
      </c>
      <c r="E108">
        <v>157</v>
      </c>
      <c r="F108">
        <v>2</v>
      </c>
      <c r="G108">
        <v>98</v>
      </c>
      <c r="H108">
        <v>1</v>
      </c>
      <c r="I108">
        <v>35</v>
      </c>
      <c r="J108">
        <v>16</v>
      </c>
      <c r="K108">
        <v>1</v>
      </c>
      <c r="L108">
        <v>36</v>
      </c>
      <c r="M108">
        <v>45</v>
      </c>
      <c r="N108">
        <v>1</v>
      </c>
      <c r="O108">
        <v>174</v>
      </c>
      <c r="P108">
        <v>180</v>
      </c>
      <c r="Q108">
        <v>0</v>
      </c>
      <c r="R108">
        <v>1</v>
      </c>
      <c r="S108">
        <v>1</v>
      </c>
      <c r="T108">
        <v>0</v>
      </c>
      <c r="U108">
        <v>0.41222401914010903</v>
      </c>
      <c r="V108">
        <v>0.41222401914010903</v>
      </c>
      <c r="W108">
        <v>0.58777598085989102</v>
      </c>
      <c r="X108">
        <v>-0.531409388608866</v>
      </c>
      <c r="Y108">
        <v>100</v>
      </c>
      <c r="Z108">
        <v>0.70132845261394139</v>
      </c>
      <c r="BF108">
        <v>0.77943895013477349</v>
      </c>
      <c r="BG108">
        <v>0</v>
      </c>
      <c r="BH108">
        <v>1</v>
      </c>
      <c r="BI108">
        <v>48</v>
      </c>
      <c r="BJ108">
        <v>56</v>
      </c>
      <c r="BK108">
        <v>0.11111111111111116</v>
      </c>
      <c r="BL108">
        <v>0.41666666666666663</v>
      </c>
      <c r="BM108">
        <v>0</v>
      </c>
    </row>
    <row r="109" spans="1:65" x14ac:dyDescent="0.45">
      <c r="A109">
        <v>13.4</v>
      </c>
      <c r="B109">
        <v>71</v>
      </c>
      <c r="C109">
        <v>5</v>
      </c>
      <c r="D109">
        <v>1.28</v>
      </c>
      <c r="E109">
        <v>141</v>
      </c>
      <c r="F109">
        <v>2</v>
      </c>
      <c r="G109">
        <v>96</v>
      </c>
      <c r="H109">
        <v>1</v>
      </c>
      <c r="I109">
        <v>28</v>
      </c>
      <c r="J109">
        <v>9</v>
      </c>
      <c r="K109">
        <v>1</v>
      </c>
      <c r="L109">
        <v>37</v>
      </c>
      <c r="M109">
        <v>54</v>
      </c>
      <c r="N109">
        <v>1</v>
      </c>
      <c r="O109">
        <v>180</v>
      </c>
      <c r="P109">
        <v>186</v>
      </c>
      <c r="Q109">
        <v>0</v>
      </c>
      <c r="R109">
        <v>1</v>
      </c>
      <c r="S109">
        <v>1</v>
      </c>
      <c r="T109">
        <v>0</v>
      </c>
      <c r="U109">
        <v>0.70627413787037241</v>
      </c>
      <c r="V109">
        <v>0.70627413787037241</v>
      </c>
      <c r="W109">
        <v>0.29372586212962759</v>
      </c>
      <c r="X109">
        <v>-1.2251083883736371</v>
      </c>
      <c r="Y109">
        <v>0</v>
      </c>
      <c r="Z109">
        <v>2.4045350748129843</v>
      </c>
      <c r="BF109">
        <v>0.78313687000325605</v>
      </c>
      <c r="BG109">
        <v>0</v>
      </c>
      <c r="BH109">
        <v>1</v>
      </c>
      <c r="BI109">
        <v>48</v>
      </c>
      <c r="BJ109">
        <v>57</v>
      </c>
      <c r="BK109">
        <v>0.11111111111111116</v>
      </c>
      <c r="BL109">
        <v>0.40625</v>
      </c>
      <c r="BM109">
        <v>7.5231481481481816E-3</v>
      </c>
    </row>
    <row r="110" spans="1:65" x14ac:dyDescent="0.45">
      <c r="A110">
        <v>13.6</v>
      </c>
      <c r="B110">
        <v>66</v>
      </c>
      <c r="C110">
        <v>17</v>
      </c>
      <c r="D110">
        <v>2.62</v>
      </c>
      <c r="E110">
        <v>103</v>
      </c>
      <c r="F110">
        <v>2</v>
      </c>
      <c r="G110">
        <v>102</v>
      </c>
      <c r="H110">
        <v>1</v>
      </c>
      <c r="I110">
        <v>39</v>
      </c>
      <c r="J110">
        <v>8</v>
      </c>
      <c r="K110">
        <v>3</v>
      </c>
      <c r="L110">
        <v>50</v>
      </c>
      <c r="M110">
        <v>48</v>
      </c>
      <c r="N110">
        <v>0</v>
      </c>
      <c r="O110">
        <v>166</v>
      </c>
      <c r="P110">
        <v>172</v>
      </c>
      <c r="Q110">
        <v>0</v>
      </c>
      <c r="R110">
        <v>1</v>
      </c>
      <c r="S110">
        <v>1</v>
      </c>
      <c r="T110">
        <v>0</v>
      </c>
      <c r="U110">
        <v>0.58195357836850337</v>
      </c>
      <c r="V110">
        <v>0.58195357836850337</v>
      </c>
      <c r="W110">
        <v>0.41804642163149663</v>
      </c>
      <c r="X110">
        <v>-0.87216279608902025</v>
      </c>
      <c r="Y110">
        <v>0</v>
      </c>
      <c r="Z110">
        <v>1.3920788416208214</v>
      </c>
      <c r="BF110">
        <v>0.78360470795436699</v>
      </c>
      <c r="BG110">
        <v>1</v>
      </c>
      <c r="BH110">
        <v>0</v>
      </c>
      <c r="BI110">
        <v>49</v>
      </c>
      <c r="BJ110">
        <v>57</v>
      </c>
      <c r="BK110">
        <v>9.259259259259256E-2</v>
      </c>
      <c r="BL110">
        <v>0.40625</v>
      </c>
      <c r="BM110">
        <v>0</v>
      </c>
    </row>
    <row r="111" spans="1:65" x14ac:dyDescent="0.45">
      <c r="A111">
        <v>13.8</v>
      </c>
      <c r="B111">
        <v>63</v>
      </c>
      <c r="C111">
        <v>12</v>
      </c>
      <c r="D111">
        <v>0.61199999999999999</v>
      </c>
      <c r="E111">
        <v>148</v>
      </c>
      <c r="F111">
        <v>3</v>
      </c>
      <c r="G111">
        <v>116</v>
      </c>
      <c r="H111">
        <v>0</v>
      </c>
      <c r="I111">
        <v>35</v>
      </c>
      <c r="J111">
        <v>10</v>
      </c>
      <c r="K111">
        <v>2</v>
      </c>
      <c r="L111">
        <v>39</v>
      </c>
      <c r="M111">
        <v>42</v>
      </c>
      <c r="N111">
        <v>0</v>
      </c>
      <c r="O111">
        <v>178</v>
      </c>
      <c r="P111">
        <v>185</v>
      </c>
      <c r="Q111">
        <v>1</v>
      </c>
      <c r="R111">
        <v>0</v>
      </c>
      <c r="S111">
        <v>1</v>
      </c>
      <c r="T111">
        <v>1</v>
      </c>
      <c r="U111">
        <v>0.89445525928091096</v>
      </c>
      <c r="V111">
        <v>0.89445525928091096</v>
      </c>
      <c r="W111">
        <v>0.10554474071908904</v>
      </c>
      <c r="X111">
        <v>-0.11154039485732904</v>
      </c>
      <c r="Y111">
        <v>100</v>
      </c>
      <c r="Z111">
        <v>0.11799890449964009</v>
      </c>
      <c r="BF111">
        <v>0.78872311041449117</v>
      </c>
      <c r="BG111">
        <v>0</v>
      </c>
      <c r="BH111">
        <v>1</v>
      </c>
      <c r="BI111">
        <v>49</v>
      </c>
      <c r="BJ111">
        <v>58</v>
      </c>
      <c r="BK111">
        <v>9.259259259259256E-2</v>
      </c>
      <c r="BL111">
        <v>0.39583333333333337</v>
      </c>
      <c r="BM111">
        <v>0</v>
      </c>
    </row>
    <row r="112" spans="1:65" x14ac:dyDescent="0.45">
      <c r="A112">
        <v>13.9</v>
      </c>
      <c r="B112">
        <v>66</v>
      </c>
      <c r="C112">
        <v>7</v>
      </c>
      <c r="D112">
        <v>2.2850000000000001</v>
      </c>
      <c r="E112">
        <v>200</v>
      </c>
      <c r="F112">
        <v>3</v>
      </c>
      <c r="G112">
        <v>124</v>
      </c>
      <c r="H112">
        <v>1</v>
      </c>
      <c r="I112">
        <v>32</v>
      </c>
      <c r="J112">
        <v>9</v>
      </c>
      <c r="K112">
        <v>2</v>
      </c>
      <c r="L112">
        <v>32</v>
      </c>
      <c r="M112">
        <v>62</v>
      </c>
      <c r="N112">
        <v>0</v>
      </c>
      <c r="O112">
        <v>171</v>
      </c>
      <c r="P112">
        <v>177</v>
      </c>
      <c r="Q112">
        <v>1</v>
      </c>
      <c r="R112">
        <v>0</v>
      </c>
      <c r="S112">
        <v>1</v>
      </c>
      <c r="T112">
        <v>1</v>
      </c>
      <c r="U112">
        <v>0.97132406845660424</v>
      </c>
      <c r="V112">
        <v>0.97132406845660424</v>
      </c>
      <c r="W112">
        <v>2.8675931543395761E-2</v>
      </c>
      <c r="X112">
        <v>-2.9095119248818288E-2</v>
      </c>
      <c r="Y112">
        <v>100</v>
      </c>
      <c r="Z112">
        <v>2.9522517226367805E-2</v>
      </c>
      <c r="BF112">
        <v>0.7905880664079934</v>
      </c>
      <c r="BG112">
        <v>0</v>
      </c>
      <c r="BH112">
        <v>1</v>
      </c>
      <c r="BI112">
        <v>49</v>
      </c>
      <c r="BJ112">
        <v>59</v>
      </c>
      <c r="BK112">
        <v>9.259259259259256E-2</v>
      </c>
      <c r="BL112">
        <v>0.38541666666666663</v>
      </c>
      <c r="BM112">
        <v>0</v>
      </c>
    </row>
    <row r="113" spans="1:65" x14ac:dyDescent="0.45">
      <c r="A113">
        <v>14</v>
      </c>
      <c r="B113">
        <v>56</v>
      </c>
      <c r="C113">
        <v>7</v>
      </c>
      <c r="D113">
        <v>0.91100000000000003</v>
      </c>
      <c r="E113">
        <v>134</v>
      </c>
      <c r="F113">
        <v>2</v>
      </c>
      <c r="G113">
        <v>112</v>
      </c>
      <c r="H113">
        <v>0</v>
      </c>
      <c r="I113">
        <v>30</v>
      </c>
      <c r="J113">
        <v>13</v>
      </c>
      <c r="K113">
        <v>1</v>
      </c>
      <c r="L113">
        <v>38</v>
      </c>
      <c r="M113">
        <v>34</v>
      </c>
      <c r="N113">
        <v>1</v>
      </c>
      <c r="O113">
        <v>178</v>
      </c>
      <c r="P113">
        <v>185</v>
      </c>
      <c r="Q113">
        <v>1</v>
      </c>
      <c r="R113">
        <v>0</v>
      </c>
      <c r="S113">
        <v>1</v>
      </c>
      <c r="T113">
        <v>1</v>
      </c>
      <c r="U113">
        <v>0.63550654337170598</v>
      </c>
      <c r="V113">
        <v>0.63550654337170598</v>
      </c>
      <c r="W113">
        <v>0.36449345662829402</v>
      </c>
      <c r="X113">
        <v>-0.45333289199067778</v>
      </c>
      <c r="Y113">
        <v>100</v>
      </c>
      <c r="Z113">
        <v>0.57354792083565198</v>
      </c>
      <c r="BF113">
        <v>0.79145290078349562</v>
      </c>
      <c r="BG113">
        <v>0</v>
      </c>
      <c r="BH113">
        <v>1</v>
      </c>
      <c r="BI113">
        <v>49</v>
      </c>
      <c r="BJ113">
        <v>60</v>
      </c>
      <c r="BK113">
        <v>9.259259259259256E-2</v>
      </c>
      <c r="BL113">
        <v>0.375</v>
      </c>
      <c r="BM113">
        <v>0</v>
      </c>
    </row>
    <row r="114" spans="1:65" x14ac:dyDescent="0.45">
      <c r="A114">
        <v>14</v>
      </c>
      <c r="B114">
        <v>59</v>
      </c>
      <c r="C114">
        <v>5</v>
      </c>
      <c r="D114">
        <v>1.159</v>
      </c>
      <c r="E114">
        <v>196</v>
      </c>
      <c r="F114">
        <v>1</v>
      </c>
      <c r="G114">
        <v>99</v>
      </c>
      <c r="H114">
        <v>0</v>
      </c>
      <c r="I114">
        <v>43</v>
      </c>
      <c r="J114">
        <v>15</v>
      </c>
      <c r="K114">
        <v>5</v>
      </c>
      <c r="L114">
        <v>35</v>
      </c>
      <c r="M114">
        <v>45</v>
      </c>
      <c r="N114">
        <v>0</v>
      </c>
      <c r="O114">
        <v>176</v>
      </c>
      <c r="P114">
        <v>184</v>
      </c>
      <c r="Q114">
        <v>1</v>
      </c>
      <c r="R114">
        <v>0</v>
      </c>
      <c r="S114">
        <v>1</v>
      </c>
      <c r="T114">
        <v>1</v>
      </c>
      <c r="U114">
        <v>0.80335806879903227</v>
      </c>
      <c r="V114">
        <v>0.80335806879903227</v>
      </c>
      <c r="W114">
        <v>0.19664193120096773</v>
      </c>
      <c r="X114">
        <v>-0.21895475060344052</v>
      </c>
      <c r="Y114">
        <v>100</v>
      </c>
      <c r="Z114">
        <v>0.24477495009782443</v>
      </c>
      <c r="BF114">
        <v>0.79241597080671866</v>
      </c>
      <c r="BG114">
        <v>0</v>
      </c>
      <c r="BH114">
        <v>1</v>
      </c>
      <c r="BI114">
        <v>49</v>
      </c>
      <c r="BJ114">
        <v>61</v>
      </c>
      <c r="BK114">
        <v>9.259259259259256E-2</v>
      </c>
      <c r="BL114">
        <v>0.36458333333333337</v>
      </c>
      <c r="BM114">
        <v>0</v>
      </c>
    </row>
    <row r="115" spans="1:65" x14ac:dyDescent="0.45">
      <c r="A115">
        <v>14</v>
      </c>
      <c r="B115">
        <v>70</v>
      </c>
      <c r="C115">
        <v>5</v>
      </c>
      <c r="D115">
        <v>0.29099999999999998</v>
      </c>
      <c r="E115">
        <v>182</v>
      </c>
      <c r="F115">
        <v>3</v>
      </c>
      <c r="G115">
        <v>132</v>
      </c>
      <c r="H115">
        <v>1</v>
      </c>
      <c r="I115">
        <v>31</v>
      </c>
      <c r="J115">
        <v>6</v>
      </c>
      <c r="K115">
        <v>2</v>
      </c>
      <c r="L115">
        <v>35</v>
      </c>
      <c r="M115">
        <v>74</v>
      </c>
      <c r="N115">
        <v>1</v>
      </c>
      <c r="O115">
        <v>168</v>
      </c>
      <c r="P115">
        <v>173</v>
      </c>
      <c r="Q115">
        <v>1</v>
      </c>
      <c r="R115">
        <v>0</v>
      </c>
      <c r="S115">
        <v>1</v>
      </c>
      <c r="T115">
        <v>1</v>
      </c>
      <c r="U115">
        <v>0.3437808384724137</v>
      </c>
      <c r="V115">
        <v>0.3437808384724137</v>
      </c>
      <c r="W115">
        <v>0.6562191615275863</v>
      </c>
      <c r="X115">
        <v>-1.0677509221054806</v>
      </c>
      <c r="Y115">
        <v>0</v>
      </c>
      <c r="Z115">
        <v>1.9088299523716585</v>
      </c>
      <c r="BF115">
        <v>0.79396756407951397</v>
      </c>
      <c r="BG115">
        <v>0</v>
      </c>
      <c r="BH115">
        <v>1</v>
      </c>
      <c r="BI115">
        <v>49</v>
      </c>
      <c r="BJ115">
        <v>62</v>
      </c>
      <c r="BK115">
        <v>9.259259259259256E-2</v>
      </c>
      <c r="BL115">
        <v>0.35416666666666663</v>
      </c>
      <c r="BM115">
        <v>0</v>
      </c>
    </row>
    <row r="116" spans="1:65" x14ac:dyDescent="0.45">
      <c r="A116">
        <v>14</v>
      </c>
      <c r="B116">
        <v>74</v>
      </c>
      <c r="C116">
        <v>18</v>
      </c>
      <c r="D116">
        <v>4.3999999999999997E-2</v>
      </c>
      <c r="E116">
        <v>175</v>
      </c>
      <c r="F116">
        <v>3</v>
      </c>
      <c r="G116">
        <v>78</v>
      </c>
      <c r="H116">
        <v>1</v>
      </c>
      <c r="I116">
        <v>39</v>
      </c>
      <c r="J116">
        <v>7</v>
      </c>
      <c r="K116">
        <v>3</v>
      </c>
      <c r="L116">
        <v>45</v>
      </c>
      <c r="M116">
        <v>84</v>
      </c>
      <c r="N116">
        <v>0</v>
      </c>
      <c r="O116">
        <v>179</v>
      </c>
      <c r="P116">
        <v>187</v>
      </c>
      <c r="Q116">
        <v>1</v>
      </c>
      <c r="R116">
        <v>0</v>
      </c>
      <c r="S116">
        <v>1</v>
      </c>
      <c r="T116">
        <v>1</v>
      </c>
      <c r="U116">
        <v>0.79396756407951397</v>
      </c>
      <c r="V116">
        <v>0.79396756407951397</v>
      </c>
      <c r="W116">
        <v>0.20603243592048603</v>
      </c>
      <c r="X116">
        <v>-0.23071266985468469</v>
      </c>
      <c r="Y116">
        <v>100</v>
      </c>
      <c r="Z116">
        <v>0.25949729591201837</v>
      </c>
      <c r="BF116">
        <v>0.79505521398960199</v>
      </c>
      <c r="BG116">
        <v>0</v>
      </c>
      <c r="BH116">
        <v>1</v>
      </c>
      <c r="BI116">
        <v>49</v>
      </c>
      <c r="BJ116">
        <v>63</v>
      </c>
      <c r="BK116">
        <v>9.259259259259256E-2</v>
      </c>
      <c r="BL116">
        <v>0.34375</v>
      </c>
      <c r="BM116">
        <v>0</v>
      </c>
    </row>
    <row r="117" spans="1:65" x14ac:dyDescent="0.45">
      <c r="A117">
        <v>14.1</v>
      </c>
      <c r="B117">
        <v>88</v>
      </c>
      <c r="C117">
        <v>5</v>
      </c>
      <c r="D117">
        <v>0.504</v>
      </c>
      <c r="E117">
        <v>253</v>
      </c>
      <c r="F117">
        <v>3</v>
      </c>
      <c r="G117">
        <v>124</v>
      </c>
      <c r="H117">
        <v>1</v>
      </c>
      <c r="I117">
        <v>42</v>
      </c>
      <c r="J117">
        <v>9</v>
      </c>
      <c r="K117">
        <v>3</v>
      </c>
      <c r="L117">
        <v>35</v>
      </c>
      <c r="M117">
        <v>63</v>
      </c>
      <c r="N117">
        <v>1</v>
      </c>
      <c r="O117">
        <v>163</v>
      </c>
      <c r="P117">
        <v>172</v>
      </c>
      <c r="Q117">
        <v>0</v>
      </c>
      <c r="R117">
        <v>1</v>
      </c>
      <c r="S117">
        <v>1</v>
      </c>
      <c r="T117">
        <v>0</v>
      </c>
      <c r="U117">
        <v>0.58170779050530108</v>
      </c>
      <c r="V117">
        <v>0.58170779050530108</v>
      </c>
      <c r="W117">
        <v>0.41829220949469892</v>
      </c>
      <c r="X117">
        <v>-0.87157502491325267</v>
      </c>
      <c r="Y117">
        <v>0</v>
      </c>
      <c r="Z117">
        <v>1.3906732597482745</v>
      </c>
      <c r="BF117">
        <v>0.80335806879903227</v>
      </c>
      <c r="BG117">
        <v>0</v>
      </c>
      <c r="BH117">
        <v>1</v>
      </c>
      <c r="BI117">
        <v>49</v>
      </c>
      <c r="BJ117">
        <v>64</v>
      </c>
      <c r="BK117">
        <v>9.259259259259256E-2</v>
      </c>
      <c r="BL117">
        <v>0.33333333333333337</v>
      </c>
      <c r="BM117">
        <v>0</v>
      </c>
    </row>
    <row r="118" spans="1:65" x14ac:dyDescent="0.45">
      <c r="A118">
        <v>14.4</v>
      </c>
      <c r="B118">
        <v>75</v>
      </c>
      <c r="C118">
        <v>5</v>
      </c>
      <c r="D118">
        <v>0.61199999999999999</v>
      </c>
      <c r="E118">
        <v>156</v>
      </c>
      <c r="F118">
        <v>5</v>
      </c>
      <c r="G118">
        <v>129</v>
      </c>
      <c r="H118">
        <v>1</v>
      </c>
      <c r="I118">
        <v>42</v>
      </c>
      <c r="J118">
        <v>15</v>
      </c>
      <c r="K118">
        <v>4</v>
      </c>
      <c r="L118">
        <v>36</v>
      </c>
      <c r="M118">
        <v>55</v>
      </c>
      <c r="N118">
        <v>1</v>
      </c>
      <c r="O118">
        <v>186</v>
      </c>
      <c r="P118">
        <v>193</v>
      </c>
      <c r="Q118">
        <v>0</v>
      </c>
      <c r="R118">
        <v>1</v>
      </c>
      <c r="S118">
        <v>1</v>
      </c>
      <c r="T118">
        <v>0</v>
      </c>
      <c r="U118">
        <v>0.76776152792655727</v>
      </c>
      <c r="V118">
        <v>0.76776152792655727</v>
      </c>
      <c r="W118">
        <v>0.23223847207344273</v>
      </c>
      <c r="X118">
        <v>-1.4599905383717886</v>
      </c>
      <c r="Y118">
        <v>0</v>
      </c>
      <c r="Z118">
        <v>3.3059187871497948</v>
      </c>
      <c r="BF118">
        <v>0.80431035196159406</v>
      </c>
      <c r="BG118">
        <v>0</v>
      </c>
      <c r="BH118">
        <v>1</v>
      </c>
      <c r="BI118">
        <v>49</v>
      </c>
      <c r="BJ118">
        <v>65</v>
      </c>
      <c r="BK118">
        <v>9.259259259259256E-2</v>
      </c>
      <c r="BL118">
        <v>0.32291666666666663</v>
      </c>
      <c r="BM118">
        <v>0</v>
      </c>
    </row>
    <row r="119" spans="1:65" x14ac:dyDescent="0.45">
      <c r="A119">
        <v>14.4</v>
      </c>
      <c r="B119">
        <v>83</v>
      </c>
      <c r="C119">
        <v>22</v>
      </c>
      <c r="D119">
        <v>0.93600000000000005</v>
      </c>
      <c r="E119">
        <v>203</v>
      </c>
      <c r="F119">
        <v>2</v>
      </c>
      <c r="G119">
        <v>111</v>
      </c>
      <c r="H119">
        <v>0</v>
      </c>
      <c r="I119">
        <v>45</v>
      </c>
      <c r="J119">
        <v>9</v>
      </c>
      <c r="K119">
        <v>3</v>
      </c>
      <c r="L119">
        <v>50</v>
      </c>
      <c r="M119">
        <v>87</v>
      </c>
      <c r="N119">
        <v>0</v>
      </c>
      <c r="O119">
        <v>173</v>
      </c>
      <c r="P119">
        <v>178</v>
      </c>
      <c r="Q119">
        <v>1</v>
      </c>
      <c r="R119">
        <v>0</v>
      </c>
      <c r="S119">
        <v>1</v>
      </c>
      <c r="T119">
        <v>1</v>
      </c>
      <c r="U119">
        <v>0.88284282593826424</v>
      </c>
      <c r="V119">
        <v>0.88284282593826424</v>
      </c>
      <c r="W119">
        <v>0.11715717406173576</v>
      </c>
      <c r="X119">
        <v>-0.12460809429198558</v>
      </c>
      <c r="Y119">
        <v>100</v>
      </c>
      <c r="Z119">
        <v>0.13270445272885795</v>
      </c>
      <c r="BF119">
        <v>0.81061787663617013</v>
      </c>
      <c r="BG119">
        <v>0</v>
      </c>
      <c r="BH119">
        <v>1</v>
      </c>
      <c r="BI119">
        <v>49</v>
      </c>
      <c r="BJ119">
        <v>66</v>
      </c>
      <c r="BK119">
        <v>9.259259259259256E-2</v>
      </c>
      <c r="BL119">
        <v>0.3125</v>
      </c>
      <c r="BM119">
        <v>0</v>
      </c>
    </row>
    <row r="120" spans="1:65" x14ac:dyDescent="0.45">
      <c r="A120">
        <v>14.5</v>
      </c>
      <c r="B120">
        <v>54</v>
      </c>
      <c r="C120">
        <v>9</v>
      </c>
      <c r="D120">
        <v>4.5999999999999999E-2</v>
      </c>
      <c r="E120">
        <v>151</v>
      </c>
      <c r="F120">
        <v>0</v>
      </c>
      <c r="G120">
        <v>72</v>
      </c>
      <c r="H120">
        <v>1</v>
      </c>
      <c r="I120">
        <v>30</v>
      </c>
      <c r="J120">
        <v>13</v>
      </c>
      <c r="K120">
        <v>5</v>
      </c>
      <c r="L120">
        <v>39</v>
      </c>
      <c r="M120">
        <v>26</v>
      </c>
      <c r="N120">
        <v>0</v>
      </c>
      <c r="O120">
        <v>201</v>
      </c>
      <c r="P120">
        <v>204</v>
      </c>
      <c r="Q120">
        <v>1</v>
      </c>
      <c r="R120">
        <v>0</v>
      </c>
      <c r="S120">
        <v>1</v>
      </c>
      <c r="T120">
        <v>1</v>
      </c>
      <c r="U120">
        <v>0.66427925490667916</v>
      </c>
      <c r="V120">
        <v>0.66427925490667916</v>
      </c>
      <c r="W120">
        <v>0.33572074509332084</v>
      </c>
      <c r="X120">
        <v>-0.40905265329972174</v>
      </c>
      <c r="Y120">
        <v>100</v>
      </c>
      <c r="Z120">
        <v>0.50539098220143019</v>
      </c>
      <c r="BF120">
        <v>0.81101653271891827</v>
      </c>
      <c r="BG120">
        <v>0</v>
      </c>
      <c r="BH120">
        <v>1</v>
      </c>
      <c r="BI120">
        <v>49</v>
      </c>
      <c r="BJ120">
        <v>67</v>
      </c>
      <c r="BK120">
        <v>9.259259259259256E-2</v>
      </c>
      <c r="BL120">
        <v>0.30208333333333337</v>
      </c>
      <c r="BM120">
        <v>5.5941358024691277E-3</v>
      </c>
    </row>
    <row r="121" spans="1:65" x14ac:dyDescent="0.45">
      <c r="A121">
        <v>14.5</v>
      </c>
      <c r="B121">
        <v>69</v>
      </c>
      <c r="C121">
        <v>8</v>
      </c>
      <c r="D121">
        <v>9.0999999999999998E-2</v>
      </c>
      <c r="E121">
        <v>213</v>
      </c>
      <c r="F121">
        <v>3</v>
      </c>
      <c r="G121">
        <v>134</v>
      </c>
      <c r="H121">
        <v>0</v>
      </c>
      <c r="I121">
        <v>33</v>
      </c>
      <c r="J121">
        <v>16</v>
      </c>
      <c r="K121">
        <v>1</v>
      </c>
      <c r="L121">
        <v>36</v>
      </c>
      <c r="M121">
        <v>73</v>
      </c>
      <c r="N121">
        <v>1</v>
      </c>
      <c r="O121">
        <v>168</v>
      </c>
      <c r="P121">
        <v>178</v>
      </c>
      <c r="Q121">
        <v>1</v>
      </c>
      <c r="R121">
        <v>0</v>
      </c>
      <c r="S121">
        <v>1</v>
      </c>
      <c r="T121">
        <v>1</v>
      </c>
      <c r="U121">
        <v>0.88053591061442338</v>
      </c>
      <c r="V121">
        <v>0.88053591061442338</v>
      </c>
      <c r="W121">
        <v>0.11946408938557662</v>
      </c>
      <c r="X121">
        <v>-0.12722456753406716</v>
      </c>
      <c r="Y121">
        <v>100</v>
      </c>
      <c r="Z121">
        <v>0.13567202421331864</v>
      </c>
      <c r="BF121">
        <v>0.81109534714265807</v>
      </c>
      <c r="BG121">
        <v>1</v>
      </c>
      <c r="BH121">
        <v>0</v>
      </c>
      <c r="BI121">
        <v>50</v>
      </c>
      <c r="BJ121">
        <v>67</v>
      </c>
      <c r="BK121">
        <v>7.407407407407407E-2</v>
      </c>
      <c r="BL121">
        <v>0.30208333333333337</v>
      </c>
      <c r="BM121">
        <v>0</v>
      </c>
    </row>
    <row r="122" spans="1:65" x14ac:dyDescent="0.45">
      <c r="A122">
        <v>14.8</v>
      </c>
      <c r="B122">
        <v>70</v>
      </c>
      <c r="C122">
        <v>6</v>
      </c>
      <c r="D122">
        <v>0.82799999999999996</v>
      </c>
      <c r="E122">
        <v>213</v>
      </c>
      <c r="F122">
        <v>3</v>
      </c>
      <c r="G122">
        <v>105</v>
      </c>
      <c r="H122">
        <v>1</v>
      </c>
      <c r="I122">
        <v>37</v>
      </c>
      <c r="J122">
        <v>15</v>
      </c>
      <c r="K122">
        <v>2</v>
      </c>
      <c r="L122">
        <v>37</v>
      </c>
      <c r="M122">
        <v>75</v>
      </c>
      <c r="N122">
        <v>1</v>
      </c>
      <c r="O122">
        <v>168</v>
      </c>
      <c r="P122">
        <v>176</v>
      </c>
      <c r="Q122">
        <v>1</v>
      </c>
      <c r="R122">
        <v>0</v>
      </c>
      <c r="S122">
        <v>1</v>
      </c>
      <c r="T122">
        <v>1</v>
      </c>
      <c r="U122">
        <v>0.66929167294886904</v>
      </c>
      <c r="V122">
        <v>0.66929167294886904</v>
      </c>
      <c r="W122">
        <v>0.33070832705113096</v>
      </c>
      <c r="X122">
        <v>-0.40153533038597172</v>
      </c>
      <c r="Y122">
        <v>100</v>
      </c>
      <c r="Z122">
        <v>0.49411690062427482</v>
      </c>
      <c r="BF122">
        <v>0.82075857645177952</v>
      </c>
      <c r="BG122">
        <v>0</v>
      </c>
      <c r="BH122">
        <v>1</v>
      </c>
      <c r="BI122">
        <v>50</v>
      </c>
      <c r="BJ122">
        <v>68</v>
      </c>
      <c r="BK122">
        <v>7.407407407407407E-2</v>
      </c>
      <c r="BL122">
        <v>0.29166666666666663</v>
      </c>
      <c r="BM122">
        <v>5.4012345679012256E-3</v>
      </c>
    </row>
    <row r="123" spans="1:65" x14ac:dyDescent="0.45">
      <c r="A123">
        <v>14.8</v>
      </c>
      <c r="B123">
        <v>74</v>
      </c>
      <c r="C123">
        <v>6</v>
      </c>
      <c r="D123">
        <v>1.927</v>
      </c>
      <c r="E123">
        <v>249</v>
      </c>
      <c r="F123">
        <v>2</v>
      </c>
      <c r="G123">
        <v>78</v>
      </c>
      <c r="H123">
        <v>1</v>
      </c>
      <c r="I123">
        <v>29</v>
      </c>
      <c r="J123">
        <v>7</v>
      </c>
      <c r="K123">
        <v>2</v>
      </c>
      <c r="L123">
        <v>38</v>
      </c>
      <c r="M123">
        <v>58</v>
      </c>
      <c r="N123">
        <v>0</v>
      </c>
      <c r="O123">
        <v>164</v>
      </c>
      <c r="P123">
        <v>171</v>
      </c>
      <c r="Q123">
        <v>1</v>
      </c>
      <c r="R123">
        <v>0</v>
      </c>
      <c r="S123">
        <v>1</v>
      </c>
      <c r="T123">
        <v>1</v>
      </c>
      <c r="U123">
        <v>0.93164532319136117</v>
      </c>
      <c r="V123">
        <v>0.93164532319136117</v>
      </c>
      <c r="W123">
        <v>6.8354676808638826E-2</v>
      </c>
      <c r="X123">
        <v>-7.080309124149857E-2</v>
      </c>
      <c r="Y123">
        <v>100</v>
      </c>
      <c r="Z123">
        <v>7.3369849133669382E-2</v>
      </c>
      <c r="BF123">
        <v>0.82321844971748948</v>
      </c>
      <c r="BG123">
        <v>1</v>
      </c>
      <c r="BH123">
        <v>0</v>
      </c>
      <c r="BI123">
        <v>51</v>
      </c>
      <c r="BJ123">
        <v>68</v>
      </c>
      <c r="BK123">
        <v>5.555555555555558E-2</v>
      </c>
      <c r="BL123">
        <v>0.29166666666666663</v>
      </c>
      <c r="BM123">
        <v>0</v>
      </c>
    </row>
    <row r="124" spans="1:65" x14ac:dyDescent="0.45">
      <c r="A124">
        <v>14.8</v>
      </c>
      <c r="B124">
        <v>91</v>
      </c>
      <c r="C124">
        <v>2</v>
      </c>
      <c r="D124">
        <v>1.968</v>
      </c>
      <c r="E124">
        <v>164</v>
      </c>
      <c r="F124">
        <v>1</v>
      </c>
      <c r="G124">
        <v>86</v>
      </c>
      <c r="H124">
        <v>0</v>
      </c>
      <c r="I124">
        <v>33</v>
      </c>
      <c r="J124">
        <v>5</v>
      </c>
      <c r="K124">
        <v>2</v>
      </c>
      <c r="L124">
        <v>37</v>
      </c>
      <c r="M124">
        <v>98</v>
      </c>
      <c r="N124">
        <v>0</v>
      </c>
      <c r="O124">
        <v>183</v>
      </c>
      <c r="P124">
        <v>194</v>
      </c>
      <c r="Q124">
        <v>1</v>
      </c>
      <c r="R124">
        <v>0</v>
      </c>
      <c r="S124">
        <v>1</v>
      </c>
      <c r="T124">
        <v>1</v>
      </c>
      <c r="U124">
        <v>0.97683436569205839</v>
      </c>
      <c r="V124">
        <v>0.97683436569205839</v>
      </c>
      <c r="W124">
        <v>2.3165634307941607E-2</v>
      </c>
      <c r="X124">
        <v>-2.3438174892084402E-2</v>
      </c>
      <c r="Y124">
        <v>100</v>
      </c>
      <c r="Z124">
        <v>2.371500749928002E-2</v>
      </c>
      <c r="BF124">
        <v>0.82692537704089086</v>
      </c>
      <c r="BG124">
        <v>0</v>
      </c>
      <c r="BH124">
        <v>1</v>
      </c>
      <c r="BI124">
        <v>51</v>
      </c>
      <c r="BJ124">
        <v>69</v>
      </c>
      <c r="BK124">
        <v>5.555555555555558E-2</v>
      </c>
      <c r="BL124">
        <v>0.28125</v>
      </c>
      <c r="BM124">
        <v>0</v>
      </c>
    </row>
    <row r="125" spans="1:65" x14ac:dyDescent="0.45">
      <c r="A125">
        <v>14.9</v>
      </c>
      <c r="B125">
        <v>59</v>
      </c>
      <c r="C125">
        <v>6</v>
      </c>
      <c r="D125">
        <v>0.7</v>
      </c>
      <c r="E125">
        <v>214</v>
      </c>
      <c r="F125">
        <v>2</v>
      </c>
      <c r="G125">
        <v>95</v>
      </c>
      <c r="H125">
        <v>0</v>
      </c>
      <c r="I125">
        <v>41</v>
      </c>
      <c r="J125">
        <v>4</v>
      </c>
      <c r="K125">
        <v>3</v>
      </c>
      <c r="L125">
        <v>36</v>
      </c>
      <c r="M125">
        <v>45</v>
      </c>
      <c r="N125">
        <v>0</v>
      </c>
      <c r="O125">
        <v>173</v>
      </c>
      <c r="P125">
        <v>182</v>
      </c>
      <c r="Q125">
        <v>1</v>
      </c>
      <c r="R125">
        <v>0</v>
      </c>
      <c r="S125">
        <v>1</v>
      </c>
      <c r="T125">
        <v>1</v>
      </c>
      <c r="U125">
        <v>0.59310769794834428</v>
      </c>
      <c r="V125">
        <v>0.59310769794834428</v>
      </c>
      <c r="W125">
        <v>0.40689230205165572</v>
      </c>
      <c r="X125">
        <v>-0.52237928104727205</v>
      </c>
      <c r="Y125">
        <v>100</v>
      </c>
      <c r="Z125">
        <v>0.68603443094595162</v>
      </c>
      <c r="BF125">
        <v>0.83612165761014201</v>
      </c>
      <c r="BG125">
        <v>0</v>
      </c>
      <c r="BH125">
        <v>1</v>
      </c>
      <c r="BI125">
        <v>51</v>
      </c>
      <c r="BJ125">
        <v>70</v>
      </c>
      <c r="BK125">
        <v>5.555555555555558E-2</v>
      </c>
      <c r="BL125">
        <v>0.27083333333333337</v>
      </c>
      <c r="BM125">
        <v>0</v>
      </c>
    </row>
    <row r="126" spans="1:65" x14ac:dyDescent="0.45">
      <c r="A126">
        <v>15.3</v>
      </c>
      <c r="B126">
        <v>117</v>
      </c>
      <c r="C126">
        <v>2</v>
      </c>
      <c r="D126">
        <v>0.104</v>
      </c>
      <c r="E126">
        <v>253</v>
      </c>
      <c r="F126">
        <v>2</v>
      </c>
      <c r="G126">
        <v>145</v>
      </c>
      <c r="H126">
        <v>1</v>
      </c>
      <c r="I126">
        <v>52</v>
      </c>
      <c r="J126">
        <v>15</v>
      </c>
      <c r="K126">
        <v>3</v>
      </c>
      <c r="L126">
        <v>30</v>
      </c>
      <c r="M126">
        <v>59</v>
      </c>
      <c r="N126">
        <v>0</v>
      </c>
      <c r="O126">
        <v>163</v>
      </c>
      <c r="P126">
        <v>169</v>
      </c>
      <c r="Q126">
        <v>1</v>
      </c>
      <c r="R126">
        <v>0</v>
      </c>
      <c r="S126">
        <v>1</v>
      </c>
      <c r="T126">
        <v>1</v>
      </c>
      <c r="U126">
        <v>0.77044816946295203</v>
      </c>
      <c r="V126">
        <v>0.77044816946295203</v>
      </c>
      <c r="W126">
        <v>0.22955183053704797</v>
      </c>
      <c r="X126">
        <v>-0.26078289518940684</v>
      </c>
      <c r="Y126">
        <v>100</v>
      </c>
      <c r="Z126">
        <v>0.29794584455572032</v>
      </c>
      <c r="BF126">
        <v>0.8374255018102108</v>
      </c>
      <c r="BG126">
        <v>0</v>
      </c>
      <c r="BH126">
        <v>1</v>
      </c>
      <c r="BI126">
        <v>51</v>
      </c>
      <c r="BJ126">
        <v>71</v>
      </c>
      <c r="BK126">
        <v>5.555555555555558E-2</v>
      </c>
      <c r="BL126">
        <v>0.26041666666666663</v>
      </c>
      <c r="BM126">
        <v>0</v>
      </c>
    </row>
    <row r="127" spans="1:65" x14ac:dyDescent="0.45">
      <c r="A127">
        <v>15.4</v>
      </c>
      <c r="B127">
        <v>58</v>
      </c>
      <c r="C127">
        <v>6</v>
      </c>
      <c r="D127">
        <v>1.623</v>
      </c>
      <c r="E127">
        <v>209</v>
      </c>
      <c r="F127">
        <v>1</v>
      </c>
      <c r="G127">
        <v>88</v>
      </c>
      <c r="H127">
        <v>1</v>
      </c>
      <c r="I127">
        <v>45</v>
      </c>
      <c r="J127">
        <v>10</v>
      </c>
      <c r="K127">
        <v>3</v>
      </c>
      <c r="L127">
        <v>38</v>
      </c>
      <c r="M127">
        <v>45</v>
      </c>
      <c r="N127">
        <v>1</v>
      </c>
      <c r="O127">
        <v>179</v>
      </c>
      <c r="P127">
        <v>187</v>
      </c>
      <c r="Q127">
        <v>0</v>
      </c>
      <c r="R127">
        <v>1</v>
      </c>
      <c r="S127">
        <v>1</v>
      </c>
      <c r="T127">
        <v>0</v>
      </c>
      <c r="U127">
        <v>0.24937414146460357</v>
      </c>
      <c r="V127">
        <v>0.24937414146460357</v>
      </c>
      <c r="W127">
        <v>0.75062585853539643</v>
      </c>
      <c r="X127">
        <v>-0.28684794238781519</v>
      </c>
      <c r="Y127">
        <v>100</v>
      </c>
      <c r="Z127">
        <v>0.33222162363441166</v>
      </c>
      <c r="BF127">
        <v>0.83869958116974375</v>
      </c>
      <c r="BG127">
        <v>0</v>
      </c>
      <c r="BH127">
        <v>1</v>
      </c>
      <c r="BI127">
        <v>51</v>
      </c>
      <c r="BJ127">
        <v>72</v>
      </c>
      <c r="BK127">
        <v>5.555555555555558E-2</v>
      </c>
      <c r="BL127">
        <v>0.25</v>
      </c>
      <c r="BM127">
        <v>0</v>
      </c>
    </row>
    <row r="128" spans="1:65" x14ac:dyDescent="0.45">
      <c r="A128">
        <v>15.5</v>
      </c>
      <c r="B128">
        <v>75</v>
      </c>
      <c r="C128">
        <v>4</v>
      </c>
      <c r="D128">
        <v>0.185</v>
      </c>
      <c r="E128">
        <v>166</v>
      </c>
      <c r="F128">
        <v>5</v>
      </c>
      <c r="G128">
        <v>133</v>
      </c>
      <c r="H128">
        <v>0</v>
      </c>
      <c r="I128">
        <v>29</v>
      </c>
      <c r="J128">
        <v>15</v>
      </c>
      <c r="K128">
        <v>1</v>
      </c>
      <c r="L128">
        <v>32</v>
      </c>
      <c r="M128">
        <v>97</v>
      </c>
      <c r="N128">
        <v>1</v>
      </c>
      <c r="O128">
        <v>178</v>
      </c>
      <c r="P128">
        <v>187</v>
      </c>
      <c r="Q128">
        <v>0</v>
      </c>
      <c r="R128">
        <v>1</v>
      </c>
      <c r="S128">
        <v>1</v>
      </c>
      <c r="T128">
        <v>0</v>
      </c>
      <c r="U128">
        <v>0.9500838431176728</v>
      </c>
      <c r="V128">
        <v>0.9500838431176728</v>
      </c>
      <c r="W128">
        <v>4.9916156882327201E-2</v>
      </c>
      <c r="X128">
        <v>-2.9974105434148073</v>
      </c>
      <c r="Y128">
        <v>0</v>
      </c>
      <c r="Z128">
        <v>19.033593578876857</v>
      </c>
      <c r="BF128">
        <v>0.83949898718620153</v>
      </c>
      <c r="BG128">
        <v>0</v>
      </c>
      <c r="BH128">
        <v>1</v>
      </c>
      <c r="BI128">
        <v>51</v>
      </c>
      <c r="BJ128">
        <v>73</v>
      </c>
      <c r="BK128">
        <v>5.555555555555558E-2</v>
      </c>
      <c r="BL128">
        <v>0.23958333333333337</v>
      </c>
      <c r="BM128">
        <v>0</v>
      </c>
    </row>
    <row r="129" spans="1:65" x14ac:dyDescent="0.45">
      <c r="A129">
        <v>15.6</v>
      </c>
      <c r="B129">
        <v>67</v>
      </c>
      <c r="C129">
        <v>13</v>
      </c>
      <c r="D129">
        <v>1.4610000000000001</v>
      </c>
      <c r="E129">
        <v>180</v>
      </c>
      <c r="F129">
        <v>4</v>
      </c>
      <c r="G129">
        <v>91</v>
      </c>
      <c r="H129">
        <v>0</v>
      </c>
      <c r="I129">
        <v>44</v>
      </c>
      <c r="J129">
        <v>10</v>
      </c>
      <c r="K129">
        <v>3</v>
      </c>
      <c r="L129">
        <v>40</v>
      </c>
      <c r="M129">
        <v>44</v>
      </c>
      <c r="N129">
        <v>0</v>
      </c>
      <c r="O129">
        <v>181</v>
      </c>
      <c r="P129">
        <v>187</v>
      </c>
      <c r="Q129">
        <v>0</v>
      </c>
      <c r="R129">
        <v>1</v>
      </c>
      <c r="S129">
        <v>1</v>
      </c>
      <c r="T129">
        <v>0</v>
      </c>
      <c r="U129">
        <v>0.8922750313933232</v>
      </c>
      <c r="V129">
        <v>0.8922750313933232</v>
      </c>
      <c r="W129">
        <v>0.1077249686066768</v>
      </c>
      <c r="X129">
        <v>-2.2281738869012404</v>
      </c>
      <c r="Y129">
        <v>0</v>
      </c>
      <c r="Z129">
        <v>8.2828989688656076</v>
      </c>
      <c r="BF129">
        <v>0.84382965906918361</v>
      </c>
      <c r="BG129">
        <v>0</v>
      </c>
      <c r="BH129">
        <v>1</v>
      </c>
      <c r="BI129">
        <v>51</v>
      </c>
      <c r="BJ129">
        <v>74</v>
      </c>
      <c r="BK129">
        <v>5.555555555555558E-2</v>
      </c>
      <c r="BL129">
        <v>0.22916666666666663</v>
      </c>
      <c r="BM129">
        <v>0</v>
      </c>
    </row>
    <row r="130" spans="1:65" x14ac:dyDescent="0.45">
      <c r="A130">
        <v>15.7</v>
      </c>
      <c r="B130">
        <v>67</v>
      </c>
      <c r="C130">
        <v>9</v>
      </c>
      <c r="D130">
        <v>0.05</v>
      </c>
      <c r="E130">
        <v>228</v>
      </c>
      <c r="F130">
        <v>4</v>
      </c>
      <c r="G130">
        <v>86</v>
      </c>
      <c r="H130">
        <v>1</v>
      </c>
      <c r="I130">
        <v>31</v>
      </c>
      <c r="J130">
        <v>13</v>
      </c>
      <c r="K130">
        <v>1</v>
      </c>
      <c r="L130">
        <v>38</v>
      </c>
      <c r="M130">
        <v>70</v>
      </c>
      <c r="N130">
        <v>1</v>
      </c>
      <c r="O130">
        <v>173</v>
      </c>
      <c r="P130">
        <v>181</v>
      </c>
      <c r="Q130">
        <v>0</v>
      </c>
      <c r="R130">
        <v>1</v>
      </c>
      <c r="S130">
        <v>1</v>
      </c>
      <c r="T130">
        <v>0</v>
      </c>
      <c r="U130">
        <v>0.74735925681894966</v>
      </c>
      <c r="V130">
        <v>0.74735925681894966</v>
      </c>
      <c r="W130">
        <v>0.25264074318105034</v>
      </c>
      <c r="X130">
        <v>-1.3757867868188629</v>
      </c>
      <c r="Y130">
        <v>0</v>
      </c>
      <c r="Z130">
        <v>2.9581897496373672</v>
      </c>
      <c r="BF130">
        <v>0.84449400740476954</v>
      </c>
      <c r="BG130">
        <v>0</v>
      </c>
      <c r="BH130">
        <v>1</v>
      </c>
      <c r="BI130">
        <v>51</v>
      </c>
      <c r="BJ130">
        <v>75</v>
      </c>
      <c r="BK130">
        <v>5.555555555555558E-2</v>
      </c>
      <c r="BL130">
        <v>0.21875</v>
      </c>
      <c r="BM130">
        <v>0</v>
      </c>
    </row>
    <row r="131" spans="1:65" x14ac:dyDescent="0.45">
      <c r="A131">
        <v>15.8</v>
      </c>
      <c r="B131">
        <v>88</v>
      </c>
      <c r="C131">
        <v>18</v>
      </c>
      <c r="D131">
        <v>1</v>
      </c>
      <c r="E131">
        <v>283</v>
      </c>
      <c r="F131">
        <v>2</v>
      </c>
      <c r="G131">
        <v>104</v>
      </c>
      <c r="H131">
        <v>0</v>
      </c>
      <c r="I131">
        <v>40</v>
      </c>
      <c r="J131">
        <v>8</v>
      </c>
      <c r="K131">
        <v>3</v>
      </c>
      <c r="L131">
        <v>43</v>
      </c>
      <c r="M131">
        <v>64</v>
      </c>
      <c r="N131">
        <v>0</v>
      </c>
      <c r="O131">
        <v>167</v>
      </c>
      <c r="P131">
        <v>177</v>
      </c>
      <c r="Q131">
        <v>1</v>
      </c>
      <c r="R131">
        <v>0</v>
      </c>
      <c r="S131">
        <v>1</v>
      </c>
      <c r="T131">
        <v>1</v>
      </c>
      <c r="U131">
        <v>0.96405631670951375</v>
      </c>
      <c r="V131">
        <v>0.96405631670951375</v>
      </c>
      <c r="W131">
        <v>3.594368329048625E-2</v>
      </c>
      <c r="X131">
        <v>-3.6605566254815806E-2</v>
      </c>
      <c r="Y131">
        <v>100</v>
      </c>
      <c r="Z131">
        <v>3.7283800404076063E-2</v>
      </c>
      <c r="BF131">
        <v>0.87221508331826392</v>
      </c>
      <c r="BG131">
        <v>0</v>
      </c>
      <c r="BH131">
        <v>1</v>
      </c>
      <c r="BI131">
        <v>51</v>
      </c>
      <c r="BJ131">
        <v>76</v>
      </c>
      <c r="BK131">
        <v>5.555555555555558E-2</v>
      </c>
      <c r="BL131">
        <v>0.20833333333333337</v>
      </c>
      <c r="BM131">
        <v>0</v>
      </c>
    </row>
    <row r="132" spans="1:65" x14ac:dyDescent="0.45">
      <c r="A132">
        <v>15.9</v>
      </c>
      <c r="B132">
        <v>66</v>
      </c>
      <c r="C132">
        <v>9</v>
      </c>
      <c r="D132">
        <v>9.1999999999999998E-2</v>
      </c>
      <c r="E132">
        <v>230</v>
      </c>
      <c r="F132">
        <v>4</v>
      </c>
      <c r="G132">
        <v>137</v>
      </c>
      <c r="H132">
        <v>0</v>
      </c>
      <c r="I132">
        <v>43</v>
      </c>
      <c r="J132">
        <v>12</v>
      </c>
      <c r="K132">
        <v>3</v>
      </c>
      <c r="L132">
        <v>36</v>
      </c>
      <c r="M132">
        <v>65</v>
      </c>
      <c r="N132">
        <v>0</v>
      </c>
      <c r="O132">
        <v>165</v>
      </c>
      <c r="P132">
        <v>174</v>
      </c>
      <c r="Q132">
        <v>0</v>
      </c>
      <c r="R132">
        <v>1</v>
      </c>
      <c r="S132">
        <v>1</v>
      </c>
      <c r="T132">
        <v>0</v>
      </c>
      <c r="U132">
        <v>0.81109534714265807</v>
      </c>
      <c r="V132">
        <v>0.81109534714265807</v>
      </c>
      <c r="W132">
        <v>0.18890465285734193</v>
      </c>
      <c r="X132">
        <v>-1.6665128734527577</v>
      </c>
      <c r="Y132">
        <v>0</v>
      </c>
      <c r="Z132">
        <v>4.2936758564395214</v>
      </c>
      <c r="BF132">
        <v>0.88053591061442338</v>
      </c>
      <c r="BG132">
        <v>0</v>
      </c>
      <c r="BH132">
        <v>1</v>
      </c>
      <c r="BI132">
        <v>51</v>
      </c>
      <c r="BJ132">
        <v>77</v>
      </c>
      <c r="BK132">
        <v>5.555555555555558E-2</v>
      </c>
      <c r="BL132">
        <v>0.19791666666666663</v>
      </c>
      <c r="BM132">
        <v>0</v>
      </c>
    </row>
    <row r="133" spans="1:65" x14ac:dyDescent="0.45">
      <c r="A133">
        <v>15.9</v>
      </c>
      <c r="B133">
        <v>84</v>
      </c>
      <c r="C133">
        <v>9</v>
      </c>
      <c r="D133">
        <v>1.2589999999999999</v>
      </c>
      <c r="E133">
        <v>175</v>
      </c>
      <c r="F133">
        <v>1</v>
      </c>
      <c r="G133">
        <v>84</v>
      </c>
      <c r="H133">
        <v>1</v>
      </c>
      <c r="I133">
        <v>31</v>
      </c>
      <c r="J133">
        <v>8</v>
      </c>
      <c r="K133">
        <v>2</v>
      </c>
      <c r="L133">
        <v>37</v>
      </c>
      <c r="M133">
        <v>76</v>
      </c>
      <c r="N133">
        <v>1</v>
      </c>
      <c r="O133">
        <v>183</v>
      </c>
      <c r="P133">
        <v>190</v>
      </c>
      <c r="Q133">
        <v>1</v>
      </c>
      <c r="R133">
        <v>0</v>
      </c>
      <c r="S133">
        <v>1</v>
      </c>
      <c r="T133">
        <v>1</v>
      </c>
      <c r="U133">
        <v>0.65951965065600182</v>
      </c>
      <c r="V133">
        <v>0.65951965065600182</v>
      </c>
      <c r="W133">
        <v>0.34048034934399818</v>
      </c>
      <c r="X133">
        <v>-0.41624351097450352</v>
      </c>
      <c r="Y133">
        <v>100</v>
      </c>
      <c r="Z133">
        <v>0.51625504866357497</v>
      </c>
      <c r="BF133">
        <v>0.88097556304022573</v>
      </c>
      <c r="BG133">
        <v>0</v>
      </c>
      <c r="BH133">
        <v>1</v>
      </c>
      <c r="BI133">
        <v>51</v>
      </c>
      <c r="BJ133">
        <v>78</v>
      </c>
      <c r="BK133">
        <v>5.555555555555558E-2</v>
      </c>
      <c r="BL133">
        <v>0.1875</v>
      </c>
      <c r="BM133">
        <v>0</v>
      </c>
    </row>
    <row r="134" spans="1:65" x14ac:dyDescent="0.45">
      <c r="A134">
        <v>16.100000000000001</v>
      </c>
      <c r="B134">
        <v>98</v>
      </c>
      <c r="C134">
        <v>3</v>
      </c>
      <c r="D134">
        <v>0.97399999999999998</v>
      </c>
      <c r="E134">
        <v>201</v>
      </c>
      <c r="F134">
        <v>1</v>
      </c>
      <c r="G134">
        <v>91</v>
      </c>
      <c r="H134">
        <v>1</v>
      </c>
      <c r="I134">
        <v>37</v>
      </c>
      <c r="J134">
        <v>6</v>
      </c>
      <c r="K134">
        <v>3</v>
      </c>
      <c r="L134">
        <v>32</v>
      </c>
      <c r="M134">
        <v>106</v>
      </c>
      <c r="N134">
        <v>0</v>
      </c>
      <c r="O134">
        <v>186</v>
      </c>
      <c r="P134">
        <v>194</v>
      </c>
      <c r="Q134">
        <v>1</v>
      </c>
      <c r="R134">
        <v>0</v>
      </c>
      <c r="S134">
        <v>1</v>
      </c>
      <c r="T134">
        <v>1</v>
      </c>
      <c r="U134">
        <v>0.91620606496295121</v>
      </c>
      <c r="V134">
        <v>0.91620606496295121</v>
      </c>
      <c r="W134">
        <v>8.3793935037048795E-2</v>
      </c>
      <c r="X134">
        <v>-8.751397785816023E-2</v>
      </c>
      <c r="Y134">
        <v>100</v>
      </c>
      <c r="Z134">
        <v>9.1457520574737938E-2</v>
      </c>
      <c r="BF134">
        <v>0.88168114775575479</v>
      </c>
      <c r="BG134">
        <v>0</v>
      </c>
      <c r="BH134">
        <v>1</v>
      </c>
      <c r="BI134">
        <v>51</v>
      </c>
      <c r="BJ134">
        <v>79</v>
      </c>
      <c r="BK134">
        <v>5.555555555555558E-2</v>
      </c>
      <c r="BL134">
        <v>0.17708333333333337</v>
      </c>
      <c r="BM134">
        <v>0</v>
      </c>
    </row>
    <row r="135" spans="1:65" x14ac:dyDescent="0.45">
      <c r="A135">
        <v>16.2</v>
      </c>
      <c r="B135">
        <v>67</v>
      </c>
      <c r="C135">
        <v>8</v>
      </c>
      <c r="D135">
        <v>4.4999999999999998E-2</v>
      </c>
      <c r="E135">
        <v>187</v>
      </c>
      <c r="F135">
        <v>0</v>
      </c>
      <c r="G135">
        <v>73</v>
      </c>
      <c r="H135">
        <v>1</v>
      </c>
      <c r="I135">
        <v>29</v>
      </c>
      <c r="J135">
        <v>13</v>
      </c>
      <c r="K135">
        <v>1</v>
      </c>
      <c r="L135">
        <v>41</v>
      </c>
      <c r="M135">
        <v>45</v>
      </c>
      <c r="N135">
        <v>1</v>
      </c>
      <c r="O135">
        <v>182</v>
      </c>
      <c r="P135">
        <v>192</v>
      </c>
      <c r="Q135">
        <v>1</v>
      </c>
      <c r="R135">
        <v>0</v>
      </c>
      <c r="S135">
        <v>1</v>
      </c>
      <c r="T135">
        <v>1</v>
      </c>
      <c r="U135">
        <v>0.38987968849668653</v>
      </c>
      <c r="V135">
        <v>0.38987968849668653</v>
      </c>
      <c r="W135">
        <v>0.61012031150331347</v>
      </c>
      <c r="X135">
        <v>-0.94191707848572936</v>
      </c>
      <c r="Y135">
        <v>0</v>
      </c>
      <c r="Z135">
        <v>1.5648938108467241</v>
      </c>
      <c r="BF135">
        <v>0.88284282593826424</v>
      </c>
      <c r="BG135">
        <v>0</v>
      </c>
      <c r="BH135">
        <v>1</v>
      </c>
      <c r="BI135">
        <v>51</v>
      </c>
      <c r="BJ135">
        <v>80</v>
      </c>
      <c r="BK135">
        <v>5.555555555555558E-2</v>
      </c>
      <c r="BL135">
        <v>0.16666666666666663</v>
      </c>
      <c r="BM135">
        <v>0</v>
      </c>
    </row>
    <row r="136" spans="1:65" x14ac:dyDescent="0.45">
      <c r="A136">
        <v>16.2</v>
      </c>
      <c r="B136">
        <v>67</v>
      </c>
      <c r="C136">
        <v>9</v>
      </c>
      <c r="D136">
        <v>0.63700000000000001</v>
      </c>
      <c r="E136">
        <v>188</v>
      </c>
      <c r="F136">
        <v>4</v>
      </c>
      <c r="G136">
        <v>76</v>
      </c>
      <c r="H136">
        <v>1</v>
      </c>
      <c r="I136">
        <v>30</v>
      </c>
      <c r="J136">
        <v>12</v>
      </c>
      <c r="K136">
        <v>1</v>
      </c>
      <c r="L136">
        <v>37</v>
      </c>
      <c r="M136">
        <v>49</v>
      </c>
      <c r="N136">
        <v>1</v>
      </c>
      <c r="O136">
        <v>181</v>
      </c>
      <c r="P136">
        <v>190</v>
      </c>
      <c r="Q136">
        <v>0</v>
      </c>
      <c r="R136">
        <v>1</v>
      </c>
      <c r="S136">
        <v>1</v>
      </c>
      <c r="T136">
        <v>0</v>
      </c>
      <c r="U136">
        <v>0.78360470795436699</v>
      </c>
      <c r="V136">
        <v>0.78360470795436699</v>
      </c>
      <c r="W136">
        <v>0.21639529204563301</v>
      </c>
      <c r="X136">
        <v>-1.5306484880429916</v>
      </c>
      <c r="Y136">
        <v>0</v>
      </c>
      <c r="Z136">
        <v>3.6211726260159209</v>
      </c>
      <c r="BF136">
        <v>0.89218812340038733</v>
      </c>
      <c r="BG136">
        <v>0</v>
      </c>
      <c r="BH136">
        <v>1</v>
      </c>
      <c r="BI136">
        <v>51</v>
      </c>
      <c r="BJ136">
        <v>81</v>
      </c>
      <c r="BK136">
        <v>5.555555555555558E-2</v>
      </c>
      <c r="BL136">
        <v>0.15625</v>
      </c>
      <c r="BM136">
        <v>2.893518518518514E-3</v>
      </c>
    </row>
    <row r="137" spans="1:65" x14ac:dyDescent="0.45">
      <c r="A137">
        <v>16.3</v>
      </c>
      <c r="B137">
        <v>102</v>
      </c>
      <c r="C137">
        <v>12</v>
      </c>
      <c r="D137">
        <v>8.4000000000000005E-2</v>
      </c>
      <c r="E137">
        <v>249</v>
      </c>
      <c r="F137">
        <v>2</v>
      </c>
      <c r="G137">
        <v>86</v>
      </c>
      <c r="H137">
        <v>1</v>
      </c>
      <c r="I137">
        <v>38</v>
      </c>
      <c r="J137">
        <v>11</v>
      </c>
      <c r="K137">
        <v>2</v>
      </c>
      <c r="L137">
        <v>32</v>
      </c>
      <c r="M137">
        <v>114</v>
      </c>
      <c r="N137">
        <v>1</v>
      </c>
      <c r="O137">
        <v>170</v>
      </c>
      <c r="P137">
        <v>177</v>
      </c>
      <c r="Q137">
        <v>1</v>
      </c>
      <c r="R137">
        <v>0</v>
      </c>
      <c r="S137">
        <v>1</v>
      </c>
      <c r="T137">
        <v>1</v>
      </c>
      <c r="U137">
        <v>0.70732296947249418</v>
      </c>
      <c r="V137">
        <v>0.70732296947249418</v>
      </c>
      <c r="W137">
        <v>0.29267703052750582</v>
      </c>
      <c r="X137">
        <v>-0.34626790060181167</v>
      </c>
      <c r="Y137">
        <v>100</v>
      </c>
      <c r="Z137">
        <v>0.41378131795405693</v>
      </c>
      <c r="BF137">
        <v>0.8922750313933232</v>
      </c>
      <c r="BG137">
        <v>1</v>
      </c>
      <c r="BH137">
        <v>0</v>
      </c>
      <c r="BI137">
        <v>52</v>
      </c>
      <c r="BJ137">
        <v>81</v>
      </c>
      <c r="BK137">
        <v>3.703703703703709E-2</v>
      </c>
      <c r="BL137">
        <v>0.15625</v>
      </c>
      <c r="BM137">
        <v>0</v>
      </c>
    </row>
    <row r="138" spans="1:65" x14ac:dyDescent="0.45">
      <c r="A138">
        <v>16.7</v>
      </c>
      <c r="B138">
        <v>68</v>
      </c>
      <c r="C138">
        <v>4</v>
      </c>
      <c r="D138">
        <v>2.3519999999999999</v>
      </c>
      <c r="E138">
        <v>209</v>
      </c>
      <c r="F138">
        <v>0</v>
      </c>
      <c r="G138">
        <v>85</v>
      </c>
      <c r="H138">
        <v>1</v>
      </c>
      <c r="I138">
        <v>30</v>
      </c>
      <c r="J138">
        <v>12</v>
      </c>
      <c r="K138">
        <v>2</v>
      </c>
      <c r="L138">
        <v>50</v>
      </c>
      <c r="M138">
        <v>51</v>
      </c>
      <c r="N138">
        <v>1</v>
      </c>
      <c r="O138">
        <v>182</v>
      </c>
      <c r="P138">
        <v>189</v>
      </c>
      <c r="Q138">
        <v>1</v>
      </c>
      <c r="R138">
        <v>0</v>
      </c>
      <c r="S138">
        <v>1</v>
      </c>
      <c r="T138">
        <v>1</v>
      </c>
      <c r="U138">
        <v>0.66231713467697984</v>
      </c>
      <c r="V138">
        <v>0.66231713467697984</v>
      </c>
      <c r="W138">
        <v>0.33768286532302016</v>
      </c>
      <c r="X138">
        <v>-0.41201078235224214</v>
      </c>
      <c r="Y138">
        <v>100</v>
      </c>
      <c r="Z138">
        <v>0.50985071598323095</v>
      </c>
      <c r="BF138">
        <v>0.89445525928091096</v>
      </c>
      <c r="BG138">
        <v>0</v>
      </c>
      <c r="BH138">
        <v>1</v>
      </c>
      <c r="BI138">
        <v>52</v>
      </c>
      <c r="BJ138">
        <v>82</v>
      </c>
      <c r="BK138">
        <v>3.703703703703709E-2</v>
      </c>
      <c r="BL138">
        <v>0.14583333333333337</v>
      </c>
      <c r="BM138">
        <v>0</v>
      </c>
    </row>
    <row r="139" spans="1:65" x14ac:dyDescent="0.45">
      <c r="A139">
        <v>16.8</v>
      </c>
      <c r="B139">
        <v>86</v>
      </c>
      <c r="C139">
        <v>8</v>
      </c>
      <c r="D139">
        <v>2.2839999999999998</v>
      </c>
      <c r="E139">
        <v>201</v>
      </c>
      <c r="F139">
        <v>0</v>
      </c>
      <c r="G139">
        <v>80</v>
      </c>
      <c r="H139">
        <v>1</v>
      </c>
      <c r="I139">
        <v>38</v>
      </c>
      <c r="J139">
        <v>10</v>
      </c>
      <c r="K139">
        <v>2</v>
      </c>
      <c r="L139">
        <v>32</v>
      </c>
      <c r="M139">
        <v>78</v>
      </c>
      <c r="N139">
        <v>1</v>
      </c>
      <c r="O139">
        <v>183</v>
      </c>
      <c r="P139">
        <v>192</v>
      </c>
      <c r="Q139">
        <v>1</v>
      </c>
      <c r="R139">
        <v>0</v>
      </c>
      <c r="S139">
        <v>1</v>
      </c>
      <c r="T139">
        <v>1</v>
      </c>
      <c r="U139">
        <v>0.76524085252755458</v>
      </c>
      <c r="V139">
        <v>0.76524085252755458</v>
      </c>
      <c r="W139">
        <v>0.23475914747244542</v>
      </c>
      <c r="X139">
        <v>-0.26756465480198383</v>
      </c>
      <c r="Y139">
        <v>100</v>
      </c>
      <c r="Z139">
        <v>0.30677811658518617</v>
      </c>
      <c r="BF139">
        <v>0.89561766452860603</v>
      </c>
      <c r="BG139">
        <v>0</v>
      </c>
      <c r="BH139">
        <v>1</v>
      </c>
      <c r="BI139">
        <v>52</v>
      </c>
      <c r="BJ139">
        <v>83</v>
      </c>
      <c r="BK139">
        <v>3.703703703703709E-2</v>
      </c>
      <c r="BL139">
        <v>0.13541666666666663</v>
      </c>
      <c r="BM139">
        <v>0</v>
      </c>
    </row>
    <row r="140" spans="1:65" x14ac:dyDescent="0.45">
      <c r="A140">
        <v>16.899999999999999</v>
      </c>
      <c r="B140">
        <v>85</v>
      </c>
      <c r="C140">
        <v>12</v>
      </c>
      <c r="D140">
        <v>1.86</v>
      </c>
      <c r="E140">
        <v>311</v>
      </c>
      <c r="F140">
        <v>2</v>
      </c>
      <c r="G140">
        <v>124</v>
      </c>
      <c r="H140">
        <v>1</v>
      </c>
      <c r="I140">
        <v>37</v>
      </c>
      <c r="J140">
        <v>13</v>
      </c>
      <c r="K140">
        <v>2</v>
      </c>
      <c r="L140">
        <v>42</v>
      </c>
      <c r="M140">
        <v>62</v>
      </c>
      <c r="N140">
        <v>1</v>
      </c>
      <c r="O140">
        <v>164</v>
      </c>
      <c r="P140">
        <v>172</v>
      </c>
      <c r="Q140">
        <v>1</v>
      </c>
      <c r="R140">
        <v>0</v>
      </c>
      <c r="S140">
        <v>1</v>
      </c>
      <c r="T140">
        <v>1</v>
      </c>
      <c r="U140">
        <v>0.8985412147825439</v>
      </c>
      <c r="V140">
        <v>0.8985412147825439</v>
      </c>
      <c r="W140">
        <v>0.1014587852174561</v>
      </c>
      <c r="X140">
        <v>-0.10698270315663319</v>
      </c>
      <c r="Y140">
        <v>100</v>
      </c>
      <c r="Z140">
        <v>0.11291500439633162</v>
      </c>
      <c r="BF140">
        <v>0.8985412147825439</v>
      </c>
      <c r="BG140">
        <v>0</v>
      </c>
      <c r="BH140">
        <v>1</v>
      </c>
      <c r="BI140">
        <v>52</v>
      </c>
      <c r="BJ140">
        <v>84</v>
      </c>
      <c r="BK140">
        <v>3.703703703703709E-2</v>
      </c>
      <c r="BL140">
        <v>0.125</v>
      </c>
      <c r="BM140">
        <v>0</v>
      </c>
    </row>
    <row r="141" spans="1:65" x14ac:dyDescent="0.45">
      <c r="A141">
        <v>17</v>
      </c>
      <c r="B141">
        <v>75</v>
      </c>
      <c r="C141">
        <v>7</v>
      </c>
      <c r="D141">
        <v>0.995</v>
      </c>
      <c r="E141">
        <v>185</v>
      </c>
      <c r="F141">
        <v>2</v>
      </c>
      <c r="G141">
        <v>99</v>
      </c>
      <c r="H141">
        <v>1</v>
      </c>
      <c r="I141">
        <v>30</v>
      </c>
      <c r="J141">
        <v>10</v>
      </c>
      <c r="K141">
        <v>2</v>
      </c>
      <c r="L141">
        <v>39</v>
      </c>
      <c r="M141">
        <v>58</v>
      </c>
      <c r="N141">
        <v>1</v>
      </c>
      <c r="O141">
        <v>180</v>
      </c>
      <c r="P141">
        <v>189</v>
      </c>
      <c r="Q141">
        <v>1</v>
      </c>
      <c r="R141">
        <v>0</v>
      </c>
      <c r="S141">
        <v>1</v>
      </c>
      <c r="T141">
        <v>1</v>
      </c>
      <c r="U141">
        <v>0.6021816395034103</v>
      </c>
      <c r="V141">
        <v>0.6021816395034103</v>
      </c>
      <c r="W141">
        <v>0.3978183604965897</v>
      </c>
      <c r="X141">
        <v>-0.50719615243382654</v>
      </c>
      <c r="Y141">
        <v>100</v>
      </c>
      <c r="Z141">
        <v>0.66062851206265771</v>
      </c>
      <c r="BF141">
        <v>0.90609093398699481</v>
      </c>
      <c r="BG141">
        <v>0</v>
      </c>
      <c r="BH141">
        <v>1</v>
      </c>
      <c r="BI141">
        <v>52</v>
      </c>
      <c r="BJ141">
        <v>85</v>
      </c>
      <c r="BK141">
        <v>3.703703703703709E-2</v>
      </c>
      <c r="BL141">
        <v>0.11458333333333337</v>
      </c>
      <c r="BM141">
        <v>0</v>
      </c>
    </row>
    <row r="142" spans="1:65" x14ac:dyDescent="0.45">
      <c r="A142">
        <v>17.100000000000001</v>
      </c>
      <c r="B142">
        <v>65</v>
      </c>
      <c r="C142">
        <v>8</v>
      </c>
      <c r="D142">
        <v>0.93700000000000006</v>
      </c>
      <c r="E142">
        <v>215</v>
      </c>
      <c r="F142">
        <v>4</v>
      </c>
      <c r="G142">
        <v>112</v>
      </c>
      <c r="H142">
        <v>1</v>
      </c>
      <c r="I142">
        <v>31</v>
      </c>
      <c r="J142">
        <v>12</v>
      </c>
      <c r="K142">
        <v>5</v>
      </c>
      <c r="L142">
        <v>40</v>
      </c>
      <c r="M142">
        <v>42</v>
      </c>
      <c r="N142">
        <v>1</v>
      </c>
      <c r="O142">
        <v>183</v>
      </c>
      <c r="P142">
        <v>192</v>
      </c>
      <c r="Q142">
        <v>0</v>
      </c>
      <c r="R142">
        <v>1</v>
      </c>
      <c r="S142">
        <v>1</v>
      </c>
      <c r="T142">
        <v>0</v>
      </c>
      <c r="U142">
        <v>0.75741299754069902</v>
      </c>
      <c r="V142">
        <v>0.75741299754069902</v>
      </c>
      <c r="W142">
        <v>0.24258700245930098</v>
      </c>
      <c r="X142">
        <v>-1.4163948599202074</v>
      </c>
      <c r="Y142">
        <v>0</v>
      </c>
      <c r="Z142">
        <v>3.1222323944077379</v>
      </c>
      <c r="BF142">
        <v>0.91620606496295121</v>
      </c>
      <c r="BG142">
        <v>0</v>
      </c>
      <c r="BH142">
        <v>1</v>
      </c>
      <c r="BI142">
        <v>52</v>
      </c>
      <c r="BJ142">
        <v>86</v>
      </c>
      <c r="BK142">
        <v>3.703703703703709E-2</v>
      </c>
      <c r="BL142">
        <v>0.10416666666666663</v>
      </c>
      <c r="BM142">
        <v>0</v>
      </c>
    </row>
    <row r="143" spans="1:65" x14ac:dyDescent="0.45">
      <c r="A143">
        <v>17.100000000000001</v>
      </c>
      <c r="B143">
        <v>76</v>
      </c>
      <c r="C143">
        <v>5</v>
      </c>
      <c r="D143">
        <v>0.81899999999999995</v>
      </c>
      <c r="E143">
        <v>266</v>
      </c>
      <c r="F143">
        <v>4</v>
      </c>
      <c r="G143">
        <v>92</v>
      </c>
      <c r="H143">
        <v>1</v>
      </c>
      <c r="I143">
        <v>52</v>
      </c>
      <c r="J143">
        <v>18</v>
      </c>
      <c r="K143">
        <v>5</v>
      </c>
      <c r="L143">
        <v>34</v>
      </c>
      <c r="M143">
        <v>87</v>
      </c>
      <c r="N143">
        <v>1</v>
      </c>
      <c r="O143">
        <v>178</v>
      </c>
      <c r="P143">
        <v>186</v>
      </c>
      <c r="Q143">
        <v>0</v>
      </c>
      <c r="R143">
        <v>1</v>
      </c>
      <c r="S143">
        <v>1</v>
      </c>
      <c r="T143">
        <v>0</v>
      </c>
      <c r="U143">
        <v>0.63076583681890941</v>
      </c>
      <c r="V143">
        <v>0.63076583681890941</v>
      </c>
      <c r="W143">
        <v>0.36923416318109059</v>
      </c>
      <c r="X143">
        <v>-0.99632424764115013</v>
      </c>
      <c r="Y143">
        <v>0</v>
      </c>
      <c r="Z143">
        <v>1.7083084387008651</v>
      </c>
      <c r="BF143">
        <v>0.92081968044642515</v>
      </c>
      <c r="BG143">
        <v>0</v>
      </c>
      <c r="BH143">
        <v>1</v>
      </c>
      <c r="BI143">
        <v>52</v>
      </c>
      <c r="BJ143">
        <v>87</v>
      </c>
      <c r="BK143">
        <v>3.703703703703709E-2</v>
      </c>
      <c r="BL143">
        <v>9.375E-2</v>
      </c>
      <c r="BM143">
        <v>0</v>
      </c>
    </row>
    <row r="144" spans="1:65" x14ac:dyDescent="0.45">
      <c r="A144">
        <v>18.2</v>
      </c>
      <c r="B144">
        <v>66</v>
      </c>
      <c r="C144">
        <v>7</v>
      </c>
      <c r="D144">
        <v>1.3720000000000001</v>
      </c>
      <c r="E144">
        <v>287</v>
      </c>
      <c r="F144">
        <v>1</v>
      </c>
      <c r="G144">
        <v>85</v>
      </c>
      <c r="H144">
        <v>1</v>
      </c>
      <c r="I144">
        <v>29</v>
      </c>
      <c r="J144">
        <v>10</v>
      </c>
      <c r="K144">
        <v>2</v>
      </c>
      <c r="L144">
        <v>38</v>
      </c>
      <c r="M144">
        <v>66</v>
      </c>
      <c r="N144">
        <v>0</v>
      </c>
      <c r="O144">
        <v>173</v>
      </c>
      <c r="P144">
        <v>180</v>
      </c>
      <c r="Q144">
        <v>1</v>
      </c>
      <c r="R144">
        <v>0</v>
      </c>
      <c r="S144">
        <v>1</v>
      </c>
      <c r="T144">
        <v>1</v>
      </c>
      <c r="U144">
        <v>0.89561766452860603</v>
      </c>
      <c r="V144">
        <v>0.89561766452860603</v>
      </c>
      <c r="W144">
        <v>0.10438233547139397</v>
      </c>
      <c r="X144">
        <v>-0.11024167077115547</v>
      </c>
      <c r="Y144">
        <v>100</v>
      </c>
      <c r="Z144">
        <v>0.1165478748415865</v>
      </c>
      <c r="BF144">
        <v>0.92517013432874706</v>
      </c>
      <c r="BG144">
        <v>0</v>
      </c>
      <c r="BH144">
        <v>1</v>
      </c>
      <c r="BI144">
        <v>52</v>
      </c>
      <c r="BJ144">
        <v>88</v>
      </c>
      <c r="BK144">
        <v>3.703703703703709E-2</v>
      </c>
      <c r="BL144">
        <v>8.333333333333337E-2</v>
      </c>
      <c r="BM144">
        <v>1.5432098765432174E-3</v>
      </c>
    </row>
    <row r="145" spans="1:65" x14ac:dyDescent="0.45">
      <c r="A145">
        <v>18.2</v>
      </c>
      <c r="B145">
        <v>88</v>
      </c>
      <c r="C145">
        <v>12</v>
      </c>
      <c r="D145">
        <v>1.6</v>
      </c>
      <c r="E145">
        <v>282</v>
      </c>
      <c r="F145">
        <v>0</v>
      </c>
      <c r="G145">
        <v>72</v>
      </c>
      <c r="H145">
        <v>1</v>
      </c>
      <c r="I145">
        <v>39</v>
      </c>
      <c r="J145">
        <v>18</v>
      </c>
      <c r="K145">
        <v>1</v>
      </c>
      <c r="L145">
        <v>41</v>
      </c>
      <c r="M145">
        <v>29</v>
      </c>
      <c r="N145">
        <v>1</v>
      </c>
      <c r="O145">
        <v>175</v>
      </c>
      <c r="P145">
        <v>185</v>
      </c>
      <c r="Q145">
        <v>1</v>
      </c>
      <c r="R145">
        <v>0</v>
      </c>
      <c r="S145">
        <v>1</v>
      </c>
      <c r="T145">
        <v>1</v>
      </c>
      <c r="U145">
        <v>0.81101653271891827</v>
      </c>
      <c r="V145">
        <v>0.81101653271891827</v>
      </c>
      <c r="W145">
        <v>0.18898346728108173</v>
      </c>
      <c r="X145">
        <v>-0.20946683947781428</v>
      </c>
      <c r="Y145">
        <v>100</v>
      </c>
      <c r="Z145">
        <v>0.23302048682968035</v>
      </c>
      <c r="BF145">
        <v>0.92632292943711381</v>
      </c>
      <c r="BG145">
        <v>1</v>
      </c>
      <c r="BH145">
        <v>0</v>
      </c>
      <c r="BI145">
        <v>53</v>
      </c>
      <c r="BJ145">
        <v>88</v>
      </c>
      <c r="BK145">
        <v>1.851851851851849E-2</v>
      </c>
      <c r="BL145">
        <v>8.333333333333337E-2</v>
      </c>
      <c r="BM145">
        <v>0</v>
      </c>
    </row>
    <row r="146" spans="1:65" x14ac:dyDescent="0.45">
      <c r="A146">
        <v>18.3</v>
      </c>
      <c r="B146">
        <v>89</v>
      </c>
      <c r="C146">
        <v>6</v>
      </c>
      <c r="D146">
        <v>0.71099999999999997</v>
      </c>
      <c r="E146">
        <v>232</v>
      </c>
      <c r="F146">
        <v>4</v>
      </c>
      <c r="G146">
        <v>99</v>
      </c>
      <c r="H146">
        <v>1</v>
      </c>
      <c r="I146">
        <v>47</v>
      </c>
      <c r="J146">
        <v>13</v>
      </c>
      <c r="K146">
        <v>3</v>
      </c>
      <c r="L146">
        <v>37</v>
      </c>
      <c r="M146">
        <v>89</v>
      </c>
      <c r="N146">
        <v>1</v>
      </c>
      <c r="O146">
        <v>183</v>
      </c>
      <c r="P146">
        <v>193</v>
      </c>
      <c r="Q146">
        <v>0</v>
      </c>
      <c r="R146">
        <v>1</v>
      </c>
      <c r="S146">
        <v>1</v>
      </c>
      <c r="T146">
        <v>0</v>
      </c>
      <c r="U146">
        <v>0.69139867713113723</v>
      </c>
      <c r="V146">
        <v>0.69139867713113723</v>
      </c>
      <c r="W146">
        <v>0.30860132286886277</v>
      </c>
      <c r="X146">
        <v>-1.1757050523841608</v>
      </c>
      <c r="Y146">
        <v>0</v>
      </c>
      <c r="Z146">
        <v>2.2404268092685418</v>
      </c>
      <c r="BF146">
        <v>0.93164532319136117</v>
      </c>
      <c r="BG146">
        <v>0</v>
      </c>
      <c r="BH146">
        <v>1</v>
      </c>
      <c r="BI146">
        <v>53</v>
      </c>
      <c r="BJ146">
        <v>89</v>
      </c>
      <c r="BK146">
        <v>1.851851851851849E-2</v>
      </c>
      <c r="BL146">
        <v>7.291666666666663E-2</v>
      </c>
      <c r="BM146">
        <v>0</v>
      </c>
    </row>
    <row r="147" spans="1:65" x14ac:dyDescent="0.45">
      <c r="A147">
        <v>18.5</v>
      </c>
      <c r="B147">
        <v>62</v>
      </c>
      <c r="C147">
        <v>6</v>
      </c>
      <c r="D147">
        <v>2.0190000000000001</v>
      </c>
      <c r="E147">
        <v>238</v>
      </c>
      <c r="F147">
        <v>0</v>
      </c>
      <c r="G147">
        <v>77</v>
      </c>
      <c r="H147">
        <v>1</v>
      </c>
      <c r="I147">
        <v>32</v>
      </c>
      <c r="J147">
        <v>15</v>
      </c>
      <c r="K147">
        <v>4</v>
      </c>
      <c r="L147">
        <v>37</v>
      </c>
      <c r="M147">
        <v>40</v>
      </c>
      <c r="N147">
        <v>1</v>
      </c>
      <c r="O147">
        <v>183</v>
      </c>
      <c r="P147">
        <v>192</v>
      </c>
      <c r="Q147">
        <v>1</v>
      </c>
      <c r="R147">
        <v>0</v>
      </c>
      <c r="S147">
        <v>1</v>
      </c>
      <c r="T147">
        <v>1</v>
      </c>
      <c r="U147">
        <v>0.61147958041700312</v>
      </c>
      <c r="V147">
        <v>0.61147958041700312</v>
      </c>
      <c r="W147">
        <v>0.38852041958299688</v>
      </c>
      <c r="X147">
        <v>-0.49187371702569677</v>
      </c>
      <c r="Y147">
        <v>100</v>
      </c>
      <c r="Z147">
        <v>0.63537758581904313</v>
      </c>
      <c r="BF147">
        <v>0.94348430384249338</v>
      </c>
      <c r="BG147">
        <v>0</v>
      </c>
      <c r="BH147">
        <v>1</v>
      </c>
      <c r="BI147">
        <v>53</v>
      </c>
      <c r="BJ147">
        <v>90</v>
      </c>
      <c r="BK147">
        <v>1.851851851851849E-2</v>
      </c>
      <c r="BL147">
        <v>6.25E-2</v>
      </c>
      <c r="BM147">
        <v>0</v>
      </c>
    </row>
    <row r="148" spans="1:65" x14ac:dyDescent="0.45">
      <c r="A148">
        <v>19</v>
      </c>
      <c r="B148">
        <v>79</v>
      </c>
      <c r="C148">
        <v>7</v>
      </c>
      <c r="D148">
        <v>1.72</v>
      </c>
      <c r="E148">
        <v>255</v>
      </c>
      <c r="F148">
        <v>1</v>
      </c>
      <c r="G148">
        <v>98</v>
      </c>
      <c r="H148">
        <v>1</v>
      </c>
      <c r="I148">
        <v>40</v>
      </c>
      <c r="J148">
        <v>13</v>
      </c>
      <c r="K148">
        <v>2</v>
      </c>
      <c r="L148">
        <v>39</v>
      </c>
      <c r="M148">
        <v>64</v>
      </c>
      <c r="N148">
        <v>1</v>
      </c>
      <c r="O148">
        <v>180</v>
      </c>
      <c r="P148">
        <v>188</v>
      </c>
      <c r="Q148">
        <v>1</v>
      </c>
      <c r="R148">
        <v>0</v>
      </c>
      <c r="S148">
        <v>1</v>
      </c>
      <c r="T148">
        <v>1</v>
      </c>
      <c r="U148">
        <v>0.61496451049061873</v>
      </c>
      <c r="V148">
        <v>0.61496451049061873</v>
      </c>
      <c r="W148">
        <v>0.38503548950938127</v>
      </c>
      <c r="X148">
        <v>-0.48619071936002356</v>
      </c>
      <c r="Y148">
        <v>100</v>
      </c>
      <c r="Z148">
        <v>0.62611009731634737</v>
      </c>
      <c r="BF148">
        <v>0.94615816231438987</v>
      </c>
      <c r="BG148">
        <v>0</v>
      </c>
      <c r="BH148">
        <v>1</v>
      </c>
      <c r="BI148">
        <v>53</v>
      </c>
      <c r="BJ148">
        <v>91</v>
      </c>
      <c r="BK148">
        <v>1.851851851851849E-2</v>
      </c>
      <c r="BL148">
        <v>5.208333333333337E-2</v>
      </c>
      <c r="BM148">
        <v>9.6450617283950536E-4</v>
      </c>
    </row>
    <row r="149" spans="1:65" x14ac:dyDescent="0.45">
      <c r="A149">
        <v>19.3</v>
      </c>
      <c r="B149">
        <v>74</v>
      </c>
      <c r="C149">
        <v>7</v>
      </c>
      <c r="D149">
        <v>0.248</v>
      </c>
      <c r="E149">
        <v>301</v>
      </c>
      <c r="F149">
        <v>1</v>
      </c>
      <c r="G149">
        <v>96</v>
      </c>
      <c r="H149">
        <v>1</v>
      </c>
      <c r="I149">
        <v>39</v>
      </c>
      <c r="J149">
        <v>21</v>
      </c>
      <c r="K149">
        <v>5</v>
      </c>
      <c r="L149">
        <v>40</v>
      </c>
      <c r="M149">
        <v>86</v>
      </c>
      <c r="N149">
        <v>1</v>
      </c>
      <c r="O149">
        <v>174</v>
      </c>
      <c r="P149">
        <v>187</v>
      </c>
      <c r="Q149">
        <v>1</v>
      </c>
      <c r="R149">
        <v>0</v>
      </c>
      <c r="S149">
        <v>1</v>
      </c>
      <c r="T149">
        <v>1</v>
      </c>
      <c r="U149">
        <v>0.65065839348786803</v>
      </c>
      <c r="V149">
        <v>0.65065839348786803</v>
      </c>
      <c r="W149">
        <v>0.34934160651213197</v>
      </c>
      <c r="X149">
        <v>-0.42977051568447666</v>
      </c>
      <c r="Y149">
        <v>100</v>
      </c>
      <c r="Z149">
        <v>0.53690478753294635</v>
      </c>
      <c r="BF149">
        <v>0.9500838431176728</v>
      </c>
      <c r="BG149">
        <v>1</v>
      </c>
      <c r="BH149">
        <v>0</v>
      </c>
      <c r="BI149">
        <v>54</v>
      </c>
      <c r="BJ149">
        <v>91</v>
      </c>
      <c r="BK149">
        <v>0</v>
      </c>
      <c r="BL149">
        <v>5.208333333333337E-2</v>
      </c>
      <c r="BM149">
        <v>0</v>
      </c>
    </row>
    <row r="150" spans="1:65" x14ac:dyDescent="0.45">
      <c r="A150">
        <v>19.5</v>
      </c>
      <c r="B150">
        <v>99</v>
      </c>
      <c r="C150">
        <v>9</v>
      </c>
      <c r="D150">
        <v>1.76</v>
      </c>
      <c r="E150">
        <v>369</v>
      </c>
      <c r="F150">
        <v>4</v>
      </c>
      <c r="G150">
        <v>85</v>
      </c>
      <c r="H150">
        <v>1</v>
      </c>
      <c r="I150">
        <v>38</v>
      </c>
      <c r="J150">
        <v>12</v>
      </c>
      <c r="K150">
        <v>2</v>
      </c>
      <c r="L150">
        <v>38</v>
      </c>
      <c r="M150">
        <v>68</v>
      </c>
      <c r="N150">
        <v>1</v>
      </c>
      <c r="O150">
        <v>163</v>
      </c>
      <c r="P150">
        <v>170</v>
      </c>
      <c r="Q150">
        <v>0</v>
      </c>
      <c r="R150">
        <v>1</v>
      </c>
      <c r="S150">
        <v>1</v>
      </c>
      <c r="T150">
        <v>0</v>
      </c>
      <c r="U150">
        <v>0.92632292943711381</v>
      </c>
      <c r="V150">
        <v>0.92632292943711381</v>
      </c>
      <c r="W150">
        <v>7.3677070562886193E-2</v>
      </c>
      <c r="X150">
        <v>-2.6080636467439753</v>
      </c>
      <c r="Y150">
        <v>0</v>
      </c>
      <c r="Z150">
        <v>12.572743763562936</v>
      </c>
      <c r="BF150">
        <v>0.96405631670951375</v>
      </c>
      <c r="BG150">
        <v>0</v>
      </c>
      <c r="BH150">
        <v>1</v>
      </c>
      <c r="BI150">
        <v>54</v>
      </c>
      <c r="BJ150">
        <v>92</v>
      </c>
      <c r="BK150">
        <v>0</v>
      </c>
      <c r="BL150">
        <v>4.166666666666663E-2</v>
      </c>
      <c r="BM150">
        <v>0</v>
      </c>
    </row>
    <row r="151" spans="1:65" x14ac:dyDescent="0.45">
      <c r="A151">
        <v>20.399999999999999</v>
      </c>
      <c r="B151">
        <v>79</v>
      </c>
      <c r="C151">
        <v>7</v>
      </c>
      <c r="D151">
        <v>0.13100000000000001</v>
      </c>
      <c r="E151">
        <v>284</v>
      </c>
      <c r="F151">
        <v>4</v>
      </c>
      <c r="G151">
        <v>137</v>
      </c>
      <c r="H151">
        <v>1</v>
      </c>
      <c r="I151">
        <v>38</v>
      </c>
      <c r="J151">
        <v>15</v>
      </c>
      <c r="K151">
        <v>5</v>
      </c>
      <c r="L151">
        <v>39</v>
      </c>
      <c r="M151">
        <v>39</v>
      </c>
      <c r="N151">
        <v>1</v>
      </c>
      <c r="O151">
        <v>175</v>
      </c>
      <c r="P151">
        <v>185</v>
      </c>
      <c r="Q151">
        <v>0</v>
      </c>
      <c r="R151">
        <v>1</v>
      </c>
      <c r="S151">
        <v>1</v>
      </c>
      <c r="T151">
        <v>0</v>
      </c>
      <c r="U151">
        <v>0.52072103326493635</v>
      </c>
      <c r="V151">
        <v>0.52072103326493635</v>
      </c>
      <c r="W151">
        <v>0.47927896673506365</v>
      </c>
      <c r="X151">
        <v>-0.73547245707787912</v>
      </c>
      <c r="Y151">
        <v>0</v>
      </c>
      <c r="Z151">
        <v>1.086467526025988</v>
      </c>
      <c r="BF151">
        <v>0.97132406845660424</v>
      </c>
      <c r="BG151">
        <v>0</v>
      </c>
      <c r="BH151">
        <v>1</v>
      </c>
      <c r="BI151">
        <v>54</v>
      </c>
      <c r="BJ151">
        <v>93</v>
      </c>
      <c r="BK151">
        <v>0</v>
      </c>
      <c r="BL151">
        <v>3.125E-2</v>
      </c>
      <c r="BM151">
        <v>0</v>
      </c>
    </row>
    <row r="152" spans="1:65" x14ac:dyDescent="0.45">
      <c r="A152">
        <v>21</v>
      </c>
      <c r="B152">
        <v>89</v>
      </c>
      <c r="C152">
        <v>6</v>
      </c>
      <c r="D152">
        <v>7.4999999999999997E-2</v>
      </c>
      <c r="E152">
        <v>296</v>
      </c>
      <c r="F152">
        <v>0</v>
      </c>
      <c r="G152">
        <v>137</v>
      </c>
      <c r="H152">
        <v>1</v>
      </c>
      <c r="I152">
        <v>37</v>
      </c>
      <c r="J152">
        <v>13</v>
      </c>
      <c r="K152">
        <v>1</v>
      </c>
      <c r="L152">
        <v>36</v>
      </c>
      <c r="M152">
        <v>27</v>
      </c>
      <c r="N152">
        <v>1</v>
      </c>
      <c r="O152">
        <v>184</v>
      </c>
      <c r="P152">
        <v>196</v>
      </c>
      <c r="Q152">
        <v>1</v>
      </c>
      <c r="R152">
        <v>0</v>
      </c>
      <c r="S152">
        <v>1</v>
      </c>
      <c r="T152">
        <v>1</v>
      </c>
      <c r="U152">
        <v>0.5740779896376641</v>
      </c>
      <c r="V152">
        <v>0.5740779896376641</v>
      </c>
      <c r="W152">
        <v>0.4259220103623359</v>
      </c>
      <c r="X152">
        <v>-0.55499002144323195</v>
      </c>
      <c r="Y152">
        <v>100</v>
      </c>
      <c r="Z152">
        <v>0.74192360280379588</v>
      </c>
      <c r="BF152">
        <v>0.97683436569205839</v>
      </c>
      <c r="BG152">
        <v>0</v>
      </c>
      <c r="BH152">
        <v>1</v>
      </c>
      <c r="BI152">
        <v>54</v>
      </c>
      <c r="BJ152">
        <v>94</v>
      </c>
      <c r="BK152">
        <v>0</v>
      </c>
      <c r="BL152">
        <v>2.083333333333337E-2</v>
      </c>
      <c r="BM152">
        <v>0</v>
      </c>
    </row>
    <row r="153" spans="1:65" x14ac:dyDescent="0.45">
      <c r="A153">
        <v>23.5</v>
      </c>
      <c r="B153">
        <v>89</v>
      </c>
      <c r="C153">
        <v>8</v>
      </c>
      <c r="D153">
        <v>1.018</v>
      </c>
      <c r="E153">
        <v>348</v>
      </c>
      <c r="F153">
        <v>0</v>
      </c>
      <c r="G153">
        <v>98</v>
      </c>
      <c r="H153">
        <v>1</v>
      </c>
      <c r="I153">
        <v>36</v>
      </c>
      <c r="J153">
        <v>12</v>
      </c>
      <c r="K153">
        <v>1</v>
      </c>
      <c r="L153">
        <v>40</v>
      </c>
      <c r="M153">
        <v>57</v>
      </c>
      <c r="N153">
        <v>1</v>
      </c>
      <c r="O153">
        <v>184</v>
      </c>
      <c r="P153">
        <v>195</v>
      </c>
      <c r="Q153">
        <v>1</v>
      </c>
      <c r="R153">
        <v>0</v>
      </c>
      <c r="S153">
        <v>1</v>
      </c>
      <c r="T153">
        <v>1</v>
      </c>
      <c r="U153">
        <v>0.69398551798484753</v>
      </c>
      <c r="V153">
        <v>0.69398551798484753</v>
      </c>
      <c r="W153">
        <v>0.30601448201515247</v>
      </c>
      <c r="X153">
        <v>-0.365304186150053</v>
      </c>
      <c r="Y153">
        <v>100</v>
      </c>
      <c r="Z153">
        <v>0.44095225921102577</v>
      </c>
      <c r="BF153">
        <v>0.97810435993072997</v>
      </c>
      <c r="BG153">
        <v>0</v>
      </c>
      <c r="BH153">
        <v>1</v>
      </c>
      <c r="BI153">
        <v>54</v>
      </c>
      <c r="BJ153">
        <v>95</v>
      </c>
      <c r="BK153">
        <v>0</v>
      </c>
      <c r="BL153">
        <v>1.041666666666663E-2</v>
      </c>
      <c r="BM153">
        <v>0</v>
      </c>
    </row>
    <row r="154" spans="1:65" x14ac:dyDescent="0.45">
      <c r="Q154">
        <v>96</v>
      </c>
      <c r="R154">
        <v>54</v>
      </c>
      <c r="S154">
        <v>150</v>
      </c>
      <c r="V154">
        <v>96.000000000000014</v>
      </c>
      <c r="W154">
        <v>53.999999999999986</v>
      </c>
      <c r="X154">
        <v>-82.276100088623849</v>
      </c>
      <c r="Y154">
        <v>71.333333333333329</v>
      </c>
      <c r="Z154">
        <v>157.8131489111656</v>
      </c>
      <c r="BF154">
        <v>0.98219604301523689</v>
      </c>
      <c r="BG154">
        <v>0</v>
      </c>
      <c r="BH154">
        <v>1</v>
      </c>
      <c r="BI154">
        <v>54</v>
      </c>
      <c r="BJ154">
        <v>96</v>
      </c>
      <c r="BK154">
        <v>0</v>
      </c>
      <c r="BL154">
        <v>0</v>
      </c>
      <c r="BM154">
        <v>0</v>
      </c>
    </row>
    <row r="155" spans="1:65" x14ac:dyDescent="0.45">
      <c r="BM155">
        <v>0.76099537037037013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B27B-AACA-419B-8265-33D23855C9BC}">
  <dimension ref="A1:CC172"/>
  <sheetViews>
    <sheetView workbookViewId="0">
      <selection activeCell="L21" sqref="L21"/>
    </sheetView>
  </sheetViews>
  <sheetFormatPr defaultRowHeight="14.25" x14ac:dyDescent="0.45"/>
  <cols>
    <col min="1" max="16" width="9.1328125" style="80"/>
  </cols>
  <sheetData>
    <row r="1" spans="1:81" ht="15.75" x14ac:dyDescent="0.5">
      <c r="A1" s="87" t="s">
        <v>40</v>
      </c>
      <c r="B1" s="58" t="s">
        <v>42</v>
      </c>
      <c r="C1" s="87" t="s">
        <v>43</v>
      </c>
      <c r="D1" s="87" t="s">
        <v>44</v>
      </c>
      <c r="E1" s="87" t="s">
        <v>45</v>
      </c>
      <c r="F1" s="87" t="s">
        <v>46</v>
      </c>
      <c r="G1" s="87" t="s">
        <v>47</v>
      </c>
      <c r="H1" s="88" t="s">
        <v>49</v>
      </c>
      <c r="I1" s="87" t="s">
        <v>50</v>
      </c>
      <c r="J1" s="87" t="s">
        <v>51</v>
      </c>
      <c r="K1" s="87" t="s">
        <v>52</v>
      </c>
      <c r="L1" s="59" t="s">
        <v>53</v>
      </c>
      <c r="M1" s="59" t="s">
        <v>54</v>
      </c>
      <c r="N1" s="60" t="s">
        <v>55</v>
      </c>
      <c r="O1" s="59" t="s">
        <v>57</v>
      </c>
      <c r="P1" s="88" t="s">
        <v>48</v>
      </c>
      <c r="S1" t="s">
        <v>144</v>
      </c>
      <c r="BQ1" t="s">
        <v>173</v>
      </c>
      <c r="BV1" t="s">
        <v>178</v>
      </c>
    </row>
    <row r="2" spans="1:81" ht="16.149999999999999" thickBot="1" x14ac:dyDescent="0.55000000000000004">
      <c r="A2" s="83">
        <v>12.5</v>
      </c>
      <c r="B2" s="82">
        <v>60</v>
      </c>
      <c r="C2" s="82">
        <v>10</v>
      </c>
      <c r="D2" s="84">
        <v>0.71199999999999997</v>
      </c>
      <c r="E2" s="82">
        <v>171</v>
      </c>
      <c r="F2" s="82">
        <v>3</v>
      </c>
      <c r="G2" s="82">
        <v>110</v>
      </c>
      <c r="H2" s="29">
        <v>0</v>
      </c>
      <c r="I2" s="82">
        <v>33</v>
      </c>
      <c r="J2" s="82">
        <v>12</v>
      </c>
      <c r="K2" s="82">
        <v>2</v>
      </c>
      <c r="L2" s="61">
        <v>38</v>
      </c>
      <c r="M2" s="62">
        <v>46</v>
      </c>
      <c r="N2" s="80">
        <v>1</v>
      </c>
      <c r="O2" s="30">
        <v>178</v>
      </c>
      <c r="P2" s="82">
        <v>1</v>
      </c>
    </row>
    <row r="3" spans="1:81" ht="16.149999999999999" thickTop="1" x14ac:dyDescent="0.5">
      <c r="A3" s="83">
        <v>14.5</v>
      </c>
      <c r="B3" s="82">
        <v>69</v>
      </c>
      <c r="C3" s="82">
        <v>8</v>
      </c>
      <c r="D3" s="84">
        <v>9.0999999999999998E-2</v>
      </c>
      <c r="E3" s="82">
        <v>213</v>
      </c>
      <c r="F3" s="82">
        <v>3</v>
      </c>
      <c r="G3" s="82">
        <v>134</v>
      </c>
      <c r="H3" s="29">
        <v>0</v>
      </c>
      <c r="I3" s="82">
        <v>33</v>
      </c>
      <c r="J3" s="82">
        <v>16</v>
      </c>
      <c r="K3" s="82">
        <v>1</v>
      </c>
      <c r="L3" s="61">
        <v>36</v>
      </c>
      <c r="M3" s="62">
        <v>73</v>
      </c>
      <c r="N3" s="80">
        <v>1</v>
      </c>
      <c r="O3" s="30">
        <v>178</v>
      </c>
      <c r="P3" s="82">
        <v>1</v>
      </c>
      <c r="S3" s="112" t="str">
        <f>A1</f>
        <v>Sales $m</v>
      </c>
      <c r="T3" s="112" t="str">
        <f t="shared" ref="T3:AG3" si="0">B1</f>
        <v>No. Staff</v>
      </c>
      <c r="U3" s="112" t="str">
        <f t="shared" si="0"/>
        <v>Age (Yrs)</v>
      </c>
      <c r="V3" s="112" t="str">
        <f t="shared" si="0"/>
        <v>GrossProfit $m</v>
      </c>
      <c r="W3" s="112" t="str">
        <f t="shared" si="0"/>
        <v>Adv.$'000</v>
      </c>
      <c r="X3" s="112" t="str">
        <f t="shared" si="0"/>
        <v>Competitors</v>
      </c>
      <c r="Y3" s="112" t="str">
        <f t="shared" si="0"/>
        <v>HrsTrading</v>
      </c>
      <c r="Z3" s="112" t="str">
        <f t="shared" si="0"/>
        <v>Mng-Gender</v>
      </c>
      <c r="AA3" s="112" t="str">
        <f t="shared" si="0"/>
        <v>Mng-Age</v>
      </c>
      <c r="AB3" s="112" t="str">
        <f t="shared" si="0"/>
        <v>Mng-Exp</v>
      </c>
      <c r="AC3" s="112" t="str">
        <f t="shared" si="0"/>
        <v>Mng-Train</v>
      </c>
      <c r="AD3" s="112" t="str">
        <f t="shared" si="0"/>
        <v>Union%</v>
      </c>
      <c r="AE3" s="112" t="str">
        <f t="shared" si="0"/>
        <v>CarSpaces</v>
      </c>
      <c r="AF3" s="112" t="str">
        <f t="shared" si="0"/>
        <v>OnlineChannel</v>
      </c>
      <c r="AG3" s="112" t="str">
        <f t="shared" si="0"/>
        <v>Basket:2017</v>
      </c>
      <c r="AH3" s="112" t="s">
        <v>145</v>
      </c>
      <c r="AI3" s="112" t="s">
        <v>146</v>
      </c>
      <c r="AJ3" s="112" t="s">
        <v>99</v>
      </c>
      <c r="AK3" s="112" t="s">
        <v>147</v>
      </c>
      <c r="AL3" s="112" t="s">
        <v>148</v>
      </c>
      <c r="AM3" s="112" t="s">
        <v>149</v>
      </c>
      <c r="AN3" s="112" t="s">
        <v>150</v>
      </c>
      <c r="AO3" s="112" t="s">
        <v>151</v>
      </c>
      <c r="AP3" s="112" t="s">
        <v>152</v>
      </c>
      <c r="AQ3" s="112" t="s">
        <v>153</v>
      </c>
      <c r="AS3" t="s">
        <v>154</v>
      </c>
      <c r="AU3" t="s">
        <v>155</v>
      </c>
      <c r="AV3" s="114">
        <f>AH154*LN(AH154/AJ154)+AI154*LN(AI154/AJ154)</f>
        <v>-98.012729219055274</v>
      </c>
      <c r="AX3" t="s">
        <v>165</v>
      </c>
      <c r="BO3" t="s">
        <v>172</v>
      </c>
      <c r="BR3" s="120" t="s">
        <v>174</v>
      </c>
      <c r="BS3" s="120" t="s">
        <v>175</v>
      </c>
      <c r="BV3" s="118" t="s">
        <v>148</v>
      </c>
      <c r="BW3" s="118" t="s">
        <v>146</v>
      </c>
      <c r="BX3" s="118" t="s">
        <v>145</v>
      </c>
      <c r="BY3" s="118" t="s">
        <v>179</v>
      </c>
      <c r="BZ3" s="118" t="s">
        <v>180</v>
      </c>
      <c r="CA3" s="118" t="s">
        <v>181</v>
      </c>
      <c r="CB3" s="118" t="s">
        <v>182</v>
      </c>
      <c r="CC3" s="118" t="s">
        <v>183</v>
      </c>
    </row>
    <row r="4" spans="1:81" ht="15.75" x14ac:dyDescent="0.5">
      <c r="A4" s="83">
        <v>19</v>
      </c>
      <c r="B4" s="82">
        <v>79</v>
      </c>
      <c r="C4" s="82">
        <v>7</v>
      </c>
      <c r="D4" s="84">
        <v>1.72</v>
      </c>
      <c r="E4" s="82">
        <v>255</v>
      </c>
      <c r="F4" s="82">
        <v>1</v>
      </c>
      <c r="G4" s="82">
        <v>98</v>
      </c>
      <c r="H4" s="29">
        <v>1</v>
      </c>
      <c r="I4" s="82">
        <v>40</v>
      </c>
      <c r="J4" s="82">
        <v>13</v>
      </c>
      <c r="K4" s="82">
        <v>2</v>
      </c>
      <c r="L4" s="61">
        <v>39</v>
      </c>
      <c r="M4" s="62">
        <v>64</v>
      </c>
      <c r="N4" s="80">
        <v>1</v>
      </c>
      <c r="O4" s="30">
        <v>188</v>
      </c>
      <c r="P4" s="82">
        <v>1</v>
      </c>
      <c r="S4">
        <f t="array" ref="S4:AI153">[1]!LogitSummary(A2:P151)</f>
        <v>5.9</v>
      </c>
      <c r="T4">
        <v>48</v>
      </c>
      <c r="U4">
        <v>2</v>
      </c>
      <c r="V4">
        <v>1.7999999999999999E-2</v>
      </c>
      <c r="W4">
        <v>77</v>
      </c>
      <c r="X4">
        <v>2</v>
      </c>
      <c r="Y4">
        <v>150</v>
      </c>
      <c r="Z4">
        <v>0</v>
      </c>
      <c r="AA4">
        <v>28</v>
      </c>
      <c r="AB4">
        <v>1</v>
      </c>
      <c r="AC4">
        <v>6</v>
      </c>
      <c r="AD4">
        <v>30</v>
      </c>
      <c r="AE4">
        <v>24</v>
      </c>
      <c r="AF4">
        <v>0</v>
      </c>
      <c r="AG4">
        <v>160</v>
      </c>
      <c r="AH4" s="106">
        <v>0</v>
      </c>
      <c r="AI4" s="107">
        <v>1</v>
      </c>
      <c r="AJ4" s="108">
        <f>AH4+AI4</f>
        <v>1</v>
      </c>
      <c r="AK4">
        <f>IF(AJ4=0,"",AH4/AJ4)</f>
        <v>0</v>
      </c>
      <c r="AL4">
        <f>1/(1+EXP(-$AS$5-MMULT(S4:AG4,$AS$6:$AS$20)))</f>
        <v>0.29857158041138931</v>
      </c>
      <c r="AM4" s="103">
        <f>AJ4*AL4</f>
        <v>0.29857158041138931</v>
      </c>
      <c r="AN4" s="105">
        <f>AJ4-AM4</f>
        <v>0.70142841958861069</v>
      </c>
      <c r="AO4" s="103">
        <f>IFERROR(AJ4*(AK4*LN(AL4)+(1-AK4)*LN(1-AL4)),0)</f>
        <v>-0.35463642372135668</v>
      </c>
      <c r="AP4" s="105">
        <f>100*IF(AL4&gt;=$BR$10,AH4/AJ4,AI4/AJ4)</f>
        <v>100</v>
      </c>
      <c r="AQ4">
        <f>IFERROR((AH4-AM4)^2/AM4+(AI4-AN4)^2/AN4,0)</f>
        <v>0.42566222307687818</v>
      </c>
      <c r="AU4" t="s">
        <v>156</v>
      </c>
      <c r="AV4" s="116">
        <f>AO154</f>
        <v>-82.322717123231968</v>
      </c>
      <c r="AX4" s="103">
        <f t="array" ref="AX4:BM19">MINVERSE(MMULT(TRANSPOSE([1]!DESIGN(S4:AG153)),AL4:AL153*(1-AL4:AL153)*AJ4:AJ153*[1]!DESIGN(S4:AG153)))</f>
        <v>81.955959414644269</v>
      </c>
      <c r="AY4" s="104">
        <v>1.6451862421525172</v>
      </c>
      <c r="AZ4" s="104">
        <v>-2.4165838559208876E-2</v>
      </c>
      <c r="BA4" s="104">
        <v>-7.5776450401586232E-2</v>
      </c>
      <c r="BB4" s="104">
        <v>-0.98512911796904068</v>
      </c>
      <c r="BC4" s="104">
        <v>-6.913812628452029E-2</v>
      </c>
      <c r="BD4" s="104">
        <v>-0.29776352357596547</v>
      </c>
      <c r="BE4" s="104">
        <v>-5.6795769430645994E-2</v>
      </c>
      <c r="BF4" s="104">
        <v>0.11570248385211848</v>
      </c>
      <c r="BG4" s="104">
        <v>-1.4804665626306139E-2</v>
      </c>
      <c r="BH4" s="104">
        <v>3.2141298693663618E-2</v>
      </c>
      <c r="BI4" s="104">
        <v>8.1042088153875647E-2</v>
      </c>
      <c r="BJ4" s="104">
        <v>-3.4971166770960023E-2</v>
      </c>
      <c r="BK4" s="104">
        <v>-5.3909447291075998E-3</v>
      </c>
      <c r="BL4" s="104">
        <v>0.1348982081998493</v>
      </c>
      <c r="BM4" s="105">
        <v>-0.44664666453937452</v>
      </c>
      <c r="BO4" s="114">
        <f t="array" ref="BO4:BO19">MMULT(AX4:BM19,MMULT(TRANSPOSE([1]!DESIGN(S4:AG153)),AJ4:AJ153*(AK4:AK153-AL4:AL153)))</f>
        <v>-3.858275730158154E-13</v>
      </c>
      <c r="BQ4" t="s">
        <v>149</v>
      </c>
      <c r="BR4" s="103">
        <f>SUMIF(AL4:AL153,"&gt;="&amp;BR10,AH4:AH153)</f>
        <v>84</v>
      </c>
      <c r="BS4" s="105">
        <f>SUMIF(AL4:AL153,"&gt;="&amp;BR10,AI4:AI153)</f>
        <v>30</v>
      </c>
      <c r="BT4">
        <f>BR4+BS4</f>
        <v>114</v>
      </c>
      <c r="BY4">
        <v>0</v>
      </c>
      <c r="BZ4">
        <v>0</v>
      </c>
      <c r="CA4">
        <f>1-BY4/BY$154</f>
        <v>1</v>
      </c>
      <c r="CB4" s="80">
        <f>1-BZ4/BZ$154</f>
        <v>1</v>
      </c>
      <c r="CC4">
        <f>(CA4-CA5)*CB4</f>
        <v>1.851851851851849E-2</v>
      </c>
    </row>
    <row r="5" spans="1:81" ht="15.75" x14ac:dyDescent="0.5">
      <c r="A5" s="83">
        <v>18.2</v>
      </c>
      <c r="B5" s="82">
        <v>66</v>
      </c>
      <c r="C5" s="82">
        <v>7</v>
      </c>
      <c r="D5" s="84">
        <v>1.3720000000000001</v>
      </c>
      <c r="E5" s="82">
        <v>287</v>
      </c>
      <c r="F5" s="82">
        <v>1</v>
      </c>
      <c r="G5" s="82">
        <v>85</v>
      </c>
      <c r="H5" s="29">
        <v>1</v>
      </c>
      <c r="I5" s="82">
        <v>29</v>
      </c>
      <c r="J5" s="82">
        <v>10</v>
      </c>
      <c r="K5" s="82">
        <v>2</v>
      </c>
      <c r="L5" s="61">
        <v>38</v>
      </c>
      <c r="M5" s="62">
        <v>66</v>
      </c>
      <c r="N5" s="80">
        <v>0</v>
      </c>
      <c r="O5" s="30">
        <v>180</v>
      </c>
      <c r="P5" s="82">
        <v>1</v>
      </c>
      <c r="S5">
        <v>6.2</v>
      </c>
      <c r="T5">
        <v>40</v>
      </c>
      <c r="U5">
        <v>14</v>
      </c>
      <c r="V5">
        <v>0.97599999999999998</v>
      </c>
      <c r="W5">
        <v>82</v>
      </c>
      <c r="X5">
        <v>2</v>
      </c>
      <c r="Y5">
        <v>101</v>
      </c>
      <c r="Z5">
        <v>0</v>
      </c>
      <c r="AA5">
        <v>37</v>
      </c>
      <c r="AB5">
        <v>5</v>
      </c>
      <c r="AC5">
        <v>3</v>
      </c>
      <c r="AD5">
        <v>40</v>
      </c>
      <c r="AE5">
        <v>9</v>
      </c>
      <c r="AF5">
        <v>0</v>
      </c>
      <c r="AG5">
        <v>168</v>
      </c>
      <c r="AH5" s="106">
        <v>0</v>
      </c>
      <c r="AI5" s="107">
        <v>1</v>
      </c>
      <c r="AJ5" s="108">
        <f t="shared" ref="AJ5:AJ68" si="1">AH5+AI5</f>
        <v>1</v>
      </c>
      <c r="AK5" s="80">
        <f t="shared" ref="AK5:AK68" si="2">IF(AJ5=0,"",AH5/AJ5)</f>
        <v>0</v>
      </c>
      <c r="AL5" s="80">
        <f t="shared" ref="AL5:AL68" si="3">1/(1+EXP(-$AS$5-MMULT(S5:AG5,$AS$6:$AS$20)))</f>
        <v>0.56401677982661924</v>
      </c>
      <c r="AM5" s="106">
        <f t="shared" ref="AM5:AM68" si="4">AJ5*AL5</f>
        <v>0.56401677982661924</v>
      </c>
      <c r="AN5" s="108">
        <f t="shared" ref="AN5:AN68" si="5">AJ5-AM5</f>
        <v>0.43598322017338076</v>
      </c>
      <c r="AO5" s="106">
        <f t="shared" ref="AO5:AO68" si="6">IFERROR(AJ5*(AK5*LN(AL5)+(1-AK5)*LN(1-AL5)),0)</f>
        <v>-0.83015152221457156</v>
      </c>
      <c r="AP5" s="108">
        <f t="shared" ref="AP5:AP68" si="7">100*IF(AL5&gt;=$BR$10,AH5/AJ5,AI5/AJ5)</f>
        <v>0</v>
      </c>
      <c r="AQ5" s="80">
        <f t="shared" ref="AQ5:AQ68" si="8">IFERROR((AH5-AM5)^2/AM5+(AI5-AN5)^2/AN5,0)</f>
        <v>1.2936662553258871</v>
      </c>
      <c r="AS5" s="114">
        <f t="array" ref="AS5:AS20">[1]!LogitCoeff(S4:AI153,,,,,20)</f>
        <v>-13.699690049393093</v>
      </c>
      <c r="AX5" s="106">
        <v>1.6451862421523602</v>
      </c>
      <c r="AY5" s="107">
        <v>5.9749447279745085E-2</v>
      </c>
      <c r="AZ5" s="107">
        <v>-1.9376217878384193E-3</v>
      </c>
      <c r="BA5" s="107">
        <v>-9.1177780983496093E-4</v>
      </c>
      <c r="BB5" s="107">
        <v>-2.6748434729507019E-2</v>
      </c>
      <c r="BC5" s="107">
        <v>-2.2096940693488287E-3</v>
      </c>
      <c r="BD5" s="107">
        <v>-1.9289013596810465E-3</v>
      </c>
      <c r="BE5" s="107">
        <v>-9.9836659410428713E-4</v>
      </c>
      <c r="BF5" s="107">
        <v>-9.517375988189478E-3</v>
      </c>
      <c r="BG5" s="107">
        <v>2.4518338123806927E-3</v>
      </c>
      <c r="BH5" s="107">
        <v>-4.5831140932740475E-3</v>
      </c>
      <c r="BI5" s="107">
        <v>1.5903499521599145E-3</v>
      </c>
      <c r="BJ5" s="107">
        <v>-1.4701867061201528E-4</v>
      </c>
      <c r="BK5" s="107">
        <v>-1.1827200375395993E-4</v>
      </c>
      <c r="BL5" s="107">
        <v>1.9265548388248475E-2</v>
      </c>
      <c r="BM5" s="108">
        <v>-1.0129200808760419E-2</v>
      </c>
      <c r="BO5" s="115">
        <v>-8.8776928489869002E-15</v>
      </c>
      <c r="BQ5" t="s">
        <v>150</v>
      </c>
      <c r="BR5" s="109">
        <f>BR6-BR4</f>
        <v>12</v>
      </c>
      <c r="BS5" s="111">
        <f>BS6-BS4</f>
        <v>24</v>
      </c>
      <c r="BT5" s="80">
        <f t="shared" ref="BT5:BT6" si="9">BR5+BS5</f>
        <v>36</v>
      </c>
      <c r="BV5">
        <f t="array" ref="BV5:BX154">[1]!SelectCols(AH4:AL153,"5,2,1",1)</f>
        <v>0.1185380991718183</v>
      </c>
      <c r="BW5">
        <v>1</v>
      </c>
      <c r="BX5">
        <v>0</v>
      </c>
      <c r="BY5">
        <f>BY4+BW5</f>
        <v>1</v>
      </c>
      <c r="BZ5" s="80">
        <f>BZ4+BX5</f>
        <v>0</v>
      </c>
      <c r="CA5" s="80">
        <f t="shared" ref="CA5:CA68" si="10">1-BY5/BY$154</f>
        <v>0.98148148148148151</v>
      </c>
      <c r="CB5" s="80">
        <f t="shared" ref="CB5:CB68" si="11">1-BZ5/BZ$154</f>
        <v>1</v>
      </c>
      <c r="CC5" s="80">
        <f t="shared" ref="CC5:CC68" si="12">(CA5-CA6)*CB5</f>
        <v>1.851851851851849E-2</v>
      </c>
    </row>
    <row r="6" spans="1:81" ht="15.75" x14ac:dyDescent="0.5">
      <c r="A6" s="83">
        <v>7.6</v>
      </c>
      <c r="B6" s="82">
        <v>51</v>
      </c>
      <c r="C6" s="82">
        <v>15</v>
      </c>
      <c r="D6" s="84">
        <v>0.93500000000000005</v>
      </c>
      <c r="E6" s="82">
        <v>112</v>
      </c>
      <c r="F6" s="82">
        <v>4</v>
      </c>
      <c r="G6" s="82">
        <v>72</v>
      </c>
      <c r="H6" s="29">
        <v>0</v>
      </c>
      <c r="I6" s="82">
        <v>36</v>
      </c>
      <c r="J6" s="82">
        <v>4</v>
      </c>
      <c r="K6" s="82">
        <v>3</v>
      </c>
      <c r="L6" s="61">
        <v>40</v>
      </c>
      <c r="M6" s="62">
        <v>29</v>
      </c>
      <c r="N6" s="80">
        <v>0</v>
      </c>
      <c r="O6" s="30">
        <v>171</v>
      </c>
      <c r="P6" s="82">
        <v>1</v>
      </c>
      <c r="S6">
        <v>6.6</v>
      </c>
      <c r="T6">
        <v>44</v>
      </c>
      <c r="U6">
        <v>2</v>
      </c>
      <c r="V6">
        <v>0.115</v>
      </c>
      <c r="W6">
        <v>70</v>
      </c>
      <c r="X6">
        <v>3</v>
      </c>
      <c r="Y6">
        <v>137</v>
      </c>
      <c r="Z6">
        <v>0</v>
      </c>
      <c r="AA6">
        <v>46</v>
      </c>
      <c r="AB6">
        <v>6</v>
      </c>
      <c r="AC6">
        <v>3</v>
      </c>
      <c r="AD6">
        <v>29</v>
      </c>
      <c r="AE6">
        <v>19</v>
      </c>
      <c r="AF6">
        <v>0</v>
      </c>
      <c r="AG6">
        <v>167</v>
      </c>
      <c r="AH6" s="106">
        <v>0</v>
      </c>
      <c r="AI6" s="107">
        <v>1</v>
      </c>
      <c r="AJ6" s="108">
        <f t="shared" si="1"/>
        <v>1</v>
      </c>
      <c r="AK6" s="80">
        <f t="shared" si="2"/>
        <v>0</v>
      </c>
      <c r="AL6" s="80">
        <f t="shared" si="3"/>
        <v>0.24472149008083002</v>
      </c>
      <c r="AM6" s="106">
        <f t="shared" si="4"/>
        <v>0.24472149008083002</v>
      </c>
      <c r="AN6" s="108">
        <f t="shared" si="5"/>
        <v>0.75527850991917</v>
      </c>
      <c r="AO6" s="106">
        <f t="shared" si="6"/>
        <v>-0.28066871044514935</v>
      </c>
      <c r="AP6" s="108">
        <f t="shared" si="7"/>
        <v>100</v>
      </c>
      <c r="AQ6" s="80">
        <f t="shared" si="8"/>
        <v>0.32401489896358915</v>
      </c>
      <c r="AS6" s="115">
        <v>-0.36912608598061331</v>
      </c>
      <c r="AU6" t="s">
        <v>157</v>
      </c>
      <c r="AV6" s="114">
        <f>2*(AV4-AV3)</f>
        <v>31.380024191646612</v>
      </c>
      <c r="AX6" s="106">
        <v>-2.4165838559191903E-2</v>
      </c>
      <c r="AY6" s="107">
        <v>-1.9376217878379761E-3</v>
      </c>
      <c r="AZ6" s="107">
        <v>9.2681840285109833E-4</v>
      </c>
      <c r="BA6" s="107">
        <v>-1.9135388683947104E-4</v>
      </c>
      <c r="BB6" s="107">
        <v>9.2396936817861061E-4</v>
      </c>
      <c r="BC6" s="107">
        <v>-2.4203344127634105E-5</v>
      </c>
      <c r="BD6" s="107">
        <v>4.8769842550904012E-4</v>
      </c>
      <c r="BE6" s="107">
        <v>-7.3478688925315507E-5</v>
      </c>
      <c r="BF6" s="107">
        <v>-1.1620319130240778E-3</v>
      </c>
      <c r="BG6" s="107">
        <v>-3.0598197503955499E-4</v>
      </c>
      <c r="BH6" s="107">
        <v>6.624215167078826E-4</v>
      </c>
      <c r="BI6" s="107">
        <v>1.1321070844149347E-3</v>
      </c>
      <c r="BJ6" s="107">
        <v>1.288533735504221E-4</v>
      </c>
      <c r="BK6" s="107">
        <v>-2.4243518262499289E-4</v>
      </c>
      <c r="BL6" s="107">
        <v>-2.6581971612297872E-4</v>
      </c>
      <c r="BM6" s="108">
        <v>5.5783376742850191E-5</v>
      </c>
      <c r="BO6" s="115">
        <v>3.9781613756601584E-17</v>
      </c>
      <c r="BR6">
        <f>AH154</f>
        <v>96</v>
      </c>
      <c r="BS6">
        <f>AI154</f>
        <v>54</v>
      </c>
      <c r="BT6" s="80">
        <f t="shared" si="9"/>
        <v>150</v>
      </c>
      <c r="BV6">
        <v>0.11921068592081079</v>
      </c>
      <c r="BW6">
        <v>1</v>
      </c>
      <c r="BX6">
        <v>0</v>
      </c>
      <c r="BY6" s="80">
        <f t="shared" ref="BY6:BY69" si="13">BY5+BW6</f>
        <v>2</v>
      </c>
      <c r="BZ6" s="80">
        <f t="shared" ref="BZ6:BZ69" si="14">BZ5+BX6</f>
        <v>0</v>
      </c>
      <c r="CA6" s="80">
        <f t="shared" si="10"/>
        <v>0.96296296296296302</v>
      </c>
      <c r="CB6" s="80">
        <f t="shared" si="11"/>
        <v>1</v>
      </c>
      <c r="CC6" s="80">
        <f t="shared" si="12"/>
        <v>1.8518518518518601E-2</v>
      </c>
    </row>
    <row r="7" spans="1:81" ht="15.75" x14ac:dyDescent="0.5">
      <c r="A7" s="83">
        <v>18.5</v>
      </c>
      <c r="B7" s="82">
        <v>62</v>
      </c>
      <c r="C7" s="82">
        <v>6</v>
      </c>
      <c r="D7" s="84">
        <v>2.0190000000000001</v>
      </c>
      <c r="E7" s="82">
        <v>238</v>
      </c>
      <c r="F7" s="82">
        <v>0</v>
      </c>
      <c r="G7" s="82">
        <v>77</v>
      </c>
      <c r="H7" s="29">
        <v>1</v>
      </c>
      <c r="I7" s="82">
        <v>32</v>
      </c>
      <c r="J7" s="82">
        <v>15</v>
      </c>
      <c r="K7" s="82">
        <v>4</v>
      </c>
      <c r="L7" s="61">
        <v>37</v>
      </c>
      <c r="M7" s="62">
        <v>40</v>
      </c>
      <c r="N7" s="80">
        <v>1</v>
      </c>
      <c r="O7" s="30">
        <v>192</v>
      </c>
      <c r="P7" s="82">
        <v>1</v>
      </c>
      <c r="S7">
        <v>6.6</v>
      </c>
      <c r="T7">
        <v>58</v>
      </c>
      <c r="U7">
        <v>17</v>
      </c>
      <c r="V7">
        <v>0.496</v>
      </c>
      <c r="W7">
        <v>100</v>
      </c>
      <c r="X7">
        <v>2</v>
      </c>
      <c r="Y7">
        <v>136</v>
      </c>
      <c r="Z7">
        <v>0</v>
      </c>
      <c r="AA7">
        <v>42</v>
      </c>
      <c r="AB7">
        <v>5</v>
      </c>
      <c r="AC7">
        <v>3</v>
      </c>
      <c r="AD7">
        <v>43</v>
      </c>
      <c r="AE7">
        <v>39</v>
      </c>
      <c r="AF7">
        <v>0</v>
      </c>
      <c r="AG7">
        <v>165</v>
      </c>
      <c r="AH7" s="106">
        <v>0</v>
      </c>
      <c r="AI7" s="107">
        <v>1</v>
      </c>
      <c r="AJ7" s="108">
        <f t="shared" si="1"/>
        <v>1</v>
      </c>
      <c r="AK7" s="80">
        <f t="shared" si="2"/>
        <v>0</v>
      </c>
      <c r="AL7" s="80">
        <f t="shared" si="3"/>
        <v>0.61546812958304076</v>
      </c>
      <c r="AM7" s="106">
        <f t="shared" si="4"/>
        <v>0.61546812958304076</v>
      </c>
      <c r="AN7" s="108">
        <f t="shared" si="5"/>
        <v>0.38453187041695924</v>
      </c>
      <c r="AO7" s="106">
        <f t="shared" si="6"/>
        <v>-0.9557286055209756</v>
      </c>
      <c r="AP7" s="108">
        <f t="shared" si="7"/>
        <v>0</v>
      </c>
      <c r="AQ7" s="80">
        <f t="shared" si="8"/>
        <v>1.6005646785939238</v>
      </c>
      <c r="AS7" s="115">
        <v>3.3525100273531422E-2</v>
      </c>
      <c r="AU7" t="s">
        <v>101</v>
      </c>
      <c r="AV7" s="115">
        <f>COUNT(S4:AG4)</f>
        <v>15</v>
      </c>
      <c r="AX7" s="106">
        <v>-7.5776450401611059E-2</v>
      </c>
      <c r="AY7" s="107">
        <v>-9.1177780983567173E-4</v>
      </c>
      <c r="AZ7" s="107">
        <v>-1.9135388683944745E-4</v>
      </c>
      <c r="BA7" s="107">
        <v>2.5942232690702523E-3</v>
      </c>
      <c r="BB7" s="107">
        <v>5.1723840521147356E-3</v>
      </c>
      <c r="BC7" s="107">
        <v>5.9867291018484926E-5</v>
      </c>
      <c r="BD7" s="107">
        <v>-1.4839354596181748E-4</v>
      </c>
      <c r="BE7" s="107">
        <v>1.3757138769467976E-4</v>
      </c>
      <c r="BF7" s="107">
        <v>3.330919583514553E-3</v>
      </c>
      <c r="BG7" s="107">
        <v>-7.740536276120986E-5</v>
      </c>
      <c r="BH7" s="107">
        <v>-1.744581458242261E-4</v>
      </c>
      <c r="BI7" s="107">
        <v>-1.2467045535737316E-4</v>
      </c>
      <c r="BJ7" s="107">
        <v>-1.6437250839593969E-3</v>
      </c>
      <c r="BK7" s="107">
        <v>-1.2992585466334203E-5</v>
      </c>
      <c r="BL7" s="107">
        <v>-4.9653605554967912E-4</v>
      </c>
      <c r="BM7" s="108">
        <v>6.4573803317286959E-4</v>
      </c>
      <c r="BO7" s="115">
        <v>5.5879750500228137E-16</v>
      </c>
      <c r="BV7">
        <v>0.1369656229928547</v>
      </c>
      <c r="BW7">
        <v>1</v>
      </c>
      <c r="BX7">
        <v>0</v>
      </c>
      <c r="BY7" s="80">
        <f t="shared" si="13"/>
        <v>3</v>
      </c>
      <c r="BZ7" s="80">
        <f t="shared" si="14"/>
        <v>0</v>
      </c>
      <c r="CA7" s="80">
        <f t="shared" si="10"/>
        <v>0.94444444444444442</v>
      </c>
      <c r="CB7" s="80">
        <f t="shared" si="11"/>
        <v>1</v>
      </c>
      <c r="CC7" s="80">
        <f t="shared" si="12"/>
        <v>1.851851851851849E-2</v>
      </c>
    </row>
    <row r="8" spans="1:81" ht="15.75" x14ac:dyDescent="0.5">
      <c r="A8" s="83">
        <v>13.1</v>
      </c>
      <c r="B8" s="82">
        <v>61</v>
      </c>
      <c r="C8" s="82">
        <v>7</v>
      </c>
      <c r="D8" s="84">
        <v>0.66200000000000003</v>
      </c>
      <c r="E8" s="82">
        <v>124</v>
      </c>
      <c r="F8" s="82">
        <v>2</v>
      </c>
      <c r="G8" s="82">
        <v>100</v>
      </c>
      <c r="H8" s="29">
        <v>1</v>
      </c>
      <c r="I8" s="82">
        <v>52</v>
      </c>
      <c r="J8" s="82">
        <v>15</v>
      </c>
      <c r="K8" s="82">
        <v>3</v>
      </c>
      <c r="L8" s="61">
        <v>37</v>
      </c>
      <c r="M8" s="62">
        <v>69</v>
      </c>
      <c r="N8" s="80">
        <v>0</v>
      </c>
      <c r="O8" s="30">
        <v>191</v>
      </c>
      <c r="P8" s="82">
        <v>1</v>
      </c>
      <c r="S8">
        <v>6.8</v>
      </c>
      <c r="T8">
        <v>44</v>
      </c>
      <c r="U8">
        <v>4</v>
      </c>
      <c r="V8">
        <v>4.5900000000000003E-2</v>
      </c>
      <c r="W8">
        <v>104</v>
      </c>
      <c r="X8">
        <v>6</v>
      </c>
      <c r="Y8">
        <v>86</v>
      </c>
      <c r="Z8">
        <v>0</v>
      </c>
      <c r="AA8">
        <v>29</v>
      </c>
      <c r="AB8">
        <v>2</v>
      </c>
      <c r="AC8">
        <v>2</v>
      </c>
      <c r="AD8">
        <v>36</v>
      </c>
      <c r="AE8">
        <v>21</v>
      </c>
      <c r="AF8">
        <v>0</v>
      </c>
      <c r="AG8">
        <v>168</v>
      </c>
      <c r="AH8" s="106">
        <v>1</v>
      </c>
      <c r="AI8" s="107">
        <v>0</v>
      </c>
      <c r="AJ8" s="108">
        <f t="shared" si="1"/>
        <v>1</v>
      </c>
      <c r="AK8" s="80">
        <f t="shared" si="2"/>
        <v>1</v>
      </c>
      <c r="AL8" s="80">
        <f t="shared" si="3"/>
        <v>0.79601447148574989</v>
      </c>
      <c r="AM8" s="106">
        <f t="shared" si="4"/>
        <v>0.79601447148574989</v>
      </c>
      <c r="AN8" s="108">
        <f t="shared" si="5"/>
        <v>0.20398552851425011</v>
      </c>
      <c r="AO8" s="106">
        <f t="shared" si="6"/>
        <v>-0.22813791304453318</v>
      </c>
      <c r="AP8" s="108">
        <f t="shared" si="7"/>
        <v>100</v>
      </c>
      <c r="AQ8" s="80">
        <f t="shared" si="8"/>
        <v>0.25625856792969348</v>
      </c>
      <c r="AS8" s="115">
        <v>5.1827899889981176E-2</v>
      </c>
      <c r="AU8" t="s">
        <v>158</v>
      </c>
      <c r="AV8" s="115">
        <f>_xlfn.CHISQ.DIST.RT(AV6,AV7)</f>
        <v>7.8111570991848383E-3</v>
      </c>
      <c r="AX8" s="106">
        <v>-0.98512911796903313</v>
      </c>
      <c r="AY8" s="107">
        <v>-2.6748434729508677E-2</v>
      </c>
      <c r="AZ8" s="107">
        <v>9.2396936817884295E-4</v>
      </c>
      <c r="BA8" s="107">
        <v>5.172384052114419E-3</v>
      </c>
      <c r="BB8" s="107">
        <v>0.14288013632263144</v>
      </c>
      <c r="BC8" s="107">
        <v>1.0924345065418488E-3</v>
      </c>
      <c r="BD8" s="107">
        <v>1.0771543201786912E-2</v>
      </c>
      <c r="BE8" s="107">
        <v>2.0695933016052115E-3</v>
      </c>
      <c r="BF8" s="107">
        <v>-5.1897529340944465E-3</v>
      </c>
      <c r="BG8" s="107">
        <v>-3.5056056806980029E-3</v>
      </c>
      <c r="BH8" s="107">
        <v>3.6948578751717243E-3</v>
      </c>
      <c r="BI8" s="107">
        <v>1.6701300238979968E-3</v>
      </c>
      <c r="BJ8" s="107">
        <v>-4.828498499787952E-3</v>
      </c>
      <c r="BK8" s="107">
        <v>2.3606887918647447E-4</v>
      </c>
      <c r="BL8" s="107">
        <v>-2.6190851501668968E-2</v>
      </c>
      <c r="BM8" s="108">
        <v>5.3377412377806849E-3</v>
      </c>
      <c r="BO8" s="115">
        <v>4.9939725118722183E-15</v>
      </c>
      <c r="BQ8" t="s">
        <v>176</v>
      </c>
      <c r="BR8" s="121">
        <f>BR4/BR6</f>
        <v>0.875</v>
      </c>
      <c r="BS8" s="122">
        <f>BS5/BS6</f>
        <v>0.44444444444444442</v>
      </c>
      <c r="BT8">
        <f>(BR4+BS5)/BT6</f>
        <v>0.72</v>
      </c>
      <c r="BV8">
        <v>0.23104129634571494</v>
      </c>
      <c r="BW8">
        <v>1</v>
      </c>
      <c r="BX8">
        <v>0</v>
      </c>
      <c r="BY8" s="80">
        <f t="shared" si="13"/>
        <v>4</v>
      </c>
      <c r="BZ8" s="80">
        <f t="shared" si="14"/>
        <v>0</v>
      </c>
      <c r="CA8" s="80">
        <f t="shared" si="10"/>
        <v>0.92592592592592593</v>
      </c>
      <c r="CB8" s="80">
        <f t="shared" si="11"/>
        <v>1</v>
      </c>
      <c r="CC8" s="80">
        <f t="shared" si="12"/>
        <v>1.851851851851849E-2</v>
      </c>
    </row>
    <row r="9" spans="1:81" ht="15.75" x14ac:dyDescent="0.5">
      <c r="A9" s="83">
        <v>14.9</v>
      </c>
      <c r="B9" s="82">
        <v>59</v>
      </c>
      <c r="C9" s="82">
        <v>6</v>
      </c>
      <c r="D9" s="84">
        <v>0.7</v>
      </c>
      <c r="E9" s="82">
        <v>214</v>
      </c>
      <c r="F9" s="82">
        <v>2</v>
      </c>
      <c r="G9" s="82">
        <v>95</v>
      </c>
      <c r="H9" s="29">
        <v>0</v>
      </c>
      <c r="I9" s="82">
        <v>41</v>
      </c>
      <c r="J9" s="82">
        <v>4</v>
      </c>
      <c r="K9" s="82">
        <v>3</v>
      </c>
      <c r="L9" s="61">
        <v>36</v>
      </c>
      <c r="M9" s="62">
        <v>45</v>
      </c>
      <c r="N9" s="80">
        <v>0</v>
      </c>
      <c r="O9" s="30">
        <v>182</v>
      </c>
      <c r="P9" s="82">
        <v>1</v>
      </c>
      <c r="S9">
        <v>7.2</v>
      </c>
      <c r="T9">
        <v>41</v>
      </c>
      <c r="U9">
        <v>12</v>
      </c>
      <c r="V9">
        <v>0.879</v>
      </c>
      <c r="W9">
        <v>112</v>
      </c>
      <c r="X9">
        <v>2</v>
      </c>
      <c r="Y9">
        <v>120</v>
      </c>
      <c r="Z9">
        <v>0</v>
      </c>
      <c r="AA9">
        <v>39</v>
      </c>
      <c r="AB9">
        <v>5</v>
      </c>
      <c r="AC9">
        <v>3</v>
      </c>
      <c r="AD9">
        <v>40</v>
      </c>
      <c r="AE9">
        <v>14</v>
      </c>
      <c r="AF9">
        <v>0</v>
      </c>
      <c r="AG9">
        <v>167</v>
      </c>
      <c r="AH9" s="106">
        <v>0</v>
      </c>
      <c r="AI9" s="107">
        <v>1</v>
      </c>
      <c r="AJ9" s="108">
        <f t="shared" si="1"/>
        <v>1</v>
      </c>
      <c r="AK9" s="80">
        <f t="shared" si="2"/>
        <v>0</v>
      </c>
      <c r="AL9" s="80">
        <f t="shared" si="3"/>
        <v>0.53680659889285087</v>
      </c>
      <c r="AM9" s="106">
        <f t="shared" si="4"/>
        <v>0.53680659889285087</v>
      </c>
      <c r="AN9" s="108">
        <f t="shared" si="5"/>
        <v>0.46319340110714913</v>
      </c>
      <c r="AO9" s="106">
        <f t="shared" si="6"/>
        <v>-0.76961059913927621</v>
      </c>
      <c r="AP9" s="108">
        <f t="shared" si="7"/>
        <v>0</v>
      </c>
      <c r="AQ9" s="80">
        <f t="shared" si="8"/>
        <v>1.1589254026714275</v>
      </c>
      <c r="AS9" s="115">
        <v>0.84388263427538868</v>
      </c>
      <c r="AU9" t="s">
        <v>159</v>
      </c>
      <c r="AV9" s="115">
        <v>0.05</v>
      </c>
      <c r="AX9" s="106">
        <v>-6.9138126284516779E-2</v>
      </c>
      <c r="AY9" s="107">
        <v>-2.2096940693489093E-3</v>
      </c>
      <c r="AZ9" s="107">
        <v>-2.4203344127614434E-5</v>
      </c>
      <c r="BA9" s="107">
        <v>5.986729101845799E-5</v>
      </c>
      <c r="BB9" s="107">
        <v>1.0924345065418219E-3</v>
      </c>
      <c r="BC9" s="107">
        <v>1.0848252622000645E-4</v>
      </c>
      <c r="BD9" s="107">
        <v>1.4416575996446823E-4</v>
      </c>
      <c r="BE9" s="107">
        <v>5.0073581901641279E-5</v>
      </c>
      <c r="BF9" s="107">
        <v>-2.8841557897039297E-5</v>
      </c>
      <c r="BG9" s="107">
        <v>-6.1745685325815383E-5</v>
      </c>
      <c r="BH9" s="107">
        <v>3.8105087756153969E-5</v>
      </c>
      <c r="BI9" s="107">
        <v>-3.3563533262984596E-4</v>
      </c>
      <c r="BJ9" s="107">
        <v>-7.0088532176787918E-6</v>
      </c>
      <c r="BK9" s="107">
        <v>1.3792779277907622E-5</v>
      </c>
      <c r="BL9" s="107">
        <v>-9.9043790195871046E-4</v>
      </c>
      <c r="BM9" s="108">
        <v>4.2848382639674483E-4</v>
      </c>
      <c r="BO9" s="115">
        <v>3.6790833959666193E-16</v>
      </c>
      <c r="BV9">
        <v>0.23361070959276836</v>
      </c>
      <c r="BW9">
        <v>1</v>
      </c>
      <c r="BX9">
        <v>0</v>
      </c>
      <c r="BY9" s="80">
        <f t="shared" si="13"/>
        <v>5</v>
      </c>
      <c r="BZ9" s="80">
        <f t="shared" si="14"/>
        <v>0</v>
      </c>
      <c r="CA9" s="80">
        <f t="shared" si="10"/>
        <v>0.90740740740740744</v>
      </c>
      <c r="CB9" s="80">
        <f t="shared" si="11"/>
        <v>1</v>
      </c>
      <c r="CC9" s="80">
        <f t="shared" si="12"/>
        <v>1.8518518518518601E-2</v>
      </c>
    </row>
    <row r="10" spans="1:81" ht="15.75" x14ac:dyDescent="0.5">
      <c r="A10" s="83">
        <v>17.100000000000001</v>
      </c>
      <c r="B10" s="82">
        <v>65</v>
      </c>
      <c r="C10" s="82">
        <v>8</v>
      </c>
      <c r="D10" s="84">
        <v>0.93700000000000006</v>
      </c>
      <c r="E10" s="82">
        <v>215</v>
      </c>
      <c r="F10" s="82">
        <v>4</v>
      </c>
      <c r="G10" s="82">
        <v>112</v>
      </c>
      <c r="H10" s="29">
        <v>1</v>
      </c>
      <c r="I10" s="82">
        <v>31</v>
      </c>
      <c r="J10" s="82">
        <v>12</v>
      </c>
      <c r="K10" s="82">
        <v>5</v>
      </c>
      <c r="L10" s="61">
        <v>40</v>
      </c>
      <c r="M10" s="62">
        <v>42</v>
      </c>
      <c r="N10" s="80">
        <v>1</v>
      </c>
      <c r="O10" s="30">
        <v>192</v>
      </c>
      <c r="P10" s="82">
        <v>0</v>
      </c>
      <c r="S10">
        <v>7.2</v>
      </c>
      <c r="T10">
        <v>56</v>
      </c>
      <c r="U10">
        <v>4</v>
      </c>
      <c r="V10">
        <v>0.123</v>
      </c>
      <c r="W10">
        <v>113</v>
      </c>
      <c r="X10">
        <v>3</v>
      </c>
      <c r="Y10">
        <v>132</v>
      </c>
      <c r="Z10">
        <v>0</v>
      </c>
      <c r="AA10">
        <v>45</v>
      </c>
      <c r="AB10">
        <v>6</v>
      </c>
      <c r="AC10">
        <v>3</v>
      </c>
      <c r="AD10">
        <v>31</v>
      </c>
      <c r="AE10">
        <v>36</v>
      </c>
      <c r="AF10">
        <v>0</v>
      </c>
      <c r="AG10">
        <v>167</v>
      </c>
      <c r="AH10" s="106">
        <v>0</v>
      </c>
      <c r="AI10" s="107">
        <v>1</v>
      </c>
      <c r="AJ10" s="108">
        <f t="shared" si="1"/>
        <v>1</v>
      </c>
      <c r="AK10" s="80">
        <f t="shared" si="2"/>
        <v>0</v>
      </c>
      <c r="AL10" s="80">
        <f t="shared" si="3"/>
        <v>0.50823937403809205</v>
      </c>
      <c r="AM10" s="106">
        <f t="shared" si="4"/>
        <v>0.50823937403809205</v>
      </c>
      <c r="AN10" s="108">
        <f t="shared" si="5"/>
        <v>0.49176062596190795</v>
      </c>
      <c r="AO10" s="106">
        <f t="shared" si="6"/>
        <v>-0.70976321348296501</v>
      </c>
      <c r="AP10" s="108">
        <f t="shared" si="7"/>
        <v>0</v>
      </c>
      <c r="AQ10" s="80">
        <f t="shared" si="8"/>
        <v>1.0335096939571988</v>
      </c>
      <c r="AS10" s="115">
        <v>1.6626347023779874E-2</v>
      </c>
      <c r="AU10" t="s">
        <v>160</v>
      </c>
      <c r="AV10" s="117" t="str">
        <f>IF(AV8&lt;AV9,"yes","no")</f>
        <v>yes</v>
      </c>
      <c r="AX10" s="106">
        <v>-0.29776352357597641</v>
      </c>
      <c r="AY10" s="107">
        <v>-1.9289013596816833E-3</v>
      </c>
      <c r="AZ10" s="107">
        <v>4.8769842550907628E-4</v>
      </c>
      <c r="BA10" s="107">
        <v>-1.4839354596188315E-4</v>
      </c>
      <c r="BB10" s="107">
        <v>1.0771543201786951E-2</v>
      </c>
      <c r="BC10" s="107">
        <v>1.4416575996448739E-4</v>
      </c>
      <c r="BD10" s="107">
        <v>2.6249371399114881E-2</v>
      </c>
      <c r="BE10" s="107">
        <v>-4.4001593814127119E-4</v>
      </c>
      <c r="BF10" s="107">
        <v>3.3280346719310686E-3</v>
      </c>
      <c r="BG10" s="107">
        <v>-7.4470936095566984E-5</v>
      </c>
      <c r="BH10" s="107">
        <v>-3.7752889951170364E-4</v>
      </c>
      <c r="BI10" s="107">
        <v>-3.5491482758299524E-3</v>
      </c>
      <c r="BJ10" s="107">
        <v>5.3326139892486573E-4</v>
      </c>
      <c r="BK10" s="107">
        <v>-1.8010432150527522E-4</v>
      </c>
      <c r="BL10" s="107">
        <v>-6.5193910762293087E-3</v>
      </c>
      <c r="BM10" s="108">
        <v>1.3784370517631042E-3</v>
      </c>
      <c r="BO10" s="115">
        <v>6.8188596331341229E-16</v>
      </c>
      <c r="BQ10" t="s">
        <v>177</v>
      </c>
      <c r="BR10" s="123">
        <v>0.5</v>
      </c>
      <c r="BV10">
        <v>0.24309791574654749</v>
      </c>
      <c r="BW10">
        <v>1</v>
      </c>
      <c r="BX10">
        <v>0</v>
      </c>
      <c r="BY10" s="80">
        <f t="shared" si="13"/>
        <v>6</v>
      </c>
      <c r="BZ10" s="80">
        <f t="shared" si="14"/>
        <v>0</v>
      </c>
      <c r="CA10" s="80">
        <f t="shared" si="10"/>
        <v>0.88888888888888884</v>
      </c>
      <c r="CB10" s="80">
        <f t="shared" si="11"/>
        <v>1</v>
      </c>
      <c r="CC10" s="80">
        <f t="shared" si="12"/>
        <v>1.851851851851849E-2</v>
      </c>
    </row>
    <row r="11" spans="1:81" ht="15.75" x14ac:dyDescent="0.5">
      <c r="A11" s="83">
        <v>9.1999999999999993</v>
      </c>
      <c r="B11" s="82">
        <v>55</v>
      </c>
      <c r="C11" s="82">
        <v>16</v>
      </c>
      <c r="D11" s="84">
        <v>6.5000000000000002E-2</v>
      </c>
      <c r="E11" s="82">
        <v>154</v>
      </c>
      <c r="F11" s="82">
        <v>3</v>
      </c>
      <c r="G11" s="82">
        <v>75</v>
      </c>
      <c r="H11" s="29">
        <v>0</v>
      </c>
      <c r="I11" s="82">
        <v>42</v>
      </c>
      <c r="J11" s="82">
        <v>13</v>
      </c>
      <c r="K11" s="82">
        <v>2</v>
      </c>
      <c r="L11" s="61">
        <v>34</v>
      </c>
      <c r="M11" s="62">
        <v>34</v>
      </c>
      <c r="N11" s="80">
        <v>1</v>
      </c>
      <c r="O11" s="30">
        <v>165</v>
      </c>
      <c r="P11" s="82">
        <v>0</v>
      </c>
      <c r="S11">
        <v>7.3</v>
      </c>
      <c r="T11">
        <v>56</v>
      </c>
      <c r="U11">
        <v>24</v>
      </c>
      <c r="V11">
        <v>1.56</v>
      </c>
      <c r="W11">
        <v>115</v>
      </c>
      <c r="X11">
        <v>5</v>
      </c>
      <c r="Y11">
        <v>87</v>
      </c>
      <c r="Z11">
        <v>0</v>
      </c>
      <c r="AA11">
        <v>46</v>
      </c>
      <c r="AB11">
        <v>1</v>
      </c>
      <c r="AC11">
        <v>4</v>
      </c>
      <c r="AD11">
        <v>45</v>
      </c>
      <c r="AE11">
        <v>37</v>
      </c>
      <c r="AF11">
        <v>0</v>
      </c>
      <c r="AG11">
        <v>166</v>
      </c>
      <c r="AH11" s="106">
        <v>1</v>
      </c>
      <c r="AI11" s="107">
        <v>0</v>
      </c>
      <c r="AJ11" s="108">
        <f t="shared" si="1"/>
        <v>1</v>
      </c>
      <c r="AK11" s="80">
        <f t="shared" si="2"/>
        <v>1</v>
      </c>
      <c r="AL11" s="80">
        <f t="shared" si="3"/>
        <v>0.79001537744448558</v>
      </c>
      <c r="AM11" s="106">
        <f t="shared" si="4"/>
        <v>0.79001537744448558</v>
      </c>
      <c r="AN11" s="108">
        <f t="shared" si="5"/>
        <v>0.20998462255551442</v>
      </c>
      <c r="AO11" s="106">
        <f t="shared" si="6"/>
        <v>-0.23570286859091086</v>
      </c>
      <c r="AP11" s="108">
        <f t="shared" si="7"/>
        <v>100</v>
      </c>
      <c r="AQ11" s="80">
        <f t="shared" si="8"/>
        <v>0.26579814589782469</v>
      </c>
      <c r="AS11" s="115">
        <v>0.36306274776246666</v>
      </c>
      <c r="AX11" s="106">
        <v>-5.6795769430646584E-2</v>
      </c>
      <c r="AY11" s="107">
        <v>-9.9836659410441442E-4</v>
      </c>
      <c r="AZ11" s="107">
        <v>-7.3478688925304828E-5</v>
      </c>
      <c r="BA11" s="107">
        <v>1.3757138769466301E-4</v>
      </c>
      <c r="BB11" s="107">
        <v>2.0695933016052293E-3</v>
      </c>
      <c r="BC11" s="107">
        <v>5.0073581901644613E-5</v>
      </c>
      <c r="BD11" s="107">
        <v>-4.4001593814127672E-4</v>
      </c>
      <c r="BE11" s="107">
        <v>1.6590674800818873E-4</v>
      </c>
      <c r="BF11" s="107">
        <v>4.2783150336893111E-4</v>
      </c>
      <c r="BG11" s="107">
        <v>-4.6667371695422304E-5</v>
      </c>
      <c r="BH11" s="107">
        <v>-5.7300457410212236E-5</v>
      </c>
      <c r="BI11" s="107">
        <v>-1.4090172863104927E-4</v>
      </c>
      <c r="BJ11" s="107">
        <v>-2.3341178383575491E-5</v>
      </c>
      <c r="BK11" s="107">
        <v>4.1572912331007116E-5</v>
      </c>
      <c r="BL11" s="107">
        <v>-7.8717691251362673E-4</v>
      </c>
      <c r="BM11" s="108">
        <v>2.7075069183984132E-4</v>
      </c>
      <c r="BO11" s="115">
        <v>2.7671724040091E-16</v>
      </c>
      <c r="BV11">
        <v>0.24472149008083002</v>
      </c>
      <c r="BW11">
        <v>1</v>
      </c>
      <c r="BX11">
        <v>0</v>
      </c>
      <c r="BY11" s="80">
        <f t="shared" si="13"/>
        <v>7</v>
      </c>
      <c r="BZ11" s="80">
        <f t="shared" si="14"/>
        <v>0</v>
      </c>
      <c r="CA11" s="80">
        <f t="shared" si="10"/>
        <v>0.87037037037037035</v>
      </c>
      <c r="CB11" s="80">
        <f t="shared" si="11"/>
        <v>1</v>
      </c>
      <c r="CC11" s="80">
        <f t="shared" si="12"/>
        <v>1.851851851851849E-2</v>
      </c>
    </row>
    <row r="12" spans="1:81" ht="15.75" x14ac:dyDescent="0.5">
      <c r="A12" s="83">
        <v>10.3</v>
      </c>
      <c r="B12" s="82">
        <v>65</v>
      </c>
      <c r="C12" s="82">
        <v>10</v>
      </c>
      <c r="D12" s="84">
        <v>2.1440000000000001</v>
      </c>
      <c r="E12" s="82">
        <v>97</v>
      </c>
      <c r="F12" s="82">
        <v>2</v>
      </c>
      <c r="G12" s="82">
        <v>100</v>
      </c>
      <c r="H12" s="29">
        <v>0</v>
      </c>
      <c r="I12" s="82">
        <v>32</v>
      </c>
      <c r="J12" s="82">
        <v>8</v>
      </c>
      <c r="K12" s="82">
        <v>2</v>
      </c>
      <c r="L12" s="61">
        <v>40</v>
      </c>
      <c r="M12" s="62">
        <v>51</v>
      </c>
      <c r="N12" s="80">
        <v>1</v>
      </c>
      <c r="O12" s="30">
        <v>180</v>
      </c>
      <c r="P12" s="82">
        <v>1</v>
      </c>
      <c r="S12">
        <v>7.4</v>
      </c>
      <c r="T12">
        <v>44</v>
      </c>
      <c r="U12">
        <v>12</v>
      </c>
      <c r="V12">
        <v>0.97399999999999998</v>
      </c>
      <c r="W12">
        <v>117</v>
      </c>
      <c r="X12">
        <v>3</v>
      </c>
      <c r="Y12">
        <v>96</v>
      </c>
      <c r="Z12">
        <v>0</v>
      </c>
      <c r="AA12">
        <v>33</v>
      </c>
      <c r="AB12">
        <v>6</v>
      </c>
      <c r="AC12">
        <v>2</v>
      </c>
      <c r="AD12">
        <v>40</v>
      </c>
      <c r="AE12">
        <v>22</v>
      </c>
      <c r="AF12">
        <v>1</v>
      </c>
      <c r="AG12">
        <v>170</v>
      </c>
      <c r="AH12" s="106">
        <v>0</v>
      </c>
      <c r="AI12" s="107">
        <v>1</v>
      </c>
      <c r="AJ12" s="108">
        <f t="shared" si="1"/>
        <v>1</v>
      </c>
      <c r="AK12" s="80">
        <f t="shared" si="2"/>
        <v>0</v>
      </c>
      <c r="AL12" s="80">
        <f t="shared" si="3"/>
        <v>0.52683233239852134</v>
      </c>
      <c r="AM12" s="106">
        <f t="shared" si="4"/>
        <v>0.52683233239852134</v>
      </c>
      <c r="AN12" s="108">
        <f t="shared" si="5"/>
        <v>0.47316766760147866</v>
      </c>
      <c r="AO12" s="106">
        <f t="shared" si="6"/>
        <v>-0.74830547634358935</v>
      </c>
      <c r="AP12" s="108">
        <f t="shared" si="7"/>
        <v>0</v>
      </c>
      <c r="AQ12" s="80">
        <f t="shared" si="8"/>
        <v>1.113415747675814</v>
      </c>
      <c r="AS12" s="115">
        <v>8.1988382718484396E-3</v>
      </c>
      <c r="AU12" t="s">
        <v>161</v>
      </c>
      <c r="AV12" s="114">
        <f>1-AV4/AV3</f>
        <v>0.16008137127532318</v>
      </c>
      <c r="AX12" s="106">
        <v>0.11570248385217184</v>
      </c>
      <c r="AY12" s="107">
        <v>-9.5173759881882706E-3</v>
      </c>
      <c r="AZ12" s="107">
        <v>-1.1620319130241103E-3</v>
      </c>
      <c r="BA12" s="107">
        <v>3.3309195835144749E-3</v>
      </c>
      <c r="BB12" s="107">
        <v>-5.1897529340951846E-3</v>
      </c>
      <c r="BC12" s="107">
        <v>-2.8841557897082383E-5</v>
      </c>
      <c r="BD12" s="107">
        <v>3.3280346719308921E-3</v>
      </c>
      <c r="BE12" s="107">
        <v>4.2783150336889788E-4</v>
      </c>
      <c r="BF12" s="107">
        <v>0.24560206614077984</v>
      </c>
      <c r="BG12" s="107">
        <v>1.1198250110560763E-3</v>
      </c>
      <c r="BH12" s="107">
        <v>-1.36289976853476E-3</v>
      </c>
      <c r="BI12" s="107">
        <v>-1.5894947508177514E-3</v>
      </c>
      <c r="BJ12" s="107">
        <v>-1.655112235807507E-3</v>
      </c>
      <c r="BK12" s="107">
        <v>-7.4298576747060274E-4</v>
      </c>
      <c r="BL12" s="107">
        <v>-2.5473236929497788E-2</v>
      </c>
      <c r="BM12" s="108">
        <v>-2.9509408242344392E-4</v>
      </c>
      <c r="BO12" s="115">
        <v>-2.3226473371162195E-16</v>
      </c>
      <c r="BV12">
        <v>0.2553573836960652</v>
      </c>
      <c r="BW12">
        <v>1</v>
      </c>
      <c r="BX12">
        <v>0</v>
      </c>
      <c r="BY12" s="80">
        <f t="shared" si="13"/>
        <v>8</v>
      </c>
      <c r="BZ12" s="80">
        <f t="shared" si="14"/>
        <v>0</v>
      </c>
      <c r="CA12" s="80">
        <f t="shared" si="10"/>
        <v>0.85185185185185186</v>
      </c>
      <c r="CB12" s="80">
        <f t="shared" si="11"/>
        <v>1</v>
      </c>
      <c r="CC12" s="80">
        <f t="shared" si="12"/>
        <v>1.851851851851849E-2</v>
      </c>
    </row>
    <row r="13" spans="1:81" ht="15.75" x14ac:dyDescent="0.5">
      <c r="A13" s="83">
        <v>19.3</v>
      </c>
      <c r="B13" s="82">
        <v>74</v>
      </c>
      <c r="C13" s="82">
        <v>7</v>
      </c>
      <c r="D13" s="84">
        <v>0.248</v>
      </c>
      <c r="E13" s="82">
        <v>301</v>
      </c>
      <c r="F13" s="82">
        <v>1</v>
      </c>
      <c r="G13" s="82">
        <v>96</v>
      </c>
      <c r="H13" s="29">
        <v>1</v>
      </c>
      <c r="I13" s="82">
        <v>39</v>
      </c>
      <c r="J13" s="82">
        <v>21</v>
      </c>
      <c r="K13" s="82">
        <v>5</v>
      </c>
      <c r="L13" s="61">
        <v>40</v>
      </c>
      <c r="M13" s="62">
        <v>86</v>
      </c>
      <c r="N13" s="80">
        <v>1</v>
      </c>
      <c r="O13" s="30">
        <v>187</v>
      </c>
      <c r="P13" s="82">
        <v>1</v>
      </c>
      <c r="S13">
        <v>7.4</v>
      </c>
      <c r="T13">
        <v>51</v>
      </c>
      <c r="U13">
        <v>4</v>
      </c>
      <c r="V13">
        <v>1.083</v>
      </c>
      <c r="W13">
        <v>101</v>
      </c>
      <c r="X13">
        <v>2</v>
      </c>
      <c r="Y13">
        <v>100</v>
      </c>
      <c r="Z13">
        <v>0</v>
      </c>
      <c r="AA13">
        <v>53</v>
      </c>
      <c r="AB13">
        <v>7</v>
      </c>
      <c r="AC13">
        <v>4</v>
      </c>
      <c r="AD13">
        <v>34</v>
      </c>
      <c r="AE13">
        <v>28</v>
      </c>
      <c r="AF13">
        <v>0</v>
      </c>
      <c r="AG13">
        <v>167</v>
      </c>
      <c r="AH13" s="106">
        <v>0</v>
      </c>
      <c r="AI13" s="107">
        <v>1</v>
      </c>
      <c r="AJ13" s="108">
        <f t="shared" si="1"/>
        <v>1</v>
      </c>
      <c r="AK13" s="80">
        <f t="shared" si="2"/>
        <v>0</v>
      </c>
      <c r="AL13" s="80">
        <f t="shared" si="3"/>
        <v>0.23104129634571494</v>
      </c>
      <c r="AM13" s="106">
        <f t="shared" si="4"/>
        <v>0.23104129634571494</v>
      </c>
      <c r="AN13" s="108">
        <f t="shared" si="5"/>
        <v>0.76895870365428509</v>
      </c>
      <c r="AO13" s="106">
        <f t="shared" si="6"/>
        <v>-0.26271801227830005</v>
      </c>
      <c r="AP13" s="108">
        <f t="shared" si="7"/>
        <v>100</v>
      </c>
      <c r="AQ13" s="80">
        <f t="shared" si="8"/>
        <v>0.30045995350302768</v>
      </c>
      <c r="AS13" s="115">
        <v>-0.57185513402915467</v>
      </c>
      <c r="AU13" t="s">
        <v>162</v>
      </c>
      <c r="AV13" s="115">
        <f>1-EXP((-2/AJ154)*(AV4-AV3))</f>
        <v>0.18876715801062649</v>
      </c>
      <c r="AX13" s="106">
        <v>-1.4804665626335856E-2</v>
      </c>
      <c r="AY13" s="107">
        <v>2.4518338123799971E-3</v>
      </c>
      <c r="AZ13" s="107">
        <v>-3.0598197503956779E-4</v>
      </c>
      <c r="BA13" s="107">
        <v>-7.7405362761183988E-5</v>
      </c>
      <c r="BB13" s="107">
        <v>-3.5056056806976625E-3</v>
      </c>
      <c r="BC13" s="107">
        <v>-6.1745685325783332E-5</v>
      </c>
      <c r="BD13" s="107">
        <v>-7.4470936095497595E-5</v>
      </c>
      <c r="BE13" s="107">
        <v>-4.6667371695400199E-5</v>
      </c>
      <c r="BF13" s="107">
        <v>1.1198250110560687E-3</v>
      </c>
      <c r="BG13" s="107">
        <v>1.2924597315268395E-3</v>
      </c>
      <c r="BH13" s="107">
        <v>-1.1745028738044177E-3</v>
      </c>
      <c r="BI13" s="107">
        <v>-2.2776823607922707E-3</v>
      </c>
      <c r="BJ13" s="107">
        <v>4.0328921377958139E-5</v>
      </c>
      <c r="BK13" s="107">
        <v>-1.2843039341226707E-5</v>
      </c>
      <c r="BL13" s="107">
        <v>7.12923622223965E-3</v>
      </c>
      <c r="BM13" s="108">
        <v>-8.4376371458409069E-5</v>
      </c>
      <c r="BO13" s="115">
        <v>-8.9393529840660712E-17</v>
      </c>
      <c r="BV13">
        <v>0.26085552239859561</v>
      </c>
      <c r="BW13">
        <v>1</v>
      </c>
      <c r="BX13">
        <v>0</v>
      </c>
      <c r="BY13" s="80">
        <f t="shared" si="13"/>
        <v>9</v>
      </c>
      <c r="BZ13" s="80">
        <f t="shared" si="14"/>
        <v>0</v>
      </c>
      <c r="CA13" s="80">
        <f t="shared" si="10"/>
        <v>0.83333333333333337</v>
      </c>
      <c r="CB13" s="80">
        <f t="shared" si="11"/>
        <v>1</v>
      </c>
      <c r="CC13" s="80">
        <f t="shared" si="12"/>
        <v>1.851851851851849E-2</v>
      </c>
    </row>
    <row r="14" spans="1:81" ht="15.75" x14ac:dyDescent="0.5">
      <c r="A14" s="83">
        <v>8.1</v>
      </c>
      <c r="B14" s="82">
        <v>43</v>
      </c>
      <c r="C14" s="82">
        <v>23</v>
      </c>
      <c r="D14" s="84">
        <v>1.607</v>
      </c>
      <c r="E14" s="82">
        <v>123</v>
      </c>
      <c r="F14" s="82">
        <v>1</v>
      </c>
      <c r="G14" s="82">
        <v>72</v>
      </c>
      <c r="H14" s="29">
        <v>0</v>
      </c>
      <c r="I14" s="82">
        <v>45</v>
      </c>
      <c r="J14" s="82">
        <v>8</v>
      </c>
      <c r="K14" s="82">
        <v>3</v>
      </c>
      <c r="L14" s="61">
        <v>44</v>
      </c>
      <c r="M14" s="62">
        <v>19</v>
      </c>
      <c r="N14" s="80">
        <v>0</v>
      </c>
      <c r="O14" s="30">
        <v>170</v>
      </c>
      <c r="P14" s="82">
        <v>0</v>
      </c>
      <c r="S14">
        <v>7.5</v>
      </c>
      <c r="T14">
        <v>43</v>
      </c>
      <c r="U14">
        <v>5</v>
      </c>
      <c r="V14">
        <v>0.48</v>
      </c>
      <c r="W14">
        <v>59</v>
      </c>
      <c r="X14">
        <v>3</v>
      </c>
      <c r="Y14">
        <v>127</v>
      </c>
      <c r="Z14">
        <v>0</v>
      </c>
      <c r="AA14">
        <v>30</v>
      </c>
      <c r="AB14">
        <v>4</v>
      </c>
      <c r="AC14">
        <v>2</v>
      </c>
      <c r="AD14">
        <v>35</v>
      </c>
      <c r="AE14">
        <v>17</v>
      </c>
      <c r="AF14">
        <v>0</v>
      </c>
      <c r="AG14">
        <v>175</v>
      </c>
      <c r="AH14" s="106">
        <v>0</v>
      </c>
      <c r="AI14" s="107">
        <v>1</v>
      </c>
      <c r="AJ14" s="108">
        <f t="shared" si="1"/>
        <v>1</v>
      </c>
      <c r="AK14" s="80">
        <f t="shared" si="2"/>
        <v>0</v>
      </c>
      <c r="AL14" s="80">
        <f t="shared" si="3"/>
        <v>0.67770297432976467</v>
      </c>
      <c r="AM14" s="106">
        <f t="shared" si="4"/>
        <v>0.67770297432976467</v>
      </c>
      <c r="AN14" s="108">
        <f t="shared" si="5"/>
        <v>0.32229702567023533</v>
      </c>
      <c r="AO14" s="106">
        <f t="shared" si="6"/>
        <v>-1.1322817186543501</v>
      </c>
      <c r="AP14" s="108">
        <f t="shared" si="7"/>
        <v>0</v>
      </c>
      <c r="AQ14" s="80">
        <f t="shared" si="8"/>
        <v>2.1027279818063542</v>
      </c>
      <c r="AS14" s="115">
        <v>-9.9078449098098403E-2</v>
      </c>
      <c r="AU14" t="s">
        <v>163</v>
      </c>
      <c r="AV14" s="116">
        <f>AV13/(1-EXP(2*AV3/AJ154))</f>
        <v>0.25882447677969039</v>
      </c>
      <c r="AX14" s="106">
        <v>3.2141298693720018E-2</v>
      </c>
      <c r="AY14" s="107">
        <v>-4.5831140932727108E-3</v>
      </c>
      <c r="AZ14" s="107">
        <v>6.6242151670788585E-4</v>
      </c>
      <c r="BA14" s="107">
        <v>-1.7445814582426854E-4</v>
      </c>
      <c r="BB14" s="107">
        <v>3.6948578751710552E-3</v>
      </c>
      <c r="BC14" s="107">
        <v>3.8105087756095104E-5</v>
      </c>
      <c r="BD14" s="107">
        <v>-3.7752889951185299E-4</v>
      </c>
      <c r="BE14" s="107">
        <v>-5.7300457410252379E-5</v>
      </c>
      <c r="BF14" s="107">
        <v>-1.3628997685346993E-3</v>
      </c>
      <c r="BG14" s="107">
        <v>-1.1745028738044049E-3</v>
      </c>
      <c r="BH14" s="107">
        <v>4.9346025097432656E-3</v>
      </c>
      <c r="BI14" s="107">
        <v>2.3172805999094625E-3</v>
      </c>
      <c r="BJ14" s="107">
        <v>2.7373713942937438E-4</v>
      </c>
      <c r="BK14" s="107">
        <v>1.6085751986311588E-5</v>
      </c>
      <c r="BL14" s="107">
        <v>-1.6587628887688208E-2</v>
      </c>
      <c r="BM14" s="108">
        <v>-1.638210935436421E-4</v>
      </c>
      <c r="BO14" s="115">
        <v>-5.5280348792724344E-17</v>
      </c>
      <c r="BV14">
        <v>0.27645536017369426</v>
      </c>
      <c r="BW14">
        <v>1</v>
      </c>
      <c r="BX14">
        <v>0</v>
      </c>
      <c r="BY14" s="80">
        <f t="shared" si="13"/>
        <v>10</v>
      </c>
      <c r="BZ14" s="80">
        <f t="shared" si="14"/>
        <v>0</v>
      </c>
      <c r="CA14" s="80">
        <f t="shared" si="10"/>
        <v>0.81481481481481488</v>
      </c>
      <c r="CB14" s="80">
        <f t="shared" si="11"/>
        <v>1</v>
      </c>
      <c r="CC14" s="80">
        <f t="shared" si="12"/>
        <v>0</v>
      </c>
    </row>
    <row r="15" spans="1:81" ht="15.75" x14ac:dyDescent="0.5">
      <c r="A15" s="83">
        <v>9.1</v>
      </c>
      <c r="B15" s="82">
        <v>78</v>
      </c>
      <c r="C15" s="82">
        <v>3</v>
      </c>
      <c r="D15" s="84">
        <v>1.6240000000000001</v>
      </c>
      <c r="E15" s="82">
        <v>148</v>
      </c>
      <c r="F15" s="82">
        <v>5</v>
      </c>
      <c r="G15" s="82">
        <v>73</v>
      </c>
      <c r="H15" s="29">
        <v>0</v>
      </c>
      <c r="I15" s="82">
        <v>39</v>
      </c>
      <c r="J15" s="82">
        <v>11</v>
      </c>
      <c r="K15" s="82">
        <v>4</v>
      </c>
      <c r="L15" s="61">
        <v>36</v>
      </c>
      <c r="M15" s="62">
        <v>59</v>
      </c>
      <c r="N15" s="80">
        <v>0</v>
      </c>
      <c r="O15" s="30">
        <v>175</v>
      </c>
      <c r="P15" s="82">
        <v>1</v>
      </c>
      <c r="S15">
        <v>7.5</v>
      </c>
      <c r="T15">
        <v>51</v>
      </c>
      <c r="U15">
        <v>18</v>
      </c>
      <c r="V15">
        <v>0.23100000000000001</v>
      </c>
      <c r="W15">
        <v>109</v>
      </c>
      <c r="X15">
        <v>5</v>
      </c>
      <c r="Y15">
        <v>111</v>
      </c>
      <c r="Z15">
        <v>0</v>
      </c>
      <c r="AA15">
        <v>41</v>
      </c>
      <c r="AB15">
        <v>7</v>
      </c>
      <c r="AC15">
        <v>3</v>
      </c>
      <c r="AD15">
        <v>49</v>
      </c>
      <c r="AE15">
        <v>29</v>
      </c>
      <c r="AF15">
        <v>1</v>
      </c>
      <c r="AG15">
        <v>165</v>
      </c>
      <c r="AH15" s="106">
        <v>1</v>
      </c>
      <c r="AI15" s="107">
        <v>0</v>
      </c>
      <c r="AJ15" s="108">
        <f t="shared" si="1"/>
        <v>1</v>
      </c>
      <c r="AK15" s="80">
        <f t="shared" si="2"/>
        <v>1</v>
      </c>
      <c r="AL15" s="80">
        <f t="shared" si="3"/>
        <v>0.32150609453765872</v>
      </c>
      <c r="AM15" s="106">
        <f t="shared" si="4"/>
        <v>0.32150609453765872</v>
      </c>
      <c r="AN15" s="108">
        <f t="shared" si="5"/>
        <v>0.67849390546234134</v>
      </c>
      <c r="AO15" s="106">
        <f t="shared" si="6"/>
        <v>-1.1347387789128809</v>
      </c>
      <c r="AP15" s="108">
        <f t="shared" si="7"/>
        <v>0</v>
      </c>
      <c r="AQ15" s="80">
        <f t="shared" si="8"/>
        <v>2.1103609449085199</v>
      </c>
      <c r="AS15" s="115">
        <v>0.12052454198375046</v>
      </c>
      <c r="AX15" s="106">
        <v>8.1042088153911992E-2</v>
      </c>
      <c r="AY15" s="107">
        <v>1.5903499521611817E-3</v>
      </c>
      <c r="AZ15" s="107">
        <v>1.1321070844148801E-3</v>
      </c>
      <c r="BA15" s="107">
        <v>-1.2467045535736278E-4</v>
      </c>
      <c r="BB15" s="107">
        <v>1.6701300238974493E-3</v>
      </c>
      <c r="BC15" s="107">
        <v>-3.3563533262989339E-4</v>
      </c>
      <c r="BD15" s="107">
        <v>-3.5491482758300244E-3</v>
      </c>
      <c r="BE15" s="107">
        <v>-1.4090172863106984E-4</v>
      </c>
      <c r="BF15" s="107">
        <v>-1.5894947508176762E-3</v>
      </c>
      <c r="BG15" s="107">
        <v>-2.27768236079218E-3</v>
      </c>
      <c r="BH15" s="107">
        <v>2.3172805999093311E-3</v>
      </c>
      <c r="BI15" s="107">
        <v>3.7646506727548941E-2</v>
      </c>
      <c r="BJ15" s="107">
        <v>-1.6449125815180829E-4</v>
      </c>
      <c r="BK15" s="107">
        <v>-1.7576915364268681E-4</v>
      </c>
      <c r="BL15" s="107">
        <v>2.4126106682137296E-2</v>
      </c>
      <c r="BM15" s="108">
        <v>-7.4531235957126061E-4</v>
      </c>
      <c r="BO15" s="115">
        <v>-7.2356552181969144E-16</v>
      </c>
      <c r="BV15">
        <v>0.27668624367926892</v>
      </c>
      <c r="BW15">
        <v>0</v>
      </c>
      <c r="BX15">
        <v>1</v>
      </c>
      <c r="BY15" s="80">
        <f t="shared" si="13"/>
        <v>10</v>
      </c>
      <c r="BZ15" s="80">
        <f t="shared" si="14"/>
        <v>1</v>
      </c>
      <c r="CA15" s="80">
        <f t="shared" si="10"/>
        <v>0.81481481481481488</v>
      </c>
      <c r="CB15" s="80">
        <f t="shared" si="11"/>
        <v>0.98958333333333337</v>
      </c>
      <c r="CC15" s="80">
        <f t="shared" si="12"/>
        <v>1.8325617283950699E-2</v>
      </c>
    </row>
    <row r="16" spans="1:81" ht="15.75" x14ac:dyDescent="0.5">
      <c r="A16" s="83">
        <v>15.7</v>
      </c>
      <c r="B16" s="82">
        <v>67</v>
      </c>
      <c r="C16" s="82">
        <v>9</v>
      </c>
      <c r="D16" s="84">
        <v>0.05</v>
      </c>
      <c r="E16" s="82">
        <v>228</v>
      </c>
      <c r="F16" s="82">
        <v>4</v>
      </c>
      <c r="G16" s="82">
        <v>86</v>
      </c>
      <c r="H16" s="29">
        <v>1</v>
      </c>
      <c r="I16" s="82">
        <v>31</v>
      </c>
      <c r="J16" s="82">
        <v>13</v>
      </c>
      <c r="K16" s="82">
        <v>1</v>
      </c>
      <c r="L16" s="61">
        <v>38</v>
      </c>
      <c r="M16" s="62">
        <v>70</v>
      </c>
      <c r="N16" s="80">
        <v>1</v>
      </c>
      <c r="O16" s="30">
        <v>181</v>
      </c>
      <c r="P16" s="82">
        <v>0</v>
      </c>
      <c r="S16">
        <v>7.6</v>
      </c>
      <c r="T16">
        <v>42</v>
      </c>
      <c r="U16">
        <v>1</v>
      </c>
      <c r="V16">
        <v>1.4279999999999999</v>
      </c>
      <c r="W16">
        <v>121</v>
      </c>
      <c r="X16">
        <v>4</v>
      </c>
      <c r="Y16">
        <v>84</v>
      </c>
      <c r="Z16">
        <v>0</v>
      </c>
      <c r="AA16">
        <v>45</v>
      </c>
      <c r="AB16">
        <v>5</v>
      </c>
      <c r="AC16">
        <v>4</v>
      </c>
      <c r="AD16">
        <v>24</v>
      </c>
      <c r="AE16">
        <v>14</v>
      </c>
      <c r="AF16">
        <v>0</v>
      </c>
      <c r="AG16">
        <v>165</v>
      </c>
      <c r="AH16" s="106">
        <v>1</v>
      </c>
      <c r="AI16" s="107">
        <v>0</v>
      </c>
      <c r="AJ16" s="108">
        <f t="shared" si="1"/>
        <v>1</v>
      </c>
      <c r="AK16" s="80">
        <f t="shared" si="2"/>
        <v>1</v>
      </c>
      <c r="AL16" s="80">
        <f t="shared" si="3"/>
        <v>0.50033571497204143</v>
      </c>
      <c r="AM16" s="106">
        <f t="shared" si="4"/>
        <v>0.50033571497204143</v>
      </c>
      <c r="AN16" s="108">
        <f t="shared" si="5"/>
        <v>0.49966428502795857</v>
      </c>
      <c r="AO16" s="106">
        <f t="shared" si="6"/>
        <v>-0.69247597592410048</v>
      </c>
      <c r="AP16" s="108">
        <f t="shared" si="7"/>
        <v>100</v>
      </c>
      <c r="AQ16" s="80">
        <f t="shared" si="8"/>
        <v>0.99865804114319445</v>
      </c>
      <c r="AS16" s="115">
        <v>-0.15751484639732397</v>
      </c>
      <c r="AU16" t="s">
        <v>164</v>
      </c>
      <c r="AV16" s="114">
        <f>AQ154</f>
        <v>158.88871827230622</v>
      </c>
      <c r="AX16" s="106">
        <v>-3.4971166770929381E-2</v>
      </c>
      <c r="AY16" s="107">
        <v>-1.4701867061134354E-4</v>
      </c>
      <c r="AZ16" s="107">
        <v>1.2885337355040709E-4</v>
      </c>
      <c r="BA16" s="107">
        <v>-1.6437250839594322E-3</v>
      </c>
      <c r="BB16" s="107">
        <v>-4.8284984997883458E-3</v>
      </c>
      <c r="BC16" s="107">
        <v>-7.0088532177066338E-6</v>
      </c>
      <c r="BD16" s="107">
        <v>5.3326139892476664E-4</v>
      </c>
      <c r="BE16" s="107">
        <v>-2.3341178383596112E-5</v>
      </c>
      <c r="BF16" s="107">
        <v>-1.655112235807522E-3</v>
      </c>
      <c r="BG16" s="107">
        <v>4.0328921377953044E-5</v>
      </c>
      <c r="BH16" s="107">
        <v>2.7373713942939433E-4</v>
      </c>
      <c r="BI16" s="107">
        <v>-1.644912581517643E-4</v>
      </c>
      <c r="BJ16" s="107">
        <v>2.3720577337365449E-3</v>
      </c>
      <c r="BK16" s="107">
        <v>4.5391327074606554E-5</v>
      </c>
      <c r="BL16" s="107">
        <v>-1.8404409732596849E-3</v>
      </c>
      <c r="BM16" s="108">
        <v>-2.5557917209641511E-4</v>
      </c>
      <c r="BO16" s="115">
        <v>-1.2016651175721821E-16</v>
      </c>
      <c r="BV16">
        <v>0.2829739397973049</v>
      </c>
      <c r="BW16">
        <v>1</v>
      </c>
      <c r="BX16">
        <v>0</v>
      </c>
      <c r="BY16" s="80">
        <f t="shared" si="13"/>
        <v>11</v>
      </c>
      <c r="BZ16" s="80">
        <f t="shared" si="14"/>
        <v>1</v>
      </c>
      <c r="CA16" s="80">
        <f t="shared" si="10"/>
        <v>0.79629629629629628</v>
      </c>
      <c r="CB16" s="80">
        <f t="shared" si="11"/>
        <v>0.98958333333333337</v>
      </c>
      <c r="CC16" s="80">
        <f t="shared" si="12"/>
        <v>1.8325617283950591E-2</v>
      </c>
    </row>
    <row r="17" spans="1:81" ht="15.75" x14ac:dyDescent="0.5">
      <c r="A17" s="83">
        <v>9.8000000000000007</v>
      </c>
      <c r="B17" s="82">
        <v>62</v>
      </c>
      <c r="C17" s="82">
        <v>16</v>
      </c>
      <c r="D17" s="84">
        <v>0.58799999999999997</v>
      </c>
      <c r="E17" s="82">
        <v>136</v>
      </c>
      <c r="F17" s="82">
        <v>4</v>
      </c>
      <c r="G17" s="82">
        <v>121</v>
      </c>
      <c r="H17" s="29">
        <v>1</v>
      </c>
      <c r="I17" s="82">
        <v>41</v>
      </c>
      <c r="J17" s="82">
        <v>10</v>
      </c>
      <c r="K17" s="82">
        <v>3</v>
      </c>
      <c r="L17" s="61">
        <v>41</v>
      </c>
      <c r="M17" s="62">
        <v>44</v>
      </c>
      <c r="N17" s="80">
        <v>1</v>
      </c>
      <c r="O17" s="30">
        <v>167</v>
      </c>
      <c r="P17" s="82">
        <v>1</v>
      </c>
      <c r="S17">
        <v>7.6</v>
      </c>
      <c r="T17">
        <v>50</v>
      </c>
      <c r="U17">
        <v>3</v>
      </c>
      <c r="V17">
        <v>0.53200000000000003</v>
      </c>
      <c r="W17">
        <v>111</v>
      </c>
      <c r="X17">
        <v>2</v>
      </c>
      <c r="Y17">
        <v>120</v>
      </c>
      <c r="Z17">
        <v>0</v>
      </c>
      <c r="AA17">
        <v>46</v>
      </c>
      <c r="AB17">
        <v>3</v>
      </c>
      <c r="AC17">
        <v>4</v>
      </c>
      <c r="AD17">
        <v>32</v>
      </c>
      <c r="AE17">
        <v>26</v>
      </c>
      <c r="AF17">
        <v>0</v>
      </c>
      <c r="AG17">
        <v>172</v>
      </c>
      <c r="AH17" s="106">
        <v>0</v>
      </c>
      <c r="AI17" s="107">
        <v>1</v>
      </c>
      <c r="AJ17" s="108">
        <f t="shared" si="1"/>
        <v>1</v>
      </c>
      <c r="AK17" s="80">
        <f t="shared" si="2"/>
        <v>0</v>
      </c>
      <c r="AL17" s="80">
        <f t="shared" si="3"/>
        <v>0.30911331039359385</v>
      </c>
      <c r="AM17" s="106">
        <f t="shared" si="4"/>
        <v>0.30911331039359385</v>
      </c>
      <c r="AN17" s="108">
        <f t="shared" si="5"/>
        <v>0.69088668960640609</v>
      </c>
      <c r="AO17" s="106">
        <f t="shared" si="6"/>
        <v>-0.3697794489698164</v>
      </c>
      <c r="AP17" s="108">
        <f t="shared" si="7"/>
        <v>100</v>
      </c>
      <c r="AQ17" s="80">
        <f t="shared" si="8"/>
        <v>0.447415350510941</v>
      </c>
      <c r="AS17" s="115">
        <v>-2.6513388344143546E-2</v>
      </c>
      <c r="AU17" t="s">
        <v>101</v>
      </c>
      <c r="AV17" s="115">
        <f>COUNT(AJ4:AJ153)-2</f>
        <v>148</v>
      </c>
      <c r="AX17" s="106">
        <v>-5.3909447291092313E-3</v>
      </c>
      <c r="AY17" s="107">
        <v>-1.1827200375403577E-4</v>
      </c>
      <c r="AZ17" s="107">
        <v>-2.4243518262498983E-4</v>
      </c>
      <c r="BA17" s="107">
        <v>-1.2992585466334178E-5</v>
      </c>
      <c r="BB17" s="107">
        <v>2.360688791865E-4</v>
      </c>
      <c r="BC17" s="107">
        <v>1.3792779277910406E-5</v>
      </c>
      <c r="BD17" s="107">
        <v>-1.8010432150527295E-4</v>
      </c>
      <c r="BE17" s="107">
        <v>4.1572912331007359E-5</v>
      </c>
      <c r="BF17" s="107">
        <v>-7.4298576747060707E-4</v>
      </c>
      <c r="BG17" s="107">
        <v>-1.2843039341235526E-5</v>
      </c>
      <c r="BH17" s="107">
        <v>1.6085751986322545E-5</v>
      </c>
      <c r="BI17" s="107">
        <v>-1.7576915364268846E-4</v>
      </c>
      <c r="BJ17" s="107">
        <v>4.5391327074606033E-5</v>
      </c>
      <c r="BK17" s="107">
        <v>2.0347249957218357E-4</v>
      </c>
      <c r="BL17" s="107">
        <v>-1.3214526153386425E-3</v>
      </c>
      <c r="BM17" s="108">
        <v>3.8466176975866105E-5</v>
      </c>
      <c r="BO17" s="115">
        <v>6.7658379991644023E-17</v>
      </c>
      <c r="BV17">
        <v>0.28674094874179545</v>
      </c>
      <c r="BW17">
        <v>1</v>
      </c>
      <c r="BX17">
        <v>0</v>
      </c>
      <c r="BY17" s="80">
        <f t="shared" si="13"/>
        <v>12</v>
      </c>
      <c r="BZ17" s="80">
        <f t="shared" si="14"/>
        <v>1</v>
      </c>
      <c r="CA17" s="80">
        <f t="shared" si="10"/>
        <v>0.77777777777777779</v>
      </c>
      <c r="CB17" s="80">
        <f t="shared" si="11"/>
        <v>0.98958333333333337</v>
      </c>
      <c r="CC17" s="80">
        <f t="shared" si="12"/>
        <v>1.8325617283950591E-2</v>
      </c>
    </row>
    <row r="18" spans="1:81" ht="15.75" x14ac:dyDescent="0.5">
      <c r="A18" s="83">
        <v>19.5</v>
      </c>
      <c r="B18" s="82">
        <v>99</v>
      </c>
      <c r="C18" s="82">
        <v>9</v>
      </c>
      <c r="D18" s="84">
        <v>1.76</v>
      </c>
      <c r="E18" s="82">
        <v>369</v>
      </c>
      <c r="F18" s="82">
        <v>4</v>
      </c>
      <c r="G18" s="82">
        <v>85</v>
      </c>
      <c r="H18" s="29">
        <v>1</v>
      </c>
      <c r="I18" s="82">
        <v>38</v>
      </c>
      <c r="J18" s="82">
        <v>12</v>
      </c>
      <c r="K18" s="82">
        <v>2</v>
      </c>
      <c r="L18" s="61">
        <v>38</v>
      </c>
      <c r="M18" s="62">
        <v>68</v>
      </c>
      <c r="N18" s="80">
        <v>1</v>
      </c>
      <c r="O18" s="30">
        <v>170</v>
      </c>
      <c r="P18" s="82">
        <v>0</v>
      </c>
      <c r="S18">
        <v>7.6</v>
      </c>
      <c r="T18">
        <v>51</v>
      </c>
      <c r="U18">
        <v>15</v>
      </c>
      <c r="V18">
        <v>0.93500000000000005</v>
      </c>
      <c r="W18">
        <v>112</v>
      </c>
      <c r="X18">
        <v>4</v>
      </c>
      <c r="Y18">
        <v>72</v>
      </c>
      <c r="Z18">
        <v>0</v>
      </c>
      <c r="AA18">
        <v>36</v>
      </c>
      <c r="AB18">
        <v>4</v>
      </c>
      <c r="AC18">
        <v>3</v>
      </c>
      <c r="AD18">
        <v>40</v>
      </c>
      <c r="AE18">
        <v>29</v>
      </c>
      <c r="AF18">
        <v>0</v>
      </c>
      <c r="AG18">
        <v>171</v>
      </c>
      <c r="AH18" s="106">
        <v>1</v>
      </c>
      <c r="AI18" s="107">
        <v>0</v>
      </c>
      <c r="AJ18" s="108">
        <f t="shared" si="1"/>
        <v>1</v>
      </c>
      <c r="AK18" s="80">
        <f t="shared" si="2"/>
        <v>1</v>
      </c>
      <c r="AL18" s="80">
        <f t="shared" si="3"/>
        <v>0.82265230436433867</v>
      </c>
      <c r="AM18" s="106">
        <f t="shared" si="4"/>
        <v>0.82265230436433867</v>
      </c>
      <c r="AN18" s="108">
        <f t="shared" si="5"/>
        <v>0.17734769563566133</v>
      </c>
      <c r="AO18" s="106">
        <f t="shared" si="6"/>
        <v>-0.1952216410054784</v>
      </c>
      <c r="AP18" s="108">
        <f t="shared" si="7"/>
        <v>100</v>
      </c>
      <c r="AQ18" s="80">
        <f t="shared" si="8"/>
        <v>0.21558037909186606</v>
      </c>
      <c r="AS18" s="115">
        <v>8.7472614118822463E-3</v>
      </c>
      <c r="AU18" t="s">
        <v>158</v>
      </c>
      <c r="AV18" s="115">
        <f>_xlfn.CHISQ.DIST.RT(AV16,AV17)</f>
        <v>0.25573954919868486</v>
      </c>
      <c r="AX18" s="106">
        <v>0.1348982081996605</v>
      </c>
      <c r="AY18" s="107">
        <v>1.926554838824486E-2</v>
      </c>
      <c r="AZ18" s="107">
        <v>-2.6581971612316439E-4</v>
      </c>
      <c r="BA18" s="107">
        <v>-4.9653605554945892E-4</v>
      </c>
      <c r="BB18" s="107">
        <v>-2.6190851501667077E-2</v>
      </c>
      <c r="BC18" s="107">
        <v>-9.9043790195852506E-4</v>
      </c>
      <c r="BD18" s="107">
        <v>-6.5193910762288412E-3</v>
      </c>
      <c r="BE18" s="107">
        <v>-7.8717691251347353E-4</v>
      </c>
      <c r="BF18" s="107">
        <v>-2.5473236929497822E-2</v>
      </c>
      <c r="BG18" s="107">
        <v>7.1292362222398148E-3</v>
      </c>
      <c r="BH18" s="107">
        <v>-1.6587628887688551E-2</v>
      </c>
      <c r="BI18" s="107">
        <v>2.4126106682136571E-2</v>
      </c>
      <c r="BJ18" s="107">
        <v>-1.8404409732596836E-3</v>
      </c>
      <c r="BK18" s="107">
        <v>-1.3214526153385701E-3</v>
      </c>
      <c r="BL18" s="107">
        <v>0.29785173115136038</v>
      </c>
      <c r="BM18" s="108">
        <v>-1.4629665559981961E-3</v>
      </c>
      <c r="BO18" s="115">
        <v>-1.5567541079226695E-15</v>
      </c>
      <c r="BV18">
        <v>0.29857158041138931</v>
      </c>
      <c r="BW18">
        <v>1</v>
      </c>
      <c r="BX18">
        <v>0</v>
      </c>
      <c r="BY18" s="80">
        <f t="shared" si="13"/>
        <v>13</v>
      </c>
      <c r="BZ18" s="80">
        <f t="shared" si="14"/>
        <v>1</v>
      </c>
      <c r="CA18" s="80">
        <f t="shared" si="10"/>
        <v>0.7592592592592593</v>
      </c>
      <c r="CB18" s="80">
        <f t="shared" si="11"/>
        <v>0.98958333333333337</v>
      </c>
      <c r="CC18" s="80">
        <f t="shared" si="12"/>
        <v>1.8325617283950699E-2</v>
      </c>
    </row>
    <row r="19" spans="1:81" ht="15.75" x14ac:dyDescent="0.5">
      <c r="A19" s="83">
        <v>16.2</v>
      </c>
      <c r="B19" s="82">
        <v>67</v>
      </c>
      <c r="C19" s="82">
        <v>8</v>
      </c>
      <c r="D19" s="84">
        <v>4.4999999999999998E-2</v>
      </c>
      <c r="E19" s="82">
        <v>187</v>
      </c>
      <c r="F19" s="82">
        <v>0</v>
      </c>
      <c r="G19" s="82">
        <v>73</v>
      </c>
      <c r="H19" s="29">
        <v>1</v>
      </c>
      <c r="I19" s="82">
        <v>29</v>
      </c>
      <c r="J19" s="82">
        <v>13</v>
      </c>
      <c r="K19" s="82">
        <v>1</v>
      </c>
      <c r="L19" s="61">
        <v>41</v>
      </c>
      <c r="M19" s="62">
        <v>45</v>
      </c>
      <c r="N19" s="80">
        <v>1</v>
      </c>
      <c r="O19" s="30">
        <v>192</v>
      </c>
      <c r="P19" s="82">
        <v>1</v>
      </c>
      <c r="S19">
        <v>7.7</v>
      </c>
      <c r="T19">
        <v>46</v>
      </c>
      <c r="U19">
        <v>3</v>
      </c>
      <c r="V19">
        <v>2.6259999999999999</v>
      </c>
      <c r="W19">
        <v>43</v>
      </c>
      <c r="X19">
        <v>2</v>
      </c>
      <c r="Y19">
        <v>74</v>
      </c>
      <c r="Z19">
        <v>0</v>
      </c>
      <c r="AA19">
        <v>50</v>
      </c>
      <c r="AB19">
        <v>4</v>
      </c>
      <c r="AC19">
        <v>4</v>
      </c>
      <c r="AD19">
        <v>50</v>
      </c>
      <c r="AE19">
        <v>21</v>
      </c>
      <c r="AF19">
        <v>0</v>
      </c>
      <c r="AG19">
        <v>180</v>
      </c>
      <c r="AH19" s="106">
        <v>0</v>
      </c>
      <c r="AI19" s="107">
        <v>1</v>
      </c>
      <c r="AJ19" s="108">
        <f t="shared" si="1"/>
        <v>1</v>
      </c>
      <c r="AK19" s="80">
        <f t="shared" si="2"/>
        <v>0</v>
      </c>
      <c r="AL19" s="80">
        <f t="shared" si="3"/>
        <v>0.30991338541742158</v>
      </c>
      <c r="AM19" s="106">
        <f t="shared" si="4"/>
        <v>0.30991338541742158</v>
      </c>
      <c r="AN19" s="108">
        <f t="shared" si="5"/>
        <v>0.69008661458257836</v>
      </c>
      <c r="AO19" s="106">
        <f t="shared" si="6"/>
        <v>-0.37093816088831155</v>
      </c>
      <c r="AP19" s="108">
        <f t="shared" si="7"/>
        <v>100</v>
      </c>
      <c r="AQ19" s="80">
        <f t="shared" si="8"/>
        <v>0.4490934599635481</v>
      </c>
      <c r="AS19" s="115">
        <v>-1.60595430899662</v>
      </c>
      <c r="AU19" t="s">
        <v>159</v>
      </c>
      <c r="AV19" s="115">
        <f>AV9</f>
        <v>0.05</v>
      </c>
      <c r="AX19" s="109">
        <v>-0.44664666453937407</v>
      </c>
      <c r="AY19" s="110">
        <v>-1.0129200808761311E-2</v>
      </c>
      <c r="AZ19" s="110">
        <v>5.5783376742955176E-5</v>
      </c>
      <c r="BA19" s="110">
        <v>6.4573803317273027E-4</v>
      </c>
      <c r="BB19" s="110">
        <v>5.33774123778073E-3</v>
      </c>
      <c r="BC19" s="110">
        <v>4.2848382639676396E-4</v>
      </c>
      <c r="BD19" s="110">
        <v>1.3784370517630443E-3</v>
      </c>
      <c r="BE19" s="110">
        <v>2.7075069183983693E-4</v>
      </c>
      <c r="BF19" s="110">
        <v>-2.9509408242314375E-4</v>
      </c>
      <c r="BG19" s="110">
        <v>-8.43763714585812E-5</v>
      </c>
      <c r="BH19" s="110">
        <v>-1.6382109354331844E-4</v>
      </c>
      <c r="BI19" s="110">
        <v>-7.4531235957104127E-4</v>
      </c>
      <c r="BJ19" s="110">
        <v>-2.5557917209624375E-4</v>
      </c>
      <c r="BK19" s="110">
        <v>3.8466176975853976E-5</v>
      </c>
      <c r="BL19" s="110">
        <v>-1.4629665559992597E-3</v>
      </c>
      <c r="BM19" s="111">
        <v>2.6444222530989155E-3</v>
      </c>
      <c r="BO19" s="116">
        <v>2.2485154209379084E-15</v>
      </c>
      <c r="BV19">
        <v>0.30911331039359385</v>
      </c>
      <c r="BW19">
        <v>1</v>
      </c>
      <c r="BX19">
        <v>0</v>
      </c>
      <c r="BY19" s="80">
        <f t="shared" si="13"/>
        <v>14</v>
      </c>
      <c r="BZ19" s="80">
        <f t="shared" si="14"/>
        <v>1</v>
      </c>
      <c r="CA19" s="80">
        <f t="shared" si="10"/>
        <v>0.7407407407407407</v>
      </c>
      <c r="CB19" s="80">
        <f t="shared" si="11"/>
        <v>0.98958333333333337</v>
      </c>
      <c r="CC19" s="80">
        <f t="shared" si="12"/>
        <v>1.8325617283950591E-2</v>
      </c>
    </row>
    <row r="20" spans="1:81" ht="15.75" x14ac:dyDescent="0.5">
      <c r="A20" s="83">
        <v>8</v>
      </c>
      <c r="B20" s="82">
        <v>51</v>
      </c>
      <c r="C20" s="82">
        <v>12</v>
      </c>
      <c r="D20" s="84">
        <v>1</v>
      </c>
      <c r="E20" s="82">
        <v>66</v>
      </c>
      <c r="F20" s="82">
        <v>3</v>
      </c>
      <c r="G20" s="82">
        <v>90</v>
      </c>
      <c r="H20" s="29">
        <v>0</v>
      </c>
      <c r="I20" s="82">
        <v>34</v>
      </c>
      <c r="J20" s="82">
        <v>6</v>
      </c>
      <c r="K20" s="82">
        <v>2</v>
      </c>
      <c r="L20" s="61">
        <v>40</v>
      </c>
      <c r="M20" s="62">
        <v>25</v>
      </c>
      <c r="N20" s="80">
        <v>0</v>
      </c>
      <c r="O20" s="30">
        <v>184</v>
      </c>
      <c r="P20" s="82">
        <v>1</v>
      </c>
      <c r="S20">
        <v>7.8</v>
      </c>
      <c r="T20">
        <v>46</v>
      </c>
      <c r="U20">
        <v>17</v>
      </c>
      <c r="V20">
        <v>1.4810000000000001</v>
      </c>
      <c r="W20">
        <v>126</v>
      </c>
      <c r="X20">
        <v>3</v>
      </c>
      <c r="Y20">
        <v>97</v>
      </c>
      <c r="Z20">
        <v>0</v>
      </c>
      <c r="AA20">
        <v>40</v>
      </c>
      <c r="AB20">
        <v>1</v>
      </c>
      <c r="AC20">
        <v>6</v>
      </c>
      <c r="AD20">
        <v>47</v>
      </c>
      <c r="AE20">
        <v>24</v>
      </c>
      <c r="AF20">
        <v>0</v>
      </c>
      <c r="AG20">
        <v>165</v>
      </c>
      <c r="AH20" s="106">
        <v>0</v>
      </c>
      <c r="AI20" s="107">
        <v>1</v>
      </c>
      <c r="AJ20" s="108">
        <f t="shared" si="1"/>
        <v>1</v>
      </c>
      <c r="AK20" s="80">
        <f t="shared" si="2"/>
        <v>0</v>
      </c>
      <c r="AL20" s="80">
        <f t="shared" si="3"/>
        <v>0.48454821522118086</v>
      </c>
      <c r="AM20" s="106">
        <f t="shared" si="4"/>
        <v>0.48454821522118086</v>
      </c>
      <c r="AN20" s="108">
        <f t="shared" si="5"/>
        <v>0.51545178477881914</v>
      </c>
      <c r="AO20" s="106">
        <f t="shared" si="6"/>
        <v>-0.66271151088133962</v>
      </c>
      <c r="AP20" s="108">
        <f t="shared" si="7"/>
        <v>100</v>
      </c>
      <c r="AQ20" s="80">
        <f t="shared" si="8"/>
        <v>0.94004566388125121</v>
      </c>
      <c r="AS20" s="116">
        <v>8.902139272501651E-2</v>
      </c>
      <c r="AU20" t="s">
        <v>160</v>
      </c>
      <c r="AV20" s="117" t="str">
        <f>IF(AV18&lt;AV19,"yes","no")</f>
        <v>no</v>
      </c>
      <c r="BV20">
        <v>0.30991338541742158</v>
      </c>
      <c r="BW20">
        <v>1</v>
      </c>
      <c r="BX20">
        <v>0</v>
      </c>
      <c r="BY20" s="80">
        <f t="shared" si="13"/>
        <v>15</v>
      </c>
      <c r="BZ20" s="80">
        <f t="shared" si="14"/>
        <v>1</v>
      </c>
      <c r="CA20" s="80">
        <f t="shared" si="10"/>
        <v>0.72222222222222221</v>
      </c>
      <c r="CB20" s="80">
        <f t="shared" si="11"/>
        <v>0.98958333333333337</v>
      </c>
      <c r="CC20" s="80">
        <f t="shared" si="12"/>
        <v>0</v>
      </c>
    </row>
    <row r="21" spans="1:81" ht="15.75" x14ac:dyDescent="0.5">
      <c r="A21" s="83">
        <v>12.2</v>
      </c>
      <c r="B21" s="82">
        <v>71</v>
      </c>
      <c r="C21" s="82">
        <v>13</v>
      </c>
      <c r="D21" s="84">
        <v>0.121</v>
      </c>
      <c r="E21" s="82">
        <v>116</v>
      </c>
      <c r="F21" s="82">
        <v>0</v>
      </c>
      <c r="G21" s="82">
        <v>82</v>
      </c>
      <c r="H21" s="29">
        <v>1</v>
      </c>
      <c r="I21" s="82">
        <v>34</v>
      </c>
      <c r="J21" s="82">
        <v>8</v>
      </c>
      <c r="K21" s="82">
        <v>2</v>
      </c>
      <c r="L21" s="61">
        <v>47</v>
      </c>
      <c r="M21" s="62">
        <v>51</v>
      </c>
      <c r="N21" s="80">
        <v>1</v>
      </c>
      <c r="O21" s="30">
        <v>193</v>
      </c>
      <c r="P21" s="82">
        <v>0</v>
      </c>
      <c r="S21">
        <v>7.9</v>
      </c>
      <c r="T21">
        <v>35</v>
      </c>
      <c r="U21">
        <v>6</v>
      </c>
      <c r="V21">
        <v>4.7E-2</v>
      </c>
      <c r="W21">
        <v>65</v>
      </c>
      <c r="X21">
        <v>4</v>
      </c>
      <c r="Y21">
        <v>88</v>
      </c>
      <c r="Z21">
        <v>0</v>
      </c>
      <c r="AA21">
        <v>27</v>
      </c>
      <c r="AB21">
        <v>5</v>
      </c>
      <c r="AC21">
        <v>6</v>
      </c>
      <c r="AD21">
        <v>37</v>
      </c>
      <c r="AE21">
        <v>16</v>
      </c>
      <c r="AF21">
        <v>0</v>
      </c>
      <c r="AG21">
        <v>186</v>
      </c>
      <c r="AH21" s="106">
        <v>1</v>
      </c>
      <c r="AI21" s="107">
        <v>0</v>
      </c>
      <c r="AJ21" s="108">
        <f t="shared" si="1"/>
        <v>1</v>
      </c>
      <c r="AK21" s="80">
        <f t="shared" si="2"/>
        <v>1</v>
      </c>
      <c r="AL21" s="80">
        <f t="shared" si="3"/>
        <v>0.70308647253854262</v>
      </c>
      <c r="AM21" s="106">
        <f t="shared" si="4"/>
        <v>0.70308647253854262</v>
      </c>
      <c r="AN21" s="108">
        <f t="shared" si="5"/>
        <v>0.29691352746145738</v>
      </c>
      <c r="AO21" s="106">
        <f t="shared" si="6"/>
        <v>-0.35227538970248218</v>
      </c>
      <c r="AP21" s="108">
        <f t="shared" si="7"/>
        <v>100</v>
      </c>
      <c r="AQ21" s="80">
        <f t="shared" si="8"/>
        <v>0.42230015660723841</v>
      </c>
      <c r="BV21">
        <v>0.32150609453765872</v>
      </c>
      <c r="BW21">
        <v>0</v>
      </c>
      <c r="BX21">
        <v>1</v>
      </c>
      <c r="BY21" s="80">
        <f t="shared" si="13"/>
        <v>15</v>
      </c>
      <c r="BZ21" s="80">
        <f t="shared" si="14"/>
        <v>2</v>
      </c>
      <c r="CA21" s="80">
        <f t="shared" si="10"/>
        <v>0.72222222222222221</v>
      </c>
      <c r="CB21" s="80">
        <f t="shared" si="11"/>
        <v>0.97916666666666663</v>
      </c>
      <c r="CC21" s="80">
        <f t="shared" si="12"/>
        <v>1.8132716049382686E-2</v>
      </c>
    </row>
    <row r="22" spans="1:81" ht="15.75" x14ac:dyDescent="0.5">
      <c r="A22" s="83">
        <v>11.1</v>
      </c>
      <c r="B22" s="82">
        <v>65</v>
      </c>
      <c r="C22" s="82">
        <v>3</v>
      </c>
      <c r="D22" s="84">
        <v>0.159</v>
      </c>
      <c r="E22" s="82">
        <v>144</v>
      </c>
      <c r="F22" s="82">
        <v>2</v>
      </c>
      <c r="G22" s="82">
        <v>85</v>
      </c>
      <c r="H22" s="29">
        <v>1</v>
      </c>
      <c r="I22" s="82">
        <v>47</v>
      </c>
      <c r="J22" s="82">
        <v>14</v>
      </c>
      <c r="K22" s="82">
        <v>3</v>
      </c>
      <c r="L22" s="61">
        <v>27</v>
      </c>
      <c r="M22" s="62">
        <v>59</v>
      </c>
      <c r="N22" s="80">
        <v>1</v>
      </c>
      <c r="O22" s="30">
        <v>174</v>
      </c>
      <c r="P22" s="82">
        <v>0</v>
      </c>
      <c r="S22">
        <v>7.9</v>
      </c>
      <c r="T22">
        <v>42</v>
      </c>
      <c r="U22">
        <v>4</v>
      </c>
      <c r="V22">
        <v>1.2829999999999999</v>
      </c>
      <c r="W22">
        <v>68</v>
      </c>
      <c r="X22">
        <v>4</v>
      </c>
      <c r="Y22">
        <v>90</v>
      </c>
      <c r="Z22">
        <v>0</v>
      </c>
      <c r="AA22">
        <v>37</v>
      </c>
      <c r="AB22">
        <v>6</v>
      </c>
      <c r="AC22">
        <v>3</v>
      </c>
      <c r="AD22">
        <v>36</v>
      </c>
      <c r="AE22">
        <v>17</v>
      </c>
      <c r="AF22">
        <v>0</v>
      </c>
      <c r="AG22">
        <v>175</v>
      </c>
      <c r="AH22" s="106">
        <v>1</v>
      </c>
      <c r="AI22" s="107">
        <v>0</v>
      </c>
      <c r="AJ22" s="108">
        <f t="shared" si="1"/>
        <v>1</v>
      </c>
      <c r="AK22" s="80">
        <f t="shared" si="2"/>
        <v>1</v>
      </c>
      <c r="AL22" s="80">
        <f t="shared" si="3"/>
        <v>0.68150231074114376</v>
      </c>
      <c r="AM22" s="106">
        <f t="shared" si="4"/>
        <v>0.68150231074114376</v>
      </c>
      <c r="AN22" s="108">
        <f t="shared" si="5"/>
        <v>0.31849768925885624</v>
      </c>
      <c r="AO22" s="106">
        <f t="shared" si="6"/>
        <v>-0.38345563718197484</v>
      </c>
      <c r="AP22" s="108">
        <f t="shared" si="7"/>
        <v>100</v>
      </c>
      <c r="AQ22" s="80">
        <f t="shared" si="8"/>
        <v>0.46734645538103214</v>
      </c>
      <c r="BV22">
        <v>0.32362921550091556</v>
      </c>
      <c r="BW22">
        <v>1</v>
      </c>
      <c r="BX22">
        <v>0</v>
      </c>
      <c r="BY22" s="80">
        <f t="shared" si="13"/>
        <v>16</v>
      </c>
      <c r="BZ22" s="80">
        <f t="shared" si="14"/>
        <v>2</v>
      </c>
      <c r="CA22" s="80">
        <f t="shared" si="10"/>
        <v>0.70370370370370372</v>
      </c>
      <c r="CB22" s="80">
        <f t="shared" si="11"/>
        <v>0.97916666666666663</v>
      </c>
      <c r="CC22" s="80">
        <f t="shared" si="12"/>
        <v>0</v>
      </c>
    </row>
    <row r="23" spans="1:81" ht="15.75" x14ac:dyDescent="0.5">
      <c r="A23" s="83">
        <v>16.8</v>
      </c>
      <c r="B23" s="82">
        <v>86</v>
      </c>
      <c r="C23" s="82">
        <v>8</v>
      </c>
      <c r="D23" s="84">
        <v>2.2839999999999998</v>
      </c>
      <c r="E23" s="82">
        <v>201</v>
      </c>
      <c r="F23" s="82">
        <v>0</v>
      </c>
      <c r="G23" s="82">
        <v>80</v>
      </c>
      <c r="H23" s="29">
        <v>1</v>
      </c>
      <c r="I23" s="82">
        <v>38</v>
      </c>
      <c r="J23" s="82">
        <v>10</v>
      </c>
      <c r="K23" s="82">
        <v>2</v>
      </c>
      <c r="L23" s="61">
        <v>32</v>
      </c>
      <c r="M23" s="62">
        <v>78</v>
      </c>
      <c r="N23" s="80">
        <v>1</v>
      </c>
      <c r="O23" s="30">
        <v>192</v>
      </c>
      <c r="P23" s="82">
        <v>1</v>
      </c>
      <c r="S23">
        <v>7.9</v>
      </c>
      <c r="T23">
        <v>51</v>
      </c>
      <c r="U23">
        <v>3</v>
      </c>
      <c r="V23">
        <v>1.464</v>
      </c>
      <c r="W23">
        <v>118</v>
      </c>
      <c r="X23">
        <v>4</v>
      </c>
      <c r="Y23">
        <v>115</v>
      </c>
      <c r="Z23">
        <v>0</v>
      </c>
      <c r="AA23">
        <v>46</v>
      </c>
      <c r="AB23">
        <v>6</v>
      </c>
      <c r="AC23">
        <v>4</v>
      </c>
      <c r="AD23">
        <v>33</v>
      </c>
      <c r="AE23">
        <v>31</v>
      </c>
      <c r="AF23">
        <v>0</v>
      </c>
      <c r="AG23">
        <v>167</v>
      </c>
      <c r="AH23" s="106">
        <v>1</v>
      </c>
      <c r="AI23" s="107">
        <v>0</v>
      </c>
      <c r="AJ23" s="108">
        <f t="shared" si="1"/>
        <v>1</v>
      </c>
      <c r="AK23" s="80">
        <f t="shared" si="2"/>
        <v>1</v>
      </c>
      <c r="AL23" s="80">
        <f t="shared" si="3"/>
        <v>0.65480393250812574</v>
      </c>
      <c r="AM23" s="106">
        <f t="shared" si="4"/>
        <v>0.65480393250812574</v>
      </c>
      <c r="AN23" s="108">
        <f t="shared" si="5"/>
        <v>0.34519606749187426</v>
      </c>
      <c r="AO23" s="106">
        <f t="shared" si="6"/>
        <v>-0.42341942784020131</v>
      </c>
      <c r="AP23" s="108">
        <f t="shared" si="7"/>
        <v>100</v>
      </c>
      <c r="AQ23" s="80">
        <f t="shared" si="8"/>
        <v>0.5271747012417195</v>
      </c>
      <c r="BV23">
        <v>0.33953952964585304</v>
      </c>
      <c r="BW23">
        <v>0</v>
      </c>
      <c r="BX23">
        <v>1</v>
      </c>
      <c r="BY23" s="80">
        <f t="shared" si="13"/>
        <v>16</v>
      </c>
      <c r="BZ23" s="80">
        <f t="shared" si="14"/>
        <v>3</v>
      </c>
      <c r="CA23" s="80">
        <f t="shared" si="10"/>
        <v>0.70370370370370372</v>
      </c>
      <c r="CB23" s="80">
        <f t="shared" si="11"/>
        <v>0.96875</v>
      </c>
      <c r="CC23" s="80">
        <f t="shared" si="12"/>
        <v>0</v>
      </c>
    </row>
    <row r="24" spans="1:81" ht="15.75" x14ac:dyDescent="0.5">
      <c r="A24" s="83">
        <v>11.8</v>
      </c>
      <c r="B24" s="82">
        <v>51</v>
      </c>
      <c r="C24" s="82">
        <v>8</v>
      </c>
      <c r="D24" s="84">
        <v>0.79900000000000004</v>
      </c>
      <c r="E24" s="82">
        <v>96</v>
      </c>
      <c r="F24" s="82">
        <v>6</v>
      </c>
      <c r="G24" s="82">
        <v>145</v>
      </c>
      <c r="H24" s="29">
        <v>1</v>
      </c>
      <c r="I24" s="82">
        <v>34</v>
      </c>
      <c r="J24" s="82">
        <v>12</v>
      </c>
      <c r="K24" s="82">
        <v>2</v>
      </c>
      <c r="L24" s="61">
        <v>40</v>
      </c>
      <c r="M24" s="62">
        <v>22</v>
      </c>
      <c r="N24" s="80">
        <v>0</v>
      </c>
      <c r="O24" s="30">
        <v>189</v>
      </c>
      <c r="P24" s="82">
        <v>1</v>
      </c>
      <c r="S24">
        <v>8</v>
      </c>
      <c r="T24">
        <v>44</v>
      </c>
      <c r="U24">
        <v>3</v>
      </c>
      <c r="V24">
        <v>1.18</v>
      </c>
      <c r="W24">
        <v>69</v>
      </c>
      <c r="X24">
        <v>2</v>
      </c>
      <c r="Y24">
        <v>72</v>
      </c>
      <c r="Z24">
        <v>0</v>
      </c>
      <c r="AA24">
        <v>34</v>
      </c>
      <c r="AB24">
        <v>6</v>
      </c>
      <c r="AC24">
        <v>2</v>
      </c>
      <c r="AD24">
        <v>47</v>
      </c>
      <c r="AE24">
        <v>20</v>
      </c>
      <c r="AF24">
        <v>0</v>
      </c>
      <c r="AG24">
        <v>183</v>
      </c>
      <c r="AH24" s="106">
        <v>0</v>
      </c>
      <c r="AI24" s="107">
        <v>1</v>
      </c>
      <c r="AJ24" s="108">
        <f t="shared" si="1"/>
        <v>1</v>
      </c>
      <c r="AK24" s="80">
        <f t="shared" si="2"/>
        <v>0</v>
      </c>
      <c r="AL24" s="80">
        <f t="shared" si="3"/>
        <v>0.66741394304430091</v>
      </c>
      <c r="AM24" s="106">
        <f t="shared" si="4"/>
        <v>0.66741394304430091</v>
      </c>
      <c r="AN24" s="108">
        <f t="shared" si="5"/>
        <v>0.33258605695569909</v>
      </c>
      <c r="AO24" s="106">
        <f t="shared" si="6"/>
        <v>-1.1008566344619291</v>
      </c>
      <c r="AP24" s="108">
        <f t="shared" si="7"/>
        <v>0</v>
      </c>
      <c r="AQ24" s="80">
        <f t="shared" si="8"/>
        <v>2.006740598669178</v>
      </c>
      <c r="BV24">
        <v>0.34294752164655268</v>
      </c>
      <c r="BW24">
        <v>0</v>
      </c>
      <c r="BX24">
        <v>1</v>
      </c>
      <c r="BY24" s="80">
        <f t="shared" si="13"/>
        <v>16</v>
      </c>
      <c r="BZ24" s="80">
        <f t="shared" si="14"/>
        <v>4</v>
      </c>
      <c r="CA24" s="80">
        <f t="shared" si="10"/>
        <v>0.70370370370370372</v>
      </c>
      <c r="CB24" s="80">
        <f t="shared" si="11"/>
        <v>0.95833333333333337</v>
      </c>
      <c r="CC24" s="80">
        <f t="shared" si="12"/>
        <v>1.7746913580246992E-2</v>
      </c>
    </row>
    <row r="25" spans="1:81" ht="15.75" x14ac:dyDescent="0.5">
      <c r="A25" s="83">
        <v>14</v>
      </c>
      <c r="B25" s="82">
        <v>56</v>
      </c>
      <c r="C25" s="82">
        <v>7</v>
      </c>
      <c r="D25" s="84">
        <v>0.91100000000000003</v>
      </c>
      <c r="E25" s="82">
        <v>134</v>
      </c>
      <c r="F25" s="82">
        <v>2</v>
      </c>
      <c r="G25" s="82">
        <v>112</v>
      </c>
      <c r="H25" s="29">
        <v>0</v>
      </c>
      <c r="I25" s="82">
        <v>30</v>
      </c>
      <c r="J25" s="82">
        <v>13</v>
      </c>
      <c r="K25" s="82">
        <v>1</v>
      </c>
      <c r="L25" s="61">
        <v>38</v>
      </c>
      <c r="M25" s="62">
        <v>34</v>
      </c>
      <c r="N25" s="80">
        <v>1</v>
      </c>
      <c r="O25" s="30">
        <v>185</v>
      </c>
      <c r="P25" s="82">
        <v>1</v>
      </c>
      <c r="S25">
        <v>8</v>
      </c>
      <c r="T25">
        <v>51</v>
      </c>
      <c r="U25">
        <v>2</v>
      </c>
      <c r="V25">
        <v>0.41699999999999998</v>
      </c>
      <c r="W25">
        <v>121</v>
      </c>
      <c r="X25">
        <v>3</v>
      </c>
      <c r="Y25">
        <v>123</v>
      </c>
      <c r="Z25">
        <v>0</v>
      </c>
      <c r="AA25">
        <v>36</v>
      </c>
      <c r="AB25">
        <v>8</v>
      </c>
      <c r="AC25">
        <v>2</v>
      </c>
      <c r="AD25">
        <v>33</v>
      </c>
      <c r="AE25">
        <v>32</v>
      </c>
      <c r="AF25">
        <v>1</v>
      </c>
      <c r="AG25">
        <v>167</v>
      </c>
      <c r="AH25" s="106">
        <v>0</v>
      </c>
      <c r="AI25" s="107">
        <v>1</v>
      </c>
      <c r="AJ25" s="108">
        <f t="shared" si="1"/>
        <v>1</v>
      </c>
      <c r="AK25" s="80">
        <f t="shared" si="2"/>
        <v>0</v>
      </c>
      <c r="AL25" s="80">
        <f t="shared" si="3"/>
        <v>0.34751073667241245</v>
      </c>
      <c r="AM25" s="106">
        <f t="shared" si="4"/>
        <v>0.34751073667241245</v>
      </c>
      <c r="AN25" s="108">
        <f t="shared" si="5"/>
        <v>0.65248926332758761</v>
      </c>
      <c r="AO25" s="106">
        <f t="shared" si="6"/>
        <v>-0.42696059459103197</v>
      </c>
      <c r="AP25" s="108">
        <f t="shared" si="7"/>
        <v>100</v>
      </c>
      <c r="AQ25" s="80">
        <f t="shared" si="8"/>
        <v>0.53259226810900306</v>
      </c>
      <c r="BV25">
        <v>0.34751073667241245</v>
      </c>
      <c r="BW25">
        <v>1</v>
      </c>
      <c r="BX25">
        <v>0</v>
      </c>
      <c r="BY25" s="80">
        <f t="shared" si="13"/>
        <v>17</v>
      </c>
      <c r="BZ25" s="80">
        <f t="shared" si="14"/>
        <v>4</v>
      </c>
      <c r="CA25" s="80">
        <f t="shared" si="10"/>
        <v>0.68518518518518512</v>
      </c>
      <c r="CB25" s="80">
        <f t="shared" si="11"/>
        <v>0.95833333333333337</v>
      </c>
      <c r="CC25" s="80">
        <f t="shared" si="12"/>
        <v>0</v>
      </c>
    </row>
    <row r="26" spans="1:81" ht="15.75" x14ac:dyDescent="0.5">
      <c r="A26" s="83">
        <v>10.5</v>
      </c>
      <c r="B26" s="82">
        <v>60</v>
      </c>
      <c r="C26" s="82">
        <v>3</v>
      </c>
      <c r="D26" s="84">
        <v>0.81299999999999994</v>
      </c>
      <c r="E26" s="82">
        <v>101</v>
      </c>
      <c r="F26" s="82">
        <v>3</v>
      </c>
      <c r="G26" s="82">
        <v>106</v>
      </c>
      <c r="H26" s="29">
        <v>0</v>
      </c>
      <c r="I26" s="82">
        <v>44</v>
      </c>
      <c r="J26" s="82">
        <v>8</v>
      </c>
      <c r="K26" s="82">
        <v>3</v>
      </c>
      <c r="L26" s="61">
        <v>33</v>
      </c>
      <c r="M26" s="62">
        <v>45</v>
      </c>
      <c r="N26" s="80">
        <v>0</v>
      </c>
      <c r="O26" s="30">
        <v>177</v>
      </c>
      <c r="P26" s="82">
        <v>1</v>
      </c>
      <c r="S26">
        <v>8</v>
      </c>
      <c r="T26">
        <v>51</v>
      </c>
      <c r="U26">
        <v>12</v>
      </c>
      <c r="V26">
        <v>1</v>
      </c>
      <c r="W26">
        <v>66</v>
      </c>
      <c r="X26">
        <v>3</v>
      </c>
      <c r="Y26">
        <v>90</v>
      </c>
      <c r="Z26">
        <v>0</v>
      </c>
      <c r="AA26">
        <v>34</v>
      </c>
      <c r="AB26">
        <v>6</v>
      </c>
      <c r="AC26">
        <v>2</v>
      </c>
      <c r="AD26">
        <v>40</v>
      </c>
      <c r="AE26">
        <v>25</v>
      </c>
      <c r="AF26">
        <v>0</v>
      </c>
      <c r="AG26">
        <v>184</v>
      </c>
      <c r="AH26" s="106">
        <v>1</v>
      </c>
      <c r="AI26" s="107">
        <v>0</v>
      </c>
      <c r="AJ26" s="108">
        <f t="shared" si="1"/>
        <v>1</v>
      </c>
      <c r="AK26" s="80">
        <f t="shared" si="2"/>
        <v>1</v>
      </c>
      <c r="AL26" s="80">
        <f t="shared" si="3"/>
        <v>0.88338198624635711</v>
      </c>
      <c r="AM26" s="106">
        <f t="shared" si="4"/>
        <v>0.88338198624635711</v>
      </c>
      <c r="AN26" s="108">
        <f t="shared" si="5"/>
        <v>0.11661801375364289</v>
      </c>
      <c r="AO26" s="106">
        <f t="shared" si="6"/>
        <v>-0.1239975714172977</v>
      </c>
      <c r="AP26" s="108">
        <f t="shared" si="7"/>
        <v>100</v>
      </c>
      <c r="AQ26" s="80">
        <f t="shared" si="8"/>
        <v>0.13201312180835043</v>
      </c>
      <c r="BV26">
        <v>0.36573721296784517</v>
      </c>
      <c r="BW26">
        <v>0</v>
      </c>
      <c r="BX26">
        <v>1</v>
      </c>
      <c r="BY26" s="80">
        <f t="shared" si="13"/>
        <v>17</v>
      </c>
      <c r="BZ26" s="80">
        <f t="shared" si="14"/>
        <v>5</v>
      </c>
      <c r="CA26" s="80">
        <f t="shared" si="10"/>
        <v>0.68518518518518512</v>
      </c>
      <c r="CB26" s="80">
        <f t="shared" si="11"/>
        <v>0.94791666666666663</v>
      </c>
      <c r="CC26" s="80">
        <f t="shared" si="12"/>
        <v>0</v>
      </c>
    </row>
    <row r="27" spans="1:81" ht="15.75" x14ac:dyDescent="0.5">
      <c r="A27" s="83">
        <v>6.2</v>
      </c>
      <c r="B27" s="82">
        <v>40</v>
      </c>
      <c r="C27" s="82">
        <v>14</v>
      </c>
      <c r="D27" s="84">
        <v>0.97599999999999998</v>
      </c>
      <c r="E27" s="82">
        <v>82</v>
      </c>
      <c r="F27" s="82">
        <v>2</v>
      </c>
      <c r="G27" s="82">
        <v>101</v>
      </c>
      <c r="H27" s="29">
        <v>0</v>
      </c>
      <c r="I27" s="82">
        <v>37</v>
      </c>
      <c r="J27" s="82">
        <v>5</v>
      </c>
      <c r="K27" s="82">
        <v>3</v>
      </c>
      <c r="L27" s="61">
        <v>40</v>
      </c>
      <c r="M27" s="62">
        <v>9</v>
      </c>
      <c r="N27" s="80">
        <v>0</v>
      </c>
      <c r="O27" s="30">
        <v>168</v>
      </c>
      <c r="P27" s="82">
        <v>0</v>
      </c>
      <c r="S27">
        <v>8.1</v>
      </c>
      <c r="T27">
        <v>43</v>
      </c>
      <c r="U27">
        <v>23</v>
      </c>
      <c r="V27">
        <v>1.607</v>
      </c>
      <c r="W27">
        <v>123</v>
      </c>
      <c r="X27">
        <v>1</v>
      </c>
      <c r="Y27">
        <v>72</v>
      </c>
      <c r="Z27">
        <v>0</v>
      </c>
      <c r="AA27">
        <v>45</v>
      </c>
      <c r="AB27">
        <v>8</v>
      </c>
      <c r="AC27">
        <v>3</v>
      </c>
      <c r="AD27">
        <v>44</v>
      </c>
      <c r="AE27">
        <v>19</v>
      </c>
      <c r="AF27">
        <v>0</v>
      </c>
      <c r="AG27">
        <v>170</v>
      </c>
      <c r="AH27" s="106">
        <v>0</v>
      </c>
      <c r="AI27" s="107">
        <v>1</v>
      </c>
      <c r="AJ27" s="108">
        <f t="shared" si="1"/>
        <v>1</v>
      </c>
      <c r="AK27" s="80">
        <f t="shared" si="2"/>
        <v>0</v>
      </c>
      <c r="AL27" s="80">
        <f t="shared" si="3"/>
        <v>0.61417975564441707</v>
      </c>
      <c r="AM27" s="106">
        <f t="shared" si="4"/>
        <v>0.61417975564441707</v>
      </c>
      <c r="AN27" s="108">
        <f t="shared" si="5"/>
        <v>0.38582024435558293</v>
      </c>
      <c r="AO27" s="106">
        <f t="shared" si="6"/>
        <v>-0.95238370618170243</v>
      </c>
      <c r="AP27" s="108">
        <f t="shared" si="7"/>
        <v>0</v>
      </c>
      <c r="AQ27" s="80">
        <f t="shared" si="8"/>
        <v>1.5918805833277414</v>
      </c>
      <c r="BV27">
        <v>0.36826831943462102</v>
      </c>
      <c r="BW27">
        <v>0</v>
      </c>
      <c r="BX27">
        <v>1</v>
      </c>
      <c r="BY27" s="80">
        <f t="shared" si="13"/>
        <v>17</v>
      </c>
      <c r="BZ27" s="80">
        <f t="shared" si="14"/>
        <v>6</v>
      </c>
      <c r="CA27" s="80">
        <f t="shared" si="10"/>
        <v>0.68518518518518512</v>
      </c>
      <c r="CB27" s="80">
        <f t="shared" si="11"/>
        <v>0.9375</v>
      </c>
      <c r="CC27" s="80">
        <f t="shared" si="12"/>
        <v>1.736111111111098E-2</v>
      </c>
    </row>
    <row r="28" spans="1:81" ht="15.75" x14ac:dyDescent="0.5">
      <c r="A28" s="83">
        <v>16.899999999999999</v>
      </c>
      <c r="B28" s="82">
        <v>85</v>
      </c>
      <c r="C28" s="82">
        <v>12</v>
      </c>
      <c r="D28" s="84">
        <v>1.86</v>
      </c>
      <c r="E28" s="82">
        <v>311</v>
      </c>
      <c r="F28" s="82">
        <v>2</v>
      </c>
      <c r="G28" s="82">
        <v>124</v>
      </c>
      <c r="H28" s="29">
        <v>1</v>
      </c>
      <c r="I28" s="82">
        <v>37</v>
      </c>
      <c r="J28" s="82">
        <v>13</v>
      </c>
      <c r="K28" s="82">
        <v>2</v>
      </c>
      <c r="L28" s="61">
        <v>42</v>
      </c>
      <c r="M28" s="62">
        <v>62</v>
      </c>
      <c r="N28" s="80">
        <v>1</v>
      </c>
      <c r="O28" s="30">
        <v>172</v>
      </c>
      <c r="P28" s="82">
        <v>1</v>
      </c>
      <c r="S28">
        <v>8.1</v>
      </c>
      <c r="T28">
        <v>49</v>
      </c>
      <c r="U28">
        <v>16</v>
      </c>
      <c r="V28">
        <v>0.98299999999999998</v>
      </c>
      <c r="W28">
        <v>71</v>
      </c>
      <c r="X28">
        <v>4</v>
      </c>
      <c r="Y28">
        <v>112</v>
      </c>
      <c r="Z28">
        <v>0</v>
      </c>
      <c r="AA28">
        <v>39</v>
      </c>
      <c r="AB28">
        <v>7</v>
      </c>
      <c r="AC28">
        <v>3</v>
      </c>
      <c r="AD28">
        <v>45</v>
      </c>
      <c r="AE28">
        <v>23</v>
      </c>
      <c r="AF28">
        <v>0</v>
      </c>
      <c r="AG28">
        <v>180</v>
      </c>
      <c r="AH28" s="106">
        <v>1</v>
      </c>
      <c r="AI28" s="107">
        <v>0</v>
      </c>
      <c r="AJ28" s="108">
        <f t="shared" si="1"/>
        <v>1</v>
      </c>
      <c r="AK28" s="80">
        <f t="shared" si="2"/>
        <v>1</v>
      </c>
      <c r="AL28" s="80">
        <f t="shared" si="3"/>
        <v>0.84578221149887611</v>
      </c>
      <c r="AM28" s="106">
        <f t="shared" si="4"/>
        <v>0.84578221149887611</v>
      </c>
      <c r="AN28" s="108">
        <f t="shared" si="5"/>
        <v>0.15421778850112389</v>
      </c>
      <c r="AO28" s="106">
        <f t="shared" si="6"/>
        <v>-0.1674933857339907</v>
      </c>
      <c r="AP28" s="108">
        <f t="shared" si="7"/>
        <v>100</v>
      </c>
      <c r="AQ28" s="80">
        <f t="shared" si="8"/>
        <v>0.18233746986452057</v>
      </c>
      <c r="BV28">
        <v>0.36956334212324687</v>
      </c>
      <c r="BW28">
        <v>1</v>
      </c>
      <c r="BX28">
        <v>0</v>
      </c>
      <c r="BY28" s="80">
        <f t="shared" si="13"/>
        <v>18</v>
      </c>
      <c r="BZ28" s="80">
        <f t="shared" si="14"/>
        <v>6</v>
      </c>
      <c r="CA28" s="80">
        <f t="shared" si="10"/>
        <v>0.66666666666666674</v>
      </c>
      <c r="CB28" s="80">
        <f t="shared" si="11"/>
        <v>0.9375</v>
      </c>
      <c r="CC28" s="80">
        <f t="shared" si="12"/>
        <v>0</v>
      </c>
    </row>
    <row r="29" spans="1:81" ht="15.75" x14ac:dyDescent="0.5">
      <c r="A29" s="83">
        <v>7.9</v>
      </c>
      <c r="B29" s="82">
        <v>35</v>
      </c>
      <c r="C29" s="82">
        <v>6</v>
      </c>
      <c r="D29" s="84">
        <v>4.7E-2</v>
      </c>
      <c r="E29" s="82">
        <v>65</v>
      </c>
      <c r="F29" s="82">
        <v>4</v>
      </c>
      <c r="G29" s="82">
        <v>88</v>
      </c>
      <c r="H29" s="29">
        <v>0</v>
      </c>
      <c r="I29" s="82">
        <v>27</v>
      </c>
      <c r="J29" s="82">
        <v>5</v>
      </c>
      <c r="K29" s="82">
        <v>6</v>
      </c>
      <c r="L29" s="61">
        <v>37</v>
      </c>
      <c r="M29" s="62">
        <v>16</v>
      </c>
      <c r="N29" s="80">
        <v>0</v>
      </c>
      <c r="O29" s="30">
        <v>186</v>
      </c>
      <c r="P29" s="82">
        <v>1</v>
      </c>
      <c r="S29">
        <v>8.1</v>
      </c>
      <c r="T29">
        <v>58</v>
      </c>
      <c r="U29">
        <v>19</v>
      </c>
      <c r="V29">
        <v>0.44700000000000001</v>
      </c>
      <c r="W29">
        <v>20</v>
      </c>
      <c r="X29">
        <v>4</v>
      </c>
      <c r="Y29">
        <v>129</v>
      </c>
      <c r="Z29">
        <v>0</v>
      </c>
      <c r="AA29">
        <v>43</v>
      </c>
      <c r="AB29">
        <v>10</v>
      </c>
      <c r="AC29">
        <v>3</v>
      </c>
      <c r="AD29">
        <v>42</v>
      </c>
      <c r="AE29">
        <v>35</v>
      </c>
      <c r="AF29">
        <v>0</v>
      </c>
      <c r="AG29">
        <v>184</v>
      </c>
      <c r="AH29" s="106">
        <v>1</v>
      </c>
      <c r="AI29" s="107">
        <v>0</v>
      </c>
      <c r="AJ29" s="108">
        <f t="shared" si="1"/>
        <v>1</v>
      </c>
      <c r="AK29" s="80">
        <f t="shared" si="2"/>
        <v>1</v>
      </c>
      <c r="AL29" s="80">
        <f t="shared" si="3"/>
        <v>0.81818128964607983</v>
      </c>
      <c r="AM29" s="106">
        <f t="shared" si="4"/>
        <v>0.81818128964607983</v>
      </c>
      <c r="AN29" s="108">
        <f t="shared" si="5"/>
        <v>0.18181871035392017</v>
      </c>
      <c r="AO29" s="106">
        <f t="shared" si="6"/>
        <v>-0.20067134145048446</v>
      </c>
      <c r="AP29" s="108">
        <f t="shared" si="7"/>
        <v>100</v>
      </c>
      <c r="AQ29" s="80">
        <f t="shared" si="8"/>
        <v>0.22222301176377349</v>
      </c>
      <c r="BV29">
        <v>0.37373983849777376</v>
      </c>
      <c r="BW29">
        <v>0</v>
      </c>
      <c r="BX29">
        <v>1</v>
      </c>
      <c r="BY29" s="80">
        <f t="shared" si="13"/>
        <v>18</v>
      </c>
      <c r="BZ29" s="80">
        <f t="shared" si="14"/>
        <v>7</v>
      </c>
      <c r="CA29" s="80">
        <f t="shared" si="10"/>
        <v>0.66666666666666674</v>
      </c>
      <c r="CB29" s="80">
        <f t="shared" si="11"/>
        <v>0.92708333333333337</v>
      </c>
      <c r="CC29" s="80">
        <f t="shared" si="12"/>
        <v>1.7168209876543286E-2</v>
      </c>
    </row>
    <row r="30" spans="1:81" ht="15.75" x14ac:dyDescent="0.5">
      <c r="A30" s="83">
        <v>9.6</v>
      </c>
      <c r="B30" s="82">
        <v>51</v>
      </c>
      <c r="C30" s="82">
        <v>6</v>
      </c>
      <c r="D30" s="84">
        <v>0.498</v>
      </c>
      <c r="E30" s="82">
        <v>31</v>
      </c>
      <c r="F30" s="82">
        <v>4</v>
      </c>
      <c r="G30" s="82">
        <v>117</v>
      </c>
      <c r="H30" s="29">
        <v>0</v>
      </c>
      <c r="I30" s="82">
        <v>30</v>
      </c>
      <c r="J30" s="82">
        <v>5</v>
      </c>
      <c r="K30" s="82">
        <v>2</v>
      </c>
      <c r="L30" s="61">
        <v>36</v>
      </c>
      <c r="M30" s="62">
        <v>20</v>
      </c>
      <c r="N30" s="80">
        <v>0</v>
      </c>
      <c r="O30" s="30">
        <v>187</v>
      </c>
      <c r="P30" s="82">
        <v>1</v>
      </c>
      <c r="S30">
        <v>8.1</v>
      </c>
      <c r="T30">
        <v>79</v>
      </c>
      <c r="U30">
        <v>2</v>
      </c>
      <c r="V30">
        <v>0.54600000000000004</v>
      </c>
      <c r="W30">
        <v>122</v>
      </c>
      <c r="X30">
        <v>4</v>
      </c>
      <c r="Y30">
        <v>129</v>
      </c>
      <c r="Z30">
        <v>0</v>
      </c>
      <c r="AA30">
        <v>56</v>
      </c>
      <c r="AB30">
        <v>3</v>
      </c>
      <c r="AC30">
        <v>5</v>
      </c>
      <c r="AD30">
        <v>33</v>
      </c>
      <c r="AE30">
        <v>74</v>
      </c>
      <c r="AF30">
        <v>0</v>
      </c>
      <c r="AG30">
        <v>170</v>
      </c>
      <c r="AH30" s="106">
        <v>1</v>
      </c>
      <c r="AI30" s="107">
        <v>0</v>
      </c>
      <c r="AJ30" s="108">
        <f t="shared" si="1"/>
        <v>1</v>
      </c>
      <c r="AK30" s="80">
        <f t="shared" si="2"/>
        <v>1</v>
      </c>
      <c r="AL30" s="80">
        <f t="shared" si="3"/>
        <v>0.49830033048018818</v>
      </c>
      <c r="AM30" s="106">
        <f t="shared" si="4"/>
        <v>0.49830033048018818</v>
      </c>
      <c r="AN30" s="108">
        <f t="shared" si="5"/>
        <v>0.50169966951981182</v>
      </c>
      <c r="AO30" s="106">
        <f t="shared" si="6"/>
        <v>-0.69655231047968968</v>
      </c>
      <c r="AP30" s="108">
        <f t="shared" si="7"/>
        <v>0</v>
      </c>
      <c r="AQ30" s="80">
        <f t="shared" si="8"/>
        <v>1.0068218679211949</v>
      </c>
      <c r="BV30">
        <v>0.38265342217269926</v>
      </c>
      <c r="BW30">
        <v>1</v>
      </c>
      <c r="BX30">
        <v>0</v>
      </c>
      <c r="BY30" s="80">
        <f t="shared" si="13"/>
        <v>19</v>
      </c>
      <c r="BZ30" s="80">
        <f t="shared" si="14"/>
        <v>7</v>
      </c>
      <c r="CA30" s="80">
        <f t="shared" si="10"/>
        <v>0.64814814814814814</v>
      </c>
      <c r="CB30" s="80">
        <f t="shared" si="11"/>
        <v>0.92708333333333337</v>
      </c>
      <c r="CC30" s="80">
        <f t="shared" si="12"/>
        <v>1.7168209876543186E-2</v>
      </c>
    </row>
    <row r="31" spans="1:81" ht="15.75" x14ac:dyDescent="0.5">
      <c r="A31" s="83">
        <v>16.3</v>
      </c>
      <c r="B31" s="82">
        <v>102</v>
      </c>
      <c r="C31" s="82">
        <v>12</v>
      </c>
      <c r="D31" s="84">
        <v>8.4000000000000005E-2</v>
      </c>
      <c r="E31" s="82">
        <v>249</v>
      </c>
      <c r="F31" s="82">
        <v>2</v>
      </c>
      <c r="G31" s="82">
        <v>86</v>
      </c>
      <c r="H31" s="29">
        <v>1</v>
      </c>
      <c r="I31" s="82">
        <v>38</v>
      </c>
      <c r="J31" s="82">
        <v>11</v>
      </c>
      <c r="K31" s="82">
        <v>2</v>
      </c>
      <c r="L31" s="61">
        <v>32</v>
      </c>
      <c r="M31" s="62">
        <v>114</v>
      </c>
      <c r="N31" s="80">
        <v>1</v>
      </c>
      <c r="O31" s="30">
        <v>177</v>
      </c>
      <c r="P31" s="82">
        <v>1</v>
      </c>
      <c r="S31">
        <v>8.1999999999999993</v>
      </c>
      <c r="T31">
        <v>49</v>
      </c>
      <c r="U31">
        <v>13</v>
      </c>
      <c r="V31">
        <v>0.85199999999999998</v>
      </c>
      <c r="W31">
        <v>102</v>
      </c>
      <c r="X31">
        <v>3</v>
      </c>
      <c r="Y31">
        <v>108</v>
      </c>
      <c r="Z31">
        <v>0</v>
      </c>
      <c r="AA31">
        <v>37</v>
      </c>
      <c r="AB31">
        <v>9</v>
      </c>
      <c r="AC31">
        <v>4</v>
      </c>
      <c r="AD31">
        <v>41</v>
      </c>
      <c r="AE31">
        <v>25</v>
      </c>
      <c r="AF31">
        <v>0</v>
      </c>
      <c r="AG31">
        <v>168</v>
      </c>
      <c r="AH31" s="106">
        <v>1</v>
      </c>
      <c r="AI31" s="107">
        <v>0</v>
      </c>
      <c r="AJ31" s="108">
        <f t="shared" si="1"/>
        <v>1</v>
      </c>
      <c r="AK31" s="80">
        <f t="shared" si="2"/>
        <v>1</v>
      </c>
      <c r="AL31" s="80">
        <f t="shared" si="3"/>
        <v>0.70171800742710655</v>
      </c>
      <c r="AM31" s="106">
        <f t="shared" si="4"/>
        <v>0.70171800742710655</v>
      </c>
      <c r="AN31" s="108">
        <f t="shared" si="5"/>
        <v>0.29828199257289345</v>
      </c>
      <c r="AO31" s="106">
        <f t="shared" si="6"/>
        <v>-0.35422365448069598</v>
      </c>
      <c r="AP31" s="108">
        <f t="shared" si="7"/>
        <v>100</v>
      </c>
      <c r="AQ31" s="80">
        <f t="shared" si="8"/>
        <v>0.42507387499796856</v>
      </c>
      <c r="BV31">
        <v>0.41477219873451199</v>
      </c>
      <c r="BW31">
        <v>1</v>
      </c>
      <c r="BX31">
        <v>0</v>
      </c>
      <c r="BY31" s="80">
        <f t="shared" si="13"/>
        <v>20</v>
      </c>
      <c r="BZ31" s="80">
        <f t="shared" si="14"/>
        <v>7</v>
      </c>
      <c r="CA31" s="80">
        <f t="shared" si="10"/>
        <v>0.62962962962962965</v>
      </c>
      <c r="CB31" s="80">
        <f t="shared" si="11"/>
        <v>0.92708333333333337</v>
      </c>
      <c r="CC31" s="80">
        <f t="shared" si="12"/>
        <v>0</v>
      </c>
    </row>
    <row r="32" spans="1:81" ht="15.75" x14ac:dyDescent="0.5">
      <c r="A32" s="83">
        <v>11.2</v>
      </c>
      <c r="B32" s="82">
        <v>70</v>
      </c>
      <c r="C32" s="82">
        <v>14</v>
      </c>
      <c r="D32" s="84">
        <v>4.8000000000000001E-2</v>
      </c>
      <c r="E32" s="82">
        <v>197</v>
      </c>
      <c r="F32" s="82">
        <v>4</v>
      </c>
      <c r="G32" s="82">
        <v>72</v>
      </c>
      <c r="H32" s="29">
        <v>1</v>
      </c>
      <c r="I32" s="82">
        <v>35</v>
      </c>
      <c r="J32" s="82">
        <v>11</v>
      </c>
      <c r="K32" s="82">
        <v>3</v>
      </c>
      <c r="L32" s="61">
        <v>42</v>
      </c>
      <c r="M32" s="62">
        <v>56</v>
      </c>
      <c r="N32" s="80">
        <v>0</v>
      </c>
      <c r="O32" s="30">
        <v>172</v>
      </c>
      <c r="P32" s="82">
        <v>1</v>
      </c>
      <c r="S32">
        <v>8.3000000000000007</v>
      </c>
      <c r="T32">
        <v>49</v>
      </c>
      <c r="U32">
        <v>4</v>
      </c>
      <c r="V32">
        <v>0.124</v>
      </c>
      <c r="W32">
        <v>77</v>
      </c>
      <c r="X32">
        <v>3</v>
      </c>
      <c r="Y32">
        <v>150</v>
      </c>
      <c r="Z32">
        <v>0</v>
      </c>
      <c r="AA32">
        <v>29</v>
      </c>
      <c r="AB32">
        <v>10</v>
      </c>
      <c r="AC32">
        <v>1</v>
      </c>
      <c r="AD32">
        <v>32</v>
      </c>
      <c r="AE32">
        <v>24</v>
      </c>
      <c r="AF32">
        <v>1</v>
      </c>
      <c r="AG32">
        <v>175</v>
      </c>
      <c r="AH32" s="106">
        <v>0</v>
      </c>
      <c r="AI32" s="107">
        <v>1</v>
      </c>
      <c r="AJ32" s="108">
        <f t="shared" si="1"/>
        <v>1</v>
      </c>
      <c r="AK32" s="80">
        <f t="shared" si="2"/>
        <v>0</v>
      </c>
      <c r="AL32" s="80">
        <f t="shared" si="3"/>
        <v>0.57425669741250152</v>
      </c>
      <c r="AM32" s="106">
        <f t="shared" si="4"/>
        <v>0.57425669741250152</v>
      </c>
      <c r="AN32" s="108">
        <f t="shared" si="5"/>
        <v>0.42574330258749848</v>
      </c>
      <c r="AO32" s="106">
        <f t="shared" si="6"/>
        <v>-0.85391869042038482</v>
      </c>
      <c r="AP32" s="108">
        <f t="shared" si="7"/>
        <v>0</v>
      </c>
      <c r="AQ32" s="80">
        <f t="shared" si="8"/>
        <v>1.3488331910857967</v>
      </c>
      <c r="BV32">
        <v>0.4153046294946548</v>
      </c>
      <c r="BW32">
        <v>0</v>
      </c>
      <c r="BX32">
        <v>1</v>
      </c>
      <c r="BY32" s="80">
        <f t="shared" si="13"/>
        <v>20</v>
      </c>
      <c r="BZ32" s="80">
        <f t="shared" si="14"/>
        <v>8</v>
      </c>
      <c r="CA32" s="80">
        <f t="shared" si="10"/>
        <v>0.62962962962962965</v>
      </c>
      <c r="CB32" s="80">
        <f t="shared" si="11"/>
        <v>0.91666666666666663</v>
      </c>
      <c r="CC32" s="80">
        <f t="shared" si="12"/>
        <v>0</v>
      </c>
    </row>
    <row r="33" spans="1:81" ht="15.75" x14ac:dyDescent="0.5">
      <c r="A33" s="83">
        <v>13.1</v>
      </c>
      <c r="B33" s="82">
        <v>61</v>
      </c>
      <c r="C33" s="82">
        <v>7</v>
      </c>
      <c r="D33" s="84">
        <v>0.96</v>
      </c>
      <c r="E33" s="82">
        <v>213</v>
      </c>
      <c r="F33" s="82">
        <v>2</v>
      </c>
      <c r="G33" s="82">
        <v>101</v>
      </c>
      <c r="H33" s="29">
        <v>1</v>
      </c>
      <c r="I33" s="82">
        <v>30</v>
      </c>
      <c r="J33" s="82">
        <v>10</v>
      </c>
      <c r="K33" s="82">
        <v>5</v>
      </c>
      <c r="L33" s="61">
        <v>39</v>
      </c>
      <c r="M33" s="62">
        <v>43</v>
      </c>
      <c r="N33" s="80">
        <v>1</v>
      </c>
      <c r="O33" s="30">
        <v>173</v>
      </c>
      <c r="P33" s="82">
        <v>1</v>
      </c>
      <c r="S33">
        <v>8.4</v>
      </c>
      <c r="T33">
        <v>47</v>
      </c>
      <c r="U33">
        <v>10</v>
      </c>
      <c r="V33">
        <v>1.512</v>
      </c>
      <c r="W33">
        <v>73</v>
      </c>
      <c r="X33">
        <v>0</v>
      </c>
      <c r="Y33">
        <v>82</v>
      </c>
      <c r="Z33">
        <v>1</v>
      </c>
      <c r="AA33">
        <v>31</v>
      </c>
      <c r="AB33">
        <v>7</v>
      </c>
      <c r="AC33">
        <v>2</v>
      </c>
      <c r="AD33">
        <v>41</v>
      </c>
      <c r="AE33">
        <v>22</v>
      </c>
      <c r="AF33">
        <v>1</v>
      </c>
      <c r="AG33">
        <v>180</v>
      </c>
      <c r="AH33" s="106">
        <v>0</v>
      </c>
      <c r="AI33" s="107">
        <v>1</v>
      </c>
      <c r="AJ33" s="108">
        <f t="shared" si="1"/>
        <v>1</v>
      </c>
      <c r="AK33" s="80">
        <f t="shared" si="2"/>
        <v>0</v>
      </c>
      <c r="AL33" s="80">
        <f t="shared" si="3"/>
        <v>0.24309791574654749</v>
      </c>
      <c r="AM33" s="106">
        <f t="shared" si="4"/>
        <v>0.24309791574654749</v>
      </c>
      <c r="AN33" s="108">
        <f t="shared" si="5"/>
        <v>0.75690208425345251</v>
      </c>
      <c r="AO33" s="106">
        <f t="shared" si="6"/>
        <v>-0.27852138099997492</v>
      </c>
      <c r="AP33" s="108">
        <f t="shared" si="7"/>
        <v>100</v>
      </c>
      <c r="AQ33" s="80">
        <f t="shared" si="8"/>
        <v>0.32117485313350641</v>
      </c>
      <c r="BV33">
        <v>0.42291071172840256</v>
      </c>
      <c r="BW33">
        <v>0</v>
      </c>
      <c r="BX33">
        <v>1</v>
      </c>
      <c r="BY33" s="80">
        <f t="shared" si="13"/>
        <v>20</v>
      </c>
      <c r="BZ33" s="80">
        <f t="shared" si="14"/>
        <v>9</v>
      </c>
      <c r="CA33" s="80">
        <f t="shared" si="10"/>
        <v>0.62962962962962965</v>
      </c>
      <c r="CB33" s="80">
        <f t="shared" si="11"/>
        <v>0.90625</v>
      </c>
      <c r="CC33" s="80">
        <f t="shared" si="12"/>
        <v>1.6782407407407381E-2</v>
      </c>
    </row>
    <row r="34" spans="1:81" ht="15.75" x14ac:dyDescent="0.5">
      <c r="A34" s="83">
        <v>8</v>
      </c>
      <c r="B34" s="82">
        <v>44</v>
      </c>
      <c r="C34" s="82">
        <v>3</v>
      </c>
      <c r="D34" s="84">
        <v>1.18</v>
      </c>
      <c r="E34" s="82">
        <v>69</v>
      </c>
      <c r="F34" s="82">
        <v>2</v>
      </c>
      <c r="G34" s="82">
        <v>72</v>
      </c>
      <c r="H34" s="29">
        <v>0</v>
      </c>
      <c r="I34" s="82">
        <v>34</v>
      </c>
      <c r="J34" s="82">
        <v>6</v>
      </c>
      <c r="K34" s="82">
        <v>2</v>
      </c>
      <c r="L34" s="61">
        <v>47</v>
      </c>
      <c r="M34" s="62">
        <v>20</v>
      </c>
      <c r="N34" s="80">
        <v>0</v>
      </c>
      <c r="O34" s="30">
        <v>183</v>
      </c>
      <c r="P34" s="82">
        <v>0</v>
      </c>
      <c r="S34">
        <v>8.4</v>
      </c>
      <c r="T34">
        <v>56</v>
      </c>
      <c r="U34">
        <v>14</v>
      </c>
      <c r="V34">
        <v>3.9E-2</v>
      </c>
      <c r="W34">
        <v>128</v>
      </c>
      <c r="X34">
        <v>1</v>
      </c>
      <c r="Y34">
        <v>97</v>
      </c>
      <c r="Z34">
        <v>1</v>
      </c>
      <c r="AA34">
        <v>43</v>
      </c>
      <c r="AB34">
        <v>6</v>
      </c>
      <c r="AC34">
        <v>3</v>
      </c>
      <c r="AD34">
        <v>41</v>
      </c>
      <c r="AE34">
        <v>37</v>
      </c>
      <c r="AF34">
        <v>0</v>
      </c>
      <c r="AG34">
        <v>172</v>
      </c>
      <c r="AH34" s="106">
        <v>0</v>
      </c>
      <c r="AI34" s="107">
        <v>1</v>
      </c>
      <c r="AJ34" s="108">
        <f t="shared" si="1"/>
        <v>1</v>
      </c>
      <c r="AK34" s="80">
        <f t="shared" si="2"/>
        <v>0</v>
      </c>
      <c r="AL34" s="80">
        <f t="shared" si="3"/>
        <v>0.28674094874179545</v>
      </c>
      <c r="AM34" s="106">
        <f t="shared" si="4"/>
        <v>0.28674094874179545</v>
      </c>
      <c r="AN34" s="108">
        <f t="shared" si="5"/>
        <v>0.71325905125820455</v>
      </c>
      <c r="AO34" s="106">
        <f t="shared" si="6"/>
        <v>-0.3379105988068255</v>
      </c>
      <c r="AP34" s="108">
        <f t="shared" si="7"/>
        <v>100</v>
      </c>
      <c r="AQ34" s="80">
        <f t="shared" si="8"/>
        <v>0.40201515597450627</v>
      </c>
      <c r="BV34">
        <v>0.4291566537437842</v>
      </c>
      <c r="BW34">
        <v>1</v>
      </c>
      <c r="BX34">
        <v>0</v>
      </c>
      <c r="BY34" s="80">
        <f t="shared" si="13"/>
        <v>21</v>
      </c>
      <c r="BZ34" s="80">
        <f t="shared" si="14"/>
        <v>9</v>
      </c>
      <c r="CA34" s="80">
        <f t="shared" si="10"/>
        <v>0.61111111111111116</v>
      </c>
      <c r="CB34" s="80">
        <f t="shared" si="11"/>
        <v>0.90625</v>
      </c>
      <c r="CC34" s="80">
        <f t="shared" si="12"/>
        <v>0</v>
      </c>
    </row>
    <row r="35" spans="1:81" ht="15.75" x14ac:dyDescent="0.5">
      <c r="A35" s="83">
        <v>16.100000000000001</v>
      </c>
      <c r="B35" s="82">
        <v>98</v>
      </c>
      <c r="C35" s="82">
        <v>3</v>
      </c>
      <c r="D35" s="84">
        <v>0.97399999999999998</v>
      </c>
      <c r="E35" s="82">
        <v>201</v>
      </c>
      <c r="F35" s="82">
        <v>1</v>
      </c>
      <c r="G35" s="82">
        <v>91</v>
      </c>
      <c r="H35" s="29">
        <v>1</v>
      </c>
      <c r="I35" s="82">
        <v>37</v>
      </c>
      <c r="J35" s="82">
        <v>6</v>
      </c>
      <c r="K35" s="82">
        <v>3</v>
      </c>
      <c r="L35" s="61">
        <v>32</v>
      </c>
      <c r="M35" s="62">
        <v>106</v>
      </c>
      <c r="N35" s="80">
        <v>0</v>
      </c>
      <c r="O35" s="30">
        <v>194</v>
      </c>
      <c r="P35" s="82">
        <v>1</v>
      </c>
      <c r="S35">
        <v>8.5</v>
      </c>
      <c r="T35">
        <v>53</v>
      </c>
      <c r="U35">
        <v>21</v>
      </c>
      <c r="V35">
        <v>0.56799999999999995</v>
      </c>
      <c r="W35">
        <v>125</v>
      </c>
      <c r="X35">
        <v>3</v>
      </c>
      <c r="Y35">
        <v>109</v>
      </c>
      <c r="Z35">
        <v>0</v>
      </c>
      <c r="AA35">
        <v>44</v>
      </c>
      <c r="AB35">
        <v>8</v>
      </c>
      <c r="AC35">
        <v>3</v>
      </c>
      <c r="AD35">
        <v>45</v>
      </c>
      <c r="AE35">
        <v>34</v>
      </c>
      <c r="AF35">
        <v>0</v>
      </c>
      <c r="AG35">
        <v>167</v>
      </c>
      <c r="AH35" s="106">
        <v>0</v>
      </c>
      <c r="AI35" s="107">
        <v>1</v>
      </c>
      <c r="AJ35" s="108">
        <f t="shared" si="1"/>
        <v>1</v>
      </c>
      <c r="AK35" s="80">
        <f t="shared" si="2"/>
        <v>0</v>
      </c>
      <c r="AL35" s="80">
        <f t="shared" si="3"/>
        <v>0.66184159271570064</v>
      </c>
      <c r="AM35" s="106">
        <f t="shared" si="4"/>
        <v>0.66184159271570064</v>
      </c>
      <c r="AN35" s="108">
        <f t="shared" si="5"/>
        <v>0.33815840728429936</v>
      </c>
      <c r="AO35" s="106">
        <f t="shared" si="6"/>
        <v>-1.0842408326817627</v>
      </c>
      <c r="AP35" s="108">
        <f t="shared" si="7"/>
        <v>0</v>
      </c>
      <c r="AQ35" s="80">
        <f t="shared" si="8"/>
        <v>1.9571939613474454</v>
      </c>
      <c r="BV35">
        <v>0.44735864273268144</v>
      </c>
      <c r="BW35">
        <v>0</v>
      </c>
      <c r="BX35">
        <v>1</v>
      </c>
      <c r="BY35" s="80">
        <f t="shared" si="13"/>
        <v>21</v>
      </c>
      <c r="BZ35" s="80">
        <f t="shared" si="14"/>
        <v>10</v>
      </c>
      <c r="CA35" s="80">
        <f t="shared" si="10"/>
        <v>0.61111111111111116</v>
      </c>
      <c r="CB35" s="80">
        <f t="shared" si="11"/>
        <v>0.89583333333333337</v>
      </c>
      <c r="CC35" s="80">
        <f t="shared" si="12"/>
        <v>0</v>
      </c>
    </row>
    <row r="36" spans="1:81" ht="15.75" x14ac:dyDescent="0.5">
      <c r="A36" s="83">
        <v>10.4</v>
      </c>
      <c r="B36" s="82">
        <v>53</v>
      </c>
      <c r="C36" s="82">
        <v>4</v>
      </c>
      <c r="D36" s="84">
        <v>1.3149999999999999</v>
      </c>
      <c r="E36" s="82">
        <v>69</v>
      </c>
      <c r="F36" s="82">
        <v>1</v>
      </c>
      <c r="G36" s="82">
        <v>78</v>
      </c>
      <c r="H36" s="29">
        <v>1</v>
      </c>
      <c r="I36" s="82">
        <v>35</v>
      </c>
      <c r="J36" s="82">
        <v>9</v>
      </c>
      <c r="K36" s="82">
        <v>2</v>
      </c>
      <c r="L36" s="61">
        <v>47</v>
      </c>
      <c r="M36" s="62">
        <v>25</v>
      </c>
      <c r="N36" s="80">
        <v>0</v>
      </c>
      <c r="O36" s="30">
        <v>189</v>
      </c>
      <c r="P36" s="82">
        <v>1</v>
      </c>
      <c r="S36">
        <v>8.6</v>
      </c>
      <c r="T36">
        <v>48</v>
      </c>
      <c r="U36">
        <v>10</v>
      </c>
      <c r="V36">
        <v>1.6439999999999999</v>
      </c>
      <c r="W36">
        <v>60</v>
      </c>
      <c r="X36">
        <v>3</v>
      </c>
      <c r="Y36">
        <v>118</v>
      </c>
      <c r="Z36">
        <v>1</v>
      </c>
      <c r="AA36">
        <v>34</v>
      </c>
      <c r="AB36">
        <v>19</v>
      </c>
      <c r="AC36">
        <v>1</v>
      </c>
      <c r="AD36">
        <v>39</v>
      </c>
      <c r="AE36">
        <v>22</v>
      </c>
      <c r="AF36">
        <v>1</v>
      </c>
      <c r="AG36">
        <v>180</v>
      </c>
      <c r="AH36" s="106">
        <v>0</v>
      </c>
      <c r="AI36" s="107">
        <v>1</v>
      </c>
      <c r="AJ36" s="108">
        <f t="shared" si="1"/>
        <v>1</v>
      </c>
      <c r="AK36" s="80">
        <f t="shared" si="2"/>
        <v>0</v>
      </c>
      <c r="AL36" s="80">
        <f t="shared" si="3"/>
        <v>0.81201055020844859</v>
      </c>
      <c r="AM36" s="106">
        <f t="shared" si="4"/>
        <v>0.81201055020844859</v>
      </c>
      <c r="AN36" s="108">
        <f t="shared" si="5"/>
        <v>0.18798944979155141</v>
      </c>
      <c r="AO36" s="106">
        <f t="shared" si="6"/>
        <v>-1.6713694358569147</v>
      </c>
      <c r="AP36" s="108">
        <f t="shared" si="7"/>
        <v>0</v>
      </c>
      <c r="AQ36" s="80">
        <f t="shared" si="8"/>
        <v>4.3194474536141856</v>
      </c>
      <c r="BV36">
        <v>0.45978331691726537</v>
      </c>
      <c r="BW36">
        <v>0</v>
      </c>
      <c r="BX36">
        <v>1</v>
      </c>
      <c r="BY36" s="80">
        <f t="shared" si="13"/>
        <v>21</v>
      </c>
      <c r="BZ36" s="80">
        <f t="shared" si="14"/>
        <v>11</v>
      </c>
      <c r="CA36" s="80">
        <f t="shared" si="10"/>
        <v>0.61111111111111116</v>
      </c>
      <c r="CB36" s="80">
        <f t="shared" si="11"/>
        <v>0.88541666666666663</v>
      </c>
      <c r="CC36" s="80">
        <f t="shared" si="12"/>
        <v>1.6396604938271678E-2</v>
      </c>
    </row>
    <row r="37" spans="1:81" ht="15.75" x14ac:dyDescent="0.5">
      <c r="A37" s="83">
        <v>7.4</v>
      </c>
      <c r="B37" s="82">
        <v>44</v>
      </c>
      <c r="C37" s="82">
        <v>12</v>
      </c>
      <c r="D37" s="84">
        <v>0.97399999999999998</v>
      </c>
      <c r="E37" s="82">
        <v>117</v>
      </c>
      <c r="F37" s="82">
        <v>3</v>
      </c>
      <c r="G37" s="82">
        <v>96</v>
      </c>
      <c r="H37" s="29">
        <v>0</v>
      </c>
      <c r="I37" s="82">
        <v>33</v>
      </c>
      <c r="J37" s="82">
        <v>6</v>
      </c>
      <c r="K37" s="82">
        <v>2</v>
      </c>
      <c r="L37" s="61">
        <v>40</v>
      </c>
      <c r="M37" s="62">
        <v>22</v>
      </c>
      <c r="N37" s="80">
        <v>1</v>
      </c>
      <c r="O37" s="30">
        <v>170</v>
      </c>
      <c r="P37" s="82">
        <v>0</v>
      </c>
      <c r="S37">
        <v>8.6999999999999993</v>
      </c>
      <c r="T37">
        <v>51</v>
      </c>
      <c r="U37">
        <v>15</v>
      </c>
      <c r="V37">
        <v>0.18</v>
      </c>
      <c r="W37">
        <v>84</v>
      </c>
      <c r="X37">
        <v>4</v>
      </c>
      <c r="Y37">
        <v>122</v>
      </c>
      <c r="Z37">
        <v>1</v>
      </c>
      <c r="AA37">
        <v>40</v>
      </c>
      <c r="AB37">
        <v>8</v>
      </c>
      <c r="AC37">
        <v>3</v>
      </c>
      <c r="AD37">
        <v>43</v>
      </c>
      <c r="AE37">
        <v>26</v>
      </c>
      <c r="AF37">
        <v>1</v>
      </c>
      <c r="AG37">
        <v>180</v>
      </c>
      <c r="AH37" s="106">
        <v>1</v>
      </c>
      <c r="AI37" s="107">
        <v>0</v>
      </c>
      <c r="AJ37" s="108">
        <f t="shared" si="1"/>
        <v>1</v>
      </c>
      <c r="AK37" s="80">
        <f t="shared" si="2"/>
        <v>1</v>
      </c>
      <c r="AL37" s="80">
        <f t="shared" si="3"/>
        <v>0.27668624367926892</v>
      </c>
      <c r="AM37" s="106">
        <f t="shared" si="4"/>
        <v>0.27668624367926892</v>
      </c>
      <c r="AN37" s="108">
        <f t="shared" si="5"/>
        <v>0.72331375632073103</v>
      </c>
      <c r="AO37" s="106">
        <f t="shared" si="6"/>
        <v>-1.2848711090764799</v>
      </c>
      <c r="AP37" s="108">
        <f t="shared" si="7"/>
        <v>0</v>
      </c>
      <c r="AQ37" s="80">
        <f t="shared" si="8"/>
        <v>2.6142020893499387</v>
      </c>
      <c r="BV37">
        <v>0.48454821522118086</v>
      </c>
      <c r="BW37">
        <v>1</v>
      </c>
      <c r="BX37">
        <v>0</v>
      </c>
      <c r="BY37" s="80">
        <f t="shared" si="13"/>
        <v>22</v>
      </c>
      <c r="BZ37" s="80">
        <f t="shared" si="14"/>
        <v>11</v>
      </c>
      <c r="CA37" s="80">
        <f t="shared" si="10"/>
        <v>0.59259259259259256</v>
      </c>
      <c r="CB37" s="80">
        <f t="shared" si="11"/>
        <v>0.88541666666666663</v>
      </c>
      <c r="CC37" s="80">
        <f t="shared" si="12"/>
        <v>1.6396604938271577E-2</v>
      </c>
    </row>
    <row r="38" spans="1:81" ht="15.75" x14ac:dyDescent="0.5">
      <c r="A38" s="83">
        <v>10.5</v>
      </c>
      <c r="B38" s="82">
        <v>58</v>
      </c>
      <c r="C38" s="82">
        <v>15</v>
      </c>
      <c r="D38" s="84">
        <v>0.16700000000000001</v>
      </c>
      <c r="E38" s="82">
        <v>81</v>
      </c>
      <c r="F38" s="82">
        <v>1</v>
      </c>
      <c r="G38" s="82">
        <v>120</v>
      </c>
      <c r="H38" s="29">
        <v>0</v>
      </c>
      <c r="I38" s="82">
        <v>39</v>
      </c>
      <c r="J38" s="82">
        <v>10</v>
      </c>
      <c r="K38" s="82">
        <v>2</v>
      </c>
      <c r="L38" s="61">
        <v>47</v>
      </c>
      <c r="M38" s="62">
        <v>35</v>
      </c>
      <c r="N38" s="80">
        <v>0</v>
      </c>
      <c r="O38" s="30">
        <v>188</v>
      </c>
      <c r="P38" s="82">
        <v>0</v>
      </c>
      <c r="S38">
        <v>8.6999999999999993</v>
      </c>
      <c r="T38">
        <v>53</v>
      </c>
      <c r="U38">
        <v>2</v>
      </c>
      <c r="V38">
        <v>2.8719999999999999</v>
      </c>
      <c r="W38">
        <v>144</v>
      </c>
      <c r="X38">
        <v>6</v>
      </c>
      <c r="Y38">
        <v>73</v>
      </c>
      <c r="Z38">
        <v>1</v>
      </c>
      <c r="AA38">
        <v>35</v>
      </c>
      <c r="AB38">
        <v>4</v>
      </c>
      <c r="AC38">
        <v>3</v>
      </c>
      <c r="AD38">
        <v>50</v>
      </c>
      <c r="AE38">
        <v>34</v>
      </c>
      <c r="AF38">
        <v>0</v>
      </c>
      <c r="AG38">
        <v>171</v>
      </c>
      <c r="AH38" s="106">
        <v>1</v>
      </c>
      <c r="AI38" s="107">
        <v>0</v>
      </c>
      <c r="AJ38" s="108">
        <f t="shared" si="1"/>
        <v>1</v>
      </c>
      <c r="AK38" s="80">
        <f t="shared" si="2"/>
        <v>1</v>
      </c>
      <c r="AL38" s="80">
        <f t="shared" si="3"/>
        <v>0.93868549779167298</v>
      </c>
      <c r="AM38" s="106">
        <f t="shared" si="4"/>
        <v>0.93868549779167298</v>
      </c>
      <c r="AN38" s="108">
        <f t="shared" si="5"/>
        <v>6.1314502208327015E-2</v>
      </c>
      <c r="AO38" s="106">
        <f t="shared" si="6"/>
        <v>-6.3274789005710846E-2</v>
      </c>
      <c r="AP38" s="108">
        <f t="shared" si="7"/>
        <v>100</v>
      </c>
      <c r="AQ38" s="80">
        <f t="shared" si="8"/>
        <v>6.5319537110751058E-2</v>
      </c>
      <c r="BV38">
        <v>0.49313107890554836</v>
      </c>
      <c r="BW38">
        <v>1</v>
      </c>
      <c r="BX38">
        <v>0</v>
      </c>
      <c r="BY38" s="80">
        <f t="shared" si="13"/>
        <v>23</v>
      </c>
      <c r="BZ38" s="80">
        <f t="shared" si="14"/>
        <v>11</v>
      </c>
      <c r="CA38" s="80">
        <f t="shared" si="10"/>
        <v>0.57407407407407407</v>
      </c>
      <c r="CB38" s="80">
        <f t="shared" si="11"/>
        <v>0.88541666666666663</v>
      </c>
      <c r="CC38" s="80">
        <f t="shared" si="12"/>
        <v>1.6396604938271577E-2</v>
      </c>
    </row>
    <row r="39" spans="1:81" ht="15.75" x14ac:dyDescent="0.5">
      <c r="A39" s="83">
        <v>12</v>
      </c>
      <c r="B39" s="82">
        <v>60</v>
      </c>
      <c r="C39" s="82">
        <v>5</v>
      </c>
      <c r="D39" s="84">
        <v>0.93700000000000006</v>
      </c>
      <c r="E39" s="82">
        <v>211</v>
      </c>
      <c r="F39" s="82">
        <v>3</v>
      </c>
      <c r="G39" s="82">
        <v>112</v>
      </c>
      <c r="H39" s="29">
        <v>0</v>
      </c>
      <c r="I39" s="82">
        <v>59</v>
      </c>
      <c r="J39" s="82">
        <v>15</v>
      </c>
      <c r="K39" s="82">
        <v>4</v>
      </c>
      <c r="L39" s="61">
        <v>37</v>
      </c>
      <c r="M39" s="62">
        <v>39</v>
      </c>
      <c r="N39" s="80">
        <v>0</v>
      </c>
      <c r="O39" s="30">
        <v>171</v>
      </c>
      <c r="P39" s="82">
        <v>1</v>
      </c>
      <c r="S39">
        <v>8.6999999999999993</v>
      </c>
      <c r="T39">
        <v>53</v>
      </c>
      <c r="U39">
        <v>10</v>
      </c>
      <c r="V39">
        <v>1.2</v>
      </c>
      <c r="W39">
        <v>83</v>
      </c>
      <c r="X39">
        <v>2</v>
      </c>
      <c r="Y39">
        <v>90</v>
      </c>
      <c r="Z39">
        <v>1</v>
      </c>
      <c r="AA39">
        <v>33</v>
      </c>
      <c r="AB39">
        <v>8</v>
      </c>
      <c r="AC39">
        <v>2</v>
      </c>
      <c r="AD39">
        <v>39</v>
      </c>
      <c r="AE39">
        <v>109</v>
      </c>
      <c r="AF39">
        <v>1</v>
      </c>
      <c r="AG39">
        <v>179</v>
      </c>
      <c r="AH39" s="106">
        <v>1</v>
      </c>
      <c r="AI39" s="107">
        <v>0</v>
      </c>
      <c r="AJ39" s="108">
        <f t="shared" si="1"/>
        <v>1</v>
      </c>
      <c r="AK39" s="80">
        <f t="shared" si="2"/>
        <v>1</v>
      </c>
      <c r="AL39" s="80">
        <f t="shared" si="3"/>
        <v>0.57363958032801343</v>
      </c>
      <c r="AM39" s="106">
        <f t="shared" si="4"/>
        <v>0.57363958032801343</v>
      </c>
      <c r="AN39" s="108">
        <f t="shared" si="5"/>
        <v>0.42636041967198657</v>
      </c>
      <c r="AO39" s="106">
        <f t="shared" si="6"/>
        <v>-0.55575398871609816</v>
      </c>
      <c r="AP39" s="108">
        <f t="shared" si="7"/>
        <v>100</v>
      </c>
      <c r="AQ39" s="80">
        <f t="shared" si="8"/>
        <v>0.74325488389101224</v>
      </c>
      <c r="BV39">
        <v>0.4940064799511541</v>
      </c>
      <c r="BW39">
        <v>1</v>
      </c>
      <c r="BX39">
        <v>0</v>
      </c>
      <c r="BY39" s="80">
        <f t="shared" si="13"/>
        <v>24</v>
      </c>
      <c r="BZ39" s="80">
        <f t="shared" si="14"/>
        <v>11</v>
      </c>
      <c r="CA39" s="80">
        <f t="shared" si="10"/>
        <v>0.55555555555555558</v>
      </c>
      <c r="CB39" s="80">
        <f t="shared" si="11"/>
        <v>0.88541666666666663</v>
      </c>
      <c r="CC39" s="80">
        <f t="shared" si="12"/>
        <v>0</v>
      </c>
    </row>
    <row r="40" spans="1:81" ht="15.75" x14ac:dyDescent="0.5">
      <c r="A40" s="83">
        <v>14.5</v>
      </c>
      <c r="B40" s="82">
        <v>54</v>
      </c>
      <c r="C40" s="82">
        <v>9</v>
      </c>
      <c r="D40" s="84">
        <v>4.5999999999999999E-2</v>
      </c>
      <c r="E40" s="82">
        <v>151</v>
      </c>
      <c r="F40" s="82">
        <v>0</v>
      </c>
      <c r="G40" s="82">
        <v>72</v>
      </c>
      <c r="H40" s="29">
        <v>1</v>
      </c>
      <c r="I40" s="82">
        <v>30</v>
      </c>
      <c r="J40" s="82">
        <v>13</v>
      </c>
      <c r="K40" s="82">
        <v>5</v>
      </c>
      <c r="L40" s="61">
        <v>39</v>
      </c>
      <c r="M40" s="62">
        <v>26</v>
      </c>
      <c r="N40" s="80">
        <v>0</v>
      </c>
      <c r="O40" s="30">
        <v>204</v>
      </c>
      <c r="P40" s="82">
        <v>1</v>
      </c>
      <c r="S40">
        <v>8.8000000000000007</v>
      </c>
      <c r="T40">
        <v>56</v>
      </c>
      <c r="U40">
        <v>3</v>
      </c>
      <c r="V40">
        <v>0.496</v>
      </c>
      <c r="W40">
        <v>86</v>
      </c>
      <c r="X40">
        <v>3</v>
      </c>
      <c r="Y40">
        <v>100</v>
      </c>
      <c r="Z40">
        <v>0</v>
      </c>
      <c r="AA40">
        <v>54</v>
      </c>
      <c r="AB40">
        <v>8</v>
      </c>
      <c r="AC40">
        <v>4</v>
      </c>
      <c r="AD40">
        <v>31</v>
      </c>
      <c r="AE40">
        <v>37</v>
      </c>
      <c r="AF40">
        <v>0</v>
      </c>
      <c r="AG40">
        <v>179</v>
      </c>
      <c r="AH40" s="106">
        <v>0</v>
      </c>
      <c r="AI40" s="107">
        <v>1</v>
      </c>
      <c r="AJ40" s="108">
        <f t="shared" si="1"/>
        <v>1</v>
      </c>
      <c r="AK40" s="80">
        <f t="shared" si="2"/>
        <v>0</v>
      </c>
      <c r="AL40" s="80">
        <f t="shared" si="3"/>
        <v>0.32362921550091556</v>
      </c>
      <c r="AM40" s="106">
        <f t="shared" si="4"/>
        <v>0.32362921550091556</v>
      </c>
      <c r="AN40" s="108">
        <f t="shared" si="5"/>
        <v>0.6763707844990845</v>
      </c>
      <c r="AO40" s="106">
        <f t="shared" si="6"/>
        <v>-0.39101385552938678</v>
      </c>
      <c r="AP40" s="108">
        <f t="shared" si="7"/>
        <v>100</v>
      </c>
      <c r="AQ40" s="80">
        <f t="shared" si="8"/>
        <v>0.47847899838044172</v>
      </c>
      <c r="BV40">
        <v>0.49830033048018818</v>
      </c>
      <c r="BW40">
        <v>0</v>
      </c>
      <c r="BX40">
        <v>1</v>
      </c>
      <c r="BY40" s="80">
        <f t="shared" si="13"/>
        <v>24</v>
      </c>
      <c r="BZ40" s="80">
        <f t="shared" si="14"/>
        <v>12</v>
      </c>
      <c r="CA40" s="80">
        <f t="shared" si="10"/>
        <v>0.55555555555555558</v>
      </c>
      <c r="CB40" s="80">
        <f t="shared" si="11"/>
        <v>0.875</v>
      </c>
      <c r="CC40" s="80">
        <f t="shared" si="12"/>
        <v>0</v>
      </c>
    </row>
    <row r="41" spans="1:81" ht="15.75" x14ac:dyDescent="0.5">
      <c r="A41" s="85">
        <v>5.9</v>
      </c>
      <c r="B41" s="82">
        <v>48</v>
      </c>
      <c r="C41" s="81">
        <v>2</v>
      </c>
      <c r="D41" s="86">
        <v>1.7999999999999999E-2</v>
      </c>
      <c r="E41" s="81">
        <v>77</v>
      </c>
      <c r="F41" s="81">
        <v>2</v>
      </c>
      <c r="G41" s="81">
        <v>150</v>
      </c>
      <c r="H41" s="29">
        <v>0</v>
      </c>
      <c r="I41" s="82">
        <v>28</v>
      </c>
      <c r="J41" s="82">
        <v>1</v>
      </c>
      <c r="K41" s="82">
        <v>6</v>
      </c>
      <c r="L41" s="61">
        <v>30</v>
      </c>
      <c r="M41" s="62">
        <v>24</v>
      </c>
      <c r="N41" s="80">
        <v>0</v>
      </c>
      <c r="O41" s="30">
        <v>160</v>
      </c>
      <c r="P41" s="82">
        <v>0</v>
      </c>
      <c r="S41">
        <v>8.8000000000000007</v>
      </c>
      <c r="T41">
        <v>58</v>
      </c>
      <c r="U41">
        <v>13</v>
      </c>
      <c r="V41">
        <v>0.86399999999999999</v>
      </c>
      <c r="W41">
        <v>129</v>
      </c>
      <c r="X41">
        <v>4</v>
      </c>
      <c r="Y41">
        <v>133</v>
      </c>
      <c r="Z41">
        <v>0</v>
      </c>
      <c r="AA41">
        <v>61</v>
      </c>
      <c r="AB41">
        <v>8</v>
      </c>
      <c r="AC41">
        <v>5</v>
      </c>
      <c r="AD41">
        <v>44</v>
      </c>
      <c r="AE41">
        <v>39</v>
      </c>
      <c r="AF41">
        <v>0</v>
      </c>
      <c r="AG41">
        <v>168</v>
      </c>
      <c r="AH41" s="106">
        <v>1</v>
      </c>
      <c r="AI41" s="107">
        <v>0</v>
      </c>
      <c r="AJ41" s="108">
        <f t="shared" si="1"/>
        <v>1</v>
      </c>
      <c r="AK41" s="80">
        <f t="shared" si="2"/>
        <v>1</v>
      </c>
      <c r="AL41" s="80">
        <f t="shared" si="3"/>
        <v>0.34294752164655268</v>
      </c>
      <c r="AM41" s="106">
        <f t="shared" si="4"/>
        <v>0.34294752164655268</v>
      </c>
      <c r="AN41" s="108">
        <f t="shared" si="5"/>
        <v>0.65705247835344727</v>
      </c>
      <c r="AO41" s="106">
        <f t="shared" si="6"/>
        <v>-1.0701778416366095</v>
      </c>
      <c r="AP41" s="108">
        <f t="shared" si="7"/>
        <v>0</v>
      </c>
      <c r="AQ41" s="80">
        <f t="shared" si="8"/>
        <v>1.9158980219446411</v>
      </c>
      <c r="BV41">
        <v>0.50033571497204143</v>
      </c>
      <c r="BW41">
        <v>0</v>
      </c>
      <c r="BX41">
        <v>1</v>
      </c>
      <c r="BY41" s="80">
        <f t="shared" si="13"/>
        <v>24</v>
      </c>
      <c r="BZ41" s="80">
        <f t="shared" si="14"/>
        <v>13</v>
      </c>
      <c r="CA41" s="80">
        <f t="shared" si="10"/>
        <v>0.55555555555555558</v>
      </c>
      <c r="CB41" s="80">
        <f t="shared" si="11"/>
        <v>0.86458333333333337</v>
      </c>
      <c r="CC41" s="80">
        <f t="shared" si="12"/>
        <v>1.6010802469135874E-2</v>
      </c>
    </row>
    <row r="42" spans="1:81" ht="15.75" x14ac:dyDescent="0.5">
      <c r="A42" s="83">
        <v>9</v>
      </c>
      <c r="B42" s="82">
        <v>53</v>
      </c>
      <c r="C42" s="82">
        <v>13</v>
      </c>
      <c r="D42" s="84">
        <v>0.84</v>
      </c>
      <c r="E42" s="82">
        <v>99</v>
      </c>
      <c r="F42" s="82">
        <v>3</v>
      </c>
      <c r="G42" s="82">
        <v>110</v>
      </c>
      <c r="H42" s="29">
        <v>0</v>
      </c>
      <c r="I42" s="82">
        <v>36</v>
      </c>
      <c r="J42" s="82">
        <v>9</v>
      </c>
      <c r="K42" s="82">
        <v>2</v>
      </c>
      <c r="L42" s="61">
        <v>41</v>
      </c>
      <c r="M42" s="62">
        <v>30</v>
      </c>
      <c r="N42" s="80">
        <v>1</v>
      </c>
      <c r="O42" s="30">
        <v>176</v>
      </c>
      <c r="P42" s="82">
        <v>1</v>
      </c>
      <c r="S42">
        <v>8.9</v>
      </c>
      <c r="T42">
        <v>39</v>
      </c>
      <c r="U42">
        <v>7</v>
      </c>
      <c r="V42">
        <v>7.1999999999999995E-2</v>
      </c>
      <c r="W42">
        <v>116</v>
      </c>
      <c r="X42">
        <v>7</v>
      </c>
      <c r="Y42">
        <v>155</v>
      </c>
      <c r="Z42">
        <v>1</v>
      </c>
      <c r="AA42">
        <v>44</v>
      </c>
      <c r="AB42">
        <v>16</v>
      </c>
      <c r="AC42">
        <v>2</v>
      </c>
      <c r="AD42">
        <v>35</v>
      </c>
      <c r="AE42">
        <v>8</v>
      </c>
      <c r="AF42">
        <v>1</v>
      </c>
      <c r="AG42">
        <v>170</v>
      </c>
      <c r="AH42" s="106">
        <v>1</v>
      </c>
      <c r="AI42" s="107">
        <v>0</v>
      </c>
      <c r="AJ42" s="108">
        <f t="shared" si="1"/>
        <v>1</v>
      </c>
      <c r="AK42" s="80">
        <f t="shared" si="2"/>
        <v>1</v>
      </c>
      <c r="AL42" s="80">
        <f t="shared" si="3"/>
        <v>0.45978331691726537</v>
      </c>
      <c r="AM42" s="106">
        <f t="shared" si="4"/>
        <v>0.45978331691726537</v>
      </c>
      <c r="AN42" s="108">
        <f t="shared" si="5"/>
        <v>0.54021668308273463</v>
      </c>
      <c r="AO42" s="106">
        <f t="shared" si="6"/>
        <v>-0.77699995065784266</v>
      </c>
      <c r="AP42" s="108">
        <f t="shared" si="7"/>
        <v>0</v>
      </c>
      <c r="AQ42" s="80">
        <f t="shared" si="8"/>
        <v>1.174937548201521</v>
      </c>
      <c r="BV42">
        <v>0.50823937403809205</v>
      </c>
      <c r="BW42">
        <v>1</v>
      </c>
      <c r="BX42">
        <v>0</v>
      </c>
      <c r="BY42" s="80">
        <f t="shared" si="13"/>
        <v>25</v>
      </c>
      <c r="BZ42" s="80">
        <f t="shared" si="14"/>
        <v>13</v>
      </c>
      <c r="CA42" s="80">
        <f t="shared" si="10"/>
        <v>0.53703703703703698</v>
      </c>
      <c r="CB42" s="80">
        <f t="shared" si="11"/>
        <v>0.86458333333333337</v>
      </c>
      <c r="CC42" s="80">
        <f t="shared" si="12"/>
        <v>1.6010802469135683E-2</v>
      </c>
    </row>
    <row r="43" spans="1:81" ht="15.75" x14ac:dyDescent="0.5">
      <c r="A43" s="83">
        <v>15.8</v>
      </c>
      <c r="B43" s="82">
        <v>88</v>
      </c>
      <c r="C43" s="82">
        <v>18</v>
      </c>
      <c r="D43" s="84">
        <v>1</v>
      </c>
      <c r="E43" s="82">
        <v>283</v>
      </c>
      <c r="F43" s="82">
        <v>2</v>
      </c>
      <c r="G43" s="82">
        <v>104</v>
      </c>
      <c r="H43" s="29">
        <v>0</v>
      </c>
      <c r="I43" s="82">
        <v>40</v>
      </c>
      <c r="J43" s="82">
        <v>8</v>
      </c>
      <c r="K43" s="82">
        <v>3</v>
      </c>
      <c r="L43" s="61">
        <v>43</v>
      </c>
      <c r="M43" s="62">
        <v>64</v>
      </c>
      <c r="N43" s="80">
        <v>0</v>
      </c>
      <c r="O43" s="30">
        <v>177</v>
      </c>
      <c r="P43" s="82">
        <v>1</v>
      </c>
      <c r="S43">
        <v>9</v>
      </c>
      <c r="T43">
        <v>39</v>
      </c>
      <c r="U43">
        <v>9</v>
      </c>
      <c r="V43">
        <v>0.10299999999999999</v>
      </c>
      <c r="W43">
        <v>89</v>
      </c>
      <c r="X43">
        <v>5</v>
      </c>
      <c r="Y43">
        <v>135</v>
      </c>
      <c r="Z43">
        <v>0</v>
      </c>
      <c r="AA43">
        <v>40</v>
      </c>
      <c r="AB43">
        <v>20</v>
      </c>
      <c r="AC43">
        <v>2</v>
      </c>
      <c r="AD43">
        <v>47</v>
      </c>
      <c r="AE43">
        <v>16</v>
      </c>
      <c r="AF43">
        <v>1</v>
      </c>
      <c r="AG43">
        <v>176</v>
      </c>
      <c r="AH43" s="106">
        <v>1</v>
      </c>
      <c r="AI43" s="107">
        <v>0</v>
      </c>
      <c r="AJ43" s="108">
        <f t="shared" si="1"/>
        <v>1</v>
      </c>
      <c r="AK43" s="80">
        <f t="shared" si="2"/>
        <v>1</v>
      </c>
      <c r="AL43" s="80">
        <f t="shared" si="3"/>
        <v>0.58148873988363403</v>
      </c>
      <c r="AM43" s="106">
        <f t="shared" si="4"/>
        <v>0.58148873988363403</v>
      </c>
      <c r="AN43" s="108">
        <f t="shared" si="5"/>
        <v>0.41851126011636597</v>
      </c>
      <c r="AO43" s="106">
        <f t="shared" si="6"/>
        <v>-0.54216367112554575</v>
      </c>
      <c r="AP43" s="108">
        <f t="shared" si="7"/>
        <v>100</v>
      </c>
      <c r="AQ43" s="80">
        <f t="shared" si="8"/>
        <v>0.71972375630200047</v>
      </c>
      <c r="BV43">
        <v>0.51072863409690972</v>
      </c>
      <c r="BW43">
        <v>1</v>
      </c>
      <c r="BX43">
        <v>0</v>
      </c>
      <c r="BY43" s="80">
        <f t="shared" si="13"/>
        <v>26</v>
      </c>
      <c r="BZ43" s="80">
        <f t="shared" si="14"/>
        <v>13</v>
      </c>
      <c r="CA43" s="80">
        <f t="shared" si="10"/>
        <v>0.5185185185185186</v>
      </c>
      <c r="CB43" s="80">
        <f t="shared" si="11"/>
        <v>0.86458333333333337</v>
      </c>
      <c r="CC43" s="80">
        <f t="shared" si="12"/>
        <v>1.6010802469135874E-2</v>
      </c>
    </row>
    <row r="44" spans="1:81" ht="15.75" x14ac:dyDescent="0.5">
      <c r="A44" s="83">
        <v>14</v>
      </c>
      <c r="B44" s="82">
        <v>59</v>
      </c>
      <c r="C44" s="82">
        <v>5</v>
      </c>
      <c r="D44" s="84">
        <v>1.159</v>
      </c>
      <c r="E44" s="82">
        <v>196</v>
      </c>
      <c r="F44" s="82">
        <v>1</v>
      </c>
      <c r="G44" s="82">
        <v>99</v>
      </c>
      <c r="H44" s="29">
        <v>0</v>
      </c>
      <c r="I44" s="82">
        <v>43</v>
      </c>
      <c r="J44" s="82">
        <v>15</v>
      </c>
      <c r="K44" s="82">
        <v>5</v>
      </c>
      <c r="L44" s="61">
        <v>35</v>
      </c>
      <c r="M44" s="62">
        <v>45</v>
      </c>
      <c r="N44" s="80">
        <v>0</v>
      </c>
      <c r="O44" s="30">
        <v>184</v>
      </c>
      <c r="P44" s="82">
        <v>1</v>
      </c>
      <c r="S44">
        <v>9</v>
      </c>
      <c r="T44">
        <v>48</v>
      </c>
      <c r="U44">
        <v>12</v>
      </c>
      <c r="V44">
        <v>0.183</v>
      </c>
      <c r="W44">
        <v>85</v>
      </c>
      <c r="X44">
        <v>4</v>
      </c>
      <c r="Y44">
        <v>130</v>
      </c>
      <c r="Z44">
        <v>0</v>
      </c>
      <c r="AA44">
        <v>37</v>
      </c>
      <c r="AB44">
        <v>11</v>
      </c>
      <c r="AC44">
        <v>2</v>
      </c>
      <c r="AD44">
        <v>38</v>
      </c>
      <c r="AE44">
        <v>22</v>
      </c>
      <c r="AF44">
        <v>0</v>
      </c>
      <c r="AG44">
        <v>178</v>
      </c>
      <c r="AH44" s="106">
        <v>1</v>
      </c>
      <c r="AI44" s="107">
        <v>0</v>
      </c>
      <c r="AJ44" s="108">
        <f t="shared" si="1"/>
        <v>1</v>
      </c>
      <c r="AK44" s="80">
        <f t="shared" si="2"/>
        <v>1</v>
      </c>
      <c r="AL44" s="80">
        <f t="shared" si="3"/>
        <v>0.8416639730961627</v>
      </c>
      <c r="AM44" s="106">
        <f t="shared" si="4"/>
        <v>0.8416639730961627</v>
      </c>
      <c r="AN44" s="108">
        <f t="shared" si="5"/>
        <v>0.1583360269038373</v>
      </c>
      <c r="AO44" s="106">
        <f t="shared" si="6"/>
        <v>-0.17237442622769436</v>
      </c>
      <c r="AP44" s="108">
        <f t="shared" si="7"/>
        <v>100</v>
      </c>
      <c r="AQ44" s="80">
        <f t="shared" si="8"/>
        <v>0.18812261420835097</v>
      </c>
      <c r="BV44">
        <v>0.52683233239852134</v>
      </c>
      <c r="BW44">
        <v>1</v>
      </c>
      <c r="BX44">
        <v>0</v>
      </c>
      <c r="BY44" s="80">
        <f t="shared" si="13"/>
        <v>27</v>
      </c>
      <c r="BZ44" s="80">
        <f t="shared" si="14"/>
        <v>13</v>
      </c>
      <c r="CA44" s="80">
        <f t="shared" si="10"/>
        <v>0.5</v>
      </c>
      <c r="CB44" s="80">
        <f t="shared" si="11"/>
        <v>0.86458333333333337</v>
      </c>
      <c r="CC44" s="80">
        <f t="shared" si="12"/>
        <v>1.601080246913578E-2</v>
      </c>
    </row>
    <row r="45" spans="1:81" ht="15.75" x14ac:dyDescent="0.5">
      <c r="A45" s="83">
        <v>15.3</v>
      </c>
      <c r="B45" s="82">
        <v>117</v>
      </c>
      <c r="C45" s="82">
        <v>2</v>
      </c>
      <c r="D45" s="84">
        <v>0.104</v>
      </c>
      <c r="E45" s="82">
        <v>253</v>
      </c>
      <c r="F45" s="82">
        <v>2</v>
      </c>
      <c r="G45" s="82">
        <v>145</v>
      </c>
      <c r="H45" s="29">
        <v>1</v>
      </c>
      <c r="I45" s="82">
        <v>52</v>
      </c>
      <c r="J45" s="82">
        <v>15</v>
      </c>
      <c r="K45" s="82">
        <v>3</v>
      </c>
      <c r="L45" s="61">
        <v>30</v>
      </c>
      <c r="M45" s="62">
        <v>59</v>
      </c>
      <c r="N45" s="80">
        <v>0</v>
      </c>
      <c r="O45" s="30">
        <v>169</v>
      </c>
      <c r="P45" s="82">
        <v>1</v>
      </c>
      <c r="S45">
        <v>9</v>
      </c>
      <c r="T45">
        <v>53</v>
      </c>
      <c r="U45">
        <v>13</v>
      </c>
      <c r="V45">
        <v>0.84</v>
      </c>
      <c r="W45">
        <v>99</v>
      </c>
      <c r="X45">
        <v>3</v>
      </c>
      <c r="Y45">
        <v>110</v>
      </c>
      <c r="Z45">
        <v>0</v>
      </c>
      <c r="AA45">
        <v>36</v>
      </c>
      <c r="AB45">
        <v>9</v>
      </c>
      <c r="AC45">
        <v>2</v>
      </c>
      <c r="AD45">
        <v>41</v>
      </c>
      <c r="AE45">
        <v>30</v>
      </c>
      <c r="AF45">
        <v>1</v>
      </c>
      <c r="AG45">
        <v>176</v>
      </c>
      <c r="AH45" s="106">
        <v>1</v>
      </c>
      <c r="AI45" s="107">
        <v>0</v>
      </c>
      <c r="AJ45" s="108">
        <f t="shared" si="1"/>
        <v>1</v>
      </c>
      <c r="AK45" s="80">
        <f t="shared" si="2"/>
        <v>1</v>
      </c>
      <c r="AL45" s="80">
        <f t="shared" si="3"/>
        <v>0.55348092279800776</v>
      </c>
      <c r="AM45" s="106">
        <f t="shared" si="4"/>
        <v>0.55348092279800776</v>
      </c>
      <c r="AN45" s="108">
        <f t="shared" si="5"/>
        <v>0.44651907720199224</v>
      </c>
      <c r="AO45" s="106">
        <f t="shared" si="6"/>
        <v>-0.59152799391702615</v>
      </c>
      <c r="AP45" s="108">
        <f t="shared" si="7"/>
        <v>100</v>
      </c>
      <c r="AQ45" s="80">
        <f t="shared" si="8"/>
        <v>0.80674700574088054</v>
      </c>
      <c r="BV45">
        <v>0.53680659889285087</v>
      </c>
      <c r="BW45">
        <v>1</v>
      </c>
      <c r="BX45">
        <v>0</v>
      </c>
      <c r="BY45" s="80">
        <f t="shared" si="13"/>
        <v>28</v>
      </c>
      <c r="BZ45" s="80">
        <f t="shared" si="14"/>
        <v>13</v>
      </c>
      <c r="CA45" s="80">
        <f t="shared" si="10"/>
        <v>0.48148148148148151</v>
      </c>
      <c r="CB45" s="80">
        <f t="shared" si="11"/>
        <v>0.86458333333333337</v>
      </c>
      <c r="CC45" s="80">
        <f t="shared" si="12"/>
        <v>0</v>
      </c>
    </row>
    <row r="46" spans="1:81" ht="15.75" x14ac:dyDescent="0.5">
      <c r="A46" s="83">
        <v>14.4</v>
      </c>
      <c r="B46" s="82">
        <v>83</v>
      </c>
      <c r="C46" s="82">
        <v>22</v>
      </c>
      <c r="D46" s="84">
        <v>0.93600000000000005</v>
      </c>
      <c r="E46" s="82">
        <v>203</v>
      </c>
      <c r="F46" s="82">
        <v>2</v>
      </c>
      <c r="G46" s="82">
        <v>111</v>
      </c>
      <c r="H46" s="29">
        <v>0</v>
      </c>
      <c r="I46" s="82">
        <v>45</v>
      </c>
      <c r="J46" s="82">
        <v>9</v>
      </c>
      <c r="K46" s="82">
        <v>3</v>
      </c>
      <c r="L46" s="61">
        <v>50</v>
      </c>
      <c r="M46" s="62">
        <v>87</v>
      </c>
      <c r="N46" s="80">
        <v>0</v>
      </c>
      <c r="O46" s="30">
        <v>178</v>
      </c>
      <c r="P46" s="82">
        <v>1</v>
      </c>
      <c r="S46">
        <v>9</v>
      </c>
      <c r="T46">
        <v>56</v>
      </c>
      <c r="U46">
        <v>3</v>
      </c>
      <c r="V46">
        <v>1.4039999999999999</v>
      </c>
      <c r="W46">
        <v>69</v>
      </c>
      <c r="X46">
        <v>1</v>
      </c>
      <c r="Y46">
        <v>87</v>
      </c>
      <c r="Z46">
        <v>0</v>
      </c>
      <c r="AA46">
        <v>34</v>
      </c>
      <c r="AB46">
        <v>8</v>
      </c>
      <c r="AC46">
        <v>2</v>
      </c>
      <c r="AD46">
        <v>32</v>
      </c>
      <c r="AE46">
        <v>38</v>
      </c>
      <c r="AF46">
        <v>0</v>
      </c>
      <c r="AG46">
        <v>181</v>
      </c>
      <c r="AH46" s="106">
        <v>1</v>
      </c>
      <c r="AI46" s="107">
        <v>0</v>
      </c>
      <c r="AJ46" s="108">
        <f t="shared" si="1"/>
        <v>1</v>
      </c>
      <c r="AK46" s="80">
        <f t="shared" si="2"/>
        <v>1</v>
      </c>
      <c r="AL46" s="80">
        <f t="shared" si="3"/>
        <v>0.78529497395169379</v>
      </c>
      <c r="AM46" s="106">
        <f t="shared" si="4"/>
        <v>0.78529497395169379</v>
      </c>
      <c r="AN46" s="108">
        <f t="shared" si="5"/>
        <v>0.21470502604830621</v>
      </c>
      <c r="AO46" s="106">
        <f t="shared" si="6"/>
        <v>-0.24169586878517421</v>
      </c>
      <c r="AP46" s="108">
        <f t="shared" si="7"/>
        <v>100</v>
      </c>
      <c r="AQ46" s="80">
        <f t="shared" si="8"/>
        <v>0.27340685114522773</v>
      </c>
      <c r="BV46">
        <v>0.55348092279800776</v>
      </c>
      <c r="BW46">
        <v>0</v>
      </c>
      <c r="BX46">
        <v>1</v>
      </c>
      <c r="BY46" s="80">
        <f t="shared" si="13"/>
        <v>28</v>
      </c>
      <c r="BZ46" s="80">
        <f t="shared" si="14"/>
        <v>14</v>
      </c>
      <c r="CA46" s="80">
        <f t="shared" si="10"/>
        <v>0.48148148148148151</v>
      </c>
      <c r="CB46" s="80">
        <f t="shared" si="11"/>
        <v>0.85416666666666663</v>
      </c>
      <c r="CC46" s="80">
        <f t="shared" si="12"/>
        <v>1.5817901234567971E-2</v>
      </c>
    </row>
    <row r="47" spans="1:81" ht="15.75" x14ac:dyDescent="0.5">
      <c r="A47" s="83">
        <v>14.8</v>
      </c>
      <c r="B47" s="82">
        <v>91</v>
      </c>
      <c r="C47" s="82">
        <v>2</v>
      </c>
      <c r="D47" s="84">
        <v>1.968</v>
      </c>
      <c r="E47" s="82">
        <v>164</v>
      </c>
      <c r="F47" s="82">
        <v>1</v>
      </c>
      <c r="G47" s="82">
        <v>86</v>
      </c>
      <c r="H47" s="29">
        <v>0</v>
      </c>
      <c r="I47" s="82">
        <v>33</v>
      </c>
      <c r="J47" s="82">
        <v>5</v>
      </c>
      <c r="K47" s="82">
        <v>2</v>
      </c>
      <c r="L47" s="61">
        <v>37</v>
      </c>
      <c r="M47" s="62">
        <v>98</v>
      </c>
      <c r="N47" s="80">
        <v>0</v>
      </c>
      <c r="O47" s="30">
        <v>194</v>
      </c>
      <c r="P47" s="82">
        <v>1</v>
      </c>
      <c r="S47">
        <v>9.1</v>
      </c>
      <c r="T47">
        <v>44</v>
      </c>
      <c r="U47">
        <v>14</v>
      </c>
      <c r="V47">
        <v>1.2270000000000001</v>
      </c>
      <c r="W47">
        <v>100</v>
      </c>
      <c r="X47">
        <v>5</v>
      </c>
      <c r="Y47">
        <v>98</v>
      </c>
      <c r="Z47">
        <v>0</v>
      </c>
      <c r="AA47">
        <v>37</v>
      </c>
      <c r="AB47">
        <v>10</v>
      </c>
      <c r="AC47">
        <v>4</v>
      </c>
      <c r="AD47">
        <v>41</v>
      </c>
      <c r="AE47">
        <v>20</v>
      </c>
      <c r="AF47">
        <v>0</v>
      </c>
      <c r="AG47">
        <v>180</v>
      </c>
      <c r="AH47" s="106">
        <v>1</v>
      </c>
      <c r="AI47" s="107">
        <v>0</v>
      </c>
      <c r="AJ47" s="108">
        <f t="shared" si="1"/>
        <v>1</v>
      </c>
      <c r="AK47" s="80">
        <f t="shared" si="2"/>
        <v>1</v>
      </c>
      <c r="AL47" s="80">
        <f t="shared" si="3"/>
        <v>0.92271828410664392</v>
      </c>
      <c r="AM47" s="106">
        <f t="shared" si="4"/>
        <v>0.92271828410664392</v>
      </c>
      <c r="AN47" s="108">
        <f t="shared" si="5"/>
        <v>7.7281715893356084E-2</v>
      </c>
      <c r="AO47" s="106">
        <f t="shared" si="6"/>
        <v>-8.0431308720279412E-2</v>
      </c>
      <c r="AP47" s="108">
        <f t="shared" si="7"/>
        <v>100</v>
      </c>
      <c r="AQ47" s="80">
        <f t="shared" si="8"/>
        <v>8.3754399608737123E-2</v>
      </c>
      <c r="BV47">
        <v>0.55695734744745951</v>
      </c>
      <c r="BW47">
        <v>1</v>
      </c>
      <c r="BX47">
        <v>0</v>
      </c>
      <c r="BY47" s="80">
        <f t="shared" si="13"/>
        <v>29</v>
      </c>
      <c r="BZ47" s="80">
        <f t="shared" si="14"/>
        <v>14</v>
      </c>
      <c r="CA47" s="80">
        <f t="shared" si="10"/>
        <v>0.46296296296296291</v>
      </c>
      <c r="CB47" s="80">
        <f t="shared" si="11"/>
        <v>0.85416666666666663</v>
      </c>
      <c r="CC47" s="80">
        <f t="shared" si="12"/>
        <v>0</v>
      </c>
    </row>
    <row r="48" spans="1:81" ht="15.75" x14ac:dyDescent="0.5">
      <c r="A48" s="83">
        <v>12.1</v>
      </c>
      <c r="B48" s="82">
        <v>56</v>
      </c>
      <c r="C48" s="82">
        <v>4</v>
      </c>
      <c r="D48" s="84">
        <v>2.536</v>
      </c>
      <c r="E48" s="82">
        <v>146</v>
      </c>
      <c r="F48" s="82">
        <v>1</v>
      </c>
      <c r="G48" s="82">
        <v>84</v>
      </c>
      <c r="H48" s="29">
        <v>1</v>
      </c>
      <c r="I48" s="82">
        <v>36</v>
      </c>
      <c r="J48" s="82">
        <v>8</v>
      </c>
      <c r="K48" s="82">
        <v>2</v>
      </c>
      <c r="L48" s="61">
        <v>50</v>
      </c>
      <c r="M48" s="62">
        <v>40</v>
      </c>
      <c r="N48" s="80">
        <v>0</v>
      </c>
      <c r="O48" s="30">
        <v>179</v>
      </c>
      <c r="P48" s="82">
        <v>1</v>
      </c>
      <c r="S48">
        <v>9.1</v>
      </c>
      <c r="T48">
        <v>62</v>
      </c>
      <c r="U48">
        <v>23</v>
      </c>
      <c r="V48">
        <v>0.42399999999999999</v>
      </c>
      <c r="W48">
        <v>123</v>
      </c>
      <c r="X48">
        <v>2</v>
      </c>
      <c r="Y48">
        <v>75</v>
      </c>
      <c r="Z48">
        <v>0</v>
      </c>
      <c r="AA48">
        <v>49</v>
      </c>
      <c r="AB48">
        <v>12</v>
      </c>
      <c r="AC48">
        <v>3</v>
      </c>
      <c r="AD48">
        <v>48</v>
      </c>
      <c r="AE48">
        <v>43</v>
      </c>
      <c r="AF48">
        <v>1</v>
      </c>
      <c r="AG48">
        <v>162</v>
      </c>
      <c r="AH48" s="106">
        <v>0</v>
      </c>
      <c r="AI48" s="107">
        <v>1</v>
      </c>
      <c r="AJ48" s="108">
        <f t="shared" si="1"/>
        <v>1</v>
      </c>
      <c r="AK48" s="80">
        <f t="shared" si="2"/>
        <v>0</v>
      </c>
      <c r="AL48" s="80">
        <f t="shared" si="3"/>
        <v>0.1185380991718183</v>
      </c>
      <c r="AM48" s="106">
        <f t="shared" si="4"/>
        <v>0.1185380991718183</v>
      </c>
      <c r="AN48" s="108">
        <f t="shared" si="5"/>
        <v>0.88146190082818165</v>
      </c>
      <c r="AO48" s="106">
        <f t="shared" si="6"/>
        <v>-0.12617349891980056</v>
      </c>
      <c r="AP48" s="108">
        <f t="shared" si="7"/>
        <v>100</v>
      </c>
      <c r="AQ48" s="80">
        <f t="shared" si="8"/>
        <v>0.13447898208696857</v>
      </c>
      <c r="BV48">
        <v>0.55791936640270712</v>
      </c>
      <c r="BW48">
        <v>0</v>
      </c>
      <c r="BX48">
        <v>1</v>
      </c>
      <c r="BY48" s="80">
        <f t="shared" si="13"/>
        <v>29</v>
      </c>
      <c r="BZ48" s="80">
        <f t="shared" si="14"/>
        <v>15</v>
      </c>
      <c r="CA48" s="80">
        <f t="shared" si="10"/>
        <v>0.46296296296296291</v>
      </c>
      <c r="CB48" s="80">
        <f t="shared" si="11"/>
        <v>0.84375</v>
      </c>
      <c r="CC48" s="80">
        <f t="shared" si="12"/>
        <v>0</v>
      </c>
    </row>
    <row r="49" spans="1:81" ht="15.75" x14ac:dyDescent="0.5">
      <c r="A49" s="83">
        <v>8</v>
      </c>
      <c r="B49" s="82">
        <v>51</v>
      </c>
      <c r="C49" s="82">
        <v>2</v>
      </c>
      <c r="D49" s="84">
        <v>0.41699999999999998</v>
      </c>
      <c r="E49" s="82">
        <v>121</v>
      </c>
      <c r="F49" s="82">
        <v>3</v>
      </c>
      <c r="G49" s="82">
        <v>123</v>
      </c>
      <c r="H49" s="29">
        <v>0</v>
      </c>
      <c r="I49" s="82">
        <v>36</v>
      </c>
      <c r="J49" s="82">
        <v>8</v>
      </c>
      <c r="K49" s="82">
        <v>2</v>
      </c>
      <c r="L49" s="61">
        <v>33</v>
      </c>
      <c r="M49" s="62">
        <v>32</v>
      </c>
      <c r="N49" s="80">
        <v>1</v>
      </c>
      <c r="O49" s="30">
        <v>167</v>
      </c>
      <c r="P49" s="82">
        <v>0</v>
      </c>
      <c r="S49">
        <v>9.1</v>
      </c>
      <c r="T49">
        <v>78</v>
      </c>
      <c r="U49">
        <v>3</v>
      </c>
      <c r="V49">
        <v>1.6240000000000001</v>
      </c>
      <c r="W49">
        <v>148</v>
      </c>
      <c r="X49">
        <v>5</v>
      </c>
      <c r="Y49">
        <v>73</v>
      </c>
      <c r="Z49">
        <v>0</v>
      </c>
      <c r="AA49">
        <v>39</v>
      </c>
      <c r="AB49">
        <v>11</v>
      </c>
      <c r="AC49">
        <v>4</v>
      </c>
      <c r="AD49">
        <v>36</v>
      </c>
      <c r="AE49">
        <v>59</v>
      </c>
      <c r="AF49">
        <v>0</v>
      </c>
      <c r="AG49">
        <v>175</v>
      </c>
      <c r="AH49" s="106">
        <v>1</v>
      </c>
      <c r="AI49" s="107">
        <v>0</v>
      </c>
      <c r="AJ49" s="108">
        <f t="shared" si="1"/>
        <v>1</v>
      </c>
      <c r="AK49" s="80">
        <f t="shared" si="2"/>
        <v>1</v>
      </c>
      <c r="AL49" s="80">
        <f t="shared" si="3"/>
        <v>0.98071017098672353</v>
      </c>
      <c r="AM49" s="106">
        <f t="shared" si="4"/>
        <v>0.98071017098672353</v>
      </c>
      <c r="AN49" s="108">
        <f t="shared" si="5"/>
        <v>1.9289829013276472E-2</v>
      </c>
      <c r="AO49" s="106">
        <f t="shared" si="6"/>
        <v>-1.9478305487725507E-2</v>
      </c>
      <c r="AP49" s="108">
        <f t="shared" si="7"/>
        <v>100</v>
      </c>
      <c r="AQ49" s="80">
        <f t="shared" si="8"/>
        <v>1.966924539374193E-2</v>
      </c>
      <c r="BV49">
        <v>0.56138217093979959</v>
      </c>
      <c r="BW49">
        <v>0</v>
      </c>
      <c r="BX49">
        <v>1</v>
      </c>
      <c r="BY49" s="80">
        <f t="shared" si="13"/>
        <v>29</v>
      </c>
      <c r="BZ49" s="80">
        <f t="shared" si="14"/>
        <v>16</v>
      </c>
      <c r="CA49" s="80">
        <f t="shared" si="10"/>
        <v>0.46296296296296291</v>
      </c>
      <c r="CB49" s="80">
        <f t="shared" si="11"/>
        <v>0.83333333333333337</v>
      </c>
      <c r="CC49" s="80">
        <f t="shared" si="12"/>
        <v>1.5432098765432075E-2</v>
      </c>
    </row>
    <row r="50" spans="1:81" ht="15.75" x14ac:dyDescent="0.5">
      <c r="A50" s="83">
        <v>8.4</v>
      </c>
      <c r="B50" s="82">
        <v>56</v>
      </c>
      <c r="C50" s="82">
        <v>14</v>
      </c>
      <c r="D50" s="84">
        <v>3.9E-2</v>
      </c>
      <c r="E50" s="82">
        <v>128</v>
      </c>
      <c r="F50" s="82">
        <v>1</v>
      </c>
      <c r="G50" s="82">
        <v>97</v>
      </c>
      <c r="H50" s="29">
        <v>1</v>
      </c>
      <c r="I50" s="82">
        <v>43</v>
      </c>
      <c r="J50" s="82">
        <v>6</v>
      </c>
      <c r="K50" s="82">
        <v>3</v>
      </c>
      <c r="L50" s="61">
        <v>41</v>
      </c>
      <c r="M50" s="62">
        <v>37</v>
      </c>
      <c r="N50" s="80">
        <v>0</v>
      </c>
      <c r="O50" s="30">
        <v>172</v>
      </c>
      <c r="P50" s="82">
        <v>0</v>
      </c>
      <c r="S50">
        <v>9.1999999999999993</v>
      </c>
      <c r="T50">
        <v>55</v>
      </c>
      <c r="U50">
        <v>16</v>
      </c>
      <c r="V50">
        <v>6.5000000000000002E-2</v>
      </c>
      <c r="W50">
        <v>154</v>
      </c>
      <c r="X50">
        <v>3</v>
      </c>
      <c r="Y50">
        <v>75</v>
      </c>
      <c r="Z50">
        <v>0</v>
      </c>
      <c r="AA50">
        <v>42</v>
      </c>
      <c r="AB50">
        <v>13</v>
      </c>
      <c r="AC50">
        <v>2</v>
      </c>
      <c r="AD50">
        <v>34</v>
      </c>
      <c r="AE50">
        <v>34</v>
      </c>
      <c r="AF50">
        <v>1</v>
      </c>
      <c r="AG50">
        <v>165</v>
      </c>
      <c r="AH50" s="106">
        <v>0</v>
      </c>
      <c r="AI50" s="107">
        <v>1</v>
      </c>
      <c r="AJ50" s="108">
        <f t="shared" si="1"/>
        <v>1</v>
      </c>
      <c r="AK50" s="80">
        <f t="shared" si="2"/>
        <v>0</v>
      </c>
      <c r="AL50" s="80">
        <f t="shared" si="3"/>
        <v>0.36956334212324687</v>
      </c>
      <c r="AM50" s="106">
        <f t="shared" si="4"/>
        <v>0.36956334212324687</v>
      </c>
      <c r="AN50" s="108">
        <f t="shared" si="5"/>
        <v>0.63043665787675307</v>
      </c>
      <c r="AO50" s="106">
        <f t="shared" si="6"/>
        <v>-0.46134259194391941</v>
      </c>
      <c r="AP50" s="108">
        <f t="shared" si="7"/>
        <v>100</v>
      </c>
      <c r="AQ50" s="80">
        <f t="shared" si="8"/>
        <v>0.58620217829321486</v>
      </c>
      <c r="BV50">
        <v>0.56229162788752396</v>
      </c>
      <c r="BW50">
        <v>1</v>
      </c>
      <c r="BX50">
        <v>0</v>
      </c>
      <c r="BY50" s="80">
        <f t="shared" si="13"/>
        <v>30</v>
      </c>
      <c r="BZ50" s="80">
        <f t="shared" si="14"/>
        <v>16</v>
      </c>
      <c r="CA50" s="80">
        <f t="shared" si="10"/>
        <v>0.44444444444444442</v>
      </c>
      <c r="CB50" s="80">
        <f t="shared" si="11"/>
        <v>0.83333333333333337</v>
      </c>
      <c r="CC50" s="80">
        <f t="shared" si="12"/>
        <v>0</v>
      </c>
    </row>
    <row r="51" spans="1:81" ht="15.75" x14ac:dyDescent="0.5">
      <c r="A51" s="83">
        <v>10.6</v>
      </c>
      <c r="B51" s="82">
        <v>51</v>
      </c>
      <c r="C51" s="82">
        <v>3</v>
      </c>
      <c r="D51" s="84">
        <v>1.155</v>
      </c>
      <c r="E51" s="82">
        <v>132</v>
      </c>
      <c r="F51" s="82">
        <v>2</v>
      </c>
      <c r="G51" s="82">
        <v>98</v>
      </c>
      <c r="H51" s="29">
        <v>1</v>
      </c>
      <c r="I51" s="82">
        <v>35</v>
      </c>
      <c r="J51" s="82">
        <v>1</v>
      </c>
      <c r="K51" s="82">
        <v>3</v>
      </c>
      <c r="L51" s="61">
        <v>35</v>
      </c>
      <c r="M51" s="62">
        <v>26</v>
      </c>
      <c r="N51" s="80">
        <v>0</v>
      </c>
      <c r="O51" s="30">
        <v>181</v>
      </c>
      <c r="P51" s="82">
        <v>0</v>
      </c>
      <c r="S51">
        <v>9.3000000000000007</v>
      </c>
      <c r="T51">
        <v>55</v>
      </c>
      <c r="U51">
        <v>11</v>
      </c>
      <c r="V51">
        <v>8.5000000000000006E-2</v>
      </c>
      <c r="W51">
        <v>125</v>
      </c>
      <c r="X51">
        <v>7</v>
      </c>
      <c r="Y51">
        <v>107</v>
      </c>
      <c r="Z51">
        <v>0</v>
      </c>
      <c r="AA51">
        <v>38</v>
      </c>
      <c r="AB51">
        <v>4</v>
      </c>
      <c r="AC51">
        <v>5</v>
      </c>
      <c r="AD51">
        <v>32</v>
      </c>
      <c r="AE51">
        <v>35</v>
      </c>
      <c r="AF51">
        <v>0</v>
      </c>
      <c r="AG51">
        <v>169</v>
      </c>
      <c r="AH51" s="106">
        <v>1</v>
      </c>
      <c r="AI51" s="107">
        <v>0</v>
      </c>
      <c r="AJ51" s="108">
        <f t="shared" si="1"/>
        <v>1</v>
      </c>
      <c r="AK51" s="80">
        <f t="shared" si="2"/>
        <v>1</v>
      </c>
      <c r="AL51" s="80">
        <f t="shared" si="3"/>
        <v>0.78279802972326928</v>
      </c>
      <c r="AM51" s="106">
        <f t="shared" si="4"/>
        <v>0.78279802972326928</v>
      </c>
      <c r="AN51" s="108">
        <f t="shared" si="5"/>
        <v>0.21720197027673072</v>
      </c>
      <c r="AO51" s="106">
        <f t="shared" si="6"/>
        <v>-0.24488056042394898</v>
      </c>
      <c r="AP51" s="108">
        <f t="shared" si="7"/>
        <v>100</v>
      </c>
      <c r="AQ51" s="80">
        <f t="shared" si="8"/>
        <v>0.2774687237696738</v>
      </c>
      <c r="BV51">
        <v>0.56371750400550846</v>
      </c>
      <c r="BW51">
        <v>0</v>
      </c>
      <c r="BX51">
        <v>1</v>
      </c>
      <c r="BY51" s="80">
        <f t="shared" si="13"/>
        <v>30</v>
      </c>
      <c r="BZ51" s="80">
        <f t="shared" si="14"/>
        <v>17</v>
      </c>
      <c r="CA51" s="80">
        <f t="shared" si="10"/>
        <v>0.44444444444444442</v>
      </c>
      <c r="CB51" s="80">
        <f t="shared" si="11"/>
        <v>0.82291666666666663</v>
      </c>
      <c r="CC51" s="80">
        <f t="shared" si="12"/>
        <v>1.5239197530864173E-2</v>
      </c>
    </row>
    <row r="52" spans="1:81" ht="15.75" x14ac:dyDescent="0.5">
      <c r="A52" s="83">
        <v>10.9</v>
      </c>
      <c r="B52" s="82">
        <v>56</v>
      </c>
      <c r="C52" s="82">
        <v>9</v>
      </c>
      <c r="D52" s="84">
        <v>1.9990000000000001</v>
      </c>
      <c r="E52" s="82">
        <v>75</v>
      </c>
      <c r="F52" s="82">
        <v>0</v>
      </c>
      <c r="G52" s="82">
        <v>72</v>
      </c>
      <c r="H52" s="29">
        <v>1</v>
      </c>
      <c r="I52" s="82">
        <v>49</v>
      </c>
      <c r="J52" s="82">
        <v>7</v>
      </c>
      <c r="K52" s="82">
        <v>4</v>
      </c>
      <c r="L52" s="61">
        <v>41</v>
      </c>
      <c r="M52" s="62">
        <v>33</v>
      </c>
      <c r="N52" s="80">
        <v>0</v>
      </c>
      <c r="O52" s="30">
        <v>189</v>
      </c>
      <c r="P52" s="82">
        <v>0</v>
      </c>
      <c r="S52">
        <v>9.4</v>
      </c>
      <c r="T52">
        <v>44</v>
      </c>
      <c r="U52">
        <v>12</v>
      </c>
      <c r="V52">
        <v>2.3239999999999998</v>
      </c>
      <c r="W52">
        <v>97</v>
      </c>
      <c r="X52">
        <v>2</v>
      </c>
      <c r="Y52">
        <v>101</v>
      </c>
      <c r="Z52">
        <v>0</v>
      </c>
      <c r="AA52">
        <v>49</v>
      </c>
      <c r="AB52">
        <v>19</v>
      </c>
      <c r="AC52">
        <v>3</v>
      </c>
      <c r="AD52">
        <v>32</v>
      </c>
      <c r="AE52">
        <v>21</v>
      </c>
      <c r="AF52">
        <v>1</v>
      </c>
      <c r="AG52">
        <v>179</v>
      </c>
      <c r="AH52" s="106">
        <v>1</v>
      </c>
      <c r="AI52" s="107">
        <v>0</v>
      </c>
      <c r="AJ52" s="108">
        <f t="shared" si="1"/>
        <v>1</v>
      </c>
      <c r="AK52" s="80">
        <f t="shared" si="2"/>
        <v>1</v>
      </c>
      <c r="AL52" s="80">
        <f t="shared" si="3"/>
        <v>0.6642803464347703</v>
      </c>
      <c r="AM52" s="106">
        <f t="shared" si="4"/>
        <v>0.6642803464347703</v>
      </c>
      <c r="AN52" s="108">
        <f t="shared" si="5"/>
        <v>0.3357196535652297</v>
      </c>
      <c r="AO52" s="106">
        <f t="shared" si="6"/>
        <v>-0.40905101012452655</v>
      </c>
      <c r="AP52" s="108">
        <f t="shared" si="7"/>
        <v>100</v>
      </c>
      <c r="AQ52" s="80">
        <f t="shared" si="8"/>
        <v>0.50538850858234152</v>
      </c>
      <c r="BV52">
        <v>0.56401677982661924</v>
      </c>
      <c r="BW52">
        <v>1</v>
      </c>
      <c r="BX52">
        <v>0</v>
      </c>
      <c r="BY52" s="80">
        <f t="shared" si="13"/>
        <v>31</v>
      </c>
      <c r="BZ52" s="80">
        <f t="shared" si="14"/>
        <v>17</v>
      </c>
      <c r="CA52" s="80">
        <f t="shared" si="10"/>
        <v>0.42592592592592593</v>
      </c>
      <c r="CB52" s="80">
        <f t="shared" si="11"/>
        <v>0.82291666666666663</v>
      </c>
      <c r="CC52" s="80">
        <f t="shared" si="12"/>
        <v>0</v>
      </c>
    </row>
    <row r="53" spans="1:81" ht="15.75" x14ac:dyDescent="0.5">
      <c r="A53" s="83">
        <v>8.6999999999999993</v>
      </c>
      <c r="B53" s="82">
        <v>53</v>
      </c>
      <c r="C53" s="82">
        <v>2</v>
      </c>
      <c r="D53" s="84">
        <v>2.8719999999999999</v>
      </c>
      <c r="E53" s="82">
        <v>144</v>
      </c>
      <c r="F53" s="82">
        <v>6</v>
      </c>
      <c r="G53" s="82">
        <v>73</v>
      </c>
      <c r="H53" s="29">
        <v>1</v>
      </c>
      <c r="I53" s="82">
        <v>35</v>
      </c>
      <c r="J53" s="82">
        <v>4</v>
      </c>
      <c r="K53" s="82">
        <v>3</v>
      </c>
      <c r="L53" s="61">
        <v>50</v>
      </c>
      <c r="M53" s="62">
        <v>34</v>
      </c>
      <c r="N53" s="80">
        <v>0</v>
      </c>
      <c r="O53" s="30">
        <v>171</v>
      </c>
      <c r="P53" s="82">
        <v>1</v>
      </c>
      <c r="S53">
        <v>9.4</v>
      </c>
      <c r="T53">
        <v>49</v>
      </c>
      <c r="U53">
        <v>10</v>
      </c>
      <c r="V53">
        <v>1.248</v>
      </c>
      <c r="W53">
        <v>92</v>
      </c>
      <c r="X53">
        <v>2</v>
      </c>
      <c r="Y53">
        <v>98</v>
      </c>
      <c r="Z53">
        <v>0</v>
      </c>
      <c r="AA53">
        <v>53</v>
      </c>
      <c r="AB53">
        <v>12</v>
      </c>
      <c r="AC53">
        <v>4</v>
      </c>
      <c r="AD53">
        <v>42</v>
      </c>
      <c r="AE53">
        <v>25</v>
      </c>
      <c r="AF53">
        <v>0</v>
      </c>
      <c r="AG53">
        <v>182</v>
      </c>
      <c r="AH53" s="106">
        <v>0</v>
      </c>
      <c r="AI53" s="107">
        <v>1</v>
      </c>
      <c r="AJ53" s="108">
        <f t="shared" si="1"/>
        <v>1</v>
      </c>
      <c r="AK53" s="80">
        <f t="shared" si="2"/>
        <v>0</v>
      </c>
      <c r="AL53" s="80">
        <f t="shared" si="3"/>
        <v>0.4940064799511541</v>
      </c>
      <c r="AM53" s="106">
        <f t="shared" si="4"/>
        <v>0.4940064799511541</v>
      </c>
      <c r="AN53" s="108">
        <f t="shared" si="5"/>
        <v>0.5059935200488459</v>
      </c>
      <c r="AO53" s="106">
        <f t="shared" si="6"/>
        <v>-0.68123141600424919</v>
      </c>
      <c r="AP53" s="108">
        <f t="shared" si="7"/>
        <v>100</v>
      </c>
      <c r="AQ53" s="80">
        <f t="shared" si="8"/>
        <v>0.97630989405450364</v>
      </c>
      <c r="BV53">
        <v>0.56855354439999861</v>
      </c>
      <c r="BW53">
        <v>0</v>
      </c>
      <c r="BX53">
        <v>1</v>
      </c>
      <c r="BY53" s="80">
        <f t="shared" si="13"/>
        <v>31</v>
      </c>
      <c r="BZ53" s="80">
        <f t="shared" si="14"/>
        <v>18</v>
      </c>
      <c r="CA53" s="80">
        <f t="shared" si="10"/>
        <v>0.42592592592592593</v>
      </c>
      <c r="CB53" s="80">
        <f t="shared" si="11"/>
        <v>0.8125</v>
      </c>
      <c r="CC53" s="80">
        <f t="shared" si="12"/>
        <v>0</v>
      </c>
    </row>
    <row r="54" spans="1:81" ht="15.75" x14ac:dyDescent="0.5">
      <c r="A54" s="83">
        <v>9.5</v>
      </c>
      <c r="B54" s="82">
        <v>62</v>
      </c>
      <c r="C54" s="82">
        <v>21</v>
      </c>
      <c r="D54" s="84">
        <v>0.73399999999999999</v>
      </c>
      <c r="E54" s="82">
        <v>152</v>
      </c>
      <c r="F54" s="82">
        <v>3</v>
      </c>
      <c r="G54" s="82">
        <v>111</v>
      </c>
      <c r="H54" s="29">
        <v>0</v>
      </c>
      <c r="I54" s="82">
        <v>44</v>
      </c>
      <c r="J54" s="82">
        <v>5</v>
      </c>
      <c r="K54" s="82">
        <v>3</v>
      </c>
      <c r="L54" s="61">
        <v>47</v>
      </c>
      <c r="M54" s="62">
        <v>43</v>
      </c>
      <c r="N54" s="80">
        <v>0</v>
      </c>
      <c r="O54" s="30">
        <v>169</v>
      </c>
      <c r="P54" s="82">
        <v>1</v>
      </c>
      <c r="S54">
        <v>9.4</v>
      </c>
      <c r="T54">
        <v>50</v>
      </c>
      <c r="U54">
        <v>11</v>
      </c>
      <c r="V54">
        <v>1.5449999999999999</v>
      </c>
      <c r="W54">
        <v>102</v>
      </c>
      <c r="X54">
        <v>3</v>
      </c>
      <c r="Y54">
        <v>110</v>
      </c>
      <c r="Z54">
        <v>0</v>
      </c>
      <c r="AA54">
        <v>41</v>
      </c>
      <c r="AB54">
        <v>10</v>
      </c>
      <c r="AC54">
        <v>3</v>
      </c>
      <c r="AD54">
        <v>41</v>
      </c>
      <c r="AE54">
        <v>28</v>
      </c>
      <c r="AF54">
        <v>1</v>
      </c>
      <c r="AG54">
        <v>169</v>
      </c>
      <c r="AH54" s="106">
        <v>1</v>
      </c>
      <c r="AI54" s="107">
        <v>0</v>
      </c>
      <c r="AJ54" s="108">
        <f t="shared" si="1"/>
        <v>1</v>
      </c>
      <c r="AK54" s="80">
        <f t="shared" si="2"/>
        <v>1</v>
      </c>
      <c r="AL54" s="80">
        <f t="shared" si="3"/>
        <v>0.33953952964585304</v>
      </c>
      <c r="AM54" s="106">
        <f t="shared" si="4"/>
        <v>0.33953952964585304</v>
      </c>
      <c r="AN54" s="108">
        <f t="shared" si="5"/>
        <v>0.66046047035414701</v>
      </c>
      <c r="AO54" s="106">
        <f t="shared" si="6"/>
        <v>-1.0801649038693462</v>
      </c>
      <c r="AP54" s="108">
        <f t="shared" si="7"/>
        <v>0</v>
      </c>
      <c r="AQ54" s="80">
        <f t="shared" si="8"/>
        <v>1.9451651801574366</v>
      </c>
      <c r="BV54">
        <v>0.57363958032801343</v>
      </c>
      <c r="BW54">
        <v>0</v>
      </c>
      <c r="BX54">
        <v>1</v>
      </c>
      <c r="BY54" s="80">
        <f t="shared" si="13"/>
        <v>31</v>
      </c>
      <c r="BZ54" s="80">
        <f t="shared" si="14"/>
        <v>19</v>
      </c>
      <c r="CA54" s="80">
        <f t="shared" si="10"/>
        <v>0.42592592592592593</v>
      </c>
      <c r="CB54" s="80">
        <f t="shared" si="11"/>
        <v>0.80208333333333337</v>
      </c>
      <c r="CC54" s="80">
        <f t="shared" si="12"/>
        <v>1.4853395061728373E-2</v>
      </c>
    </row>
    <row r="55" spans="1:81" ht="15.75" x14ac:dyDescent="0.5">
      <c r="A55" s="83">
        <v>6.8</v>
      </c>
      <c r="B55" s="82">
        <v>44</v>
      </c>
      <c r="C55" s="82">
        <v>4</v>
      </c>
      <c r="D55" s="84">
        <v>4.5900000000000003E-2</v>
      </c>
      <c r="E55" s="82">
        <v>104</v>
      </c>
      <c r="F55" s="82">
        <v>6</v>
      </c>
      <c r="G55" s="82">
        <v>86</v>
      </c>
      <c r="H55" s="29">
        <v>0</v>
      </c>
      <c r="I55" s="82">
        <v>29</v>
      </c>
      <c r="J55" s="82">
        <v>2</v>
      </c>
      <c r="K55" s="82">
        <v>2</v>
      </c>
      <c r="L55" s="61">
        <v>36</v>
      </c>
      <c r="M55" s="62">
        <v>21</v>
      </c>
      <c r="N55" s="80">
        <v>0</v>
      </c>
      <c r="O55" s="30">
        <v>168</v>
      </c>
      <c r="P55" s="82">
        <v>1</v>
      </c>
      <c r="S55">
        <v>9.4</v>
      </c>
      <c r="T55">
        <v>55</v>
      </c>
      <c r="U55">
        <v>14</v>
      </c>
      <c r="V55">
        <v>0.65500000000000003</v>
      </c>
      <c r="W55">
        <v>150</v>
      </c>
      <c r="X55">
        <v>3</v>
      </c>
      <c r="Y55">
        <v>108</v>
      </c>
      <c r="Z55">
        <v>0</v>
      </c>
      <c r="AA55">
        <v>37</v>
      </c>
      <c r="AB55">
        <v>9</v>
      </c>
      <c r="AC55">
        <v>2</v>
      </c>
      <c r="AD55">
        <v>40</v>
      </c>
      <c r="AE55">
        <v>35</v>
      </c>
      <c r="AF55">
        <v>0</v>
      </c>
      <c r="AG55">
        <v>168</v>
      </c>
      <c r="AH55" s="106">
        <v>1</v>
      </c>
      <c r="AI55" s="107">
        <v>0</v>
      </c>
      <c r="AJ55" s="108">
        <f t="shared" si="1"/>
        <v>1</v>
      </c>
      <c r="AK55" s="80">
        <f t="shared" si="2"/>
        <v>1</v>
      </c>
      <c r="AL55" s="80">
        <f t="shared" si="3"/>
        <v>0.84894558735583647</v>
      </c>
      <c r="AM55" s="106">
        <f t="shared" si="4"/>
        <v>0.84894558735583647</v>
      </c>
      <c r="AN55" s="108">
        <f t="shared" si="5"/>
        <v>0.15105441264416353</v>
      </c>
      <c r="AO55" s="106">
        <f t="shared" si="6"/>
        <v>-0.16376018500047021</v>
      </c>
      <c r="AP55" s="108">
        <f t="shared" si="7"/>
        <v>100</v>
      </c>
      <c r="AQ55" s="80">
        <f t="shared" si="8"/>
        <v>0.17793179550487362</v>
      </c>
      <c r="BV55">
        <v>0.57425669741250152</v>
      </c>
      <c r="BW55">
        <v>1</v>
      </c>
      <c r="BX55">
        <v>0</v>
      </c>
      <c r="BY55" s="80">
        <f t="shared" si="13"/>
        <v>32</v>
      </c>
      <c r="BZ55" s="80">
        <f t="shared" si="14"/>
        <v>19</v>
      </c>
      <c r="CA55" s="80">
        <f t="shared" si="10"/>
        <v>0.40740740740740744</v>
      </c>
      <c r="CB55" s="80">
        <f t="shared" si="11"/>
        <v>0.80208333333333337</v>
      </c>
      <c r="CC55" s="80">
        <f t="shared" si="12"/>
        <v>0</v>
      </c>
    </row>
    <row r="56" spans="1:81" ht="15.75" x14ac:dyDescent="0.5">
      <c r="A56" s="83">
        <v>7.2</v>
      </c>
      <c r="B56" s="82">
        <v>41</v>
      </c>
      <c r="C56" s="82">
        <v>12</v>
      </c>
      <c r="D56" s="84">
        <v>0.879</v>
      </c>
      <c r="E56" s="82">
        <v>112</v>
      </c>
      <c r="F56" s="82">
        <v>2</v>
      </c>
      <c r="G56" s="82">
        <v>120</v>
      </c>
      <c r="H56" s="29">
        <v>0</v>
      </c>
      <c r="I56" s="82">
        <v>39</v>
      </c>
      <c r="J56" s="82">
        <v>5</v>
      </c>
      <c r="K56" s="82">
        <v>3</v>
      </c>
      <c r="L56" s="61">
        <v>40</v>
      </c>
      <c r="M56" s="62">
        <v>14</v>
      </c>
      <c r="N56" s="80">
        <v>0</v>
      </c>
      <c r="O56" s="30">
        <v>167</v>
      </c>
      <c r="P56" s="82">
        <v>0</v>
      </c>
      <c r="S56">
        <v>9.5</v>
      </c>
      <c r="T56">
        <v>44</v>
      </c>
      <c r="U56">
        <v>10</v>
      </c>
      <c r="V56">
        <v>0.19600000000000001</v>
      </c>
      <c r="W56">
        <v>49</v>
      </c>
      <c r="X56">
        <v>3</v>
      </c>
      <c r="Y56">
        <v>111</v>
      </c>
      <c r="Z56">
        <v>0</v>
      </c>
      <c r="AA56">
        <v>33</v>
      </c>
      <c r="AB56">
        <v>12</v>
      </c>
      <c r="AC56">
        <v>2</v>
      </c>
      <c r="AD56">
        <v>40</v>
      </c>
      <c r="AE56">
        <v>15</v>
      </c>
      <c r="AF56">
        <v>0</v>
      </c>
      <c r="AG56">
        <v>189</v>
      </c>
      <c r="AH56" s="106">
        <v>1</v>
      </c>
      <c r="AI56" s="107">
        <v>0</v>
      </c>
      <c r="AJ56" s="108">
        <f t="shared" si="1"/>
        <v>1</v>
      </c>
      <c r="AK56" s="80">
        <f t="shared" si="2"/>
        <v>1</v>
      </c>
      <c r="AL56" s="80">
        <f t="shared" si="3"/>
        <v>0.82108847224160819</v>
      </c>
      <c r="AM56" s="106">
        <f t="shared" si="4"/>
        <v>0.82108847224160819</v>
      </c>
      <c r="AN56" s="108">
        <f t="shared" si="5"/>
        <v>0.17891152775839181</v>
      </c>
      <c r="AO56" s="106">
        <f t="shared" si="6"/>
        <v>-0.19712441377453563</v>
      </c>
      <c r="AP56" s="108">
        <f t="shared" si="7"/>
        <v>100</v>
      </c>
      <c r="AQ56" s="80">
        <f t="shared" si="8"/>
        <v>0.21789555426342225</v>
      </c>
      <c r="BV56">
        <v>0.57483766394677116</v>
      </c>
      <c r="BW56">
        <v>0</v>
      </c>
      <c r="BX56">
        <v>1</v>
      </c>
      <c r="BY56" s="80">
        <f t="shared" si="13"/>
        <v>32</v>
      </c>
      <c r="BZ56" s="80">
        <f t="shared" si="14"/>
        <v>20</v>
      </c>
      <c r="CA56" s="80">
        <f t="shared" si="10"/>
        <v>0.40740740740740744</v>
      </c>
      <c r="CB56" s="80">
        <f t="shared" si="11"/>
        <v>0.79166666666666663</v>
      </c>
      <c r="CC56" s="80">
        <f t="shared" si="12"/>
        <v>1.4660493827160559E-2</v>
      </c>
    </row>
    <row r="57" spans="1:81" ht="15.75" x14ac:dyDescent="0.5">
      <c r="A57" s="83">
        <v>11.3</v>
      </c>
      <c r="B57" s="82">
        <v>72</v>
      </c>
      <c r="C57" s="82">
        <v>4</v>
      </c>
      <c r="D57" s="84">
        <v>1.496</v>
      </c>
      <c r="E57" s="82">
        <v>139</v>
      </c>
      <c r="F57" s="82">
        <v>2</v>
      </c>
      <c r="G57" s="82">
        <v>84</v>
      </c>
      <c r="H57" s="29">
        <v>1</v>
      </c>
      <c r="I57" s="82">
        <v>36</v>
      </c>
      <c r="J57" s="82">
        <v>6</v>
      </c>
      <c r="K57" s="82">
        <v>3</v>
      </c>
      <c r="L57" s="61">
        <v>34</v>
      </c>
      <c r="M57" s="62">
        <v>77</v>
      </c>
      <c r="N57" s="80">
        <v>0</v>
      </c>
      <c r="O57" s="30">
        <v>184</v>
      </c>
      <c r="P57" s="82">
        <v>1</v>
      </c>
      <c r="S57">
        <v>9.5</v>
      </c>
      <c r="T57">
        <v>53</v>
      </c>
      <c r="U57">
        <v>19</v>
      </c>
      <c r="V57">
        <v>1.2949999999999999</v>
      </c>
      <c r="W57">
        <v>110</v>
      </c>
      <c r="X57">
        <v>1</v>
      </c>
      <c r="Y57">
        <v>88</v>
      </c>
      <c r="Z57">
        <v>0</v>
      </c>
      <c r="AA57">
        <v>40</v>
      </c>
      <c r="AB57">
        <v>8</v>
      </c>
      <c r="AC57">
        <v>3</v>
      </c>
      <c r="AD57">
        <v>49</v>
      </c>
      <c r="AE57">
        <v>31</v>
      </c>
      <c r="AF57">
        <v>1</v>
      </c>
      <c r="AG57">
        <v>182</v>
      </c>
      <c r="AH57" s="106">
        <v>1</v>
      </c>
      <c r="AI57" s="107">
        <v>0</v>
      </c>
      <c r="AJ57" s="108">
        <f t="shared" si="1"/>
        <v>1</v>
      </c>
      <c r="AK57" s="80">
        <f t="shared" si="2"/>
        <v>1</v>
      </c>
      <c r="AL57" s="80">
        <f t="shared" si="3"/>
        <v>0.4153046294946548</v>
      </c>
      <c r="AM57" s="106">
        <f t="shared" si="4"/>
        <v>0.4153046294946548</v>
      </c>
      <c r="AN57" s="108">
        <f t="shared" si="5"/>
        <v>0.58469537050534526</v>
      </c>
      <c r="AO57" s="106">
        <f t="shared" si="6"/>
        <v>-0.87874298105707938</v>
      </c>
      <c r="AP57" s="108">
        <f t="shared" si="7"/>
        <v>0</v>
      </c>
      <c r="AQ57" s="80">
        <f t="shared" si="8"/>
        <v>1.4078710637461618</v>
      </c>
      <c r="BV57">
        <v>0.57967397396950093</v>
      </c>
      <c r="BW57">
        <v>1</v>
      </c>
      <c r="BX57">
        <v>0</v>
      </c>
      <c r="BY57" s="80">
        <f t="shared" si="13"/>
        <v>33</v>
      </c>
      <c r="BZ57" s="80">
        <f t="shared" si="14"/>
        <v>20</v>
      </c>
      <c r="CA57" s="80">
        <f t="shared" si="10"/>
        <v>0.38888888888888884</v>
      </c>
      <c r="CB57" s="80">
        <f t="shared" si="11"/>
        <v>0.79166666666666663</v>
      </c>
      <c r="CC57" s="80">
        <f t="shared" si="12"/>
        <v>0</v>
      </c>
    </row>
    <row r="58" spans="1:81" ht="15.75" x14ac:dyDescent="0.5">
      <c r="A58" s="83">
        <v>9.4</v>
      </c>
      <c r="B58" s="82">
        <v>55</v>
      </c>
      <c r="C58" s="82">
        <v>14</v>
      </c>
      <c r="D58" s="84">
        <v>0.65500000000000003</v>
      </c>
      <c r="E58" s="82">
        <v>150</v>
      </c>
      <c r="F58" s="82">
        <v>3</v>
      </c>
      <c r="G58" s="82">
        <v>108</v>
      </c>
      <c r="H58" s="29">
        <v>0</v>
      </c>
      <c r="I58" s="82">
        <v>37</v>
      </c>
      <c r="J58" s="82">
        <v>9</v>
      </c>
      <c r="K58" s="82">
        <v>2</v>
      </c>
      <c r="L58" s="61">
        <v>40</v>
      </c>
      <c r="M58" s="62">
        <v>35</v>
      </c>
      <c r="N58" s="80">
        <v>0</v>
      </c>
      <c r="O58" s="30">
        <v>168</v>
      </c>
      <c r="P58" s="82">
        <v>1</v>
      </c>
      <c r="S58">
        <v>9.5</v>
      </c>
      <c r="T58">
        <v>62</v>
      </c>
      <c r="U58">
        <v>21</v>
      </c>
      <c r="V58">
        <v>0.73399999999999999</v>
      </c>
      <c r="W58">
        <v>152</v>
      </c>
      <c r="X58">
        <v>3</v>
      </c>
      <c r="Y58">
        <v>111</v>
      </c>
      <c r="Z58">
        <v>0</v>
      </c>
      <c r="AA58">
        <v>44</v>
      </c>
      <c r="AB58">
        <v>5</v>
      </c>
      <c r="AC58">
        <v>3</v>
      </c>
      <c r="AD58">
        <v>47</v>
      </c>
      <c r="AE58">
        <v>43</v>
      </c>
      <c r="AF58">
        <v>0</v>
      </c>
      <c r="AG58">
        <v>169</v>
      </c>
      <c r="AH58" s="106">
        <v>1</v>
      </c>
      <c r="AI58" s="107">
        <v>0</v>
      </c>
      <c r="AJ58" s="108">
        <f t="shared" si="1"/>
        <v>1</v>
      </c>
      <c r="AK58" s="80">
        <f t="shared" si="2"/>
        <v>1</v>
      </c>
      <c r="AL58" s="80">
        <f t="shared" si="3"/>
        <v>0.74109601450704854</v>
      </c>
      <c r="AM58" s="106">
        <f t="shared" si="4"/>
        <v>0.74109601450704854</v>
      </c>
      <c r="AN58" s="108">
        <f t="shared" si="5"/>
        <v>0.25890398549295146</v>
      </c>
      <c r="AO58" s="106">
        <f t="shared" si="6"/>
        <v>-0.2996250878465323</v>
      </c>
      <c r="AP58" s="108">
        <f t="shared" si="7"/>
        <v>100</v>
      </c>
      <c r="AQ58" s="80">
        <f t="shared" si="8"/>
        <v>0.34935282395920786</v>
      </c>
      <c r="BV58">
        <v>0.57999429966841143</v>
      </c>
      <c r="BW58">
        <v>0</v>
      </c>
      <c r="BX58">
        <v>1</v>
      </c>
      <c r="BY58" s="80">
        <f t="shared" si="13"/>
        <v>33</v>
      </c>
      <c r="BZ58" s="80">
        <f t="shared" si="14"/>
        <v>21</v>
      </c>
      <c r="CA58" s="80">
        <f t="shared" si="10"/>
        <v>0.38888888888888884</v>
      </c>
      <c r="CB58" s="80">
        <f t="shared" si="11"/>
        <v>0.78125</v>
      </c>
      <c r="CC58" s="80">
        <f t="shared" si="12"/>
        <v>0</v>
      </c>
    </row>
    <row r="59" spans="1:81" ht="15.75" x14ac:dyDescent="0.5">
      <c r="A59" s="83">
        <v>8.6</v>
      </c>
      <c r="B59" s="82">
        <v>48</v>
      </c>
      <c r="C59" s="82">
        <v>10</v>
      </c>
      <c r="D59" s="84">
        <v>1.6439999999999999</v>
      </c>
      <c r="E59" s="82">
        <v>60</v>
      </c>
      <c r="F59" s="82">
        <v>3</v>
      </c>
      <c r="G59" s="82">
        <v>118</v>
      </c>
      <c r="H59" s="29">
        <v>1</v>
      </c>
      <c r="I59" s="82">
        <v>34</v>
      </c>
      <c r="J59" s="82">
        <v>19</v>
      </c>
      <c r="K59" s="82">
        <v>1</v>
      </c>
      <c r="L59" s="61">
        <v>39</v>
      </c>
      <c r="M59" s="62">
        <v>22</v>
      </c>
      <c r="N59" s="80">
        <v>1</v>
      </c>
      <c r="O59" s="30">
        <v>180</v>
      </c>
      <c r="P59" s="82">
        <v>0</v>
      </c>
      <c r="S59">
        <v>9.6</v>
      </c>
      <c r="T59">
        <v>51</v>
      </c>
      <c r="U59">
        <v>6</v>
      </c>
      <c r="V59">
        <v>0.498</v>
      </c>
      <c r="W59">
        <v>31</v>
      </c>
      <c r="X59">
        <v>4</v>
      </c>
      <c r="Y59">
        <v>117</v>
      </c>
      <c r="Z59">
        <v>0</v>
      </c>
      <c r="AA59">
        <v>30</v>
      </c>
      <c r="AB59">
        <v>5</v>
      </c>
      <c r="AC59">
        <v>2</v>
      </c>
      <c r="AD59">
        <v>36</v>
      </c>
      <c r="AE59">
        <v>20</v>
      </c>
      <c r="AF59">
        <v>0</v>
      </c>
      <c r="AG59">
        <v>187</v>
      </c>
      <c r="AH59" s="106">
        <v>1</v>
      </c>
      <c r="AI59" s="107">
        <v>0</v>
      </c>
      <c r="AJ59" s="108">
        <f t="shared" si="1"/>
        <v>1</v>
      </c>
      <c r="AK59" s="80">
        <f t="shared" si="2"/>
        <v>1</v>
      </c>
      <c r="AL59" s="80">
        <f t="shared" si="3"/>
        <v>0.78706697194127195</v>
      </c>
      <c r="AM59" s="106">
        <f t="shared" si="4"/>
        <v>0.78706697194127195</v>
      </c>
      <c r="AN59" s="108">
        <f t="shared" si="5"/>
        <v>0.21293302805872805</v>
      </c>
      <c r="AO59" s="106">
        <f t="shared" si="6"/>
        <v>-0.23944193642006759</v>
      </c>
      <c r="AP59" s="108">
        <f t="shared" si="7"/>
        <v>100</v>
      </c>
      <c r="AQ59" s="80">
        <f t="shared" si="8"/>
        <v>0.27053991038848513</v>
      </c>
      <c r="BV59">
        <v>0.58148873988363403</v>
      </c>
      <c r="BW59">
        <v>0</v>
      </c>
      <c r="BX59">
        <v>1</v>
      </c>
      <c r="BY59" s="80">
        <f t="shared" si="13"/>
        <v>33</v>
      </c>
      <c r="BZ59" s="80">
        <f t="shared" si="14"/>
        <v>22</v>
      </c>
      <c r="CA59" s="80">
        <f t="shared" si="10"/>
        <v>0.38888888888888884</v>
      </c>
      <c r="CB59" s="80">
        <f t="shared" si="11"/>
        <v>0.77083333333333337</v>
      </c>
      <c r="CC59" s="80">
        <f t="shared" si="12"/>
        <v>0</v>
      </c>
    </row>
    <row r="60" spans="1:81" ht="15.75" x14ac:dyDescent="0.5">
      <c r="A60" s="83">
        <v>17.100000000000001</v>
      </c>
      <c r="B60" s="82">
        <v>76</v>
      </c>
      <c r="C60" s="82">
        <v>5</v>
      </c>
      <c r="D60" s="84">
        <v>0.81899999999999995</v>
      </c>
      <c r="E60" s="82">
        <v>266</v>
      </c>
      <c r="F60" s="82">
        <v>4</v>
      </c>
      <c r="G60" s="82">
        <v>92</v>
      </c>
      <c r="H60" s="29">
        <v>1</v>
      </c>
      <c r="I60" s="82">
        <v>52</v>
      </c>
      <c r="J60" s="82">
        <v>18</v>
      </c>
      <c r="K60" s="82">
        <v>5</v>
      </c>
      <c r="L60" s="61">
        <v>34</v>
      </c>
      <c r="M60" s="62">
        <v>87</v>
      </c>
      <c r="N60" s="80">
        <v>1</v>
      </c>
      <c r="O60" s="30">
        <v>186</v>
      </c>
      <c r="P60" s="82">
        <v>0</v>
      </c>
      <c r="S60">
        <v>9.6999999999999993</v>
      </c>
      <c r="T60">
        <v>46</v>
      </c>
      <c r="U60">
        <v>7</v>
      </c>
      <c r="V60">
        <v>1.9630000000000001</v>
      </c>
      <c r="W60">
        <v>113</v>
      </c>
      <c r="X60">
        <v>4</v>
      </c>
      <c r="Y60">
        <v>85</v>
      </c>
      <c r="Z60">
        <v>0</v>
      </c>
      <c r="AA60">
        <v>28</v>
      </c>
      <c r="AB60">
        <v>10</v>
      </c>
      <c r="AC60">
        <v>1</v>
      </c>
      <c r="AD60">
        <v>39</v>
      </c>
      <c r="AE60">
        <v>22</v>
      </c>
      <c r="AF60">
        <v>0</v>
      </c>
      <c r="AG60">
        <v>181</v>
      </c>
      <c r="AH60" s="106">
        <v>1</v>
      </c>
      <c r="AI60" s="107">
        <v>0</v>
      </c>
      <c r="AJ60" s="108">
        <f t="shared" si="1"/>
        <v>1</v>
      </c>
      <c r="AK60" s="80">
        <f t="shared" si="2"/>
        <v>1</v>
      </c>
      <c r="AL60" s="80">
        <f t="shared" si="3"/>
        <v>0.97924574994707847</v>
      </c>
      <c r="AM60" s="106">
        <f t="shared" si="4"/>
        <v>0.97924574994707847</v>
      </c>
      <c r="AN60" s="108">
        <f t="shared" si="5"/>
        <v>2.075425005292153E-2</v>
      </c>
      <c r="AO60" s="106">
        <f t="shared" si="6"/>
        <v>-2.0972646555823024E-2</v>
      </c>
      <c r="AP60" s="108">
        <f t="shared" si="7"/>
        <v>100</v>
      </c>
      <c r="AQ60" s="80">
        <f t="shared" si="8"/>
        <v>2.1194118079188147E-2</v>
      </c>
      <c r="BV60">
        <v>0.58210637664768061</v>
      </c>
      <c r="BW60">
        <v>0</v>
      </c>
      <c r="BX60">
        <v>1</v>
      </c>
      <c r="BY60" s="80">
        <f t="shared" si="13"/>
        <v>33</v>
      </c>
      <c r="BZ60" s="80">
        <f t="shared" si="14"/>
        <v>23</v>
      </c>
      <c r="CA60" s="80">
        <f t="shared" si="10"/>
        <v>0.38888888888888884</v>
      </c>
      <c r="CB60" s="80">
        <f t="shared" si="11"/>
        <v>0.76041666666666663</v>
      </c>
      <c r="CC60" s="80">
        <f t="shared" si="12"/>
        <v>0</v>
      </c>
    </row>
    <row r="61" spans="1:81" ht="15.75" x14ac:dyDescent="0.5">
      <c r="A61" s="83">
        <v>15.4</v>
      </c>
      <c r="B61" s="82">
        <v>58</v>
      </c>
      <c r="C61" s="82">
        <v>6</v>
      </c>
      <c r="D61" s="84">
        <v>1.623</v>
      </c>
      <c r="E61" s="82">
        <v>209</v>
      </c>
      <c r="F61" s="82">
        <v>1</v>
      </c>
      <c r="G61" s="82">
        <v>88</v>
      </c>
      <c r="H61" s="29">
        <v>1</v>
      </c>
      <c r="I61" s="82">
        <v>45</v>
      </c>
      <c r="J61" s="82">
        <v>10</v>
      </c>
      <c r="K61" s="82">
        <v>3</v>
      </c>
      <c r="L61" s="61">
        <v>38</v>
      </c>
      <c r="M61" s="62">
        <v>45</v>
      </c>
      <c r="N61" s="80">
        <v>1</v>
      </c>
      <c r="O61" s="30">
        <v>187</v>
      </c>
      <c r="P61" s="82">
        <v>0</v>
      </c>
      <c r="S61">
        <v>9.6999999999999993</v>
      </c>
      <c r="T61">
        <v>54</v>
      </c>
      <c r="U61">
        <v>2</v>
      </c>
      <c r="V61">
        <v>0.626</v>
      </c>
      <c r="W61">
        <v>51</v>
      </c>
      <c r="X61">
        <v>2</v>
      </c>
      <c r="Y61">
        <v>107</v>
      </c>
      <c r="Z61">
        <v>0</v>
      </c>
      <c r="AA61">
        <v>38</v>
      </c>
      <c r="AB61">
        <v>8</v>
      </c>
      <c r="AC61">
        <v>3</v>
      </c>
      <c r="AD61">
        <v>28</v>
      </c>
      <c r="AE61">
        <v>26</v>
      </c>
      <c r="AF61">
        <v>0</v>
      </c>
      <c r="AG61">
        <v>193</v>
      </c>
      <c r="AH61" s="106">
        <v>1</v>
      </c>
      <c r="AI61" s="107">
        <v>0</v>
      </c>
      <c r="AJ61" s="108">
        <f t="shared" si="1"/>
        <v>1</v>
      </c>
      <c r="AK61" s="80">
        <f t="shared" si="2"/>
        <v>1</v>
      </c>
      <c r="AL61" s="80">
        <f t="shared" si="3"/>
        <v>0.73228895974207264</v>
      </c>
      <c r="AM61" s="106">
        <f t="shared" si="4"/>
        <v>0.73228895974207264</v>
      </c>
      <c r="AN61" s="108">
        <f t="shared" si="5"/>
        <v>0.26771104025792736</v>
      </c>
      <c r="AO61" s="106">
        <f t="shared" si="6"/>
        <v>-0.31158008916958579</v>
      </c>
      <c r="AP61" s="108">
        <f t="shared" si="7"/>
        <v>100</v>
      </c>
      <c r="AQ61" s="80">
        <f t="shared" si="8"/>
        <v>0.36558115030468402</v>
      </c>
      <c r="BV61">
        <v>0.58970936622063408</v>
      </c>
      <c r="BW61">
        <v>0</v>
      </c>
      <c r="BX61">
        <v>1</v>
      </c>
      <c r="BY61" s="80">
        <f t="shared" si="13"/>
        <v>33</v>
      </c>
      <c r="BZ61" s="80">
        <f t="shared" si="14"/>
        <v>24</v>
      </c>
      <c r="CA61" s="80">
        <f t="shared" si="10"/>
        <v>0.38888888888888884</v>
      </c>
      <c r="CB61" s="80">
        <f t="shared" si="11"/>
        <v>0.75</v>
      </c>
      <c r="CC61" s="80">
        <f t="shared" si="12"/>
        <v>0</v>
      </c>
    </row>
    <row r="62" spans="1:81" ht="15.75" x14ac:dyDescent="0.5">
      <c r="A62" s="83">
        <v>11</v>
      </c>
      <c r="B62" s="82">
        <v>51</v>
      </c>
      <c r="C62" s="82">
        <v>6</v>
      </c>
      <c r="D62" s="84">
        <v>1.0840000000000001</v>
      </c>
      <c r="E62" s="82">
        <v>181</v>
      </c>
      <c r="F62" s="82">
        <v>2</v>
      </c>
      <c r="G62" s="82">
        <v>101</v>
      </c>
      <c r="H62" s="29">
        <v>1</v>
      </c>
      <c r="I62" s="82">
        <v>53</v>
      </c>
      <c r="J62" s="82">
        <v>9</v>
      </c>
      <c r="K62" s="82">
        <v>4</v>
      </c>
      <c r="L62" s="61">
        <v>37</v>
      </c>
      <c r="M62" s="62">
        <v>33</v>
      </c>
      <c r="N62" s="80">
        <v>0</v>
      </c>
      <c r="O62" s="30">
        <v>170</v>
      </c>
      <c r="P62" s="82">
        <v>0</v>
      </c>
      <c r="S62">
        <v>9.6999999999999993</v>
      </c>
      <c r="T62">
        <v>55</v>
      </c>
      <c r="U62">
        <v>4</v>
      </c>
      <c r="V62">
        <v>1.3839999999999999</v>
      </c>
      <c r="W62">
        <v>33</v>
      </c>
      <c r="X62">
        <v>2</v>
      </c>
      <c r="Y62">
        <v>100</v>
      </c>
      <c r="Z62">
        <v>0</v>
      </c>
      <c r="AA62">
        <v>27</v>
      </c>
      <c r="AB62">
        <v>10</v>
      </c>
      <c r="AC62">
        <v>1</v>
      </c>
      <c r="AD62">
        <v>34</v>
      </c>
      <c r="AE62">
        <v>94</v>
      </c>
      <c r="AF62">
        <v>1</v>
      </c>
      <c r="AG62">
        <v>192</v>
      </c>
      <c r="AH62" s="106">
        <v>1</v>
      </c>
      <c r="AI62" s="107">
        <v>0</v>
      </c>
      <c r="AJ62" s="108">
        <f t="shared" si="1"/>
        <v>1</v>
      </c>
      <c r="AK62" s="80">
        <f t="shared" si="2"/>
        <v>1</v>
      </c>
      <c r="AL62" s="80">
        <f t="shared" si="3"/>
        <v>0.85974146002611207</v>
      </c>
      <c r="AM62" s="106">
        <f t="shared" si="4"/>
        <v>0.85974146002611207</v>
      </c>
      <c r="AN62" s="108">
        <f t="shared" si="5"/>
        <v>0.14025853997388793</v>
      </c>
      <c r="AO62" s="106">
        <f t="shared" si="6"/>
        <v>-0.15112356280881628</v>
      </c>
      <c r="AP62" s="108">
        <f t="shared" si="7"/>
        <v>100</v>
      </c>
      <c r="AQ62" s="80">
        <f t="shared" si="8"/>
        <v>0.16314037009408386</v>
      </c>
      <c r="BV62">
        <v>0.59229396112446031</v>
      </c>
      <c r="BW62">
        <v>0</v>
      </c>
      <c r="BX62">
        <v>1</v>
      </c>
      <c r="BY62" s="80">
        <f t="shared" si="13"/>
        <v>33</v>
      </c>
      <c r="BZ62" s="80">
        <f t="shared" si="14"/>
        <v>25</v>
      </c>
      <c r="CA62" s="80">
        <f t="shared" si="10"/>
        <v>0.38888888888888884</v>
      </c>
      <c r="CB62" s="80">
        <f t="shared" si="11"/>
        <v>0.73958333333333326</v>
      </c>
      <c r="CC62" s="80">
        <f t="shared" si="12"/>
        <v>0</v>
      </c>
    </row>
    <row r="63" spans="1:81" ht="15.75" x14ac:dyDescent="0.5">
      <c r="A63" s="83">
        <v>15.6</v>
      </c>
      <c r="B63" s="82">
        <v>67</v>
      </c>
      <c r="C63" s="82">
        <v>13</v>
      </c>
      <c r="D63" s="84">
        <v>1.4610000000000001</v>
      </c>
      <c r="E63" s="82">
        <v>180</v>
      </c>
      <c r="F63" s="82">
        <v>4</v>
      </c>
      <c r="G63" s="82">
        <v>91</v>
      </c>
      <c r="H63" s="29">
        <v>0</v>
      </c>
      <c r="I63" s="82">
        <v>44</v>
      </c>
      <c r="J63" s="82">
        <v>10</v>
      </c>
      <c r="K63" s="82">
        <v>3</v>
      </c>
      <c r="L63" s="61">
        <v>40</v>
      </c>
      <c r="M63" s="62">
        <v>44</v>
      </c>
      <c r="N63" s="80">
        <v>0</v>
      </c>
      <c r="O63" s="30">
        <v>187</v>
      </c>
      <c r="P63" s="82">
        <v>0</v>
      </c>
      <c r="S63">
        <v>9.6999999999999993</v>
      </c>
      <c r="T63">
        <v>62</v>
      </c>
      <c r="U63">
        <v>11</v>
      </c>
      <c r="V63">
        <v>1.1519999999999999</v>
      </c>
      <c r="W63">
        <v>106</v>
      </c>
      <c r="X63">
        <v>2</v>
      </c>
      <c r="Y63">
        <v>96</v>
      </c>
      <c r="Z63">
        <v>1</v>
      </c>
      <c r="AA63">
        <v>42</v>
      </c>
      <c r="AB63">
        <v>8</v>
      </c>
      <c r="AC63">
        <v>3</v>
      </c>
      <c r="AD63">
        <v>42</v>
      </c>
      <c r="AE63">
        <v>49</v>
      </c>
      <c r="AF63">
        <v>0</v>
      </c>
      <c r="AG63">
        <v>178</v>
      </c>
      <c r="AH63" s="106">
        <v>1</v>
      </c>
      <c r="AI63" s="107">
        <v>0</v>
      </c>
      <c r="AJ63" s="108">
        <f t="shared" si="1"/>
        <v>1</v>
      </c>
      <c r="AK63" s="80">
        <f t="shared" si="2"/>
        <v>1</v>
      </c>
      <c r="AL63" s="80">
        <f t="shared" si="3"/>
        <v>0.63078193513765857</v>
      </c>
      <c r="AM63" s="106">
        <f t="shared" si="4"/>
        <v>0.63078193513765857</v>
      </c>
      <c r="AN63" s="108">
        <f t="shared" si="5"/>
        <v>0.36921806486234143</v>
      </c>
      <c r="AO63" s="106">
        <f t="shared" si="6"/>
        <v>-0.46079506232226025</v>
      </c>
      <c r="AP63" s="108">
        <f t="shared" si="7"/>
        <v>100</v>
      </c>
      <c r="AQ63" s="80">
        <f t="shared" si="8"/>
        <v>0.5853339233340048</v>
      </c>
      <c r="BV63">
        <v>0.59727104777568707</v>
      </c>
      <c r="BW63">
        <v>0</v>
      </c>
      <c r="BX63">
        <v>1</v>
      </c>
      <c r="BY63" s="80">
        <f t="shared" si="13"/>
        <v>33</v>
      </c>
      <c r="BZ63" s="80">
        <f t="shared" si="14"/>
        <v>26</v>
      </c>
      <c r="CA63" s="80">
        <f t="shared" si="10"/>
        <v>0.38888888888888884</v>
      </c>
      <c r="CB63" s="80">
        <f t="shared" si="11"/>
        <v>0.72916666666666674</v>
      </c>
      <c r="CC63" s="80">
        <f t="shared" si="12"/>
        <v>0</v>
      </c>
    </row>
    <row r="64" spans="1:81" ht="15.75" x14ac:dyDescent="0.5">
      <c r="A64" s="83">
        <v>7.6</v>
      </c>
      <c r="B64" s="82">
        <v>50</v>
      </c>
      <c r="C64" s="82">
        <v>3</v>
      </c>
      <c r="D64" s="84">
        <v>0.53200000000000003</v>
      </c>
      <c r="E64" s="82">
        <v>111</v>
      </c>
      <c r="F64" s="82">
        <v>2</v>
      </c>
      <c r="G64" s="82">
        <v>120</v>
      </c>
      <c r="H64" s="29">
        <v>0</v>
      </c>
      <c r="I64" s="82">
        <v>46</v>
      </c>
      <c r="J64" s="82">
        <v>3</v>
      </c>
      <c r="K64" s="82">
        <v>4</v>
      </c>
      <c r="L64" s="61">
        <v>32</v>
      </c>
      <c r="M64" s="62">
        <v>26</v>
      </c>
      <c r="N64" s="80">
        <v>0</v>
      </c>
      <c r="O64" s="30">
        <v>172</v>
      </c>
      <c r="P64" s="82">
        <v>0</v>
      </c>
      <c r="S64">
        <v>9.8000000000000007</v>
      </c>
      <c r="T64">
        <v>62</v>
      </c>
      <c r="U64">
        <v>16</v>
      </c>
      <c r="V64">
        <v>0.58799999999999997</v>
      </c>
      <c r="W64">
        <v>136</v>
      </c>
      <c r="X64">
        <v>4</v>
      </c>
      <c r="Y64">
        <v>121</v>
      </c>
      <c r="Z64">
        <v>1</v>
      </c>
      <c r="AA64">
        <v>41</v>
      </c>
      <c r="AB64">
        <v>10</v>
      </c>
      <c r="AC64">
        <v>3</v>
      </c>
      <c r="AD64">
        <v>41</v>
      </c>
      <c r="AE64">
        <v>44</v>
      </c>
      <c r="AF64">
        <v>1</v>
      </c>
      <c r="AG64">
        <v>167</v>
      </c>
      <c r="AH64" s="106">
        <v>1</v>
      </c>
      <c r="AI64" s="107">
        <v>0</v>
      </c>
      <c r="AJ64" s="108">
        <f t="shared" si="1"/>
        <v>1</v>
      </c>
      <c r="AK64" s="80">
        <f t="shared" si="2"/>
        <v>1</v>
      </c>
      <c r="AL64" s="80">
        <f t="shared" si="3"/>
        <v>0.36573721296784517</v>
      </c>
      <c r="AM64" s="106">
        <f t="shared" si="4"/>
        <v>0.36573721296784517</v>
      </c>
      <c r="AN64" s="108">
        <f t="shared" si="5"/>
        <v>0.63426278703215488</v>
      </c>
      <c r="AO64" s="106">
        <f t="shared" si="6"/>
        <v>-1.0058402008199336</v>
      </c>
      <c r="AP64" s="108">
        <f t="shared" si="7"/>
        <v>0</v>
      </c>
      <c r="AQ64" s="80">
        <f t="shared" si="8"/>
        <v>1.7342035881044404</v>
      </c>
      <c r="BV64">
        <v>0.60446281679924052</v>
      </c>
      <c r="BW64">
        <v>0</v>
      </c>
      <c r="BX64">
        <v>1</v>
      </c>
      <c r="BY64" s="80">
        <f t="shared" si="13"/>
        <v>33</v>
      </c>
      <c r="BZ64" s="80">
        <f t="shared" si="14"/>
        <v>27</v>
      </c>
      <c r="CA64" s="80">
        <f t="shared" si="10"/>
        <v>0.38888888888888884</v>
      </c>
      <c r="CB64" s="80">
        <f t="shared" si="11"/>
        <v>0.71875</v>
      </c>
      <c r="CC64" s="80">
        <f t="shared" si="12"/>
        <v>0</v>
      </c>
    </row>
    <row r="65" spans="1:81" ht="15.75" x14ac:dyDescent="0.5">
      <c r="A65" s="83">
        <v>11.4</v>
      </c>
      <c r="B65" s="82">
        <v>58</v>
      </c>
      <c r="C65" s="82">
        <v>2</v>
      </c>
      <c r="D65" s="84">
        <v>1.3360000000000001</v>
      </c>
      <c r="E65" s="82">
        <v>150</v>
      </c>
      <c r="F65" s="82">
        <v>2</v>
      </c>
      <c r="G65" s="82">
        <v>98</v>
      </c>
      <c r="H65" s="29">
        <v>1</v>
      </c>
      <c r="I65" s="82">
        <v>38</v>
      </c>
      <c r="J65" s="82">
        <v>9</v>
      </c>
      <c r="K65" s="82">
        <v>2</v>
      </c>
      <c r="L65" s="61">
        <v>47</v>
      </c>
      <c r="M65" s="62">
        <v>41</v>
      </c>
      <c r="N65" s="80">
        <v>1</v>
      </c>
      <c r="O65" s="30">
        <v>183</v>
      </c>
      <c r="P65" s="82">
        <v>0</v>
      </c>
      <c r="S65">
        <v>9.8000000000000007</v>
      </c>
      <c r="T65">
        <v>64</v>
      </c>
      <c r="U65">
        <v>5</v>
      </c>
      <c r="V65">
        <v>1.5389999999999999</v>
      </c>
      <c r="W65">
        <v>115</v>
      </c>
      <c r="X65">
        <v>4</v>
      </c>
      <c r="Y65">
        <v>72</v>
      </c>
      <c r="Z65">
        <v>1</v>
      </c>
      <c r="AA65">
        <v>36</v>
      </c>
      <c r="AB65">
        <v>8</v>
      </c>
      <c r="AC65">
        <v>2</v>
      </c>
      <c r="AD65">
        <v>35</v>
      </c>
      <c r="AE65">
        <v>50</v>
      </c>
      <c r="AF65">
        <v>1</v>
      </c>
      <c r="AG65">
        <v>183</v>
      </c>
      <c r="AH65" s="106">
        <v>1</v>
      </c>
      <c r="AI65" s="107">
        <v>0</v>
      </c>
      <c r="AJ65" s="108">
        <f t="shared" si="1"/>
        <v>1</v>
      </c>
      <c r="AK65" s="80">
        <f t="shared" si="2"/>
        <v>1</v>
      </c>
      <c r="AL65" s="80">
        <f t="shared" si="3"/>
        <v>0.73996665146445018</v>
      </c>
      <c r="AM65" s="106">
        <f t="shared" si="4"/>
        <v>0.73996665146445018</v>
      </c>
      <c r="AN65" s="108">
        <f t="shared" si="5"/>
        <v>0.26003334853554982</v>
      </c>
      <c r="AO65" s="106">
        <f t="shared" si="6"/>
        <v>-0.30115015938798662</v>
      </c>
      <c r="AP65" s="108">
        <f t="shared" si="7"/>
        <v>100</v>
      </c>
      <c r="AQ65" s="80">
        <f t="shared" si="8"/>
        <v>0.35141225353997252</v>
      </c>
      <c r="BV65">
        <v>0.60913378293536236</v>
      </c>
      <c r="BW65">
        <v>0</v>
      </c>
      <c r="BX65">
        <v>1</v>
      </c>
      <c r="BY65" s="80">
        <f t="shared" si="13"/>
        <v>33</v>
      </c>
      <c r="BZ65" s="80">
        <f t="shared" si="14"/>
        <v>28</v>
      </c>
      <c r="CA65" s="80">
        <f t="shared" si="10"/>
        <v>0.38888888888888884</v>
      </c>
      <c r="CB65" s="80">
        <f t="shared" si="11"/>
        <v>0.70833333333333326</v>
      </c>
      <c r="CC65" s="80">
        <f t="shared" si="12"/>
        <v>1.3117283950617262E-2</v>
      </c>
    </row>
    <row r="66" spans="1:81" ht="15.75" x14ac:dyDescent="0.5">
      <c r="A66" s="83">
        <v>23.5</v>
      </c>
      <c r="B66" s="82">
        <v>89</v>
      </c>
      <c r="C66" s="82">
        <v>8</v>
      </c>
      <c r="D66" s="84">
        <v>1.018</v>
      </c>
      <c r="E66" s="82">
        <v>348</v>
      </c>
      <c r="F66" s="82">
        <v>0</v>
      </c>
      <c r="G66" s="82">
        <v>98</v>
      </c>
      <c r="H66" s="29">
        <v>1</v>
      </c>
      <c r="I66" s="82">
        <v>36</v>
      </c>
      <c r="J66" s="82">
        <v>12</v>
      </c>
      <c r="K66" s="82">
        <v>1</v>
      </c>
      <c r="L66" s="61">
        <v>40</v>
      </c>
      <c r="M66" s="62">
        <v>57</v>
      </c>
      <c r="N66" s="80">
        <v>1</v>
      </c>
      <c r="O66" s="30">
        <v>195</v>
      </c>
      <c r="P66" s="82">
        <v>1</v>
      </c>
      <c r="S66">
        <v>10</v>
      </c>
      <c r="T66">
        <v>55</v>
      </c>
      <c r="U66">
        <v>8</v>
      </c>
      <c r="V66">
        <v>1.1679999999999999</v>
      </c>
      <c r="W66">
        <v>120</v>
      </c>
      <c r="X66">
        <v>3</v>
      </c>
      <c r="Y66">
        <v>114</v>
      </c>
      <c r="Z66">
        <v>0</v>
      </c>
      <c r="AA66">
        <v>52</v>
      </c>
      <c r="AB66">
        <v>10</v>
      </c>
      <c r="AC66">
        <v>3</v>
      </c>
      <c r="AD66">
        <v>40</v>
      </c>
      <c r="AE66">
        <v>34</v>
      </c>
      <c r="AF66">
        <v>0</v>
      </c>
      <c r="AG66">
        <v>182</v>
      </c>
      <c r="AH66" s="106">
        <v>1</v>
      </c>
      <c r="AI66" s="107">
        <v>0</v>
      </c>
      <c r="AJ66" s="108">
        <f t="shared" si="1"/>
        <v>1</v>
      </c>
      <c r="AK66" s="80">
        <f t="shared" si="2"/>
        <v>1</v>
      </c>
      <c r="AL66" s="80">
        <f t="shared" si="3"/>
        <v>0.7092226235255964</v>
      </c>
      <c r="AM66" s="106">
        <f t="shared" si="4"/>
        <v>0.7092226235255964</v>
      </c>
      <c r="AN66" s="108">
        <f t="shared" si="5"/>
        <v>0.2907773764744036</v>
      </c>
      <c r="AO66" s="106">
        <f t="shared" si="6"/>
        <v>-0.34358580522658771</v>
      </c>
      <c r="AP66" s="108">
        <f t="shared" si="7"/>
        <v>100</v>
      </c>
      <c r="AQ66" s="80">
        <f t="shared" si="8"/>
        <v>0.40999450219019873</v>
      </c>
      <c r="BV66">
        <v>0.61417975564441707</v>
      </c>
      <c r="BW66">
        <v>1</v>
      </c>
      <c r="BX66">
        <v>0</v>
      </c>
      <c r="BY66" s="80">
        <f t="shared" si="13"/>
        <v>34</v>
      </c>
      <c r="BZ66" s="80">
        <f t="shared" si="14"/>
        <v>28</v>
      </c>
      <c r="CA66" s="80">
        <f t="shared" si="10"/>
        <v>0.37037037037037035</v>
      </c>
      <c r="CB66" s="80">
        <f t="shared" si="11"/>
        <v>0.70833333333333326</v>
      </c>
      <c r="CC66" s="80">
        <f t="shared" si="12"/>
        <v>1.3117283950617262E-2</v>
      </c>
    </row>
    <row r="67" spans="1:81" ht="15.75" x14ac:dyDescent="0.5">
      <c r="A67" s="83">
        <v>12.4</v>
      </c>
      <c r="B67" s="82">
        <v>76</v>
      </c>
      <c r="C67" s="82">
        <v>19</v>
      </c>
      <c r="D67" s="84">
        <v>4.2999999999999997E-2</v>
      </c>
      <c r="E67" s="82">
        <v>214</v>
      </c>
      <c r="F67" s="82">
        <v>2</v>
      </c>
      <c r="G67" s="82">
        <v>98</v>
      </c>
      <c r="H67" s="29">
        <v>1</v>
      </c>
      <c r="I67" s="82">
        <v>42</v>
      </c>
      <c r="J67" s="82">
        <v>3</v>
      </c>
      <c r="K67" s="82">
        <v>3</v>
      </c>
      <c r="L67" s="61">
        <v>43</v>
      </c>
      <c r="M67" s="62">
        <v>59</v>
      </c>
      <c r="N67" s="80">
        <v>0</v>
      </c>
      <c r="O67" s="30">
        <v>166</v>
      </c>
      <c r="P67" s="82">
        <v>1</v>
      </c>
      <c r="S67">
        <v>10.3</v>
      </c>
      <c r="T67">
        <v>49</v>
      </c>
      <c r="U67">
        <v>3</v>
      </c>
      <c r="V67">
        <v>1.881</v>
      </c>
      <c r="W67">
        <v>46</v>
      </c>
      <c r="X67">
        <v>1</v>
      </c>
      <c r="Y67">
        <v>85</v>
      </c>
      <c r="Z67">
        <v>1</v>
      </c>
      <c r="AA67">
        <v>46</v>
      </c>
      <c r="AB67">
        <v>9</v>
      </c>
      <c r="AC67">
        <v>3</v>
      </c>
      <c r="AD67">
        <v>36</v>
      </c>
      <c r="AE67">
        <v>17</v>
      </c>
      <c r="AF67">
        <v>0</v>
      </c>
      <c r="AG67">
        <v>194</v>
      </c>
      <c r="AH67" s="106">
        <v>0</v>
      </c>
      <c r="AI67" s="107">
        <v>1</v>
      </c>
      <c r="AJ67" s="108">
        <f t="shared" si="1"/>
        <v>1</v>
      </c>
      <c r="AK67" s="80">
        <f t="shared" si="2"/>
        <v>0</v>
      </c>
      <c r="AL67" s="80">
        <f t="shared" si="3"/>
        <v>0.41477219873451199</v>
      </c>
      <c r="AM67" s="106">
        <f t="shared" si="4"/>
        <v>0.41477219873451199</v>
      </c>
      <c r="AN67" s="108">
        <f t="shared" si="5"/>
        <v>0.58522780126548801</v>
      </c>
      <c r="AO67" s="106">
        <f t="shared" si="6"/>
        <v>-0.53575410367566279</v>
      </c>
      <c r="AP67" s="108">
        <f t="shared" si="7"/>
        <v>100</v>
      </c>
      <c r="AQ67" s="80">
        <f t="shared" si="8"/>
        <v>0.7087363208610642</v>
      </c>
      <c r="BV67">
        <v>0.61546812958304076</v>
      </c>
      <c r="BW67">
        <v>1</v>
      </c>
      <c r="BX67">
        <v>0</v>
      </c>
      <c r="BY67" s="80">
        <f t="shared" si="13"/>
        <v>35</v>
      </c>
      <c r="BZ67" s="80">
        <f t="shared" si="14"/>
        <v>28</v>
      </c>
      <c r="CA67" s="80">
        <f t="shared" si="10"/>
        <v>0.35185185185185186</v>
      </c>
      <c r="CB67" s="80">
        <f t="shared" si="11"/>
        <v>0.70833333333333326</v>
      </c>
      <c r="CC67" s="80">
        <f t="shared" si="12"/>
        <v>1.3117283950617262E-2</v>
      </c>
    </row>
    <row r="68" spans="1:81" ht="15.75" x14ac:dyDescent="0.5">
      <c r="A68" s="83">
        <v>13.4</v>
      </c>
      <c r="B68" s="82">
        <v>71</v>
      </c>
      <c r="C68" s="82">
        <v>5</v>
      </c>
      <c r="D68" s="84">
        <v>1.28</v>
      </c>
      <c r="E68" s="82">
        <v>141</v>
      </c>
      <c r="F68" s="82">
        <v>2</v>
      </c>
      <c r="G68" s="82">
        <v>96</v>
      </c>
      <c r="H68" s="29">
        <v>1</v>
      </c>
      <c r="I68" s="82">
        <v>28</v>
      </c>
      <c r="J68" s="82">
        <v>9</v>
      </c>
      <c r="K68" s="82">
        <v>1</v>
      </c>
      <c r="L68" s="61">
        <v>37</v>
      </c>
      <c r="M68" s="62">
        <v>54</v>
      </c>
      <c r="N68" s="80">
        <v>1</v>
      </c>
      <c r="O68" s="30">
        <v>186</v>
      </c>
      <c r="P68" s="82">
        <v>0</v>
      </c>
      <c r="S68">
        <v>10.3</v>
      </c>
      <c r="T68">
        <v>56</v>
      </c>
      <c r="U68">
        <v>11</v>
      </c>
      <c r="V68">
        <v>0.29199999999999998</v>
      </c>
      <c r="W68">
        <v>47</v>
      </c>
      <c r="X68">
        <v>3</v>
      </c>
      <c r="Y68">
        <v>111</v>
      </c>
      <c r="Z68">
        <v>0</v>
      </c>
      <c r="AA68">
        <v>34</v>
      </c>
      <c r="AB68">
        <v>9</v>
      </c>
      <c r="AC68">
        <v>2</v>
      </c>
      <c r="AD68">
        <v>38</v>
      </c>
      <c r="AE68">
        <v>30</v>
      </c>
      <c r="AF68">
        <v>0</v>
      </c>
      <c r="AG68">
        <v>186</v>
      </c>
      <c r="AH68" s="106">
        <v>1</v>
      </c>
      <c r="AI68" s="107">
        <v>0</v>
      </c>
      <c r="AJ68" s="108">
        <f t="shared" si="1"/>
        <v>1</v>
      </c>
      <c r="AK68" s="80">
        <f t="shared" si="2"/>
        <v>1</v>
      </c>
      <c r="AL68" s="80">
        <f t="shared" si="3"/>
        <v>0.76617670674836369</v>
      </c>
      <c r="AM68" s="106">
        <f t="shared" si="4"/>
        <v>0.76617670674836369</v>
      </c>
      <c r="AN68" s="108">
        <f t="shared" si="5"/>
        <v>0.23382329325163631</v>
      </c>
      <c r="AO68" s="106">
        <f t="shared" si="6"/>
        <v>-0.26634244818480357</v>
      </c>
      <c r="AP68" s="108">
        <f t="shared" si="7"/>
        <v>100</v>
      </c>
      <c r="AQ68" s="80">
        <f t="shared" si="8"/>
        <v>0.30518193935179388</v>
      </c>
      <c r="BV68">
        <v>0.61575418133294413</v>
      </c>
      <c r="BW68">
        <v>1</v>
      </c>
      <c r="BX68">
        <v>0</v>
      </c>
      <c r="BY68" s="80">
        <f t="shared" si="13"/>
        <v>36</v>
      </c>
      <c r="BZ68" s="80">
        <f t="shared" si="14"/>
        <v>28</v>
      </c>
      <c r="CA68" s="80">
        <f t="shared" si="10"/>
        <v>0.33333333333333337</v>
      </c>
      <c r="CB68" s="80">
        <f t="shared" si="11"/>
        <v>0.70833333333333326</v>
      </c>
      <c r="CC68" s="80">
        <f t="shared" si="12"/>
        <v>0</v>
      </c>
    </row>
    <row r="69" spans="1:81" ht="15.75" x14ac:dyDescent="0.5">
      <c r="A69" s="83">
        <v>13.8</v>
      </c>
      <c r="B69" s="82">
        <v>63</v>
      </c>
      <c r="C69" s="82">
        <v>12</v>
      </c>
      <c r="D69" s="84">
        <v>0.61199999999999999</v>
      </c>
      <c r="E69" s="82">
        <v>148</v>
      </c>
      <c r="F69" s="82">
        <v>3</v>
      </c>
      <c r="G69" s="82">
        <v>116</v>
      </c>
      <c r="H69" s="29">
        <v>0</v>
      </c>
      <c r="I69" s="82">
        <v>35</v>
      </c>
      <c r="J69" s="82">
        <v>10</v>
      </c>
      <c r="K69" s="82">
        <v>2</v>
      </c>
      <c r="L69" s="61">
        <v>39</v>
      </c>
      <c r="M69" s="62">
        <v>42</v>
      </c>
      <c r="N69" s="80">
        <v>0</v>
      </c>
      <c r="O69" s="30">
        <v>185</v>
      </c>
      <c r="P69" s="82">
        <v>1</v>
      </c>
      <c r="S69">
        <v>10.3</v>
      </c>
      <c r="T69">
        <v>65</v>
      </c>
      <c r="U69">
        <v>10</v>
      </c>
      <c r="V69">
        <v>2.1440000000000001</v>
      </c>
      <c r="W69">
        <v>97</v>
      </c>
      <c r="X69">
        <v>2</v>
      </c>
      <c r="Y69">
        <v>100</v>
      </c>
      <c r="Z69">
        <v>0</v>
      </c>
      <c r="AA69">
        <v>32</v>
      </c>
      <c r="AB69">
        <v>8</v>
      </c>
      <c r="AC69">
        <v>2</v>
      </c>
      <c r="AD69">
        <v>40</v>
      </c>
      <c r="AE69">
        <v>51</v>
      </c>
      <c r="AF69">
        <v>1</v>
      </c>
      <c r="AG69">
        <v>180</v>
      </c>
      <c r="AH69" s="106">
        <v>1</v>
      </c>
      <c r="AI69" s="107">
        <v>0</v>
      </c>
      <c r="AJ69" s="108">
        <f t="shared" ref="AJ69:AJ132" si="15">AH69+AI69</f>
        <v>1</v>
      </c>
      <c r="AK69" s="80">
        <f t="shared" ref="AK69:AK132" si="16">IF(AJ69=0,"",AH69/AJ69)</f>
        <v>1</v>
      </c>
      <c r="AL69" s="80">
        <f t="shared" ref="AL69:AL132" si="17">1/(1+EXP(-$AS$5-MMULT(S69:AG69,$AS$6:$AS$20)))</f>
        <v>0.80936641959836608</v>
      </c>
      <c r="AM69" s="106">
        <f t="shared" ref="AM69:AM132" si="18">AJ69*AL69</f>
        <v>0.80936641959836608</v>
      </c>
      <c r="AN69" s="108">
        <f t="shared" ref="AN69:AN132" si="19">AJ69-AM69</f>
        <v>0.19063358040163392</v>
      </c>
      <c r="AO69" s="106">
        <f t="shared" ref="AO69:AO132" si="20">IFERROR(AJ69*(AK69*LN(AL69)+(1-AK69)*LN(1-AL69)),0)</f>
        <v>-0.21150353541885633</v>
      </c>
      <c r="AP69" s="108">
        <f t="shared" ref="AP69:AP132" si="21">100*IF(AL69&gt;=$BR$10,AH69/AJ69,AI69/AJ69)</f>
        <v>100</v>
      </c>
      <c r="AQ69" s="80">
        <f t="shared" ref="AQ69:AQ132" si="22">IFERROR((AH69-AM69)^2/AM69+(AI69-AN69)^2/AN69,0)</f>
        <v>0.23553433375235966</v>
      </c>
      <c r="BV69">
        <v>0.62915755666765916</v>
      </c>
      <c r="BW69">
        <v>0</v>
      </c>
      <c r="BX69">
        <v>1</v>
      </c>
      <c r="BY69" s="80">
        <f t="shared" si="13"/>
        <v>36</v>
      </c>
      <c r="BZ69" s="80">
        <f t="shared" si="14"/>
        <v>29</v>
      </c>
      <c r="CA69" s="80">
        <f t="shared" ref="CA69:CA132" si="23">1-BY69/BY$154</f>
        <v>0.33333333333333337</v>
      </c>
      <c r="CB69" s="80">
        <f t="shared" ref="CB69:CB132" si="24">1-BZ69/BZ$154</f>
        <v>0.69791666666666674</v>
      </c>
      <c r="CC69" s="80">
        <f t="shared" ref="CC69:CC132" si="25">(CA69-CA70)*CB69</f>
        <v>0</v>
      </c>
    </row>
    <row r="70" spans="1:81" ht="15.75" x14ac:dyDescent="0.5">
      <c r="A70" s="83">
        <v>11.6</v>
      </c>
      <c r="B70" s="82">
        <v>55</v>
      </c>
      <c r="C70" s="82">
        <v>3</v>
      </c>
      <c r="D70" s="84">
        <v>0.73899999999999999</v>
      </c>
      <c r="E70" s="82">
        <v>146</v>
      </c>
      <c r="F70" s="82">
        <v>3</v>
      </c>
      <c r="G70" s="82">
        <v>114</v>
      </c>
      <c r="H70" s="29">
        <v>1</v>
      </c>
      <c r="I70" s="82">
        <v>43</v>
      </c>
      <c r="J70" s="82">
        <v>11</v>
      </c>
      <c r="K70" s="82">
        <v>3</v>
      </c>
      <c r="L70" s="61">
        <v>28</v>
      </c>
      <c r="M70" s="62">
        <v>35</v>
      </c>
      <c r="N70" s="80">
        <v>0</v>
      </c>
      <c r="O70" s="30">
        <v>175</v>
      </c>
      <c r="P70" s="82">
        <v>1</v>
      </c>
      <c r="S70">
        <v>10.4</v>
      </c>
      <c r="T70">
        <v>51</v>
      </c>
      <c r="U70">
        <v>5</v>
      </c>
      <c r="V70">
        <v>0.63600000000000001</v>
      </c>
      <c r="W70">
        <v>118</v>
      </c>
      <c r="X70">
        <v>3</v>
      </c>
      <c r="Y70">
        <v>112</v>
      </c>
      <c r="Z70">
        <v>0</v>
      </c>
      <c r="AA70">
        <v>32</v>
      </c>
      <c r="AB70">
        <v>10</v>
      </c>
      <c r="AC70">
        <v>2</v>
      </c>
      <c r="AD70">
        <v>35</v>
      </c>
      <c r="AE70">
        <v>26</v>
      </c>
      <c r="AF70">
        <v>1</v>
      </c>
      <c r="AG70">
        <v>180</v>
      </c>
      <c r="AH70" s="106">
        <v>1</v>
      </c>
      <c r="AI70" s="107">
        <v>0</v>
      </c>
      <c r="AJ70" s="108">
        <f t="shared" si="15"/>
        <v>1</v>
      </c>
      <c r="AK70" s="80">
        <f t="shared" si="16"/>
        <v>1</v>
      </c>
      <c r="AL70" s="80">
        <f t="shared" si="17"/>
        <v>0.59229396112446031</v>
      </c>
      <c r="AM70" s="106">
        <f t="shared" si="18"/>
        <v>0.59229396112446031</v>
      </c>
      <c r="AN70" s="108">
        <f t="shared" si="19"/>
        <v>0.40770603887553969</v>
      </c>
      <c r="AO70" s="106">
        <f t="shared" si="20"/>
        <v>-0.52375221138776218</v>
      </c>
      <c r="AP70" s="108">
        <f t="shared" si="21"/>
        <v>100</v>
      </c>
      <c r="AQ70" s="80">
        <f t="shared" si="22"/>
        <v>0.68835082853371743</v>
      </c>
      <c r="BV70">
        <v>0.63078193513765857</v>
      </c>
      <c r="BW70">
        <v>0</v>
      </c>
      <c r="BX70">
        <v>1</v>
      </c>
      <c r="BY70" s="80">
        <f t="shared" ref="BY70:BY133" si="26">BY69+BW70</f>
        <v>36</v>
      </c>
      <c r="BZ70" s="80">
        <f t="shared" ref="BZ70:BZ133" si="27">BZ69+BX70</f>
        <v>30</v>
      </c>
      <c r="CA70" s="80">
        <f t="shared" si="23"/>
        <v>0.33333333333333337</v>
      </c>
      <c r="CB70" s="80">
        <f t="shared" si="24"/>
        <v>0.6875</v>
      </c>
      <c r="CC70" s="80">
        <f t="shared" si="25"/>
        <v>1.2731481481481538E-2</v>
      </c>
    </row>
    <row r="71" spans="1:81" ht="15.75" x14ac:dyDescent="0.5">
      <c r="A71" s="83">
        <v>11.8</v>
      </c>
      <c r="B71" s="82">
        <v>56</v>
      </c>
      <c r="C71" s="82">
        <v>2</v>
      </c>
      <c r="D71" s="84">
        <v>1.1419999999999999</v>
      </c>
      <c r="E71" s="82">
        <v>199</v>
      </c>
      <c r="F71" s="82">
        <v>2</v>
      </c>
      <c r="G71" s="82">
        <v>98</v>
      </c>
      <c r="H71" s="29">
        <v>1</v>
      </c>
      <c r="I71" s="82">
        <v>35</v>
      </c>
      <c r="J71" s="82">
        <v>8</v>
      </c>
      <c r="K71" s="82">
        <v>2</v>
      </c>
      <c r="L71" s="61">
        <v>30</v>
      </c>
      <c r="M71" s="62">
        <v>37</v>
      </c>
      <c r="N71" s="80">
        <v>0</v>
      </c>
      <c r="O71" s="30">
        <v>170</v>
      </c>
      <c r="P71" s="82">
        <v>1</v>
      </c>
      <c r="S71">
        <v>10.4</v>
      </c>
      <c r="T71">
        <v>53</v>
      </c>
      <c r="U71">
        <v>4</v>
      </c>
      <c r="V71">
        <v>1.3149999999999999</v>
      </c>
      <c r="W71">
        <v>69</v>
      </c>
      <c r="X71">
        <v>1</v>
      </c>
      <c r="Y71">
        <v>78</v>
      </c>
      <c r="Z71">
        <v>1</v>
      </c>
      <c r="AA71">
        <v>35</v>
      </c>
      <c r="AB71">
        <v>9</v>
      </c>
      <c r="AC71">
        <v>2</v>
      </c>
      <c r="AD71">
        <v>47</v>
      </c>
      <c r="AE71">
        <v>25</v>
      </c>
      <c r="AF71">
        <v>0</v>
      </c>
      <c r="AG71">
        <v>189</v>
      </c>
      <c r="AH71" s="106">
        <v>1</v>
      </c>
      <c r="AI71" s="107">
        <v>0</v>
      </c>
      <c r="AJ71" s="108">
        <f t="shared" si="15"/>
        <v>1</v>
      </c>
      <c r="AK71" s="80">
        <f t="shared" si="16"/>
        <v>1</v>
      </c>
      <c r="AL71" s="80">
        <f t="shared" si="17"/>
        <v>0.55791936640270712</v>
      </c>
      <c r="AM71" s="106">
        <f t="shared" si="18"/>
        <v>0.55791936640270712</v>
      </c>
      <c r="AN71" s="108">
        <f t="shared" si="19"/>
        <v>0.44208063359729288</v>
      </c>
      <c r="AO71" s="106">
        <f t="shared" si="20"/>
        <v>-0.58354083169727644</v>
      </c>
      <c r="AP71" s="108">
        <f t="shared" si="21"/>
        <v>100</v>
      </c>
      <c r="AQ71" s="80">
        <f t="shared" si="22"/>
        <v>0.79237370168326149</v>
      </c>
      <c r="BV71">
        <v>0.64224181905392352</v>
      </c>
      <c r="BW71">
        <v>1</v>
      </c>
      <c r="BX71">
        <v>0</v>
      </c>
      <c r="BY71" s="80">
        <f t="shared" si="26"/>
        <v>37</v>
      </c>
      <c r="BZ71" s="80">
        <f t="shared" si="27"/>
        <v>30</v>
      </c>
      <c r="CA71" s="80">
        <f t="shared" si="23"/>
        <v>0.31481481481481477</v>
      </c>
      <c r="CB71" s="80">
        <f t="shared" si="24"/>
        <v>0.6875</v>
      </c>
      <c r="CC71" s="80">
        <f t="shared" si="25"/>
        <v>0</v>
      </c>
    </row>
    <row r="72" spans="1:81" ht="15.75" x14ac:dyDescent="0.5">
      <c r="A72" s="83">
        <v>12.4</v>
      </c>
      <c r="B72" s="82">
        <v>57</v>
      </c>
      <c r="C72" s="82">
        <v>7</v>
      </c>
      <c r="D72" s="84">
        <v>1.476</v>
      </c>
      <c r="E72" s="82">
        <v>171</v>
      </c>
      <c r="F72" s="82">
        <v>1</v>
      </c>
      <c r="G72" s="82">
        <v>91</v>
      </c>
      <c r="H72" s="29">
        <v>0</v>
      </c>
      <c r="I72" s="82">
        <v>28</v>
      </c>
      <c r="J72" s="82">
        <v>8</v>
      </c>
      <c r="K72" s="82">
        <v>2</v>
      </c>
      <c r="L72" s="61">
        <v>47</v>
      </c>
      <c r="M72" s="62">
        <v>41</v>
      </c>
      <c r="N72" s="80">
        <v>1</v>
      </c>
      <c r="O72" s="30">
        <v>181</v>
      </c>
      <c r="P72" s="82">
        <v>1</v>
      </c>
      <c r="S72">
        <v>10.5</v>
      </c>
      <c r="T72">
        <v>58</v>
      </c>
      <c r="U72">
        <v>15</v>
      </c>
      <c r="V72">
        <v>0.16700000000000001</v>
      </c>
      <c r="W72">
        <v>81</v>
      </c>
      <c r="X72">
        <v>1</v>
      </c>
      <c r="Y72">
        <v>120</v>
      </c>
      <c r="Z72">
        <v>0</v>
      </c>
      <c r="AA72">
        <v>39</v>
      </c>
      <c r="AB72">
        <v>10</v>
      </c>
      <c r="AC72">
        <v>2</v>
      </c>
      <c r="AD72">
        <v>47</v>
      </c>
      <c r="AE72">
        <v>35</v>
      </c>
      <c r="AF72">
        <v>0</v>
      </c>
      <c r="AG72">
        <v>188</v>
      </c>
      <c r="AH72" s="106">
        <v>0</v>
      </c>
      <c r="AI72" s="107">
        <v>1</v>
      </c>
      <c r="AJ72" s="108">
        <f t="shared" si="15"/>
        <v>1</v>
      </c>
      <c r="AK72" s="80">
        <f t="shared" si="16"/>
        <v>0</v>
      </c>
      <c r="AL72" s="80">
        <f t="shared" si="17"/>
        <v>0.69064771217185172</v>
      </c>
      <c r="AM72" s="106">
        <f t="shared" si="18"/>
        <v>0.69064771217185172</v>
      </c>
      <c r="AN72" s="108">
        <f t="shared" si="19"/>
        <v>0.30935228782814828</v>
      </c>
      <c r="AO72" s="106">
        <f t="shared" si="20"/>
        <v>-1.1732745614347873</v>
      </c>
      <c r="AP72" s="108">
        <f t="shared" si="21"/>
        <v>0</v>
      </c>
      <c r="AQ72" s="80">
        <f t="shared" si="22"/>
        <v>2.2325605445514634</v>
      </c>
      <c r="BV72">
        <v>0.64650253997366491</v>
      </c>
      <c r="BW72">
        <v>0</v>
      </c>
      <c r="BX72">
        <v>1</v>
      </c>
      <c r="BY72" s="80">
        <f t="shared" si="26"/>
        <v>37</v>
      </c>
      <c r="BZ72" s="80">
        <f t="shared" si="27"/>
        <v>31</v>
      </c>
      <c r="CA72" s="80">
        <f t="shared" si="23"/>
        <v>0.31481481481481477</v>
      </c>
      <c r="CB72" s="80">
        <f t="shared" si="24"/>
        <v>0.67708333333333326</v>
      </c>
      <c r="CC72" s="80">
        <f t="shared" si="25"/>
        <v>0</v>
      </c>
    </row>
    <row r="73" spans="1:81" ht="15.75" x14ac:dyDescent="0.5">
      <c r="A73" s="83">
        <v>8.1</v>
      </c>
      <c r="B73" s="82">
        <v>79</v>
      </c>
      <c r="C73" s="82">
        <v>2</v>
      </c>
      <c r="D73" s="84">
        <v>0.54600000000000004</v>
      </c>
      <c r="E73" s="82">
        <v>122</v>
      </c>
      <c r="F73" s="82">
        <v>4</v>
      </c>
      <c r="G73" s="82">
        <v>129</v>
      </c>
      <c r="H73" s="29">
        <v>0</v>
      </c>
      <c r="I73" s="82">
        <v>56</v>
      </c>
      <c r="J73" s="82">
        <v>3</v>
      </c>
      <c r="K73" s="82">
        <v>5</v>
      </c>
      <c r="L73" s="61">
        <v>33</v>
      </c>
      <c r="M73" s="62">
        <v>74</v>
      </c>
      <c r="N73" s="80">
        <v>0</v>
      </c>
      <c r="O73" s="30">
        <v>170</v>
      </c>
      <c r="P73" s="82">
        <v>1</v>
      </c>
      <c r="S73">
        <v>10.5</v>
      </c>
      <c r="T73">
        <v>60</v>
      </c>
      <c r="U73">
        <v>3</v>
      </c>
      <c r="V73">
        <v>0.81299999999999994</v>
      </c>
      <c r="W73">
        <v>101</v>
      </c>
      <c r="X73">
        <v>3</v>
      </c>
      <c r="Y73">
        <v>106</v>
      </c>
      <c r="Z73">
        <v>0</v>
      </c>
      <c r="AA73">
        <v>44</v>
      </c>
      <c r="AB73">
        <v>8</v>
      </c>
      <c r="AC73">
        <v>3</v>
      </c>
      <c r="AD73">
        <v>33</v>
      </c>
      <c r="AE73">
        <v>45</v>
      </c>
      <c r="AF73">
        <v>0</v>
      </c>
      <c r="AG73">
        <v>177</v>
      </c>
      <c r="AH73" s="106">
        <v>1</v>
      </c>
      <c r="AI73" s="107">
        <v>0</v>
      </c>
      <c r="AJ73" s="108">
        <f t="shared" si="15"/>
        <v>1</v>
      </c>
      <c r="AK73" s="80">
        <f t="shared" si="16"/>
        <v>1</v>
      </c>
      <c r="AL73" s="80">
        <f t="shared" si="17"/>
        <v>0.57999429966841143</v>
      </c>
      <c r="AM73" s="106">
        <f t="shared" si="18"/>
        <v>0.57999429966841143</v>
      </c>
      <c r="AN73" s="108">
        <f t="shared" si="19"/>
        <v>0.42000570033158857</v>
      </c>
      <c r="AO73" s="106">
        <f t="shared" si="20"/>
        <v>-0.54473700364788002</v>
      </c>
      <c r="AP73" s="108">
        <f t="shared" si="21"/>
        <v>100</v>
      </c>
      <c r="AQ73" s="80">
        <f t="shared" si="22"/>
        <v>0.72415487630087072</v>
      </c>
      <c r="BV73">
        <v>0.65480393250812574</v>
      </c>
      <c r="BW73">
        <v>0</v>
      </c>
      <c r="BX73">
        <v>1</v>
      </c>
      <c r="BY73" s="80">
        <f t="shared" si="26"/>
        <v>37</v>
      </c>
      <c r="BZ73" s="80">
        <f t="shared" si="27"/>
        <v>32</v>
      </c>
      <c r="CA73" s="80">
        <f t="shared" si="23"/>
        <v>0.31481481481481477</v>
      </c>
      <c r="CB73" s="80">
        <f t="shared" si="24"/>
        <v>0.66666666666666674</v>
      </c>
      <c r="CC73" s="80">
        <f t="shared" si="25"/>
        <v>1.2345679012345661E-2</v>
      </c>
    </row>
    <row r="74" spans="1:81" ht="15.75" x14ac:dyDescent="0.5">
      <c r="A74" s="83">
        <v>9.5</v>
      </c>
      <c r="B74" s="82">
        <v>53</v>
      </c>
      <c r="C74" s="82">
        <v>19</v>
      </c>
      <c r="D74" s="84">
        <v>1.2949999999999999</v>
      </c>
      <c r="E74" s="82">
        <v>110</v>
      </c>
      <c r="F74" s="82">
        <v>1</v>
      </c>
      <c r="G74" s="82">
        <v>88</v>
      </c>
      <c r="H74" s="29">
        <v>0</v>
      </c>
      <c r="I74" s="82">
        <v>40</v>
      </c>
      <c r="J74" s="82">
        <v>8</v>
      </c>
      <c r="K74" s="82">
        <v>3</v>
      </c>
      <c r="L74" s="61">
        <v>49</v>
      </c>
      <c r="M74" s="62">
        <v>31</v>
      </c>
      <c r="N74" s="80">
        <v>1</v>
      </c>
      <c r="O74" s="30">
        <v>182</v>
      </c>
      <c r="P74" s="82">
        <v>1</v>
      </c>
      <c r="S74">
        <v>10.5</v>
      </c>
      <c r="T74">
        <v>65</v>
      </c>
      <c r="U74">
        <v>3</v>
      </c>
      <c r="V74">
        <v>0.59</v>
      </c>
      <c r="W74">
        <v>121</v>
      </c>
      <c r="X74">
        <v>3</v>
      </c>
      <c r="Y74">
        <v>108</v>
      </c>
      <c r="Z74">
        <v>1</v>
      </c>
      <c r="AA74">
        <v>32</v>
      </c>
      <c r="AB74">
        <v>10</v>
      </c>
      <c r="AC74">
        <v>2</v>
      </c>
      <c r="AD74">
        <v>29</v>
      </c>
      <c r="AE74">
        <v>54</v>
      </c>
      <c r="AF74">
        <v>0</v>
      </c>
      <c r="AG74">
        <v>181</v>
      </c>
      <c r="AH74" s="106">
        <v>1</v>
      </c>
      <c r="AI74" s="107">
        <v>0</v>
      </c>
      <c r="AJ74" s="108">
        <f t="shared" si="15"/>
        <v>1</v>
      </c>
      <c r="AK74" s="80">
        <f t="shared" si="16"/>
        <v>1</v>
      </c>
      <c r="AL74" s="80">
        <f t="shared" si="17"/>
        <v>0.90093250386573664</v>
      </c>
      <c r="AM74" s="106">
        <f t="shared" si="18"/>
        <v>0.90093250386573664</v>
      </c>
      <c r="AN74" s="108">
        <f t="shared" si="19"/>
        <v>9.9067496134263355E-2</v>
      </c>
      <c r="AO74" s="106">
        <f t="shared" si="20"/>
        <v>-0.10432493664853904</v>
      </c>
      <c r="AP74" s="108">
        <f t="shared" si="21"/>
        <v>100</v>
      </c>
      <c r="AQ74" s="80">
        <f t="shared" si="22"/>
        <v>0.10996106335289585</v>
      </c>
      <c r="BV74">
        <v>0.65551656352353782</v>
      </c>
      <c r="BW74">
        <v>1</v>
      </c>
      <c r="BX74">
        <v>0</v>
      </c>
      <c r="BY74" s="80">
        <f t="shared" si="26"/>
        <v>38</v>
      </c>
      <c r="BZ74" s="80">
        <f t="shared" si="27"/>
        <v>32</v>
      </c>
      <c r="CA74" s="80">
        <f t="shared" si="23"/>
        <v>0.29629629629629628</v>
      </c>
      <c r="CB74" s="80">
        <f t="shared" si="24"/>
        <v>0.66666666666666674</v>
      </c>
      <c r="CC74" s="80">
        <f t="shared" si="25"/>
        <v>1.2345679012345661E-2</v>
      </c>
    </row>
    <row r="75" spans="1:81" ht="15.75" x14ac:dyDescent="0.5">
      <c r="A75" s="83">
        <v>8.4</v>
      </c>
      <c r="B75" s="82">
        <v>47</v>
      </c>
      <c r="C75" s="82">
        <v>10</v>
      </c>
      <c r="D75" s="84">
        <v>1.512</v>
      </c>
      <c r="E75" s="82">
        <v>73</v>
      </c>
      <c r="F75" s="82">
        <v>0</v>
      </c>
      <c r="G75" s="82">
        <v>82</v>
      </c>
      <c r="H75" s="29">
        <v>1</v>
      </c>
      <c r="I75" s="82">
        <v>31</v>
      </c>
      <c r="J75" s="82">
        <v>7</v>
      </c>
      <c r="K75" s="82">
        <v>2</v>
      </c>
      <c r="L75" s="61">
        <v>41</v>
      </c>
      <c r="M75" s="62">
        <v>22</v>
      </c>
      <c r="N75" s="80">
        <v>1</v>
      </c>
      <c r="O75" s="30">
        <v>180</v>
      </c>
      <c r="P75" s="82">
        <v>0</v>
      </c>
      <c r="S75">
        <v>10.6</v>
      </c>
      <c r="T75">
        <v>51</v>
      </c>
      <c r="U75">
        <v>3</v>
      </c>
      <c r="V75">
        <v>1.155</v>
      </c>
      <c r="W75">
        <v>132</v>
      </c>
      <c r="X75">
        <v>2</v>
      </c>
      <c r="Y75">
        <v>98</v>
      </c>
      <c r="Z75">
        <v>1</v>
      </c>
      <c r="AA75">
        <v>35</v>
      </c>
      <c r="AB75">
        <v>1</v>
      </c>
      <c r="AC75">
        <v>3</v>
      </c>
      <c r="AD75">
        <v>35</v>
      </c>
      <c r="AE75">
        <v>26</v>
      </c>
      <c r="AF75">
        <v>0</v>
      </c>
      <c r="AG75">
        <v>181</v>
      </c>
      <c r="AH75" s="106">
        <v>0</v>
      </c>
      <c r="AI75" s="107">
        <v>1</v>
      </c>
      <c r="AJ75" s="108">
        <f t="shared" si="15"/>
        <v>1</v>
      </c>
      <c r="AK75" s="80">
        <f t="shared" si="16"/>
        <v>0</v>
      </c>
      <c r="AL75" s="80">
        <f t="shared" si="17"/>
        <v>0.49313107890554836</v>
      </c>
      <c r="AM75" s="106">
        <f t="shared" si="18"/>
        <v>0.49313107890554836</v>
      </c>
      <c r="AN75" s="108">
        <f t="shared" si="19"/>
        <v>0.5068689210944517</v>
      </c>
      <c r="AO75" s="106">
        <f t="shared" si="20"/>
        <v>-0.67950284709297848</v>
      </c>
      <c r="AP75" s="108">
        <f t="shared" si="21"/>
        <v>100</v>
      </c>
      <c r="AQ75" s="80">
        <f t="shared" si="22"/>
        <v>0.97289665707015516</v>
      </c>
      <c r="BV75">
        <v>0.66184159271570064</v>
      </c>
      <c r="BW75">
        <v>1</v>
      </c>
      <c r="BX75">
        <v>0</v>
      </c>
      <c r="BY75" s="80">
        <f t="shared" si="26"/>
        <v>39</v>
      </c>
      <c r="BZ75" s="80">
        <f t="shared" si="27"/>
        <v>32</v>
      </c>
      <c r="CA75" s="80">
        <f t="shared" si="23"/>
        <v>0.27777777777777779</v>
      </c>
      <c r="CB75" s="80">
        <f t="shared" si="24"/>
        <v>0.66666666666666674</v>
      </c>
      <c r="CC75" s="80">
        <f t="shared" si="25"/>
        <v>0</v>
      </c>
    </row>
    <row r="76" spans="1:81" ht="15.75" x14ac:dyDescent="0.5">
      <c r="A76" s="83">
        <v>9</v>
      </c>
      <c r="B76" s="82">
        <v>39</v>
      </c>
      <c r="C76" s="82">
        <v>9</v>
      </c>
      <c r="D76" s="84">
        <v>0.10299999999999999</v>
      </c>
      <c r="E76" s="82">
        <v>89</v>
      </c>
      <c r="F76" s="82">
        <v>5</v>
      </c>
      <c r="G76" s="82">
        <v>135</v>
      </c>
      <c r="H76" s="29">
        <v>0</v>
      </c>
      <c r="I76" s="82">
        <v>40</v>
      </c>
      <c r="J76" s="82">
        <v>20</v>
      </c>
      <c r="K76" s="82">
        <v>2</v>
      </c>
      <c r="L76" s="61">
        <v>47</v>
      </c>
      <c r="M76" s="62">
        <v>16</v>
      </c>
      <c r="N76" s="80">
        <v>1</v>
      </c>
      <c r="O76" s="30">
        <v>176</v>
      </c>
      <c r="P76" s="82">
        <v>1</v>
      </c>
      <c r="S76">
        <v>10.7</v>
      </c>
      <c r="T76">
        <v>53</v>
      </c>
      <c r="U76">
        <v>4</v>
      </c>
      <c r="V76">
        <v>1.018</v>
      </c>
      <c r="W76">
        <v>134</v>
      </c>
      <c r="X76">
        <v>1</v>
      </c>
      <c r="Y76">
        <v>86</v>
      </c>
      <c r="Z76">
        <v>1</v>
      </c>
      <c r="AA76">
        <v>36</v>
      </c>
      <c r="AB76">
        <v>10</v>
      </c>
      <c r="AC76">
        <v>4</v>
      </c>
      <c r="AD76">
        <v>35</v>
      </c>
      <c r="AE76">
        <v>31</v>
      </c>
      <c r="AF76">
        <v>0</v>
      </c>
      <c r="AG76">
        <v>182</v>
      </c>
      <c r="AH76" s="106">
        <v>0</v>
      </c>
      <c r="AI76" s="107">
        <v>1</v>
      </c>
      <c r="AJ76" s="108">
        <f t="shared" si="15"/>
        <v>1</v>
      </c>
      <c r="AK76" s="80">
        <f t="shared" si="16"/>
        <v>0</v>
      </c>
      <c r="AL76" s="80">
        <f t="shared" si="17"/>
        <v>0.61575418133294413</v>
      </c>
      <c r="AM76" s="106">
        <f t="shared" si="18"/>
        <v>0.61575418133294413</v>
      </c>
      <c r="AN76" s="108">
        <f t="shared" si="19"/>
        <v>0.38424581866705587</v>
      </c>
      <c r="AO76" s="106">
        <f t="shared" si="20"/>
        <v>-0.95647277842600698</v>
      </c>
      <c r="AP76" s="108">
        <f t="shared" si="21"/>
        <v>0</v>
      </c>
      <c r="AQ76" s="80">
        <f t="shared" si="22"/>
        <v>1.6025006686318357</v>
      </c>
      <c r="BV76">
        <v>0.66309606186873005</v>
      </c>
      <c r="BW76">
        <v>0</v>
      </c>
      <c r="BX76">
        <v>1</v>
      </c>
      <c r="BY76" s="80">
        <f t="shared" si="26"/>
        <v>39</v>
      </c>
      <c r="BZ76" s="80">
        <f t="shared" si="27"/>
        <v>33</v>
      </c>
      <c r="CA76" s="80">
        <f t="shared" si="23"/>
        <v>0.27777777777777779</v>
      </c>
      <c r="CB76" s="80">
        <f t="shared" si="24"/>
        <v>0.65625</v>
      </c>
      <c r="CC76" s="80">
        <f t="shared" si="25"/>
        <v>0</v>
      </c>
    </row>
    <row r="77" spans="1:81" ht="15.75" x14ac:dyDescent="0.5">
      <c r="A77" s="83">
        <v>15.5</v>
      </c>
      <c r="B77" s="82">
        <v>75</v>
      </c>
      <c r="C77" s="82">
        <v>4</v>
      </c>
      <c r="D77" s="84">
        <v>0.185</v>
      </c>
      <c r="E77" s="82">
        <v>166</v>
      </c>
      <c r="F77" s="82">
        <v>5</v>
      </c>
      <c r="G77" s="82">
        <v>133</v>
      </c>
      <c r="H77" s="29">
        <v>0</v>
      </c>
      <c r="I77" s="82">
        <v>29</v>
      </c>
      <c r="J77" s="82">
        <v>15</v>
      </c>
      <c r="K77" s="82">
        <v>1</v>
      </c>
      <c r="L77" s="61">
        <v>32</v>
      </c>
      <c r="M77" s="62">
        <v>97</v>
      </c>
      <c r="N77" s="80">
        <v>1</v>
      </c>
      <c r="O77" s="30">
        <v>187</v>
      </c>
      <c r="P77" s="82">
        <v>0</v>
      </c>
      <c r="S77">
        <v>10.7</v>
      </c>
      <c r="T77">
        <v>62</v>
      </c>
      <c r="U77">
        <v>8</v>
      </c>
      <c r="V77">
        <v>0.879</v>
      </c>
      <c r="W77">
        <v>118</v>
      </c>
      <c r="X77">
        <v>3</v>
      </c>
      <c r="Y77">
        <v>108</v>
      </c>
      <c r="Z77">
        <v>1</v>
      </c>
      <c r="AA77">
        <v>31</v>
      </c>
      <c r="AB77">
        <v>10</v>
      </c>
      <c r="AC77">
        <v>2</v>
      </c>
      <c r="AD77">
        <v>37</v>
      </c>
      <c r="AE77">
        <v>50</v>
      </c>
      <c r="AF77">
        <v>1</v>
      </c>
      <c r="AG77">
        <v>180</v>
      </c>
      <c r="AH77" s="106">
        <v>0</v>
      </c>
      <c r="AI77" s="107">
        <v>1</v>
      </c>
      <c r="AJ77" s="108">
        <f t="shared" si="15"/>
        <v>1</v>
      </c>
      <c r="AK77" s="80">
        <f t="shared" si="16"/>
        <v>0</v>
      </c>
      <c r="AL77" s="80">
        <f t="shared" si="17"/>
        <v>0.65551656352353782</v>
      </c>
      <c r="AM77" s="106">
        <f t="shared" si="18"/>
        <v>0.65551656352353782</v>
      </c>
      <c r="AN77" s="108">
        <f t="shared" si="19"/>
        <v>0.34448343647646218</v>
      </c>
      <c r="AO77" s="106">
        <f t="shared" si="20"/>
        <v>-1.065709269578458</v>
      </c>
      <c r="AP77" s="108">
        <f t="shared" si="21"/>
        <v>0</v>
      </c>
      <c r="AQ77" s="80">
        <f t="shared" si="22"/>
        <v>1.9028971907284369</v>
      </c>
      <c r="BV77">
        <v>0.6642803464347703</v>
      </c>
      <c r="BW77">
        <v>0</v>
      </c>
      <c r="BX77">
        <v>1</v>
      </c>
      <c r="BY77" s="80">
        <f t="shared" si="26"/>
        <v>39</v>
      </c>
      <c r="BZ77" s="80">
        <f t="shared" si="27"/>
        <v>34</v>
      </c>
      <c r="CA77" s="80">
        <f t="shared" si="23"/>
        <v>0.27777777777777779</v>
      </c>
      <c r="CB77" s="80">
        <f t="shared" si="24"/>
        <v>0.64583333333333326</v>
      </c>
      <c r="CC77" s="80">
        <f t="shared" si="25"/>
        <v>0</v>
      </c>
    </row>
    <row r="78" spans="1:81" ht="15.75" x14ac:dyDescent="0.5">
      <c r="A78" s="83">
        <v>10.4</v>
      </c>
      <c r="B78" s="82">
        <v>51</v>
      </c>
      <c r="C78" s="82">
        <v>5</v>
      </c>
      <c r="D78" s="84">
        <v>0.63600000000000001</v>
      </c>
      <c r="E78" s="82">
        <v>118</v>
      </c>
      <c r="F78" s="82">
        <v>3</v>
      </c>
      <c r="G78" s="82">
        <v>112</v>
      </c>
      <c r="H78" s="29">
        <v>0</v>
      </c>
      <c r="I78" s="82">
        <v>32</v>
      </c>
      <c r="J78" s="82">
        <v>10</v>
      </c>
      <c r="K78" s="82">
        <v>2</v>
      </c>
      <c r="L78" s="61">
        <v>35</v>
      </c>
      <c r="M78" s="62">
        <v>26</v>
      </c>
      <c r="N78" s="80">
        <v>1</v>
      </c>
      <c r="O78" s="30">
        <v>180</v>
      </c>
      <c r="P78" s="82">
        <v>1</v>
      </c>
      <c r="S78">
        <v>10.9</v>
      </c>
      <c r="T78">
        <v>56</v>
      </c>
      <c r="U78">
        <v>9</v>
      </c>
      <c r="V78">
        <v>1.9990000000000001</v>
      </c>
      <c r="W78">
        <v>75</v>
      </c>
      <c r="X78">
        <v>0</v>
      </c>
      <c r="Y78">
        <v>72</v>
      </c>
      <c r="Z78">
        <v>1</v>
      </c>
      <c r="AA78">
        <v>49</v>
      </c>
      <c r="AB78">
        <v>7</v>
      </c>
      <c r="AC78">
        <v>4</v>
      </c>
      <c r="AD78">
        <v>41</v>
      </c>
      <c r="AE78">
        <v>33</v>
      </c>
      <c r="AF78">
        <v>0</v>
      </c>
      <c r="AG78">
        <v>189</v>
      </c>
      <c r="AH78" s="106">
        <v>0</v>
      </c>
      <c r="AI78" s="107">
        <v>1</v>
      </c>
      <c r="AJ78" s="108">
        <f t="shared" si="15"/>
        <v>1</v>
      </c>
      <c r="AK78" s="80">
        <f t="shared" si="16"/>
        <v>0</v>
      </c>
      <c r="AL78" s="80">
        <f t="shared" si="17"/>
        <v>0.26085552239859561</v>
      </c>
      <c r="AM78" s="106">
        <f t="shared" si="18"/>
        <v>0.26085552239859561</v>
      </c>
      <c r="AN78" s="108">
        <f t="shared" si="19"/>
        <v>0.73914447760140445</v>
      </c>
      <c r="AO78" s="106">
        <f t="shared" si="20"/>
        <v>-0.30226187294563189</v>
      </c>
      <c r="AP78" s="108">
        <f t="shared" si="21"/>
        <v>100</v>
      </c>
      <c r="AQ78" s="80">
        <f t="shared" si="22"/>
        <v>0.35291547228370979</v>
      </c>
      <c r="BV78">
        <v>0.66576712068965982</v>
      </c>
      <c r="BW78">
        <v>0</v>
      </c>
      <c r="BX78">
        <v>1</v>
      </c>
      <c r="BY78" s="80">
        <f t="shared" si="26"/>
        <v>39</v>
      </c>
      <c r="BZ78" s="80">
        <f t="shared" si="27"/>
        <v>35</v>
      </c>
      <c r="CA78" s="80">
        <f t="shared" si="23"/>
        <v>0.27777777777777779</v>
      </c>
      <c r="CB78" s="80">
        <f t="shared" si="24"/>
        <v>0.63541666666666674</v>
      </c>
      <c r="CC78" s="80">
        <f t="shared" si="25"/>
        <v>1.1766975308641958E-2</v>
      </c>
    </row>
    <row r="79" spans="1:81" ht="15.75" x14ac:dyDescent="0.5">
      <c r="A79" s="83">
        <v>12.7</v>
      </c>
      <c r="B79" s="82">
        <v>51</v>
      </c>
      <c r="C79" s="82">
        <v>7</v>
      </c>
      <c r="D79" s="84">
        <v>0.17199999999999999</v>
      </c>
      <c r="E79" s="82">
        <v>117</v>
      </c>
      <c r="F79" s="82">
        <v>5</v>
      </c>
      <c r="G79" s="82">
        <v>168</v>
      </c>
      <c r="H79" s="29">
        <v>1</v>
      </c>
      <c r="I79" s="82">
        <v>33</v>
      </c>
      <c r="J79" s="82">
        <v>11</v>
      </c>
      <c r="K79" s="82">
        <v>5</v>
      </c>
      <c r="L79" s="61">
        <v>36</v>
      </c>
      <c r="M79" s="62">
        <v>23</v>
      </c>
      <c r="N79" s="80">
        <v>0</v>
      </c>
      <c r="O79" s="30">
        <v>184</v>
      </c>
      <c r="P79" s="82">
        <v>1</v>
      </c>
      <c r="S79">
        <v>11</v>
      </c>
      <c r="T79">
        <v>51</v>
      </c>
      <c r="U79">
        <v>6</v>
      </c>
      <c r="V79">
        <v>1.0840000000000001</v>
      </c>
      <c r="W79">
        <v>181</v>
      </c>
      <c r="X79">
        <v>2</v>
      </c>
      <c r="Y79">
        <v>101</v>
      </c>
      <c r="Z79">
        <v>1</v>
      </c>
      <c r="AA79">
        <v>53</v>
      </c>
      <c r="AB79">
        <v>9</v>
      </c>
      <c r="AC79">
        <v>4</v>
      </c>
      <c r="AD79">
        <v>37</v>
      </c>
      <c r="AE79">
        <v>33</v>
      </c>
      <c r="AF79">
        <v>0</v>
      </c>
      <c r="AG79">
        <v>170</v>
      </c>
      <c r="AH79" s="106">
        <v>0</v>
      </c>
      <c r="AI79" s="107">
        <v>1</v>
      </c>
      <c r="AJ79" s="108">
        <f t="shared" si="15"/>
        <v>1</v>
      </c>
      <c r="AK79" s="80">
        <f t="shared" si="16"/>
        <v>0</v>
      </c>
      <c r="AL79" s="80">
        <f t="shared" si="17"/>
        <v>0.23361070959276836</v>
      </c>
      <c r="AM79" s="106">
        <f t="shared" si="18"/>
        <v>0.23361070959276836</v>
      </c>
      <c r="AN79" s="108">
        <f t="shared" si="19"/>
        <v>0.76638929040723158</v>
      </c>
      <c r="AO79" s="106">
        <f t="shared" si="20"/>
        <v>-0.26606502631765283</v>
      </c>
      <c r="AP79" s="108">
        <f t="shared" si="21"/>
        <v>100</v>
      </c>
      <c r="AQ79" s="80">
        <f t="shared" si="22"/>
        <v>0.30481990356185185</v>
      </c>
      <c r="BV79">
        <v>0.66741394304430091</v>
      </c>
      <c r="BW79">
        <v>1</v>
      </c>
      <c r="BX79">
        <v>0</v>
      </c>
      <c r="BY79" s="80">
        <f t="shared" si="26"/>
        <v>40</v>
      </c>
      <c r="BZ79" s="80">
        <f t="shared" si="27"/>
        <v>35</v>
      </c>
      <c r="CA79" s="80">
        <f t="shared" si="23"/>
        <v>0.2592592592592593</v>
      </c>
      <c r="CB79" s="80">
        <f t="shared" si="24"/>
        <v>0.63541666666666674</v>
      </c>
      <c r="CC79" s="80">
        <f t="shared" si="25"/>
        <v>0</v>
      </c>
    </row>
    <row r="80" spans="1:81" ht="15.75" x14ac:dyDescent="0.5">
      <c r="A80" s="83">
        <v>14</v>
      </c>
      <c r="B80" s="82">
        <v>74</v>
      </c>
      <c r="C80" s="82">
        <v>18</v>
      </c>
      <c r="D80" s="84">
        <v>4.3999999999999997E-2</v>
      </c>
      <c r="E80" s="82">
        <v>175</v>
      </c>
      <c r="F80" s="82">
        <v>3</v>
      </c>
      <c r="G80" s="82">
        <v>78</v>
      </c>
      <c r="H80" s="29">
        <v>1</v>
      </c>
      <c r="I80" s="82">
        <v>39</v>
      </c>
      <c r="J80" s="82">
        <v>7</v>
      </c>
      <c r="K80" s="82">
        <v>3</v>
      </c>
      <c r="L80" s="61">
        <v>45</v>
      </c>
      <c r="M80" s="62">
        <v>84</v>
      </c>
      <c r="N80" s="80">
        <v>0</v>
      </c>
      <c r="O80" s="30">
        <v>187</v>
      </c>
      <c r="P80" s="82">
        <v>1</v>
      </c>
      <c r="S80">
        <v>11.1</v>
      </c>
      <c r="T80">
        <v>65</v>
      </c>
      <c r="U80">
        <v>3</v>
      </c>
      <c r="V80">
        <v>0.159</v>
      </c>
      <c r="W80">
        <v>144</v>
      </c>
      <c r="X80">
        <v>2</v>
      </c>
      <c r="Y80">
        <v>85</v>
      </c>
      <c r="Z80">
        <v>1</v>
      </c>
      <c r="AA80">
        <v>47</v>
      </c>
      <c r="AB80">
        <v>14</v>
      </c>
      <c r="AC80">
        <v>3</v>
      </c>
      <c r="AD80">
        <v>27</v>
      </c>
      <c r="AE80">
        <v>59</v>
      </c>
      <c r="AF80">
        <v>1</v>
      </c>
      <c r="AG80">
        <v>174</v>
      </c>
      <c r="AH80" s="106">
        <v>0</v>
      </c>
      <c r="AI80" s="107">
        <v>1</v>
      </c>
      <c r="AJ80" s="108">
        <f t="shared" si="15"/>
        <v>1</v>
      </c>
      <c r="AK80" s="80">
        <f t="shared" si="16"/>
        <v>0</v>
      </c>
      <c r="AL80" s="80">
        <f t="shared" si="17"/>
        <v>0.1369656229928547</v>
      </c>
      <c r="AM80" s="106">
        <f t="shared" si="18"/>
        <v>0.1369656229928547</v>
      </c>
      <c r="AN80" s="108">
        <f t="shared" si="19"/>
        <v>0.86303437700714536</v>
      </c>
      <c r="AO80" s="106">
        <f t="shared" si="20"/>
        <v>-0.14730075438483725</v>
      </c>
      <c r="AP80" s="108">
        <f t="shared" si="21"/>
        <v>100</v>
      </c>
      <c r="AQ80" s="80">
        <f t="shared" si="22"/>
        <v>0.15870239545709394</v>
      </c>
      <c r="BV80">
        <v>0.66954513720537057</v>
      </c>
      <c r="BW80">
        <v>0</v>
      </c>
      <c r="BX80">
        <v>1</v>
      </c>
      <c r="BY80" s="80">
        <f t="shared" si="26"/>
        <v>40</v>
      </c>
      <c r="BZ80" s="80">
        <f t="shared" si="27"/>
        <v>36</v>
      </c>
      <c r="CA80" s="80">
        <f t="shared" si="23"/>
        <v>0.2592592592592593</v>
      </c>
      <c r="CB80" s="80">
        <f t="shared" si="24"/>
        <v>0.625</v>
      </c>
      <c r="CC80" s="80">
        <f t="shared" si="25"/>
        <v>0</v>
      </c>
    </row>
    <row r="81" spans="1:81" ht="15.75" x14ac:dyDescent="0.5">
      <c r="A81" s="83">
        <v>9.4</v>
      </c>
      <c r="B81" s="82">
        <v>50</v>
      </c>
      <c r="C81" s="82">
        <v>11</v>
      </c>
      <c r="D81" s="84">
        <v>1.5449999999999999</v>
      </c>
      <c r="E81" s="82">
        <v>102</v>
      </c>
      <c r="F81" s="82">
        <v>3</v>
      </c>
      <c r="G81" s="82">
        <v>110</v>
      </c>
      <c r="H81" s="29">
        <v>0</v>
      </c>
      <c r="I81" s="82">
        <v>41</v>
      </c>
      <c r="J81" s="82">
        <v>10</v>
      </c>
      <c r="K81" s="82">
        <v>3</v>
      </c>
      <c r="L81" s="61">
        <v>41</v>
      </c>
      <c r="M81" s="62">
        <v>28</v>
      </c>
      <c r="N81" s="80">
        <v>1</v>
      </c>
      <c r="O81" s="30">
        <v>169</v>
      </c>
      <c r="P81" s="82">
        <v>1</v>
      </c>
      <c r="S81">
        <v>11.1</v>
      </c>
      <c r="T81">
        <v>70</v>
      </c>
      <c r="U81">
        <v>20</v>
      </c>
      <c r="V81">
        <v>0.40799999999999997</v>
      </c>
      <c r="W81">
        <v>175</v>
      </c>
      <c r="X81">
        <v>2</v>
      </c>
      <c r="Y81">
        <v>96</v>
      </c>
      <c r="Z81">
        <v>0</v>
      </c>
      <c r="AA81">
        <v>42</v>
      </c>
      <c r="AB81">
        <v>7</v>
      </c>
      <c r="AC81">
        <v>6</v>
      </c>
      <c r="AD81">
        <v>47</v>
      </c>
      <c r="AE81">
        <v>49</v>
      </c>
      <c r="AF81">
        <v>0</v>
      </c>
      <c r="AG81">
        <v>168</v>
      </c>
      <c r="AH81" s="106">
        <v>0</v>
      </c>
      <c r="AI81" s="107">
        <v>1</v>
      </c>
      <c r="AJ81" s="108">
        <f t="shared" si="15"/>
        <v>1</v>
      </c>
      <c r="AK81" s="80">
        <f t="shared" si="16"/>
        <v>0</v>
      </c>
      <c r="AL81" s="80">
        <f t="shared" si="17"/>
        <v>0.55695734744745951</v>
      </c>
      <c r="AM81" s="106">
        <f t="shared" si="18"/>
        <v>0.55695734744745951</v>
      </c>
      <c r="AN81" s="108">
        <f t="shared" si="19"/>
        <v>0.44304265255254049</v>
      </c>
      <c r="AO81" s="106">
        <f t="shared" si="20"/>
        <v>-0.81408923241475828</v>
      </c>
      <c r="AP81" s="108">
        <f t="shared" si="21"/>
        <v>0</v>
      </c>
      <c r="AQ81" s="80">
        <f t="shared" si="22"/>
        <v>1.2571190250839559</v>
      </c>
      <c r="BV81">
        <v>0.67598371927190237</v>
      </c>
      <c r="BW81">
        <v>0</v>
      </c>
      <c r="BX81">
        <v>1</v>
      </c>
      <c r="BY81" s="80">
        <f t="shared" si="26"/>
        <v>40</v>
      </c>
      <c r="BZ81" s="80">
        <f t="shared" si="27"/>
        <v>37</v>
      </c>
      <c r="CA81" s="80">
        <f t="shared" si="23"/>
        <v>0.2592592592592593</v>
      </c>
      <c r="CB81" s="80">
        <f t="shared" si="24"/>
        <v>0.61458333333333326</v>
      </c>
      <c r="CC81" s="80">
        <f t="shared" si="25"/>
        <v>1.1381172839506222E-2</v>
      </c>
    </row>
    <row r="82" spans="1:81" ht="15.75" x14ac:dyDescent="0.5">
      <c r="A82" s="83">
        <v>14</v>
      </c>
      <c r="B82" s="82">
        <v>70</v>
      </c>
      <c r="C82" s="82">
        <v>5</v>
      </c>
      <c r="D82" s="84">
        <v>0.29099999999999998</v>
      </c>
      <c r="E82" s="82">
        <v>182</v>
      </c>
      <c r="F82" s="82">
        <v>3</v>
      </c>
      <c r="G82" s="82">
        <v>132</v>
      </c>
      <c r="H82" s="29">
        <v>1</v>
      </c>
      <c r="I82" s="82">
        <v>31</v>
      </c>
      <c r="J82" s="82">
        <v>6</v>
      </c>
      <c r="K82" s="82">
        <v>2</v>
      </c>
      <c r="L82" s="61">
        <v>35</v>
      </c>
      <c r="M82" s="62">
        <v>74</v>
      </c>
      <c r="N82" s="80">
        <v>1</v>
      </c>
      <c r="O82" s="30">
        <v>173</v>
      </c>
      <c r="P82" s="82">
        <v>1</v>
      </c>
      <c r="S82">
        <v>11.2</v>
      </c>
      <c r="T82">
        <v>70</v>
      </c>
      <c r="U82">
        <v>14</v>
      </c>
      <c r="V82">
        <v>4.8000000000000001E-2</v>
      </c>
      <c r="W82">
        <v>197</v>
      </c>
      <c r="X82">
        <v>4</v>
      </c>
      <c r="Y82">
        <v>72</v>
      </c>
      <c r="Z82">
        <v>1</v>
      </c>
      <c r="AA82">
        <v>35</v>
      </c>
      <c r="AB82">
        <v>11</v>
      </c>
      <c r="AC82">
        <v>3</v>
      </c>
      <c r="AD82">
        <v>42</v>
      </c>
      <c r="AE82">
        <v>56</v>
      </c>
      <c r="AF82">
        <v>0</v>
      </c>
      <c r="AG82">
        <v>172</v>
      </c>
      <c r="AH82" s="106">
        <v>1</v>
      </c>
      <c r="AI82" s="107">
        <v>0</v>
      </c>
      <c r="AJ82" s="108">
        <f t="shared" si="15"/>
        <v>1</v>
      </c>
      <c r="AK82" s="80">
        <f t="shared" si="16"/>
        <v>1</v>
      </c>
      <c r="AL82" s="80">
        <f t="shared" si="17"/>
        <v>0.89075709975720363</v>
      </c>
      <c r="AM82" s="106">
        <f t="shared" si="18"/>
        <v>0.89075709975720363</v>
      </c>
      <c r="AN82" s="108">
        <f t="shared" si="19"/>
        <v>0.10924290024279637</v>
      </c>
      <c r="AO82" s="106">
        <f t="shared" si="20"/>
        <v>-0.11568350398941718</v>
      </c>
      <c r="AP82" s="108">
        <f t="shared" si="21"/>
        <v>100</v>
      </c>
      <c r="AQ82" s="80">
        <f t="shared" si="22"/>
        <v>0.12264050465898398</v>
      </c>
      <c r="BV82">
        <v>0.67770297432976467</v>
      </c>
      <c r="BW82">
        <v>1</v>
      </c>
      <c r="BX82">
        <v>0</v>
      </c>
      <c r="BY82" s="80">
        <f t="shared" si="26"/>
        <v>41</v>
      </c>
      <c r="BZ82" s="80">
        <f t="shared" si="27"/>
        <v>37</v>
      </c>
      <c r="CA82" s="80">
        <f t="shared" si="23"/>
        <v>0.2407407407407407</v>
      </c>
      <c r="CB82" s="80">
        <f t="shared" si="24"/>
        <v>0.61458333333333326</v>
      </c>
      <c r="CC82" s="80">
        <f t="shared" si="25"/>
        <v>1.1381172839506154E-2</v>
      </c>
    </row>
    <row r="83" spans="1:81" ht="15.75" x14ac:dyDescent="0.5">
      <c r="A83" s="83">
        <v>15.9</v>
      </c>
      <c r="B83" s="82">
        <v>66</v>
      </c>
      <c r="C83" s="82">
        <v>9</v>
      </c>
      <c r="D83" s="84">
        <v>9.1999999999999998E-2</v>
      </c>
      <c r="E83" s="82">
        <v>230</v>
      </c>
      <c r="F83" s="82">
        <v>4</v>
      </c>
      <c r="G83" s="82">
        <v>137</v>
      </c>
      <c r="H83" s="29">
        <v>0</v>
      </c>
      <c r="I83" s="82">
        <v>43</v>
      </c>
      <c r="J83" s="82">
        <v>12</v>
      </c>
      <c r="K83" s="82">
        <v>3</v>
      </c>
      <c r="L83" s="61">
        <v>36</v>
      </c>
      <c r="M83" s="62">
        <v>65</v>
      </c>
      <c r="N83" s="80">
        <v>0</v>
      </c>
      <c r="O83" s="30">
        <v>174</v>
      </c>
      <c r="P83" s="82">
        <v>0</v>
      </c>
      <c r="S83">
        <v>11.3</v>
      </c>
      <c r="T83">
        <v>72</v>
      </c>
      <c r="U83">
        <v>4</v>
      </c>
      <c r="V83">
        <v>1.496</v>
      </c>
      <c r="W83">
        <v>139</v>
      </c>
      <c r="X83">
        <v>2</v>
      </c>
      <c r="Y83">
        <v>84</v>
      </c>
      <c r="Z83">
        <v>1</v>
      </c>
      <c r="AA83">
        <v>36</v>
      </c>
      <c r="AB83">
        <v>6</v>
      </c>
      <c r="AC83">
        <v>3</v>
      </c>
      <c r="AD83">
        <v>34</v>
      </c>
      <c r="AE83">
        <v>77</v>
      </c>
      <c r="AF83">
        <v>0</v>
      </c>
      <c r="AG83">
        <v>184</v>
      </c>
      <c r="AH83" s="106">
        <v>1</v>
      </c>
      <c r="AI83" s="107">
        <v>0</v>
      </c>
      <c r="AJ83" s="108">
        <f t="shared" si="15"/>
        <v>1</v>
      </c>
      <c r="AK83" s="80">
        <f t="shared" si="16"/>
        <v>1</v>
      </c>
      <c r="AL83" s="80">
        <f t="shared" si="17"/>
        <v>0.88106834125229749</v>
      </c>
      <c r="AM83" s="106">
        <f t="shared" si="18"/>
        <v>0.88106834125229749</v>
      </c>
      <c r="AN83" s="108">
        <f t="shared" si="19"/>
        <v>0.11893165874770251</v>
      </c>
      <c r="AO83" s="106">
        <f t="shared" si="20"/>
        <v>-0.12662008369097646</v>
      </c>
      <c r="AP83" s="108">
        <f t="shared" si="21"/>
        <v>100</v>
      </c>
      <c r="AQ83" s="80">
        <f t="shared" si="22"/>
        <v>0.13498573626951593</v>
      </c>
      <c r="BV83">
        <v>0.67965530286128373</v>
      </c>
      <c r="BW83">
        <v>1</v>
      </c>
      <c r="BX83">
        <v>0</v>
      </c>
      <c r="BY83" s="80">
        <f t="shared" si="26"/>
        <v>42</v>
      </c>
      <c r="BZ83" s="80">
        <f t="shared" si="27"/>
        <v>37</v>
      </c>
      <c r="CA83" s="80">
        <f t="shared" si="23"/>
        <v>0.22222222222222221</v>
      </c>
      <c r="CB83" s="80">
        <f t="shared" si="24"/>
        <v>0.61458333333333326</v>
      </c>
      <c r="CC83" s="80">
        <f t="shared" si="25"/>
        <v>0</v>
      </c>
    </row>
    <row r="84" spans="1:81" ht="15.75" x14ac:dyDescent="0.5">
      <c r="A84" s="83">
        <v>7.5</v>
      </c>
      <c r="B84" s="82">
        <v>43</v>
      </c>
      <c r="C84" s="82">
        <v>5</v>
      </c>
      <c r="D84" s="84">
        <v>0.48</v>
      </c>
      <c r="E84" s="82">
        <v>59</v>
      </c>
      <c r="F84" s="82">
        <v>3</v>
      </c>
      <c r="G84" s="82">
        <v>127</v>
      </c>
      <c r="H84" s="29">
        <v>0</v>
      </c>
      <c r="I84" s="82">
        <v>30</v>
      </c>
      <c r="J84" s="82">
        <v>4</v>
      </c>
      <c r="K84" s="82">
        <v>2</v>
      </c>
      <c r="L84" s="61">
        <v>35</v>
      </c>
      <c r="M84" s="62">
        <v>17</v>
      </c>
      <c r="N84" s="80">
        <v>0</v>
      </c>
      <c r="O84" s="30">
        <v>175</v>
      </c>
      <c r="P84" s="82">
        <v>0</v>
      </c>
      <c r="S84">
        <v>11.4</v>
      </c>
      <c r="T84">
        <v>58</v>
      </c>
      <c r="U84">
        <v>2</v>
      </c>
      <c r="V84">
        <v>1.3360000000000001</v>
      </c>
      <c r="W84">
        <v>150</v>
      </c>
      <c r="X84">
        <v>2</v>
      </c>
      <c r="Y84">
        <v>98</v>
      </c>
      <c r="Z84">
        <v>1</v>
      </c>
      <c r="AA84">
        <v>38</v>
      </c>
      <c r="AB84">
        <v>9</v>
      </c>
      <c r="AC84">
        <v>2</v>
      </c>
      <c r="AD84">
        <v>47</v>
      </c>
      <c r="AE84">
        <v>41</v>
      </c>
      <c r="AF84">
        <v>1</v>
      </c>
      <c r="AG84">
        <v>183</v>
      </c>
      <c r="AH84" s="106">
        <v>0</v>
      </c>
      <c r="AI84" s="107">
        <v>1</v>
      </c>
      <c r="AJ84" s="108">
        <f t="shared" si="15"/>
        <v>1</v>
      </c>
      <c r="AK84" s="80">
        <f t="shared" si="16"/>
        <v>0</v>
      </c>
      <c r="AL84" s="80">
        <f t="shared" si="17"/>
        <v>0.38265342217269926</v>
      </c>
      <c r="AM84" s="106">
        <f t="shared" si="18"/>
        <v>0.38265342217269926</v>
      </c>
      <c r="AN84" s="108">
        <f t="shared" si="19"/>
        <v>0.61734657782730074</v>
      </c>
      <c r="AO84" s="106">
        <f t="shared" si="20"/>
        <v>-0.48232469831038555</v>
      </c>
      <c r="AP84" s="108">
        <f t="shared" si="21"/>
        <v>100</v>
      </c>
      <c r="AQ84" s="80">
        <f t="shared" si="22"/>
        <v>0.61983565782354499</v>
      </c>
      <c r="BV84">
        <v>0.68150231074114376</v>
      </c>
      <c r="BW84">
        <v>0</v>
      </c>
      <c r="BX84">
        <v>1</v>
      </c>
      <c r="BY84" s="80">
        <f t="shared" si="26"/>
        <v>42</v>
      </c>
      <c r="BZ84" s="80">
        <f t="shared" si="27"/>
        <v>38</v>
      </c>
      <c r="CA84" s="80">
        <f t="shared" si="23"/>
        <v>0.22222222222222221</v>
      </c>
      <c r="CB84" s="80">
        <f t="shared" si="24"/>
        <v>0.60416666666666674</v>
      </c>
      <c r="CC84" s="80">
        <f t="shared" si="25"/>
        <v>0</v>
      </c>
    </row>
    <row r="85" spans="1:81" ht="15.75" x14ac:dyDescent="0.5">
      <c r="A85" s="83">
        <v>8.1</v>
      </c>
      <c r="B85" s="82">
        <v>49</v>
      </c>
      <c r="C85" s="82">
        <v>16</v>
      </c>
      <c r="D85" s="84">
        <v>0.98299999999999998</v>
      </c>
      <c r="E85" s="82">
        <v>71</v>
      </c>
      <c r="F85" s="82">
        <v>4</v>
      </c>
      <c r="G85" s="82">
        <v>112</v>
      </c>
      <c r="H85" s="29">
        <v>0</v>
      </c>
      <c r="I85" s="82">
        <v>39</v>
      </c>
      <c r="J85" s="82">
        <v>7</v>
      </c>
      <c r="K85" s="82">
        <v>3</v>
      </c>
      <c r="L85" s="61">
        <v>45</v>
      </c>
      <c r="M85" s="62">
        <v>23</v>
      </c>
      <c r="N85" s="80">
        <v>0</v>
      </c>
      <c r="O85" s="30">
        <v>180</v>
      </c>
      <c r="P85" s="82">
        <v>1</v>
      </c>
      <c r="S85">
        <v>11.4</v>
      </c>
      <c r="T85">
        <v>65</v>
      </c>
      <c r="U85">
        <v>9</v>
      </c>
      <c r="V85">
        <v>0.27500000000000002</v>
      </c>
      <c r="W85">
        <v>139</v>
      </c>
      <c r="X85">
        <v>1</v>
      </c>
      <c r="Y85">
        <v>124</v>
      </c>
      <c r="Z85">
        <v>1</v>
      </c>
      <c r="AA85">
        <v>34</v>
      </c>
      <c r="AB85">
        <v>11</v>
      </c>
      <c r="AC85">
        <v>2</v>
      </c>
      <c r="AD85">
        <v>40</v>
      </c>
      <c r="AE85">
        <v>59</v>
      </c>
      <c r="AF85">
        <v>1</v>
      </c>
      <c r="AG85">
        <v>174</v>
      </c>
      <c r="AH85" s="106">
        <v>0</v>
      </c>
      <c r="AI85" s="107">
        <v>1</v>
      </c>
      <c r="AJ85" s="108">
        <f t="shared" si="15"/>
        <v>1</v>
      </c>
      <c r="AK85" s="80">
        <f t="shared" si="16"/>
        <v>0</v>
      </c>
      <c r="AL85" s="80">
        <f t="shared" si="17"/>
        <v>0.2829739397973049</v>
      </c>
      <c r="AM85" s="106">
        <f t="shared" si="18"/>
        <v>0.2829739397973049</v>
      </c>
      <c r="AN85" s="108">
        <f t="shared" si="19"/>
        <v>0.7170260602026951</v>
      </c>
      <c r="AO85" s="106">
        <f t="shared" si="20"/>
        <v>-0.33264309287468918</v>
      </c>
      <c r="AP85" s="108">
        <f t="shared" si="21"/>
        <v>100</v>
      </c>
      <c r="AQ85" s="80">
        <f t="shared" si="22"/>
        <v>0.39464944930636325</v>
      </c>
      <c r="BV85">
        <v>0.68936061251488479</v>
      </c>
      <c r="BW85">
        <v>0</v>
      </c>
      <c r="BX85">
        <v>1</v>
      </c>
      <c r="BY85" s="80">
        <f t="shared" si="26"/>
        <v>42</v>
      </c>
      <c r="BZ85" s="80">
        <f t="shared" si="27"/>
        <v>39</v>
      </c>
      <c r="CA85" s="80">
        <f t="shared" si="23"/>
        <v>0.22222222222222221</v>
      </c>
      <c r="CB85" s="80">
        <f t="shared" si="24"/>
        <v>0.59375</v>
      </c>
      <c r="CC85" s="80">
        <f t="shared" si="25"/>
        <v>1.0995370370370353E-2</v>
      </c>
    </row>
    <row r="86" spans="1:81" ht="15.75" x14ac:dyDescent="0.5">
      <c r="A86" s="83">
        <v>10.3</v>
      </c>
      <c r="B86" s="82">
        <v>49</v>
      </c>
      <c r="C86" s="82">
        <v>3</v>
      </c>
      <c r="D86" s="84">
        <v>1.881</v>
      </c>
      <c r="E86" s="82">
        <v>46</v>
      </c>
      <c r="F86" s="82">
        <v>1</v>
      </c>
      <c r="G86" s="82">
        <v>85</v>
      </c>
      <c r="H86" s="29">
        <v>1</v>
      </c>
      <c r="I86" s="82">
        <v>46</v>
      </c>
      <c r="J86" s="82">
        <v>9</v>
      </c>
      <c r="K86" s="82">
        <v>3</v>
      </c>
      <c r="L86" s="61">
        <v>36</v>
      </c>
      <c r="M86" s="62">
        <v>17</v>
      </c>
      <c r="N86" s="80">
        <v>0</v>
      </c>
      <c r="O86" s="30">
        <v>194</v>
      </c>
      <c r="P86" s="82">
        <v>0</v>
      </c>
      <c r="S86">
        <v>11.4</v>
      </c>
      <c r="T86">
        <v>96</v>
      </c>
      <c r="U86">
        <v>1</v>
      </c>
      <c r="V86">
        <v>0.83099999999999996</v>
      </c>
      <c r="W86">
        <v>199</v>
      </c>
      <c r="X86">
        <v>3</v>
      </c>
      <c r="Y86">
        <v>109</v>
      </c>
      <c r="Z86">
        <v>0</v>
      </c>
      <c r="AA86">
        <v>44</v>
      </c>
      <c r="AB86">
        <v>10</v>
      </c>
      <c r="AC86">
        <v>4</v>
      </c>
      <c r="AD86">
        <v>24</v>
      </c>
      <c r="AE86">
        <v>65</v>
      </c>
      <c r="AF86">
        <v>0</v>
      </c>
      <c r="AG86">
        <v>168</v>
      </c>
      <c r="AH86" s="106">
        <v>1</v>
      </c>
      <c r="AI86" s="107">
        <v>0</v>
      </c>
      <c r="AJ86" s="108">
        <f t="shared" si="15"/>
        <v>1</v>
      </c>
      <c r="AK86" s="80">
        <f t="shared" si="16"/>
        <v>1</v>
      </c>
      <c r="AL86" s="80">
        <f t="shared" si="17"/>
        <v>0.92120696772066657</v>
      </c>
      <c r="AM86" s="106">
        <f t="shared" si="18"/>
        <v>0.92120696772066657</v>
      </c>
      <c r="AN86" s="108">
        <f t="shared" si="19"/>
        <v>7.879303227933343E-2</v>
      </c>
      <c r="AO86" s="106">
        <f t="shared" si="20"/>
        <v>-8.2070547320544307E-2</v>
      </c>
      <c r="AP86" s="108">
        <f t="shared" si="21"/>
        <v>100</v>
      </c>
      <c r="AQ86" s="80">
        <f t="shared" si="22"/>
        <v>8.5532388529681078E-2</v>
      </c>
      <c r="BV86">
        <v>0.68990401317627159</v>
      </c>
      <c r="BW86">
        <v>1</v>
      </c>
      <c r="BX86">
        <v>0</v>
      </c>
      <c r="BY86" s="80">
        <f t="shared" si="26"/>
        <v>43</v>
      </c>
      <c r="BZ86" s="80">
        <f t="shared" si="27"/>
        <v>39</v>
      </c>
      <c r="CA86" s="80">
        <f t="shared" si="23"/>
        <v>0.20370370370370372</v>
      </c>
      <c r="CB86" s="80">
        <f t="shared" si="24"/>
        <v>0.59375</v>
      </c>
      <c r="CC86" s="80">
        <f t="shared" si="25"/>
        <v>1.0995370370370353E-2</v>
      </c>
    </row>
    <row r="87" spans="1:81" ht="15.75" x14ac:dyDescent="0.5">
      <c r="A87" s="83">
        <v>7.7</v>
      </c>
      <c r="B87" s="82">
        <v>46</v>
      </c>
      <c r="C87" s="82">
        <v>3</v>
      </c>
      <c r="D87" s="84">
        <v>2.6259999999999999</v>
      </c>
      <c r="E87" s="82">
        <v>43</v>
      </c>
      <c r="F87" s="82">
        <v>2</v>
      </c>
      <c r="G87" s="82">
        <v>74</v>
      </c>
      <c r="H87" s="29">
        <v>0</v>
      </c>
      <c r="I87" s="82">
        <v>50</v>
      </c>
      <c r="J87" s="82">
        <v>4</v>
      </c>
      <c r="K87" s="82">
        <v>4</v>
      </c>
      <c r="L87" s="61">
        <v>50</v>
      </c>
      <c r="M87" s="62">
        <v>21</v>
      </c>
      <c r="N87" s="80">
        <v>0</v>
      </c>
      <c r="O87" s="30">
        <v>180</v>
      </c>
      <c r="P87" s="82">
        <v>0</v>
      </c>
      <c r="S87">
        <v>11.6</v>
      </c>
      <c r="T87">
        <v>55</v>
      </c>
      <c r="U87">
        <v>3</v>
      </c>
      <c r="V87">
        <v>0.73899999999999999</v>
      </c>
      <c r="W87">
        <v>146</v>
      </c>
      <c r="X87">
        <v>3</v>
      </c>
      <c r="Y87">
        <v>114</v>
      </c>
      <c r="Z87">
        <v>1</v>
      </c>
      <c r="AA87">
        <v>43</v>
      </c>
      <c r="AB87">
        <v>11</v>
      </c>
      <c r="AC87">
        <v>3</v>
      </c>
      <c r="AD87">
        <v>28</v>
      </c>
      <c r="AE87">
        <v>35</v>
      </c>
      <c r="AF87">
        <v>0</v>
      </c>
      <c r="AG87">
        <v>175</v>
      </c>
      <c r="AH87" s="106">
        <v>1</v>
      </c>
      <c r="AI87" s="107">
        <v>0</v>
      </c>
      <c r="AJ87" s="108">
        <f t="shared" si="15"/>
        <v>1</v>
      </c>
      <c r="AK87" s="80">
        <f t="shared" si="16"/>
        <v>1</v>
      </c>
      <c r="AL87" s="80">
        <f t="shared" si="17"/>
        <v>0.56371750400550846</v>
      </c>
      <c r="AM87" s="106">
        <f t="shared" si="18"/>
        <v>0.56371750400550846</v>
      </c>
      <c r="AN87" s="108">
        <f t="shared" si="19"/>
        <v>0.43628249599449154</v>
      </c>
      <c r="AO87" s="106">
        <f t="shared" si="20"/>
        <v>-0.5732020323889363</v>
      </c>
      <c r="AP87" s="108">
        <f t="shared" si="21"/>
        <v>100</v>
      </c>
      <c r="AQ87" s="80">
        <f t="shared" si="22"/>
        <v>0.77393817451910873</v>
      </c>
      <c r="BV87">
        <v>0.69064771217185172</v>
      </c>
      <c r="BW87">
        <v>1</v>
      </c>
      <c r="BX87">
        <v>0</v>
      </c>
      <c r="BY87" s="80">
        <f t="shared" si="26"/>
        <v>44</v>
      </c>
      <c r="BZ87" s="80">
        <f t="shared" si="27"/>
        <v>39</v>
      </c>
      <c r="CA87" s="80">
        <f t="shared" si="23"/>
        <v>0.18518518518518523</v>
      </c>
      <c r="CB87" s="80">
        <f t="shared" si="24"/>
        <v>0.59375</v>
      </c>
      <c r="CC87" s="80">
        <f t="shared" si="25"/>
        <v>0</v>
      </c>
    </row>
    <row r="88" spans="1:81" ht="15.75" x14ac:dyDescent="0.5">
      <c r="A88" s="83">
        <v>8.5</v>
      </c>
      <c r="B88" s="82">
        <v>53</v>
      </c>
      <c r="C88" s="82">
        <v>21</v>
      </c>
      <c r="D88" s="84">
        <v>0.56799999999999995</v>
      </c>
      <c r="E88" s="82">
        <v>125</v>
      </c>
      <c r="F88" s="82">
        <v>3</v>
      </c>
      <c r="G88" s="82">
        <v>109</v>
      </c>
      <c r="H88" s="29">
        <v>0</v>
      </c>
      <c r="I88" s="82">
        <v>44</v>
      </c>
      <c r="J88" s="82">
        <v>8</v>
      </c>
      <c r="K88" s="82">
        <v>3</v>
      </c>
      <c r="L88" s="61">
        <v>45</v>
      </c>
      <c r="M88" s="62">
        <v>34</v>
      </c>
      <c r="N88" s="80">
        <v>0</v>
      </c>
      <c r="O88" s="30">
        <v>167</v>
      </c>
      <c r="P88" s="82">
        <v>0</v>
      </c>
      <c r="S88">
        <v>11.6</v>
      </c>
      <c r="T88">
        <v>60</v>
      </c>
      <c r="U88">
        <v>9</v>
      </c>
      <c r="V88">
        <v>3.2000000000000001E-2</v>
      </c>
      <c r="W88">
        <v>102</v>
      </c>
      <c r="X88">
        <v>5</v>
      </c>
      <c r="Y88">
        <v>135</v>
      </c>
      <c r="Z88">
        <v>1</v>
      </c>
      <c r="AA88">
        <v>35</v>
      </c>
      <c r="AB88">
        <v>8</v>
      </c>
      <c r="AC88">
        <v>2</v>
      </c>
      <c r="AD88">
        <v>32</v>
      </c>
      <c r="AE88">
        <v>37</v>
      </c>
      <c r="AF88">
        <v>0</v>
      </c>
      <c r="AG88">
        <v>185</v>
      </c>
      <c r="AH88" s="106">
        <v>1</v>
      </c>
      <c r="AI88" s="107">
        <v>0</v>
      </c>
      <c r="AJ88" s="108">
        <f t="shared" si="15"/>
        <v>1</v>
      </c>
      <c r="AK88" s="80">
        <f t="shared" si="16"/>
        <v>1</v>
      </c>
      <c r="AL88" s="80">
        <f t="shared" si="17"/>
        <v>0.84490635524930469</v>
      </c>
      <c r="AM88" s="106">
        <f t="shared" si="18"/>
        <v>0.84490635524930469</v>
      </c>
      <c r="AN88" s="108">
        <f t="shared" si="19"/>
        <v>0.15509364475069531</v>
      </c>
      <c r="AO88" s="106">
        <f t="shared" si="20"/>
        <v>-0.16852947995636783</v>
      </c>
      <c r="AP88" s="108">
        <f t="shared" si="21"/>
        <v>100</v>
      </c>
      <c r="AQ88" s="80">
        <f t="shared" si="22"/>
        <v>0.18356311771963435</v>
      </c>
      <c r="BV88">
        <v>0.69298409311707632</v>
      </c>
      <c r="BW88">
        <v>0</v>
      </c>
      <c r="BX88">
        <v>1</v>
      </c>
      <c r="BY88" s="80">
        <f t="shared" si="26"/>
        <v>44</v>
      </c>
      <c r="BZ88" s="80">
        <f t="shared" si="27"/>
        <v>40</v>
      </c>
      <c r="CA88" s="80">
        <f t="shared" si="23"/>
        <v>0.18518518518518523</v>
      </c>
      <c r="CB88" s="80">
        <f t="shared" si="24"/>
        <v>0.58333333333333326</v>
      </c>
      <c r="CC88" s="80">
        <f t="shared" si="25"/>
        <v>0</v>
      </c>
    </row>
    <row r="89" spans="1:81" ht="15.75" x14ac:dyDescent="0.5">
      <c r="A89" s="83">
        <v>10.7</v>
      </c>
      <c r="B89" s="82">
        <v>62</v>
      </c>
      <c r="C89" s="82">
        <v>8</v>
      </c>
      <c r="D89" s="84">
        <v>0.879</v>
      </c>
      <c r="E89" s="82">
        <v>118</v>
      </c>
      <c r="F89" s="82">
        <v>3</v>
      </c>
      <c r="G89" s="82">
        <v>108</v>
      </c>
      <c r="H89" s="29">
        <v>1</v>
      </c>
      <c r="I89" s="82">
        <v>31</v>
      </c>
      <c r="J89" s="82">
        <v>10</v>
      </c>
      <c r="K89" s="82">
        <v>2</v>
      </c>
      <c r="L89" s="61">
        <v>37</v>
      </c>
      <c r="M89" s="62">
        <v>50</v>
      </c>
      <c r="N89" s="80">
        <v>1</v>
      </c>
      <c r="O89" s="30">
        <v>180</v>
      </c>
      <c r="P89" s="82">
        <v>0</v>
      </c>
      <c r="S89">
        <v>11.7</v>
      </c>
      <c r="T89">
        <v>82</v>
      </c>
      <c r="U89">
        <v>15</v>
      </c>
      <c r="V89">
        <v>0.88800000000000001</v>
      </c>
      <c r="W89">
        <v>202</v>
      </c>
      <c r="X89">
        <v>5</v>
      </c>
      <c r="Y89">
        <v>147</v>
      </c>
      <c r="Z89">
        <v>1</v>
      </c>
      <c r="AA89">
        <v>40</v>
      </c>
      <c r="AB89">
        <v>7</v>
      </c>
      <c r="AC89">
        <v>3</v>
      </c>
      <c r="AD89">
        <v>42</v>
      </c>
      <c r="AE89">
        <v>61</v>
      </c>
      <c r="AF89">
        <v>1</v>
      </c>
      <c r="AG89">
        <v>163</v>
      </c>
      <c r="AH89" s="106">
        <v>1</v>
      </c>
      <c r="AI89" s="107">
        <v>0</v>
      </c>
      <c r="AJ89" s="108">
        <f t="shared" si="15"/>
        <v>1</v>
      </c>
      <c r="AK89" s="80">
        <f t="shared" si="16"/>
        <v>1</v>
      </c>
      <c r="AL89" s="80">
        <f t="shared" si="17"/>
        <v>0.68936061251488479</v>
      </c>
      <c r="AM89" s="106">
        <f t="shared" si="18"/>
        <v>0.68936061251488479</v>
      </c>
      <c r="AN89" s="108">
        <f t="shared" si="19"/>
        <v>0.31063938748511521</v>
      </c>
      <c r="AO89" s="106">
        <f t="shared" si="20"/>
        <v>-0.37199075952414795</v>
      </c>
      <c r="AP89" s="108">
        <f t="shared" si="21"/>
        <v>100</v>
      </c>
      <c r="AQ89" s="80">
        <f t="shared" si="22"/>
        <v>0.45061957681605702</v>
      </c>
      <c r="BV89">
        <v>0.70171800742710655</v>
      </c>
      <c r="BW89">
        <v>0</v>
      </c>
      <c r="BX89">
        <v>1</v>
      </c>
      <c r="BY89" s="80">
        <f t="shared" si="26"/>
        <v>44</v>
      </c>
      <c r="BZ89" s="80">
        <f t="shared" si="27"/>
        <v>41</v>
      </c>
      <c r="CA89" s="80">
        <f t="shared" si="23"/>
        <v>0.18518518518518523</v>
      </c>
      <c r="CB89" s="80">
        <f t="shared" si="24"/>
        <v>0.57291666666666674</v>
      </c>
      <c r="CC89" s="80">
        <f t="shared" si="25"/>
        <v>0</v>
      </c>
    </row>
    <row r="90" spans="1:81" ht="15.75" x14ac:dyDescent="0.5">
      <c r="A90" s="83">
        <v>7.4</v>
      </c>
      <c r="B90" s="82">
        <v>51</v>
      </c>
      <c r="C90" s="82">
        <v>4</v>
      </c>
      <c r="D90" s="84">
        <v>1.083</v>
      </c>
      <c r="E90" s="82">
        <v>101</v>
      </c>
      <c r="F90" s="82">
        <v>2</v>
      </c>
      <c r="G90" s="82">
        <v>100</v>
      </c>
      <c r="H90" s="29">
        <v>0</v>
      </c>
      <c r="I90" s="82">
        <v>53</v>
      </c>
      <c r="J90" s="82">
        <v>7</v>
      </c>
      <c r="K90" s="82">
        <v>4</v>
      </c>
      <c r="L90" s="61">
        <v>34</v>
      </c>
      <c r="M90" s="62">
        <v>28</v>
      </c>
      <c r="N90" s="80">
        <v>0</v>
      </c>
      <c r="O90" s="30">
        <v>167</v>
      </c>
      <c r="P90" s="82">
        <v>0</v>
      </c>
      <c r="S90">
        <v>11.8</v>
      </c>
      <c r="T90">
        <v>51</v>
      </c>
      <c r="U90">
        <v>8</v>
      </c>
      <c r="V90">
        <v>0.79900000000000004</v>
      </c>
      <c r="W90">
        <v>96</v>
      </c>
      <c r="X90">
        <v>6</v>
      </c>
      <c r="Y90">
        <v>145</v>
      </c>
      <c r="Z90">
        <v>1</v>
      </c>
      <c r="AA90">
        <v>34</v>
      </c>
      <c r="AB90">
        <v>12</v>
      </c>
      <c r="AC90">
        <v>2</v>
      </c>
      <c r="AD90">
        <v>40</v>
      </c>
      <c r="AE90">
        <v>22</v>
      </c>
      <c r="AF90">
        <v>0</v>
      </c>
      <c r="AG90">
        <v>189</v>
      </c>
      <c r="AH90" s="106">
        <v>1</v>
      </c>
      <c r="AI90" s="107">
        <v>0</v>
      </c>
      <c r="AJ90" s="108">
        <f t="shared" si="15"/>
        <v>1</v>
      </c>
      <c r="AK90" s="80">
        <f t="shared" si="16"/>
        <v>1</v>
      </c>
      <c r="AL90" s="80">
        <f t="shared" si="17"/>
        <v>0.94554129601599357</v>
      </c>
      <c r="AM90" s="106">
        <f t="shared" si="18"/>
        <v>0.94554129601599357</v>
      </c>
      <c r="AN90" s="108">
        <f t="shared" si="19"/>
        <v>5.4458703984006429E-2</v>
      </c>
      <c r="AO90" s="106">
        <f t="shared" si="20"/>
        <v>-5.599771545878128E-2</v>
      </c>
      <c r="AP90" s="108">
        <f t="shared" si="21"/>
        <v>100</v>
      </c>
      <c r="AQ90" s="80">
        <f t="shared" si="22"/>
        <v>5.7595267613869787E-2</v>
      </c>
      <c r="BV90">
        <v>0.70308647253854262</v>
      </c>
      <c r="BW90">
        <v>0</v>
      </c>
      <c r="BX90">
        <v>1</v>
      </c>
      <c r="BY90" s="80">
        <f t="shared" si="26"/>
        <v>44</v>
      </c>
      <c r="BZ90" s="80">
        <f t="shared" si="27"/>
        <v>42</v>
      </c>
      <c r="CA90" s="80">
        <f t="shared" si="23"/>
        <v>0.18518518518518523</v>
      </c>
      <c r="CB90" s="80">
        <f t="shared" si="24"/>
        <v>0.5625</v>
      </c>
      <c r="CC90" s="80">
        <f t="shared" si="25"/>
        <v>0</v>
      </c>
    </row>
    <row r="91" spans="1:81" ht="15.75" x14ac:dyDescent="0.5">
      <c r="A91" s="83">
        <v>14.8</v>
      </c>
      <c r="B91" s="82">
        <v>70</v>
      </c>
      <c r="C91" s="82">
        <v>6</v>
      </c>
      <c r="D91" s="84">
        <v>0.82799999999999996</v>
      </c>
      <c r="E91" s="82">
        <v>213</v>
      </c>
      <c r="F91" s="82">
        <v>3</v>
      </c>
      <c r="G91" s="82">
        <v>105</v>
      </c>
      <c r="H91" s="29">
        <v>1</v>
      </c>
      <c r="I91" s="82">
        <v>37</v>
      </c>
      <c r="J91" s="82">
        <v>15</v>
      </c>
      <c r="K91" s="82">
        <v>2</v>
      </c>
      <c r="L91" s="61">
        <v>37</v>
      </c>
      <c r="M91" s="62">
        <v>75</v>
      </c>
      <c r="N91" s="80">
        <v>1</v>
      </c>
      <c r="O91" s="30">
        <v>176</v>
      </c>
      <c r="P91" s="82">
        <v>1</v>
      </c>
      <c r="S91">
        <v>11.8</v>
      </c>
      <c r="T91">
        <v>53</v>
      </c>
      <c r="U91">
        <v>7</v>
      </c>
      <c r="V91">
        <v>1.512</v>
      </c>
      <c r="W91">
        <v>125</v>
      </c>
      <c r="X91">
        <v>2</v>
      </c>
      <c r="Y91">
        <v>101</v>
      </c>
      <c r="Z91">
        <v>0</v>
      </c>
      <c r="AA91">
        <v>39</v>
      </c>
      <c r="AB91">
        <v>13</v>
      </c>
      <c r="AC91">
        <v>2</v>
      </c>
      <c r="AD91">
        <v>36</v>
      </c>
      <c r="AE91">
        <v>32</v>
      </c>
      <c r="AF91">
        <v>0</v>
      </c>
      <c r="AG91">
        <v>179</v>
      </c>
      <c r="AH91" s="106">
        <v>1</v>
      </c>
      <c r="AI91" s="107">
        <v>0</v>
      </c>
      <c r="AJ91" s="108">
        <f t="shared" si="15"/>
        <v>1</v>
      </c>
      <c r="AK91" s="80">
        <f t="shared" si="16"/>
        <v>1</v>
      </c>
      <c r="AL91" s="80">
        <f t="shared" si="17"/>
        <v>0.83762871590135735</v>
      </c>
      <c r="AM91" s="106">
        <f t="shared" si="18"/>
        <v>0.83762871590135735</v>
      </c>
      <c r="AN91" s="108">
        <f t="shared" si="19"/>
        <v>0.16237128409864265</v>
      </c>
      <c r="AO91" s="106">
        <f t="shared" si="20"/>
        <v>-0.17718033646362386</v>
      </c>
      <c r="AP91" s="108">
        <f t="shared" si="21"/>
        <v>100</v>
      </c>
      <c r="AQ91" s="80">
        <f t="shared" si="22"/>
        <v>0.19384636774769332</v>
      </c>
      <c r="BV91">
        <v>0.7092226235255964</v>
      </c>
      <c r="BW91">
        <v>0</v>
      </c>
      <c r="BX91">
        <v>1</v>
      </c>
      <c r="BY91" s="80">
        <f t="shared" si="26"/>
        <v>44</v>
      </c>
      <c r="BZ91" s="80">
        <f t="shared" si="27"/>
        <v>43</v>
      </c>
      <c r="CA91" s="80">
        <f t="shared" si="23"/>
        <v>0.18518518518518523</v>
      </c>
      <c r="CB91" s="80">
        <f t="shared" si="24"/>
        <v>0.55208333333333326</v>
      </c>
      <c r="CC91" s="80">
        <f t="shared" si="25"/>
        <v>0</v>
      </c>
    </row>
    <row r="92" spans="1:81" ht="15.75" x14ac:dyDescent="0.5">
      <c r="A92" s="83">
        <v>7.3</v>
      </c>
      <c r="B92" s="82">
        <v>56</v>
      </c>
      <c r="C92" s="82">
        <v>24</v>
      </c>
      <c r="D92" s="84">
        <v>1.56</v>
      </c>
      <c r="E92" s="82">
        <v>115</v>
      </c>
      <c r="F92" s="82">
        <v>5</v>
      </c>
      <c r="G92" s="82">
        <v>87</v>
      </c>
      <c r="H92" s="29">
        <v>0</v>
      </c>
      <c r="I92" s="82">
        <v>46</v>
      </c>
      <c r="J92" s="82">
        <v>1</v>
      </c>
      <c r="K92" s="82">
        <v>4</v>
      </c>
      <c r="L92" s="61">
        <v>45</v>
      </c>
      <c r="M92" s="62">
        <v>37</v>
      </c>
      <c r="N92" s="80">
        <v>0</v>
      </c>
      <c r="O92" s="30">
        <v>166</v>
      </c>
      <c r="P92" s="82">
        <v>1</v>
      </c>
      <c r="S92">
        <v>11.8</v>
      </c>
      <c r="T92">
        <v>56</v>
      </c>
      <c r="U92">
        <v>2</v>
      </c>
      <c r="V92">
        <v>1.1419999999999999</v>
      </c>
      <c r="W92">
        <v>199</v>
      </c>
      <c r="X92">
        <v>2</v>
      </c>
      <c r="Y92">
        <v>98</v>
      </c>
      <c r="Z92">
        <v>1</v>
      </c>
      <c r="AA92">
        <v>35</v>
      </c>
      <c r="AB92">
        <v>8</v>
      </c>
      <c r="AC92">
        <v>2</v>
      </c>
      <c r="AD92">
        <v>30</v>
      </c>
      <c r="AE92">
        <v>37</v>
      </c>
      <c r="AF92">
        <v>0</v>
      </c>
      <c r="AG92">
        <v>170</v>
      </c>
      <c r="AH92" s="106">
        <v>1</v>
      </c>
      <c r="AI92" s="107">
        <v>0</v>
      </c>
      <c r="AJ92" s="108">
        <f t="shared" si="15"/>
        <v>1</v>
      </c>
      <c r="AK92" s="80">
        <f t="shared" si="16"/>
        <v>1</v>
      </c>
      <c r="AL92" s="80">
        <f t="shared" si="17"/>
        <v>0.73088194497929782</v>
      </c>
      <c r="AM92" s="106">
        <f t="shared" si="18"/>
        <v>0.73088194497929782</v>
      </c>
      <c r="AN92" s="108">
        <f t="shared" si="19"/>
        <v>0.26911805502070218</v>
      </c>
      <c r="AO92" s="106">
        <f t="shared" si="20"/>
        <v>-0.31350333025089772</v>
      </c>
      <c r="AP92" s="108">
        <f t="shared" si="21"/>
        <v>100</v>
      </c>
      <c r="AQ92" s="80">
        <f t="shared" si="22"/>
        <v>0.36821001923686175</v>
      </c>
      <c r="BV92">
        <v>0.71624402851037738</v>
      </c>
      <c r="BW92">
        <v>0</v>
      </c>
      <c r="BX92">
        <v>1</v>
      </c>
      <c r="BY92" s="80">
        <f t="shared" si="26"/>
        <v>44</v>
      </c>
      <c r="BZ92" s="80">
        <f t="shared" si="27"/>
        <v>44</v>
      </c>
      <c r="CA92" s="80">
        <f t="shared" si="23"/>
        <v>0.18518518518518523</v>
      </c>
      <c r="CB92" s="80">
        <f t="shared" si="24"/>
        <v>0.54166666666666674</v>
      </c>
      <c r="CC92" s="80">
        <f t="shared" si="25"/>
        <v>0</v>
      </c>
    </row>
    <row r="93" spans="1:81" ht="15.75" x14ac:dyDescent="0.5">
      <c r="A93" s="83">
        <v>7.6</v>
      </c>
      <c r="B93" s="82">
        <v>42</v>
      </c>
      <c r="C93" s="82">
        <v>1</v>
      </c>
      <c r="D93" s="84">
        <v>1.4279999999999999</v>
      </c>
      <c r="E93" s="82">
        <v>121</v>
      </c>
      <c r="F93" s="82">
        <v>4</v>
      </c>
      <c r="G93" s="82">
        <v>84</v>
      </c>
      <c r="H93" s="29">
        <v>0</v>
      </c>
      <c r="I93" s="82">
        <v>45</v>
      </c>
      <c r="J93" s="82">
        <v>5</v>
      </c>
      <c r="K93" s="82">
        <v>4</v>
      </c>
      <c r="L93" s="61">
        <v>24</v>
      </c>
      <c r="M93" s="62">
        <v>14</v>
      </c>
      <c r="N93" s="80">
        <v>0</v>
      </c>
      <c r="O93" s="30">
        <v>165</v>
      </c>
      <c r="P93" s="82">
        <v>1</v>
      </c>
      <c r="S93">
        <v>12</v>
      </c>
      <c r="T93">
        <v>60</v>
      </c>
      <c r="U93">
        <v>5</v>
      </c>
      <c r="V93">
        <v>0.93700000000000006</v>
      </c>
      <c r="W93">
        <v>211</v>
      </c>
      <c r="X93">
        <v>3</v>
      </c>
      <c r="Y93">
        <v>112</v>
      </c>
      <c r="Z93">
        <v>0</v>
      </c>
      <c r="AA93">
        <v>59</v>
      </c>
      <c r="AB93">
        <v>15</v>
      </c>
      <c r="AC93">
        <v>4</v>
      </c>
      <c r="AD93">
        <v>37</v>
      </c>
      <c r="AE93">
        <v>39</v>
      </c>
      <c r="AF93">
        <v>0</v>
      </c>
      <c r="AG93">
        <v>171</v>
      </c>
      <c r="AH93" s="106">
        <v>1</v>
      </c>
      <c r="AI93" s="107">
        <v>0</v>
      </c>
      <c r="AJ93" s="108">
        <f t="shared" si="15"/>
        <v>1</v>
      </c>
      <c r="AK93" s="80">
        <f t="shared" si="16"/>
        <v>1</v>
      </c>
      <c r="AL93" s="80">
        <f t="shared" si="17"/>
        <v>0.58970936622063408</v>
      </c>
      <c r="AM93" s="106">
        <f t="shared" si="18"/>
        <v>0.58970936622063408</v>
      </c>
      <c r="AN93" s="108">
        <f t="shared" si="19"/>
        <v>0.41029063377936592</v>
      </c>
      <c r="AO93" s="106">
        <f t="shared" si="20"/>
        <v>-0.52812546307547015</v>
      </c>
      <c r="AP93" s="108">
        <f t="shared" si="21"/>
        <v>100</v>
      </c>
      <c r="AQ93" s="80">
        <f t="shared" si="22"/>
        <v>0.69575058033902693</v>
      </c>
      <c r="BV93">
        <v>0.7192243846469164</v>
      </c>
      <c r="BW93">
        <v>0</v>
      </c>
      <c r="BX93">
        <v>1</v>
      </c>
      <c r="BY93" s="80">
        <f t="shared" si="26"/>
        <v>44</v>
      </c>
      <c r="BZ93" s="80">
        <f t="shared" si="27"/>
        <v>45</v>
      </c>
      <c r="CA93" s="80">
        <f t="shared" si="23"/>
        <v>0.18518518518518523</v>
      </c>
      <c r="CB93" s="80">
        <f t="shared" si="24"/>
        <v>0.53125</v>
      </c>
      <c r="CC93" s="80">
        <f t="shared" si="25"/>
        <v>0</v>
      </c>
    </row>
    <row r="94" spans="1:81" ht="15.75" x14ac:dyDescent="0.5">
      <c r="A94" s="83">
        <v>9</v>
      </c>
      <c r="B94" s="82">
        <v>56</v>
      </c>
      <c r="C94" s="82">
        <v>3</v>
      </c>
      <c r="D94" s="84">
        <v>1.4039999999999999</v>
      </c>
      <c r="E94" s="82">
        <v>69</v>
      </c>
      <c r="F94" s="82">
        <v>1</v>
      </c>
      <c r="G94" s="82">
        <v>87</v>
      </c>
      <c r="H94" s="29">
        <v>0</v>
      </c>
      <c r="I94" s="82">
        <v>34</v>
      </c>
      <c r="J94" s="82">
        <v>8</v>
      </c>
      <c r="K94" s="82">
        <v>2</v>
      </c>
      <c r="L94" s="61">
        <v>32</v>
      </c>
      <c r="M94" s="62">
        <v>38</v>
      </c>
      <c r="N94" s="80">
        <v>0</v>
      </c>
      <c r="O94" s="30">
        <v>181</v>
      </c>
      <c r="P94" s="82">
        <v>1</v>
      </c>
      <c r="S94">
        <v>12.1</v>
      </c>
      <c r="T94">
        <v>56</v>
      </c>
      <c r="U94">
        <v>4</v>
      </c>
      <c r="V94">
        <v>2.536</v>
      </c>
      <c r="W94">
        <v>146</v>
      </c>
      <c r="X94">
        <v>1</v>
      </c>
      <c r="Y94">
        <v>84</v>
      </c>
      <c r="Z94">
        <v>1</v>
      </c>
      <c r="AA94">
        <v>36</v>
      </c>
      <c r="AB94">
        <v>8</v>
      </c>
      <c r="AC94">
        <v>2</v>
      </c>
      <c r="AD94">
        <v>50</v>
      </c>
      <c r="AE94">
        <v>40</v>
      </c>
      <c r="AF94">
        <v>0</v>
      </c>
      <c r="AG94">
        <v>179</v>
      </c>
      <c r="AH94" s="106">
        <v>1</v>
      </c>
      <c r="AI94" s="107">
        <v>0</v>
      </c>
      <c r="AJ94" s="108">
        <f t="shared" si="15"/>
        <v>1</v>
      </c>
      <c r="AK94" s="80">
        <f t="shared" si="16"/>
        <v>1</v>
      </c>
      <c r="AL94" s="80">
        <f t="shared" si="17"/>
        <v>0.73251834340720223</v>
      </c>
      <c r="AM94" s="106">
        <f t="shared" si="18"/>
        <v>0.73251834340720223</v>
      </c>
      <c r="AN94" s="108">
        <f t="shared" si="19"/>
        <v>0.26748165659279777</v>
      </c>
      <c r="AO94" s="106">
        <f t="shared" si="20"/>
        <v>-0.31126689621033243</v>
      </c>
      <c r="AP94" s="108">
        <f t="shared" si="21"/>
        <v>100</v>
      </c>
      <c r="AQ94" s="80">
        <f t="shared" si="22"/>
        <v>0.36515352687093927</v>
      </c>
      <c r="BV94">
        <v>0.72178006693979924</v>
      </c>
      <c r="BW94">
        <v>0</v>
      </c>
      <c r="BX94">
        <v>1</v>
      </c>
      <c r="BY94" s="80">
        <f t="shared" si="26"/>
        <v>44</v>
      </c>
      <c r="BZ94" s="80">
        <f t="shared" si="27"/>
        <v>46</v>
      </c>
      <c r="CA94" s="80">
        <f t="shared" si="23"/>
        <v>0.18518518518518523</v>
      </c>
      <c r="CB94" s="80">
        <f t="shared" si="24"/>
        <v>0.52083333333333326</v>
      </c>
      <c r="CC94" s="80">
        <f t="shared" si="25"/>
        <v>9.6450617283951028E-3</v>
      </c>
    </row>
    <row r="95" spans="1:81" ht="15.75" x14ac:dyDescent="0.5">
      <c r="A95" s="83">
        <v>12.9</v>
      </c>
      <c r="B95" s="82">
        <v>60</v>
      </c>
      <c r="C95" s="82">
        <v>5</v>
      </c>
      <c r="D95" s="84">
        <v>1.0720000000000001</v>
      </c>
      <c r="E95" s="82">
        <v>178</v>
      </c>
      <c r="F95" s="82">
        <v>2</v>
      </c>
      <c r="G95" s="82">
        <v>101</v>
      </c>
      <c r="H95" s="29">
        <v>1</v>
      </c>
      <c r="I95" s="82">
        <v>38</v>
      </c>
      <c r="J95" s="82">
        <v>13</v>
      </c>
      <c r="K95" s="82">
        <v>2</v>
      </c>
      <c r="L95" s="61">
        <v>36</v>
      </c>
      <c r="M95" s="62">
        <v>49</v>
      </c>
      <c r="N95" s="80">
        <v>1</v>
      </c>
      <c r="O95" s="30">
        <v>183</v>
      </c>
      <c r="P95" s="82">
        <v>1</v>
      </c>
      <c r="S95">
        <v>12.2</v>
      </c>
      <c r="T95">
        <v>71</v>
      </c>
      <c r="U95">
        <v>13</v>
      </c>
      <c r="V95">
        <v>0.121</v>
      </c>
      <c r="W95">
        <v>116</v>
      </c>
      <c r="X95">
        <v>0</v>
      </c>
      <c r="Y95">
        <v>82</v>
      </c>
      <c r="Z95">
        <v>1</v>
      </c>
      <c r="AA95">
        <v>34</v>
      </c>
      <c r="AB95">
        <v>8</v>
      </c>
      <c r="AC95">
        <v>2</v>
      </c>
      <c r="AD95">
        <v>47</v>
      </c>
      <c r="AE95">
        <v>51</v>
      </c>
      <c r="AF95">
        <v>1</v>
      </c>
      <c r="AG95">
        <v>193</v>
      </c>
      <c r="AH95" s="106">
        <v>0</v>
      </c>
      <c r="AI95" s="107">
        <v>1</v>
      </c>
      <c r="AJ95" s="108">
        <f t="shared" si="15"/>
        <v>1</v>
      </c>
      <c r="AK95" s="80">
        <f t="shared" si="16"/>
        <v>0</v>
      </c>
      <c r="AL95" s="80">
        <f t="shared" si="17"/>
        <v>0.27645536017369426</v>
      </c>
      <c r="AM95" s="106">
        <f t="shared" si="18"/>
        <v>0.27645536017369426</v>
      </c>
      <c r="AN95" s="108">
        <f t="shared" si="19"/>
        <v>0.72354463982630568</v>
      </c>
      <c r="AO95" s="106">
        <f t="shared" si="20"/>
        <v>-0.32359303498492126</v>
      </c>
      <c r="AP95" s="108">
        <f t="shared" si="21"/>
        <v>100</v>
      </c>
      <c r="AQ95" s="80">
        <f t="shared" si="22"/>
        <v>0.38208473251914388</v>
      </c>
      <c r="BV95">
        <v>0.72225533333237169</v>
      </c>
      <c r="BW95">
        <v>1</v>
      </c>
      <c r="BX95">
        <v>0</v>
      </c>
      <c r="BY95" s="80">
        <f t="shared" si="26"/>
        <v>45</v>
      </c>
      <c r="BZ95" s="80">
        <f t="shared" si="27"/>
        <v>46</v>
      </c>
      <c r="CA95" s="80">
        <f t="shared" si="23"/>
        <v>0.16666666666666663</v>
      </c>
      <c r="CB95" s="80">
        <f t="shared" si="24"/>
        <v>0.52083333333333326</v>
      </c>
      <c r="CC95" s="80">
        <f t="shared" si="25"/>
        <v>0</v>
      </c>
    </row>
    <row r="96" spans="1:81" ht="15.75" x14ac:dyDescent="0.5">
      <c r="A96" s="83">
        <v>9</v>
      </c>
      <c r="B96" s="82">
        <v>48</v>
      </c>
      <c r="C96" s="82">
        <v>12</v>
      </c>
      <c r="D96" s="84">
        <v>0.183</v>
      </c>
      <c r="E96" s="82">
        <v>85</v>
      </c>
      <c r="F96" s="82">
        <v>4</v>
      </c>
      <c r="G96" s="82">
        <v>130</v>
      </c>
      <c r="H96" s="29">
        <v>0</v>
      </c>
      <c r="I96" s="82">
        <v>37</v>
      </c>
      <c r="J96" s="82">
        <v>11</v>
      </c>
      <c r="K96" s="82">
        <v>2</v>
      </c>
      <c r="L96" s="61">
        <v>38</v>
      </c>
      <c r="M96" s="62">
        <v>22</v>
      </c>
      <c r="N96" s="80">
        <v>0</v>
      </c>
      <c r="O96" s="30">
        <v>178</v>
      </c>
      <c r="P96" s="82">
        <v>1</v>
      </c>
      <c r="S96">
        <v>12.4</v>
      </c>
      <c r="T96">
        <v>57</v>
      </c>
      <c r="U96">
        <v>7</v>
      </c>
      <c r="V96">
        <v>1.476</v>
      </c>
      <c r="W96">
        <v>171</v>
      </c>
      <c r="X96">
        <v>1</v>
      </c>
      <c r="Y96">
        <v>91</v>
      </c>
      <c r="Z96">
        <v>0</v>
      </c>
      <c r="AA96">
        <v>28</v>
      </c>
      <c r="AB96">
        <v>8</v>
      </c>
      <c r="AC96">
        <v>2</v>
      </c>
      <c r="AD96">
        <v>47</v>
      </c>
      <c r="AE96">
        <v>41</v>
      </c>
      <c r="AF96">
        <v>1</v>
      </c>
      <c r="AG96">
        <v>181</v>
      </c>
      <c r="AH96" s="106">
        <v>1</v>
      </c>
      <c r="AI96" s="107">
        <v>0</v>
      </c>
      <c r="AJ96" s="108">
        <f t="shared" si="15"/>
        <v>1</v>
      </c>
      <c r="AK96" s="80">
        <f t="shared" si="16"/>
        <v>1</v>
      </c>
      <c r="AL96" s="80">
        <f t="shared" si="17"/>
        <v>0.66576712068965982</v>
      </c>
      <c r="AM96" s="106">
        <f t="shared" si="18"/>
        <v>0.66576712068965982</v>
      </c>
      <c r="AN96" s="108">
        <f t="shared" si="19"/>
        <v>0.33423287931034018</v>
      </c>
      <c r="AO96" s="106">
        <f t="shared" si="20"/>
        <v>-0.40681533822422405</v>
      </c>
      <c r="AP96" s="108">
        <f t="shared" si="21"/>
        <v>100</v>
      </c>
      <c r="AQ96" s="80">
        <f t="shared" si="22"/>
        <v>0.50202671313073033</v>
      </c>
      <c r="BV96">
        <v>0.73088194497929782</v>
      </c>
      <c r="BW96">
        <v>0</v>
      </c>
      <c r="BX96">
        <v>1</v>
      </c>
      <c r="BY96" s="80">
        <f t="shared" si="26"/>
        <v>45</v>
      </c>
      <c r="BZ96" s="80">
        <f t="shared" si="27"/>
        <v>47</v>
      </c>
      <c r="CA96" s="80">
        <f t="shared" si="23"/>
        <v>0.16666666666666663</v>
      </c>
      <c r="CB96" s="80">
        <f t="shared" si="24"/>
        <v>0.51041666666666674</v>
      </c>
      <c r="CC96" s="80">
        <f t="shared" si="25"/>
        <v>0</v>
      </c>
    </row>
    <row r="97" spans="1:81" ht="15.75" x14ac:dyDescent="0.5">
      <c r="A97" s="83">
        <v>18.2</v>
      </c>
      <c r="B97" s="82">
        <v>88</v>
      </c>
      <c r="C97" s="82">
        <v>12</v>
      </c>
      <c r="D97" s="84">
        <v>1.6</v>
      </c>
      <c r="E97" s="82">
        <v>282</v>
      </c>
      <c r="F97" s="82">
        <v>0</v>
      </c>
      <c r="G97" s="82">
        <v>72</v>
      </c>
      <c r="H97" s="29">
        <v>1</v>
      </c>
      <c r="I97" s="82">
        <v>39</v>
      </c>
      <c r="J97" s="82">
        <v>18</v>
      </c>
      <c r="K97" s="82">
        <v>1</v>
      </c>
      <c r="L97" s="61">
        <v>41</v>
      </c>
      <c r="M97" s="62">
        <v>29</v>
      </c>
      <c r="N97" s="80">
        <v>1</v>
      </c>
      <c r="O97" s="30">
        <v>185</v>
      </c>
      <c r="P97" s="82">
        <v>1</v>
      </c>
      <c r="S97">
        <v>12.4</v>
      </c>
      <c r="T97">
        <v>76</v>
      </c>
      <c r="U97">
        <v>19</v>
      </c>
      <c r="V97">
        <v>4.2999999999999997E-2</v>
      </c>
      <c r="W97">
        <v>214</v>
      </c>
      <c r="X97">
        <v>2</v>
      </c>
      <c r="Y97">
        <v>98</v>
      </c>
      <c r="Z97">
        <v>1</v>
      </c>
      <c r="AA97">
        <v>42</v>
      </c>
      <c r="AB97">
        <v>3</v>
      </c>
      <c r="AC97">
        <v>3</v>
      </c>
      <c r="AD97">
        <v>43</v>
      </c>
      <c r="AE97">
        <v>59</v>
      </c>
      <c r="AF97">
        <v>0</v>
      </c>
      <c r="AG97">
        <v>166</v>
      </c>
      <c r="AH97" s="106">
        <v>1</v>
      </c>
      <c r="AI97" s="107">
        <v>0</v>
      </c>
      <c r="AJ97" s="108">
        <f t="shared" si="15"/>
        <v>1</v>
      </c>
      <c r="AK97" s="80">
        <f t="shared" si="16"/>
        <v>1</v>
      </c>
      <c r="AL97" s="80">
        <f t="shared" si="17"/>
        <v>0.42291071172840256</v>
      </c>
      <c r="AM97" s="106">
        <f t="shared" si="18"/>
        <v>0.42291071172840256</v>
      </c>
      <c r="AN97" s="108">
        <f t="shared" si="19"/>
        <v>0.57708928827159744</v>
      </c>
      <c r="AO97" s="106">
        <f t="shared" si="20"/>
        <v>-0.86059420560148325</v>
      </c>
      <c r="AP97" s="108">
        <f t="shared" si="21"/>
        <v>0</v>
      </c>
      <c r="AQ97" s="80">
        <f t="shared" si="22"/>
        <v>1.3645653143025847</v>
      </c>
      <c r="BV97">
        <v>0.73228895974207264</v>
      </c>
      <c r="BW97">
        <v>0</v>
      </c>
      <c r="BX97">
        <v>1</v>
      </c>
      <c r="BY97" s="80">
        <f t="shared" si="26"/>
        <v>45</v>
      </c>
      <c r="BZ97" s="80">
        <f t="shared" si="27"/>
        <v>48</v>
      </c>
      <c r="CA97" s="80">
        <f t="shared" si="23"/>
        <v>0.16666666666666663</v>
      </c>
      <c r="CB97" s="80">
        <f t="shared" si="24"/>
        <v>0.5</v>
      </c>
      <c r="CC97" s="80">
        <f t="shared" si="25"/>
        <v>0</v>
      </c>
    </row>
    <row r="98" spans="1:81" ht="15.75" x14ac:dyDescent="0.5">
      <c r="A98" s="83">
        <v>14.4</v>
      </c>
      <c r="B98" s="82">
        <v>75</v>
      </c>
      <c r="C98" s="82">
        <v>5</v>
      </c>
      <c r="D98" s="84">
        <v>0.61199999999999999</v>
      </c>
      <c r="E98" s="82">
        <v>156</v>
      </c>
      <c r="F98" s="82">
        <v>5</v>
      </c>
      <c r="G98" s="82">
        <v>129</v>
      </c>
      <c r="H98" s="29">
        <v>1</v>
      </c>
      <c r="I98" s="82">
        <v>42</v>
      </c>
      <c r="J98" s="82">
        <v>15</v>
      </c>
      <c r="K98" s="82">
        <v>4</v>
      </c>
      <c r="L98" s="61">
        <v>36</v>
      </c>
      <c r="M98" s="62">
        <v>55</v>
      </c>
      <c r="N98" s="80">
        <v>1</v>
      </c>
      <c r="O98" s="30">
        <v>193</v>
      </c>
      <c r="P98" s="82">
        <v>0</v>
      </c>
      <c r="S98">
        <v>12.5</v>
      </c>
      <c r="T98">
        <v>60</v>
      </c>
      <c r="U98">
        <v>10</v>
      </c>
      <c r="V98">
        <v>0.71199999999999997</v>
      </c>
      <c r="W98">
        <v>171</v>
      </c>
      <c r="X98">
        <v>3</v>
      </c>
      <c r="Y98">
        <v>110</v>
      </c>
      <c r="Z98">
        <v>0</v>
      </c>
      <c r="AA98">
        <v>33</v>
      </c>
      <c r="AB98">
        <v>12</v>
      </c>
      <c r="AC98">
        <v>2</v>
      </c>
      <c r="AD98">
        <v>38</v>
      </c>
      <c r="AE98">
        <v>46</v>
      </c>
      <c r="AF98">
        <v>1</v>
      </c>
      <c r="AG98">
        <v>178</v>
      </c>
      <c r="AH98" s="106">
        <v>1</v>
      </c>
      <c r="AI98" s="107">
        <v>0</v>
      </c>
      <c r="AJ98" s="108">
        <f t="shared" si="15"/>
        <v>1</v>
      </c>
      <c r="AK98" s="80">
        <f t="shared" si="16"/>
        <v>1</v>
      </c>
      <c r="AL98" s="80">
        <f t="shared" si="17"/>
        <v>0.75904008109762422</v>
      </c>
      <c r="AM98" s="106">
        <f t="shared" si="18"/>
        <v>0.75904008109762422</v>
      </c>
      <c r="AN98" s="108">
        <f t="shared" si="19"/>
        <v>0.24095991890237578</v>
      </c>
      <c r="AO98" s="106">
        <f t="shared" si="20"/>
        <v>-0.27570069521053248</v>
      </c>
      <c r="AP98" s="108">
        <f t="shared" si="21"/>
        <v>100</v>
      </c>
      <c r="AQ98" s="80">
        <f t="shared" si="22"/>
        <v>0.31745348487253944</v>
      </c>
      <c r="BV98">
        <v>0.73251834340720223</v>
      </c>
      <c r="BW98">
        <v>0</v>
      </c>
      <c r="BX98">
        <v>1</v>
      </c>
      <c r="BY98" s="80">
        <f t="shared" si="26"/>
        <v>45</v>
      </c>
      <c r="BZ98" s="80">
        <f t="shared" si="27"/>
        <v>49</v>
      </c>
      <c r="CA98" s="80">
        <f t="shared" si="23"/>
        <v>0.16666666666666663</v>
      </c>
      <c r="CB98" s="80">
        <f t="shared" si="24"/>
        <v>0.48958333333333337</v>
      </c>
      <c r="CC98" s="80">
        <f t="shared" si="25"/>
        <v>0</v>
      </c>
    </row>
    <row r="99" spans="1:81" ht="15.75" x14ac:dyDescent="0.5">
      <c r="A99" s="83">
        <v>8.8000000000000007</v>
      </c>
      <c r="B99" s="82">
        <v>56</v>
      </c>
      <c r="C99" s="82">
        <v>3</v>
      </c>
      <c r="D99" s="84">
        <v>0.496</v>
      </c>
      <c r="E99" s="82">
        <v>86</v>
      </c>
      <c r="F99" s="82">
        <v>3</v>
      </c>
      <c r="G99" s="82">
        <v>100</v>
      </c>
      <c r="H99" s="29">
        <v>0</v>
      </c>
      <c r="I99" s="82">
        <v>54</v>
      </c>
      <c r="J99" s="82">
        <v>8</v>
      </c>
      <c r="K99" s="82">
        <v>4</v>
      </c>
      <c r="L99" s="61">
        <v>31</v>
      </c>
      <c r="M99" s="62">
        <v>37</v>
      </c>
      <c r="N99" s="80">
        <v>0</v>
      </c>
      <c r="O99" s="30">
        <v>179</v>
      </c>
      <c r="P99" s="82">
        <v>0</v>
      </c>
      <c r="S99">
        <v>12.5</v>
      </c>
      <c r="T99">
        <v>60</v>
      </c>
      <c r="U99">
        <v>17</v>
      </c>
      <c r="V99">
        <v>1.8</v>
      </c>
      <c r="W99">
        <v>212</v>
      </c>
      <c r="X99">
        <v>2</v>
      </c>
      <c r="Y99">
        <v>86</v>
      </c>
      <c r="Z99">
        <v>1</v>
      </c>
      <c r="AA99">
        <v>39</v>
      </c>
      <c r="AB99">
        <v>9</v>
      </c>
      <c r="AC99">
        <v>3</v>
      </c>
      <c r="AD99">
        <v>44</v>
      </c>
      <c r="AE99">
        <v>40</v>
      </c>
      <c r="AF99">
        <v>0</v>
      </c>
      <c r="AG99">
        <v>171</v>
      </c>
      <c r="AH99" s="106">
        <v>1</v>
      </c>
      <c r="AI99" s="107">
        <v>0</v>
      </c>
      <c r="AJ99" s="108">
        <f t="shared" si="15"/>
        <v>1</v>
      </c>
      <c r="AK99" s="80">
        <f t="shared" si="16"/>
        <v>1</v>
      </c>
      <c r="AL99" s="80">
        <f t="shared" si="17"/>
        <v>0.83699473826089765</v>
      </c>
      <c r="AM99" s="106">
        <f t="shared" si="18"/>
        <v>0.83699473826089765</v>
      </c>
      <c r="AN99" s="108">
        <f t="shared" si="19"/>
        <v>0.16300526173910235</v>
      </c>
      <c r="AO99" s="106">
        <f t="shared" si="20"/>
        <v>-0.17793749493906696</v>
      </c>
      <c r="AP99" s="108">
        <f t="shared" si="21"/>
        <v>100</v>
      </c>
      <c r="AQ99" s="80">
        <f t="shared" si="22"/>
        <v>0.1947506409392652</v>
      </c>
      <c r="BV99">
        <v>0.73996665146445018</v>
      </c>
      <c r="BW99">
        <v>0</v>
      </c>
      <c r="BX99">
        <v>1</v>
      </c>
      <c r="BY99" s="80">
        <f t="shared" si="26"/>
        <v>45</v>
      </c>
      <c r="BZ99" s="80">
        <f t="shared" si="27"/>
        <v>50</v>
      </c>
      <c r="CA99" s="80">
        <f t="shared" si="23"/>
        <v>0.16666666666666663</v>
      </c>
      <c r="CB99" s="80">
        <f t="shared" si="24"/>
        <v>0.47916666666666663</v>
      </c>
      <c r="CC99" s="80">
        <f t="shared" si="25"/>
        <v>0</v>
      </c>
    </row>
    <row r="100" spans="1:81" ht="15.75" x14ac:dyDescent="0.5">
      <c r="A100" s="83">
        <v>12.5</v>
      </c>
      <c r="B100" s="82">
        <v>60</v>
      </c>
      <c r="C100" s="82">
        <v>17</v>
      </c>
      <c r="D100" s="84">
        <v>1.8</v>
      </c>
      <c r="E100" s="82">
        <v>212</v>
      </c>
      <c r="F100" s="82">
        <v>2</v>
      </c>
      <c r="G100" s="82">
        <v>86</v>
      </c>
      <c r="H100" s="29">
        <v>1</v>
      </c>
      <c r="I100" s="82">
        <v>39</v>
      </c>
      <c r="J100" s="82">
        <v>9</v>
      </c>
      <c r="K100" s="82">
        <v>3</v>
      </c>
      <c r="L100" s="61">
        <v>44</v>
      </c>
      <c r="M100" s="62">
        <v>40</v>
      </c>
      <c r="N100" s="80">
        <v>0</v>
      </c>
      <c r="O100" s="30">
        <v>171</v>
      </c>
      <c r="P100" s="82">
        <v>1</v>
      </c>
      <c r="S100">
        <v>12.5</v>
      </c>
      <c r="T100">
        <v>67</v>
      </c>
      <c r="U100">
        <v>10</v>
      </c>
      <c r="V100">
        <v>0.85599999999999998</v>
      </c>
      <c r="W100">
        <v>91</v>
      </c>
      <c r="X100">
        <v>3</v>
      </c>
      <c r="Y100">
        <v>112</v>
      </c>
      <c r="Z100">
        <v>0</v>
      </c>
      <c r="AA100">
        <v>33</v>
      </c>
      <c r="AB100">
        <v>1</v>
      </c>
      <c r="AC100">
        <v>3</v>
      </c>
      <c r="AD100">
        <v>38</v>
      </c>
      <c r="AE100">
        <v>43</v>
      </c>
      <c r="AF100">
        <v>0</v>
      </c>
      <c r="AG100">
        <v>188</v>
      </c>
      <c r="AH100" s="106">
        <v>1</v>
      </c>
      <c r="AI100" s="107">
        <v>0</v>
      </c>
      <c r="AJ100" s="108">
        <f t="shared" si="15"/>
        <v>1</v>
      </c>
      <c r="AK100" s="80">
        <f t="shared" si="16"/>
        <v>1</v>
      </c>
      <c r="AL100" s="80">
        <f t="shared" si="17"/>
        <v>0.76432697808178807</v>
      </c>
      <c r="AM100" s="106">
        <f t="shared" si="18"/>
        <v>0.76432697808178807</v>
      </c>
      <c r="AN100" s="108">
        <f t="shared" si="19"/>
        <v>0.23567302191821193</v>
      </c>
      <c r="AO100" s="106">
        <f t="shared" si="20"/>
        <v>-0.26875959959125195</v>
      </c>
      <c r="AP100" s="108">
        <f t="shared" si="21"/>
        <v>100</v>
      </c>
      <c r="AQ100" s="80">
        <f t="shared" si="22"/>
        <v>0.30834057762775102</v>
      </c>
      <c r="BV100">
        <v>0.74109601450704854</v>
      </c>
      <c r="BW100">
        <v>0</v>
      </c>
      <c r="BX100">
        <v>1</v>
      </c>
      <c r="BY100" s="80">
        <f t="shared" si="26"/>
        <v>45</v>
      </c>
      <c r="BZ100" s="80">
        <f t="shared" si="27"/>
        <v>51</v>
      </c>
      <c r="CA100" s="80">
        <f t="shared" si="23"/>
        <v>0.16666666666666663</v>
      </c>
      <c r="CB100" s="80">
        <f t="shared" si="24"/>
        <v>0.46875</v>
      </c>
      <c r="CC100" s="80">
        <f t="shared" si="25"/>
        <v>8.6805555555555421E-3</v>
      </c>
    </row>
    <row r="101" spans="1:81" ht="15.75" x14ac:dyDescent="0.5">
      <c r="A101" s="83">
        <v>13.3</v>
      </c>
      <c r="B101" s="82">
        <v>58</v>
      </c>
      <c r="C101" s="82">
        <v>6</v>
      </c>
      <c r="D101" s="84">
        <v>0.40300000000000002</v>
      </c>
      <c r="E101" s="82">
        <v>157</v>
      </c>
      <c r="F101" s="82">
        <v>2</v>
      </c>
      <c r="G101" s="82">
        <v>98</v>
      </c>
      <c r="H101" s="29">
        <v>1</v>
      </c>
      <c r="I101" s="82">
        <v>35</v>
      </c>
      <c r="J101" s="82">
        <v>16</v>
      </c>
      <c r="K101" s="82">
        <v>1</v>
      </c>
      <c r="L101" s="61">
        <v>36</v>
      </c>
      <c r="M101" s="62">
        <v>45</v>
      </c>
      <c r="N101" s="80">
        <v>1</v>
      </c>
      <c r="O101" s="30">
        <v>180</v>
      </c>
      <c r="P101" s="82">
        <v>0</v>
      </c>
      <c r="S101">
        <v>12.7</v>
      </c>
      <c r="T101">
        <v>51</v>
      </c>
      <c r="U101">
        <v>7</v>
      </c>
      <c r="V101">
        <v>0.17199999999999999</v>
      </c>
      <c r="W101">
        <v>117</v>
      </c>
      <c r="X101">
        <v>5</v>
      </c>
      <c r="Y101">
        <v>168</v>
      </c>
      <c r="Z101">
        <v>1</v>
      </c>
      <c r="AA101">
        <v>33</v>
      </c>
      <c r="AB101">
        <v>11</v>
      </c>
      <c r="AC101">
        <v>5</v>
      </c>
      <c r="AD101">
        <v>36</v>
      </c>
      <c r="AE101">
        <v>23</v>
      </c>
      <c r="AF101">
        <v>0</v>
      </c>
      <c r="AG101">
        <v>184</v>
      </c>
      <c r="AH101" s="106">
        <v>1</v>
      </c>
      <c r="AI101" s="107">
        <v>0</v>
      </c>
      <c r="AJ101" s="108">
        <f t="shared" si="15"/>
        <v>1</v>
      </c>
      <c r="AK101" s="80">
        <f t="shared" si="16"/>
        <v>1</v>
      </c>
      <c r="AL101" s="80">
        <f t="shared" si="17"/>
        <v>0.78440538952286087</v>
      </c>
      <c r="AM101" s="106">
        <f t="shared" si="18"/>
        <v>0.78440538952286087</v>
      </c>
      <c r="AN101" s="108">
        <f t="shared" si="19"/>
        <v>0.21559461047713913</v>
      </c>
      <c r="AO101" s="106">
        <f t="shared" si="20"/>
        <v>-0.24282931379770009</v>
      </c>
      <c r="AP101" s="108">
        <f t="shared" si="21"/>
        <v>100</v>
      </c>
      <c r="AQ101" s="80">
        <f t="shared" si="22"/>
        <v>0.27485100607006446</v>
      </c>
      <c r="BV101">
        <v>0.74758057683036949</v>
      </c>
      <c r="BW101">
        <v>1</v>
      </c>
      <c r="BX101">
        <v>0</v>
      </c>
      <c r="BY101" s="80">
        <f t="shared" si="26"/>
        <v>46</v>
      </c>
      <c r="BZ101" s="80">
        <f t="shared" si="27"/>
        <v>51</v>
      </c>
      <c r="CA101" s="80">
        <f t="shared" si="23"/>
        <v>0.14814814814814814</v>
      </c>
      <c r="CB101" s="80">
        <f t="shared" si="24"/>
        <v>0.46875</v>
      </c>
      <c r="CC101" s="80">
        <f t="shared" si="25"/>
        <v>8.6805555555555421E-3</v>
      </c>
    </row>
    <row r="102" spans="1:81" ht="15.75" x14ac:dyDescent="0.5">
      <c r="A102" s="83">
        <v>12.5</v>
      </c>
      <c r="B102" s="82">
        <v>67</v>
      </c>
      <c r="C102" s="82">
        <v>10</v>
      </c>
      <c r="D102" s="84">
        <v>0.85599999999999998</v>
      </c>
      <c r="E102" s="82">
        <v>91</v>
      </c>
      <c r="F102" s="82">
        <v>3</v>
      </c>
      <c r="G102" s="82">
        <v>112</v>
      </c>
      <c r="H102" s="29">
        <v>0</v>
      </c>
      <c r="I102" s="82">
        <v>33</v>
      </c>
      <c r="J102" s="82">
        <v>1</v>
      </c>
      <c r="K102" s="82">
        <v>3</v>
      </c>
      <c r="L102" s="61">
        <v>38</v>
      </c>
      <c r="M102" s="62">
        <v>43</v>
      </c>
      <c r="N102" s="80">
        <v>0</v>
      </c>
      <c r="O102" s="30">
        <v>188</v>
      </c>
      <c r="P102" s="82">
        <v>1</v>
      </c>
      <c r="S102">
        <v>12.7</v>
      </c>
      <c r="T102">
        <v>65</v>
      </c>
      <c r="U102">
        <v>6</v>
      </c>
      <c r="V102">
        <v>0.89900000000000002</v>
      </c>
      <c r="W102">
        <v>165</v>
      </c>
      <c r="X102">
        <v>1</v>
      </c>
      <c r="Y102">
        <v>140</v>
      </c>
      <c r="Z102">
        <v>1</v>
      </c>
      <c r="AA102">
        <v>60</v>
      </c>
      <c r="AB102">
        <v>9</v>
      </c>
      <c r="AC102">
        <v>5</v>
      </c>
      <c r="AD102">
        <v>35</v>
      </c>
      <c r="AE102">
        <v>62</v>
      </c>
      <c r="AF102">
        <v>0</v>
      </c>
      <c r="AG102">
        <v>174</v>
      </c>
      <c r="AH102" s="106">
        <v>0</v>
      </c>
      <c r="AI102" s="107">
        <v>1</v>
      </c>
      <c r="AJ102" s="108">
        <f t="shared" si="15"/>
        <v>1</v>
      </c>
      <c r="AK102" s="80">
        <f t="shared" si="16"/>
        <v>0</v>
      </c>
      <c r="AL102" s="80">
        <f t="shared" si="17"/>
        <v>0.11921068592081079</v>
      </c>
      <c r="AM102" s="106">
        <f t="shared" si="18"/>
        <v>0.11921068592081079</v>
      </c>
      <c r="AN102" s="108">
        <f t="shared" si="19"/>
        <v>0.88078931407918926</v>
      </c>
      <c r="AO102" s="106">
        <f t="shared" si="20"/>
        <v>-0.12693682570994341</v>
      </c>
      <c r="AP102" s="108">
        <f t="shared" si="21"/>
        <v>100</v>
      </c>
      <c r="AQ102" s="80">
        <f t="shared" si="22"/>
        <v>0.13534529088314176</v>
      </c>
      <c r="BV102">
        <v>0.75516428160742299</v>
      </c>
      <c r="BW102">
        <v>1</v>
      </c>
      <c r="BX102">
        <v>0</v>
      </c>
      <c r="BY102" s="80">
        <f t="shared" si="26"/>
        <v>47</v>
      </c>
      <c r="BZ102" s="80">
        <f t="shared" si="27"/>
        <v>51</v>
      </c>
      <c r="CA102" s="80">
        <f t="shared" si="23"/>
        <v>0.12962962962962965</v>
      </c>
      <c r="CB102" s="80">
        <f t="shared" si="24"/>
        <v>0.46875</v>
      </c>
      <c r="CC102" s="80">
        <f t="shared" si="25"/>
        <v>0</v>
      </c>
    </row>
    <row r="103" spans="1:81" ht="15.75" x14ac:dyDescent="0.5">
      <c r="A103" s="83">
        <v>13.2</v>
      </c>
      <c r="B103" s="82">
        <v>73</v>
      </c>
      <c r="C103" s="82">
        <v>15</v>
      </c>
      <c r="D103" s="84">
        <v>1.8360000000000001</v>
      </c>
      <c r="E103" s="82">
        <v>169</v>
      </c>
      <c r="F103" s="82">
        <v>0</v>
      </c>
      <c r="G103" s="82">
        <v>85</v>
      </c>
      <c r="H103" s="29">
        <v>1</v>
      </c>
      <c r="I103" s="82">
        <v>36</v>
      </c>
      <c r="J103" s="82">
        <v>7</v>
      </c>
      <c r="K103" s="82">
        <v>2</v>
      </c>
      <c r="L103" s="61">
        <v>42</v>
      </c>
      <c r="M103" s="62">
        <v>83</v>
      </c>
      <c r="N103" s="80">
        <v>1</v>
      </c>
      <c r="O103" s="30">
        <v>187</v>
      </c>
      <c r="P103" s="82">
        <v>0</v>
      </c>
      <c r="S103">
        <v>12.8</v>
      </c>
      <c r="T103">
        <v>70</v>
      </c>
      <c r="U103">
        <v>13</v>
      </c>
      <c r="V103">
        <v>1.4159999999999999</v>
      </c>
      <c r="W103">
        <v>209</v>
      </c>
      <c r="X103">
        <v>2</v>
      </c>
      <c r="Y103">
        <v>85</v>
      </c>
      <c r="Z103">
        <v>1</v>
      </c>
      <c r="AA103">
        <v>45</v>
      </c>
      <c r="AB103">
        <v>6</v>
      </c>
      <c r="AC103">
        <v>3</v>
      </c>
      <c r="AD103">
        <v>40</v>
      </c>
      <c r="AE103">
        <v>57</v>
      </c>
      <c r="AF103">
        <v>0</v>
      </c>
      <c r="AG103">
        <v>175</v>
      </c>
      <c r="AH103" s="106">
        <v>1</v>
      </c>
      <c r="AI103" s="107">
        <v>0</v>
      </c>
      <c r="AJ103" s="108">
        <f t="shared" si="15"/>
        <v>1</v>
      </c>
      <c r="AK103" s="80">
        <f t="shared" si="16"/>
        <v>1</v>
      </c>
      <c r="AL103" s="80">
        <f t="shared" si="17"/>
        <v>0.71624402851037738</v>
      </c>
      <c r="AM103" s="106">
        <f t="shared" si="18"/>
        <v>0.71624402851037738</v>
      </c>
      <c r="AN103" s="108">
        <f t="shared" si="19"/>
        <v>0.28375597148962262</v>
      </c>
      <c r="AO103" s="106">
        <f t="shared" si="20"/>
        <v>-0.33373434814622838</v>
      </c>
      <c r="AP103" s="108">
        <f t="shared" si="21"/>
        <v>100</v>
      </c>
      <c r="AQ103" s="80">
        <f t="shared" si="22"/>
        <v>0.39617219857283792</v>
      </c>
      <c r="BV103">
        <v>0.75904008109762422</v>
      </c>
      <c r="BW103">
        <v>0</v>
      </c>
      <c r="BX103">
        <v>1</v>
      </c>
      <c r="BY103" s="80">
        <f t="shared" si="26"/>
        <v>47</v>
      </c>
      <c r="BZ103" s="80">
        <f t="shared" si="27"/>
        <v>52</v>
      </c>
      <c r="CA103" s="80">
        <f t="shared" si="23"/>
        <v>0.12962962962962965</v>
      </c>
      <c r="CB103" s="80">
        <f t="shared" si="24"/>
        <v>0.45833333333333337</v>
      </c>
      <c r="CC103" s="80">
        <f t="shared" si="25"/>
        <v>0</v>
      </c>
    </row>
    <row r="104" spans="1:81" ht="15.75" x14ac:dyDescent="0.5">
      <c r="A104" s="83">
        <v>11.1</v>
      </c>
      <c r="B104" s="82">
        <v>70</v>
      </c>
      <c r="C104" s="82">
        <v>20</v>
      </c>
      <c r="D104" s="84">
        <v>0.40799999999999997</v>
      </c>
      <c r="E104" s="82">
        <v>175</v>
      </c>
      <c r="F104" s="82">
        <v>2</v>
      </c>
      <c r="G104" s="82">
        <v>96</v>
      </c>
      <c r="H104" s="29">
        <v>0</v>
      </c>
      <c r="I104" s="82">
        <v>42</v>
      </c>
      <c r="J104" s="82">
        <v>7</v>
      </c>
      <c r="K104" s="82">
        <v>6</v>
      </c>
      <c r="L104" s="61">
        <v>47</v>
      </c>
      <c r="M104" s="62">
        <v>49</v>
      </c>
      <c r="N104" s="80">
        <v>0</v>
      </c>
      <c r="O104" s="30">
        <v>168</v>
      </c>
      <c r="P104" s="82">
        <v>0</v>
      </c>
      <c r="S104">
        <v>12.9</v>
      </c>
      <c r="T104">
        <v>60</v>
      </c>
      <c r="U104">
        <v>5</v>
      </c>
      <c r="V104">
        <v>1.0720000000000001</v>
      </c>
      <c r="W104">
        <v>178</v>
      </c>
      <c r="X104">
        <v>2</v>
      </c>
      <c r="Y104">
        <v>101</v>
      </c>
      <c r="Z104">
        <v>1</v>
      </c>
      <c r="AA104">
        <v>38</v>
      </c>
      <c r="AB104">
        <v>13</v>
      </c>
      <c r="AC104">
        <v>2</v>
      </c>
      <c r="AD104">
        <v>36</v>
      </c>
      <c r="AE104">
        <v>49</v>
      </c>
      <c r="AF104">
        <v>1</v>
      </c>
      <c r="AG104">
        <v>183</v>
      </c>
      <c r="AH104" s="106">
        <v>1</v>
      </c>
      <c r="AI104" s="107">
        <v>0</v>
      </c>
      <c r="AJ104" s="108">
        <f t="shared" si="15"/>
        <v>1</v>
      </c>
      <c r="AK104" s="80">
        <f t="shared" si="16"/>
        <v>1</v>
      </c>
      <c r="AL104" s="80">
        <f t="shared" si="17"/>
        <v>0.57483766394677116</v>
      </c>
      <c r="AM104" s="106">
        <f t="shared" si="18"/>
        <v>0.57483766394677116</v>
      </c>
      <c r="AN104" s="108">
        <f t="shared" si="19"/>
        <v>0.42516233605322884</v>
      </c>
      <c r="AO104" s="106">
        <f t="shared" si="20"/>
        <v>-0.55366760161642126</v>
      </c>
      <c r="AP104" s="108">
        <f t="shared" si="21"/>
        <v>100</v>
      </c>
      <c r="AQ104" s="80">
        <f t="shared" si="22"/>
        <v>0.73962157095641878</v>
      </c>
      <c r="BV104">
        <v>0.76432697808178807</v>
      </c>
      <c r="BW104">
        <v>0</v>
      </c>
      <c r="BX104">
        <v>1</v>
      </c>
      <c r="BY104" s="80">
        <f t="shared" si="26"/>
        <v>47</v>
      </c>
      <c r="BZ104" s="80">
        <f t="shared" si="27"/>
        <v>53</v>
      </c>
      <c r="CA104" s="80">
        <f t="shared" si="23"/>
        <v>0.12962962962962965</v>
      </c>
      <c r="CB104" s="80">
        <f t="shared" si="24"/>
        <v>0.44791666666666663</v>
      </c>
      <c r="CC104" s="80">
        <f t="shared" si="25"/>
        <v>0</v>
      </c>
    </row>
    <row r="105" spans="1:81" ht="15.75" x14ac:dyDescent="0.5">
      <c r="A105" s="83">
        <v>8.3000000000000007</v>
      </c>
      <c r="B105" s="82">
        <v>49</v>
      </c>
      <c r="C105" s="82">
        <v>4</v>
      </c>
      <c r="D105" s="84">
        <v>0.124</v>
      </c>
      <c r="E105" s="82">
        <v>77</v>
      </c>
      <c r="F105" s="82">
        <v>3</v>
      </c>
      <c r="G105" s="82">
        <v>150</v>
      </c>
      <c r="H105" s="29">
        <v>0</v>
      </c>
      <c r="I105" s="82">
        <v>29</v>
      </c>
      <c r="J105" s="82">
        <v>10</v>
      </c>
      <c r="K105" s="82">
        <v>1</v>
      </c>
      <c r="L105" s="61">
        <v>32</v>
      </c>
      <c r="M105" s="62">
        <v>24</v>
      </c>
      <c r="N105" s="80">
        <v>1</v>
      </c>
      <c r="O105" s="30">
        <v>175</v>
      </c>
      <c r="P105" s="82">
        <v>0</v>
      </c>
      <c r="S105">
        <v>13.1</v>
      </c>
      <c r="T105">
        <v>61</v>
      </c>
      <c r="U105">
        <v>7</v>
      </c>
      <c r="V105">
        <v>0.66200000000000003</v>
      </c>
      <c r="W105">
        <v>124</v>
      </c>
      <c r="X105">
        <v>2</v>
      </c>
      <c r="Y105">
        <v>100</v>
      </c>
      <c r="Z105">
        <v>1</v>
      </c>
      <c r="AA105">
        <v>52</v>
      </c>
      <c r="AB105">
        <v>15</v>
      </c>
      <c r="AC105">
        <v>3</v>
      </c>
      <c r="AD105">
        <v>37</v>
      </c>
      <c r="AE105">
        <v>69</v>
      </c>
      <c r="AF105">
        <v>0</v>
      </c>
      <c r="AG105">
        <v>191</v>
      </c>
      <c r="AH105" s="106">
        <v>1</v>
      </c>
      <c r="AI105" s="107">
        <v>0</v>
      </c>
      <c r="AJ105" s="108">
        <f t="shared" si="15"/>
        <v>1</v>
      </c>
      <c r="AK105" s="80">
        <f t="shared" si="16"/>
        <v>1</v>
      </c>
      <c r="AL105" s="80">
        <f t="shared" si="17"/>
        <v>0.56855354439999861</v>
      </c>
      <c r="AM105" s="106">
        <f t="shared" si="18"/>
        <v>0.56855354439999861</v>
      </c>
      <c r="AN105" s="108">
        <f t="shared" si="19"/>
        <v>0.43144645560000139</v>
      </c>
      <c r="AO105" s="106">
        <f t="shared" si="20"/>
        <v>-0.56465978482653922</v>
      </c>
      <c r="AP105" s="108">
        <f t="shared" si="21"/>
        <v>100</v>
      </c>
      <c r="AQ105" s="80">
        <f t="shared" si="22"/>
        <v>0.75884929370251664</v>
      </c>
      <c r="BV105">
        <v>0.76617670674836369</v>
      </c>
      <c r="BW105">
        <v>0</v>
      </c>
      <c r="BX105">
        <v>1</v>
      </c>
      <c r="BY105" s="80">
        <f t="shared" si="26"/>
        <v>47</v>
      </c>
      <c r="BZ105" s="80">
        <f t="shared" si="27"/>
        <v>54</v>
      </c>
      <c r="CA105" s="80">
        <f t="shared" si="23"/>
        <v>0.12962962962962965</v>
      </c>
      <c r="CB105" s="80">
        <f t="shared" si="24"/>
        <v>0.4375</v>
      </c>
      <c r="CC105" s="80">
        <f t="shared" si="25"/>
        <v>0</v>
      </c>
    </row>
    <row r="106" spans="1:81" ht="15.75" x14ac:dyDescent="0.5">
      <c r="A106" s="83">
        <v>9.3000000000000007</v>
      </c>
      <c r="B106" s="82">
        <v>55</v>
      </c>
      <c r="C106" s="82">
        <v>11</v>
      </c>
      <c r="D106" s="84">
        <v>8.5000000000000006E-2</v>
      </c>
      <c r="E106" s="82">
        <v>125</v>
      </c>
      <c r="F106" s="82">
        <v>7</v>
      </c>
      <c r="G106" s="82">
        <v>107</v>
      </c>
      <c r="H106" s="29">
        <v>0</v>
      </c>
      <c r="I106" s="82">
        <v>38</v>
      </c>
      <c r="J106" s="82">
        <v>4</v>
      </c>
      <c r="K106" s="82">
        <v>5</v>
      </c>
      <c r="L106" s="61">
        <v>32</v>
      </c>
      <c r="M106" s="62">
        <v>35</v>
      </c>
      <c r="N106" s="80">
        <v>0</v>
      </c>
      <c r="O106" s="30">
        <v>169</v>
      </c>
      <c r="P106" s="82">
        <v>1</v>
      </c>
      <c r="S106">
        <v>13.1</v>
      </c>
      <c r="T106">
        <v>61</v>
      </c>
      <c r="U106">
        <v>7</v>
      </c>
      <c r="V106">
        <v>0.96</v>
      </c>
      <c r="W106">
        <v>213</v>
      </c>
      <c r="X106">
        <v>2</v>
      </c>
      <c r="Y106">
        <v>101</v>
      </c>
      <c r="Z106">
        <v>1</v>
      </c>
      <c r="AA106">
        <v>30</v>
      </c>
      <c r="AB106">
        <v>10</v>
      </c>
      <c r="AC106">
        <v>5</v>
      </c>
      <c r="AD106">
        <v>39</v>
      </c>
      <c r="AE106">
        <v>43</v>
      </c>
      <c r="AF106">
        <v>1</v>
      </c>
      <c r="AG106">
        <v>173</v>
      </c>
      <c r="AH106" s="106">
        <v>1</v>
      </c>
      <c r="AI106" s="107">
        <v>0</v>
      </c>
      <c r="AJ106" s="108">
        <f t="shared" si="15"/>
        <v>1</v>
      </c>
      <c r="AK106" s="80">
        <f t="shared" si="16"/>
        <v>1</v>
      </c>
      <c r="AL106" s="80">
        <f t="shared" si="17"/>
        <v>0.44735864273268144</v>
      </c>
      <c r="AM106" s="106">
        <f t="shared" si="18"/>
        <v>0.44735864273268144</v>
      </c>
      <c r="AN106" s="108">
        <f t="shared" si="19"/>
        <v>0.55264135726731856</v>
      </c>
      <c r="AO106" s="106">
        <f t="shared" si="20"/>
        <v>-0.80439467333011161</v>
      </c>
      <c r="AP106" s="108">
        <f t="shared" si="21"/>
        <v>0</v>
      </c>
      <c r="AQ106" s="80">
        <f t="shared" si="22"/>
        <v>1.2353429764797204</v>
      </c>
      <c r="BV106">
        <v>0.76770454247931452</v>
      </c>
      <c r="BW106">
        <v>0</v>
      </c>
      <c r="BX106">
        <v>1</v>
      </c>
      <c r="BY106" s="80">
        <f t="shared" si="26"/>
        <v>47</v>
      </c>
      <c r="BZ106" s="80">
        <f t="shared" si="27"/>
        <v>55</v>
      </c>
      <c r="CA106" s="80">
        <f t="shared" si="23"/>
        <v>0.12962962962962965</v>
      </c>
      <c r="CB106" s="80">
        <f t="shared" si="24"/>
        <v>0.42708333333333337</v>
      </c>
      <c r="CC106" s="80">
        <f t="shared" si="25"/>
        <v>0</v>
      </c>
    </row>
    <row r="107" spans="1:81" ht="15.75" x14ac:dyDescent="0.5">
      <c r="A107" s="83">
        <v>8.1999999999999993</v>
      </c>
      <c r="B107" s="82">
        <v>49</v>
      </c>
      <c r="C107" s="82">
        <v>13</v>
      </c>
      <c r="D107" s="84">
        <v>0.85199999999999998</v>
      </c>
      <c r="E107" s="82">
        <v>102</v>
      </c>
      <c r="F107" s="82">
        <v>3</v>
      </c>
      <c r="G107" s="82">
        <v>108</v>
      </c>
      <c r="H107" s="29">
        <v>0</v>
      </c>
      <c r="I107" s="82">
        <v>37</v>
      </c>
      <c r="J107" s="82">
        <v>9</v>
      </c>
      <c r="K107" s="82">
        <v>4</v>
      </c>
      <c r="L107" s="61">
        <v>41</v>
      </c>
      <c r="M107" s="62">
        <v>25</v>
      </c>
      <c r="N107" s="80">
        <v>0</v>
      </c>
      <c r="O107" s="30">
        <v>168</v>
      </c>
      <c r="P107" s="82">
        <v>1</v>
      </c>
      <c r="S107">
        <v>13.2</v>
      </c>
      <c r="T107">
        <v>73</v>
      </c>
      <c r="U107">
        <v>15</v>
      </c>
      <c r="V107">
        <v>1.8360000000000001</v>
      </c>
      <c r="W107">
        <v>169</v>
      </c>
      <c r="X107">
        <v>0</v>
      </c>
      <c r="Y107">
        <v>85</v>
      </c>
      <c r="Z107">
        <v>1</v>
      </c>
      <c r="AA107">
        <v>36</v>
      </c>
      <c r="AB107">
        <v>7</v>
      </c>
      <c r="AC107">
        <v>2</v>
      </c>
      <c r="AD107">
        <v>42</v>
      </c>
      <c r="AE107">
        <v>83</v>
      </c>
      <c r="AF107">
        <v>1</v>
      </c>
      <c r="AG107">
        <v>187</v>
      </c>
      <c r="AH107" s="106">
        <v>0</v>
      </c>
      <c r="AI107" s="107">
        <v>1</v>
      </c>
      <c r="AJ107" s="108">
        <f t="shared" si="15"/>
        <v>1</v>
      </c>
      <c r="AK107" s="80">
        <f t="shared" si="16"/>
        <v>0</v>
      </c>
      <c r="AL107" s="80">
        <f t="shared" si="17"/>
        <v>0.67965530286128373</v>
      </c>
      <c r="AM107" s="106">
        <f t="shared" si="18"/>
        <v>0.67965530286128373</v>
      </c>
      <c r="AN107" s="108">
        <f t="shared" si="19"/>
        <v>0.32034469713871627</v>
      </c>
      <c r="AO107" s="106">
        <f t="shared" si="20"/>
        <v>-1.1383576843704146</v>
      </c>
      <c r="AP107" s="108">
        <f t="shared" si="21"/>
        <v>0</v>
      </c>
      <c r="AQ107" s="80">
        <f t="shared" si="22"/>
        <v>2.1216374390832451</v>
      </c>
      <c r="BV107">
        <v>0.77982575528188613</v>
      </c>
      <c r="BW107">
        <v>0</v>
      </c>
      <c r="BX107">
        <v>1</v>
      </c>
      <c r="BY107" s="80">
        <f t="shared" si="26"/>
        <v>47</v>
      </c>
      <c r="BZ107" s="80">
        <f t="shared" si="27"/>
        <v>56</v>
      </c>
      <c r="CA107" s="80">
        <f t="shared" si="23"/>
        <v>0.12962962962962965</v>
      </c>
      <c r="CB107" s="80">
        <f t="shared" si="24"/>
        <v>0.41666666666666663</v>
      </c>
      <c r="CC107" s="80">
        <f t="shared" si="25"/>
        <v>7.7160493827160368E-3</v>
      </c>
    </row>
    <row r="108" spans="1:81" ht="15.75" x14ac:dyDescent="0.5">
      <c r="A108" s="83">
        <v>14.8</v>
      </c>
      <c r="B108" s="82">
        <v>74</v>
      </c>
      <c r="C108" s="82">
        <v>6</v>
      </c>
      <c r="D108" s="84">
        <v>1.927</v>
      </c>
      <c r="E108" s="82">
        <v>249</v>
      </c>
      <c r="F108" s="82">
        <v>2</v>
      </c>
      <c r="G108" s="82">
        <v>78</v>
      </c>
      <c r="H108" s="29">
        <v>1</v>
      </c>
      <c r="I108" s="82">
        <v>29</v>
      </c>
      <c r="J108" s="82">
        <v>7</v>
      </c>
      <c r="K108" s="82">
        <v>2</v>
      </c>
      <c r="L108" s="61">
        <v>38</v>
      </c>
      <c r="M108" s="62">
        <v>58</v>
      </c>
      <c r="N108" s="80">
        <v>0</v>
      </c>
      <c r="O108" s="30">
        <v>171</v>
      </c>
      <c r="P108" s="82">
        <v>1</v>
      </c>
      <c r="S108">
        <v>13.3</v>
      </c>
      <c r="T108">
        <v>58</v>
      </c>
      <c r="U108">
        <v>6</v>
      </c>
      <c r="V108">
        <v>0.40300000000000002</v>
      </c>
      <c r="W108">
        <v>157</v>
      </c>
      <c r="X108">
        <v>2</v>
      </c>
      <c r="Y108">
        <v>98</v>
      </c>
      <c r="Z108">
        <v>1</v>
      </c>
      <c r="AA108">
        <v>35</v>
      </c>
      <c r="AB108">
        <v>16</v>
      </c>
      <c r="AC108">
        <v>1</v>
      </c>
      <c r="AD108">
        <v>36</v>
      </c>
      <c r="AE108">
        <v>45</v>
      </c>
      <c r="AF108">
        <v>1</v>
      </c>
      <c r="AG108">
        <v>180</v>
      </c>
      <c r="AH108" s="106">
        <v>0</v>
      </c>
      <c r="AI108" s="107">
        <v>1</v>
      </c>
      <c r="AJ108" s="108">
        <f t="shared" si="15"/>
        <v>1</v>
      </c>
      <c r="AK108" s="80">
        <f t="shared" si="16"/>
        <v>0</v>
      </c>
      <c r="AL108" s="80">
        <f t="shared" si="17"/>
        <v>0.4291566537437842</v>
      </c>
      <c r="AM108" s="106">
        <f t="shared" si="18"/>
        <v>0.4291566537437842</v>
      </c>
      <c r="AN108" s="108">
        <f t="shared" si="19"/>
        <v>0.5708433462562158</v>
      </c>
      <c r="AO108" s="106">
        <f t="shared" si="20"/>
        <v>-0.56064045678090457</v>
      </c>
      <c r="AP108" s="108">
        <f t="shared" si="21"/>
        <v>100</v>
      </c>
      <c r="AQ108" s="80">
        <f t="shared" si="22"/>
        <v>0.75179408949642501</v>
      </c>
      <c r="BV108">
        <v>0.78109708897421037</v>
      </c>
      <c r="BW108">
        <v>1</v>
      </c>
      <c r="BX108">
        <v>0</v>
      </c>
      <c r="BY108" s="80">
        <f t="shared" si="26"/>
        <v>48</v>
      </c>
      <c r="BZ108" s="80">
        <f t="shared" si="27"/>
        <v>56</v>
      </c>
      <c r="CA108" s="80">
        <f t="shared" si="23"/>
        <v>0.11111111111111116</v>
      </c>
      <c r="CB108" s="80">
        <f t="shared" si="24"/>
        <v>0.41666666666666663</v>
      </c>
      <c r="CC108" s="80">
        <f t="shared" si="25"/>
        <v>0</v>
      </c>
    </row>
    <row r="109" spans="1:81" ht="15.75" x14ac:dyDescent="0.5">
      <c r="A109" s="83">
        <v>10.7</v>
      </c>
      <c r="B109" s="82">
        <v>53</v>
      </c>
      <c r="C109" s="82">
        <v>4</v>
      </c>
      <c r="D109" s="84">
        <v>1.018</v>
      </c>
      <c r="E109" s="82">
        <v>134</v>
      </c>
      <c r="F109" s="82">
        <v>1</v>
      </c>
      <c r="G109" s="82">
        <v>86</v>
      </c>
      <c r="H109" s="29">
        <v>1</v>
      </c>
      <c r="I109" s="82">
        <v>36</v>
      </c>
      <c r="J109" s="82">
        <v>10</v>
      </c>
      <c r="K109" s="82">
        <v>4</v>
      </c>
      <c r="L109" s="61">
        <v>35</v>
      </c>
      <c r="M109" s="62">
        <v>31</v>
      </c>
      <c r="N109" s="80">
        <v>0</v>
      </c>
      <c r="O109" s="30">
        <v>182</v>
      </c>
      <c r="P109" s="82">
        <v>0</v>
      </c>
      <c r="S109">
        <v>13.4</v>
      </c>
      <c r="T109">
        <v>71</v>
      </c>
      <c r="U109">
        <v>5</v>
      </c>
      <c r="V109">
        <v>1.28</v>
      </c>
      <c r="W109">
        <v>141</v>
      </c>
      <c r="X109">
        <v>2</v>
      </c>
      <c r="Y109">
        <v>96</v>
      </c>
      <c r="Z109">
        <v>1</v>
      </c>
      <c r="AA109">
        <v>28</v>
      </c>
      <c r="AB109">
        <v>9</v>
      </c>
      <c r="AC109">
        <v>1</v>
      </c>
      <c r="AD109">
        <v>37</v>
      </c>
      <c r="AE109">
        <v>54</v>
      </c>
      <c r="AF109">
        <v>1</v>
      </c>
      <c r="AG109">
        <v>186</v>
      </c>
      <c r="AH109" s="106">
        <v>0</v>
      </c>
      <c r="AI109" s="107">
        <v>1</v>
      </c>
      <c r="AJ109" s="108">
        <f t="shared" si="15"/>
        <v>1</v>
      </c>
      <c r="AK109" s="80">
        <f t="shared" si="16"/>
        <v>0</v>
      </c>
      <c r="AL109" s="80">
        <f t="shared" si="17"/>
        <v>0.72225533333237169</v>
      </c>
      <c r="AM109" s="106">
        <f t="shared" si="18"/>
        <v>0.72225533333237169</v>
      </c>
      <c r="AN109" s="108">
        <f t="shared" si="19"/>
        <v>0.27774466666762831</v>
      </c>
      <c r="AO109" s="106">
        <f t="shared" si="20"/>
        <v>-1.2810530525634867</v>
      </c>
      <c r="AP109" s="108">
        <f t="shared" si="21"/>
        <v>0</v>
      </c>
      <c r="AQ109" s="80">
        <f t="shared" si="22"/>
        <v>2.6004291711447358</v>
      </c>
      <c r="BV109">
        <v>0.78279802972326928</v>
      </c>
      <c r="BW109">
        <v>0</v>
      </c>
      <c r="BX109">
        <v>1</v>
      </c>
      <c r="BY109" s="80">
        <f t="shared" si="26"/>
        <v>48</v>
      </c>
      <c r="BZ109" s="80">
        <f t="shared" si="27"/>
        <v>57</v>
      </c>
      <c r="CA109" s="80">
        <f t="shared" si="23"/>
        <v>0.11111111111111116</v>
      </c>
      <c r="CB109" s="80">
        <f t="shared" si="24"/>
        <v>0.40625</v>
      </c>
      <c r="CC109" s="80">
        <f t="shared" si="25"/>
        <v>7.5231481481481816E-3</v>
      </c>
    </row>
    <row r="110" spans="1:81" ht="15.75" x14ac:dyDescent="0.5">
      <c r="A110" s="83">
        <v>8.8000000000000007</v>
      </c>
      <c r="B110" s="82">
        <v>58</v>
      </c>
      <c r="C110" s="82">
        <v>13</v>
      </c>
      <c r="D110" s="84">
        <v>0.86399999999999999</v>
      </c>
      <c r="E110" s="82">
        <v>129</v>
      </c>
      <c r="F110" s="82">
        <v>4</v>
      </c>
      <c r="G110" s="82">
        <v>133</v>
      </c>
      <c r="H110" s="29">
        <v>0</v>
      </c>
      <c r="I110" s="82">
        <v>61</v>
      </c>
      <c r="J110" s="82">
        <v>8</v>
      </c>
      <c r="K110" s="82">
        <v>5</v>
      </c>
      <c r="L110" s="61">
        <v>44</v>
      </c>
      <c r="M110" s="62">
        <v>39</v>
      </c>
      <c r="N110" s="80">
        <v>0</v>
      </c>
      <c r="O110" s="30">
        <v>168</v>
      </c>
      <c r="P110" s="82">
        <v>1</v>
      </c>
      <c r="S110">
        <v>13.6</v>
      </c>
      <c r="T110">
        <v>66</v>
      </c>
      <c r="U110">
        <v>17</v>
      </c>
      <c r="V110">
        <v>2.62</v>
      </c>
      <c r="W110">
        <v>103</v>
      </c>
      <c r="X110">
        <v>2</v>
      </c>
      <c r="Y110">
        <v>102</v>
      </c>
      <c r="Z110">
        <v>1</v>
      </c>
      <c r="AA110">
        <v>39</v>
      </c>
      <c r="AB110">
        <v>8</v>
      </c>
      <c r="AC110">
        <v>3</v>
      </c>
      <c r="AD110">
        <v>50</v>
      </c>
      <c r="AE110">
        <v>48</v>
      </c>
      <c r="AF110">
        <v>0</v>
      </c>
      <c r="AG110">
        <v>172</v>
      </c>
      <c r="AH110" s="106">
        <v>0</v>
      </c>
      <c r="AI110" s="107">
        <v>1</v>
      </c>
      <c r="AJ110" s="108">
        <f t="shared" si="15"/>
        <v>1</v>
      </c>
      <c r="AK110" s="80">
        <f t="shared" si="16"/>
        <v>0</v>
      </c>
      <c r="AL110" s="80">
        <f t="shared" si="17"/>
        <v>0.57967397396950093</v>
      </c>
      <c r="AM110" s="106">
        <f t="shared" si="18"/>
        <v>0.57967397396950093</v>
      </c>
      <c r="AN110" s="108">
        <f t="shared" si="19"/>
        <v>0.42032602603049907</v>
      </c>
      <c r="AO110" s="106">
        <f t="shared" si="20"/>
        <v>-0.86672461637926546</v>
      </c>
      <c r="AP110" s="108">
        <f t="shared" si="21"/>
        <v>0</v>
      </c>
      <c r="AQ110" s="80">
        <f t="shared" si="22"/>
        <v>1.3791055943974295</v>
      </c>
      <c r="BV110">
        <v>0.78380799284533242</v>
      </c>
      <c r="BW110">
        <v>1</v>
      </c>
      <c r="BX110">
        <v>0</v>
      </c>
      <c r="BY110" s="80">
        <f t="shared" si="26"/>
        <v>49</v>
      </c>
      <c r="BZ110" s="80">
        <f t="shared" si="27"/>
        <v>57</v>
      </c>
      <c r="CA110" s="80">
        <f t="shared" si="23"/>
        <v>9.259259259259256E-2</v>
      </c>
      <c r="CB110" s="80">
        <f t="shared" si="24"/>
        <v>0.40625</v>
      </c>
      <c r="CC110" s="80">
        <f t="shared" si="25"/>
        <v>0</v>
      </c>
    </row>
    <row r="111" spans="1:81" ht="15.75" x14ac:dyDescent="0.5">
      <c r="A111" s="83">
        <v>9.6999999999999993</v>
      </c>
      <c r="B111" s="82">
        <v>54</v>
      </c>
      <c r="C111" s="82">
        <v>2</v>
      </c>
      <c r="D111" s="84">
        <v>0.626</v>
      </c>
      <c r="E111" s="82">
        <v>51</v>
      </c>
      <c r="F111" s="82">
        <v>2</v>
      </c>
      <c r="G111" s="82">
        <v>107</v>
      </c>
      <c r="H111" s="29">
        <v>0</v>
      </c>
      <c r="I111" s="82">
        <v>38</v>
      </c>
      <c r="J111" s="82">
        <v>8</v>
      </c>
      <c r="K111" s="82">
        <v>3</v>
      </c>
      <c r="L111" s="61">
        <v>28</v>
      </c>
      <c r="M111" s="62">
        <v>26</v>
      </c>
      <c r="N111" s="80">
        <v>0</v>
      </c>
      <c r="O111" s="30">
        <v>193</v>
      </c>
      <c r="P111" s="82">
        <v>1</v>
      </c>
      <c r="S111">
        <v>13.8</v>
      </c>
      <c r="T111">
        <v>63</v>
      </c>
      <c r="U111">
        <v>12</v>
      </c>
      <c r="V111">
        <v>0.61199999999999999</v>
      </c>
      <c r="W111">
        <v>148</v>
      </c>
      <c r="X111">
        <v>3</v>
      </c>
      <c r="Y111">
        <v>116</v>
      </c>
      <c r="Z111">
        <v>0</v>
      </c>
      <c r="AA111">
        <v>35</v>
      </c>
      <c r="AB111">
        <v>10</v>
      </c>
      <c r="AC111">
        <v>2</v>
      </c>
      <c r="AD111">
        <v>39</v>
      </c>
      <c r="AE111">
        <v>42</v>
      </c>
      <c r="AF111">
        <v>0</v>
      </c>
      <c r="AG111">
        <v>185</v>
      </c>
      <c r="AH111" s="106">
        <v>1</v>
      </c>
      <c r="AI111" s="107">
        <v>0</v>
      </c>
      <c r="AJ111" s="108">
        <f t="shared" si="15"/>
        <v>1</v>
      </c>
      <c r="AK111" s="80">
        <f t="shared" si="16"/>
        <v>1</v>
      </c>
      <c r="AL111" s="80">
        <f t="shared" si="17"/>
        <v>0.89867475480862657</v>
      </c>
      <c r="AM111" s="106">
        <f t="shared" si="18"/>
        <v>0.89867475480862657</v>
      </c>
      <c r="AN111" s="108">
        <f t="shared" si="19"/>
        <v>0.10132524519137343</v>
      </c>
      <c r="AO111" s="106">
        <f t="shared" si="20"/>
        <v>-0.10683409550058301</v>
      </c>
      <c r="AP111" s="108">
        <f t="shared" si="21"/>
        <v>100</v>
      </c>
      <c r="AQ111" s="80">
        <f t="shared" si="22"/>
        <v>0.11274962899447499</v>
      </c>
      <c r="BV111">
        <v>0.78440538952286087</v>
      </c>
      <c r="BW111">
        <v>0</v>
      </c>
      <c r="BX111">
        <v>1</v>
      </c>
      <c r="BY111" s="80">
        <f t="shared" si="26"/>
        <v>49</v>
      </c>
      <c r="BZ111" s="80">
        <f t="shared" si="27"/>
        <v>58</v>
      </c>
      <c r="CA111" s="80">
        <f t="shared" si="23"/>
        <v>9.259259259259256E-2</v>
      </c>
      <c r="CB111" s="80">
        <f t="shared" si="24"/>
        <v>0.39583333333333337</v>
      </c>
      <c r="CC111" s="80">
        <f t="shared" si="25"/>
        <v>0</v>
      </c>
    </row>
    <row r="112" spans="1:81" ht="15.75" x14ac:dyDescent="0.5">
      <c r="A112" s="83">
        <v>9.6999999999999993</v>
      </c>
      <c r="B112" s="82">
        <v>55</v>
      </c>
      <c r="C112" s="82">
        <v>4</v>
      </c>
      <c r="D112" s="84">
        <v>1.3839999999999999</v>
      </c>
      <c r="E112" s="82">
        <v>33</v>
      </c>
      <c r="F112" s="82">
        <v>2</v>
      </c>
      <c r="G112" s="82">
        <v>100</v>
      </c>
      <c r="H112" s="29">
        <v>0</v>
      </c>
      <c r="I112" s="82">
        <v>27</v>
      </c>
      <c r="J112" s="82">
        <v>10</v>
      </c>
      <c r="K112" s="82">
        <v>1</v>
      </c>
      <c r="L112" s="61">
        <v>34</v>
      </c>
      <c r="M112" s="62">
        <v>94</v>
      </c>
      <c r="N112" s="80">
        <v>1</v>
      </c>
      <c r="O112" s="30">
        <v>192</v>
      </c>
      <c r="P112" s="82">
        <v>1</v>
      </c>
      <c r="S112">
        <v>13.9</v>
      </c>
      <c r="T112">
        <v>66</v>
      </c>
      <c r="U112">
        <v>7</v>
      </c>
      <c r="V112">
        <v>2.2850000000000001</v>
      </c>
      <c r="W112">
        <v>200</v>
      </c>
      <c r="X112">
        <v>3</v>
      </c>
      <c r="Y112">
        <v>124</v>
      </c>
      <c r="Z112">
        <v>1</v>
      </c>
      <c r="AA112">
        <v>32</v>
      </c>
      <c r="AB112">
        <v>9</v>
      </c>
      <c r="AC112">
        <v>2</v>
      </c>
      <c r="AD112">
        <v>32</v>
      </c>
      <c r="AE112">
        <v>62</v>
      </c>
      <c r="AF112">
        <v>0</v>
      </c>
      <c r="AG112">
        <v>177</v>
      </c>
      <c r="AH112" s="106">
        <v>1</v>
      </c>
      <c r="AI112" s="107">
        <v>0</v>
      </c>
      <c r="AJ112" s="108">
        <f t="shared" si="15"/>
        <v>1</v>
      </c>
      <c r="AK112" s="80">
        <f t="shared" si="16"/>
        <v>1</v>
      </c>
      <c r="AL112" s="80">
        <f t="shared" si="17"/>
        <v>0.9729411285423516</v>
      </c>
      <c r="AM112" s="106">
        <f t="shared" si="18"/>
        <v>0.9729411285423516</v>
      </c>
      <c r="AN112" s="108">
        <f t="shared" si="19"/>
        <v>2.7058871457648404E-2</v>
      </c>
      <c r="AO112" s="106">
        <f t="shared" si="20"/>
        <v>-2.7431703721858425E-2</v>
      </c>
      <c r="AP112" s="108">
        <f t="shared" si="21"/>
        <v>100</v>
      </c>
      <c r="AQ112" s="80">
        <f t="shared" si="22"/>
        <v>2.7811417015732157E-2</v>
      </c>
      <c r="BV112">
        <v>0.78529497395169379</v>
      </c>
      <c r="BW112">
        <v>0</v>
      </c>
      <c r="BX112">
        <v>1</v>
      </c>
      <c r="BY112" s="80">
        <f t="shared" si="26"/>
        <v>49</v>
      </c>
      <c r="BZ112" s="80">
        <f t="shared" si="27"/>
        <v>59</v>
      </c>
      <c r="CA112" s="80">
        <f t="shared" si="23"/>
        <v>9.259259259259256E-2</v>
      </c>
      <c r="CB112" s="80">
        <f t="shared" si="24"/>
        <v>0.38541666666666663</v>
      </c>
      <c r="CC112" s="80">
        <f t="shared" si="25"/>
        <v>0</v>
      </c>
    </row>
    <row r="113" spans="1:81" ht="15.75" x14ac:dyDescent="0.5">
      <c r="A113" s="83">
        <v>10.5</v>
      </c>
      <c r="B113" s="82">
        <v>65</v>
      </c>
      <c r="C113" s="82">
        <v>3</v>
      </c>
      <c r="D113" s="84">
        <v>0.59</v>
      </c>
      <c r="E113" s="82">
        <v>121</v>
      </c>
      <c r="F113" s="82">
        <v>3</v>
      </c>
      <c r="G113" s="82">
        <v>108</v>
      </c>
      <c r="H113" s="29">
        <v>1</v>
      </c>
      <c r="I113" s="82">
        <v>32</v>
      </c>
      <c r="J113" s="82">
        <v>10</v>
      </c>
      <c r="K113" s="82">
        <v>2</v>
      </c>
      <c r="L113" s="61">
        <v>29</v>
      </c>
      <c r="M113" s="62">
        <v>54</v>
      </c>
      <c r="N113" s="80">
        <v>0</v>
      </c>
      <c r="O113" s="30">
        <v>181</v>
      </c>
      <c r="P113" s="82">
        <v>1</v>
      </c>
      <c r="S113">
        <v>14</v>
      </c>
      <c r="T113">
        <v>56</v>
      </c>
      <c r="U113">
        <v>7</v>
      </c>
      <c r="V113">
        <v>0.91100000000000003</v>
      </c>
      <c r="W113">
        <v>134</v>
      </c>
      <c r="X113">
        <v>2</v>
      </c>
      <c r="Y113">
        <v>112</v>
      </c>
      <c r="Z113">
        <v>0</v>
      </c>
      <c r="AA113">
        <v>30</v>
      </c>
      <c r="AB113">
        <v>13</v>
      </c>
      <c r="AC113">
        <v>1</v>
      </c>
      <c r="AD113">
        <v>38</v>
      </c>
      <c r="AE113">
        <v>34</v>
      </c>
      <c r="AF113">
        <v>1</v>
      </c>
      <c r="AG113">
        <v>185</v>
      </c>
      <c r="AH113" s="106">
        <v>1</v>
      </c>
      <c r="AI113" s="107">
        <v>0</v>
      </c>
      <c r="AJ113" s="108">
        <f t="shared" si="15"/>
        <v>1</v>
      </c>
      <c r="AK113" s="80">
        <f t="shared" si="16"/>
        <v>1</v>
      </c>
      <c r="AL113" s="80">
        <f t="shared" si="17"/>
        <v>0.64650253997366491</v>
      </c>
      <c r="AM113" s="106">
        <f t="shared" si="18"/>
        <v>0.64650253997366491</v>
      </c>
      <c r="AN113" s="108">
        <f t="shared" si="19"/>
        <v>0.35349746002633509</v>
      </c>
      <c r="AO113" s="106">
        <f t="shared" si="20"/>
        <v>-0.43617815197103632</v>
      </c>
      <c r="AP113" s="108">
        <f t="shared" si="21"/>
        <v>100</v>
      </c>
      <c r="AQ113" s="80">
        <f t="shared" si="22"/>
        <v>0.54678433288248907</v>
      </c>
      <c r="BV113">
        <v>0.78706697194127195</v>
      </c>
      <c r="BW113">
        <v>0</v>
      </c>
      <c r="BX113">
        <v>1</v>
      </c>
      <c r="BY113" s="80">
        <f t="shared" si="26"/>
        <v>49</v>
      </c>
      <c r="BZ113" s="80">
        <f t="shared" si="27"/>
        <v>60</v>
      </c>
      <c r="CA113" s="80">
        <f t="shared" si="23"/>
        <v>9.259259259259256E-2</v>
      </c>
      <c r="CB113" s="80">
        <f t="shared" si="24"/>
        <v>0.375</v>
      </c>
      <c r="CC113" s="80">
        <f t="shared" si="25"/>
        <v>0</v>
      </c>
    </row>
    <row r="114" spans="1:81" ht="15.75" x14ac:dyDescent="0.5">
      <c r="A114" s="83">
        <v>8.9</v>
      </c>
      <c r="B114" s="82">
        <v>39</v>
      </c>
      <c r="C114" s="82">
        <v>7</v>
      </c>
      <c r="D114" s="84">
        <v>7.1999999999999995E-2</v>
      </c>
      <c r="E114" s="82">
        <v>116</v>
      </c>
      <c r="F114" s="82">
        <v>7</v>
      </c>
      <c r="G114" s="82">
        <v>155</v>
      </c>
      <c r="H114" s="29">
        <v>1</v>
      </c>
      <c r="I114" s="82">
        <v>44</v>
      </c>
      <c r="J114" s="82">
        <v>16</v>
      </c>
      <c r="K114" s="82">
        <v>2</v>
      </c>
      <c r="L114" s="61">
        <v>35</v>
      </c>
      <c r="M114" s="62">
        <v>8</v>
      </c>
      <c r="N114" s="80">
        <v>1</v>
      </c>
      <c r="O114" s="30">
        <v>170</v>
      </c>
      <c r="P114" s="82">
        <v>1</v>
      </c>
      <c r="S114">
        <v>14</v>
      </c>
      <c r="T114">
        <v>59</v>
      </c>
      <c r="U114">
        <v>5</v>
      </c>
      <c r="V114">
        <v>1.159</v>
      </c>
      <c r="W114">
        <v>196</v>
      </c>
      <c r="X114">
        <v>1</v>
      </c>
      <c r="Y114">
        <v>99</v>
      </c>
      <c r="Z114">
        <v>0</v>
      </c>
      <c r="AA114">
        <v>43</v>
      </c>
      <c r="AB114">
        <v>15</v>
      </c>
      <c r="AC114">
        <v>5</v>
      </c>
      <c r="AD114">
        <v>35</v>
      </c>
      <c r="AE114">
        <v>45</v>
      </c>
      <c r="AF114">
        <v>0</v>
      </c>
      <c r="AG114">
        <v>184</v>
      </c>
      <c r="AH114" s="106">
        <v>1</v>
      </c>
      <c r="AI114" s="107">
        <v>0</v>
      </c>
      <c r="AJ114" s="108">
        <f t="shared" si="15"/>
        <v>1</v>
      </c>
      <c r="AK114" s="80">
        <f t="shared" si="16"/>
        <v>1</v>
      </c>
      <c r="AL114" s="80">
        <f t="shared" si="17"/>
        <v>0.8000731975116957</v>
      </c>
      <c r="AM114" s="106">
        <f t="shared" si="18"/>
        <v>0.8000731975116957</v>
      </c>
      <c r="AN114" s="108">
        <f t="shared" si="19"/>
        <v>0.1999268024883043</v>
      </c>
      <c r="AO114" s="106">
        <f t="shared" si="20"/>
        <v>-0.22305205861017521</v>
      </c>
      <c r="AP114" s="108">
        <f t="shared" si="21"/>
        <v>100</v>
      </c>
      <c r="AQ114" s="80">
        <f t="shared" si="22"/>
        <v>0.24988563935161912</v>
      </c>
      <c r="BV114">
        <v>0.79001537744448558</v>
      </c>
      <c r="BW114">
        <v>0</v>
      </c>
      <c r="BX114">
        <v>1</v>
      </c>
      <c r="BY114" s="80">
        <f t="shared" si="26"/>
        <v>49</v>
      </c>
      <c r="BZ114" s="80">
        <f t="shared" si="27"/>
        <v>61</v>
      </c>
      <c r="CA114" s="80">
        <f t="shared" si="23"/>
        <v>9.259259259259256E-2</v>
      </c>
      <c r="CB114" s="80">
        <f t="shared" si="24"/>
        <v>0.36458333333333337</v>
      </c>
      <c r="CC114" s="80">
        <f t="shared" si="25"/>
        <v>0</v>
      </c>
    </row>
    <row r="115" spans="1:81" ht="15.75" x14ac:dyDescent="0.5">
      <c r="A115" s="83">
        <v>7.9</v>
      </c>
      <c r="B115" s="82">
        <v>42</v>
      </c>
      <c r="C115" s="82">
        <v>4</v>
      </c>
      <c r="D115" s="84">
        <v>1.2829999999999999</v>
      </c>
      <c r="E115" s="82">
        <v>68</v>
      </c>
      <c r="F115" s="82">
        <v>4</v>
      </c>
      <c r="G115" s="82">
        <v>90</v>
      </c>
      <c r="H115" s="29">
        <v>0</v>
      </c>
      <c r="I115" s="82">
        <v>37</v>
      </c>
      <c r="J115" s="82">
        <v>6</v>
      </c>
      <c r="K115" s="82">
        <v>3</v>
      </c>
      <c r="L115" s="61">
        <v>36</v>
      </c>
      <c r="M115" s="62">
        <v>17</v>
      </c>
      <c r="N115" s="80">
        <v>0</v>
      </c>
      <c r="O115" s="30">
        <v>175</v>
      </c>
      <c r="P115" s="82">
        <v>1</v>
      </c>
      <c r="S115">
        <v>14</v>
      </c>
      <c r="T115">
        <v>70</v>
      </c>
      <c r="U115">
        <v>5</v>
      </c>
      <c r="V115">
        <v>0.29099999999999998</v>
      </c>
      <c r="W115">
        <v>182</v>
      </c>
      <c r="X115">
        <v>3</v>
      </c>
      <c r="Y115">
        <v>132</v>
      </c>
      <c r="Z115">
        <v>1</v>
      </c>
      <c r="AA115">
        <v>31</v>
      </c>
      <c r="AB115">
        <v>6</v>
      </c>
      <c r="AC115">
        <v>2</v>
      </c>
      <c r="AD115">
        <v>35</v>
      </c>
      <c r="AE115">
        <v>74</v>
      </c>
      <c r="AF115">
        <v>1</v>
      </c>
      <c r="AG115">
        <v>173</v>
      </c>
      <c r="AH115" s="106">
        <v>1</v>
      </c>
      <c r="AI115" s="107">
        <v>0</v>
      </c>
      <c r="AJ115" s="108">
        <f t="shared" si="15"/>
        <v>1</v>
      </c>
      <c r="AK115" s="80">
        <f t="shared" si="16"/>
        <v>1</v>
      </c>
      <c r="AL115" s="80">
        <f t="shared" si="17"/>
        <v>0.36826831943462102</v>
      </c>
      <c r="AM115" s="106">
        <f t="shared" si="18"/>
        <v>0.36826831943462102</v>
      </c>
      <c r="AN115" s="108">
        <f t="shared" si="19"/>
        <v>0.63173168056537898</v>
      </c>
      <c r="AO115" s="106">
        <f t="shared" si="20"/>
        <v>-0.9989434776001167</v>
      </c>
      <c r="AP115" s="108">
        <f t="shared" si="21"/>
        <v>0</v>
      </c>
      <c r="AQ115" s="80">
        <f t="shared" si="22"/>
        <v>1.7154114194108159</v>
      </c>
      <c r="BV115">
        <v>0.79341329918060122</v>
      </c>
      <c r="BW115">
        <v>0</v>
      </c>
      <c r="BX115">
        <v>1</v>
      </c>
      <c r="BY115" s="80">
        <f t="shared" si="26"/>
        <v>49</v>
      </c>
      <c r="BZ115" s="80">
        <f t="shared" si="27"/>
        <v>62</v>
      </c>
      <c r="CA115" s="80">
        <f t="shared" si="23"/>
        <v>9.259259259259256E-2</v>
      </c>
      <c r="CB115" s="80">
        <f t="shared" si="24"/>
        <v>0.35416666666666663</v>
      </c>
      <c r="CC115" s="80">
        <f t="shared" si="25"/>
        <v>0</v>
      </c>
    </row>
    <row r="116" spans="1:81" ht="15.75" x14ac:dyDescent="0.5">
      <c r="A116" s="83">
        <v>21</v>
      </c>
      <c r="B116" s="82">
        <v>89</v>
      </c>
      <c r="C116" s="82">
        <v>6</v>
      </c>
      <c r="D116" s="84">
        <v>7.4999999999999997E-2</v>
      </c>
      <c r="E116" s="82">
        <v>296</v>
      </c>
      <c r="F116" s="82">
        <v>0</v>
      </c>
      <c r="G116" s="82">
        <v>137</v>
      </c>
      <c r="H116" s="29">
        <v>1</v>
      </c>
      <c r="I116" s="82">
        <v>37</v>
      </c>
      <c r="J116" s="82">
        <v>13</v>
      </c>
      <c r="K116" s="82">
        <v>1</v>
      </c>
      <c r="L116" s="61">
        <v>36</v>
      </c>
      <c r="M116" s="62">
        <v>27</v>
      </c>
      <c r="N116" s="80">
        <v>1</v>
      </c>
      <c r="O116" s="30">
        <v>196</v>
      </c>
      <c r="P116" s="82">
        <v>1</v>
      </c>
      <c r="S116">
        <v>14</v>
      </c>
      <c r="T116">
        <v>74</v>
      </c>
      <c r="U116">
        <v>18</v>
      </c>
      <c r="V116">
        <v>4.3999999999999997E-2</v>
      </c>
      <c r="W116">
        <v>175</v>
      </c>
      <c r="X116">
        <v>3</v>
      </c>
      <c r="Y116">
        <v>78</v>
      </c>
      <c r="Z116">
        <v>1</v>
      </c>
      <c r="AA116">
        <v>39</v>
      </c>
      <c r="AB116">
        <v>7</v>
      </c>
      <c r="AC116">
        <v>3</v>
      </c>
      <c r="AD116">
        <v>45</v>
      </c>
      <c r="AE116">
        <v>84</v>
      </c>
      <c r="AF116">
        <v>0</v>
      </c>
      <c r="AG116">
        <v>187</v>
      </c>
      <c r="AH116" s="106">
        <v>1</v>
      </c>
      <c r="AI116" s="107">
        <v>0</v>
      </c>
      <c r="AJ116" s="108">
        <f t="shared" si="15"/>
        <v>1</v>
      </c>
      <c r="AK116" s="80">
        <f t="shared" si="16"/>
        <v>1</v>
      </c>
      <c r="AL116" s="80">
        <f t="shared" si="17"/>
        <v>0.79341329918060122</v>
      </c>
      <c r="AM116" s="106">
        <f t="shared" si="18"/>
        <v>0.79341329918060122</v>
      </c>
      <c r="AN116" s="108">
        <f t="shared" si="19"/>
        <v>0.20658670081939878</v>
      </c>
      <c r="AO116" s="106">
        <f t="shared" si="20"/>
        <v>-0.23141100877795936</v>
      </c>
      <c r="AP116" s="108">
        <f t="shared" si="21"/>
        <v>100</v>
      </c>
      <c r="AQ116" s="80">
        <f t="shared" si="22"/>
        <v>0.26037715908310527</v>
      </c>
      <c r="BV116">
        <v>0.79601447148574989</v>
      </c>
      <c r="BW116">
        <v>0</v>
      </c>
      <c r="BX116">
        <v>1</v>
      </c>
      <c r="BY116" s="80">
        <f t="shared" si="26"/>
        <v>49</v>
      </c>
      <c r="BZ116" s="80">
        <f t="shared" si="27"/>
        <v>63</v>
      </c>
      <c r="CA116" s="80">
        <f t="shared" si="23"/>
        <v>9.259259259259256E-2</v>
      </c>
      <c r="CB116" s="80">
        <f t="shared" si="24"/>
        <v>0.34375</v>
      </c>
      <c r="CC116" s="80">
        <f t="shared" si="25"/>
        <v>0</v>
      </c>
    </row>
    <row r="117" spans="1:81" ht="15.75" x14ac:dyDescent="0.5">
      <c r="A117" s="83">
        <v>12.7</v>
      </c>
      <c r="B117" s="82">
        <v>65</v>
      </c>
      <c r="C117" s="82">
        <v>6</v>
      </c>
      <c r="D117" s="84">
        <v>0.89900000000000002</v>
      </c>
      <c r="E117" s="82">
        <v>165</v>
      </c>
      <c r="F117" s="82">
        <v>1</v>
      </c>
      <c r="G117" s="82">
        <v>140</v>
      </c>
      <c r="H117" s="29">
        <v>1</v>
      </c>
      <c r="I117" s="82">
        <v>60</v>
      </c>
      <c r="J117" s="82">
        <v>9</v>
      </c>
      <c r="K117" s="82">
        <v>5</v>
      </c>
      <c r="L117" s="61">
        <v>35</v>
      </c>
      <c r="M117" s="62">
        <v>62</v>
      </c>
      <c r="N117" s="80">
        <v>0</v>
      </c>
      <c r="O117" s="30">
        <v>174</v>
      </c>
      <c r="P117" s="82">
        <v>0</v>
      </c>
      <c r="S117">
        <v>14.1</v>
      </c>
      <c r="T117">
        <v>88</v>
      </c>
      <c r="U117">
        <v>5</v>
      </c>
      <c r="V117">
        <v>0.504</v>
      </c>
      <c r="W117">
        <v>253</v>
      </c>
      <c r="X117">
        <v>3</v>
      </c>
      <c r="Y117">
        <v>124</v>
      </c>
      <c r="Z117">
        <v>1</v>
      </c>
      <c r="AA117">
        <v>42</v>
      </c>
      <c r="AB117">
        <v>9</v>
      </c>
      <c r="AC117">
        <v>3</v>
      </c>
      <c r="AD117">
        <v>35</v>
      </c>
      <c r="AE117">
        <v>63</v>
      </c>
      <c r="AF117">
        <v>1</v>
      </c>
      <c r="AG117">
        <v>172</v>
      </c>
      <c r="AH117" s="106">
        <v>0</v>
      </c>
      <c r="AI117" s="107">
        <v>1</v>
      </c>
      <c r="AJ117" s="108">
        <f t="shared" si="15"/>
        <v>1</v>
      </c>
      <c r="AK117" s="80">
        <f t="shared" si="16"/>
        <v>0</v>
      </c>
      <c r="AL117" s="80">
        <f t="shared" si="17"/>
        <v>0.56229162788752396</v>
      </c>
      <c r="AM117" s="106">
        <f t="shared" si="18"/>
        <v>0.56229162788752396</v>
      </c>
      <c r="AN117" s="108">
        <f t="shared" si="19"/>
        <v>0.43770837211247604</v>
      </c>
      <c r="AO117" s="106">
        <f t="shared" si="20"/>
        <v>-0.82620240745513385</v>
      </c>
      <c r="AP117" s="108">
        <f t="shared" si="21"/>
        <v>0</v>
      </c>
      <c r="AQ117" s="80">
        <f t="shared" si="22"/>
        <v>1.2846261659876004</v>
      </c>
      <c r="BV117">
        <v>0.8000731975116957</v>
      </c>
      <c r="BW117">
        <v>0</v>
      </c>
      <c r="BX117">
        <v>1</v>
      </c>
      <c r="BY117" s="80">
        <f t="shared" si="26"/>
        <v>49</v>
      </c>
      <c r="BZ117" s="80">
        <f t="shared" si="27"/>
        <v>64</v>
      </c>
      <c r="CA117" s="80">
        <f t="shared" si="23"/>
        <v>9.259259259259256E-2</v>
      </c>
      <c r="CB117" s="80">
        <f t="shared" si="24"/>
        <v>0.33333333333333337</v>
      </c>
      <c r="CC117" s="80">
        <f t="shared" si="25"/>
        <v>0</v>
      </c>
    </row>
    <row r="118" spans="1:81" ht="15.75" x14ac:dyDescent="0.5">
      <c r="A118" s="83">
        <v>9.4</v>
      </c>
      <c r="B118" s="82">
        <v>49</v>
      </c>
      <c r="C118" s="82">
        <v>10</v>
      </c>
      <c r="D118" s="84">
        <v>1.248</v>
      </c>
      <c r="E118" s="82">
        <v>92</v>
      </c>
      <c r="F118" s="82">
        <v>2</v>
      </c>
      <c r="G118" s="82">
        <v>98</v>
      </c>
      <c r="H118" s="29">
        <v>0</v>
      </c>
      <c r="I118" s="82">
        <v>53</v>
      </c>
      <c r="J118" s="82">
        <v>12</v>
      </c>
      <c r="K118" s="82">
        <v>4</v>
      </c>
      <c r="L118" s="61">
        <v>42</v>
      </c>
      <c r="M118" s="62">
        <v>25</v>
      </c>
      <c r="N118" s="80">
        <v>0</v>
      </c>
      <c r="O118" s="30">
        <v>182</v>
      </c>
      <c r="P118" s="82">
        <v>0</v>
      </c>
      <c r="S118">
        <v>14.4</v>
      </c>
      <c r="T118">
        <v>75</v>
      </c>
      <c r="U118">
        <v>5</v>
      </c>
      <c r="V118">
        <v>0.61199999999999999</v>
      </c>
      <c r="W118">
        <v>156</v>
      </c>
      <c r="X118">
        <v>5</v>
      </c>
      <c r="Y118">
        <v>129</v>
      </c>
      <c r="Z118">
        <v>1</v>
      </c>
      <c r="AA118">
        <v>42</v>
      </c>
      <c r="AB118">
        <v>15</v>
      </c>
      <c r="AC118">
        <v>4</v>
      </c>
      <c r="AD118">
        <v>36</v>
      </c>
      <c r="AE118">
        <v>55</v>
      </c>
      <c r="AF118">
        <v>1</v>
      </c>
      <c r="AG118">
        <v>193</v>
      </c>
      <c r="AH118" s="106">
        <v>0</v>
      </c>
      <c r="AI118" s="107">
        <v>1</v>
      </c>
      <c r="AJ118" s="108">
        <f t="shared" si="15"/>
        <v>1</v>
      </c>
      <c r="AK118" s="80">
        <f t="shared" si="16"/>
        <v>0</v>
      </c>
      <c r="AL118" s="80">
        <f t="shared" si="17"/>
        <v>0.78380799284533242</v>
      </c>
      <c r="AM118" s="106">
        <f t="shared" si="18"/>
        <v>0.78380799284533242</v>
      </c>
      <c r="AN118" s="108">
        <f t="shared" si="19"/>
        <v>0.21619200715466758</v>
      </c>
      <c r="AO118" s="106">
        <f t="shared" si="20"/>
        <v>-1.5315883441428133</v>
      </c>
      <c r="AP118" s="108">
        <f t="shared" si="21"/>
        <v>0</v>
      </c>
      <c r="AQ118" s="80">
        <f t="shared" si="22"/>
        <v>3.6255179049454052</v>
      </c>
      <c r="BV118">
        <v>0.80045723023417548</v>
      </c>
      <c r="BW118">
        <v>0</v>
      </c>
      <c r="BX118">
        <v>1</v>
      </c>
      <c r="BY118" s="80">
        <f t="shared" si="26"/>
        <v>49</v>
      </c>
      <c r="BZ118" s="80">
        <f t="shared" si="27"/>
        <v>65</v>
      </c>
      <c r="CA118" s="80">
        <f t="shared" si="23"/>
        <v>9.259259259259256E-2</v>
      </c>
      <c r="CB118" s="80">
        <f t="shared" si="24"/>
        <v>0.32291666666666663</v>
      </c>
      <c r="CC118" s="80">
        <f t="shared" si="25"/>
        <v>5.9799382716049284E-3</v>
      </c>
    </row>
    <row r="119" spans="1:81" ht="15.75" x14ac:dyDescent="0.5">
      <c r="A119" s="83">
        <v>7.5</v>
      </c>
      <c r="B119" s="82">
        <v>51</v>
      </c>
      <c r="C119" s="82">
        <v>18</v>
      </c>
      <c r="D119" s="84">
        <v>0.23100000000000001</v>
      </c>
      <c r="E119" s="82">
        <v>109</v>
      </c>
      <c r="F119" s="82">
        <v>5</v>
      </c>
      <c r="G119" s="82">
        <v>111</v>
      </c>
      <c r="H119" s="29">
        <v>0</v>
      </c>
      <c r="I119" s="82">
        <v>41</v>
      </c>
      <c r="J119" s="82">
        <v>7</v>
      </c>
      <c r="K119" s="82">
        <v>3</v>
      </c>
      <c r="L119" s="61">
        <v>49</v>
      </c>
      <c r="M119" s="62">
        <v>29</v>
      </c>
      <c r="N119" s="80">
        <v>1</v>
      </c>
      <c r="O119" s="30">
        <v>165</v>
      </c>
      <c r="P119" s="82">
        <v>1</v>
      </c>
      <c r="S119">
        <v>14.4</v>
      </c>
      <c r="T119">
        <v>83</v>
      </c>
      <c r="U119">
        <v>22</v>
      </c>
      <c r="V119">
        <v>0.93600000000000005</v>
      </c>
      <c r="W119">
        <v>203</v>
      </c>
      <c r="X119">
        <v>2</v>
      </c>
      <c r="Y119">
        <v>111</v>
      </c>
      <c r="Z119">
        <v>0</v>
      </c>
      <c r="AA119">
        <v>45</v>
      </c>
      <c r="AB119">
        <v>9</v>
      </c>
      <c r="AC119">
        <v>3</v>
      </c>
      <c r="AD119">
        <v>50</v>
      </c>
      <c r="AE119">
        <v>87</v>
      </c>
      <c r="AF119">
        <v>0</v>
      </c>
      <c r="AG119">
        <v>178</v>
      </c>
      <c r="AH119" s="106">
        <v>1</v>
      </c>
      <c r="AI119" s="107">
        <v>0</v>
      </c>
      <c r="AJ119" s="108">
        <f t="shared" si="15"/>
        <v>1</v>
      </c>
      <c r="AK119" s="80">
        <f t="shared" si="16"/>
        <v>1</v>
      </c>
      <c r="AL119" s="80">
        <f t="shared" si="17"/>
        <v>0.89507924712070541</v>
      </c>
      <c r="AM119" s="106">
        <f t="shared" si="18"/>
        <v>0.89507924712070541</v>
      </c>
      <c r="AN119" s="108">
        <f t="shared" si="19"/>
        <v>0.10492075287929459</v>
      </c>
      <c r="AO119" s="106">
        <f t="shared" si="20"/>
        <v>-0.11084302035814948</v>
      </c>
      <c r="AP119" s="108">
        <f t="shared" si="21"/>
        <v>100</v>
      </c>
      <c r="AQ119" s="80">
        <f t="shared" si="22"/>
        <v>0.11721951236921657</v>
      </c>
      <c r="BV119">
        <v>0.80292718503628779</v>
      </c>
      <c r="BW119">
        <v>1</v>
      </c>
      <c r="BX119">
        <v>0</v>
      </c>
      <c r="BY119" s="80">
        <f t="shared" si="26"/>
        <v>50</v>
      </c>
      <c r="BZ119" s="80">
        <f t="shared" si="27"/>
        <v>65</v>
      </c>
      <c r="CA119" s="80">
        <f t="shared" si="23"/>
        <v>7.407407407407407E-2</v>
      </c>
      <c r="CB119" s="80">
        <f t="shared" si="24"/>
        <v>0.32291666666666663</v>
      </c>
      <c r="CC119" s="80">
        <f t="shared" si="25"/>
        <v>0</v>
      </c>
    </row>
    <row r="120" spans="1:81" ht="15.75" x14ac:dyDescent="0.5">
      <c r="A120" s="83">
        <v>11.8</v>
      </c>
      <c r="B120" s="82">
        <v>53</v>
      </c>
      <c r="C120" s="82">
        <v>7</v>
      </c>
      <c r="D120" s="84">
        <v>1.512</v>
      </c>
      <c r="E120" s="82">
        <v>125</v>
      </c>
      <c r="F120" s="82">
        <v>2</v>
      </c>
      <c r="G120" s="82">
        <v>101</v>
      </c>
      <c r="H120" s="29">
        <v>0</v>
      </c>
      <c r="I120" s="82">
        <v>39</v>
      </c>
      <c r="J120" s="82">
        <v>13</v>
      </c>
      <c r="K120" s="82">
        <v>2</v>
      </c>
      <c r="L120" s="61">
        <v>36</v>
      </c>
      <c r="M120" s="62">
        <v>32</v>
      </c>
      <c r="N120" s="80">
        <v>0</v>
      </c>
      <c r="O120" s="30">
        <v>179</v>
      </c>
      <c r="P120" s="82">
        <v>1</v>
      </c>
      <c r="S120">
        <v>14.5</v>
      </c>
      <c r="T120">
        <v>54</v>
      </c>
      <c r="U120">
        <v>9</v>
      </c>
      <c r="V120">
        <v>4.5999999999999999E-2</v>
      </c>
      <c r="W120">
        <v>151</v>
      </c>
      <c r="X120">
        <v>0</v>
      </c>
      <c r="Y120">
        <v>72</v>
      </c>
      <c r="Z120">
        <v>1</v>
      </c>
      <c r="AA120">
        <v>30</v>
      </c>
      <c r="AB120">
        <v>13</v>
      </c>
      <c r="AC120">
        <v>5</v>
      </c>
      <c r="AD120">
        <v>39</v>
      </c>
      <c r="AE120">
        <v>26</v>
      </c>
      <c r="AF120">
        <v>0</v>
      </c>
      <c r="AG120">
        <v>204</v>
      </c>
      <c r="AH120" s="106">
        <v>1</v>
      </c>
      <c r="AI120" s="107">
        <v>0</v>
      </c>
      <c r="AJ120" s="108">
        <f t="shared" si="15"/>
        <v>1</v>
      </c>
      <c r="AK120" s="80">
        <f t="shared" si="16"/>
        <v>1</v>
      </c>
      <c r="AL120" s="80">
        <f t="shared" si="17"/>
        <v>0.72178006693979924</v>
      </c>
      <c r="AM120" s="106">
        <f t="shared" si="18"/>
        <v>0.72178006693979924</v>
      </c>
      <c r="AN120" s="108">
        <f t="shared" si="19"/>
        <v>0.27821993306020076</v>
      </c>
      <c r="AO120" s="106">
        <f t="shared" si="20"/>
        <v>-0.32603480292118953</v>
      </c>
      <c r="AP120" s="108">
        <f t="shared" si="21"/>
        <v>100</v>
      </c>
      <c r="AQ120" s="80">
        <f t="shared" si="22"/>
        <v>0.3854635862137295</v>
      </c>
      <c r="BV120">
        <v>0.80936641959836608</v>
      </c>
      <c r="BW120">
        <v>0</v>
      </c>
      <c r="BX120">
        <v>1</v>
      </c>
      <c r="BY120" s="80">
        <f t="shared" si="26"/>
        <v>50</v>
      </c>
      <c r="BZ120" s="80">
        <f t="shared" si="27"/>
        <v>66</v>
      </c>
      <c r="CA120" s="80">
        <f t="shared" si="23"/>
        <v>7.407407407407407E-2</v>
      </c>
      <c r="CB120" s="80">
        <f t="shared" si="24"/>
        <v>0.3125</v>
      </c>
      <c r="CC120" s="80">
        <f t="shared" si="25"/>
        <v>5.787037037037028E-3</v>
      </c>
    </row>
    <row r="121" spans="1:81" ht="15.75" x14ac:dyDescent="0.5">
      <c r="A121" s="83">
        <v>11.4</v>
      </c>
      <c r="B121" s="82">
        <v>96</v>
      </c>
      <c r="C121" s="82">
        <v>1</v>
      </c>
      <c r="D121" s="84">
        <v>0.83099999999999996</v>
      </c>
      <c r="E121" s="82">
        <v>199</v>
      </c>
      <c r="F121" s="82">
        <v>3</v>
      </c>
      <c r="G121" s="82">
        <v>109</v>
      </c>
      <c r="H121" s="29">
        <v>0</v>
      </c>
      <c r="I121" s="82">
        <v>44</v>
      </c>
      <c r="J121" s="82">
        <v>10</v>
      </c>
      <c r="K121" s="82">
        <v>4</v>
      </c>
      <c r="L121" s="61">
        <v>24</v>
      </c>
      <c r="M121" s="62">
        <v>65</v>
      </c>
      <c r="N121" s="80">
        <v>0</v>
      </c>
      <c r="O121" s="30">
        <v>168</v>
      </c>
      <c r="P121" s="82">
        <v>1</v>
      </c>
      <c r="S121">
        <v>14.5</v>
      </c>
      <c r="T121">
        <v>69</v>
      </c>
      <c r="U121">
        <v>8</v>
      </c>
      <c r="V121">
        <v>9.0999999999999998E-2</v>
      </c>
      <c r="W121">
        <v>213</v>
      </c>
      <c r="X121">
        <v>3</v>
      </c>
      <c r="Y121">
        <v>134</v>
      </c>
      <c r="Z121">
        <v>0</v>
      </c>
      <c r="AA121">
        <v>33</v>
      </c>
      <c r="AB121">
        <v>16</v>
      </c>
      <c r="AC121">
        <v>1</v>
      </c>
      <c r="AD121">
        <v>36</v>
      </c>
      <c r="AE121">
        <v>73</v>
      </c>
      <c r="AF121">
        <v>1</v>
      </c>
      <c r="AG121">
        <v>178</v>
      </c>
      <c r="AH121" s="106">
        <v>1</v>
      </c>
      <c r="AI121" s="107">
        <v>0</v>
      </c>
      <c r="AJ121" s="108">
        <f t="shared" si="15"/>
        <v>1</v>
      </c>
      <c r="AK121" s="80">
        <f t="shared" si="16"/>
        <v>1</v>
      </c>
      <c r="AL121" s="80">
        <f t="shared" si="17"/>
        <v>0.87069134596894915</v>
      </c>
      <c r="AM121" s="106">
        <f t="shared" si="18"/>
        <v>0.87069134596894915</v>
      </c>
      <c r="AN121" s="108">
        <f t="shared" si="19"/>
        <v>0.12930865403105085</v>
      </c>
      <c r="AO121" s="106">
        <f t="shared" si="20"/>
        <v>-0.138467732362059</v>
      </c>
      <c r="AP121" s="108">
        <f t="shared" si="21"/>
        <v>100</v>
      </c>
      <c r="AQ121" s="80">
        <f t="shared" si="22"/>
        <v>0.14851262118282532</v>
      </c>
      <c r="BV121">
        <v>0.81201055020844859</v>
      </c>
      <c r="BW121">
        <v>1</v>
      </c>
      <c r="BX121">
        <v>0</v>
      </c>
      <c r="BY121" s="80">
        <f t="shared" si="26"/>
        <v>51</v>
      </c>
      <c r="BZ121" s="80">
        <f t="shared" si="27"/>
        <v>66</v>
      </c>
      <c r="CA121" s="80">
        <f t="shared" si="23"/>
        <v>5.555555555555558E-2</v>
      </c>
      <c r="CB121" s="80">
        <f t="shared" si="24"/>
        <v>0.3125</v>
      </c>
      <c r="CC121" s="80">
        <f t="shared" si="25"/>
        <v>0</v>
      </c>
    </row>
    <row r="122" spans="1:81" ht="15.75" x14ac:dyDescent="0.5">
      <c r="A122" s="83">
        <v>7.2</v>
      </c>
      <c r="B122" s="82">
        <v>56</v>
      </c>
      <c r="C122" s="82">
        <v>4</v>
      </c>
      <c r="D122" s="84">
        <v>0.123</v>
      </c>
      <c r="E122" s="82">
        <v>113</v>
      </c>
      <c r="F122" s="82">
        <v>3</v>
      </c>
      <c r="G122" s="82">
        <v>132</v>
      </c>
      <c r="H122" s="29">
        <v>0</v>
      </c>
      <c r="I122" s="82">
        <v>45</v>
      </c>
      <c r="J122" s="82">
        <v>6</v>
      </c>
      <c r="K122" s="82">
        <v>3</v>
      </c>
      <c r="L122" s="61">
        <v>31</v>
      </c>
      <c r="M122" s="62">
        <v>36</v>
      </c>
      <c r="N122" s="80">
        <v>0</v>
      </c>
      <c r="O122" s="30">
        <v>167</v>
      </c>
      <c r="P122" s="82">
        <v>0</v>
      </c>
      <c r="S122">
        <v>14.8</v>
      </c>
      <c r="T122">
        <v>70</v>
      </c>
      <c r="U122">
        <v>6</v>
      </c>
      <c r="V122">
        <v>0.82799999999999996</v>
      </c>
      <c r="W122">
        <v>213</v>
      </c>
      <c r="X122">
        <v>3</v>
      </c>
      <c r="Y122">
        <v>105</v>
      </c>
      <c r="Z122">
        <v>1</v>
      </c>
      <c r="AA122">
        <v>37</v>
      </c>
      <c r="AB122">
        <v>15</v>
      </c>
      <c r="AC122">
        <v>2</v>
      </c>
      <c r="AD122">
        <v>37</v>
      </c>
      <c r="AE122">
        <v>75</v>
      </c>
      <c r="AF122">
        <v>1</v>
      </c>
      <c r="AG122">
        <v>176</v>
      </c>
      <c r="AH122" s="106">
        <v>1</v>
      </c>
      <c r="AI122" s="107">
        <v>0</v>
      </c>
      <c r="AJ122" s="108">
        <f t="shared" si="15"/>
        <v>1</v>
      </c>
      <c r="AK122" s="80">
        <f t="shared" si="16"/>
        <v>1</v>
      </c>
      <c r="AL122" s="80">
        <f t="shared" si="17"/>
        <v>0.66309606186873005</v>
      </c>
      <c r="AM122" s="106">
        <f t="shared" si="18"/>
        <v>0.66309606186873005</v>
      </c>
      <c r="AN122" s="108">
        <f t="shared" si="19"/>
        <v>0.33690393813126995</v>
      </c>
      <c r="AO122" s="106">
        <f t="shared" si="20"/>
        <v>-0.41083540959534742</v>
      </c>
      <c r="AP122" s="108">
        <f t="shared" si="21"/>
        <v>100</v>
      </c>
      <c r="AQ122" s="80">
        <f t="shared" si="22"/>
        <v>0.50807712110642156</v>
      </c>
      <c r="BV122">
        <v>0.81818128964607983</v>
      </c>
      <c r="BW122">
        <v>0</v>
      </c>
      <c r="BX122">
        <v>1</v>
      </c>
      <c r="BY122" s="80">
        <f t="shared" si="26"/>
        <v>51</v>
      </c>
      <c r="BZ122" s="80">
        <f t="shared" si="27"/>
        <v>67</v>
      </c>
      <c r="CA122" s="80">
        <f t="shared" si="23"/>
        <v>5.555555555555558E-2</v>
      </c>
      <c r="CB122" s="80">
        <f t="shared" si="24"/>
        <v>0.30208333333333337</v>
      </c>
      <c r="CC122" s="80">
        <f t="shared" si="25"/>
        <v>0</v>
      </c>
    </row>
    <row r="123" spans="1:81" ht="15.75" x14ac:dyDescent="0.5">
      <c r="A123" s="83">
        <v>20.399999999999999</v>
      </c>
      <c r="B123" s="82">
        <v>79</v>
      </c>
      <c r="C123" s="82">
        <v>7</v>
      </c>
      <c r="D123" s="84">
        <v>0.13100000000000001</v>
      </c>
      <c r="E123" s="82">
        <v>284</v>
      </c>
      <c r="F123" s="82">
        <v>4</v>
      </c>
      <c r="G123" s="82">
        <v>137</v>
      </c>
      <c r="H123" s="29">
        <v>1</v>
      </c>
      <c r="I123" s="82">
        <v>38</v>
      </c>
      <c r="J123" s="82">
        <v>15</v>
      </c>
      <c r="K123" s="82">
        <v>5</v>
      </c>
      <c r="L123" s="61">
        <v>39</v>
      </c>
      <c r="M123" s="62">
        <v>39</v>
      </c>
      <c r="N123" s="80">
        <v>1</v>
      </c>
      <c r="O123" s="30">
        <v>185</v>
      </c>
      <c r="P123" s="82">
        <v>0</v>
      </c>
      <c r="S123">
        <v>14.8</v>
      </c>
      <c r="T123">
        <v>74</v>
      </c>
      <c r="U123">
        <v>6</v>
      </c>
      <c r="V123">
        <v>1.927</v>
      </c>
      <c r="W123">
        <v>249</v>
      </c>
      <c r="X123">
        <v>2</v>
      </c>
      <c r="Y123">
        <v>78</v>
      </c>
      <c r="Z123">
        <v>1</v>
      </c>
      <c r="AA123">
        <v>29</v>
      </c>
      <c r="AB123">
        <v>7</v>
      </c>
      <c r="AC123">
        <v>2</v>
      </c>
      <c r="AD123">
        <v>38</v>
      </c>
      <c r="AE123">
        <v>58</v>
      </c>
      <c r="AF123">
        <v>0</v>
      </c>
      <c r="AG123">
        <v>171</v>
      </c>
      <c r="AH123" s="106">
        <v>1</v>
      </c>
      <c r="AI123" s="107">
        <v>0</v>
      </c>
      <c r="AJ123" s="108">
        <f t="shared" si="15"/>
        <v>1</v>
      </c>
      <c r="AK123" s="80">
        <f t="shared" si="16"/>
        <v>1</v>
      </c>
      <c r="AL123" s="80">
        <f t="shared" si="17"/>
        <v>0.92869595382713532</v>
      </c>
      <c r="AM123" s="106">
        <f t="shared" si="18"/>
        <v>0.92869595382713532</v>
      </c>
      <c r="AN123" s="108">
        <f t="shared" si="19"/>
        <v>7.1304046172864677E-2</v>
      </c>
      <c r="AO123" s="106">
        <f t="shared" si="20"/>
        <v>-7.3973877023345416E-2</v>
      </c>
      <c r="AP123" s="108">
        <f t="shared" si="21"/>
        <v>100</v>
      </c>
      <c r="AQ123" s="80">
        <f t="shared" si="22"/>
        <v>7.6778676464587026E-2</v>
      </c>
      <c r="BV123">
        <v>0.82108847224160819</v>
      </c>
      <c r="BW123">
        <v>0</v>
      </c>
      <c r="BX123">
        <v>1</v>
      </c>
      <c r="BY123" s="80">
        <f t="shared" si="26"/>
        <v>51</v>
      </c>
      <c r="BZ123" s="80">
        <f t="shared" si="27"/>
        <v>68</v>
      </c>
      <c r="CA123" s="80">
        <f t="shared" si="23"/>
        <v>5.555555555555558E-2</v>
      </c>
      <c r="CB123" s="80">
        <f t="shared" si="24"/>
        <v>0.29166666666666663</v>
      </c>
      <c r="CC123" s="80">
        <f t="shared" si="25"/>
        <v>0</v>
      </c>
    </row>
    <row r="124" spans="1:81" ht="15.75" x14ac:dyDescent="0.5">
      <c r="A124" s="83">
        <v>9.8000000000000007</v>
      </c>
      <c r="B124" s="82">
        <v>64</v>
      </c>
      <c r="C124" s="82">
        <v>5</v>
      </c>
      <c r="D124" s="84">
        <v>1.5389999999999999</v>
      </c>
      <c r="E124" s="82">
        <v>115</v>
      </c>
      <c r="F124" s="82">
        <v>4</v>
      </c>
      <c r="G124" s="82">
        <v>72</v>
      </c>
      <c r="H124" s="29">
        <v>1</v>
      </c>
      <c r="I124" s="82">
        <v>36</v>
      </c>
      <c r="J124" s="82">
        <v>8</v>
      </c>
      <c r="K124" s="82">
        <v>2</v>
      </c>
      <c r="L124" s="61">
        <v>35</v>
      </c>
      <c r="M124" s="62">
        <v>50</v>
      </c>
      <c r="N124" s="80">
        <v>1</v>
      </c>
      <c r="O124" s="30">
        <v>183</v>
      </c>
      <c r="P124" s="82">
        <v>1</v>
      </c>
      <c r="S124">
        <v>14.8</v>
      </c>
      <c r="T124">
        <v>91</v>
      </c>
      <c r="U124">
        <v>2</v>
      </c>
      <c r="V124">
        <v>1.968</v>
      </c>
      <c r="W124">
        <v>164</v>
      </c>
      <c r="X124">
        <v>1</v>
      </c>
      <c r="Y124">
        <v>86</v>
      </c>
      <c r="Z124">
        <v>0</v>
      </c>
      <c r="AA124">
        <v>33</v>
      </c>
      <c r="AB124">
        <v>5</v>
      </c>
      <c r="AC124">
        <v>2</v>
      </c>
      <c r="AD124">
        <v>37</v>
      </c>
      <c r="AE124">
        <v>98</v>
      </c>
      <c r="AF124">
        <v>0</v>
      </c>
      <c r="AG124">
        <v>194</v>
      </c>
      <c r="AH124" s="106">
        <v>1</v>
      </c>
      <c r="AI124" s="107">
        <v>0</v>
      </c>
      <c r="AJ124" s="108">
        <f t="shared" si="15"/>
        <v>1</v>
      </c>
      <c r="AK124" s="80">
        <f t="shared" si="16"/>
        <v>1</v>
      </c>
      <c r="AL124" s="80">
        <f t="shared" si="17"/>
        <v>0.97370473467526086</v>
      </c>
      <c r="AM124" s="106">
        <f t="shared" si="18"/>
        <v>0.97370473467526086</v>
      </c>
      <c r="AN124" s="108">
        <f t="shared" si="19"/>
        <v>2.6295265324739137E-2</v>
      </c>
      <c r="AO124" s="106">
        <f t="shared" si="20"/>
        <v>-2.6647168448643961E-2</v>
      </c>
      <c r="AP124" s="108">
        <f t="shared" si="21"/>
        <v>100</v>
      </c>
      <c r="AQ124" s="80">
        <f t="shared" si="22"/>
        <v>2.7005378928868864E-2</v>
      </c>
      <c r="BV124">
        <v>0.82265230436433867</v>
      </c>
      <c r="BW124">
        <v>0</v>
      </c>
      <c r="BX124">
        <v>1</v>
      </c>
      <c r="BY124" s="80">
        <f t="shared" si="26"/>
        <v>51</v>
      </c>
      <c r="BZ124" s="80">
        <f t="shared" si="27"/>
        <v>69</v>
      </c>
      <c r="CA124" s="80">
        <f t="shared" si="23"/>
        <v>5.555555555555558E-2</v>
      </c>
      <c r="CB124" s="80">
        <f t="shared" si="24"/>
        <v>0.28125</v>
      </c>
      <c r="CC124" s="80">
        <f t="shared" si="25"/>
        <v>0</v>
      </c>
    </row>
    <row r="125" spans="1:81" ht="15.75" x14ac:dyDescent="0.5">
      <c r="A125" s="83">
        <v>16.2</v>
      </c>
      <c r="B125" s="82">
        <v>67</v>
      </c>
      <c r="C125" s="82">
        <v>9</v>
      </c>
      <c r="D125" s="84">
        <v>0.63700000000000001</v>
      </c>
      <c r="E125" s="82">
        <v>188</v>
      </c>
      <c r="F125" s="82">
        <v>4</v>
      </c>
      <c r="G125" s="82">
        <v>76</v>
      </c>
      <c r="H125" s="29">
        <v>1</v>
      </c>
      <c r="I125" s="82">
        <v>30</v>
      </c>
      <c r="J125" s="82">
        <v>12</v>
      </c>
      <c r="K125" s="82">
        <v>1</v>
      </c>
      <c r="L125" s="61">
        <v>37</v>
      </c>
      <c r="M125" s="62">
        <v>49</v>
      </c>
      <c r="N125" s="80">
        <v>1</v>
      </c>
      <c r="O125" s="30">
        <v>190</v>
      </c>
      <c r="P125" s="82">
        <v>0</v>
      </c>
      <c r="S125">
        <v>14.9</v>
      </c>
      <c r="T125">
        <v>59</v>
      </c>
      <c r="U125">
        <v>6</v>
      </c>
      <c r="V125">
        <v>0.7</v>
      </c>
      <c r="W125">
        <v>214</v>
      </c>
      <c r="X125">
        <v>2</v>
      </c>
      <c r="Y125">
        <v>95</v>
      </c>
      <c r="Z125">
        <v>0</v>
      </c>
      <c r="AA125">
        <v>41</v>
      </c>
      <c r="AB125">
        <v>4</v>
      </c>
      <c r="AC125">
        <v>3</v>
      </c>
      <c r="AD125">
        <v>36</v>
      </c>
      <c r="AE125">
        <v>45</v>
      </c>
      <c r="AF125">
        <v>0</v>
      </c>
      <c r="AG125">
        <v>182</v>
      </c>
      <c r="AH125" s="106">
        <v>1</v>
      </c>
      <c r="AI125" s="107">
        <v>0</v>
      </c>
      <c r="AJ125" s="108">
        <f t="shared" si="15"/>
        <v>1</v>
      </c>
      <c r="AK125" s="80">
        <f t="shared" si="16"/>
        <v>1</v>
      </c>
      <c r="AL125" s="80">
        <f t="shared" si="17"/>
        <v>0.58210637664768061</v>
      </c>
      <c r="AM125" s="106">
        <f t="shared" si="18"/>
        <v>0.58210637664768061</v>
      </c>
      <c r="AN125" s="108">
        <f t="shared" si="19"/>
        <v>0.41789362335231939</v>
      </c>
      <c r="AO125" s="106">
        <f t="shared" si="20"/>
        <v>-0.54110207020736045</v>
      </c>
      <c r="AP125" s="108">
        <f t="shared" si="21"/>
        <v>100</v>
      </c>
      <c r="AQ125" s="80">
        <f t="shared" si="22"/>
        <v>0.71789906470179266</v>
      </c>
      <c r="BV125">
        <v>0.83699473826089765</v>
      </c>
      <c r="BW125">
        <v>0</v>
      </c>
      <c r="BX125">
        <v>1</v>
      </c>
      <c r="BY125" s="80">
        <f t="shared" si="26"/>
        <v>51</v>
      </c>
      <c r="BZ125" s="80">
        <f t="shared" si="27"/>
        <v>70</v>
      </c>
      <c r="CA125" s="80">
        <f t="shared" si="23"/>
        <v>5.555555555555558E-2</v>
      </c>
      <c r="CB125" s="80">
        <f t="shared" si="24"/>
        <v>0.27083333333333337</v>
      </c>
      <c r="CC125" s="80">
        <f t="shared" si="25"/>
        <v>0</v>
      </c>
    </row>
    <row r="126" spans="1:81" ht="15.75" x14ac:dyDescent="0.5">
      <c r="A126" s="83">
        <v>11.4</v>
      </c>
      <c r="B126" s="82">
        <v>65</v>
      </c>
      <c r="C126" s="82">
        <v>9</v>
      </c>
      <c r="D126" s="84">
        <v>0.27500000000000002</v>
      </c>
      <c r="E126" s="82">
        <v>139</v>
      </c>
      <c r="F126" s="82">
        <v>1</v>
      </c>
      <c r="G126" s="82">
        <v>124</v>
      </c>
      <c r="H126" s="29">
        <v>1</v>
      </c>
      <c r="I126" s="82">
        <v>34</v>
      </c>
      <c r="J126" s="82">
        <v>11</v>
      </c>
      <c r="K126" s="82">
        <v>2</v>
      </c>
      <c r="L126" s="61">
        <v>40</v>
      </c>
      <c r="M126" s="62">
        <v>59</v>
      </c>
      <c r="N126" s="80">
        <v>1</v>
      </c>
      <c r="O126" s="30">
        <v>174</v>
      </c>
      <c r="P126" s="82">
        <v>0</v>
      </c>
      <c r="S126">
        <v>15.3</v>
      </c>
      <c r="T126">
        <v>117</v>
      </c>
      <c r="U126">
        <v>2</v>
      </c>
      <c r="V126">
        <v>0.104</v>
      </c>
      <c r="W126">
        <v>253</v>
      </c>
      <c r="X126">
        <v>2</v>
      </c>
      <c r="Y126">
        <v>145</v>
      </c>
      <c r="Z126">
        <v>1</v>
      </c>
      <c r="AA126">
        <v>52</v>
      </c>
      <c r="AB126">
        <v>15</v>
      </c>
      <c r="AC126">
        <v>3</v>
      </c>
      <c r="AD126">
        <v>30</v>
      </c>
      <c r="AE126">
        <v>59</v>
      </c>
      <c r="AF126">
        <v>0</v>
      </c>
      <c r="AG126">
        <v>169</v>
      </c>
      <c r="AH126" s="106">
        <v>1</v>
      </c>
      <c r="AI126" s="107">
        <v>0</v>
      </c>
      <c r="AJ126" s="108">
        <f t="shared" si="15"/>
        <v>1</v>
      </c>
      <c r="AK126" s="80">
        <f t="shared" si="16"/>
        <v>1</v>
      </c>
      <c r="AL126" s="80">
        <f t="shared" si="17"/>
        <v>0.77982575528188613</v>
      </c>
      <c r="AM126" s="106">
        <f t="shared" si="18"/>
        <v>0.77982575528188613</v>
      </c>
      <c r="AN126" s="108">
        <f t="shared" si="19"/>
        <v>0.22017424471811387</v>
      </c>
      <c r="AO126" s="106">
        <f t="shared" si="20"/>
        <v>-0.24868477491815921</v>
      </c>
      <c r="AP126" s="108">
        <f t="shared" si="21"/>
        <v>100</v>
      </c>
      <c r="AQ126" s="80">
        <f t="shared" si="22"/>
        <v>0.28233774433177933</v>
      </c>
      <c r="BV126">
        <v>0.83762871590135735</v>
      </c>
      <c r="BW126">
        <v>0</v>
      </c>
      <c r="BX126">
        <v>1</v>
      </c>
      <c r="BY126" s="80">
        <f t="shared" si="26"/>
        <v>51</v>
      </c>
      <c r="BZ126" s="80">
        <f t="shared" si="27"/>
        <v>71</v>
      </c>
      <c r="CA126" s="80">
        <f t="shared" si="23"/>
        <v>5.555555555555558E-2</v>
      </c>
      <c r="CB126" s="80">
        <f t="shared" si="24"/>
        <v>0.26041666666666663</v>
      </c>
      <c r="CC126" s="80">
        <f t="shared" si="25"/>
        <v>0</v>
      </c>
    </row>
    <row r="127" spans="1:81" ht="15.75" x14ac:dyDescent="0.5">
      <c r="A127" s="83">
        <v>18.3</v>
      </c>
      <c r="B127" s="82">
        <v>89</v>
      </c>
      <c r="C127" s="82">
        <v>6</v>
      </c>
      <c r="D127" s="84">
        <v>0.71099999999999997</v>
      </c>
      <c r="E127" s="82">
        <v>232</v>
      </c>
      <c r="F127" s="82">
        <v>4</v>
      </c>
      <c r="G127" s="82">
        <v>99</v>
      </c>
      <c r="H127" s="29">
        <v>1</v>
      </c>
      <c r="I127" s="82">
        <v>47</v>
      </c>
      <c r="J127" s="82">
        <v>13</v>
      </c>
      <c r="K127" s="82">
        <v>3</v>
      </c>
      <c r="L127" s="61">
        <v>37</v>
      </c>
      <c r="M127" s="62">
        <v>89</v>
      </c>
      <c r="N127" s="80">
        <v>1</v>
      </c>
      <c r="O127" s="30">
        <v>193</v>
      </c>
      <c r="P127" s="82">
        <v>0</v>
      </c>
      <c r="S127">
        <v>15.4</v>
      </c>
      <c r="T127">
        <v>58</v>
      </c>
      <c r="U127">
        <v>6</v>
      </c>
      <c r="V127">
        <v>1.623</v>
      </c>
      <c r="W127">
        <v>209</v>
      </c>
      <c r="X127">
        <v>1</v>
      </c>
      <c r="Y127">
        <v>88</v>
      </c>
      <c r="Z127">
        <v>1</v>
      </c>
      <c r="AA127">
        <v>45</v>
      </c>
      <c r="AB127">
        <v>10</v>
      </c>
      <c r="AC127">
        <v>3</v>
      </c>
      <c r="AD127">
        <v>38</v>
      </c>
      <c r="AE127">
        <v>45</v>
      </c>
      <c r="AF127">
        <v>1</v>
      </c>
      <c r="AG127">
        <v>187</v>
      </c>
      <c r="AH127" s="106">
        <v>0</v>
      </c>
      <c r="AI127" s="107">
        <v>1</v>
      </c>
      <c r="AJ127" s="108">
        <f t="shared" si="15"/>
        <v>1</v>
      </c>
      <c r="AK127" s="80">
        <f t="shared" si="16"/>
        <v>0</v>
      </c>
      <c r="AL127" s="80">
        <f t="shared" si="17"/>
        <v>0.2553573836960652</v>
      </c>
      <c r="AM127" s="106">
        <f t="shared" si="18"/>
        <v>0.2553573836960652</v>
      </c>
      <c r="AN127" s="108">
        <f t="shared" si="19"/>
        <v>0.7446426163039348</v>
      </c>
      <c r="AO127" s="106">
        <f t="shared" si="20"/>
        <v>-0.29485088535921439</v>
      </c>
      <c r="AP127" s="108">
        <f t="shared" si="21"/>
        <v>100</v>
      </c>
      <c r="AQ127" s="80">
        <f t="shared" si="22"/>
        <v>0.34292609381335493</v>
      </c>
      <c r="BV127">
        <v>0.8416639730961627</v>
      </c>
      <c r="BW127">
        <v>0</v>
      </c>
      <c r="BX127">
        <v>1</v>
      </c>
      <c r="BY127" s="80">
        <f t="shared" si="26"/>
        <v>51</v>
      </c>
      <c r="BZ127" s="80">
        <f t="shared" si="27"/>
        <v>72</v>
      </c>
      <c r="CA127" s="80">
        <f t="shared" si="23"/>
        <v>5.555555555555558E-2</v>
      </c>
      <c r="CB127" s="80">
        <f t="shared" si="24"/>
        <v>0.25</v>
      </c>
      <c r="CC127" s="80">
        <f t="shared" si="25"/>
        <v>0</v>
      </c>
    </row>
    <row r="128" spans="1:81" ht="15.75" x14ac:dyDescent="0.5">
      <c r="A128" s="83">
        <v>8.6999999999999993</v>
      </c>
      <c r="B128" s="82">
        <v>53</v>
      </c>
      <c r="C128" s="82">
        <v>10</v>
      </c>
      <c r="D128" s="84">
        <v>1.2</v>
      </c>
      <c r="E128" s="82">
        <v>83</v>
      </c>
      <c r="F128" s="82">
        <v>2</v>
      </c>
      <c r="G128" s="82">
        <v>90</v>
      </c>
      <c r="H128" s="29">
        <v>1</v>
      </c>
      <c r="I128" s="82">
        <v>33</v>
      </c>
      <c r="J128" s="82">
        <v>8</v>
      </c>
      <c r="K128" s="82">
        <v>2</v>
      </c>
      <c r="L128" s="61">
        <v>39</v>
      </c>
      <c r="M128" s="62">
        <v>109</v>
      </c>
      <c r="N128" s="80">
        <v>1</v>
      </c>
      <c r="O128" s="30">
        <v>179</v>
      </c>
      <c r="P128" s="82">
        <v>1</v>
      </c>
      <c r="S128">
        <v>15.5</v>
      </c>
      <c r="T128">
        <v>75</v>
      </c>
      <c r="U128">
        <v>4</v>
      </c>
      <c r="V128">
        <v>0.185</v>
      </c>
      <c r="W128">
        <v>166</v>
      </c>
      <c r="X128">
        <v>5</v>
      </c>
      <c r="Y128">
        <v>133</v>
      </c>
      <c r="Z128">
        <v>0</v>
      </c>
      <c r="AA128">
        <v>29</v>
      </c>
      <c r="AB128">
        <v>15</v>
      </c>
      <c r="AC128">
        <v>1</v>
      </c>
      <c r="AD128">
        <v>32</v>
      </c>
      <c r="AE128">
        <v>97</v>
      </c>
      <c r="AF128">
        <v>1</v>
      </c>
      <c r="AG128">
        <v>187</v>
      </c>
      <c r="AH128" s="106">
        <v>0</v>
      </c>
      <c r="AI128" s="107">
        <v>1</v>
      </c>
      <c r="AJ128" s="108">
        <f t="shared" si="15"/>
        <v>1</v>
      </c>
      <c r="AK128" s="80">
        <f t="shared" si="16"/>
        <v>0</v>
      </c>
      <c r="AL128" s="80">
        <f t="shared" si="17"/>
        <v>0.94981643611162769</v>
      </c>
      <c r="AM128" s="106">
        <f t="shared" si="18"/>
        <v>0.94981643611162769</v>
      </c>
      <c r="AN128" s="108">
        <f t="shared" si="19"/>
        <v>5.0183563888372307E-2</v>
      </c>
      <c r="AO128" s="106">
        <f t="shared" si="20"/>
        <v>-2.9920677184778803</v>
      </c>
      <c r="AP128" s="108">
        <f t="shared" si="21"/>
        <v>0</v>
      </c>
      <c r="AQ128" s="80">
        <f t="shared" si="22"/>
        <v>18.926843024229758</v>
      </c>
      <c r="BV128">
        <v>0.84490635524930469</v>
      </c>
      <c r="BW128">
        <v>0</v>
      </c>
      <c r="BX128">
        <v>1</v>
      </c>
      <c r="BY128" s="80">
        <f t="shared" si="26"/>
        <v>51</v>
      </c>
      <c r="BZ128" s="80">
        <f t="shared" si="27"/>
        <v>73</v>
      </c>
      <c r="CA128" s="80">
        <f t="shared" si="23"/>
        <v>5.555555555555558E-2</v>
      </c>
      <c r="CB128" s="80">
        <f t="shared" si="24"/>
        <v>0.23958333333333337</v>
      </c>
      <c r="CC128" s="80">
        <f t="shared" si="25"/>
        <v>0</v>
      </c>
    </row>
    <row r="129" spans="1:81" ht="15.75" x14ac:dyDescent="0.5">
      <c r="A129" s="83">
        <v>9.1</v>
      </c>
      <c r="B129" s="82">
        <v>44</v>
      </c>
      <c r="C129" s="82">
        <v>14</v>
      </c>
      <c r="D129" s="84">
        <v>1.2270000000000001</v>
      </c>
      <c r="E129" s="82">
        <v>100</v>
      </c>
      <c r="F129" s="82">
        <v>5</v>
      </c>
      <c r="G129" s="82">
        <v>98</v>
      </c>
      <c r="H129" s="29">
        <v>0</v>
      </c>
      <c r="I129" s="82">
        <v>37</v>
      </c>
      <c r="J129" s="82">
        <v>10</v>
      </c>
      <c r="K129" s="82">
        <v>4</v>
      </c>
      <c r="L129" s="61">
        <v>41</v>
      </c>
      <c r="M129" s="62">
        <v>20</v>
      </c>
      <c r="N129" s="80">
        <v>0</v>
      </c>
      <c r="O129" s="30">
        <v>180</v>
      </c>
      <c r="P129" s="82">
        <v>1</v>
      </c>
      <c r="S129">
        <v>15.6</v>
      </c>
      <c r="T129">
        <v>67</v>
      </c>
      <c r="U129">
        <v>13</v>
      </c>
      <c r="V129">
        <v>1.4610000000000001</v>
      </c>
      <c r="W129">
        <v>180</v>
      </c>
      <c r="X129">
        <v>4</v>
      </c>
      <c r="Y129">
        <v>91</v>
      </c>
      <c r="Z129">
        <v>0</v>
      </c>
      <c r="AA129">
        <v>44</v>
      </c>
      <c r="AB129">
        <v>10</v>
      </c>
      <c r="AC129">
        <v>3</v>
      </c>
      <c r="AD129">
        <v>40</v>
      </c>
      <c r="AE129">
        <v>44</v>
      </c>
      <c r="AF129">
        <v>0</v>
      </c>
      <c r="AG129">
        <v>187</v>
      </c>
      <c r="AH129" s="106">
        <v>0</v>
      </c>
      <c r="AI129" s="107">
        <v>1</v>
      </c>
      <c r="AJ129" s="108">
        <f t="shared" si="15"/>
        <v>1</v>
      </c>
      <c r="AK129" s="80">
        <f t="shared" si="16"/>
        <v>0</v>
      </c>
      <c r="AL129" s="80">
        <f t="shared" si="17"/>
        <v>0.90295353585936389</v>
      </c>
      <c r="AM129" s="106">
        <f t="shared" si="18"/>
        <v>0.90295353585936389</v>
      </c>
      <c r="AN129" s="108">
        <f t="shared" si="19"/>
        <v>9.7046464140636113E-2</v>
      </c>
      <c r="AO129" s="106">
        <f t="shared" si="20"/>
        <v>-2.3325654034091281</v>
      </c>
      <c r="AP129" s="108">
        <f t="shared" si="21"/>
        <v>0</v>
      </c>
      <c r="AQ129" s="80">
        <f t="shared" si="22"/>
        <v>9.3043424493120881</v>
      </c>
      <c r="BV129">
        <v>0.84578221149887611</v>
      </c>
      <c r="BW129">
        <v>0</v>
      </c>
      <c r="BX129">
        <v>1</v>
      </c>
      <c r="BY129" s="80">
        <f t="shared" si="26"/>
        <v>51</v>
      </c>
      <c r="BZ129" s="80">
        <f t="shared" si="27"/>
        <v>74</v>
      </c>
      <c r="CA129" s="80">
        <f t="shared" si="23"/>
        <v>5.555555555555558E-2</v>
      </c>
      <c r="CB129" s="80">
        <f t="shared" si="24"/>
        <v>0.22916666666666663</v>
      </c>
      <c r="CC129" s="80">
        <f t="shared" si="25"/>
        <v>0</v>
      </c>
    </row>
    <row r="130" spans="1:81" ht="15.75" x14ac:dyDescent="0.5">
      <c r="A130" s="83">
        <v>9.6999999999999993</v>
      </c>
      <c r="B130" s="82">
        <v>46</v>
      </c>
      <c r="C130" s="82">
        <v>7</v>
      </c>
      <c r="D130" s="84">
        <v>1.9630000000000001</v>
      </c>
      <c r="E130" s="82">
        <v>113</v>
      </c>
      <c r="F130" s="82">
        <v>4</v>
      </c>
      <c r="G130" s="82">
        <v>85</v>
      </c>
      <c r="H130" s="29">
        <v>0</v>
      </c>
      <c r="I130" s="82">
        <v>28</v>
      </c>
      <c r="J130" s="82">
        <v>10</v>
      </c>
      <c r="K130" s="82">
        <v>1</v>
      </c>
      <c r="L130" s="61">
        <v>39</v>
      </c>
      <c r="M130" s="62">
        <v>22</v>
      </c>
      <c r="N130" s="80">
        <v>0</v>
      </c>
      <c r="O130" s="30">
        <v>181</v>
      </c>
      <c r="P130" s="82">
        <v>1</v>
      </c>
      <c r="S130">
        <v>15.7</v>
      </c>
      <c r="T130">
        <v>67</v>
      </c>
      <c r="U130">
        <v>9</v>
      </c>
      <c r="V130">
        <v>0.05</v>
      </c>
      <c r="W130">
        <v>228</v>
      </c>
      <c r="X130">
        <v>4</v>
      </c>
      <c r="Y130">
        <v>86</v>
      </c>
      <c r="Z130">
        <v>1</v>
      </c>
      <c r="AA130">
        <v>31</v>
      </c>
      <c r="AB130">
        <v>13</v>
      </c>
      <c r="AC130">
        <v>1</v>
      </c>
      <c r="AD130">
        <v>38</v>
      </c>
      <c r="AE130">
        <v>70</v>
      </c>
      <c r="AF130">
        <v>1</v>
      </c>
      <c r="AG130">
        <v>181</v>
      </c>
      <c r="AH130" s="106">
        <v>0</v>
      </c>
      <c r="AI130" s="107">
        <v>1</v>
      </c>
      <c r="AJ130" s="108">
        <f t="shared" si="15"/>
        <v>1</v>
      </c>
      <c r="AK130" s="80">
        <f t="shared" si="16"/>
        <v>0</v>
      </c>
      <c r="AL130" s="80">
        <f t="shared" si="17"/>
        <v>0.74758057683036949</v>
      </c>
      <c r="AM130" s="106">
        <f t="shared" si="18"/>
        <v>0.74758057683036949</v>
      </c>
      <c r="AN130" s="108">
        <f t="shared" si="19"/>
        <v>0.25241942316963051</v>
      </c>
      <c r="AO130" s="106">
        <f t="shared" si="20"/>
        <v>-1.3766631973549985</v>
      </c>
      <c r="AP130" s="108">
        <f t="shared" si="21"/>
        <v>0</v>
      </c>
      <c r="AQ130" s="80">
        <f t="shared" si="22"/>
        <v>2.9616602694158822</v>
      </c>
      <c r="BV130">
        <v>0.84894558735583647</v>
      </c>
      <c r="BW130">
        <v>0</v>
      </c>
      <c r="BX130">
        <v>1</v>
      </c>
      <c r="BY130" s="80">
        <f t="shared" si="26"/>
        <v>51</v>
      </c>
      <c r="BZ130" s="80">
        <f t="shared" si="27"/>
        <v>75</v>
      </c>
      <c r="CA130" s="80">
        <f t="shared" si="23"/>
        <v>5.555555555555558E-2</v>
      </c>
      <c r="CB130" s="80">
        <f t="shared" si="24"/>
        <v>0.21875</v>
      </c>
      <c r="CC130" s="80">
        <f t="shared" si="25"/>
        <v>0</v>
      </c>
    </row>
    <row r="131" spans="1:81" ht="15.75" x14ac:dyDescent="0.5">
      <c r="A131" s="83">
        <v>6.6</v>
      </c>
      <c r="B131" s="82">
        <v>58</v>
      </c>
      <c r="C131" s="82">
        <v>17</v>
      </c>
      <c r="D131" s="84">
        <v>0.496</v>
      </c>
      <c r="E131" s="82">
        <v>100</v>
      </c>
      <c r="F131" s="82">
        <v>2</v>
      </c>
      <c r="G131" s="82">
        <v>136</v>
      </c>
      <c r="H131" s="29">
        <v>0</v>
      </c>
      <c r="I131" s="82">
        <v>42</v>
      </c>
      <c r="J131" s="82">
        <v>5</v>
      </c>
      <c r="K131" s="82">
        <v>3</v>
      </c>
      <c r="L131" s="61">
        <v>43</v>
      </c>
      <c r="M131" s="62">
        <v>39</v>
      </c>
      <c r="N131" s="80">
        <v>0</v>
      </c>
      <c r="O131" s="30">
        <v>165</v>
      </c>
      <c r="P131" s="82">
        <v>0</v>
      </c>
      <c r="S131">
        <v>15.8</v>
      </c>
      <c r="T131">
        <v>88</v>
      </c>
      <c r="U131">
        <v>18</v>
      </c>
      <c r="V131">
        <v>1</v>
      </c>
      <c r="W131">
        <v>283</v>
      </c>
      <c r="X131">
        <v>2</v>
      </c>
      <c r="Y131">
        <v>104</v>
      </c>
      <c r="Z131">
        <v>0</v>
      </c>
      <c r="AA131">
        <v>40</v>
      </c>
      <c r="AB131">
        <v>8</v>
      </c>
      <c r="AC131">
        <v>3</v>
      </c>
      <c r="AD131">
        <v>43</v>
      </c>
      <c r="AE131">
        <v>64</v>
      </c>
      <c r="AF131">
        <v>0</v>
      </c>
      <c r="AG131">
        <v>177</v>
      </c>
      <c r="AH131" s="106">
        <v>1</v>
      </c>
      <c r="AI131" s="107">
        <v>0</v>
      </c>
      <c r="AJ131" s="108">
        <f t="shared" si="15"/>
        <v>1</v>
      </c>
      <c r="AK131" s="80">
        <f t="shared" si="16"/>
        <v>1</v>
      </c>
      <c r="AL131" s="80">
        <f t="shared" si="17"/>
        <v>0.96023617569472342</v>
      </c>
      <c r="AM131" s="106">
        <f t="shared" si="18"/>
        <v>0.96023617569472342</v>
      </c>
      <c r="AN131" s="108">
        <f t="shared" si="19"/>
        <v>3.9763824305276585E-2</v>
      </c>
      <c r="AO131" s="106">
        <f t="shared" si="20"/>
        <v>-4.0576008428644429E-2</v>
      </c>
      <c r="AP131" s="108">
        <f t="shared" si="21"/>
        <v>100</v>
      </c>
      <c r="AQ131" s="80">
        <f t="shared" si="22"/>
        <v>4.1410462667174318E-2</v>
      </c>
      <c r="BV131">
        <v>0.85974146002611207</v>
      </c>
      <c r="BW131">
        <v>0</v>
      </c>
      <c r="BX131">
        <v>1</v>
      </c>
      <c r="BY131" s="80">
        <f t="shared" si="26"/>
        <v>51</v>
      </c>
      <c r="BZ131" s="80">
        <f t="shared" si="27"/>
        <v>76</v>
      </c>
      <c r="CA131" s="80">
        <f t="shared" si="23"/>
        <v>5.555555555555558E-2</v>
      </c>
      <c r="CB131" s="80">
        <f t="shared" si="24"/>
        <v>0.20833333333333337</v>
      </c>
      <c r="CC131" s="80">
        <f t="shared" si="25"/>
        <v>0</v>
      </c>
    </row>
    <row r="132" spans="1:81" ht="15.75" x14ac:dyDescent="0.5">
      <c r="A132" s="83">
        <v>9.1</v>
      </c>
      <c r="B132" s="82">
        <v>62</v>
      </c>
      <c r="C132" s="82">
        <v>23</v>
      </c>
      <c r="D132" s="84">
        <v>0.42399999999999999</v>
      </c>
      <c r="E132" s="82">
        <v>123</v>
      </c>
      <c r="F132" s="82">
        <v>2</v>
      </c>
      <c r="G132" s="82">
        <v>75</v>
      </c>
      <c r="H132" s="29">
        <v>0</v>
      </c>
      <c r="I132" s="82">
        <v>49</v>
      </c>
      <c r="J132" s="82">
        <v>12</v>
      </c>
      <c r="K132" s="82">
        <v>3</v>
      </c>
      <c r="L132" s="61">
        <v>48</v>
      </c>
      <c r="M132" s="62">
        <v>43</v>
      </c>
      <c r="N132" s="80">
        <v>1</v>
      </c>
      <c r="O132" s="30">
        <v>162</v>
      </c>
      <c r="P132" s="82">
        <v>0</v>
      </c>
      <c r="S132">
        <v>15.9</v>
      </c>
      <c r="T132">
        <v>66</v>
      </c>
      <c r="U132">
        <v>9</v>
      </c>
      <c r="V132">
        <v>9.1999999999999998E-2</v>
      </c>
      <c r="W132">
        <v>230</v>
      </c>
      <c r="X132">
        <v>4</v>
      </c>
      <c r="Y132">
        <v>137</v>
      </c>
      <c r="Z132">
        <v>0</v>
      </c>
      <c r="AA132">
        <v>43</v>
      </c>
      <c r="AB132">
        <v>12</v>
      </c>
      <c r="AC132">
        <v>3</v>
      </c>
      <c r="AD132">
        <v>36</v>
      </c>
      <c r="AE132">
        <v>65</v>
      </c>
      <c r="AF132">
        <v>0</v>
      </c>
      <c r="AG132">
        <v>174</v>
      </c>
      <c r="AH132" s="106">
        <v>0</v>
      </c>
      <c r="AI132" s="107">
        <v>1</v>
      </c>
      <c r="AJ132" s="108">
        <f t="shared" si="15"/>
        <v>1</v>
      </c>
      <c r="AK132" s="80">
        <f t="shared" si="16"/>
        <v>0</v>
      </c>
      <c r="AL132" s="80">
        <f t="shared" si="17"/>
        <v>0.80292718503628779</v>
      </c>
      <c r="AM132" s="106">
        <f t="shared" si="18"/>
        <v>0.80292718503628779</v>
      </c>
      <c r="AN132" s="108">
        <f t="shared" si="19"/>
        <v>0.19707281496371221</v>
      </c>
      <c r="AO132" s="106">
        <f t="shared" si="20"/>
        <v>-1.6241819994313242</v>
      </c>
      <c r="AP132" s="108">
        <f t="shared" si="21"/>
        <v>0</v>
      </c>
      <c r="AQ132" s="80">
        <f t="shared" si="22"/>
        <v>4.0742665861049074</v>
      </c>
      <c r="BV132">
        <v>0.87069134596894915</v>
      </c>
      <c r="BW132">
        <v>0</v>
      </c>
      <c r="BX132">
        <v>1</v>
      </c>
      <c r="BY132" s="80">
        <f t="shared" si="26"/>
        <v>51</v>
      </c>
      <c r="BZ132" s="80">
        <f t="shared" si="27"/>
        <v>77</v>
      </c>
      <c r="CA132" s="80">
        <f t="shared" si="23"/>
        <v>5.555555555555558E-2</v>
      </c>
      <c r="CB132" s="80">
        <f t="shared" si="24"/>
        <v>0.19791666666666663</v>
      </c>
      <c r="CC132" s="80">
        <f t="shared" si="25"/>
        <v>0</v>
      </c>
    </row>
    <row r="133" spans="1:81" ht="15.75" x14ac:dyDescent="0.5">
      <c r="A133" s="83">
        <v>9.6999999999999993</v>
      </c>
      <c r="B133" s="82">
        <v>62</v>
      </c>
      <c r="C133" s="82">
        <v>11</v>
      </c>
      <c r="D133" s="84">
        <v>1.1519999999999999</v>
      </c>
      <c r="E133" s="82">
        <v>106</v>
      </c>
      <c r="F133" s="82">
        <v>2</v>
      </c>
      <c r="G133" s="82">
        <v>96</v>
      </c>
      <c r="H133" s="29">
        <v>1</v>
      </c>
      <c r="I133" s="82">
        <v>42</v>
      </c>
      <c r="J133" s="82">
        <v>8</v>
      </c>
      <c r="K133" s="82">
        <v>3</v>
      </c>
      <c r="L133" s="61">
        <v>42</v>
      </c>
      <c r="M133" s="62">
        <v>49</v>
      </c>
      <c r="N133" s="80">
        <v>0</v>
      </c>
      <c r="O133" s="30">
        <v>178</v>
      </c>
      <c r="P133" s="82">
        <v>1</v>
      </c>
      <c r="S133">
        <v>15.9</v>
      </c>
      <c r="T133">
        <v>84</v>
      </c>
      <c r="U133">
        <v>9</v>
      </c>
      <c r="V133">
        <v>1.2589999999999999</v>
      </c>
      <c r="W133">
        <v>175</v>
      </c>
      <c r="X133">
        <v>1</v>
      </c>
      <c r="Y133">
        <v>84</v>
      </c>
      <c r="Z133">
        <v>1</v>
      </c>
      <c r="AA133">
        <v>31</v>
      </c>
      <c r="AB133">
        <v>8</v>
      </c>
      <c r="AC133">
        <v>2</v>
      </c>
      <c r="AD133">
        <v>37</v>
      </c>
      <c r="AE133">
        <v>76</v>
      </c>
      <c r="AF133">
        <v>1</v>
      </c>
      <c r="AG133">
        <v>190</v>
      </c>
      <c r="AH133" s="106">
        <v>1</v>
      </c>
      <c r="AI133" s="107">
        <v>0</v>
      </c>
      <c r="AJ133" s="108">
        <f t="shared" ref="AJ133:AJ153" si="28">AH133+AI133</f>
        <v>1</v>
      </c>
      <c r="AK133" s="80">
        <f t="shared" ref="AK133:AK153" si="29">IF(AJ133=0,"",AH133/AJ133)</f>
        <v>1</v>
      </c>
      <c r="AL133" s="80">
        <f t="shared" ref="AL133:AL153" si="30">1/(1+EXP(-$AS$5-MMULT(S133:AG133,$AS$6:$AS$20)))</f>
        <v>0.67598371927190237</v>
      </c>
      <c r="AM133" s="106">
        <f t="shared" ref="AM133:AM153" si="31">AJ133*AL133</f>
        <v>0.67598371927190237</v>
      </c>
      <c r="AN133" s="108">
        <f t="shared" ref="AN133:AN153" si="32">AJ133-AM133</f>
        <v>0.32401628072809763</v>
      </c>
      <c r="AO133" s="106">
        <f t="shared" ref="AO133:AO153" si="33">IFERROR(AJ133*(AK133*LN(AL133)+(1-AK133)*LN(1-AL133)),0)</f>
        <v>-0.39158628714649935</v>
      </c>
      <c r="AP133" s="108">
        <f t="shared" ref="AP133:AP153" si="34">100*IF(AL133&gt;=$BR$10,AH133/AJ133,AI133/AJ133)</f>
        <v>100</v>
      </c>
      <c r="AQ133" s="80">
        <f t="shared" ref="AQ133:AQ153" si="35">IFERROR((AH133-AM133)^2/AM133+(AI133-AN133)^2/AN133,0)</f>
        <v>0.47932556878306687</v>
      </c>
      <c r="BV133">
        <v>0.88106834125229749</v>
      </c>
      <c r="BW133">
        <v>0</v>
      </c>
      <c r="BX133">
        <v>1</v>
      </c>
      <c r="BY133" s="80">
        <f t="shared" si="26"/>
        <v>51</v>
      </c>
      <c r="BZ133" s="80">
        <f t="shared" si="27"/>
        <v>78</v>
      </c>
      <c r="CA133" s="80">
        <f t="shared" ref="CA133:CA154" si="36">1-BY133/BY$154</f>
        <v>5.555555555555558E-2</v>
      </c>
      <c r="CB133" s="80">
        <f t="shared" ref="CB133:CB154" si="37">1-BZ133/BZ$154</f>
        <v>0.1875</v>
      </c>
      <c r="CC133" s="80">
        <f t="shared" ref="CC133:CC154" si="38">(CA133-CA134)*CB133</f>
        <v>0</v>
      </c>
    </row>
    <row r="134" spans="1:81" ht="15.75" x14ac:dyDescent="0.5">
      <c r="A134" s="83">
        <v>7.8</v>
      </c>
      <c r="B134" s="82">
        <v>46</v>
      </c>
      <c r="C134" s="82">
        <v>17</v>
      </c>
      <c r="D134" s="84">
        <v>1.4810000000000001</v>
      </c>
      <c r="E134" s="82">
        <v>126</v>
      </c>
      <c r="F134" s="82">
        <v>3</v>
      </c>
      <c r="G134" s="82">
        <v>97</v>
      </c>
      <c r="H134" s="29">
        <v>0</v>
      </c>
      <c r="I134" s="82">
        <v>40</v>
      </c>
      <c r="J134" s="82">
        <v>1</v>
      </c>
      <c r="K134" s="82">
        <v>6</v>
      </c>
      <c r="L134" s="61">
        <v>47</v>
      </c>
      <c r="M134" s="62">
        <v>24</v>
      </c>
      <c r="N134" s="80">
        <v>0</v>
      </c>
      <c r="O134" s="30">
        <v>165</v>
      </c>
      <c r="P134" s="82">
        <v>0</v>
      </c>
      <c r="S134">
        <v>16.100000000000001</v>
      </c>
      <c r="T134">
        <v>98</v>
      </c>
      <c r="U134">
        <v>3</v>
      </c>
      <c r="V134">
        <v>0.97399999999999998</v>
      </c>
      <c r="W134">
        <v>201</v>
      </c>
      <c r="X134">
        <v>1</v>
      </c>
      <c r="Y134">
        <v>91</v>
      </c>
      <c r="Z134">
        <v>1</v>
      </c>
      <c r="AA134">
        <v>37</v>
      </c>
      <c r="AB134">
        <v>6</v>
      </c>
      <c r="AC134">
        <v>3</v>
      </c>
      <c r="AD134">
        <v>32</v>
      </c>
      <c r="AE134">
        <v>106</v>
      </c>
      <c r="AF134">
        <v>0</v>
      </c>
      <c r="AG134">
        <v>194</v>
      </c>
      <c r="AH134" s="106">
        <v>1</v>
      </c>
      <c r="AI134" s="107">
        <v>0</v>
      </c>
      <c r="AJ134" s="108">
        <f t="shared" si="28"/>
        <v>1</v>
      </c>
      <c r="AK134" s="80">
        <f t="shared" si="29"/>
        <v>1</v>
      </c>
      <c r="AL134" s="80">
        <f t="shared" si="30"/>
        <v>0.91931635376413012</v>
      </c>
      <c r="AM134" s="106">
        <f t="shared" si="31"/>
        <v>0.91931635376413012</v>
      </c>
      <c r="AN134" s="108">
        <f t="shared" si="32"/>
        <v>8.0683646235869877E-2</v>
      </c>
      <c r="AO134" s="106">
        <f t="shared" si="33"/>
        <v>-8.4124978904693629E-2</v>
      </c>
      <c r="AP134" s="108">
        <f t="shared" si="34"/>
        <v>100</v>
      </c>
      <c r="AQ134" s="80">
        <f t="shared" si="35"/>
        <v>8.7764832971274381E-2</v>
      </c>
      <c r="BV134">
        <v>0.88338198624635711</v>
      </c>
      <c r="BW134">
        <v>0</v>
      </c>
      <c r="BX134">
        <v>1</v>
      </c>
      <c r="BY134" s="80">
        <f t="shared" ref="BY134:BY154" si="39">BY133+BW134</f>
        <v>51</v>
      </c>
      <c r="BZ134" s="80">
        <f t="shared" ref="BZ134:BZ154" si="40">BZ133+BX134</f>
        <v>79</v>
      </c>
      <c r="CA134" s="80">
        <f t="shared" si="36"/>
        <v>5.555555555555558E-2</v>
      </c>
      <c r="CB134" s="80">
        <f t="shared" si="37"/>
        <v>0.17708333333333337</v>
      </c>
      <c r="CC134" s="80">
        <f t="shared" si="38"/>
        <v>0</v>
      </c>
    </row>
    <row r="135" spans="1:81" ht="15.75" x14ac:dyDescent="0.5">
      <c r="A135" s="83">
        <v>13.9</v>
      </c>
      <c r="B135" s="82">
        <v>66</v>
      </c>
      <c r="C135" s="82">
        <v>7</v>
      </c>
      <c r="D135" s="84">
        <v>2.2850000000000001</v>
      </c>
      <c r="E135" s="82">
        <v>200</v>
      </c>
      <c r="F135" s="82">
        <v>3</v>
      </c>
      <c r="G135" s="82">
        <v>124</v>
      </c>
      <c r="H135" s="29">
        <v>1</v>
      </c>
      <c r="I135" s="82">
        <v>32</v>
      </c>
      <c r="J135" s="82">
        <v>9</v>
      </c>
      <c r="K135" s="82">
        <v>2</v>
      </c>
      <c r="L135" s="61">
        <v>32</v>
      </c>
      <c r="M135" s="62">
        <v>62</v>
      </c>
      <c r="N135" s="80">
        <v>0</v>
      </c>
      <c r="O135" s="30">
        <v>177</v>
      </c>
      <c r="P135" s="82">
        <v>1</v>
      </c>
      <c r="S135">
        <v>16.2</v>
      </c>
      <c r="T135">
        <v>67</v>
      </c>
      <c r="U135">
        <v>8</v>
      </c>
      <c r="V135">
        <v>4.4999999999999998E-2</v>
      </c>
      <c r="W135">
        <v>187</v>
      </c>
      <c r="X135">
        <v>0</v>
      </c>
      <c r="Y135">
        <v>73</v>
      </c>
      <c r="Z135">
        <v>1</v>
      </c>
      <c r="AA135">
        <v>29</v>
      </c>
      <c r="AB135">
        <v>13</v>
      </c>
      <c r="AC135">
        <v>1</v>
      </c>
      <c r="AD135">
        <v>41</v>
      </c>
      <c r="AE135">
        <v>45</v>
      </c>
      <c r="AF135">
        <v>1</v>
      </c>
      <c r="AG135">
        <v>192</v>
      </c>
      <c r="AH135" s="106">
        <v>1</v>
      </c>
      <c r="AI135" s="107">
        <v>0</v>
      </c>
      <c r="AJ135" s="108">
        <f t="shared" si="28"/>
        <v>1</v>
      </c>
      <c r="AK135" s="80">
        <f t="shared" si="29"/>
        <v>1</v>
      </c>
      <c r="AL135" s="80">
        <f t="shared" si="30"/>
        <v>0.37373983849777376</v>
      </c>
      <c r="AM135" s="106">
        <f t="shared" si="31"/>
        <v>0.37373983849777376</v>
      </c>
      <c r="AN135" s="108">
        <f t="shared" si="32"/>
        <v>0.6262601615022263</v>
      </c>
      <c r="AO135" s="106">
        <f t="shared" si="33"/>
        <v>-0.98419534261266306</v>
      </c>
      <c r="AP135" s="108">
        <f t="shared" si="34"/>
        <v>0</v>
      </c>
      <c r="AQ135" s="80">
        <f t="shared" si="35"/>
        <v>1.675658029980009</v>
      </c>
      <c r="BV135">
        <v>0.89075709975720363</v>
      </c>
      <c r="BW135">
        <v>0</v>
      </c>
      <c r="BX135">
        <v>1</v>
      </c>
      <c r="BY135" s="80">
        <f t="shared" si="39"/>
        <v>51</v>
      </c>
      <c r="BZ135" s="80">
        <f t="shared" si="40"/>
        <v>80</v>
      </c>
      <c r="CA135" s="80">
        <f t="shared" si="36"/>
        <v>5.555555555555558E-2</v>
      </c>
      <c r="CB135" s="80">
        <f t="shared" si="37"/>
        <v>0.16666666666666663</v>
      </c>
      <c r="CC135" s="80">
        <f t="shared" si="38"/>
        <v>0</v>
      </c>
    </row>
    <row r="136" spans="1:81" ht="15.75" x14ac:dyDescent="0.5">
      <c r="A136" s="83">
        <v>10.3</v>
      </c>
      <c r="B136" s="82">
        <v>56</v>
      </c>
      <c r="C136" s="82">
        <v>11</v>
      </c>
      <c r="D136" s="84">
        <v>0.29199999999999998</v>
      </c>
      <c r="E136" s="82">
        <v>47</v>
      </c>
      <c r="F136" s="82">
        <v>3</v>
      </c>
      <c r="G136" s="82">
        <v>111</v>
      </c>
      <c r="H136" s="29">
        <v>0</v>
      </c>
      <c r="I136" s="82">
        <v>34</v>
      </c>
      <c r="J136" s="82">
        <v>9</v>
      </c>
      <c r="K136" s="82">
        <v>2</v>
      </c>
      <c r="L136" s="61">
        <v>38</v>
      </c>
      <c r="M136" s="62">
        <v>30</v>
      </c>
      <c r="N136" s="80">
        <v>0</v>
      </c>
      <c r="O136" s="30">
        <v>186</v>
      </c>
      <c r="P136" s="82">
        <v>1</v>
      </c>
      <c r="S136">
        <v>16.2</v>
      </c>
      <c r="T136">
        <v>67</v>
      </c>
      <c r="U136">
        <v>9</v>
      </c>
      <c r="V136">
        <v>0.63700000000000001</v>
      </c>
      <c r="W136">
        <v>188</v>
      </c>
      <c r="X136">
        <v>4</v>
      </c>
      <c r="Y136">
        <v>76</v>
      </c>
      <c r="Z136">
        <v>1</v>
      </c>
      <c r="AA136">
        <v>30</v>
      </c>
      <c r="AB136">
        <v>12</v>
      </c>
      <c r="AC136">
        <v>1</v>
      </c>
      <c r="AD136">
        <v>37</v>
      </c>
      <c r="AE136">
        <v>49</v>
      </c>
      <c r="AF136">
        <v>1</v>
      </c>
      <c r="AG136">
        <v>190</v>
      </c>
      <c r="AH136" s="106">
        <v>0</v>
      </c>
      <c r="AI136" s="107">
        <v>1</v>
      </c>
      <c r="AJ136" s="108">
        <f t="shared" si="28"/>
        <v>1</v>
      </c>
      <c r="AK136" s="80">
        <f t="shared" si="29"/>
        <v>0</v>
      </c>
      <c r="AL136" s="80">
        <f t="shared" si="30"/>
        <v>0.78109708897421037</v>
      </c>
      <c r="AM136" s="106">
        <f t="shared" si="31"/>
        <v>0.78109708897421037</v>
      </c>
      <c r="AN136" s="108">
        <f t="shared" si="32"/>
        <v>0.21890291102578963</v>
      </c>
      <c r="AO136" s="106">
        <f t="shared" si="33"/>
        <v>-1.5191269761141979</v>
      </c>
      <c r="AP136" s="108">
        <f t="shared" si="34"/>
        <v>0</v>
      </c>
      <c r="AQ136" s="80">
        <f t="shared" si="35"/>
        <v>3.5682352752366411</v>
      </c>
      <c r="BV136">
        <v>0.89507924712070541</v>
      </c>
      <c r="BW136">
        <v>0</v>
      </c>
      <c r="BX136">
        <v>1</v>
      </c>
      <c r="BY136" s="80">
        <f t="shared" si="39"/>
        <v>51</v>
      </c>
      <c r="BZ136" s="80">
        <f t="shared" si="40"/>
        <v>81</v>
      </c>
      <c r="CA136" s="80">
        <f t="shared" si="36"/>
        <v>5.555555555555558E-2</v>
      </c>
      <c r="CB136" s="80">
        <f t="shared" si="37"/>
        <v>0.15625</v>
      </c>
      <c r="CC136" s="80">
        <f t="shared" si="38"/>
        <v>0</v>
      </c>
    </row>
    <row r="137" spans="1:81" ht="15.75" x14ac:dyDescent="0.5">
      <c r="A137" s="83">
        <v>11.7</v>
      </c>
      <c r="B137" s="82">
        <v>82</v>
      </c>
      <c r="C137" s="82">
        <v>15</v>
      </c>
      <c r="D137" s="84">
        <v>0.88800000000000001</v>
      </c>
      <c r="E137" s="82">
        <v>202</v>
      </c>
      <c r="F137" s="82">
        <v>5</v>
      </c>
      <c r="G137" s="82">
        <v>147</v>
      </c>
      <c r="H137" s="29">
        <v>1</v>
      </c>
      <c r="I137" s="82">
        <v>40</v>
      </c>
      <c r="J137" s="82">
        <v>7</v>
      </c>
      <c r="K137" s="82">
        <v>3</v>
      </c>
      <c r="L137" s="61">
        <v>42</v>
      </c>
      <c r="M137" s="62">
        <v>61</v>
      </c>
      <c r="N137" s="80">
        <v>1</v>
      </c>
      <c r="O137" s="30">
        <v>163</v>
      </c>
      <c r="P137" s="82">
        <v>1</v>
      </c>
      <c r="S137">
        <v>16.3</v>
      </c>
      <c r="T137">
        <v>102</v>
      </c>
      <c r="U137">
        <v>12</v>
      </c>
      <c r="V137">
        <v>8.4000000000000005E-2</v>
      </c>
      <c r="W137">
        <v>249</v>
      </c>
      <c r="X137">
        <v>2</v>
      </c>
      <c r="Y137">
        <v>86</v>
      </c>
      <c r="Z137">
        <v>1</v>
      </c>
      <c r="AA137">
        <v>38</v>
      </c>
      <c r="AB137">
        <v>11</v>
      </c>
      <c r="AC137">
        <v>2</v>
      </c>
      <c r="AD137">
        <v>32</v>
      </c>
      <c r="AE137">
        <v>114</v>
      </c>
      <c r="AF137">
        <v>1</v>
      </c>
      <c r="AG137">
        <v>177</v>
      </c>
      <c r="AH137" s="106">
        <v>1</v>
      </c>
      <c r="AI137" s="107">
        <v>0</v>
      </c>
      <c r="AJ137" s="108">
        <f t="shared" si="28"/>
        <v>1</v>
      </c>
      <c r="AK137" s="80">
        <f t="shared" si="29"/>
        <v>1</v>
      </c>
      <c r="AL137" s="80">
        <f t="shared" si="30"/>
        <v>0.7192243846469164</v>
      </c>
      <c r="AM137" s="106">
        <f t="shared" si="31"/>
        <v>0.7192243846469164</v>
      </c>
      <c r="AN137" s="108">
        <f t="shared" si="32"/>
        <v>0.2807756153530836</v>
      </c>
      <c r="AO137" s="106">
        <f t="shared" si="33"/>
        <v>-0.32958189116184816</v>
      </c>
      <c r="AP137" s="108">
        <f t="shared" si="34"/>
        <v>100</v>
      </c>
      <c r="AQ137" s="80">
        <f t="shared" si="35"/>
        <v>0.39038667395978621</v>
      </c>
      <c r="BV137">
        <v>0.89709626392793584</v>
      </c>
      <c r="BW137">
        <v>0</v>
      </c>
      <c r="BX137">
        <v>1</v>
      </c>
      <c r="BY137" s="80">
        <f t="shared" si="39"/>
        <v>51</v>
      </c>
      <c r="BZ137" s="80">
        <f t="shared" si="40"/>
        <v>82</v>
      </c>
      <c r="CA137" s="80">
        <f t="shared" si="36"/>
        <v>5.555555555555558E-2</v>
      </c>
      <c r="CB137" s="80">
        <f t="shared" si="37"/>
        <v>0.14583333333333337</v>
      </c>
      <c r="CC137" s="80">
        <f t="shared" si="38"/>
        <v>0</v>
      </c>
    </row>
    <row r="138" spans="1:81" ht="15.75" x14ac:dyDescent="0.5">
      <c r="A138" s="83">
        <v>9.4</v>
      </c>
      <c r="B138" s="82">
        <v>44</v>
      </c>
      <c r="C138" s="82">
        <v>12</v>
      </c>
      <c r="D138" s="84">
        <v>2.3239999999999998</v>
      </c>
      <c r="E138" s="82">
        <v>97</v>
      </c>
      <c r="F138" s="82">
        <v>2</v>
      </c>
      <c r="G138" s="82">
        <v>101</v>
      </c>
      <c r="H138" s="29">
        <v>0</v>
      </c>
      <c r="I138" s="82">
        <v>49</v>
      </c>
      <c r="J138" s="82">
        <v>19</v>
      </c>
      <c r="K138" s="82">
        <v>3</v>
      </c>
      <c r="L138" s="61">
        <v>32</v>
      </c>
      <c r="M138" s="62">
        <v>21</v>
      </c>
      <c r="N138" s="80">
        <v>1</v>
      </c>
      <c r="O138" s="30">
        <v>179</v>
      </c>
      <c r="P138" s="82">
        <v>1</v>
      </c>
      <c r="S138">
        <v>16.7</v>
      </c>
      <c r="T138">
        <v>68</v>
      </c>
      <c r="U138">
        <v>4</v>
      </c>
      <c r="V138">
        <v>2.3519999999999999</v>
      </c>
      <c r="W138">
        <v>209</v>
      </c>
      <c r="X138">
        <v>0</v>
      </c>
      <c r="Y138">
        <v>85</v>
      </c>
      <c r="Z138">
        <v>1</v>
      </c>
      <c r="AA138">
        <v>30</v>
      </c>
      <c r="AB138">
        <v>12</v>
      </c>
      <c r="AC138">
        <v>2</v>
      </c>
      <c r="AD138">
        <v>50</v>
      </c>
      <c r="AE138">
        <v>51</v>
      </c>
      <c r="AF138">
        <v>1</v>
      </c>
      <c r="AG138">
        <v>189</v>
      </c>
      <c r="AH138" s="106">
        <v>1</v>
      </c>
      <c r="AI138" s="107">
        <v>0</v>
      </c>
      <c r="AJ138" s="108">
        <f t="shared" si="28"/>
        <v>1</v>
      </c>
      <c r="AK138" s="80">
        <f t="shared" si="29"/>
        <v>1</v>
      </c>
      <c r="AL138" s="80">
        <f t="shared" si="30"/>
        <v>0.66954513720537057</v>
      </c>
      <c r="AM138" s="106">
        <f t="shared" si="31"/>
        <v>0.66954513720537057</v>
      </c>
      <c r="AN138" s="108">
        <f t="shared" si="32"/>
        <v>0.33045486279462943</v>
      </c>
      <c r="AO138" s="106">
        <f t="shared" si="33"/>
        <v>-0.40115669684735483</v>
      </c>
      <c r="AP138" s="108">
        <f t="shared" si="34"/>
        <v>100</v>
      </c>
      <c r="AQ138" s="80">
        <f t="shared" si="35"/>
        <v>0.49355128494237505</v>
      </c>
      <c r="BV138">
        <v>0.89867475480862657</v>
      </c>
      <c r="BW138">
        <v>0</v>
      </c>
      <c r="BX138">
        <v>1</v>
      </c>
      <c r="BY138" s="80">
        <f t="shared" si="39"/>
        <v>51</v>
      </c>
      <c r="BZ138" s="80">
        <f t="shared" si="40"/>
        <v>83</v>
      </c>
      <c r="CA138" s="80">
        <f t="shared" si="36"/>
        <v>5.555555555555558E-2</v>
      </c>
      <c r="CB138" s="80">
        <f t="shared" si="37"/>
        <v>0.13541666666666663</v>
      </c>
      <c r="CC138" s="80">
        <f t="shared" si="38"/>
        <v>0</v>
      </c>
    </row>
    <row r="139" spans="1:81" ht="15.75" x14ac:dyDescent="0.5">
      <c r="A139" s="83">
        <v>9.5</v>
      </c>
      <c r="B139" s="82">
        <v>44</v>
      </c>
      <c r="C139" s="82">
        <v>10</v>
      </c>
      <c r="D139" s="84">
        <v>0.19600000000000001</v>
      </c>
      <c r="E139" s="82">
        <v>49</v>
      </c>
      <c r="F139" s="82">
        <v>3</v>
      </c>
      <c r="G139" s="82">
        <v>111</v>
      </c>
      <c r="H139" s="29">
        <v>0</v>
      </c>
      <c r="I139" s="82">
        <v>33</v>
      </c>
      <c r="J139" s="82">
        <v>12</v>
      </c>
      <c r="K139" s="82">
        <v>2</v>
      </c>
      <c r="L139" s="61">
        <v>40</v>
      </c>
      <c r="M139" s="62">
        <v>15</v>
      </c>
      <c r="N139" s="80">
        <v>0</v>
      </c>
      <c r="O139" s="30">
        <v>189</v>
      </c>
      <c r="P139" s="82">
        <v>1</v>
      </c>
      <c r="S139">
        <v>16.8</v>
      </c>
      <c r="T139">
        <v>86</v>
      </c>
      <c r="U139">
        <v>8</v>
      </c>
      <c r="V139">
        <v>2.2839999999999998</v>
      </c>
      <c r="W139">
        <v>201</v>
      </c>
      <c r="X139">
        <v>0</v>
      </c>
      <c r="Y139">
        <v>80</v>
      </c>
      <c r="Z139">
        <v>1</v>
      </c>
      <c r="AA139">
        <v>38</v>
      </c>
      <c r="AB139">
        <v>10</v>
      </c>
      <c r="AC139">
        <v>2</v>
      </c>
      <c r="AD139">
        <v>32</v>
      </c>
      <c r="AE139">
        <v>78</v>
      </c>
      <c r="AF139">
        <v>1</v>
      </c>
      <c r="AG139">
        <v>192</v>
      </c>
      <c r="AH139" s="106">
        <v>1</v>
      </c>
      <c r="AI139" s="107">
        <v>0</v>
      </c>
      <c r="AJ139" s="108">
        <f t="shared" si="28"/>
        <v>1</v>
      </c>
      <c r="AK139" s="80">
        <f t="shared" si="29"/>
        <v>1</v>
      </c>
      <c r="AL139" s="80">
        <f t="shared" si="30"/>
        <v>0.76770454247931452</v>
      </c>
      <c r="AM139" s="106">
        <f t="shared" si="31"/>
        <v>0.76770454247931452</v>
      </c>
      <c r="AN139" s="108">
        <f t="shared" si="32"/>
        <v>0.23229545752068548</v>
      </c>
      <c r="AO139" s="106">
        <f t="shared" si="33"/>
        <v>-0.26435033016785481</v>
      </c>
      <c r="AP139" s="108">
        <f t="shared" si="34"/>
        <v>100</v>
      </c>
      <c r="AQ139" s="80">
        <f t="shared" si="35"/>
        <v>0.30258445100569997</v>
      </c>
      <c r="BV139">
        <v>0.89898037774404527</v>
      </c>
      <c r="BW139">
        <v>0</v>
      </c>
      <c r="BX139">
        <v>1</v>
      </c>
      <c r="BY139" s="80">
        <f t="shared" si="39"/>
        <v>51</v>
      </c>
      <c r="BZ139" s="80">
        <f t="shared" si="40"/>
        <v>84</v>
      </c>
      <c r="CA139" s="80">
        <f t="shared" si="36"/>
        <v>5.555555555555558E-2</v>
      </c>
      <c r="CB139" s="80">
        <f t="shared" si="37"/>
        <v>0.125</v>
      </c>
      <c r="CC139" s="80">
        <f t="shared" si="38"/>
        <v>0</v>
      </c>
    </row>
    <row r="140" spans="1:81" ht="15.75" x14ac:dyDescent="0.5">
      <c r="A140" s="83">
        <v>8.6999999999999993</v>
      </c>
      <c r="B140" s="82">
        <v>51</v>
      </c>
      <c r="C140" s="82">
        <v>15</v>
      </c>
      <c r="D140" s="84">
        <v>0.18</v>
      </c>
      <c r="E140" s="82">
        <v>84</v>
      </c>
      <c r="F140" s="82">
        <v>4</v>
      </c>
      <c r="G140" s="82">
        <v>122</v>
      </c>
      <c r="H140" s="29">
        <v>1</v>
      </c>
      <c r="I140" s="82">
        <v>40</v>
      </c>
      <c r="J140" s="82">
        <v>8</v>
      </c>
      <c r="K140" s="82">
        <v>3</v>
      </c>
      <c r="L140" s="61">
        <v>43</v>
      </c>
      <c r="M140" s="62">
        <v>26</v>
      </c>
      <c r="N140" s="80">
        <v>1</v>
      </c>
      <c r="O140" s="30">
        <v>180</v>
      </c>
      <c r="P140" s="82">
        <v>1</v>
      </c>
      <c r="S140">
        <v>16.899999999999999</v>
      </c>
      <c r="T140">
        <v>85</v>
      </c>
      <c r="U140">
        <v>12</v>
      </c>
      <c r="V140">
        <v>1.86</v>
      </c>
      <c r="W140">
        <v>311</v>
      </c>
      <c r="X140">
        <v>2</v>
      </c>
      <c r="Y140">
        <v>124</v>
      </c>
      <c r="Z140">
        <v>1</v>
      </c>
      <c r="AA140">
        <v>37</v>
      </c>
      <c r="AB140">
        <v>13</v>
      </c>
      <c r="AC140">
        <v>2</v>
      </c>
      <c r="AD140">
        <v>42</v>
      </c>
      <c r="AE140">
        <v>62</v>
      </c>
      <c r="AF140">
        <v>1</v>
      </c>
      <c r="AG140">
        <v>172</v>
      </c>
      <c r="AH140" s="106">
        <v>1</v>
      </c>
      <c r="AI140" s="107">
        <v>0</v>
      </c>
      <c r="AJ140" s="108">
        <f t="shared" si="28"/>
        <v>1</v>
      </c>
      <c r="AK140" s="80">
        <f t="shared" si="29"/>
        <v>1</v>
      </c>
      <c r="AL140" s="80">
        <f t="shared" si="30"/>
        <v>0.89709626392793584</v>
      </c>
      <c r="AM140" s="106">
        <f t="shared" si="31"/>
        <v>0.89709626392793584</v>
      </c>
      <c r="AN140" s="108">
        <f t="shared" si="32"/>
        <v>0.10290373607206416</v>
      </c>
      <c r="AO140" s="106">
        <f t="shared" si="33"/>
        <v>-0.10859210503605406</v>
      </c>
      <c r="AP140" s="108">
        <f t="shared" si="34"/>
        <v>100</v>
      </c>
      <c r="AQ140" s="80">
        <f t="shared" si="35"/>
        <v>0.11470757399155823</v>
      </c>
      <c r="BV140">
        <v>0.90093250386573664</v>
      </c>
      <c r="BW140">
        <v>0</v>
      </c>
      <c r="BX140">
        <v>1</v>
      </c>
      <c r="BY140" s="80">
        <f t="shared" si="39"/>
        <v>51</v>
      </c>
      <c r="BZ140" s="80">
        <f t="shared" si="40"/>
        <v>85</v>
      </c>
      <c r="CA140" s="80">
        <f t="shared" si="36"/>
        <v>5.555555555555558E-2</v>
      </c>
      <c r="CB140" s="80">
        <f t="shared" si="37"/>
        <v>0.11458333333333337</v>
      </c>
      <c r="CC140" s="80">
        <f t="shared" si="38"/>
        <v>2.1219135802469109E-3</v>
      </c>
    </row>
    <row r="141" spans="1:81" ht="15.75" x14ac:dyDescent="0.5">
      <c r="A141" s="83">
        <v>12.8</v>
      </c>
      <c r="B141" s="82">
        <v>70</v>
      </c>
      <c r="C141" s="82">
        <v>13</v>
      </c>
      <c r="D141" s="84">
        <v>1.4159999999999999</v>
      </c>
      <c r="E141" s="82">
        <v>209</v>
      </c>
      <c r="F141" s="82">
        <v>2</v>
      </c>
      <c r="G141" s="82">
        <v>85</v>
      </c>
      <c r="H141" s="29">
        <v>1</v>
      </c>
      <c r="I141" s="82">
        <v>45</v>
      </c>
      <c r="J141" s="82">
        <v>6</v>
      </c>
      <c r="K141" s="82">
        <v>3</v>
      </c>
      <c r="L141" s="61">
        <v>40</v>
      </c>
      <c r="M141" s="62">
        <v>57</v>
      </c>
      <c r="N141" s="80">
        <v>0</v>
      </c>
      <c r="O141" s="30">
        <v>175</v>
      </c>
      <c r="P141" s="82">
        <v>1</v>
      </c>
      <c r="S141">
        <v>17</v>
      </c>
      <c r="T141">
        <v>75</v>
      </c>
      <c r="U141">
        <v>7</v>
      </c>
      <c r="V141">
        <v>0.995</v>
      </c>
      <c r="W141">
        <v>185</v>
      </c>
      <c r="X141">
        <v>2</v>
      </c>
      <c r="Y141">
        <v>99</v>
      </c>
      <c r="Z141">
        <v>1</v>
      </c>
      <c r="AA141">
        <v>30</v>
      </c>
      <c r="AB141">
        <v>10</v>
      </c>
      <c r="AC141">
        <v>2</v>
      </c>
      <c r="AD141">
        <v>39</v>
      </c>
      <c r="AE141">
        <v>58</v>
      </c>
      <c r="AF141">
        <v>1</v>
      </c>
      <c r="AG141">
        <v>189</v>
      </c>
      <c r="AH141" s="106">
        <v>1</v>
      </c>
      <c r="AI141" s="107">
        <v>0</v>
      </c>
      <c r="AJ141" s="108">
        <f t="shared" si="28"/>
        <v>1</v>
      </c>
      <c r="AK141" s="80">
        <f t="shared" si="29"/>
        <v>1</v>
      </c>
      <c r="AL141" s="80">
        <f t="shared" si="30"/>
        <v>0.59727104777568707</v>
      </c>
      <c r="AM141" s="106">
        <f t="shared" si="31"/>
        <v>0.59727104777568707</v>
      </c>
      <c r="AN141" s="108">
        <f t="shared" si="32"/>
        <v>0.40272895222431293</v>
      </c>
      <c r="AO141" s="106">
        <f t="shared" si="33"/>
        <v>-0.51538425224909901</v>
      </c>
      <c r="AP141" s="108">
        <f t="shared" si="34"/>
        <v>100</v>
      </c>
      <c r="AQ141" s="80">
        <f t="shared" si="35"/>
        <v>0.67428172472803838</v>
      </c>
      <c r="BV141">
        <v>0.90295353585936389</v>
      </c>
      <c r="BW141">
        <v>1</v>
      </c>
      <c r="BX141">
        <v>0</v>
      </c>
      <c r="BY141" s="80">
        <f t="shared" si="39"/>
        <v>52</v>
      </c>
      <c r="BZ141" s="80">
        <f t="shared" si="40"/>
        <v>85</v>
      </c>
      <c r="CA141" s="80">
        <f t="shared" si="36"/>
        <v>3.703703703703709E-2</v>
      </c>
      <c r="CB141" s="80">
        <f t="shared" si="37"/>
        <v>0.11458333333333337</v>
      </c>
      <c r="CC141" s="80">
        <f t="shared" si="38"/>
        <v>0</v>
      </c>
    </row>
    <row r="142" spans="1:81" ht="15.75" x14ac:dyDescent="0.5">
      <c r="A142" s="83">
        <v>6.6</v>
      </c>
      <c r="B142" s="82">
        <v>44</v>
      </c>
      <c r="C142" s="82">
        <v>2</v>
      </c>
      <c r="D142" s="84">
        <v>0.115</v>
      </c>
      <c r="E142" s="82">
        <v>70</v>
      </c>
      <c r="F142" s="82">
        <v>3</v>
      </c>
      <c r="G142" s="82">
        <v>137</v>
      </c>
      <c r="H142" s="29">
        <v>0</v>
      </c>
      <c r="I142" s="82">
        <v>46</v>
      </c>
      <c r="J142" s="82">
        <v>6</v>
      </c>
      <c r="K142" s="82">
        <v>3</v>
      </c>
      <c r="L142" s="61">
        <v>29</v>
      </c>
      <c r="M142" s="62">
        <v>19</v>
      </c>
      <c r="N142" s="80">
        <v>0</v>
      </c>
      <c r="O142" s="30">
        <v>167</v>
      </c>
      <c r="P142" s="82">
        <v>0</v>
      </c>
      <c r="S142">
        <v>17.100000000000001</v>
      </c>
      <c r="T142">
        <v>65</v>
      </c>
      <c r="U142">
        <v>8</v>
      </c>
      <c r="V142">
        <v>0.93700000000000006</v>
      </c>
      <c r="W142">
        <v>215</v>
      </c>
      <c r="X142">
        <v>4</v>
      </c>
      <c r="Y142">
        <v>112</v>
      </c>
      <c r="Z142">
        <v>1</v>
      </c>
      <c r="AA142">
        <v>31</v>
      </c>
      <c r="AB142">
        <v>12</v>
      </c>
      <c r="AC142">
        <v>5</v>
      </c>
      <c r="AD142">
        <v>40</v>
      </c>
      <c r="AE142">
        <v>42</v>
      </c>
      <c r="AF142">
        <v>1</v>
      </c>
      <c r="AG142">
        <v>192</v>
      </c>
      <c r="AH142" s="106">
        <v>0</v>
      </c>
      <c r="AI142" s="107">
        <v>1</v>
      </c>
      <c r="AJ142" s="108">
        <f t="shared" si="28"/>
        <v>1</v>
      </c>
      <c r="AK142" s="80">
        <f t="shared" si="29"/>
        <v>0</v>
      </c>
      <c r="AL142" s="80">
        <f t="shared" si="30"/>
        <v>0.75516428160742299</v>
      </c>
      <c r="AM142" s="106">
        <f t="shared" si="31"/>
        <v>0.75516428160742299</v>
      </c>
      <c r="AN142" s="108">
        <f t="shared" si="32"/>
        <v>0.24483571839257701</v>
      </c>
      <c r="AO142" s="106">
        <f t="shared" si="33"/>
        <v>-1.4071678305211617</v>
      </c>
      <c r="AP142" s="108">
        <f t="shared" si="34"/>
        <v>0</v>
      </c>
      <c r="AQ142" s="80">
        <f t="shared" si="35"/>
        <v>3.0843713758977342</v>
      </c>
      <c r="BV142">
        <v>0.91931635376413012</v>
      </c>
      <c r="BW142">
        <v>0</v>
      </c>
      <c r="BX142">
        <v>1</v>
      </c>
      <c r="BY142" s="80">
        <f t="shared" si="39"/>
        <v>52</v>
      </c>
      <c r="BZ142" s="80">
        <f t="shared" si="40"/>
        <v>86</v>
      </c>
      <c r="CA142" s="80">
        <f t="shared" si="36"/>
        <v>3.703703703703709E-2</v>
      </c>
      <c r="CB142" s="80">
        <f t="shared" si="37"/>
        <v>0.10416666666666663</v>
      </c>
      <c r="CC142" s="80">
        <f t="shared" si="38"/>
        <v>0</v>
      </c>
    </row>
    <row r="143" spans="1:81" ht="15.75" x14ac:dyDescent="0.5">
      <c r="A143" s="83">
        <v>17</v>
      </c>
      <c r="B143" s="82">
        <v>75</v>
      </c>
      <c r="C143" s="82">
        <v>7</v>
      </c>
      <c r="D143" s="84">
        <v>0.995</v>
      </c>
      <c r="E143" s="82">
        <v>185</v>
      </c>
      <c r="F143" s="82">
        <v>2</v>
      </c>
      <c r="G143" s="82">
        <v>99</v>
      </c>
      <c r="H143" s="29">
        <v>1</v>
      </c>
      <c r="I143" s="82">
        <v>30</v>
      </c>
      <c r="J143" s="82">
        <v>10</v>
      </c>
      <c r="K143" s="82">
        <v>2</v>
      </c>
      <c r="L143" s="61">
        <v>39</v>
      </c>
      <c r="M143" s="62">
        <v>58</v>
      </c>
      <c r="N143" s="80">
        <v>1</v>
      </c>
      <c r="O143" s="30">
        <v>189</v>
      </c>
      <c r="P143" s="82">
        <v>1</v>
      </c>
      <c r="S143">
        <v>17.100000000000001</v>
      </c>
      <c r="T143">
        <v>76</v>
      </c>
      <c r="U143">
        <v>5</v>
      </c>
      <c r="V143">
        <v>0.81899999999999995</v>
      </c>
      <c r="W143">
        <v>266</v>
      </c>
      <c r="X143">
        <v>4</v>
      </c>
      <c r="Y143">
        <v>92</v>
      </c>
      <c r="Z143">
        <v>1</v>
      </c>
      <c r="AA143">
        <v>52</v>
      </c>
      <c r="AB143">
        <v>18</v>
      </c>
      <c r="AC143">
        <v>5</v>
      </c>
      <c r="AD143">
        <v>34</v>
      </c>
      <c r="AE143">
        <v>87</v>
      </c>
      <c r="AF143">
        <v>1</v>
      </c>
      <c r="AG143">
        <v>186</v>
      </c>
      <c r="AH143" s="106">
        <v>0</v>
      </c>
      <c r="AI143" s="107">
        <v>1</v>
      </c>
      <c r="AJ143" s="108">
        <f t="shared" si="28"/>
        <v>1</v>
      </c>
      <c r="AK143" s="80">
        <f t="shared" si="29"/>
        <v>0</v>
      </c>
      <c r="AL143" s="80">
        <f t="shared" si="30"/>
        <v>0.64224181905392352</v>
      </c>
      <c r="AM143" s="106">
        <f t="shared" si="31"/>
        <v>0.64224181905392352</v>
      </c>
      <c r="AN143" s="108">
        <f t="shared" si="32"/>
        <v>0.35775818094607648</v>
      </c>
      <c r="AO143" s="106">
        <f t="shared" si="33"/>
        <v>-1.0278979930332417</v>
      </c>
      <c r="AP143" s="108">
        <f t="shared" si="34"/>
        <v>0</v>
      </c>
      <c r="AQ143" s="80">
        <f t="shared" si="35"/>
        <v>1.7951841586278809</v>
      </c>
      <c r="BV143">
        <v>0.92120696772066657</v>
      </c>
      <c r="BW143">
        <v>0</v>
      </c>
      <c r="BX143">
        <v>1</v>
      </c>
      <c r="BY143" s="80">
        <f t="shared" si="39"/>
        <v>52</v>
      </c>
      <c r="BZ143" s="80">
        <f t="shared" si="40"/>
        <v>87</v>
      </c>
      <c r="CA143" s="80">
        <f t="shared" si="36"/>
        <v>3.703703703703709E-2</v>
      </c>
      <c r="CB143" s="80">
        <f t="shared" si="37"/>
        <v>9.375E-2</v>
      </c>
      <c r="CC143" s="80">
        <f t="shared" si="38"/>
        <v>0</v>
      </c>
    </row>
    <row r="144" spans="1:81" ht="15.75" x14ac:dyDescent="0.5">
      <c r="A144" s="83">
        <v>16.7</v>
      </c>
      <c r="B144" s="82">
        <v>68</v>
      </c>
      <c r="C144" s="82">
        <v>4</v>
      </c>
      <c r="D144" s="84">
        <v>2.3519999999999999</v>
      </c>
      <c r="E144" s="82">
        <v>209</v>
      </c>
      <c r="F144" s="82">
        <v>0</v>
      </c>
      <c r="G144" s="82">
        <v>85</v>
      </c>
      <c r="H144" s="29">
        <v>1</v>
      </c>
      <c r="I144" s="82">
        <v>30</v>
      </c>
      <c r="J144" s="82">
        <v>12</v>
      </c>
      <c r="K144" s="82">
        <v>2</v>
      </c>
      <c r="L144" s="61">
        <v>50</v>
      </c>
      <c r="M144" s="62">
        <v>51</v>
      </c>
      <c r="N144" s="80">
        <v>1</v>
      </c>
      <c r="O144" s="30">
        <v>189</v>
      </c>
      <c r="P144" s="82">
        <v>1</v>
      </c>
      <c r="S144">
        <v>18.2</v>
      </c>
      <c r="T144">
        <v>66</v>
      </c>
      <c r="U144">
        <v>7</v>
      </c>
      <c r="V144">
        <v>1.3720000000000001</v>
      </c>
      <c r="W144">
        <v>287</v>
      </c>
      <c r="X144">
        <v>1</v>
      </c>
      <c r="Y144">
        <v>85</v>
      </c>
      <c r="Z144">
        <v>1</v>
      </c>
      <c r="AA144">
        <v>29</v>
      </c>
      <c r="AB144">
        <v>10</v>
      </c>
      <c r="AC144">
        <v>2</v>
      </c>
      <c r="AD144">
        <v>38</v>
      </c>
      <c r="AE144">
        <v>66</v>
      </c>
      <c r="AF144">
        <v>0</v>
      </c>
      <c r="AG144">
        <v>180</v>
      </c>
      <c r="AH144" s="106">
        <v>1</v>
      </c>
      <c r="AI144" s="107">
        <v>0</v>
      </c>
      <c r="AJ144" s="108">
        <f t="shared" si="28"/>
        <v>1</v>
      </c>
      <c r="AK144" s="80">
        <f t="shared" si="29"/>
        <v>1</v>
      </c>
      <c r="AL144" s="80">
        <f t="shared" si="30"/>
        <v>0.89898037774404527</v>
      </c>
      <c r="AM144" s="106">
        <f t="shared" si="31"/>
        <v>0.89898037774404527</v>
      </c>
      <c r="AN144" s="108">
        <f t="shared" si="32"/>
        <v>0.10101962225595473</v>
      </c>
      <c r="AO144" s="106">
        <f t="shared" si="33"/>
        <v>-0.10649407150729427</v>
      </c>
      <c r="AP144" s="108">
        <f t="shared" si="34"/>
        <v>100</v>
      </c>
      <c r="AQ144" s="80">
        <f t="shared" si="35"/>
        <v>0.11237133174080993</v>
      </c>
      <c r="BV144">
        <v>0.92271828410664392</v>
      </c>
      <c r="BW144">
        <v>0</v>
      </c>
      <c r="BX144">
        <v>1</v>
      </c>
      <c r="BY144" s="80">
        <f t="shared" si="39"/>
        <v>52</v>
      </c>
      <c r="BZ144" s="80">
        <f t="shared" si="40"/>
        <v>88</v>
      </c>
      <c r="CA144" s="80">
        <f t="shared" si="36"/>
        <v>3.703703703703709E-2</v>
      </c>
      <c r="CB144" s="80">
        <f t="shared" si="37"/>
        <v>8.333333333333337E-2</v>
      </c>
      <c r="CC144" s="80">
        <f t="shared" si="38"/>
        <v>1.5432098765432174E-3</v>
      </c>
    </row>
    <row r="145" spans="1:81" ht="15.75" x14ac:dyDescent="0.5">
      <c r="A145" s="83">
        <v>15.9</v>
      </c>
      <c r="B145" s="82">
        <v>84</v>
      </c>
      <c r="C145" s="82">
        <v>9</v>
      </c>
      <c r="D145" s="84">
        <v>1.2589999999999999</v>
      </c>
      <c r="E145" s="82">
        <v>175</v>
      </c>
      <c r="F145" s="82">
        <v>1</v>
      </c>
      <c r="G145" s="82">
        <v>84</v>
      </c>
      <c r="H145" s="29">
        <v>1</v>
      </c>
      <c r="I145" s="82">
        <v>31</v>
      </c>
      <c r="J145" s="82">
        <v>8</v>
      </c>
      <c r="K145" s="82">
        <v>2</v>
      </c>
      <c r="L145" s="61">
        <v>37</v>
      </c>
      <c r="M145" s="62">
        <v>76</v>
      </c>
      <c r="N145" s="80">
        <v>1</v>
      </c>
      <c r="O145" s="30">
        <v>190</v>
      </c>
      <c r="P145" s="82">
        <v>1</v>
      </c>
      <c r="S145">
        <v>18.2</v>
      </c>
      <c r="T145">
        <v>88</v>
      </c>
      <c r="U145">
        <v>12</v>
      </c>
      <c r="V145">
        <v>1.6</v>
      </c>
      <c r="W145">
        <v>282</v>
      </c>
      <c r="X145">
        <v>0</v>
      </c>
      <c r="Y145">
        <v>72</v>
      </c>
      <c r="Z145">
        <v>1</v>
      </c>
      <c r="AA145">
        <v>39</v>
      </c>
      <c r="AB145">
        <v>18</v>
      </c>
      <c r="AC145">
        <v>1</v>
      </c>
      <c r="AD145">
        <v>41</v>
      </c>
      <c r="AE145">
        <v>29</v>
      </c>
      <c r="AF145">
        <v>1</v>
      </c>
      <c r="AG145">
        <v>185</v>
      </c>
      <c r="AH145" s="106">
        <v>1</v>
      </c>
      <c r="AI145" s="107">
        <v>0</v>
      </c>
      <c r="AJ145" s="108">
        <f t="shared" si="28"/>
        <v>1</v>
      </c>
      <c r="AK145" s="80">
        <f t="shared" si="29"/>
        <v>1</v>
      </c>
      <c r="AL145" s="80">
        <f t="shared" si="30"/>
        <v>0.80045723023417548</v>
      </c>
      <c r="AM145" s="106">
        <f t="shared" si="31"/>
        <v>0.80045723023417548</v>
      </c>
      <c r="AN145" s="108">
        <f t="shared" si="32"/>
        <v>0.19954276976582452</v>
      </c>
      <c r="AO145" s="106">
        <f t="shared" si="33"/>
        <v>-0.22257217678700936</v>
      </c>
      <c r="AP145" s="108">
        <f t="shared" si="34"/>
        <v>100</v>
      </c>
      <c r="AQ145" s="80">
        <f t="shared" si="35"/>
        <v>0.24928598584517483</v>
      </c>
      <c r="BV145">
        <v>0.92868819176315398</v>
      </c>
      <c r="BW145">
        <v>1</v>
      </c>
      <c r="BX145">
        <v>0</v>
      </c>
      <c r="BY145" s="80">
        <f t="shared" si="39"/>
        <v>53</v>
      </c>
      <c r="BZ145" s="80">
        <f t="shared" si="40"/>
        <v>88</v>
      </c>
      <c r="CA145" s="80">
        <f t="shared" si="36"/>
        <v>1.851851851851849E-2</v>
      </c>
      <c r="CB145" s="80">
        <f t="shared" si="37"/>
        <v>8.333333333333337E-2</v>
      </c>
      <c r="CC145" s="80">
        <f t="shared" si="38"/>
        <v>0</v>
      </c>
    </row>
    <row r="146" spans="1:81" ht="15.75" x14ac:dyDescent="0.5">
      <c r="A146" s="83">
        <v>7.9</v>
      </c>
      <c r="B146" s="82">
        <v>51</v>
      </c>
      <c r="C146" s="82">
        <v>3</v>
      </c>
      <c r="D146" s="84">
        <v>1.464</v>
      </c>
      <c r="E146" s="82">
        <v>118</v>
      </c>
      <c r="F146" s="82">
        <v>4</v>
      </c>
      <c r="G146" s="82">
        <v>115</v>
      </c>
      <c r="H146" s="29">
        <v>0</v>
      </c>
      <c r="I146" s="82">
        <v>46</v>
      </c>
      <c r="J146" s="82">
        <v>6</v>
      </c>
      <c r="K146" s="82">
        <v>4</v>
      </c>
      <c r="L146" s="61">
        <v>33</v>
      </c>
      <c r="M146" s="62">
        <v>31</v>
      </c>
      <c r="N146" s="80">
        <v>0</v>
      </c>
      <c r="O146" s="30">
        <v>167</v>
      </c>
      <c r="P146" s="82">
        <v>1</v>
      </c>
      <c r="S146">
        <v>18.3</v>
      </c>
      <c r="T146">
        <v>89</v>
      </c>
      <c r="U146">
        <v>6</v>
      </c>
      <c r="V146">
        <v>0.71099999999999997</v>
      </c>
      <c r="W146">
        <v>232</v>
      </c>
      <c r="X146">
        <v>4</v>
      </c>
      <c r="Y146">
        <v>99</v>
      </c>
      <c r="Z146">
        <v>1</v>
      </c>
      <c r="AA146">
        <v>47</v>
      </c>
      <c r="AB146">
        <v>13</v>
      </c>
      <c r="AC146">
        <v>3</v>
      </c>
      <c r="AD146">
        <v>37</v>
      </c>
      <c r="AE146">
        <v>89</v>
      </c>
      <c r="AF146">
        <v>1</v>
      </c>
      <c r="AG146">
        <v>193</v>
      </c>
      <c r="AH146" s="106">
        <v>0</v>
      </c>
      <c r="AI146" s="107">
        <v>1</v>
      </c>
      <c r="AJ146" s="108">
        <f t="shared" si="28"/>
        <v>1</v>
      </c>
      <c r="AK146" s="80">
        <f t="shared" si="29"/>
        <v>0</v>
      </c>
      <c r="AL146" s="80">
        <f t="shared" si="30"/>
        <v>0.68990401317627159</v>
      </c>
      <c r="AM146" s="106">
        <f t="shared" si="31"/>
        <v>0.68990401317627159</v>
      </c>
      <c r="AN146" s="108">
        <f t="shared" si="32"/>
        <v>0.31009598682372841</v>
      </c>
      <c r="AO146" s="106">
        <f t="shared" si="33"/>
        <v>-1.1708733945146896</v>
      </c>
      <c r="AP146" s="108">
        <f t="shared" si="34"/>
        <v>0</v>
      </c>
      <c r="AQ146" s="80">
        <f t="shared" si="35"/>
        <v>2.2248079384801649</v>
      </c>
      <c r="BV146">
        <v>0.92869595382713532</v>
      </c>
      <c r="BW146">
        <v>0</v>
      </c>
      <c r="BX146">
        <v>1</v>
      </c>
      <c r="BY146" s="80">
        <f t="shared" si="39"/>
        <v>53</v>
      </c>
      <c r="BZ146" s="80">
        <f t="shared" si="40"/>
        <v>89</v>
      </c>
      <c r="CA146" s="80">
        <f t="shared" si="36"/>
        <v>1.851851851851849E-2</v>
      </c>
      <c r="CB146" s="80">
        <f t="shared" si="37"/>
        <v>7.291666666666663E-2</v>
      </c>
      <c r="CC146" s="80">
        <f t="shared" si="38"/>
        <v>0</v>
      </c>
    </row>
    <row r="147" spans="1:81" ht="15.75" x14ac:dyDescent="0.5">
      <c r="A147" s="83">
        <v>14.1</v>
      </c>
      <c r="B147" s="82">
        <v>88</v>
      </c>
      <c r="C147" s="82">
        <v>5</v>
      </c>
      <c r="D147" s="84">
        <v>0.504</v>
      </c>
      <c r="E147" s="82">
        <v>253</v>
      </c>
      <c r="F147" s="82">
        <v>3</v>
      </c>
      <c r="G147" s="82">
        <v>124</v>
      </c>
      <c r="H147" s="29">
        <v>1</v>
      </c>
      <c r="I147" s="82">
        <v>42</v>
      </c>
      <c r="J147" s="82">
        <v>9</v>
      </c>
      <c r="K147" s="82">
        <v>3</v>
      </c>
      <c r="L147" s="61">
        <v>35</v>
      </c>
      <c r="M147" s="62">
        <v>63</v>
      </c>
      <c r="N147" s="80">
        <v>1</v>
      </c>
      <c r="O147" s="30">
        <v>172</v>
      </c>
      <c r="P147" s="82">
        <v>0</v>
      </c>
      <c r="S147">
        <v>18.5</v>
      </c>
      <c r="T147">
        <v>62</v>
      </c>
      <c r="U147">
        <v>6</v>
      </c>
      <c r="V147">
        <v>2.0190000000000001</v>
      </c>
      <c r="W147">
        <v>238</v>
      </c>
      <c r="X147">
        <v>0</v>
      </c>
      <c r="Y147">
        <v>77</v>
      </c>
      <c r="Z147">
        <v>1</v>
      </c>
      <c r="AA147">
        <v>32</v>
      </c>
      <c r="AB147">
        <v>15</v>
      </c>
      <c r="AC147">
        <v>4</v>
      </c>
      <c r="AD147">
        <v>37</v>
      </c>
      <c r="AE147">
        <v>40</v>
      </c>
      <c r="AF147">
        <v>1</v>
      </c>
      <c r="AG147">
        <v>192</v>
      </c>
      <c r="AH147" s="106">
        <v>1</v>
      </c>
      <c r="AI147" s="107">
        <v>0</v>
      </c>
      <c r="AJ147" s="108">
        <f t="shared" si="28"/>
        <v>1</v>
      </c>
      <c r="AK147" s="80">
        <f t="shared" si="29"/>
        <v>1</v>
      </c>
      <c r="AL147" s="80">
        <f t="shared" si="30"/>
        <v>0.60913378293536236</v>
      </c>
      <c r="AM147" s="106">
        <f t="shared" si="31"/>
        <v>0.60913378293536236</v>
      </c>
      <c r="AN147" s="108">
        <f t="shared" si="32"/>
        <v>0.39086621706463764</v>
      </c>
      <c r="AO147" s="106">
        <f t="shared" si="33"/>
        <v>-0.495717358984824</v>
      </c>
      <c r="AP147" s="108">
        <f t="shared" si="34"/>
        <v>100</v>
      </c>
      <c r="AQ147" s="80">
        <f t="shared" si="35"/>
        <v>0.64167548741277747</v>
      </c>
      <c r="BV147">
        <v>0.93868549779167298</v>
      </c>
      <c r="BW147">
        <v>0</v>
      </c>
      <c r="BX147">
        <v>1</v>
      </c>
      <c r="BY147" s="80">
        <f t="shared" si="39"/>
        <v>53</v>
      </c>
      <c r="BZ147" s="80">
        <f t="shared" si="40"/>
        <v>90</v>
      </c>
      <c r="CA147" s="80">
        <f t="shared" si="36"/>
        <v>1.851851851851849E-2</v>
      </c>
      <c r="CB147" s="80">
        <f t="shared" si="37"/>
        <v>6.25E-2</v>
      </c>
      <c r="CC147" s="80">
        <f t="shared" si="38"/>
        <v>0</v>
      </c>
    </row>
    <row r="148" spans="1:81" ht="15.75" x14ac:dyDescent="0.5">
      <c r="A148" s="83">
        <v>8.1</v>
      </c>
      <c r="B148" s="82">
        <v>58</v>
      </c>
      <c r="C148" s="82">
        <v>19</v>
      </c>
      <c r="D148" s="84">
        <v>0.44700000000000001</v>
      </c>
      <c r="E148" s="82">
        <v>20</v>
      </c>
      <c r="F148" s="82">
        <v>4</v>
      </c>
      <c r="G148" s="82">
        <v>129</v>
      </c>
      <c r="H148" s="29">
        <v>0</v>
      </c>
      <c r="I148" s="82">
        <v>43</v>
      </c>
      <c r="J148" s="82">
        <v>10</v>
      </c>
      <c r="K148" s="82">
        <v>3</v>
      </c>
      <c r="L148" s="61">
        <v>42</v>
      </c>
      <c r="M148" s="62">
        <v>35</v>
      </c>
      <c r="N148" s="80">
        <v>0</v>
      </c>
      <c r="O148" s="30">
        <v>184</v>
      </c>
      <c r="P148" s="82">
        <v>1</v>
      </c>
      <c r="S148">
        <v>19</v>
      </c>
      <c r="T148">
        <v>79</v>
      </c>
      <c r="U148">
        <v>7</v>
      </c>
      <c r="V148">
        <v>1.72</v>
      </c>
      <c r="W148">
        <v>255</v>
      </c>
      <c r="X148">
        <v>1</v>
      </c>
      <c r="Y148">
        <v>98</v>
      </c>
      <c r="Z148">
        <v>1</v>
      </c>
      <c r="AA148">
        <v>40</v>
      </c>
      <c r="AB148">
        <v>13</v>
      </c>
      <c r="AC148">
        <v>2</v>
      </c>
      <c r="AD148">
        <v>39</v>
      </c>
      <c r="AE148">
        <v>64</v>
      </c>
      <c r="AF148">
        <v>1</v>
      </c>
      <c r="AG148">
        <v>188</v>
      </c>
      <c r="AH148" s="106">
        <v>1</v>
      </c>
      <c r="AI148" s="107">
        <v>0</v>
      </c>
      <c r="AJ148" s="108">
        <f t="shared" si="28"/>
        <v>1</v>
      </c>
      <c r="AK148" s="80">
        <f t="shared" si="29"/>
        <v>1</v>
      </c>
      <c r="AL148" s="80">
        <f t="shared" si="30"/>
        <v>0.62915755666765916</v>
      </c>
      <c r="AM148" s="106">
        <f t="shared" si="31"/>
        <v>0.62915755666765916</v>
      </c>
      <c r="AN148" s="108">
        <f t="shared" si="32"/>
        <v>0.37084244333234084</v>
      </c>
      <c r="AO148" s="106">
        <f t="shared" si="33"/>
        <v>-0.46337356610051672</v>
      </c>
      <c r="AP148" s="108">
        <f t="shared" si="34"/>
        <v>100</v>
      </c>
      <c r="AQ148" s="80">
        <f t="shared" si="35"/>
        <v>0.58942698756812595</v>
      </c>
      <c r="BV148">
        <v>0.94554129601599357</v>
      </c>
      <c r="BW148">
        <v>0</v>
      </c>
      <c r="BX148">
        <v>1</v>
      </c>
      <c r="BY148" s="80">
        <f t="shared" si="39"/>
        <v>53</v>
      </c>
      <c r="BZ148" s="80">
        <f t="shared" si="40"/>
        <v>91</v>
      </c>
      <c r="CA148" s="80">
        <f t="shared" si="36"/>
        <v>1.851851851851849E-2</v>
      </c>
      <c r="CB148" s="80">
        <f t="shared" si="37"/>
        <v>5.208333333333337E-2</v>
      </c>
      <c r="CC148" s="80">
        <f t="shared" si="38"/>
        <v>9.6450617283950536E-4</v>
      </c>
    </row>
    <row r="149" spans="1:81" ht="15.75" x14ac:dyDescent="0.5">
      <c r="A149" s="83">
        <v>13.6</v>
      </c>
      <c r="B149" s="82">
        <v>66</v>
      </c>
      <c r="C149" s="82">
        <v>17</v>
      </c>
      <c r="D149" s="84">
        <v>2.62</v>
      </c>
      <c r="E149" s="82">
        <v>103</v>
      </c>
      <c r="F149" s="82">
        <v>2</v>
      </c>
      <c r="G149" s="82">
        <v>102</v>
      </c>
      <c r="H149" s="29">
        <v>1</v>
      </c>
      <c r="I149" s="82">
        <v>39</v>
      </c>
      <c r="J149" s="82">
        <v>8</v>
      </c>
      <c r="K149" s="82">
        <v>3</v>
      </c>
      <c r="L149" s="61">
        <v>50</v>
      </c>
      <c r="M149" s="62">
        <v>48</v>
      </c>
      <c r="N149" s="80">
        <v>0</v>
      </c>
      <c r="O149" s="30">
        <v>172</v>
      </c>
      <c r="P149" s="82">
        <v>0</v>
      </c>
      <c r="S149">
        <v>19.3</v>
      </c>
      <c r="T149">
        <v>74</v>
      </c>
      <c r="U149">
        <v>7</v>
      </c>
      <c r="V149">
        <v>0.248</v>
      </c>
      <c r="W149">
        <v>301</v>
      </c>
      <c r="X149">
        <v>1</v>
      </c>
      <c r="Y149">
        <v>96</v>
      </c>
      <c r="Z149">
        <v>1</v>
      </c>
      <c r="AA149">
        <v>39</v>
      </c>
      <c r="AB149">
        <v>21</v>
      </c>
      <c r="AC149">
        <v>5</v>
      </c>
      <c r="AD149">
        <v>40</v>
      </c>
      <c r="AE149">
        <v>86</v>
      </c>
      <c r="AF149">
        <v>1</v>
      </c>
      <c r="AG149">
        <v>187</v>
      </c>
      <c r="AH149" s="106">
        <v>1</v>
      </c>
      <c r="AI149" s="107">
        <v>0</v>
      </c>
      <c r="AJ149" s="108">
        <f t="shared" si="28"/>
        <v>1</v>
      </c>
      <c r="AK149" s="80">
        <f t="shared" si="29"/>
        <v>1</v>
      </c>
      <c r="AL149" s="80">
        <f t="shared" si="30"/>
        <v>0.60446281679924052</v>
      </c>
      <c r="AM149" s="106">
        <f t="shared" si="31"/>
        <v>0.60446281679924052</v>
      </c>
      <c r="AN149" s="108">
        <f t="shared" si="32"/>
        <v>0.39553718320075948</v>
      </c>
      <c r="AO149" s="106">
        <f t="shared" si="33"/>
        <v>-0.50341512149038015</v>
      </c>
      <c r="AP149" s="108">
        <f t="shared" si="34"/>
        <v>100</v>
      </c>
      <c r="AQ149" s="80">
        <f t="shared" si="35"/>
        <v>0.6543614796609214</v>
      </c>
      <c r="BV149">
        <v>0.94981643611162769</v>
      </c>
      <c r="BW149">
        <v>1</v>
      </c>
      <c r="BX149">
        <v>0</v>
      </c>
      <c r="BY149" s="80">
        <f t="shared" si="39"/>
        <v>54</v>
      </c>
      <c r="BZ149" s="80">
        <f t="shared" si="40"/>
        <v>91</v>
      </c>
      <c r="CA149" s="80">
        <f t="shared" si="36"/>
        <v>0</v>
      </c>
      <c r="CB149" s="80">
        <f t="shared" si="37"/>
        <v>5.208333333333337E-2</v>
      </c>
      <c r="CC149" s="80">
        <f t="shared" si="38"/>
        <v>0</v>
      </c>
    </row>
    <row r="150" spans="1:81" ht="15.75" x14ac:dyDescent="0.5">
      <c r="A150" s="83">
        <v>10</v>
      </c>
      <c r="B150" s="82">
        <v>55</v>
      </c>
      <c r="C150" s="82">
        <v>8</v>
      </c>
      <c r="D150" s="84">
        <v>1.1679999999999999</v>
      </c>
      <c r="E150" s="82">
        <v>120</v>
      </c>
      <c r="F150" s="82">
        <v>3</v>
      </c>
      <c r="G150" s="82">
        <v>114</v>
      </c>
      <c r="H150" s="29">
        <v>0</v>
      </c>
      <c r="I150" s="82">
        <v>52</v>
      </c>
      <c r="J150" s="82">
        <v>10</v>
      </c>
      <c r="K150" s="82">
        <v>3</v>
      </c>
      <c r="L150" s="61">
        <v>40</v>
      </c>
      <c r="M150" s="62">
        <v>34</v>
      </c>
      <c r="N150" s="80">
        <v>0</v>
      </c>
      <c r="O150" s="30">
        <v>182</v>
      </c>
      <c r="P150" s="82">
        <v>1</v>
      </c>
      <c r="S150">
        <v>19.5</v>
      </c>
      <c r="T150">
        <v>99</v>
      </c>
      <c r="U150">
        <v>9</v>
      </c>
      <c r="V150">
        <v>1.76</v>
      </c>
      <c r="W150">
        <v>369</v>
      </c>
      <c r="X150">
        <v>4</v>
      </c>
      <c r="Y150">
        <v>85</v>
      </c>
      <c r="Z150">
        <v>1</v>
      </c>
      <c r="AA150">
        <v>38</v>
      </c>
      <c r="AB150">
        <v>12</v>
      </c>
      <c r="AC150">
        <v>2</v>
      </c>
      <c r="AD150">
        <v>38</v>
      </c>
      <c r="AE150">
        <v>68</v>
      </c>
      <c r="AF150">
        <v>1</v>
      </c>
      <c r="AG150">
        <v>170</v>
      </c>
      <c r="AH150" s="106">
        <v>0</v>
      </c>
      <c r="AI150" s="107">
        <v>1</v>
      </c>
      <c r="AJ150" s="108">
        <f t="shared" si="28"/>
        <v>1</v>
      </c>
      <c r="AK150" s="80">
        <f t="shared" si="29"/>
        <v>0</v>
      </c>
      <c r="AL150" s="80">
        <f t="shared" si="30"/>
        <v>0.92868819176315398</v>
      </c>
      <c r="AM150" s="106">
        <f t="shared" si="31"/>
        <v>0.92868819176315398</v>
      </c>
      <c r="AN150" s="108">
        <f t="shared" si="32"/>
        <v>7.1311808236846019E-2</v>
      </c>
      <c r="AO150" s="106">
        <f t="shared" si="33"/>
        <v>-2.6406933518542752</v>
      </c>
      <c r="AP150" s="108">
        <f t="shared" si="34"/>
        <v>0</v>
      </c>
      <c r="AQ150" s="80">
        <f t="shared" si="35"/>
        <v>13.022923057549269</v>
      </c>
      <c r="BV150">
        <v>0.96023617569472342</v>
      </c>
      <c r="BW150">
        <v>0</v>
      </c>
      <c r="BX150">
        <v>1</v>
      </c>
      <c r="BY150" s="80">
        <f t="shared" si="39"/>
        <v>54</v>
      </c>
      <c r="BZ150" s="80">
        <f t="shared" si="40"/>
        <v>92</v>
      </c>
      <c r="CA150" s="80">
        <f t="shared" si="36"/>
        <v>0</v>
      </c>
      <c r="CB150" s="80">
        <f t="shared" si="37"/>
        <v>4.166666666666663E-2</v>
      </c>
      <c r="CC150" s="80">
        <f t="shared" si="38"/>
        <v>0</v>
      </c>
    </row>
    <row r="151" spans="1:81" ht="15.75" x14ac:dyDescent="0.5">
      <c r="A151" s="83">
        <v>11.6</v>
      </c>
      <c r="B151" s="82">
        <v>60</v>
      </c>
      <c r="C151" s="82">
        <v>9</v>
      </c>
      <c r="D151" s="84">
        <v>3.2000000000000001E-2</v>
      </c>
      <c r="E151" s="82">
        <v>102</v>
      </c>
      <c r="F151" s="82">
        <v>5</v>
      </c>
      <c r="G151" s="82">
        <v>135</v>
      </c>
      <c r="H151" s="29">
        <v>1</v>
      </c>
      <c r="I151" s="82">
        <v>35</v>
      </c>
      <c r="J151" s="82">
        <v>8</v>
      </c>
      <c r="K151" s="82">
        <v>2</v>
      </c>
      <c r="L151" s="61">
        <v>32</v>
      </c>
      <c r="M151" s="62">
        <v>37</v>
      </c>
      <c r="N151" s="80">
        <v>0</v>
      </c>
      <c r="O151" s="30">
        <v>185</v>
      </c>
      <c r="P151" s="82">
        <v>1</v>
      </c>
      <c r="S151">
        <v>20.399999999999999</v>
      </c>
      <c r="T151">
        <v>79</v>
      </c>
      <c r="U151">
        <v>7</v>
      </c>
      <c r="V151">
        <v>0.13100000000000001</v>
      </c>
      <c r="W151">
        <v>284</v>
      </c>
      <c r="X151">
        <v>4</v>
      </c>
      <c r="Y151">
        <v>137</v>
      </c>
      <c r="Z151">
        <v>1</v>
      </c>
      <c r="AA151">
        <v>38</v>
      </c>
      <c r="AB151">
        <v>15</v>
      </c>
      <c r="AC151">
        <v>5</v>
      </c>
      <c r="AD151">
        <v>39</v>
      </c>
      <c r="AE151">
        <v>39</v>
      </c>
      <c r="AF151">
        <v>1</v>
      </c>
      <c r="AG151">
        <v>185</v>
      </c>
      <c r="AH151" s="106">
        <v>0</v>
      </c>
      <c r="AI151" s="107">
        <v>1</v>
      </c>
      <c r="AJ151" s="108">
        <f t="shared" si="28"/>
        <v>1</v>
      </c>
      <c r="AK151" s="80">
        <f t="shared" si="29"/>
        <v>0</v>
      </c>
      <c r="AL151" s="80">
        <f t="shared" si="30"/>
        <v>0.51072863409690972</v>
      </c>
      <c r="AM151" s="106">
        <f t="shared" si="31"/>
        <v>0.51072863409690972</v>
      </c>
      <c r="AN151" s="108">
        <f t="shared" si="32"/>
        <v>0.48927136590309028</v>
      </c>
      <c r="AO151" s="106">
        <f t="shared" si="33"/>
        <v>-0.71483800293268296</v>
      </c>
      <c r="AP151" s="108">
        <f t="shared" si="34"/>
        <v>0</v>
      </c>
      <c r="AQ151" s="80">
        <f t="shared" si="35"/>
        <v>1.0438555568323806</v>
      </c>
      <c r="BV151">
        <v>0.9729411285423516</v>
      </c>
      <c r="BW151">
        <v>0</v>
      </c>
      <c r="BX151">
        <v>1</v>
      </c>
      <c r="BY151" s="80">
        <f t="shared" si="39"/>
        <v>54</v>
      </c>
      <c r="BZ151" s="80">
        <f t="shared" si="40"/>
        <v>93</v>
      </c>
      <c r="CA151" s="80">
        <f t="shared" si="36"/>
        <v>0</v>
      </c>
      <c r="CB151" s="80">
        <f t="shared" si="37"/>
        <v>3.125E-2</v>
      </c>
      <c r="CC151" s="80">
        <f t="shared" si="38"/>
        <v>0</v>
      </c>
    </row>
    <row r="152" spans="1:81" x14ac:dyDescent="0.45">
      <c r="S152">
        <v>21</v>
      </c>
      <c r="T152">
        <v>89</v>
      </c>
      <c r="U152">
        <v>6</v>
      </c>
      <c r="V152">
        <v>7.4999999999999997E-2</v>
      </c>
      <c r="W152">
        <v>296</v>
      </c>
      <c r="X152">
        <v>0</v>
      </c>
      <c r="Y152">
        <v>137</v>
      </c>
      <c r="Z152">
        <v>1</v>
      </c>
      <c r="AA152">
        <v>37</v>
      </c>
      <c r="AB152">
        <v>13</v>
      </c>
      <c r="AC152">
        <v>1</v>
      </c>
      <c r="AD152">
        <v>36</v>
      </c>
      <c r="AE152">
        <v>27</v>
      </c>
      <c r="AF152">
        <v>1</v>
      </c>
      <c r="AG152">
        <v>196</v>
      </c>
      <c r="AH152" s="106">
        <v>1</v>
      </c>
      <c r="AI152" s="107">
        <v>0</v>
      </c>
      <c r="AJ152" s="108">
        <f t="shared" si="28"/>
        <v>1</v>
      </c>
      <c r="AK152" s="80">
        <f t="shared" si="29"/>
        <v>1</v>
      </c>
      <c r="AL152" s="80">
        <f t="shared" si="30"/>
        <v>0.56138217093979959</v>
      </c>
      <c r="AM152" s="106">
        <f t="shared" si="31"/>
        <v>0.56138217093979959</v>
      </c>
      <c r="AN152" s="108">
        <f t="shared" si="32"/>
        <v>0.43861782906020041</v>
      </c>
      <c r="AO152" s="106">
        <f t="shared" si="33"/>
        <v>-0.57735337377062845</v>
      </c>
      <c r="AP152" s="108">
        <f t="shared" si="34"/>
        <v>100</v>
      </c>
      <c r="AQ152" s="80">
        <f t="shared" si="35"/>
        <v>0.78131770434732251</v>
      </c>
      <c r="BV152">
        <v>0.97370473467526086</v>
      </c>
      <c r="BW152">
        <v>0</v>
      </c>
      <c r="BX152">
        <v>1</v>
      </c>
      <c r="BY152" s="80">
        <f t="shared" si="39"/>
        <v>54</v>
      </c>
      <c r="BZ152" s="80">
        <f t="shared" si="40"/>
        <v>94</v>
      </c>
      <c r="CA152" s="80">
        <f t="shared" si="36"/>
        <v>0</v>
      </c>
      <c r="CB152" s="80">
        <f t="shared" si="37"/>
        <v>2.083333333333337E-2</v>
      </c>
      <c r="CC152" s="80">
        <f t="shared" si="38"/>
        <v>0</v>
      </c>
    </row>
    <row r="153" spans="1:81" x14ac:dyDescent="0.45">
      <c r="S153">
        <v>23.5</v>
      </c>
      <c r="T153">
        <v>89</v>
      </c>
      <c r="U153">
        <v>8</v>
      </c>
      <c r="V153">
        <v>1.018</v>
      </c>
      <c r="W153">
        <v>348</v>
      </c>
      <c r="X153">
        <v>0</v>
      </c>
      <c r="Y153">
        <v>98</v>
      </c>
      <c r="Z153">
        <v>1</v>
      </c>
      <c r="AA153">
        <v>36</v>
      </c>
      <c r="AB153">
        <v>12</v>
      </c>
      <c r="AC153">
        <v>1</v>
      </c>
      <c r="AD153">
        <v>40</v>
      </c>
      <c r="AE153">
        <v>57</v>
      </c>
      <c r="AF153">
        <v>1</v>
      </c>
      <c r="AG153">
        <v>195</v>
      </c>
      <c r="AH153" s="109">
        <v>1</v>
      </c>
      <c r="AI153" s="110">
        <v>0</v>
      </c>
      <c r="AJ153" s="108">
        <f t="shared" si="28"/>
        <v>1</v>
      </c>
      <c r="AK153" s="80">
        <f t="shared" si="29"/>
        <v>1</v>
      </c>
      <c r="AL153" s="80">
        <f t="shared" si="30"/>
        <v>0.69298409311707632</v>
      </c>
      <c r="AM153" s="106">
        <f t="shared" si="31"/>
        <v>0.69298409311707632</v>
      </c>
      <c r="AN153" s="108">
        <f t="shared" si="32"/>
        <v>0.30701590688292368</v>
      </c>
      <c r="AO153" s="106">
        <f t="shared" si="33"/>
        <v>-0.36674823371068555</v>
      </c>
      <c r="AP153" s="108">
        <f t="shared" si="34"/>
        <v>100</v>
      </c>
      <c r="AQ153" s="80">
        <f t="shared" si="35"/>
        <v>0.44303456591904022</v>
      </c>
      <c r="BV153">
        <v>0.97924574994707847</v>
      </c>
      <c r="BW153">
        <v>0</v>
      </c>
      <c r="BX153">
        <v>1</v>
      </c>
      <c r="BY153" s="80">
        <f t="shared" si="39"/>
        <v>54</v>
      </c>
      <c r="BZ153" s="80">
        <f t="shared" si="40"/>
        <v>95</v>
      </c>
      <c r="CA153" s="80">
        <f t="shared" si="36"/>
        <v>0</v>
      </c>
      <c r="CB153" s="80">
        <f t="shared" si="37"/>
        <v>1.041666666666663E-2</v>
      </c>
      <c r="CC153" s="80">
        <f t="shared" si="38"/>
        <v>0</v>
      </c>
    </row>
    <row r="154" spans="1:81" x14ac:dyDescent="0.45"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  <c r="AE154" s="102"/>
      <c r="AF154" s="102"/>
      <c r="AG154" s="102"/>
      <c r="AH154" s="102">
        <f>SUM(AH4:AH153)</f>
        <v>96</v>
      </c>
      <c r="AI154" s="102">
        <f t="shared" ref="AI154:AJ154" si="41">SUM(AI4:AI153)</f>
        <v>54</v>
      </c>
      <c r="AJ154" s="113">
        <f t="shared" si="41"/>
        <v>150</v>
      </c>
      <c r="AK154" s="113"/>
      <c r="AL154" s="113"/>
      <c r="AM154" s="113">
        <f>SUM(AM4:AM153)</f>
        <v>95.999999999999957</v>
      </c>
      <c r="AN154" s="113">
        <f t="shared" ref="AN154:AO154" si="42">SUM(AN4:AN153)</f>
        <v>54.000000000000036</v>
      </c>
      <c r="AO154" s="113">
        <f t="shared" si="42"/>
        <v>-82.322717123231968</v>
      </c>
      <c r="AP154" s="113">
        <f>SUMPRODUCT(AP4:AP153,AJ4:AJ153)/AJ154</f>
        <v>72</v>
      </c>
      <c r="AQ154" s="113">
        <f>SUM(AQ4:AQ153)</f>
        <v>158.88871827230622</v>
      </c>
      <c r="BV154" s="119">
        <v>0.98071017098672353</v>
      </c>
      <c r="BW154" s="119">
        <v>0</v>
      </c>
      <c r="BX154" s="119">
        <v>1</v>
      </c>
      <c r="BY154" s="119">
        <f t="shared" si="39"/>
        <v>54</v>
      </c>
      <c r="BZ154" s="119">
        <f t="shared" si="40"/>
        <v>96</v>
      </c>
      <c r="CA154" s="119">
        <f t="shared" si="36"/>
        <v>0</v>
      </c>
      <c r="CB154" s="119">
        <f t="shared" si="37"/>
        <v>0</v>
      </c>
      <c r="CC154" s="119">
        <f t="shared" si="38"/>
        <v>0</v>
      </c>
    </row>
    <row r="155" spans="1:81" ht="14.65" thickBot="1" x14ac:dyDescent="0.5">
      <c r="CC155">
        <f>SUM(CC4:CC154)</f>
        <v>0.76234567901234562</v>
      </c>
    </row>
    <row r="156" spans="1:81" ht="14.65" thickTop="1" x14ac:dyDescent="0.45">
      <c r="S156" s="118"/>
      <c r="T156" s="118" t="s">
        <v>166</v>
      </c>
      <c r="U156" s="118" t="s">
        <v>167</v>
      </c>
      <c r="V156" s="118" t="s">
        <v>168</v>
      </c>
      <c r="W156" s="118" t="s">
        <v>158</v>
      </c>
      <c r="X156" s="118" t="s">
        <v>169</v>
      </c>
      <c r="Y156" s="118" t="s">
        <v>170</v>
      </c>
      <c r="Z156" s="118" t="s">
        <v>171</v>
      </c>
    </row>
    <row r="157" spans="1:81" x14ac:dyDescent="0.45">
      <c r="S157" t="s">
        <v>100</v>
      </c>
      <c r="T157">
        <f t="array" ref="T157:T172">AS5:AS20</f>
        <v>-13.699690049393093</v>
      </c>
      <c r="U157">
        <f t="array" ref="U157:U172">SQRT([1]!DIAG(AX4:BM19))</f>
        <v>9.0529530770154931</v>
      </c>
      <c r="V157">
        <f>(T157/U157)^2</f>
        <v>2.2900288007110352</v>
      </c>
      <c r="W157">
        <f>_xlfn.CHISQ.DIST.RT(V157,1)</f>
        <v>0.1302075069037418</v>
      </c>
      <c r="X157">
        <f>EXP(T157)</f>
        <v>1.1227943220884021E-6</v>
      </c>
    </row>
    <row r="158" spans="1:81" x14ac:dyDescent="0.45">
      <c r="S158" t="str">
        <f t="array" ref="S158:S172">TRANSPOSE(S3:AG3)</f>
        <v>Sales $m</v>
      </c>
      <c r="T158">
        <v>-0.36912608598061331</v>
      </c>
      <c r="U158">
        <v>0.24443700063563431</v>
      </c>
      <c r="V158" s="80">
        <f t="shared" ref="V158:V172" si="43">(T158/U158)^2</f>
        <v>2.2804238960308663</v>
      </c>
      <c r="W158" s="80">
        <f t="shared" ref="W158:W172" si="44">_xlfn.CHISQ.DIST.RT(V158,1)</f>
        <v>0.13101606073540839</v>
      </c>
      <c r="X158" s="80">
        <f t="shared" ref="X158:X172" si="45">EXP(T158)</f>
        <v>0.69133823689520801</v>
      </c>
      <c r="Y158">
        <f>EXP(T158-U158*_xlfn.NORM.S.INV(1-$AV$9/2))</f>
        <v>0.42817906115134302</v>
      </c>
      <c r="Z158">
        <f>EXP(T158+U158*_xlfn.NORM.S.INV(1-$AV$9/2))</f>
        <v>1.1162352416491481</v>
      </c>
    </row>
    <row r="159" spans="1:81" x14ac:dyDescent="0.45">
      <c r="S159" t="str">
        <v>No. Staff</v>
      </c>
      <c r="T159">
        <v>3.3525100273531422E-2</v>
      </c>
      <c r="U159">
        <v>3.0443692332749298E-2</v>
      </c>
      <c r="V159" s="80">
        <f t="shared" si="43"/>
        <v>1.2126780660514205</v>
      </c>
      <c r="W159" s="80">
        <f t="shared" si="44"/>
        <v>0.27080238561256126</v>
      </c>
      <c r="X159" s="80">
        <f t="shared" si="45"/>
        <v>1.0340933994277122</v>
      </c>
      <c r="Y159" s="80">
        <f t="shared" ref="Y159:Y172" si="46">EXP(T159-U159*_xlfn.NORM.S.INV(1-$AV$9/2))</f>
        <v>0.97419534075801195</v>
      </c>
      <c r="Z159" s="80">
        <f t="shared" ref="Z159:Z172" si="47">EXP(T159+U159*_xlfn.NORM.S.INV(1-$AV$9/2))</f>
        <v>1.0976742692157733</v>
      </c>
    </row>
    <row r="160" spans="1:81" x14ac:dyDescent="0.45">
      <c r="S160" t="str">
        <v>Age (Yrs)</v>
      </c>
      <c r="T160">
        <v>5.1827899889981176E-2</v>
      </c>
      <c r="U160">
        <v>5.0933518129717414E-2</v>
      </c>
      <c r="V160" s="80">
        <f t="shared" si="43"/>
        <v>1.0354279213479558</v>
      </c>
      <c r="W160" s="80">
        <f t="shared" si="44"/>
        <v>0.30888720572353157</v>
      </c>
      <c r="X160" s="80">
        <f t="shared" si="45"/>
        <v>1.0531944720309694</v>
      </c>
      <c r="Y160" s="80">
        <f t="shared" si="46"/>
        <v>0.95313382401126545</v>
      </c>
      <c r="Z160" s="80">
        <f t="shared" si="47"/>
        <v>1.1637595560804295</v>
      </c>
    </row>
    <row r="161" spans="19:26" x14ac:dyDescent="0.45">
      <c r="S161" t="str">
        <v>GrossProfit $m</v>
      </c>
      <c r="T161">
        <v>0.84388263427538868</v>
      </c>
      <c r="U161">
        <v>0.37799488928110053</v>
      </c>
      <c r="V161" s="80">
        <f t="shared" si="43"/>
        <v>4.9841630807484787</v>
      </c>
      <c r="W161" s="80">
        <f t="shared" si="44"/>
        <v>2.558035570154768E-2</v>
      </c>
      <c r="X161" s="80">
        <f t="shared" si="45"/>
        <v>2.3253780646587838</v>
      </c>
      <c r="Y161" s="80">
        <f t="shared" si="46"/>
        <v>1.1085205239233904</v>
      </c>
      <c r="Z161" s="80">
        <f t="shared" si="47"/>
        <v>4.8780180672324063</v>
      </c>
    </row>
    <row r="162" spans="19:26" x14ac:dyDescent="0.45">
      <c r="S162" t="str">
        <v>Adv.$'000</v>
      </c>
      <c r="T162">
        <v>1.6626347023779874E-2</v>
      </c>
      <c r="U162">
        <v>1.0415494525945777E-2</v>
      </c>
      <c r="V162" s="80">
        <f t="shared" si="43"/>
        <v>2.5482022311550243</v>
      </c>
      <c r="W162" s="80">
        <f t="shared" si="44"/>
        <v>0.11041983514744896</v>
      </c>
      <c r="X162" s="80">
        <f t="shared" si="45"/>
        <v>1.0167653339446212</v>
      </c>
      <c r="Y162" s="80">
        <f t="shared" si="46"/>
        <v>0.99621951695927002</v>
      </c>
      <c r="Z162" s="80">
        <f t="shared" si="47"/>
        <v>1.0377348834391327</v>
      </c>
    </row>
    <row r="163" spans="19:26" x14ac:dyDescent="0.45">
      <c r="S163" t="str">
        <v>Competitors</v>
      </c>
      <c r="T163">
        <v>0.36306274776246666</v>
      </c>
      <c r="U163">
        <v>0.16201657754413554</v>
      </c>
      <c r="V163" s="80">
        <f t="shared" si="43"/>
        <v>5.021627253796912</v>
      </c>
      <c r="W163" s="80">
        <f t="shared" si="44"/>
        <v>2.5032633579625475E-2</v>
      </c>
      <c r="X163" s="80">
        <f t="shared" si="45"/>
        <v>1.4377260705048667</v>
      </c>
      <c r="Y163" s="80">
        <f t="shared" si="46"/>
        <v>1.0465678446734679</v>
      </c>
      <c r="Z163" s="80">
        <f t="shared" si="47"/>
        <v>1.9750809890918177</v>
      </c>
    </row>
    <row r="164" spans="19:26" x14ac:dyDescent="0.45">
      <c r="S164" t="str">
        <v>HrsTrading</v>
      </c>
      <c r="T164">
        <v>8.1988382718484396E-3</v>
      </c>
      <c r="U164">
        <v>1.2880479339224482E-2</v>
      </c>
      <c r="V164" s="80">
        <f t="shared" si="43"/>
        <v>0.40517308557340209</v>
      </c>
      <c r="W164" s="80">
        <f t="shared" si="44"/>
        <v>0.52442968023647563</v>
      </c>
      <c r="X164" s="80">
        <f t="shared" si="45"/>
        <v>1.0082325407905537</v>
      </c>
      <c r="Y164" s="80">
        <f t="shared" si="46"/>
        <v>0.98309803112067906</v>
      </c>
      <c r="Z164" s="80">
        <f t="shared" si="47"/>
        <v>1.0340096553241824</v>
      </c>
    </row>
    <row r="165" spans="19:26" x14ac:dyDescent="0.45">
      <c r="S165" t="str">
        <v>Mng-Gender</v>
      </c>
      <c r="T165">
        <v>-0.57185513402915467</v>
      </c>
      <c r="U165">
        <v>0.49558255229656728</v>
      </c>
      <c r="V165" s="80">
        <f t="shared" si="43"/>
        <v>1.3314965116297293</v>
      </c>
      <c r="W165" s="80">
        <f t="shared" si="44"/>
        <v>0.24853916124358832</v>
      </c>
      <c r="X165" s="80">
        <f t="shared" si="45"/>
        <v>0.56447728574656186</v>
      </c>
      <c r="Y165" s="80">
        <f t="shared" si="46"/>
        <v>0.21370064724702867</v>
      </c>
      <c r="Z165" s="80">
        <f t="shared" si="47"/>
        <v>1.4910324803812025</v>
      </c>
    </row>
    <row r="166" spans="19:26" x14ac:dyDescent="0.45">
      <c r="S166" t="str">
        <v>Mng-Age</v>
      </c>
      <c r="T166">
        <v>-9.9078449098098403E-2</v>
      </c>
      <c r="U166">
        <v>3.5950795979043909E-2</v>
      </c>
      <c r="V166" s="80">
        <f t="shared" si="43"/>
        <v>7.5952378524689248</v>
      </c>
      <c r="W166" s="80">
        <f t="shared" si="44"/>
        <v>5.8522674168158123E-3</v>
      </c>
      <c r="X166" s="80">
        <f t="shared" si="45"/>
        <v>0.9056716561120105</v>
      </c>
      <c r="Y166" s="80">
        <f t="shared" si="46"/>
        <v>0.84405238866670951</v>
      </c>
      <c r="Z166" s="80">
        <f t="shared" si="47"/>
        <v>0.9717893814391656</v>
      </c>
    </row>
    <row r="167" spans="19:26" x14ac:dyDescent="0.45">
      <c r="S167" t="str">
        <v>Mng-Exp</v>
      </c>
      <c r="T167">
        <v>0.12052454198375046</v>
      </c>
      <c r="U167">
        <v>7.0246725971701104E-2</v>
      </c>
      <c r="V167" s="80">
        <f t="shared" si="43"/>
        <v>2.9437356284951477</v>
      </c>
      <c r="W167" s="80">
        <f t="shared" si="44"/>
        <v>8.6211140658096763E-2</v>
      </c>
      <c r="X167" s="80">
        <f t="shared" si="45"/>
        <v>1.128088426153862</v>
      </c>
      <c r="Y167" s="80">
        <f t="shared" si="46"/>
        <v>0.98298982392100476</v>
      </c>
      <c r="Z167" s="80">
        <f t="shared" si="47"/>
        <v>1.2946049554675398</v>
      </c>
    </row>
    <row r="168" spans="19:26" x14ac:dyDescent="0.45">
      <c r="S168" t="str">
        <v>Mng-Train</v>
      </c>
      <c r="T168">
        <v>-0.15751484639732397</v>
      </c>
      <c r="U168">
        <v>0.19402707730507343</v>
      </c>
      <c r="V168" s="80">
        <f t="shared" si="43"/>
        <v>0.65904990906942329</v>
      </c>
      <c r="W168" s="80">
        <f t="shared" si="44"/>
        <v>0.4168955615838007</v>
      </c>
      <c r="X168" s="80">
        <f t="shared" si="45"/>
        <v>0.85426413076962748</v>
      </c>
      <c r="Y168" s="80">
        <f t="shared" si="46"/>
        <v>0.58403116670005173</v>
      </c>
      <c r="Z168" s="80">
        <f t="shared" si="47"/>
        <v>1.2495346939153726</v>
      </c>
    </row>
    <row r="169" spans="19:26" x14ac:dyDescent="0.45">
      <c r="S169" t="str">
        <v>Union%</v>
      </c>
      <c r="T169">
        <v>-2.6513388344143546E-2</v>
      </c>
      <c r="U169">
        <v>4.8703775354037443E-2</v>
      </c>
      <c r="V169" s="80">
        <f t="shared" si="43"/>
        <v>0.29635019059171092</v>
      </c>
      <c r="W169" s="80">
        <f t="shared" si="44"/>
        <v>0.58617962267399482</v>
      </c>
      <c r="X169" s="80">
        <f t="shared" si="45"/>
        <v>0.97383500571006032</v>
      </c>
      <c r="Y169" s="80">
        <f t="shared" si="46"/>
        <v>0.8851740081265842</v>
      </c>
      <c r="Z169" s="80">
        <f t="shared" si="47"/>
        <v>1.0713764860238575</v>
      </c>
    </row>
    <row r="170" spans="19:26" x14ac:dyDescent="0.45">
      <c r="S170" t="str">
        <v>CarSpaces</v>
      </c>
      <c r="T170">
        <v>8.7472614118822463E-3</v>
      </c>
      <c r="U170">
        <v>1.4264378695624412E-2</v>
      </c>
      <c r="V170" s="80">
        <f t="shared" si="43"/>
        <v>0.37604385048928934</v>
      </c>
      <c r="W170" s="80">
        <f t="shared" si="44"/>
        <v>0.53972814263291691</v>
      </c>
      <c r="X170" s="80">
        <f t="shared" si="45"/>
        <v>1.0087856304961924</v>
      </c>
      <c r="Y170" s="80">
        <f t="shared" si="46"/>
        <v>0.98097293686255371</v>
      </c>
      <c r="Z170" s="80">
        <f t="shared" si="47"/>
        <v>1.0373868738421528</v>
      </c>
    </row>
    <row r="171" spans="19:26" x14ac:dyDescent="0.45">
      <c r="S171" t="str">
        <v>OnlineChannel</v>
      </c>
      <c r="T171">
        <v>-1.60595430899662</v>
      </c>
      <c r="U171">
        <v>0.54575794190406457</v>
      </c>
      <c r="V171" s="80">
        <f t="shared" si="43"/>
        <v>8.6589701279063132</v>
      </c>
      <c r="W171" s="80">
        <f t="shared" si="44"/>
        <v>3.2545518876736582E-3</v>
      </c>
      <c r="X171" s="80">
        <f t="shared" si="45"/>
        <v>0.20069793564718999</v>
      </c>
      <c r="Y171" s="80">
        <f t="shared" si="46"/>
        <v>6.8864104293063264E-2</v>
      </c>
      <c r="Z171" s="80">
        <f t="shared" si="47"/>
        <v>0.5849152005466659</v>
      </c>
    </row>
    <row r="172" spans="19:26" x14ac:dyDescent="0.45">
      <c r="S172" s="119" t="str">
        <v>Basket:2017</v>
      </c>
      <c r="T172" s="119">
        <v>8.902139272501651E-2</v>
      </c>
      <c r="U172" s="119">
        <v>5.1423946300327004E-2</v>
      </c>
      <c r="V172" s="119">
        <f t="shared" si="43"/>
        <v>2.9968014198242314</v>
      </c>
      <c r="W172" s="119">
        <f t="shared" si="44"/>
        <v>8.3429078119921965E-2</v>
      </c>
      <c r="X172" s="119">
        <f t="shared" si="45"/>
        <v>1.0931040405503571</v>
      </c>
      <c r="Y172" s="119">
        <f t="shared" si="46"/>
        <v>0.98830127849876825</v>
      </c>
      <c r="Z172" s="119">
        <f t="shared" si="47"/>
        <v>1.2090204368474931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357B6-8D05-439B-B852-17645D7E41B9}">
  <dimension ref="A1:BK155"/>
  <sheetViews>
    <sheetView topLeftCell="W7" workbookViewId="0">
      <selection activeCell="AK23" sqref="AK23"/>
    </sheetView>
  </sheetViews>
  <sheetFormatPr defaultRowHeight="14.25" x14ac:dyDescent="0.45"/>
  <sheetData>
    <row r="1" spans="1:63" x14ac:dyDescent="0.45">
      <c r="A1" t="s">
        <v>144</v>
      </c>
      <c r="AY1" t="s">
        <v>173</v>
      </c>
      <c r="BD1" t="s">
        <v>178</v>
      </c>
    </row>
    <row r="3" spans="1:63" x14ac:dyDescent="0.45">
      <c r="A3" t="s">
        <v>40</v>
      </c>
      <c r="B3" t="s">
        <v>42</v>
      </c>
      <c r="C3" t="s">
        <v>43</v>
      </c>
      <c r="D3" t="s">
        <v>44</v>
      </c>
      <c r="E3" t="s">
        <v>45</v>
      </c>
      <c r="F3" t="s">
        <v>46</v>
      </c>
      <c r="G3" t="s">
        <v>47</v>
      </c>
      <c r="H3" t="s">
        <v>49</v>
      </c>
      <c r="I3" t="s">
        <v>50</v>
      </c>
      <c r="J3" t="s">
        <v>51</v>
      </c>
      <c r="K3" t="s">
        <v>52</v>
      </c>
      <c r="L3" t="s">
        <v>53</v>
      </c>
      <c r="M3" t="s">
        <v>54</v>
      </c>
      <c r="N3" t="s">
        <v>55</v>
      </c>
      <c r="O3" t="s">
        <v>57</v>
      </c>
      <c r="P3" t="s">
        <v>145</v>
      </c>
      <c r="Q3" t="s">
        <v>146</v>
      </c>
      <c r="R3" t="s">
        <v>99</v>
      </c>
      <c r="S3" t="s">
        <v>147</v>
      </c>
      <c r="T3" t="s">
        <v>148</v>
      </c>
      <c r="U3" t="s">
        <v>149</v>
      </c>
      <c r="V3" t="s">
        <v>150</v>
      </c>
      <c r="W3" t="s">
        <v>151</v>
      </c>
      <c r="X3" t="s">
        <v>152</v>
      </c>
      <c r="Y3" t="s">
        <v>153</v>
      </c>
      <c r="AA3" t="s">
        <v>154</v>
      </c>
      <c r="AC3" t="s">
        <v>155</v>
      </c>
      <c r="AD3">
        <v>-98.012729219055274</v>
      </c>
      <c r="AF3" t="s">
        <v>165</v>
      </c>
      <c r="AW3" t="s">
        <v>172</v>
      </c>
      <c r="AZ3" t="s">
        <v>174</v>
      </c>
      <c r="BA3" t="s">
        <v>175</v>
      </c>
      <c r="BD3" t="s">
        <v>148</v>
      </c>
      <c r="BE3" t="s">
        <v>146</v>
      </c>
      <c r="BF3" t="s">
        <v>145</v>
      </c>
      <c r="BG3" t="s">
        <v>179</v>
      </c>
      <c r="BH3" t="s">
        <v>180</v>
      </c>
      <c r="BI3" t="s">
        <v>181</v>
      </c>
      <c r="BJ3" t="s">
        <v>182</v>
      </c>
      <c r="BK3" t="s">
        <v>183</v>
      </c>
    </row>
    <row r="4" spans="1:63" x14ac:dyDescent="0.45">
      <c r="A4">
        <v>5.9</v>
      </c>
      <c r="B4">
        <v>48</v>
      </c>
      <c r="C4">
        <v>2</v>
      </c>
      <c r="D4">
        <v>1.7999999999999999E-2</v>
      </c>
      <c r="E4">
        <v>77</v>
      </c>
      <c r="F4">
        <v>2</v>
      </c>
      <c r="G4">
        <v>150</v>
      </c>
      <c r="H4">
        <v>0</v>
      </c>
      <c r="I4">
        <v>28</v>
      </c>
      <c r="J4">
        <v>1</v>
      </c>
      <c r="K4">
        <v>6</v>
      </c>
      <c r="L4">
        <v>30</v>
      </c>
      <c r="M4">
        <v>24</v>
      </c>
      <c r="N4">
        <v>0</v>
      </c>
      <c r="O4">
        <v>160</v>
      </c>
      <c r="P4">
        <v>0</v>
      </c>
      <c r="Q4">
        <v>1</v>
      </c>
      <c r="R4">
        <v>1</v>
      </c>
      <c r="S4">
        <v>0</v>
      </c>
      <c r="T4">
        <v>0.29857158041138931</v>
      </c>
      <c r="U4">
        <v>0.29857158041138931</v>
      </c>
      <c r="V4">
        <v>0.70142841958861069</v>
      </c>
      <c r="W4">
        <v>-0.35463642372135668</v>
      </c>
      <c r="X4">
        <v>100</v>
      </c>
      <c r="Y4">
        <v>0.42566222307687818</v>
      </c>
      <c r="AC4" t="s">
        <v>156</v>
      </c>
      <c r="AD4">
        <v>-82.322717123231968</v>
      </c>
      <c r="AF4">
        <v>81.955959414644269</v>
      </c>
      <c r="AG4">
        <v>1.6451862421525172</v>
      </c>
      <c r="AH4">
        <v>-2.4165838559208876E-2</v>
      </c>
      <c r="AI4">
        <v>-7.5776450401586232E-2</v>
      </c>
      <c r="AJ4">
        <v>-0.98512911796904068</v>
      </c>
      <c r="AK4">
        <v>-6.913812628452029E-2</v>
      </c>
      <c r="AL4">
        <v>-0.29776352357596547</v>
      </c>
      <c r="AM4">
        <v>-5.6795769430645994E-2</v>
      </c>
      <c r="AN4">
        <v>0.11570248385211848</v>
      </c>
      <c r="AO4">
        <v>-1.4804665626306139E-2</v>
      </c>
      <c r="AP4">
        <v>3.2141298693663618E-2</v>
      </c>
      <c r="AQ4">
        <v>8.1042088153875647E-2</v>
      </c>
      <c r="AR4">
        <v>-3.4971166770960023E-2</v>
      </c>
      <c r="AS4">
        <v>-5.3909447291075998E-3</v>
      </c>
      <c r="AT4">
        <v>0.1348982081998493</v>
      </c>
      <c r="AU4">
        <v>-0.44664666453937452</v>
      </c>
      <c r="AW4">
        <v>-3.858275730158154E-13</v>
      </c>
      <c r="AY4" t="s">
        <v>149</v>
      </c>
      <c r="AZ4">
        <v>84</v>
      </c>
      <c r="BA4">
        <v>30</v>
      </c>
      <c r="BB4">
        <v>114</v>
      </c>
      <c r="BG4">
        <v>0</v>
      </c>
      <c r="BH4">
        <v>0</v>
      </c>
      <c r="BI4">
        <v>1</v>
      </c>
      <c r="BJ4">
        <v>1</v>
      </c>
      <c r="BK4">
        <v>1.851851851851849E-2</v>
      </c>
    </row>
    <row r="5" spans="1:63" x14ac:dyDescent="0.45">
      <c r="A5">
        <v>6.2</v>
      </c>
      <c r="B5">
        <v>40</v>
      </c>
      <c r="C5">
        <v>14</v>
      </c>
      <c r="D5">
        <v>0.97599999999999998</v>
      </c>
      <c r="E5">
        <v>82</v>
      </c>
      <c r="F5">
        <v>2</v>
      </c>
      <c r="G5">
        <v>101</v>
      </c>
      <c r="H5">
        <v>0</v>
      </c>
      <c r="I5">
        <v>37</v>
      </c>
      <c r="J5">
        <v>5</v>
      </c>
      <c r="K5">
        <v>3</v>
      </c>
      <c r="L5">
        <v>40</v>
      </c>
      <c r="M5">
        <v>9</v>
      </c>
      <c r="N5">
        <v>0</v>
      </c>
      <c r="O5">
        <v>168</v>
      </c>
      <c r="P5">
        <v>0</v>
      </c>
      <c r="Q5">
        <v>1</v>
      </c>
      <c r="R5">
        <v>1</v>
      </c>
      <c r="S5">
        <v>0</v>
      </c>
      <c r="T5">
        <v>0.56401677982661924</v>
      </c>
      <c r="U5">
        <v>0.56401677982661924</v>
      </c>
      <c r="V5">
        <v>0.43598322017338076</v>
      </c>
      <c r="W5">
        <v>-0.83015152221457156</v>
      </c>
      <c r="X5">
        <v>0</v>
      </c>
      <c r="Y5">
        <v>1.2936662553258871</v>
      </c>
      <c r="AA5">
        <v>-13.699690049393093</v>
      </c>
      <c r="AF5">
        <v>1.6451862421523602</v>
      </c>
      <c r="AG5">
        <v>5.9749447279745085E-2</v>
      </c>
      <c r="AH5">
        <v>-1.9376217878384193E-3</v>
      </c>
      <c r="AI5">
        <v>-9.1177780983496093E-4</v>
      </c>
      <c r="AJ5">
        <v>-2.6748434729507019E-2</v>
      </c>
      <c r="AK5">
        <v>-2.2096940693488287E-3</v>
      </c>
      <c r="AL5">
        <v>-1.9289013596810465E-3</v>
      </c>
      <c r="AM5">
        <v>-9.9836659410428713E-4</v>
      </c>
      <c r="AN5">
        <v>-9.517375988189478E-3</v>
      </c>
      <c r="AO5">
        <v>2.4518338123806927E-3</v>
      </c>
      <c r="AP5">
        <v>-4.5831140932740475E-3</v>
      </c>
      <c r="AQ5">
        <v>1.5903499521599145E-3</v>
      </c>
      <c r="AR5">
        <v>-1.4701867061201528E-4</v>
      </c>
      <c r="AS5">
        <v>-1.1827200375395993E-4</v>
      </c>
      <c r="AT5">
        <v>1.9265548388248475E-2</v>
      </c>
      <c r="AU5">
        <v>-1.0129200808760419E-2</v>
      </c>
      <c r="AW5">
        <v>-8.8776928489869002E-15</v>
      </c>
      <c r="AY5" t="s">
        <v>150</v>
      </c>
      <c r="AZ5">
        <v>12</v>
      </c>
      <c r="BA5">
        <v>24</v>
      </c>
      <c r="BB5">
        <v>36</v>
      </c>
      <c r="BD5">
        <v>0.1185380991718183</v>
      </c>
      <c r="BE5">
        <v>1</v>
      </c>
      <c r="BF5">
        <v>0</v>
      </c>
      <c r="BG5">
        <v>1</v>
      </c>
      <c r="BH5">
        <v>0</v>
      </c>
      <c r="BI5">
        <v>0.98148148148148151</v>
      </c>
      <c r="BJ5">
        <v>1</v>
      </c>
      <c r="BK5">
        <v>1.851851851851849E-2</v>
      </c>
    </row>
    <row r="6" spans="1:63" x14ac:dyDescent="0.45">
      <c r="A6">
        <v>6.6</v>
      </c>
      <c r="B6">
        <v>44</v>
      </c>
      <c r="C6">
        <v>2</v>
      </c>
      <c r="D6">
        <v>0.115</v>
      </c>
      <c r="E6">
        <v>70</v>
      </c>
      <c r="F6">
        <v>3</v>
      </c>
      <c r="G6">
        <v>137</v>
      </c>
      <c r="H6">
        <v>0</v>
      </c>
      <c r="I6">
        <v>46</v>
      </c>
      <c r="J6">
        <v>6</v>
      </c>
      <c r="K6">
        <v>3</v>
      </c>
      <c r="L6">
        <v>29</v>
      </c>
      <c r="M6">
        <v>19</v>
      </c>
      <c r="N6">
        <v>0</v>
      </c>
      <c r="O6">
        <v>167</v>
      </c>
      <c r="P6">
        <v>0</v>
      </c>
      <c r="Q6">
        <v>1</v>
      </c>
      <c r="R6">
        <v>1</v>
      </c>
      <c r="S6">
        <v>0</v>
      </c>
      <c r="T6">
        <v>0.24472149008083002</v>
      </c>
      <c r="U6">
        <v>0.24472149008083002</v>
      </c>
      <c r="V6">
        <v>0.75527850991917</v>
      </c>
      <c r="W6">
        <v>-0.28066871044514935</v>
      </c>
      <c r="X6">
        <v>100</v>
      </c>
      <c r="Y6">
        <v>0.32401489896358915</v>
      </c>
      <c r="AA6">
        <v>-0.36912608598061331</v>
      </c>
      <c r="AC6" t="s">
        <v>157</v>
      </c>
      <c r="AD6">
        <v>31.380024191646612</v>
      </c>
      <c r="AF6">
        <v>-2.4165838559191903E-2</v>
      </c>
      <c r="AG6">
        <v>-1.9376217878379761E-3</v>
      </c>
      <c r="AH6">
        <v>9.2681840285109833E-4</v>
      </c>
      <c r="AI6">
        <v>-1.9135388683947104E-4</v>
      </c>
      <c r="AJ6">
        <v>9.2396936817861061E-4</v>
      </c>
      <c r="AK6">
        <v>-2.4203344127634105E-5</v>
      </c>
      <c r="AL6">
        <v>4.8769842550904012E-4</v>
      </c>
      <c r="AM6">
        <v>-7.3478688925315507E-5</v>
      </c>
      <c r="AN6">
        <v>-1.1620319130240778E-3</v>
      </c>
      <c r="AO6">
        <v>-3.0598197503955499E-4</v>
      </c>
      <c r="AP6">
        <v>6.624215167078826E-4</v>
      </c>
      <c r="AQ6">
        <v>1.1321070844149347E-3</v>
      </c>
      <c r="AR6">
        <v>1.288533735504221E-4</v>
      </c>
      <c r="AS6">
        <v>-2.4243518262499289E-4</v>
      </c>
      <c r="AT6">
        <v>-2.6581971612297872E-4</v>
      </c>
      <c r="AU6">
        <v>5.5783376742850191E-5</v>
      </c>
      <c r="AW6">
        <v>3.9781613756601584E-17</v>
      </c>
      <c r="AZ6">
        <v>96</v>
      </c>
      <c r="BA6">
        <v>54</v>
      </c>
      <c r="BB6">
        <v>150</v>
      </c>
      <c r="BD6">
        <v>0.11921068592081079</v>
      </c>
      <c r="BE6">
        <v>1</v>
      </c>
      <c r="BF6">
        <v>0</v>
      </c>
      <c r="BG6">
        <v>2</v>
      </c>
      <c r="BH6">
        <v>0</v>
      </c>
      <c r="BI6">
        <v>0.96296296296296302</v>
      </c>
      <c r="BJ6">
        <v>1</v>
      </c>
      <c r="BK6">
        <v>1.8518518518518601E-2</v>
      </c>
    </row>
    <row r="7" spans="1:63" x14ac:dyDescent="0.45">
      <c r="A7">
        <v>6.6</v>
      </c>
      <c r="B7">
        <v>58</v>
      </c>
      <c r="C7">
        <v>17</v>
      </c>
      <c r="D7">
        <v>0.496</v>
      </c>
      <c r="E7">
        <v>100</v>
      </c>
      <c r="F7">
        <v>2</v>
      </c>
      <c r="G7">
        <v>136</v>
      </c>
      <c r="H7">
        <v>0</v>
      </c>
      <c r="I7">
        <v>42</v>
      </c>
      <c r="J7">
        <v>5</v>
      </c>
      <c r="K7">
        <v>3</v>
      </c>
      <c r="L7">
        <v>43</v>
      </c>
      <c r="M7">
        <v>39</v>
      </c>
      <c r="N7">
        <v>0</v>
      </c>
      <c r="O7">
        <v>165</v>
      </c>
      <c r="P7">
        <v>0</v>
      </c>
      <c r="Q7">
        <v>1</v>
      </c>
      <c r="R7">
        <v>1</v>
      </c>
      <c r="S7">
        <v>0</v>
      </c>
      <c r="T7">
        <v>0.61546812958304076</v>
      </c>
      <c r="U7">
        <v>0.61546812958304076</v>
      </c>
      <c r="V7">
        <v>0.38453187041695924</v>
      </c>
      <c r="W7">
        <v>-0.9557286055209756</v>
      </c>
      <c r="X7">
        <v>0</v>
      </c>
      <c r="Y7">
        <v>1.6005646785939238</v>
      </c>
      <c r="AA7">
        <v>3.3525100273531422E-2</v>
      </c>
      <c r="AC7" t="s">
        <v>101</v>
      </c>
      <c r="AD7">
        <v>15</v>
      </c>
      <c r="AF7">
        <v>-7.5776450401611059E-2</v>
      </c>
      <c r="AG7">
        <v>-9.1177780983567173E-4</v>
      </c>
      <c r="AH7">
        <v>-1.9135388683944745E-4</v>
      </c>
      <c r="AI7">
        <v>2.5942232690702523E-3</v>
      </c>
      <c r="AJ7">
        <v>5.1723840521147356E-3</v>
      </c>
      <c r="AK7">
        <v>5.9867291018484926E-5</v>
      </c>
      <c r="AL7">
        <v>-1.4839354596181748E-4</v>
      </c>
      <c r="AM7">
        <v>1.3757138769467976E-4</v>
      </c>
      <c r="AN7">
        <v>3.330919583514553E-3</v>
      </c>
      <c r="AO7">
        <v>-7.740536276120986E-5</v>
      </c>
      <c r="AP7">
        <v>-1.744581458242261E-4</v>
      </c>
      <c r="AQ7">
        <v>-1.2467045535737316E-4</v>
      </c>
      <c r="AR7">
        <v>-1.6437250839593969E-3</v>
      </c>
      <c r="AS7">
        <v>-1.2992585466334203E-5</v>
      </c>
      <c r="AT7">
        <v>-4.9653605554967912E-4</v>
      </c>
      <c r="AU7">
        <v>6.4573803317286959E-4</v>
      </c>
      <c r="AW7">
        <v>5.5879750500228137E-16</v>
      </c>
      <c r="BD7">
        <v>0.1369656229928547</v>
      </c>
      <c r="BE7">
        <v>1</v>
      </c>
      <c r="BF7">
        <v>0</v>
      </c>
      <c r="BG7">
        <v>3</v>
      </c>
      <c r="BH7">
        <v>0</v>
      </c>
      <c r="BI7">
        <v>0.94444444444444442</v>
      </c>
      <c r="BJ7">
        <v>1</v>
      </c>
      <c r="BK7">
        <v>1.851851851851849E-2</v>
      </c>
    </row>
    <row r="8" spans="1:63" x14ac:dyDescent="0.45">
      <c r="A8">
        <v>6.8</v>
      </c>
      <c r="B8">
        <v>44</v>
      </c>
      <c r="C8">
        <v>4</v>
      </c>
      <c r="D8">
        <v>4.5900000000000003E-2</v>
      </c>
      <c r="E8">
        <v>104</v>
      </c>
      <c r="F8">
        <v>6</v>
      </c>
      <c r="G8">
        <v>86</v>
      </c>
      <c r="H8">
        <v>0</v>
      </c>
      <c r="I8">
        <v>29</v>
      </c>
      <c r="J8">
        <v>2</v>
      </c>
      <c r="K8">
        <v>2</v>
      </c>
      <c r="L8">
        <v>36</v>
      </c>
      <c r="M8">
        <v>21</v>
      </c>
      <c r="N8">
        <v>0</v>
      </c>
      <c r="O8">
        <v>168</v>
      </c>
      <c r="P8">
        <v>1</v>
      </c>
      <c r="Q8">
        <v>0</v>
      </c>
      <c r="R8">
        <v>1</v>
      </c>
      <c r="S8">
        <v>1</v>
      </c>
      <c r="T8">
        <v>0.79601447148574989</v>
      </c>
      <c r="U8">
        <v>0.79601447148574989</v>
      </c>
      <c r="V8">
        <v>0.20398552851425011</v>
      </c>
      <c r="W8">
        <v>-0.22813791304453318</v>
      </c>
      <c r="X8">
        <v>100</v>
      </c>
      <c r="Y8">
        <v>0.25625856792969348</v>
      </c>
      <c r="AA8">
        <v>5.1827899889981176E-2</v>
      </c>
      <c r="AC8" t="s">
        <v>158</v>
      </c>
      <c r="AD8">
        <v>7.8111570991848383E-3</v>
      </c>
      <c r="AF8">
        <v>-0.98512911796903313</v>
      </c>
      <c r="AG8">
        <v>-2.6748434729508677E-2</v>
      </c>
      <c r="AH8">
        <v>9.2396936817884295E-4</v>
      </c>
      <c r="AI8">
        <v>5.172384052114419E-3</v>
      </c>
      <c r="AJ8">
        <v>0.14288013632263144</v>
      </c>
      <c r="AK8">
        <v>1.0924345065418488E-3</v>
      </c>
      <c r="AL8">
        <v>1.0771543201786912E-2</v>
      </c>
      <c r="AM8">
        <v>2.0695933016052115E-3</v>
      </c>
      <c r="AN8">
        <v>-5.1897529340944465E-3</v>
      </c>
      <c r="AO8">
        <v>-3.5056056806980029E-3</v>
      </c>
      <c r="AP8">
        <v>3.6948578751717243E-3</v>
      </c>
      <c r="AQ8">
        <v>1.6701300238979968E-3</v>
      </c>
      <c r="AR8">
        <v>-4.828498499787952E-3</v>
      </c>
      <c r="AS8">
        <v>2.3606887918647447E-4</v>
      </c>
      <c r="AT8">
        <v>-2.6190851501668968E-2</v>
      </c>
      <c r="AU8">
        <v>5.3377412377806849E-3</v>
      </c>
      <c r="AW8">
        <v>4.9939725118722183E-15</v>
      </c>
      <c r="AY8" t="s">
        <v>176</v>
      </c>
      <c r="AZ8">
        <v>0.875</v>
      </c>
      <c r="BA8">
        <v>0.44444444444444442</v>
      </c>
      <c r="BB8">
        <v>0.72</v>
      </c>
      <c r="BD8">
        <v>0.23104129634571494</v>
      </c>
      <c r="BE8">
        <v>1</v>
      </c>
      <c r="BF8">
        <v>0</v>
      </c>
      <c r="BG8">
        <v>4</v>
      </c>
      <c r="BH8">
        <v>0</v>
      </c>
      <c r="BI8">
        <v>0.92592592592592593</v>
      </c>
      <c r="BJ8">
        <v>1</v>
      </c>
      <c r="BK8">
        <v>1.851851851851849E-2</v>
      </c>
    </row>
    <row r="9" spans="1:63" x14ac:dyDescent="0.45">
      <c r="A9">
        <v>7.2</v>
      </c>
      <c r="B9">
        <v>41</v>
      </c>
      <c r="C9">
        <v>12</v>
      </c>
      <c r="D9">
        <v>0.879</v>
      </c>
      <c r="E9">
        <v>112</v>
      </c>
      <c r="F9">
        <v>2</v>
      </c>
      <c r="G9">
        <v>120</v>
      </c>
      <c r="H9">
        <v>0</v>
      </c>
      <c r="I9">
        <v>39</v>
      </c>
      <c r="J9">
        <v>5</v>
      </c>
      <c r="K9">
        <v>3</v>
      </c>
      <c r="L9">
        <v>40</v>
      </c>
      <c r="M9">
        <v>14</v>
      </c>
      <c r="N9">
        <v>0</v>
      </c>
      <c r="O9">
        <v>167</v>
      </c>
      <c r="P9">
        <v>0</v>
      </c>
      <c r="Q9">
        <v>1</v>
      </c>
      <c r="R9">
        <v>1</v>
      </c>
      <c r="S9">
        <v>0</v>
      </c>
      <c r="T9">
        <v>0.53680659889285087</v>
      </c>
      <c r="U9">
        <v>0.53680659889285087</v>
      </c>
      <c r="V9">
        <v>0.46319340110714913</v>
      </c>
      <c r="W9">
        <v>-0.76961059913927621</v>
      </c>
      <c r="X9">
        <v>0</v>
      </c>
      <c r="Y9">
        <v>1.1589254026714275</v>
      </c>
      <c r="AA9">
        <v>0.84388263427538868</v>
      </c>
      <c r="AC9" t="s">
        <v>159</v>
      </c>
      <c r="AD9">
        <v>0.05</v>
      </c>
      <c r="AF9">
        <v>-6.9138126284516779E-2</v>
      </c>
      <c r="AG9">
        <v>-2.2096940693489093E-3</v>
      </c>
      <c r="AH9">
        <v>-2.4203344127614434E-5</v>
      </c>
      <c r="AI9">
        <v>5.986729101845799E-5</v>
      </c>
      <c r="AJ9">
        <v>1.0924345065418219E-3</v>
      </c>
      <c r="AK9">
        <v>1.0848252622000645E-4</v>
      </c>
      <c r="AL9">
        <v>1.4416575996446823E-4</v>
      </c>
      <c r="AM9">
        <v>5.0073581901641279E-5</v>
      </c>
      <c r="AN9">
        <v>-2.8841557897039297E-5</v>
      </c>
      <c r="AO9">
        <v>-6.1745685325815383E-5</v>
      </c>
      <c r="AP9">
        <v>3.8105087756153969E-5</v>
      </c>
      <c r="AQ9">
        <v>-3.3563533262984596E-4</v>
      </c>
      <c r="AR9">
        <v>-7.0088532176787918E-6</v>
      </c>
      <c r="AS9">
        <v>1.3792779277907622E-5</v>
      </c>
      <c r="AT9">
        <v>-9.9043790195871046E-4</v>
      </c>
      <c r="AU9">
        <v>4.2848382639674483E-4</v>
      </c>
      <c r="AW9">
        <v>3.6790833959666193E-16</v>
      </c>
      <c r="BD9">
        <v>0.23361070959276836</v>
      </c>
      <c r="BE9">
        <v>1</v>
      </c>
      <c r="BF9">
        <v>0</v>
      </c>
      <c r="BG9">
        <v>5</v>
      </c>
      <c r="BH9">
        <v>0</v>
      </c>
      <c r="BI9">
        <v>0.90740740740740744</v>
      </c>
      <c r="BJ9">
        <v>1</v>
      </c>
      <c r="BK9">
        <v>1.8518518518518601E-2</v>
      </c>
    </row>
    <row r="10" spans="1:63" x14ac:dyDescent="0.45">
      <c r="A10">
        <v>7.2</v>
      </c>
      <c r="B10">
        <v>56</v>
      </c>
      <c r="C10">
        <v>4</v>
      </c>
      <c r="D10">
        <v>0.123</v>
      </c>
      <c r="E10">
        <v>113</v>
      </c>
      <c r="F10">
        <v>3</v>
      </c>
      <c r="G10">
        <v>132</v>
      </c>
      <c r="H10">
        <v>0</v>
      </c>
      <c r="I10">
        <v>45</v>
      </c>
      <c r="J10">
        <v>6</v>
      </c>
      <c r="K10">
        <v>3</v>
      </c>
      <c r="L10">
        <v>31</v>
      </c>
      <c r="M10">
        <v>36</v>
      </c>
      <c r="N10">
        <v>0</v>
      </c>
      <c r="O10">
        <v>167</v>
      </c>
      <c r="P10">
        <v>0</v>
      </c>
      <c r="Q10">
        <v>1</v>
      </c>
      <c r="R10">
        <v>1</v>
      </c>
      <c r="S10">
        <v>0</v>
      </c>
      <c r="T10">
        <v>0.50823937403809205</v>
      </c>
      <c r="U10">
        <v>0.50823937403809205</v>
      </c>
      <c r="V10">
        <v>0.49176062596190795</v>
      </c>
      <c r="W10">
        <v>-0.70976321348296501</v>
      </c>
      <c r="X10">
        <v>0</v>
      </c>
      <c r="Y10">
        <v>1.0335096939571988</v>
      </c>
      <c r="AA10">
        <v>1.6626347023779874E-2</v>
      </c>
      <c r="AC10" t="s">
        <v>160</v>
      </c>
      <c r="AD10" t="s">
        <v>184</v>
      </c>
      <c r="AF10">
        <v>-0.29776352357597641</v>
      </c>
      <c r="AG10">
        <v>-1.9289013596816833E-3</v>
      </c>
      <c r="AH10">
        <v>4.8769842550907628E-4</v>
      </c>
      <c r="AI10">
        <v>-1.4839354596188315E-4</v>
      </c>
      <c r="AJ10">
        <v>1.0771543201786951E-2</v>
      </c>
      <c r="AK10">
        <v>1.4416575996448739E-4</v>
      </c>
      <c r="AL10">
        <v>2.6249371399114881E-2</v>
      </c>
      <c r="AM10">
        <v>-4.4001593814127119E-4</v>
      </c>
      <c r="AN10">
        <v>3.3280346719310686E-3</v>
      </c>
      <c r="AO10">
        <v>-7.4470936095566984E-5</v>
      </c>
      <c r="AP10">
        <v>-3.7752889951170364E-4</v>
      </c>
      <c r="AQ10">
        <v>-3.5491482758299524E-3</v>
      </c>
      <c r="AR10">
        <v>5.3326139892486573E-4</v>
      </c>
      <c r="AS10">
        <v>-1.8010432150527522E-4</v>
      </c>
      <c r="AT10">
        <v>-6.5193910762293087E-3</v>
      </c>
      <c r="AU10">
        <v>1.3784370517631042E-3</v>
      </c>
      <c r="AW10">
        <v>6.8188596331341229E-16</v>
      </c>
      <c r="AY10" t="s">
        <v>177</v>
      </c>
      <c r="AZ10">
        <v>0.5</v>
      </c>
      <c r="BD10">
        <v>0.24309791574654749</v>
      </c>
      <c r="BE10">
        <v>1</v>
      </c>
      <c r="BF10">
        <v>0</v>
      </c>
      <c r="BG10">
        <v>6</v>
      </c>
      <c r="BH10">
        <v>0</v>
      </c>
      <c r="BI10">
        <v>0.88888888888888884</v>
      </c>
      <c r="BJ10">
        <v>1</v>
      </c>
      <c r="BK10">
        <v>1.851851851851849E-2</v>
      </c>
    </row>
    <row r="11" spans="1:63" x14ac:dyDescent="0.45">
      <c r="A11">
        <v>7.3</v>
      </c>
      <c r="B11">
        <v>56</v>
      </c>
      <c r="C11">
        <v>24</v>
      </c>
      <c r="D11">
        <v>1.56</v>
      </c>
      <c r="E11">
        <v>115</v>
      </c>
      <c r="F11">
        <v>5</v>
      </c>
      <c r="G11">
        <v>87</v>
      </c>
      <c r="H11">
        <v>0</v>
      </c>
      <c r="I11">
        <v>46</v>
      </c>
      <c r="J11">
        <v>1</v>
      </c>
      <c r="K11">
        <v>4</v>
      </c>
      <c r="L11">
        <v>45</v>
      </c>
      <c r="M11">
        <v>37</v>
      </c>
      <c r="N11">
        <v>0</v>
      </c>
      <c r="O11">
        <v>166</v>
      </c>
      <c r="P11">
        <v>1</v>
      </c>
      <c r="Q11">
        <v>0</v>
      </c>
      <c r="R11">
        <v>1</v>
      </c>
      <c r="S11">
        <v>1</v>
      </c>
      <c r="T11">
        <v>0.79001537744448558</v>
      </c>
      <c r="U11">
        <v>0.79001537744448558</v>
      </c>
      <c r="V11">
        <v>0.20998462255551442</v>
      </c>
      <c r="W11">
        <v>-0.23570286859091086</v>
      </c>
      <c r="X11">
        <v>100</v>
      </c>
      <c r="Y11">
        <v>0.26579814589782469</v>
      </c>
      <c r="AA11">
        <v>0.36306274776246666</v>
      </c>
      <c r="AF11">
        <v>-5.6795769430646584E-2</v>
      </c>
      <c r="AG11">
        <v>-9.9836659410441442E-4</v>
      </c>
      <c r="AH11">
        <v>-7.3478688925304828E-5</v>
      </c>
      <c r="AI11">
        <v>1.3757138769466301E-4</v>
      </c>
      <c r="AJ11">
        <v>2.0695933016052293E-3</v>
      </c>
      <c r="AK11">
        <v>5.0073581901644613E-5</v>
      </c>
      <c r="AL11">
        <v>-4.4001593814127672E-4</v>
      </c>
      <c r="AM11">
        <v>1.6590674800818873E-4</v>
      </c>
      <c r="AN11">
        <v>4.2783150336893111E-4</v>
      </c>
      <c r="AO11">
        <v>-4.6667371695422304E-5</v>
      </c>
      <c r="AP11">
        <v>-5.7300457410212236E-5</v>
      </c>
      <c r="AQ11">
        <v>-1.4090172863104927E-4</v>
      </c>
      <c r="AR11">
        <v>-2.3341178383575491E-5</v>
      </c>
      <c r="AS11">
        <v>4.1572912331007116E-5</v>
      </c>
      <c r="AT11">
        <v>-7.8717691251362673E-4</v>
      </c>
      <c r="AU11">
        <v>2.7075069183984132E-4</v>
      </c>
      <c r="AW11">
        <v>2.7671724040091E-16</v>
      </c>
      <c r="BD11">
        <v>0.24472149008083002</v>
      </c>
      <c r="BE11">
        <v>1</v>
      </c>
      <c r="BF11">
        <v>0</v>
      </c>
      <c r="BG11">
        <v>7</v>
      </c>
      <c r="BH11">
        <v>0</v>
      </c>
      <c r="BI11">
        <v>0.87037037037037035</v>
      </c>
      <c r="BJ11">
        <v>1</v>
      </c>
      <c r="BK11">
        <v>1.851851851851849E-2</v>
      </c>
    </row>
    <row r="12" spans="1:63" x14ac:dyDescent="0.45">
      <c r="A12">
        <v>7.4</v>
      </c>
      <c r="B12">
        <v>44</v>
      </c>
      <c r="C12">
        <v>12</v>
      </c>
      <c r="D12">
        <v>0.97399999999999998</v>
      </c>
      <c r="E12">
        <v>117</v>
      </c>
      <c r="F12">
        <v>3</v>
      </c>
      <c r="G12">
        <v>96</v>
      </c>
      <c r="H12">
        <v>0</v>
      </c>
      <c r="I12">
        <v>33</v>
      </c>
      <c r="J12">
        <v>6</v>
      </c>
      <c r="K12">
        <v>2</v>
      </c>
      <c r="L12">
        <v>40</v>
      </c>
      <c r="M12">
        <v>22</v>
      </c>
      <c r="N12">
        <v>1</v>
      </c>
      <c r="O12">
        <v>170</v>
      </c>
      <c r="P12">
        <v>0</v>
      </c>
      <c r="Q12">
        <v>1</v>
      </c>
      <c r="R12">
        <v>1</v>
      </c>
      <c r="S12">
        <v>0</v>
      </c>
      <c r="T12">
        <v>0.52683233239852134</v>
      </c>
      <c r="U12">
        <v>0.52683233239852134</v>
      </c>
      <c r="V12">
        <v>0.47316766760147866</v>
      </c>
      <c r="W12">
        <v>-0.74830547634358935</v>
      </c>
      <c r="X12">
        <v>0</v>
      </c>
      <c r="Y12">
        <v>1.113415747675814</v>
      </c>
      <c r="AA12">
        <v>8.1988382718484396E-3</v>
      </c>
      <c r="AC12" t="s">
        <v>161</v>
      </c>
      <c r="AD12">
        <v>0.16008137127532318</v>
      </c>
      <c r="AF12">
        <v>0.11570248385217184</v>
      </c>
      <c r="AG12">
        <v>-9.5173759881882706E-3</v>
      </c>
      <c r="AH12">
        <v>-1.1620319130241103E-3</v>
      </c>
      <c r="AI12">
        <v>3.3309195835144749E-3</v>
      </c>
      <c r="AJ12">
        <v>-5.1897529340951846E-3</v>
      </c>
      <c r="AK12">
        <v>-2.8841557897082383E-5</v>
      </c>
      <c r="AL12">
        <v>3.3280346719308921E-3</v>
      </c>
      <c r="AM12">
        <v>4.2783150336889788E-4</v>
      </c>
      <c r="AN12">
        <v>0.24560206614077984</v>
      </c>
      <c r="AO12">
        <v>1.1198250110560763E-3</v>
      </c>
      <c r="AP12">
        <v>-1.36289976853476E-3</v>
      </c>
      <c r="AQ12">
        <v>-1.5894947508177514E-3</v>
      </c>
      <c r="AR12">
        <v>-1.655112235807507E-3</v>
      </c>
      <c r="AS12">
        <v>-7.4298576747060274E-4</v>
      </c>
      <c r="AT12">
        <v>-2.5473236929497788E-2</v>
      </c>
      <c r="AU12">
        <v>-2.9509408242344392E-4</v>
      </c>
      <c r="AW12">
        <v>-2.3226473371162195E-16</v>
      </c>
      <c r="BD12">
        <v>0.2553573836960652</v>
      </c>
      <c r="BE12">
        <v>1</v>
      </c>
      <c r="BF12">
        <v>0</v>
      </c>
      <c r="BG12">
        <v>8</v>
      </c>
      <c r="BH12">
        <v>0</v>
      </c>
      <c r="BI12">
        <v>0.85185185185185186</v>
      </c>
      <c r="BJ12">
        <v>1</v>
      </c>
      <c r="BK12">
        <v>1.851851851851849E-2</v>
      </c>
    </row>
    <row r="13" spans="1:63" x14ac:dyDescent="0.45">
      <c r="A13">
        <v>7.4</v>
      </c>
      <c r="B13">
        <v>51</v>
      </c>
      <c r="C13">
        <v>4</v>
      </c>
      <c r="D13">
        <v>1.083</v>
      </c>
      <c r="E13">
        <v>101</v>
      </c>
      <c r="F13">
        <v>2</v>
      </c>
      <c r="G13">
        <v>100</v>
      </c>
      <c r="H13">
        <v>0</v>
      </c>
      <c r="I13">
        <v>53</v>
      </c>
      <c r="J13">
        <v>7</v>
      </c>
      <c r="K13">
        <v>4</v>
      </c>
      <c r="L13">
        <v>34</v>
      </c>
      <c r="M13">
        <v>28</v>
      </c>
      <c r="N13">
        <v>0</v>
      </c>
      <c r="O13">
        <v>167</v>
      </c>
      <c r="P13">
        <v>0</v>
      </c>
      <c r="Q13">
        <v>1</v>
      </c>
      <c r="R13">
        <v>1</v>
      </c>
      <c r="S13">
        <v>0</v>
      </c>
      <c r="T13">
        <v>0.23104129634571494</v>
      </c>
      <c r="U13">
        <v>0.23104129634571494</v>
      </c>
      <c r="V13">
        <v>0.76895870365428509</v>
      </c>
      <c r="W13">
        <v>-0.26271801227830005</v>
      </c>
      <c r="X13">
        <v>100</v>
      </c>
      <c r="Y13">
        <v>0.30045995350302768</v>
      </c>
      <c r="AA13">
        <v>-0.57185513402915467</v>
      </c>
      <c r="AC13" t="s">
        <v>162</v>
      </c>
      <c r="AD13">
        <v>0.18876715801062649</v>
      </c>
      <c r="AF13">
        <v>-1.4804665626335856E-2</v>
      </c>
      <c r="AG13">
        <v>2.4518338123799971E-3</v>
      </c>
      <c r="AH13">
        <v>-3.0598197503956779E-4</v>
      </c>
      <c r="AI13">
        <v>-7.7405362761183988E-5</v>
      </c>
      <c r="AJ13">
        <v>-3.5056056806976625E-3</v>
      </c>
      <c r="AK13">
        <v>-6.1745685325783332E-5</v>
      </c>
      <c r="AL13">
        <v>-7.4470936095497595E-5</v>
      </c>
      <c r="AM13">
        <v>-4.6667371695400199E-5</v>
      </c>
      <c r="AN13">
        <v>1.1198250110560687E-3</v>
      </c>
      <c r="AO13">
        <v>1.2924597315268395E-3</v>
      </c>
      <c r="AP13">
        <v>-1.1745028738044177E-3</v>
      </c>
      <c r="AQ13">
        <v>-2.2776823607922707E-3</v>
      </c>
      <c r="AR13">
        <v>4.0328921377958139E-5</v>
      </c>
      <c r="AS13">
        <v>-1.2843039341226707E-5</v>
      </c>
      <c r="AT13">
        <v>7.12923622223965E-3</v>
      </c>
      <c r="AU13">
        <v>-8.4376371458409069E-5</v>
      </c>
      <c r="AW13">
        <v>-8.9393529840660712E-17</v>
      </c>
      <c r="BD13">
        <v>0.26085552239859561</v>
      </c>
      <c r="BE13">
        <v>1</v>
      </c>
      <c r="BF13">
        <v>0</v>
      </c>
      <c r="BG13">
        <v>9</v>
      </c>
      <c r="BH13">
        <v>0</v>
      </c>
      <c r="BI13">
        <v>0.83333333333333337</v>
      </c>
      <c r="BJ13">
        <v>1</v>
      </c>
      <c r="BK13">
        <v>1.851851851851849E-2</v>
      </c>
    </row>
    <row r="14" spans="1:63" x14ac:dyDescent="0.45">
      <c r="A14">
        <v>7.5</v>
      </c>
      <c r="B14">
        <v>43</v>
      </c>
      <c r="C14">
        <v>5</v>
      </c>
      <c r="D14">
        <v>0.48</v>
      </c>
      <c r="E14">
        <v>59</v>
      </c>
      <c r="F14">
        <v>3</v>
      </c>
      <c r="G14">
        <v>127</v>
      </c>
      <c r="H14">
        <v>0</v>
      </c>
      <c r="I14">
        <v>30</v>
      </c>
      <c r="J14">
        <v>4</v>
      </c>
      <c r="K14">
        <v>2</v>
      </c>
      <c r="L14">
        <v>35</v>
      </c>
      <c r="M14">
        <v>17</v>
      </c>
      <c r="N14">
        <v>0</v>
      </c>
      <c r="O14">
        <v>175</v>
      </c>
      <c r="P14">
        <v>0</v>
      </c>
      <c r="Q14">
        <v>1</v>
      </c>
      <c r="R14">
        <v>1</v>
      </c>
      <c r="S14">
        <v>0</v>
      </c>
      <c r="T14">
        <v>0.67770297432976467</v>
      </c>
      <c r="U14">
        <v>0.67770297432976467</v>
      </c>
      <c r="V14">
        <v>0.32229702567023533</v>
      </c>
      <c r="W14">
        <v>-1.1322817186543501</v>
      </c>
      <c r="X14">
        <v>0</v>
      </c>
      <c r="Y14">
        <v>2.1027279818063542</v>
      </c>
      <c r="AA14">
        <v>-9.9078449098098403E-2</v>
      </c>
      <c r="AC14" t="s">
        <v>163</v>
      </c>
      <c r="AD14">
        <v>0.25882447677969039</v>
      </c>
      <c r="AF14">
        <v>3.2141298693720018E-2</v>
      </c>
      <c r="AG14">
        <v>-4.5831140932727108E-3</v>
      </c>
      <c r="AH14">
        <v>6.6242151670788585E-4</v>
      </c>
      <c r="AI14">
        <v>-1.7445814582426854E-4</v>
      </c>
      <c r="AJ14">
        <v>3.6948578751710552E-3</v>
      </c>
      <c r="AK14">
        <v>3.8105087756095104E-5</v>
      </c>
      <c r="AL14">
        <v>-3.7752889951185299E-4</v>
      </c>
      <c r="AM14">
        <v>-5.7300457410252379E-5</v>
      </c>
      <c r="AN14">
        <v>-1.3628997685346993E-3</v>
      </c>
      <c r="AO14">
        <v>-1.1745028738044049E-3</v>
      </c>
      <c r="AP14">
        <v>4.9346025097432656E-3</v>
      </c>
      <c r="AQ14">
        <v>2.3172805999094625E-3</v>
      </c>
      <c r="AR14">
        <v>2.7373713942937438E-4</v>
      </c>
      <c r="AS14">
        <v>1.6085751986311588E-5</v>
      </c>
      <c r="AT14">
        <v>-1.6587628887688208E-2</v>
      </c>
      <c r="AU14">
        <v>-1.638210935436421E-4</v>
      </c>
      <c r="AW14">
        <v>-5.5280348792724344E-17</v>
      </c>
      <c r="BD14">
        <v>0.27645536017369426</v>
      </c>
      <c r="BE14">
        <v>1</v>
      </c>
      <c r="BF14">
        <v>0</v>
      </c>
      <c r="BG14">
        <v>10</v>
      </c>
      <c r="BH14">
        <v>0</v>
      </c>
      <c r="BI14">
        <v>0.81481481481481488</v>
      </c>
      <c r="BJ14">
        <v>1</v>
      </c>
      <c r="BK14">
        <v>0</v>
      </c>
    </row>
    <row r="15" spans="1:63" x14ac:dyDescent="0.45">
      <c r="A15">
        <v>7.5</v>
      </c>
      <c r="B15">
        <v>51</v>
      </c>
      <c r="C15">
        <v>18</v>
      </c>
      <c r="D15">
        <v>0.23100000000000001</v>
      </c>
      <c r="E15">
        <v>109</v>
      </c>
      <c r="F15">
        <v>5</v>
      </c>
      <c r="G15">
        <v>111</v>
      </c>
      <c r="H15">
        <v>0</v>
      </c>
      <c r="I15">
        <v>41</v>
      </c>
      <c r="J15">
        <v>7</v>
      </c>
      <c r="K15">
        <v>3</v>
      </c>
      <c r="L15">
        <v>49</v>
      </c>
      <c r="M15">
        <v>29</v>
      </c>
      <c r="N15">
        <v>1</v>
      </c>
      <c r="O15">
        <v>165</v>
      </c>
      <c r="P15">
        <v>1</v>
      </c>
      <c r="Q15">
        <v>0</v>
      </c>
      <c r="R15">
        <v>1</v>
      </c>
      <c r="S15">
        <v>1</v>
      </c>
      <c r="T15">
        <v>0.32150609453765872</v>
      </c>
      <c r="U15">
        <v>0.32150609453765872</v>
      </c>
      <c r="V15">
        <v>0.67849390546234134</v>
      </c>
      <c r="W15">
        <v>-1.1347387789128809</v>
      </c>
      <c r="X15">
        <v>0</v>
      </c>
      <c r="Y15">
        <v>2.1103609449085199</v>
      </c>
      <c r="AA15">
        <v>0.12052454198375046</v>
      </c>
      <c r="AF15">
        <v>8.1042088153911992E-2</v>
      </c>
      <c r="AG15">
        <v>1.5903499521611817E-3</v>
      </c>
      <c r="AH15">
        <v>1.1321070844148801E-3</v>
      </c>
      <c r="AI15">
        <v>-1.2467045535736278E-4</v>
      </c>
      <c r="AJ15">
        <v>1.6701300238974493E-3</v>
      </c>
      <c r="AK15">
        <v>-3.3563533262989339E-4</v>
      </c>
      <c r="AL15">
        <v>-3.5491482758300244E-3</v>
      </c>
      <c r="AM15">
        <v>-1.4090172863106984E-4</v>
      </c>
      <c r="AN15">
        <v>-1.5894947508176762E-3</v>
      </c>
      <c r="AO15">
        <v>-2.27768236079218E-3</v>
      </c>
      <c r="AP15">
        <v>2.3172805999093311E-3</v>
      </c>
      <c r="AQ15">
        <v>3.7646506727548941E-2</v>
      </c>
      <c r="AR15">
        <v>-1.6449125815180829E-4</v>
      </c>
      <c r="AS15">
        <v>-1.7576915364268681E-4</v>
      </c>
      <c r="AT15">
        <v>2.4126106682137296E-2</v>
      </c>
      <c r="AU15">
        <v>-7.4531235957126061E-4</v>
      </c>
      <c r="AW15">
        <v>-7.2356552181969144E-16</v>
      </c>
      <c r="BD15">
        <v>0.27668624367926892</v>
      </c>
      <c r="BE15">
        <v>0</v>
      </c>
      <c r="BF15">
        <v>1</v>
      </c>
      <c r="BG15">
        <v>10</v>
      </c>
      <c r="BH15">
        <v>1</v>
      </c>
      <c r="BI15">
        <v>0.81481481481481488</v>
      </c>
      <c r="BJ15">
        <v>0.98958333333333337</v>
      </c>
      <c r="BK15">
        <v>1.8325617283950699E-2</v>
      </c>
    </row>
    <row r="16" spans="1:63" x14ac:dyDescent="0.45">
      <c r="A16">
        <v>7.6</v>
      </c>
      <c r="B16">
        <v>42</v>
      </c>
      <c r="C16">
        <v>1</v>
      </c>
      <c r="D16">
        <v>1.4279999999999999</v>
      </c>
      <c r="E16">
        <v>121</v>
      </c>
      <c r="F16">
        <v>4</v>
      </c>
      <c r="G16">
        <v>84</v>
      </c>
      <c r="H16">
        <v>0</v>
      </c>
      <c r="I16">
        <v>45</v>
      </c>
      <c r="J16">
        <v>5</v>
      </c>
      <c r="K16">
        <v>4</v>
      </c>
      <c r="L16">
        <v>24</v>
      </c>
      <c r="M16">
        <v>14</v>
      </c>
      <c r="N16">
        <v>0</v>
      </c>
      <c r="O16">
        <v>165</v>
      </c>
      <c r="P16">
        <v>1</v>
      </c>
      <c r="Q16">
        <v>0</v>
      </c>
      <c r="R16">
        <v>1</v>
      </c>
      <c r="S16">
        <v>1</v>
      </c>
      <c r="T16">
        <v>0.50033571497204143</v>
      </c>
      <c r="U16">
        <v>0.50033571497204143</v>
      </c>
      <c r="V16">
        <v>0.49966428502795857</v>
      </c>
      <c r="W16">
        <v>-0.69247597592410048</v>
      </c>
      <c r="X16">
        <v>100</v>
      </c>
      <c r="Y16">
        <v>0.99865804114319445</v>
      </c>
      <c r="AA16">
        <v>-0.15751484639732397</v>
      </c>
      <c r="AC16" t="s">
        <v>164</v>
      </c>
      <c r="AD16">
        <v>158.88871827230622</v>
      </c>
      <c r="AF16">
        <v>-3.4971166770929381E-2</v>
      </c>
      <c r="AG16">
        <v>-1.4701867061134354E-4</v>
      </c>
      <c r="AH16">
        <v>1.2885337355040709E-4</v>
      </c>
      <c r="AI16">
        <v>-1.6437250839594322E-3</v>
      </c>
      <c r="AJ16">
        <v>-4.8284984997883458E-3</v>
      </c>
      <c r="AK16">
        <v>-7.0088532177066338E-6</v>
      </c>
      <c r="AL16">
        <v>5.3326139892476664E-4</v>
      </c>
      <c r="AM16">
        <v>-2.3341178383596112E-5</v>
      </c>
      <c r="AN16">
        <v>-1.655112235807522E-3</v>
      </c>
      <c r="AO16">
        <v>4.0328921377953044E-5</v>
      </c>
      <c r="AP16">
        <v>2.7373713942939433E-4</v>
      </c>
      <c r="AQ16">
        <v>-1.644912581517643E-4</v>
      </c>
      <c r="AR16">
        <v>2.3720577337365449E-3</v>
      </c>
      <c r="AS16">
        <v>4.5391327074606554E-5</v>
      </c>
      <c r="AT16">
        <v>-1.8404409732596849E-3</v>
      </c>
      <c r="AU16">
        <v>-2.5557917209641511E-4</v>
      </c>
      <c r="AW16">
        <v>-1.2016651175721821E-16</v>
      </c>
      <c r="BD16">
        <v>0.2829739397973049</v>
      </c>
      <c r="BE16">
        <v>1</v>
      </c>
      <c r="BF16">
        <v>0</v>
      </c>
      <c r="BG16">
        <v>11</v>
      </c>
      <c r="BH16">
        <v>1</v>
      </c>
      <c r="BI16">
        <v>0.79629629629629628</v>
      </c>
      <c r="BJ16">
        <v>0.98958333333333337</v>
      </c>
      <c r="BK16">
        <v>1.8325617283950591E-2</v>
      </c>
    </row>
    <row r="17" spans="1:63" x14ac:dyDescent="0.45">
      <c r="A17">
        <v>7.6</v>
      </c>
      <c r="B17">
        <v>50</v>
      </c>
      <c r="C17">
        <v>3</v>
      </c>
      <c r="D17">
        <v>0.53200000000000003</v>
      </c>
      <c r="E17">
        <v>111</v>
      </c>
      <c r="F17">
        <v>2</v>
      </c>
      <c r="G17">
        <v>120</v>
      </c>
      <c r="H17">
        <v>0</v>
      </c>
      <c r="I17">
        <v>46</v>
      </c>
      <c r="J17">
        <v>3</v>
      </c>
      <c r="K17">
        <v>4</v>
      </c>
      <c r="L17">
        <v>32</v>
      </c>
      <c r="M17">
        <v>26</v>
      </c>
      <c r="N17">
        <v>0</v>
      </c>
      <c r="O17">
        <v>172</v>
      </c>
      <c r="P17">
        <v>0</v>
      </c>
      <c r="Q17">
        <v>1</v>
      </c>
      <c r="R17">
        <v>1</v>
      </c>
      <c r="S17">
        <v>0</v>
      </c>
      <c r="T17">
        <v>0.30911331039359385</v>
      </c>
      <c r="U17">
        <v>0.30911331039359385</v>
      </c>
      <c r="V17">
        <v>0.69088668960640609</v>
      </c>
      <c r="W17">
        <v>-0.3697794489698164</v>
      </c>
      <c r="X17">
        <v>100</v>
      </c>
      <c r="Y17">
        <v>0.447415350510941</v>
      </c>
      <c r="AA17">
        <v>-2.6513388344143546E-2</v>
      </c>
      <c r="AC17" t="s">
        <v>101</v>
      </c>
      <c r="AD17">
        <v>148</v>
      </c>
      <c r="AF17">
        <v>-5.3909447291092313E-3</v>
      </c>
      <c r="AG17">
        <v>-1.1827200375403577E-4</v>
      </c>
      <c r="AH17">
        <v>-2.4243518262498983E-4</v>
      </c>
      <c r="AI17">
        <v>-1.2992585466334178E-5</v>
      </c>
      <c r="AJ17">
        <v>2.360688791865E-4</v>
      </c>
      <c r="AK17">
        <v>1.3792779277910406E-5</v>
      </c>
      <c r="AL17">
        <v>-1.8010432150527295E-4</v>
      </c>
      <c r="AM17">
        <v>4.1572912331007359E-5</v>
      </c>
      <c r="AN17">
        <v>-7.4298576747060707E-4</v>
      </c>
      <c r="AO17">
        <v>-1.2843039341235526E-5</v>
      </c>
      <c r="AP17">
        <v>1.6085751986322545E-5</v>
      </c>
      <c r="AQ17">
        <v>-1.7576915364268846E-4</v>
      </c>
      <c r="AR17">
        <v>4.5391327074606033E-5</v>
      </c>
      <c r="AS17">
        <v>2.0347249957218357E-4</v>
      </c>
      <c r="AT17">
        <v>-1.3214526153386425E-3</v>
      </c>
      <c r="AU17">
        <v>3.8466176975866105E-5</v>
      </c>
      <c r="AW17">
        <v>6.7658379991644023E-17</v>
      </c>
      <c r="BD17">
        <v>0.28674094874179545</v>
      </c>
      <c r="BE17">
        <v>1</v>
      </c>
      <c r="BF17">
        <v>0</v>
      </c>
      <c r="BG17">
        <v>12</v>
      </c>
      <c r="BH17">
        <v>1</v>
      </c>
      <c r="BI17">
        <v>0.77777777777777779</v>
      </c>
      <c r="BJ17">
        <v>0.98958333333333337</v>
      </c>
      <c r="BK17">
        <v>1.8325617283950591E-2</v>
      </c>
    </row>
    <row r="18" spans="1:63" x14ac:dyDescent="0.45">
      <c r="A18">
        <v>7.6</v>
      </c>
      <c r="B18">
        <v>51</v>
      </c>
      <c r="C18">
        <v>15</v>
      </c>
      <c r="D18">
        <v>0.93500000000000005</v>
      </c>
      <c r="E18">
        <v>112</v>
      </c>
      <c r="F18">
        <v>4</v>
      </c>
      <c r="G18">
        <v>72</v>
      </c>
      <c r="H18">
        <v>0</v>
      </c>
      <c r="I18">
        <v>36</v>
      </c>
      <c r="J18">
        <v>4</v>
      </c>
      <c r="K18">
        <v>3</v>
      </c>
      <c r="L18">
        <v>40</v>
      </c>
      <c r="M18">
        <v>29</v>
      </c>
      <c r="N18">
        <v>0</v>
      </c>
      <c r="O18">
        <v>171</v>
      </c>
      <c r="P18">
        <v>1</v>
      </c>
      <c r="Q18">
        <v>0</v>
      </c>
      <c r="R18">
        <v>1</v>
      </c>
      <c r="S18">
        <v>1</v>
      </c>
      <c r="T18">
        <v>0.82265230436433867</v>
      </c>
      <c r="U18">
        <v>0.82265230436433867</v>
      </c>
      <c r="V18">
        <v>0.17734769563566133</v>
      </c>
      <c r="W18">
        <v>-0.1952216410054784</v>
      </c>
      <c r="X18">
        <v>100</v>
      </c>
      <c r="Y18">
        <v>0.21558037909186606</v>
      </c>
      <c r="AA18">
        <v>8.7472614118822463E-3</v>
      </c>
      <c r="AC18" t="s">
        <v>158</v>
      </c>
      <c r="AD18">
        <v>0.25573954919868486</v>
      </c>
      <c r="AF18">
        <v>0.1348982081996605</v>
      </c>
      <c r="AG18">
        <v>1.926554838824486E-2</v>
      </c>
      <c r="AH18">
        <v>-2.6581971612316439E-4</v>
      </c>
      <c r="AI18">
        <v>-4.9653605554945892E-4</v>
      </c>
      <c r="AJ18">
        <v>-2.6190851501667077E-2</v>
      </c>
      <c r="AK18">
        <v>-9.9043790195852506E-4</v>
      </c>
      <c r="AL18">
        <v>-6.5193910762288412E-3</v>
      </c>
      <c r="AM18">
        <v>-7.8717691251347353E-4</v>
      </c>
      <c r="AN18">
        <v>-2.5473236929497822E-2</v>
      </c>
      <c r="AO18">
        <v>7.1292362222398148E-3</v>
      </c>
      <c r="AP18">
        <v>-1.6587628887688551E-2</v>
      </c>
      <c r="AQ18">
        <v>2.4126106682136571E-2</v>
      </c>
      <c r="AR18">
        <v>-1.8404409732596836E-3</v>
      </c>
      <c r="AS18">
        <v>-1.3214526153385701E-3</v>
      </c>
      <c r="AT18">
        <v>0.29785173115136038</v>
      </c>
      <c r="AU18">
        <v>-1.4629665559981961E-3</v>
      </c>
      <c r="AW18">
        <v>-1.5567541079226695E-15</v>
      </c>
      <c r="BD18">
        <v>0.29857158041138931</v>
      </c>
      <c r="BE18">
        <v>1</v>
      </c>
      <c r="BF18">
        <v>0</v>
      </c>
      <c r="BG18">
        <v>13</v>
      </c>
      <c r="BH18">
        <v>1</v>
      </c>
      <c r="BI18">
        <v>0.7592592592592593</v>
      </c>
      <c r="BJ18">
        <v>0.98958333333333337</v>
      </c>
      <c r="BK18">
        <v>1.8325617283950699E-2</v>
      </c>
    </row>
    <row r="19" spans="1:63" x14ac:dyDescent="0.45">
      <c r="A19">
        <v>7.7</v>
      </c>
      <c r="B19">
        <v>46</v>
      </c>
      <c r="C19">
        <v>3</v>
      </c>
      <c r="D19">
        <v>2.6259999999999999</v>
      </c>
      <c r="E19">
        <v>43</v>
      </c>
      <c r="F19">
        <v>2</v>
      </c>
      <c r="G19">
        <v>74</v>
      </c>
      <c r="H19">
        <v>0</v>
      </c>
      <c r="I19">
        <v>50</v>
      </c>
      <c r="J19">
        <v>4</v>
      </c>
      <c r="K19">
        <v>4</v>
      </c>
      <c r="L19">
        <v>50</v>
      </c>
      <c r="M19">
        <v>21</v>
      </c>
      <c r="N19">
        <v>0</v>
      </c>
      <c r="O19">
        <v>180</v>
      </c>
      <c r="P19">
        <v>0</v>
      </c>
      <c r="Q19">
        <v>1</v>
      </c>
      <c r="R19">
        <v>1</v>
      </c>
      <c r="S19">
        <v>0</v>
      </c>
      <c r="T19">
        <v>0.30991338541742158</v>
      </c>
      <c r="U19">
        <v>0.30991338541742158</v>
      </c>
      <c r="V19">
        <v>0.69008661458257836</v>
      </c>
      <c r="W19">
        <v>-0.37093816088831155</v>
      </c>
      <c r="X19">
        <v>100</v>
      </c>
      <c r="Y19">
        <v>0.4490934599635481</v>
      </c>
      <c r="AA19">
        <v>-1.60595430899662</v>
      </c>
      <c r="AC19" t="s">
        <v>159</v>
      </c>
      <c r="AD19">
        <v>0.05</v>
      </c>
      <c r="AF19">
        <v>-0.44664666453937407</v>
      </c>
      <c r="AG19">
        <v>-1.0129200808761311E-2</v>
      </c>
      <c r="AH19">
        <v>5.5783376742955176E-5</v>
      </c>
      <c r="AI19">
        <v>6.4573803317273027E-4</v>
      </c>
      <c r="AJ19">
        <v>5.33774123778073E-3</v>
      </c>
      <c r="AK19">
        <v>4.2848382639676396E-4</v>
      </c>
      <c r="AL19">
        <v>1.3784370517630443E-3</v>
      </c>
      <c r="AM19">
        <v>2.7075069183983693E-4</v>
      </c>
      <c r="AN19">
        <v>-2.9509408242314375E-4</v>
      </c>
      <c r="AO19">
        <v>-8.43763714585812E-5</v>
      </c>
      <c r="AP19">
        <v>-1.6382109354331844E-4</v>
      </c>
      <c r="AQ19">
        <v>-7.4531235957104127E-4</v>
      </c>
      <c r="AR19">
        <v>-2.5557917209624375E-4</v>
      </c>
      <c r="AS19">
        <v>3.8466176975853976E-5</v>
      </c>
      <c r="AT19">
        <v>-1.4629665559992597E-3</v>
      </c>
      <c r="AU19">
        <v>2.6444222530989155E-3</v>
      </c>
      <c r="AW19">
        <v>2.2485154209379084E-15</v>
      </c>
      <c r="BD19">
        <v>0.30911331039359385</v>
      </c>
      <c r="BE19">
        <v>1</v>
      </c>
      <c r="BF19">
        <v>0</v>
      </c>
      <c r="BG19">
        <v>14</v>
      </c>
      <c r="BH19">
        <v>1</v>
      </c>
      <c r="BI19">
        <v>0.7407407407407407</v>
      </c>
      <c r="BJ19">
        <v>0.98958333333333337</v>
      </c>
      <c r="BK19">
        <v>1.8325617283950591E-2</v>
      </c>
    </row>
    <row r="20" spans="1:63" x14ac:dyDescent="0.45">
      <c r="A20">
        <v>7.8</v>
      </c>
      <c r="B20">
        <v>46</v>
      </c>
      <c r="C20">
        <v>17</v>
      </c>
      <c r="D20">
        <v>1.4810000000000001</v>
      </c>
      <c r="E20">
        <v>126</v>
      </c>
      <c r="F20">
        <v>3</v>
      </c>
      <c r="G20">
        <v>97</v>
      </c>
      <c r="H20">
        <v>0</v>
      </c>
      <c r="I20">
        <v>40</v>
      </c>
      <c r="J20">
        <v>1</v>
      </c>
      <c r="K20">
        <v>6</v>
      </c>
      <c r="L20">
        <v>47</v>
      </c>
      <c r="M20">
        <v>24</v>
      </c>
      <c r="N20">
        <v>0</v>
      </c>
      <c r="O20">
        <v>165</v>
      </c>
      <c r="P20">
        <v>0</v>
      </c>
      <c r="Q20">
        <v>1</v>
      </c>
      <c r="R20">
        <v>1</v>
      </c>
      <c r="S20">
        <v>0</v>
      </c>
      <c r="T20">
        <v>0.48454821522118086</v>
      </c>
      <c r="U20">
        <v>0.48454821522118086</v>
      </c>
      <c r="V20">
        <v>0.51545178477881914</v>
      </c>
      <c r="W20">
        <v>-0.66271151088133962</v>
      </c>
      <c r="X20">
        <v>100</v>
      </c>
      <c r="Y20">
        <v>0.94004566388125121</v>
      </c>
      <c r="AA20">
        <v>8.902139272501651E-2</v>
      </c>
      <c r="AC20" t="s">
        <v>160</v>
      </c>
      <c r="AD20" t="s">
        <v>185</v>
      </c>
      <c r="BD20">
        <v>0.30991338541742158</v>
      </c>
      <c r="BE20">
        <v>1</v>
      </c>
      <c r="BF20">
        <v>0</v>
      </c>
      <c r="BG20">
        <v>15</v>
      </c>
      <c r="BH20">
        <v>1</v>
      </c>
      <c r="BI20">
        <v>0.72222222222222221</v>
      </c>
      <c r="BJ20">
        <v>0.98958333333333337</v>
      </c>
      <c r="BK20">
        <v>0</v>
      </c>
    </row>
    <row r="21" spans="1:63" x14ac:dyDescent="0.45">
      <c r="A21">
        <v>7.9</v>
      </c>
      <c r="B21">
        <v>35</v>
      </c>
      <c r="C21">
        <v>6</v>
      </c>
      <c r="D21">
        <v>4.7E-2</v>
      </c>
      <c r="E21">
        <v>65</v>
      </c>
      <c r="F21">
        <v>4</v>
      </c>
      <c r="G21">
        <v>88</v>
      </c>
      <c r="H21">
        <v>0</v>
      </c>
      <c r="I21">
        <v>27</v>
      </c>
      <c r="J21">
        <v>5</v>
      </c>
      <c r="K21">
        <v>6</v>
      </c>
      <c r="L21">
        <v>37</v>
      </c>
      <c r="M21">
        <v>16</v>
      </c>
      <c r="N21">
        <v>0</v>
      </c>
      <c r="O21">
        <v>186</v>
      </c>
      <c r="P21">
        <v>1</v>
      </c>
      <c r="Q21">
        <v>0</v>
      </c>
      <c r="R21">
        <v>1</v>
      </c>
      <c r="S21">
        <v>1</v>
      </c>
      <c r="T21">
        <v>0.70308647253854262</v>
      </c>
      <c r="U21">
        <v>0.70308647253854262</v>
      </c>
      <c r="V21">
        <v>0.29691352746145738</v>
      </c>
      <c r="W21">
        <v>-0.35227538970248218</v>
      </c>
      <c r="X21">
        <v>100</v>
      </c>
      <c r="Y21">
        <v>0.42230015660723841</v>
      </c>
      <c r="BD21">
        <v>0.32150609453765872</v>
      </c>
      <c r="BE21">
        <v>0</v>
      </c>
      <c r="BF21">
        <v>1</v>
      </c>
      <c r="BG21">
        <v>15</v>
      </c>
      <c r="BH21">
        <v>2</v>
      </c>
      <c r="BI21">
        <v>0.72222222222222221</v>
      </c>
      <c r="BJ21">
        <v>0.97916666666666663</v>
      </c>
      <c r="BK21">
        <v>1.8132716049382686E-2</v>
      </c>
    </row>
    <row r="22" spans="1:63" x14ac:dyDescent="0.45">
      <c r="A22">
        <v>7.9</v>
      </c>
      <c r="B22">
        <v>42</v>
      </c>
      <c r="C22">
        <v>4</v>
      </c>
      <c r="D22">
        <v>1.2829999999999999</v>
      </c>
      <c r="E22">
        <v>68</v>
      </c>
      <c r="F22">
        <v>4</v>
      </c>
      <c r="G22">
        <v>90</v>
      </c>
      <c r="H22">
        <v>0</v>
      </c>
      <c r="I22">
        <v>37</v>
      </c>
      <c r="J22">
        <v>6</v>
      </c>
      <c r="K22">
        <v>3</v>
      </c>
      <c r="L22">
        <v>36</v>
      </c>
      <c r="M22">
        <v>17</v>
      </c>
      <c r="N22">
        <v>0</v>
      </c>
      <c r="O22">
        <v>175</v>
      </c>
      <c r="P22">
        <v>1</v>
      </c>
      <c r="Q22">
        <v>0</v>
      </c>
      <c r="R22">
        <v>1</v>
      </c>
      <c r="S22">
        <v>1</v>
      </c>
      <c r="T22">
        <v>0.68150231074114376</v>
      </c>
      <c r="U22">
        <v>0.68150231074114376</v>
      </c>
      <c r="V22">
        <v>0.31849768925885624</v>
      </c>
      <c r="W22">
        <v>-0.38345563718197484</v>
      </c>
      <c r="X22">
        <v>100</v>
      </c>
      <c r="Y22">
        <v>0.46734645538103214</v>
      </c>
      <c r="BD22">
        <v>0.32362921550091556</v>
      </c>
      <c r="BE22">
        <v>1</v>
      </c>
      <c r="BF22">
        <v>0</v>
      </c>
      <c r="BG22">
        <v>16</v>
      </c>
      <c r="BH22">
        <v>2</v>
      </c>
      <c r="BI22">
        <v>0.70370370370370372</v>
      </c>
      <c r="BJ22">
        <v>0.97916666666666663</v>
      </c>
      <c r="BK22">
        <v>0</v>
      </c>
    </row>
    <row r="23" spans="1:63" x14ac:dyDescent="0.45">
      <c r="A23">
        <v>7.9</v>
      </c>
      <c r="B23">
        <v>51</v>
      </c>
      <c r="C23">
        <v>3</v>
      </c>
      <c r="D23">
        <v>1.464</v>
      </c>
      <c r="E23">
        <v>118</v>
      </c>
      <c r="F23">
        <v>4</v>
      </c>
      <c r="G23">
        <v>115</v>
      </c>
      <c r="H23">
        <v>0</v>
      </c>
      <c r="I23">
        <v>46</v>
      </c>
      <c r="J23">
        <v>6</v>
      </c>
      <c r="K23">
        <v>4</v>
      </c>
      <c r="L23">
        <v>33</v>
      </c>
      <c r="M23">
        <v>31</v>
      </c>
      <c r="N23">
        <v>0</v>
      </c>
      <c r="O23">
        <v>167</v>
      </c>
      <c r="P23">
        <v>1</v>
      </c>
      <c r="Q23">
        <v>0</v>
      </c>
      <c r="R23">
        <v>1</v>
      </c>
      <c r="S23">
        <v>1</v>
      </c>
      <c r="T23">
        <v>0.65480393250812574</v>
      </c>
      <c r="U23">
        <v>0.65480393250812574</v>
      </c>
      <c r="V23">
        <v>0.34519606749187426</v>
      </c>
      <c r="W23">
        <v>-0.42341942784020131</v>
      </c>
      <c r="X23">
        <v>100</v>
      </c>
      <c r="Y23">
        <v>0.5271747012417195</v>
      </c>
      <c r="AC23" t="s">
        <v>166</v>
      </c>
      <c r="AD23" t="s">
        <v>167</v>
      </c>
      <c r="AE23" t="s">
        <v>168</v>
      </c>
      <c r="AF23" t="s">
        <v>158</v>
      </c>
      <c r="AG23" t="s">
        <v>169</v>
      </c>
      <c r="AH23" t="s">
        <v>170</v>
      </c>
      <c r="AI23" t="s">
        <v>171</v>
      </c>
      <c r="BD23">
        <v>0.33953952964585304</v>
      </c>
      <c r="BE23">
        <v>0</v>
      </c>
      <c r="BF23">
        <v>1</v>
      </c>
      <c r="BG23">
        <v>16</v>
      </c>
      <c r="BH23">
        <v>3</v>
      </c>
      <c r="BI23">
        <v>0.70370370370370372</v>
      </c>
      <c r="BJ23">
        <v>0.96875</v>
      </c>
      <c r="BK23">
        <v>0</v>
      </c>
    </row>
    <row r="24" spans="1:63" x14ac:dyDescent="0.45">
      <c r="A24">
        <v>8</v>
      </c>
      <c r="B24">
        <v>44</v>
      </c>
      <c r="C24">
        <v>3</v>
      </c>
      <c r="D24">
        <v>1.18</v>
      </c>
      <c r="E24">
        <v>69</v>
      </c>
      <c r="F24">
        <v>2</v>
      </c>
      <c r="G24">
        <v>72</v>
      </c>
      <c r="H24">
        <v>0</v>
      </c>
      <c r="I24">
        <v>34</v>
      </c>
      <c r="J24">
        <v>6</v>
      </c>
      <c r="K24">
        <v>2</v>
      </c>
      <c r="L24">
        <v>47</v>
      </c>
      <c r="M24">
        <v>20</v>
      </c>
      <c r="N24">
        <v>0</v>
      </c>
      <c r="O24">
        <v>183</v>
      </c>
      <c r="P24">
        <v>0</v>
      </c>
      <c r="Q24">
        <v>1</v>
      </c>
      <c r="R24">
        <v>1</v>
      </c>
      <c r="S24">
        <v>0</v>
      </c>
      <c r="T24">
        <v>0.66741394304430091</v>
      </c>
      <c r="U24">
        <v>0.66741394304430091</v>
      </c>
      <c r="V24">
        <v>0.33258605695569909</v>
      </c>
      <c r="W24">
        <v>-1.1008566344619291</v>
      </c>
      <c r="X24">
        <v>0</v>
      </c>
      <c r="Y24">
        <v>2.006740598669178</v>
      </c>
      <c r="AB24" t="s">
        <v>100</v>
      </c>
      <c r="AC24">
        <v>-13.699690049393093</v>
      </c>
      <c r="AD24">
        <v>9.0529530770154931</v>
      </c>
      <c r="AE24">
        <v>2.2900288007110352</v>
      </c>
      <c r="AF24">
        <v>0.1302075069037418</v>
      </c>
      <c r="AG24">
        <v>1.1227943220884021E-6</v>
      </c>
      <c r="BD24">
        <v>0.34294752164655268</v>
      </c>
      <c r="BE24">
        <v>0</v>
      </c>
      <c r="BF24">
        <v>1</v>
      </c>
      <c r="BG24">
        <v>16</v>
      </c>
      <c r="BH24">
        <v>4</v>
      </c>
      <c r="BI24">
        <v>0.70370370370370372</v>
      </c>
      <c r="BJ24">
        <v>0.95833333333333337</v>
      </c>
      <c r="BK24">
        <v>1.7746913580246992E-2</v>
      </c>
    </row>
    <row r="25" spans="1:63" x14ac:dyDescent="0.45">
      <c r="A25">
        <v>8</v>
      </c>
      <c r="B25">
        <v>51</v>
      </c>
      <c r="C25">
        <v>2</v>
      </c>
      <c r="D25">
        <v>0.41699999999999998</v>
      </c>
      <c r="E25">
        <v>121</v>
      </c>
      <c r="F25">
        <v>3</v>
      </c>
      <c r="G25">
        <v>123</v>
      </c>
      <c r="H25">
        <v>0</v>
      </c>
      <c r="I25">
        <v>36</v>
      </c>
      <c r="J25">
        <v>8</v>
      </c>
      <c r="K25">
        <v>2</v>
      </c>
      <c r="L25">
        <v>33</v>
      </c>
      <c r="M25">
        <v>32</v>
      </c>
      <c r="N25">
        <v>1</v>
      </c>
      <c r="O25">
        <v>167</v>
      </c>
      <c r="P25">
        <v>0</v>
      </c>
      <c r="Q25">
        <v>1</v>
      </c>
      <c r="R25">
        <v>1</v>
      </c>
      <c r="S25">
        <v>0</v>
      </c>
      <c r="T25">
        <v>0.34751073667241245</v>
      </c>
      <c r="U25">
        <v>0.34751073667241245</v>
      </c>
      <c r="V25">
        <v>0.65248926332758761</v>
      </c>
      <c r="W25">
        <v>-0.42696059459103197</v>
      </c>
      <c r="X25">
        <v>100</v>
      </c>
      <c r="Y25">
        <v>0.53259226810900306</v>
      </c>
      <c r="AB25" t="s">
        <v>40</v>
      </c>
      <c r="AC25">
        <v>-0.36912608598061331</v>
      </c>
      <c r="AD25">
        <v>0.24443700063563431</v>
      </c>
      <c r="AE25">
        <v>2.2804238960308663</v>
      </c>
      <c r="AF25">
        <v>0.13101606073540839</v>
      </c>
      <c r="AG25">
        <v>0.69133823689520801</v>
      </c>
      <c r="AH25">
        <v>0.42817906115134302</v>
      </c>
      <c r="AI25">
        <v>1.1162352416491481</v>
      </c>
      <c r="BD25">
        <v>0.34751073667241245</v>
      </c>
      <c r="BE25">
        <v>1</v>
      </c>
      <c r="BF25">
        <v>0</v>
      </c>
      <c r="BG25">
        <v>17</v>
      </c>
      <c r="BH25">
        <v>4</v>
      </c>
      <c r="BI25">
        <v>0.68518518518518512</v>
      </c>
      <c r="BJ25">
        <v>0.95833333333333337</v>
      </c>
      <c r="BK25">
        <v>0</v>
      </c>
    </row>
    <row r="26" spans="1:63" x14ac:dyDescent="0.45">
      <c r="A26">
        <v>8</v>
      </c>
      <c r="B26">
        <v>51</v>
      </c>
      <c r="C26">
        <v>12</v>
      </c>
      <c r="D26">
        <v>1</v>
      </c>
      <c r="E26">
        <v>66</v>
      </c>
      <c r="F26">
        <v>3</v>
      </c>
      <c r="G26">
        <v>90</v>
      </c>
      <c r="H26">
        <v>0</v>
      </c>
      <c r="I26">
        <v>34</v>
      </c>
      <c r="J26">
        <v>6</v>
      </c>
      <c r="K26">
        <v>2</v>
      </c>
      <c r="L26">
        <v>40</v>
      </c>
      <c r="M26">
        <v>25</v>
      </c>
      <c r="N26">
        <v>0</v>
      </c>
      <c r="O26">
        <v>184</v>
      </c>
      <c r="P26">
        <v>1</v>
      </c>
      <c r="Q26">
        <v>0</v>
      </c>
      <c r="R26">
        <v>1</v>
      </c>
      <c r="S26">
        <v>1</v>
      </c>
      <c r="T26">
        <v>0.88338198624635711</v>
      </c>
      <c r="U26">
        <v>0.88338198624635711</v>
      </c>
      <c r="V26">
        <v>0.11661801375364289</v>
      </c>
      <c r="W26">
        <v>-0.1239975714172977</v>
      </c>
      <c r="X26">
        <v>100</v>
      </c>
      <c r="Y26">
        <v>0.13201312180835043</v>
      </c>
      <c r="AB26" t="s">
        <v>42</v>
      </c>
      <c r="AC26">
        <v>3.3525100273531422E-2</v>
      </c>
      <c r="AD26">
        <v>3.0443692332749298E-2</v>
      </c>
      <c r="AE26">
        <v>1.2126780660514205</v>
      </c>
      <c r="AF26">
        <v>0.27080238561256126</v>
      </c>
      <c r="AG26">
        <v>1.0340933994277122</v>
      </c>
      <c r="AH26">
        <v>0.97419534075801195</v>
      </c>
      <c r="AI26">
        <v>1.0976742692157733</v>
      </c>
      <c r="BD26">
        <v>0.36573721296784517</v>
      </c>
      <c r="BE26">
        <v>0</v>
      </c>
      <c r="BF26">
        <v>1</v>
      </c>
      <c r="BG26">
        <v>17</v>
      </c>
      <c r="BH26">
        <v>5</v>
      </c>
      <c r="BI26">
        <v>0.68518518518518512</v>
      </c>
      <c r="BJ26">
        <v>0.94791666666666663</v>
      </c>
      <c r="BK26">
        <v>0</v>
      </c>
    </row>
    <row r="27" spans="1:63" x14ac:dyDescent="0.45">
      <c r="A27">
        <v>8.1</v>
      </c>
      <c r="B27">
        <v>43</v>
      </c>
      <c r="C27">
        <v>23</v>
      </c>
      <c r="D27">
        <v>1.607</v>
      </c>
      <c r="E27">
        <v>123</v>
      </c>
      <c r="F27">
        <v>1</v>
      </c>
      <c r="G27">
        <v>72</v>
      </c>
      <c r="H27">
        <v>0</v>
      </c>
      <c r="I27">
        <v>45</v>
      </c>
      <c r="J27">
        <v>8</v>
      </c>
      <c r="K27">
        <v>3</v>
      </c>
      <c r="L27">
        <v>44</v>
      </c>
      <c r="M27">
        <v>19</v>
      </c>
      <c r="N27">
        <v>0</v>
      </c>
      <c r="O27">
        <v>170</v>
      </c>
      <c r="P27">
        <v>0</v>
      </c>
      <c r="Q27">
        <v>1</v>
      </c>
      <c r="R27">
        <v>1</v>
      </c>
      <c r="S27">
        <v>0</v>
      </c>
      <c r="T27">
        <v>0.61417975564441707</v>
      </c>
      <c r="U27">
        <v>0.61417975564441707</v>
      </c>
      <c r="V27">
        <v>0.38582024435558293</v>
      </c>
      <c r="W27">
        <v>-0.95238370618170243</v>
      </c>
      <c r="X27">
        <v>0</v>
      </c>
      <c r="Y27">
        <v>1.5918805833277414</v>
      </c>
      <c r="AB27" t="s">
        <v>43</v>
      </c>
      <c r="AC27">
        <v>5.1827899889981176E-2</v>
      </c>
      <c r="AD27">
        <v>5.0933518129717414E-2</v>
      </c>
      <c r="AE27">
        <v>1.0354279213479558</v>
      </c>
      <c r="AF27">
        <v>0.30888720572353157</v>
      </c>
      <c r="AG27">
        <v>1.0531944720309694</v>
      </c>
      <c r="AH27">
        <v>0.95313382401126545</v>
      </c>
      <c r="AI27">
        <v>1.1637595560804295</v>
      </c>
      <c r="BD27">
        <v>0.36826831943462102</v>
      </c>
      <c r="BE27">
        <v>0</v>
      </c>
      <c r="BF27">
        <v>1</v>
      </c>
      <c r="BG27">
        <v>17</v>
      </c>
      <c r="BH27">
        <v>6</v>
      </c>
      <c r="BI27">
        <v>0.68518518518518512</v>
      </c>
      <c r="BJ27">
        <v>0.9375</v>
      </c>
      <c r="BK27">
        <v>1.736111111111098E-2</v>
      </c>
    </row>
    <row r="28" spans="1:63" x14ac:dyDescent="0.45">
      <c r="A28">
        <v>8.1</v>
      </c>
      <c r="B28">
        <v>49</v>
      </c>
      <c r="C28">
        <v>16</v>
      </c>
      <c r="D28">
        <v>0.98299999999999998</v>
      </c>
      <c r="E28">
        <v>71</v>
      </c>
      <c r="F28">
        <v>4</v>
      </c>
      <c r="G28">
        <v>112</v>
      </c>
      <c r="H28">
        <v>0</v>
      </c>
      <c r="I28">
        <v>39</v>
      </c>
      <c r="J28">
        <v>7</v>
      </c>
      <c r="K28">
        <v>3</v>
      </c>
      <c r="L28">
        <v>45</v>
      </c>
      <c r="M28">
        <v>23</v>
      </c>
      <c r="N28">
        <v>0</v>
      </c>
      <c r="O28">
        <v>180</v>
      </c>
      <c r="P28">
        <v>1</v>
      </c>
      <c r="Q28">
        <v>0</v>
      </c>
      <c r="R28">
        <v>1</v>
      </c>
      <c r="S28">
        <v>1</v>
      </c>
      <c r="T28">
        <v>0.84578221149887611</v>
      </c>
      <c r="U28">
        <v>0.84578221149887611</v>
      </c>
      <c r="V28">
        <v>0.15421778850112389</v>
      </c>
      <c r="W28">
        <v>-0.1674933857339907</v>
      </c>
      <c r="X28">
        <v>100</v>
      </c>
      <c r="Y28">
        <v>0.18233746986452057</v>
      </c>
      <c r="AB28" t="s">
        <v>44</v>
      </c>
      <c r="AC28">
        <v>0.84388263427538868</v>
      </c>
      <c r="AD28">
        <v>0.37799488928110053</v>
      </c>
      <c r="AE28">
        <v>4.9841630807484787</v>
      </c>
      <c r="AF28">
        <v>2.558035570154768E-2</v>
      </c>
      <c r="AG28">
        <v>2.3253780646587838</v>
      </c>
      <c r="AH28">
        <v>1.1085205239233904</v>
      </c>
      <c r="AI28">
        <v>4.8780180672324063</v>
      </c>
      <c r="BD28">
        <v>0.36956334212324687</v>
      </c>
      <c r="BE28">
        <v>1</v>
      </c>
      <c r="BF28">
        <v>0</v>
      </c>
      <c r="BG28">
        <v>18</v>
      </c>
      <c r="BH28">
        <v>6</v>
      </c>
      <c r="BI28">
        <v>0.66666666666666674</v>
      </c>
      <c r="BJ28">
        <v>0.9375</v>
      </c>
      <c r="BK28">
        <v>0</v>
      </c>
    </row>
    <row r="29" spans="1:63" x14ac:dyDescent="0.45">
      <c r="A29">
        <v>8.1</v>
      </c>
      <c r="B29">
        <v>58</v>
      </c>
      <c r="C29">
        <v>19</v>
      </c>
      <c r="D29">
        <v>0.44700000000000001</v>
      </c>
      <c r="E29">
        <v>20</v>
      </c>
      <c r="F29">
        <v>4</v>
      </c>
      <c r="G29">
        <v>129</v>
      </c>
      <c r="H29">
        <v>0</v>
      </c>
      <c r="I29">
        <v>43</v>
      </c>
      <c r="J29">
        <v>10</v>
      </c>
      <c r="K29">
        <v>3</v>
      </c>
      <c r="L29">
        <v>42</v>
      </c>
      <c r="M29">
        <v>35</v>
      </c>
      <c r="N29">
        <v>0</v>
      </c>
      <c r="O29">
        <v>184</v>
      </c>
      <c r="P29">
        <v>1</v>
      </c>
      <c r="Q29">
        <v>0</v>
      </c>
      <c r="R29">
        <v>1</v>
      </c>
      <c r="S29">
        <v>1</v>
      </c>
      <c r="T29">
        <v>0.81818128964607983</v>
      </c>
      <c r="U29">
        <v>0.81818128964607983</v>
      </c>
      <c r="V29">
        <v>0.18181871035392017</v>
      </c>
      <c r="W29">
        <v>-0.20067134145048446</v>
      </c>
      <c r="X29">
        <v>100</v>
      </c>
      <c r="Y29">
        <v>0.22222301176377349</v>
      </c>
      <c r="AB29" t="s">
        <v>45</v>
      </c>
      <c r="AC29">
        <v>1.6626347023779874E-2</v>
      </c>
      <c r="AD29">
        <v>1.0415494525945777E-2</v>
      </c>
      <c r="AE29">
        <v>2.5482022311550243</v>
      </c>
      <c r="AF29">
        <v>0.11041983514744896</v>
      </c>
      <c r="AG29">
        <v>1.0167653339446212</v>
      </c>
      <c r="AH29">
        <v>0.99621951695927002</v>
      </c>
      <c r="AI29">
        <v>1.0377348834391327</v>
      </c>
      <c r="BD29">
        <v>0.37373983849777376</v>
      </c>
      <c r="BE29">
        <v>0</v>
      </c>
      <c r="BF29">
        <v>1</v>
      </c>
      <c r="BG29">
        <v>18</v>
      </c>
      <c r="BH29">
        <v>7</v>
      </c>
      <c r="BI29">
        <v>0.66666666666666674</v>
      </c>
      <c r="BJ29">
        <v>0.92708333333333337</v>
      </c>
      <c r="BK29">
        <v>1.7168209876543286E-2</v>
      </c>
    </row>
    <row r="30" spans="1:63" x14ac:dyDescent="0.45">
      <c r="A30">
        <v>8.1</v>
      </c>
      <c r="B30">
        <v>79</v>
      </c>
      <c r="C30">
        <v>2</v>
      </c>
      <c r="D30">
        <v>0.54600000000000004</v>
      </c>
      <c r="E30">
        <v>122</v>
      </c>
      <c r="F30">
        <v>4</v>
      </c>
      <c r="G30">
        <v>129</v>
      </c>
      <c r="H30">
        <v>0</v>
      </c>
      <c r="I30">
        <v>56</v>
      </c>
      <c r="J30">
        <v>3</v>
      </c>
      <c r="K30">
        <v>5</v>
      </c>
      <c r="L30">
        <v>33</v>
      </c>
      <c r="M30">
        <v>74</v>
      </c>
      <c r="N30">
        <v>0</v>
      </c>
      <c r="O30">
        <v>170</v>
      </c>
      <c r="P30">
        <v>1</v>
      </c>
      <c r="Q30">
        <v>0</v>
      </c>
      <c r="R30">
        <v>1</v>
      </c>
      <c r="S30">
        <v>1</v>
      </c>
      <c r="T30">
        <v>0.49830033048018818</v>
      </c>
      <c r="U30">
        <v>0.49830033048018818</v>
      </c>
      <c r="V30">
        <v>0.50169966951981182</v>
      </c>
      <c r="W30">
        <v>-0.69655231047968968</v>
      </c>
      <c r="X30">
        <v>0</v>
      </c>
      <c r="Y30">
        <v>1.0068218679211949</v>
      </c>
      <c r="AB30" t="s">
        <v>46</v>
      </c>
      <c r="AC30">
        <v>0.36306274776246666</v>
      </c>
      <c r="AD30">
        <v>0.16201657754413554</v>
      </c>
      <c r="AE30">
        <v>5.021627253796912</v>
      </c>
      <c r="AF30">
        <v>2.5032633579625475E-2</v>
      </c>
      <c r="AG30">
        <v>1.4377260705048667</v>
      </c>
      <c r="AH30">
        <v>1.0465678446734679</v>
      </c>
      <c r="AI30">
        <v>1.9750809890918177</v>
      </c>
      <c r="BD30">
        <v>0.38265342217269926</v>
      </c>
      <c r="BE30">
        <v>1</v>
      </c>
      <c r="BF30">
        <v>0</v>
      </c>
      <c r="BG30">
        <v>19</v>
      </c>
      <c r="BH30">
        <v>7</v>
      </c>
      <c r="BI30">
        <v>0.64814814814814814</v>
      </c>
      <c r="BJ30">
        <v>0.92708333333333337</v>
      </c>
      <c r="BK30">
        <v>1.7168209876543186E-2</v>
      </c>
    </row>
    <row r="31" spans="1:63" x14ac:dyDescent="0.45">
      <c r="A31">
        <v>8.1999999999999993</v>
      </c>
      <c r="B31">
        <v>49</v>
      </c>
      <c r="C31">
        <v>13</v>
      </c>
      <c r="D31">
        <v>0.85199999999999998</v>
      </c>
      <c r="E31">
        <v>102</v>
      </c>
      <c r="F31">
        <v>3</v>
      </c>
      <c r="G31">
        <v>108</v>
      </c>
      <c r="H31">
        <v>0</v>
      </c>
      <c r="I31">
        <v>37</v>
      </c>
      <c r="J31">
        <v>9</v>
      </c>
      <c r="K31">
        <v>4</v>
      </c>
      <c r="L31">
        <v>41</v>
      </c>
      <c r="M31">
        <v>25</v>
      </c>
      <c r="N31">
        <v>0</v>
      </c>
      <c r="O31">
        <v>168</v>
      </c>
      <c r="P31">
        <v>1</v>
      </c>
      <c r="Q31">
        <v>0</v>
      </c>
      <c r="R31">
        <v>1</v>
      </c>
      <c r="S31">
        <v>1</v>
      </c>
      <c r="T31">
        <v>0.70171800742710655</v>
      </c>
      <c r="U31">
        <v>0.70171800742710655</v>
      </c>
      <c r="V31">
        <v>0.29828199257289345</v>
      </c>
      <c r="W31">
        <v>-0.35422365448069598</v>
      </c>
      <c r="X31">
        <v>100</v>
      </c>
      <c r="Y31">
        <v>0.42507387499796856</v>
      </c>
      <c r="AB31" t="s">
        <v>47</v>
      </c>
      <c r="AC31">
        <v>8.1988382718484396E-3</v>
      </c>
      <c r="AD31">
        <v>1.2880479339224482E-2</v>
      </c>
      <c r="AE31">
        <v>0.40517308557340209</v>
      </c>
      <c r="AF31">
        <v>0.52442968023647563</v>
      </c>
      <c r="AG31">
        <v>1.0082325407905537</v>
      </c>
      <c r="AH31">
        <v>0.98309803112067906</v>
      </c>
      <c r="AI31">
        <v>1.0340096553241824</v>
      </c>
      <c r="BD31">
        <v>0.41477219873451199</v>
      </c>
      <c r="BE31">
        <v>1</v>
      </c>
      <c r="BF31">
        <v>0</v>
      </c>
      <c r="BG31">
        <v>20</v>
      </c>
      <c r="BH31">
        <v>7</v>
      </c>
      <c r="BI31">
        <v>0.62962962962962965</v>
      </c>
      <c r="BJ31">
        <v>0.92708333333333337</v>
      </c>
      <c r="BK31">
        <v>0</v>
      </c>
    </row>
    <row r="32" spans="1:63" x14ac:dyDescent="0.45">
      <c r="A32">
        <v>8.3000000000000007</v>
      </c>
      <c r="B32">
        <v>49</v>
      </c>
      <c r="C32">
        <v>4</v>
      </c>
      <c r="D32">
        <v>0.124</v>
      </c>
      <c r="E32">
        <v>77</v>
      </c>
      <c r="F32">
        <v>3</v>
      </c>
      <c r="G32">
        <v>150</v>
      </c>
      <c r="H32">
        <v>0</v>
      </c>
      <c r="I32">
        <v>29</v>
      </c>
      <c r="J32">
        <v>10</v>
      </c>
      <c r="K32">
        <v>1</v>
      </c>
      <c r="L32">
        <v>32</v>
      </c>
      <c r="M32">
        <v>24</v>
      </c>
      <c r="N32">
        <v>1</v>
      </c>
      <c r="O32">
        <v>175</v>
      </c>
      <c r="P32">
        <v>0</v>
      </c>
      <c r="Q32">
        <v>1</v>
      </c>
      <c r="R32">
        <v>1</v>
      </c>
      <c r="S32">
        <v>0</v>
      </c>
      <c r="T32">
        <v>0.57425669741250152</v>
      </c>
      <c r="U32">
        <v>0.57425669741250152</v>
      </c>
      <c r="V32">
        <v>0.42574330258749848</v>
      </c>
      <c r="W32">
        <v>-0.85391869042038482</v>
      </c>
      <c r="X32">
        <v>0</v>
      </c>
      <c r="Y32">
        <v>1.3488331910857967</v>
      </c>
      <c r="AB32" t="s">
        <v>49</v>
      </c>
      <c r="AC32">
        <v>-0.57185513402915467</v>
      </c>
      <c r="AD32">
        <v>0.49558255229656728</v>
      </c>
      <c r="AE32">
        <v>1.3314965116297293</v>
      </c>
      <c r="AF32">
        <v>0.24853916124358832</v>
      </c>
      <c r="AG32">
        <v>0.56447728574656186</v>
      </c>
      <c r="AH32">
        <v>0.21370064724702867</v>
      </c>
      <c r="AI32">
        <v>1.4910324803812025</v>
      </c>
      <c r="BD32">
        <v>0.4153046294946548</v>
      </c>
      <c r="BE32">
        <v>0</v>
      </c>
      <c r="BF32">
        <v>1</v>
      </c>
      <c r="BG32">
        <v>20</v>
      </c>
      <c r="BH32">
        <v>8</v>
      </c>
      <c r="BI32">
        <v>0.62962962962962965</v>
      </c>
      <c r="BJ32">
        <v>0.91666666666666663</v>
      </c>
      <c r="BK32">
        <v>0</v>
      </c>
    </row>
    <row r="33" spans="1:63" x14ac:dyDescent="0.45">
      <c r="A33">
        <v>8.4</v>
      </c>
      <c r="B33">
        <v>47</v>
      </c>
      <c r="C33">
        <v>10</v>
      </c>
      <c r="D33">
        <v>1.512</v>
      </c>
      <c r="E33">
        <v>73</v>
      </c>
      <c r="F33">
        <v>0</v>
      </c>
      <c r="G33">
        <v>82</v>
      </c>
      <c r="H33">
        <v>1</v>
      </c>
      <c r="I33">
        <v>31</v>
      </c>
      <c r="J33">
        <v>7</v>
      </c>
      <c r="K33">
        <v>2</v>
      </c>
      <c r="L33">
        <v>41</v>
      </c>
      <c r="M33">
        <v>22</v>
      </c>
      <c r="N33">
        <v>1</v>
      </c>
      <c r="O33">
        <v>180</v>
      </c>
      <c r="P33">
        <v>0</v>
      </c>
      <c r="Q33">
        <v>1</v>
      </c>
      <c r="R33">
        <v>1</v>
      </c>
      <c r="S33">
        <v>0</v>
      </c>
      <c r="T33">
        <v>0.24309791574654749</v>
      </c>
      <c r="U33">
        <v>0.24309791574654749</v>
      </c>
      <c r="V33">
        <v>0.75690208425345251</v>
      </c>
      <c r="W33">
        <v>-0.27852138099997492</v>
      </c>
      <c r="X33">
        <v>100</v>
      </c>
      <c r="Y33">
        <v>0.32117485313350641</v>
      </c>
      <c r="AB33" t="s">
        <v>50</v>
      </c>
      <c r="AC33">
        <v>-9.9078449098098403E-2</v>
      </c>
      <c r="AD33">
        <v>3.5950795979043909E-2</v>
      </c>
      <c r="AE33">
        <v>7.5952378524689248</v>
      </c>
      <c r="AF33">
        <v>5.8522674168158123E-3</v>
      </c>
      <c r="AG33">
        <v>0.9056716561120105</v>
      </c>
      <c r="AH33">
        <v>0.84405238866670951</v>
      </c>
      <c r="AI33">
        <v>0.9717893814391656</v>
      </c>
      <c r="BD33">
        <v>0.42291071172840256</v>
      </c>
      <c r="BE33">
        <v>0</v>
      </c>
      <c r="BF33">
        <v>1</v>
      </c>
      <c r="BG33">
        <v>20</v>
      </c>
      <c r="BH33">
        <v>9</v>
      </c>
      <c r="BI33">
        <v>0.62962962962962965</v>
      </c>
      <c r="BJ33">
        <v>0.90625</v>
      </c>
      <c r="BK33">
        <v>1.6782407407407381E-2</v>
      </c>
    </row>
    <row r="34" spans="1:63" x14ac:dyDescent="0.45">
      <c r="A34">
        <v>8.4</v>
      </c>
      <c r="B34">
        <v>56</v>
      </c>
      <c r="C34">
        <v>14</v>
      </c>
      <c r="D34">
        <v>3.9E-2</v>
      </c>
      <c r="E34">
        <v>128</v>
      </c>
      <c r="F34">
        <v>1</v>
      </c>
      <c r="G34">
        <v>97</v>
      </c>
      <c r="H34">
        <v>1</v>
      </c>
      <c r="I34">
        <v>43</v>
      </c>
      <c r="J34">
        <v>6</v>
      </c>
      <c r="K34">
        <v>3</v>
      </c>
      <c r="L34">
        <v>41</v>
      </c>
      <c r="M34">
        <v>37</v>
      </c>
      <c r="N34">
        <v>0</v>
      </c>
      <c r="O34">
        <v>172</v>
      </c>
      <c r="P34">
        <v>0</v>
      </c>
      <c r="Q34">
        <v>1</v>
      </c>
      <c r="R34">
        <v>1</v>
      </c>
      <c r="S34">
        <v>0</v>
      </c>
      <c r="T34">
        <v>0.28674094874179545</v>
      </c>
      <c r="U34">
        <v>0.28674094874179545</v>
      </c>
      <c r="V34">
        <v>0.71325905125820455</v>
      </c>
      <c r="W34">
        <v>-0.3379105988068255</v>
      </c>
      <c r="X34">
        <v>100</v>
      </c>
      <c r="Y34">
        <v>0.40201515597450627</v>
      </c>
      <c r="AB34" t="s">
        <v>51</v>
      </c>
      <c r="AC34">
        <v>0.12052454198375046</v>
      </c>
      <c r="AD34">
        <v>7.0246725971701104E-2</v>
      </c>
      <c r="AE34">
        <v>2.9437356284951477</v>
      </c>
      <c r="AF34">
        <v>8.6211140658096763E-2</v>
      </c>
      <c r="AG34">
        <v>1.128088426153862</v>
      </c>
      <c r="AH34">
        <v>0.98298982392100476</v>
      </c>
      <c r="AI34">
        <v>1.2946049554675398</v>
      </c>
      <c r="BD34">
        <v>0.4291566537437842</v>
      </c>
      <c r="BE34">
        <v>1</v>
      </c>
      <c r="BF34">
        <v>0</v>
      </c>
      <c r="BG34">
        <v>21</v>
      </c>
      <c r="BH34">
        <v>9</v>
      </c>
      <c r="BI34">
        <v>0.61111111111111116</v>
      </c>
      <c r="BJ34">
        <v>0.90625</v>
      </c>
      <c r="BK34">
        <v>0</v>
      </c>
    </row>
    <row r="35" spans="1:63" x14ac:dyDescent="0.45">
      <c r="A35">
        <v>8.5</v>
      </c>
      <c r="B35">
        <v>53</v>
      </c>
      <c r="C35">
        <v>21</v>
      </c>
      <c r="D35">
        <v>0.56799999999999995</v>
      </c>
      <c r="E35">
        <v>125</v>
      </c>
      <c r="F35">
        <v>3</v>
      </c>
      <c r="G35">
        <v>109</v>
      </c>
      <c r="H35">
        <v>0</v>
      </c>
      <c r="I35">
        <v>44</v>
      </c>
      <c r="J35">
        <v>8</v>
      </c>
      <c r="K35">
        <v>3</v>
      </c>
      <c r="L35">
        <v>45</v>
      </c>
      <c r="M35">
        <v>34</v>
      </c>
      <c r="N35">
        <v>0</v>
      </c>
      <c r="O35">
        <v>167</v>
      </c>
      <c r="P35">
        <v>0</v>
      </c>
      <c r="Q35">
        <v>1</v>
      </c>
      <c r="R35">
        <v>1</v>
      </c>
      <c r="S35">
        <v>0</v>
      </c>
      <c r="T35">
        <v>0.66184159271570064</v>
      </c>
      <c r="U35">
        <v>0.66184159271570064</v>
      </c>
      <c r="V35">
        <v>0.33815840728429936</v>
      </c>
      <c r="W35">
        <v>-1.0842408326817627</v>
      </c>
      <c r="X35">
        <v>0</v>
      </c>
      <c r="Y35">
        <v>1.9571939613474454</v>
      </c>
      <c r="AB35" t="s">
        <v>52</v>
      </c>
      <c r="AC35">
        <v>-0.15751484639732397</v>
      </c>
      <c r="AD35">
        <v>0.19402707730507343</v>
      </c>
      <c r="AE35">
        <v>0.65904990906942329</v>
      </c>
      <c r="AF35">
        <v>0.4168955615838007</v>
      </c>
      <c r="AG35">
        <v>0.85426413076962748</v>
      </c>
      <c r="AH35">
        <v>0.58403116670005173</v>
      </c>
      <c r="AI35">
        <v>1.2495346939153726</v>
      </c>
      <c r="BD35">
        <v>0.44735864273268144</v>
      </c>
      <c r="BE35">
        <v>0</v>
      </c>
      <c r="BF35">
        <v>1</v>
      </c>
      <c r="BG35">
        <v>21</v>
      </c>
      <c r="BH35">
        <v>10</v>
      </c>
      <c r="BI35">
        <v>0.61111111111111116</v>
      </c>
      <c r="BJ35">
        <v>0.89583333333333337</v>
      </c>
      <c r="BK35">
        <v>0</v>
      </c>
    </row>
    <row r="36" spans="1:63" x14ac:dyDescent="0.45">
      <c r="A36">
        <v>8.6</v>
      </c>
      <c r="B36">
        <v>48</v>
      </c>
      <c r="C36">
        <v>10</v>
      </c>
      <c r="D36">
        <v>1.6439999999999999</v>
      </c>
      <c r="E36">
        <v>60</v>
      </c>
      <c r="F36">
        <v>3</v>
      </c>
      <c r="G36">
        <v>118</v>
      </c>
      <c r="H36">
        <v>1</v>
      </c>
      <c r="I36">
        <v>34</v>
      </c>
      <c r="J36">
        <v>19</v>
      </c>
      <c r="K36">
        <v>1</v>
      </c>
      <c r="L36">
        <v>39</v>
      </c>
      <c r="M36">
        <v>22</v>
      </c>
      <c r="N36">
        <v>1</v>
      </c>
      <c r="O36">
        <v>180</v>
      </c>
      <c r="P36">
        <v>0</v>
      </c>
      <c r="Q36">
        <v>1</v>
      </c>
      <c r="R36">
        <v>1</v>
      </c>
      <c r="S36">
        <v>0</v>
      </c>
      <c r="T36">
        <v>0.81201055020844859</v>
      </c>
      <c r="U36">
        <v>0.81201055020844859</v>
      </c>
      <c r="V36">
        <v>0.18798944979155141</v>
      </c>
      <c r="W36">
        <v>-1.6713694358569147</v>
      </c>
      <c r="X36">
        <v>0</v>
      </c>
      <c r="Y36">
        <v>4.3194474536141856</v>
      </c>
      <c r="AB36" s="124" t="s">
        <v>53</v>
      </c>
      <c r="AC36" s="124">
        <v>-2.6513388344143546E-2</v>
      </c>
      <c r="AD36" s="124">
        <v>4.8703775354037443E-2</v>
      </c>
      <c r="AE36" s="124">
        <v>0.29635019059171092</v>
      </c>
      <c r="AF36" s="124">
        <v>0.58617962267399482</v>
      </c>
      <c r="AG36" s="124">
        <v>0.97383500571006032</v>
      </c>
      <c r="AH36" s="124">
        <v>0.8851740081265842</v>
      </c>
      <c r="AI36" s="124">
        <v>1.0713764860238575</v>
      </c>
      <c r="BD36">
        <v>0.45978331691726537</v>
      </c>
      <c r="BE36">
        <v>0</v>
      </c>
      <c r="BF36">
        <v>1</v>
      </c>
      <c r="BG36">
        <v>21</v>
      </c>
      <c r="BH36">
        <v>11</v>
      </c>
      <c r="BI36">
        <v>0.61111111111111116</v>
      </c>
      <c r="BJ36">
        <v>0.88541666666666663</v>
      </c>
      <c r="BK36">
        <v>1.6396604938271678E-2</v>
      </c>
    </row>
    <row r="37" spans="1:63" x14ac:dyDescent="0.45">
      <c r="A37">
        <v>8.6999999999999993</v>
      </c>
      <c r="B37">
        <v>51</v>
      </c>
      <c r="C37">
        <v>15</v>
      </c>
      <c r="D37">
        <v>0.18</v>
      </c>
      <c r="E37">
        <v>84</v>
      </c>
      <c r="F37">
        <v>4</v>
      </c>
      <c r="G37">
        <v>122</v>
      </c>
      <c r="H37">
        <v>1</v>
      </c>
      <c r="I37">
        <v>40</v>
      </c>
      <c r="J37">
        <v>8</v>
      </c>
      <c r="K37">
        <v>3</v>
      </c>
      <c r="L37">
        <v>43</v>
      </c>
      <c r="M37">
        <v>26</v>
      </c>
      <c r="N37">
        <v>1</v>
      </c>
      <c r="O37">
        <v>180</v>
      </c>
      <c r="P37">
        <v>1</v>
      </c>
      <c r="Q37">
        <v>0</v>
      </c>
      <c r="R37">
        <v>1</v>
      </c>
      <c r="S37">
        <v>1</v>
      </c>
      <c r="T37">
        <v>0.27668624367926892</v>
      </c>
      <c r="U37">
        <v>0.27668624367926892</v>
      </c>
      <c r="V37">
        <v>0.72331375632073103</v>
      </c>
      <c r="W37">
        <v>-1.2848711090764799</v>
      </c>
      <c r="X37">
        <v>0</v>
      </c>
      <c r="Y37">
        <v>2.6142020893499387</v>
      </c>
      <c r="AB37" t="s">
        <v>54</v>
      </c>
      <c r="AC37">
        <v>8.7472614118822463E-3</v>
      </c>
      <c r="AD37">
        <v>1.4264378695624412E-2</v>
      </c>
      <c r="AE37">
        <v>0.37604385048928934</v>
      </c>
      <c r="AF37">
        <v>0.53972814263291691</v>
      </c>
      <c r="AG37">
        <v>1.0087856304961924</v>
      </c>
      <c r="AH37">
        <v>0.98097293686255371</v>
      </c>
      <c r="AI37">
        <v>1.0373868738421528</v>
      </c>
      <c r="BD37">
        <v>0.48454821522118086</v>
      </c>
      <c r="BE37">
        <v>1</v>
      </c>
      <c r="BF37">
        <v>0</v>
      </c>
      <c r="BG37">
        <v>22</v>
      </c>
      <c r="BH37">
        <v>11</v>
      </c>
      <c r="BI37">
        <v>0.59259259259259256</v>
      </c>
      <c r="BJ37">
        <v>0.88541666666666663</v>
      </c>
      <c r="BK37">
        <v>1.6396604938271577E-2</v>
      </c>
    </row>
    <row r="38" spans="1:63" x14ac:dyDescent="0.45">
      <c r="A38">
        <v>8.6999999999999993</v>
      </c>
      <c r="B38">
        <v>53</v>
      </c>
      <c r="C38">
        <v>2</v>
      </c>
      <c r="D38">
        <v>2.8719999999999999</v>
      </c>
      <c r="E38">
        <v>144</v>
      </c>
      <c r="F38">
        <v>6</v>
      </c>
      <c r="G38">
        <v>73</v>
      </c>
      <c r="H38">
        <v>1</v>
      </c>
      <c r="I38">
        <v>35</v>
      </c>
      <c r="J38">
        <v>4</v>
      </c>
      <c r="K38">
        <v>3</v>
      </c>
      <c r="L38">
        <v>50</v>
      </c>
      <c r="M38">
        <v>34</v>
      </c>
      <c r="N38">
        <v>0</v>
      </c>
      <c r="O38">
        <v>171</v>
      </c>
      <c r="P38">
        <v>1</v>
      </c>
      <c r="Q38">
        <v>0</v>
      </c>
      <c r="R38">
        <v>1</v>
      </c>
      <c r="S38">
        <v>1</v>
      </c>
      <c r="T38">
        <v>0.93868549779167298</v>
      </c>
      <c r="U38">
        <v>0.93868549779167298</v>
      </c>
      <c r="V38">
        <v>6.1314502208327015E-2</v>
      </c>
      <c r="W38">
        <v>-6.3274789005710846E-2</v>
      </c>
      <c r="X38">
        <v>100</v>
      </c>
      <c r="Y38">
        <v>6.5319537110751058E-2</v>
      </c>
      <c r="AB38" t="s">
        <v>55</v>
      </c>
      <c r="AC38">
        <v>-1.60595430899662</v>
      </c>
      <c r="AD38">
        <v>0.54575794190406457</v>
      </c>
      <c r="AE38">
        <v>8.6589701279063132</v>
      </c>
      <c r="AF38">
        <v>3.2545518876736582E-3</v>
      </c>
      <c r="AG38">
        <v>0.20069793564718999</v>
      </c>
      <c r="AH38">
        <v>6.8864104293063264E-2</v>
      </c>
      <c r="AI38">
        <v>0.5849152005466659</v>
      </c>
      <c r="BD38">
        <v>0.49313107890554836</v>
      </c>
      <c r="BE38">
        <v>1</v>
      </c>
      <c r="BF38">
        <v>0</v>
      </c>
      <c r="BG38">
        <v>23</v>
      </c>
      <c r="BH38">
        <v>11</v>
      </c>
      <c r="BI38">
        <v>0.57407407407407407</v>
      </c>
      <c r="BJ38">
        <v>0.88541666666666663</v>
      </c>
      <c r="BK38">
        <v>1.6396604938271577E-2</v>
      </c>
    </row>
    <row r="39" spans="1:63" x14ac:dyDescent="0.45">
      <c r="A39">
        <v>8.6999999999999993</v>
      </c>
      <c r="B39">
        <v>53</v>
      </c>
      <c r="C39">
        <v>10</v>
      </c>
      <c r="D39">
        <v>1.2</v>
      </c>
      <c r="E39">
        <v>83</v>
      </c>
      <c r="F39">
        <v>2</v>
      </c>
      <c r="G39">
        <v>90</v>
      </c>
      <c r="H39">
        <v>1</v>
      </c>
      <c r="I39">
        <v>33</v>
      </c>
      <c r="J39">
        <v>8</v>
      </c>
      <c r="K39">
        <v>2</v>
      </c>
      <c r="L39">
        <v>39</v>
      </c>
      <c r="M39">
        <v>109</v>
      </c>
      <c r="N39">
        <v>1</v>
      </c>
      <c r="O39">
        <v>179</v>
      </c>
      <c r="P39">
        <v>1</v>
      </c>
      <c r="Q39">
        <v>0</v>
      </c>
      <c r="R39">
        <v>1</v>
      </c>
      <c r="S39">
        <v>1</v>
      </c>
      <c r="T39">
        <v>0.57363958032801343</v>
      </c>
      <c r="U39">
        <v>0.57363958032801343</v>
      </c>
      <c r="V39">
        <v>0.42636041967198657</v>
      </c>
      <c r="W39">
        <v>-0.55575398871609816</v>
      </c>
      <c r="X39">
        <v>100</v>
      </c>
      <c r="Y39">
        <v>0.74325488389101224</v>
      </c>
      <c r="AB39" t="s">
        <v>57</v>
      </c>
      <c r="AC39">
        <v>8.902139272501651E-2</v>
      </c>
      <c r="AD39">
        <v>5.1423946300327004E-2</v>
      </c>
      <c r="AE39">
        <v>2.9968014198242314</v>
      </c>
      <c r="AF39">
        <v>8.3429078119921965E-2</v>
      </c>
      <c r="AG39">
        <v>1.0931040405503571</v>
      </c>
      <c r="AH39">
        <v>0.98830127849876825</v>
      </c>
      <c r="AI39">
        <v>1.2090204368474931</v>
      </c>
      <c r="BD39">
        <v>0.4940064799511541</v>
      </c>
      <c r="BE39">
        <v>1</v>
      </c>
      <c r="BF39">
        <v>0</v>
      </c>
      <c r="BG39">
        <v>24</v>
      </c>
      <c r="BH39">
        <v>11</v>
      </c>
      <c r="BI39">
        <v>0.55555555555555558</v>
      </c>
      <c r="BJ39">
        <v>0.88541666666666663</v>
      </c>
      <c r="BK39">
        <v>0</v>
      </c>
    </row>
    <row r="40" spans="1:63" x14ac:dyDescent="0.45">
      <c r="A40">
        <v>8.8000000000000007</v>
      </c>
      <c r="B40">
        <v>56</v>
      </c>
      <c r="C40">
        <v>3</v>
      </c>
      <c r="D40">
        <v>0.496</v>
      </c>
      <c r="E40">
        <v>86</v>
      </c>
      <c r="F40">
        <v>3</v>
      </c>
      <c r="G40">
        <v>100</v>
      </c>
      <c r="H40">
        <v>0</v>
      </c>
      <c r="I40">
        <v>54</v>
      </c>
      <c r="J40">
        <v>8</v>
      </c>
      <c r="K40">
        <v>4</v>
      </c>
      <c r="L40">
        <v>31</v>
      </c>
      <c r="M40">
        <v>37</v>
      </c>
      <c r="N40">
        <v>0</v>
      </c>
      <c r="O40">
        <v>179</v>
      </c>
      <c r="P40">
        <v>0</v>
      </c>
      <c r="Q40">
        <v>1</v>
      </c>
      <c r="R40">
        <v>1</v>
      </c>
      <c r="S40">
        <v>0</v>
      </c>
      <c r="T40">
        <v>0.32362921550091556</v>
      </c>
      <c r="U40">
        <v>0.32362921550091556</v>
      </c>
      <c r="V40">
        <v>0.6763707844990845</v>
      </c>
      <c r="W40">
        <v>-0.39101385552938678</v>
      </c>
      <c r="X40">
        <v>100</v>
      </c>
      <c r="Y40">
        <v>0.47847899838044172</v>
      </c>
      <c r="BD40">
        <v>0.49830033048018818</v>
      </c>
      <c r="BE40">
        <v>0</v>
      </c>
      <c r="BF40">
        <v>1</v>
      </c>
      <c r="BG40">
        <v>24</v>
      </c>
      <c r="BH40">
        <v>12</v>
      </c>
      <c r="BI40">
        <v>0.55555555555555558</v>
      </c>
      <c r="BJ40">
        <v>0.875</v>
      </c>
      <c r="BK40">
        <v>0</v>
      </c>
    </row>
    <row r="41" spans="1:63" x14ac:dyDescent="0.45">
      <c r="A41">
        <v>8.8000000000000007</v>
      </c>
      <c r="B41">
        <v>58</v>
      </c>
      <c r="C41">
        <v>13</v>
      </c>
      <c r="D41">
        <v>0.86399999999999999</v>
      </c>
      <c r="E41">
        <v>129</v>
      </c>
      <c r="F41">
        <v>4</v>
      </c>
      <c r="G41">
        <v>133</v>
      </c>
      <c r="H41">
        <v>0</v>
      </c>
      <c r="I41">
        <v>61</v>
      </c>
      <c r="J41">
        <v>8</v>
      </c>
      <c r="K41">
        <v>5</v>
      </c>
      <c r="L41">
        <v>44</v>
      </c>
      <c r="M41">
        <v>39</v>
      </c>
      <c r="N41">
        <v>0</v>
      </c>
      <c r="O41">
        <v>168</v>
      </c>
      <c r="P41">
        <v>1</v>
      </c>
      <c r="Q41">
        <v>0</v>
      </c>
      <c r="R41">
        <v>1</v>
      </c>
      <c r="S41">
        <v>1</v>
      </c>
      <c r="T41">
        <v>0.34294752164655268</v>
      </c>
      <c r="U41">
        <v>0.34294752164655268</v>
      </c>
      <c r="V41">
        <v>0.65705247835344727</v>
      </c>
      <c r="W41">
        <v>-1.0701778416366095</v>
      </c>
      <c r="X41">
        <v>0</v>
      </c>
      <c r="Y41">
        <v>1.9158980219446411</v>
      </c>
      <c r="AB41" s="142" t="s">
        <v>192</v>
      </c>
      <c r="AC41" s="142"/>
      <c r="AD41" s="142"/>
      <c r="AE41" s="142"/>
      <c r="AF41" s="142"/>
      <c r="AG41" s="142"/>
      <c r="AH41" s="142"/>
      <c r="BD41">
        <v>0.50033571497204143</v>
      </c>
      <c r="BE41">
        <v>0</v>
      </c>
      <c r="BF41">
        <v>1</v>
      </c>
      <c r="BG41">
        <v>24</v>
      </c>
      <c r="BH41">
        <v>13</v>
      </c>
      <c r="BI41">
        <v>0.55555555555555558</v>
      </c>
      <c r="BJ41">
        <v>0.86458333333333337</v>
      </c>
      <c r="BK41">
        <v>1.6010802469135874E-2</v>
      </c>
    </row>
    <row r="42" spans="1:63" x14ac:dyDescent="0.45">
      <c r="A42">
        <v>8.9</v>
      </c>
      <c r="B42">
        <v>39</v>
      </c>
      <c r="C42">
        <v>7</v>
      </c>
      <c r="D42">
        <v>7.1999999999999995E-2</v>
      </c>
      <c r="E42">
        <v>116</v>
      </c>
      <c r="F42">
        <v>7</v>
      </c>
      <c r="G42">
        <v>155</v>
      </c>
      <c r="H42">
        <v>1</v>
      </c>
      <c r="I42">
        <v>44</v>
      </c>
      <c r="J42">
        <v>16</v>
      </c>
      <c r="K42">
        <v>2</v>
      </c>
      <c r="L42">
        <v>35</v>
      </c>
      <c r="M42">
        <v>8</v>
      </c>
      <c r="N42">
        <v>1</v>
      </c>
      <c r="O42">
        <v>170</v>
      </c>
      <c r="P42">
        <v>1</v>
      </c>
      <c r="Q42">
        <v>0</v>
      </c>
      <c r="R42">
        <v>1</v>
      </c>
      <c r="S42">
        <v>1</v>
      </c>
      <c r="T42">
        <v>0.45978331691726537</v>
      </c>
      <c r="U42">
        <v>0.45978331691726537</v>
      </c>
      <c r="V42">
        <v>0.54021668308273463</v>
      </c>
      <c r="W42">
        <v>-0.77699995065784266</v>
      </c>
      <c r="X42">
        <v>0</v>
      </c>
      <c r="Y42">
        <v>1.174937548201521</v>
      </c>
      <c r="BD42">
        <v>0.50823937403809205</v>
      </c>
      <c r="BE42">
        <v>1</v>
      </c>
      <c r="BF42">
        <v>0</v>
      </c>
      <c r="BG42">
        <v>25</v>
      </c>
      <c r="BH42">
        <v>13</v>
      </c>
      <c r="BI42">
        <v>0.53703703703703698</v>
      </c>
      <c r="BJ42">
        <v>0.86458333333333337</v>
      </c>
      <c r="BK42">
        <v>1.6010802469135683E-2</v>
      </c>
    </row>
    <row r="43" spans="1:63" x14ac:dyDescent="0.45">
      <c r="A43">
        <v>9</v>
      </c>
      <c r="B43">
        <v>39</v>
      </c>
      <c r="C43">
        <v>9</v>
      </c>
      <c r="D43">
        <v>0.10299999999999999</v>
      </c>
      <c r="E43">
        <v>89</v>
      </c>
      <c r="F43">
        <v>5</v>
      </c>
      <c r="G43">
        <v>135</v>
      </c>
      <c r="H43">
        <v>0</v>
      </c>
      <c r="I43">
        <v>40</v>
      </c>
      <c r="J43">
        <v>20</v>
      </c>
      <c r="K43">
        <v>2</v>
      </c>
      <c r="L43">
        <v>47</v>
      </c>
      <c r="M43">
        <v>16</v>
      </c>
      <c r="N43">
        <v>1</v>
      </c>
      <c r="O43">
        <v>176</v>
      </c>
      <c r="P43">
        <v>1</v>
      </c>
      <c r="Q43">
        <v>0</v>
      </c>
      <c r="R43">
        <v>1</v>
      </c>
      <c r="S43">
        <v>1</v>
      </c>
      <c r="T43">
        <v>0.58148873988363403</v>
      </c>
      <c r="U43">
        <v>0.58148873988363403</v>
      </c>
      <c r="V43">
        <v>0.41851126011636597</v>
      </c>
      <c r="W43">
        <v>-0.54216367112554575</v>
      </c>
      <c r="X43">
        <v>100</v>
      </c>
      <c r="Y43">
        <v>0.71972375630200047</v>
      </c>
      <c r="BD43">
        <v>0.51072863409690972</v>
      </c>
      <c r="BE43">
        <v>1</v>
      </c>
      <c r="BF43">
        <v>0</v>
      </c>
      <c r="BG43">
        <v>26</v>
      </c>
      <c r="BH43">
        <v>13</v>
      </c>
      <c r="BI43">
        <v>0.5185185185185186</v>
      </c>
      <c r="BJ43">
        <v>0.86458333333333337</v>
      </c>
      <c r="BK43">
        <v>1.6010802469135874E-2</v>
      </c>
    </row>
    <row r="44" spans="1:63" x14ac:dyDescent="0.45">
      <c r="A44">
        <v>9</v>
      </c>
      <c r="B44">
        <v>48</v>
      </c>
      <c r="C44">
        <v>12</v>
      </c>
      <c r="D44">
        <v>0.183</v>
      </c>
      <c r="E44">
        <v>85</v>
      </c>
      <c r="F44">
        <v>4</v>
      </c>
      <c r="G44">
        <v>130</v>
      </c>
      <c r="H44">
        <v>0</v>
      </c>
      <c r="I44">
        <v>37</v>
      </c>
      <c r="J44">
        <v>11</v>
      </c>
      <c r="K44">
        <v>2</v>
      </c>
      <c r="L44">
        <v>38</v>
      </c>
      <c r="M44">
        <v>22</v>
      </c>
      <c r="N44">
        <v>0</v>
      </c>
      <c r="O44">
        <v>178</v>
      </c>
      <c r="P44">
        <v>1</v>
      </c>
      <c r="Q44">
        <v>0</v>
      </c>
      <c r="R44">
        <v>1</v>
      </c>
      <c r="S44">
        <v>1</v>
      </c>
      <c r="T44">
        <v>0.8416639730961627</v>
      </c>
      <c r="U44">
        <v>0.8416639730961627</v>
      </c>
      <c r="V44">
        <v>0.1583360269038373</v>
      </c>
      <c r="W44">
        <v>-0.17237442622769436</v>
      </c>
      <c r="X44">
        <v>100</v>
      </c>
      <c r="Y44">
        <v>0.18812261420835097</v>
      </c>
      <c r="BD44">
        <v>0.52683233239852134</v>
      </c>
      <c r="BE44">
        <v>1</v>
      </c>
      <c r="BF44">
        <v>0</v>
      </c>
      <c r="BG44">
        <v>27</v>
      </c>
      <c r="BH44">
        <v>13</v>
      </c>
      <c r="BI44">
        <v>0.5</v>
      </c>
      <c r="BJ44">
        <v>0.86458333333333337</v>
      </c>
      <c r="BK44">
        <v>1.601080246913578E-2</v>
      </c>
    </row>
    <row r="45" spans="1:63" x14ac:dyDescent="0.45">
      <c r="A45">
        <v>9</v>
      </c>
      <c r="B45">
        <v>53</v>
      </c>
      <c r="C45">
        <v>13</v>
      </c>
      <c r="D45">
        <v>0.84</v>
      </c>
      <c r="E45">
        <v>99</v>
      </c>
      <c r="F45">
        <v>3</v>
      </c>
      <c r="G45">
        <v>110</v>
      </c>
      <c r="H45">
        <v>0</v>
      </c>
      <c r="I45">
        <v>36</v>
      </c>
      <c r="J45">
        <v>9</v>
      </c>
      <c r="K45">
        <v>2</v>
      </c>
      <c r="L45">
        <v>41</v>
      </c>
      <c r="M45">
        <v>30</v>
      </c>
      <c r="N45">
        <v>1</v>
      </c>
      <c r="O45">
        <v>176</v>
      </c>
      <c r="P45">
        <v>1</v>
      </c>
      <c r="Q45">
        <v>0</v>
      </c>
      <c r="R45">
        <v>1</v>
      </c>
      <c r="S45">
        <v>1</v>
      </c>
      <c r="T45">
        <v>0.55348092279800776</v>
      </c>
      <c r="U45">
        <v>0.55348092279800776</v>
      </c>
      <c r="V45">
        <v>0.44651907720199224</v>
      </c>
      <c r="W45">
        <v>-0.59152799391702615</v>
      </c>
      <c r="X45">
        <v>100</v>
      </c>
      <c r="Y45">
        <v>0.80674700574088054</v>
      </c>
      <c r="BD45">
        <v>0.53680659889285087</v>
      </c>
      <c r="BE45">
        <v>1</v>
      </c>
      <c r="BF45">
        <v>0</v>
      </c>
      <c r="BG45">
        <v>28</v>
      </c>
      <c r="BH45">
        <v>13</v>
      </c>
      <c r="BI45">
        <v>0.48148148148148151</v>
      </c>
      <c r="BJ45">
        <v>0.86458333333333337</v>
      </c>
      <c r="BK45">
        <v>0</v>
      </c>
    </row>
    <row r="46" spans="1:63" x14ac:dyDescent="0.45">
      <c r="A46">
        <v>9</v>
      </c>
      <c r="B46">
        <v>56</v>
      </c>
      <c r="C46">
        <v>3</v>
      </c>
      <c r="D46">
        <v>1.4039999999999999</v>
      </c>
      <c r="E46">
        <v>69</v>
      </c>
      <c r="F46">
        <v>1</v>
      </c>
      <c r="G46">
        <v>87</v>
      </c>
      <c r="H46">
        <v>0</v>
      </c>
      <c r="I46">
        <v>34</v>
      </c>
      <c r="J46">
        <v>8</v>
      </c>
      <c r="K46">
        <v>2</v>
      </c>
      <c r="L46">
        <v>32</v>
      </c>
      <c r="M46">
        <v>38</v>
      </c>
      <c r="N46">
        <v>0</v>
      </c>
      <c r="O46">
        <v>181</v>
      </c>
      <c r="P46">
        <v>1</v>
      </c>
      <c r="Q46">
        <v>0</v>
      </c>
      <c r="R46">
        <v>1</v>
      </c>
      <c r="S46">
        <v>1</v>
      </c>
      <c r="T46">
        <v>0.78529497395169379</v>
      </c>
      <c r="U46">
        <v>0.78529497395169379</v>
      </c>
      <c r="V46">
        <v>0.21470502604830621</v>
      </c>
      <c r="W46">
        <v>-0.24169586878517421</v>
      </c>
      <c r="X46">
        <v>100</v>
      </c>
      <c r="Y46">
        <v>0.27340685114522773</v>
      </c>
      <c r="BD46">
        <v>0.55348092279800776</v>
      </c>
      <c r="BE46">
        <v>0</v>
      </c>
      <c r="BF46">
        <v>1</v>
      </c>
      <c r="BG46">
        <v>28</v>
      </c>
      <c r="BH46">
        <v>14</v>
      </c>
      <c r="BI46">
        <v>0.48148148148148151</v>
      </c>
      <c r="BJ46">
        <v>0.85416666666666663</v>
      </c>
      <c r="BK46">
        <v>1.5817901234567971E-2</v>
      </c>
    </row>
    <row r="47" spans="1:63" x14ac:dyDescent="0.45">
      <c r="A47">
        <v>9.1</v>
      </c>
      <c r="B47">
        <v>44</v>
      </c>
      <c r="C47">
        <v>14</v>
      </c>
      <c r="D47">
        <v>1.2270000000000001</v>
      </c>
      <c r="E47">
        <v>100</v>
      </c>
      <c r="F47">
        <v>5</v>
      </c>
      <c r="G47">
        <v>98</v>
      </c>
      <c r="H47">
        <v>0</v>
      </c>
      <c r="I47">
        <v>37</v>
      </c>
      <c r="J47">
        <v>10</v>
      </c>
      <c r="K47">
        <v>4</v>
      </c>
      <c r="L47">
        <v>41</v>
      </c>
      <c r="M47">
        <v>20</v>
      </c>
      <c r="N47">
        <v>0</v>
      </c>
      <c r="O47">
        <v>180</v>
      </c>
      <c r="P47">
        <v>1</v>
      </c>
      <c r="Q47">
        <v>0</v>
      </c>
      <c r="R47">
        <v>1</v>
      </c>
      <c r="S47">
        <v>1</v>
      </c>
      <c r="T47">
        <v>0.92271828410664392</v>
      </c>
      <c r="U47">
        <v>0.92271828410664392</v>
      </c>
      <c r="V47">
        <v>7.7281715893356084E-2</v>
      </c>
      <c r="W47">
        <v>-8.0431308720279412E-2</v>
      </c>
      <c r="X47">
        <v>100</v>
      </c>
      <c r="Y47">
        <v>8.3754399608737123E-2</v>
      </c>
      <c r="BD47">
        <v>0.55695734744745951</v>
      </c>
      <c r="BE47">
        <v>1</v>
      </c>
      <c r="BF47">
        <v>0</v>
      </c>
      <c r="BG47">
        <v>29</v>
      </c>
      <c r="BH47">
        <v>14</v>
      </c>
      <c r="BI47">
        <v>0.46296296296296291</v>
      </c>
      <c r="BJ47">
        <v>0.85416666666666663</v>
      </c>
      <c r="BK47">
        <v>0</v>
      </c>
    </row>
    <row r="48" spans="1:63" x14ac:dyDescent="0.45">
      <c r="A48">
        <v>9.1</v>
      </c>
      <c r="B48">
        <v>62</v>
      </c>
      <c r="C48">
        <v>23</v>
      </c>
      <c r="D48">
        <v>0.42399999999999999</v>
      </c>
      <c r="E48">
        <v>123</v>
      </c>
      <c r="F48">
        <v>2</v>
      </c>
      <c r="G48">
        <v>75</v>
      </c>
      <c r="H48">
        <v>0</v>
      </c>
      <c r="I48">
        <v>49</v>
      </c>
      <c r="J48">
        <v>12</v>
      </c>
      <c r="K48">
        <v>3</v>
      </c>
      <c r="L48">
        <v>48</v>
      </c>
      <c r="M48">
        <v>43</v>
      </c>
      <c r="N48">
        <v>1</v>
      </c>
      <c r="O48">
        <v>162</v>
      </c>
      <c r="P48">
        <v>0</v>
      </c>
      <c r="Q48">
        <v>1</v>
      </c>
      <c r="R48">
        <v>1</v>
      </c>
      <c r="S48">
        <v>0</v>
      </c>
      <c r="T48">
        <v>0.1185380991718183</v>
      </c>
      <c r="U48">
        <v>0.1185380991718183</v>
      </c>
      <c r="V48">
        <v>0.88146190082818165</v>
      </c>
      <c r="W48">
        <v>-0.12617349891980056</v>
      </c>
      <c r="X48">
        <v>100</v>
      </c>
      <c r="Y48">
        <v>0.13447898208696857</v>
      </c>
      <c r="BD48">
        <v>0.55791936640270712</v>
      </c>
      <c r="BE48">
        <v>0</v>
      </c>
      <c r="BF48">
        <v>1</v>
      </c>
      <c r="BG48">
        <v>29</v>
      </c>
      <c r="BH48">
        <v>15</v>
      </c>
      <c r="BI48">
        <v>0.46296296296296291</v>
      </c>
      <c r="BJ48">
        <v>0.84375</v>
      </c>
      <c r="BK48">
        <v>0</v>
      </c>
    </row>
    <row r="49" spans="1:63" x14ac:dyDescent="0.45">
      <c r="A49">
        <v>9.1</v>
      </c>
      <c r="B49">
        <v>78</v>
      </c>
      <c r="C49">
        <v>3</v>
      </c>
      <c r="D49">
        <v>1.6240000000000001</v>
      </c>
      <c r="E49">
        <v>148</v>
      </c>
      <c r="F49">
        <v>5</v>
      </c>
      <c r="G49">
        <v>73</v>
      </c>
      <c r="H49">
        <v>0</v>
      </c>
      <c r="I49">
        <v>39</v>
      </c>
      <c r="J49">
        <v>11</v>
      </c>
      <c r="K49">
        <v>4</v>
      </c>
      <c r="L49">
        <v>36</v>
      </c>
      <c r="M49">
        <v>59</v>
      </c>
      <c r="N49">
        <v>0</v>
      </c>
      <c r="O49">
        <v>175</v>
      </c>
      <c r="P49">
        <v>1</v>
      </c>
      <c r="Q49">
        <v>0</v>
      </c>
      <c r="R49">
        <v>1</v>
      </c>
      <c r="S49">
        <v>1</v>
      </c>
      <c r="T49">
        <v>0.98071017098672353</v>
      </c>
      <c r="U49">
        <v>0.98071017098672353</v>
      </c>
      <c r="V49">
        <v>1.9289829013276472E-2</v>
      </c>
      <c r="W49">
        <v>-1.9478305487725507E-2</v>
      </c>
      <c r="X49">
        <v>100</v>
      </c>
      <c r="Y49">
        <v>1.966924539374193E-2</v>
      </c>
      <c r="BD49">
        <v>0.56138217093979959</v>
      </c>
      <c r="BE49">
        <v>0</v>
      </c>
      <c r="BF49">
        <v>1</v>
      </c>
      <c r="BG49">
        <v>29</v>
      </c>
      <c r="BH49">
        <v>16</v>
      </c>
      <c r="BI49">
        <v>0.46296296296296291</v>
      </c>
      <c r="BJ49">
        <v>0.83333333333333337</v>
      </c>
      <c r="BK49">
        <v>1.5432098765432075E-2</v>
      </c>
    </row>
    <row r="50" spans="1:63" x14ac:dyDescent="0.45">
      <c r="A50">
        <v>9.1999999999999993</v>
      </c>
      <c r="B50">
        <v>55</v>
      </c>
      <c r="C50">
        <v>16</v>
      </c>
      <c r="D50">
        <v>6.5000000000000002E-2</v>
      </c>
      <c r="E50">
        <v>154</v>
      </c>
      <c r="F50">
        <v>3</v>
      </c>
      <c r="G50">
        <v>75</v>
      </c>
      <c r="H50">
        <v>0</v>
      </c>
      <c r="I50">
        <v>42</v>
      </c>
      <c r="J50">
        <v>13</v>
      </c>
      <c r="K50">
        <v>2</v>
      </c>
      <c r="L50">
        <v>34</v>
      </c>
      <c r="M50">
        <v>34</v>
      </c>
      <c r="N50">
        <v>1</v>
      </c>
      <c r="O50">
        <v>165</v>
      </c>
      <c r="P50">
        <v>0</v>
      </c>
      <c r="Q50">
        <v>1</v>
      </c>
      <c r="R50">
        <v>1</v>
      </c>
      <c r="S50">
        <v>0</v>
      </c>
      <c r="T50">
        <v>0.36956334212324687</v>
      </c>
      <c r="U50">
        <v>0.36956334212324687</v>
      </c>
      <c r="V50">
        <v>0.63043665787675307</v>
      </c>
      <c r="W50">
        <v>-0.46134259194391941</v>
      </c>
      <c r="X50">
        <v>100</v>
      </c>
      <c r="Y50">
        <v>0.58620217829321486</v>
      </c>
      <c r="BD50">
        <v>0.56229162788752396</v>
      </c>
      <c r="BE50">
        <v>1</v>
      </c>
      <c r="BF50">
        <v>0</v>
      </c>
      <c r="BG50">
        <v>30</v>
      </c>
      <c r="BH50">
        <v>16</v>
      </c>
      <c r="BI50">
        <v>0.44444444444444442</v>
      </c>
      <c r="BJ50">
        <v>0.83333333333333337</v>
      </c>
      <c r="BK50">
        <v>0</v>
      </c>
    </row>
    <row r="51" spans="1:63" x14ac:dyDescent="0.45">
      <c r="A51">
        <v>9.3000000000000007</v>
      </c>
      <c r="B51">
        <v>55</v>
      </c>
      <c r="C51">
        <v>11</v>
      </c>
      <c r="D51">
        <v>8.5000000000000006E-2</v>
      </c>
      <c r="E51">
        <v>125</v>
      </c>
      <c r="F51">
        <v>7</v>
      </c>
      <c r="G51">
        <v>107</v>
      </c>
      <c r="H51">
        <v>0</v>
      </c>
      <c r="I51">
        <v>38</v>
      </c>
      <c r="J51">
        <v>4</v>
      </c>
      <c r="K51">
        <v>5</v>
      </c>
      <c r="L51">
        <v>32</v>
      </c>
      <c r="M51">
        <v>35</v>
      </c>
      <c r="N51">
        <v>0</v>
      </c>
      <c r="O51">
        <v>169</v>
      </c>
      <c r="P51">
        <v>1</v>
      </c>
      <c r="Q51">
        <v>0</v>
      </c>
      <c r="R51">
        <v>1</v>
      </c>
      <c r="S51">
        <v>1</v>
      </c>
      <c r="T51">
        <v>0.78279802972326928</v>
      </c>
      <c r="U51">
        <v>0.78279802972326928</v>
      </c>
      <c r="V51">
        <v>0.21720197027673072</v>
      </c>
      <c r="W51">
        <v>-0.24488056042394898</v>
      </c>
      <c r="X51">
        <v>100</v>
      </c>
      <c r="Y51">
        <v>0.2774687237696738</v>
      </c>
      <c r="BD51">
        <v>0.56371750400550846</v>
      </c>
      <c r="BE51">
        <v>0</v>
      </c>
      <c r="BF51">
        <v>1</v>
      </c>
      <c r="BG51">
        <v>30</v>
      </c>
      <c r="BH51">
        <v>17</v>
      </c>
      <c r="BI51">
        <v>0.44444444444444442</v>
      </c>
      <c r="BJ51">
        <v>0.82291666666666663</v>
      </c>
      <c r="BK51">
        <v>1.5239197530864173E-2</v>
      </c>
    </row>
    <row r="52" spans="1:63" x14ac:dyDescent="0.45">
      <c r="A52">
        <v>9.4</v>
      </c>
      <c r="B52">
        <v>44</v>
      </c>
      <c r="C52">
        <v>12</v>
      </c>
      <c r="D52">
        <v>2.3239999999999998</v>
      </c>
      <c r="E52">
        <v>97</v>
      </c>
      <c r="F52">
        <v>2</v>
      </c>
      <c r="G52">
        <v>101</v>
      </c>
      <c r="H52">
        <v>0</v>
      </c>
      <c r="I52">
        <v>49</v>
      </c>
      <c r="J52">
        <v>19</v>
      </c>
      <c r="K52">
        <v>3</v>
      </c>
      <c r="L52">
        <v>32</v>
      </c>
      <c r="M52">
        <v>21</v>
      </c>
      <c r="N52">
        <v>1</v>
      </c>
      <c r="O52">
        <v>179</v>
      </c>
      <c r="P52">
        <v>1</v>
      </c>
      <c r="Q52">
        <v>0</v>
      </c>
      <c r="R52">
        <v>1</v>
      </c>
      <c r="S52">
        <v>1</v>
      </c>
      <c r="T52">
        <v>0.6642803464347703</v>
      </c>
      <c r="U52">
        <v>0.6642803464347703</v>
      </c>
      <c r="V52">
        <v>0.3357196535652297</v>
      </c>
      <c r="W52">
        <v>-0.40905101012452655</v>
      </c>
      <c r="X52">
        <v>100</v>
      </c>
      <c r="Y52">
        <v>0.50538850858234152</v>
      </c>
      <c r="BD52">
        <v>0.56401677982661924</v>
      </c>
      <c r="BE52">
        <v>1</v>
      </c>
      <c r="BF52">
        <v>0</v>
      </c>
      <c r="BG52">
        <v>31</v>
      </c>
      <c r="BH52">
        <v>17</v>
      </c>
      <c r="BI52">
        <v>0.42592592592592593</v>
      </c>
      <c r="BJ52">
        <v>0.82291666666666663</v>
      </c>
      <c r="BK52">
        <v>0</v>
      </c>
    </row>
    <row r="53" spans="1:63" x14ac:dyDescent="0.45">
      <c r="A53">
        <v>9.4</v>
      </c>
      <c r="B53">
        <v>49</v>
      </c>
      <c r="C53">
        <v>10</v>
      </c>
      <c r="D53">
        <v>1.248</v>
      </c>
      <c r="E53">
        <v>92</v>
      </c>
      <c r="F53">
        <v>2</v>
      </c>
      <c r="G53">
        <v>98</v>
      </c>
      <c r="H53">
        <v>0</v>
      </c>
      <c r="I53">
        <v>53</v>
      </c>
      <c r="J53">
        <v>12</v>
      </c>
      <c r="K53">
        <v>4</v>
      </c>
      <c r="L53">
        <v>42</v>
      </c>
      <c r="M53">
        <v>25</v>
      </c>
      <c r="N53">
        <v>0</v>
      </c>
      <c r="O53">
        <v>182</v>
      </c>
      <c r="P53">
        <v>0</v>
      </c>
      <c r="Q53">
        <v>1</v>
      </c>
      <c r="R53">
        <v>1</v>
      </c>
      <c r="S53">
        <v>0</v>
      </c>
      <c r="T53">
        <v>0.4940064799511541</v>
      </c>
      <c r="U53">
        <v>0.4940064799511541</v>
      </c>
      <c r="V53">
        <v>0.5059935200488459</v>
      </c>
      <c r="W53">
        <v>-0.68123141600424919</v>
      </c>
      <c r="X53">
        <v>100</v>
      </c>
      <c r="Y53">
        <v>0.97630989405450364</v>
      </c>
      <c r="BD53">
        <v>0.56855354439999861</v>
      </c>
      <c r="BE53">
        <v>0</v>
      </c>
      <c r="BF53">
        <v>1</v>
      </c>
      <c r="BG53">
        <v>31</v>
      </c>
      <c r="BH53">
        <v>18</v>
      </c>
      <c r="BI53">
        <v>0.42592592592592593</v>
      </c>
      <c r="BJ53">
        <v>0.8125</v>
      </c>
      <c r="BK53">
        <v>0</v>
      </c>
    </row>
    <row r="54" spans="1:63" x14ac:dyDescent="0.45">
      <c r="A54">
        <v>9.4</v>
      </c>
      <c r="B54">
        <v>50</v>
      </c>
      <c r="C54">
        <v>11</v>
      </c>
      <c r="D54">
        <v>1.5449999999999999</v>
      </c>
      <c r="E54">
        <v>102</v>
      </c>
      <c r="F54">
        <v>3</v>
      </c>
      <c r="G54">
        <v>110</v>
      </c>
      <c r="H54">
        <v>0</v>
      </c>
      <c r="I54">
        <v>41</v>
      </c>
      <c r="J54">
        <v>10</v>
      </c>
      <c r="K54">
        <v>3</v>
      </c>
      <c r="L54">
        <v>41</v>
      </c>
      <c r="M54">
        <v>28</v>
      </c>
      <c r="N54">
        <v>1</v>
      </c>
      <c r="O54">
        <v>169</v>
      </c>
      <c r="P54">
        <v>1</v>
      </c>
      <c r="Q54">
        <v>0</v>
      </c>
      <c r="R54">
        <v>1</v>
      </c>
      <c r="S54">
        <v>1</v>
      </c>
      <c r="T54">
        <v>0.33953952964585304</v>
      </c>
      <c r="U54">
        <v>0.33953952964585304</v>
      </c>
      <c r="V54">
        <v>0.66046047035414701</v>
      </c>
      <c r="W54">
        <v>-1.0801649038693462</v>
      </c>
      <c r="X54">
        <v>0</v>
      </c>
      <c r="Y54">
        <v>1.9451651801574366</v>
      </c>
      <c r="BD54">
        <v>0.57363958032801343</v>
      </c>
      <c r="BE54">
        <v>0</v>
      </c>
      <c r="BF54">
        <v>1</v>
      </c>
      <c r="BG54">
        <v>31</v>
      </c>
      <c r="BH54">
        <v>19</v>
      </c>
      <c r="BI54">
        <v>0.42592592592592593</v>
      </c>
      <c r="BJ54">
        <v>0.80208333333333337</v>
      </c>
      <c r="BK54">
        <v>1.4853395061728373E-2</v>
      </c>
    </row>
    <row r="55" spans="1:63" x14ac:dyDescent="0.45">
      <c r="A55">
        <v>9.4</v>
      </c>
      <c r="B55">
        <v>55</v>
      </c>
      <c r="C55">
        <v>14</v>
      </c>
      <c r="D55">
        <v>0.65500000000000003</v>
      </c>
      <c r="E55">
        <v>150</v>
      </c>
      <c r="F55">
        <v>3</v>
      </c>
      <c r="G55">
        <v>108</v>
      </c>
      <c r="H55">
        <v>0</v>
      </c>
      <c r="I55">
        <v>37</v>
      </c>
      <c r="J55">
        <v>9</v>
      </c>
      <c r="K55">
        <v>2</v>
      </c>
      <c r="L55">
        <v>40</v>
      </c>
      <c r="M55">
        <v>35</v>
      </c>
      <c r="N55">
        <v>0</v>
      </c>
      <c r="O55">
        <v>168</v>
      </c>
      <c r="P55">
        <v>1</v>
      </c>
      <c r="Q55">
        <v>0</v>
      </c>
      <c r="R55">
        <v>1</v>
      </c>
      <c r="S55">
        <v>1</v>
      </c>
      <c r="T55">
        <v>0.84894558735583647</v>
      </c>
      <c r="U55">
        <v>0.84894558735583647</v>
      </c>
      <c r="V55">
        <v>0.15105441264416353</v>
      </c>
      <c r="W55">
        <v>-0.16376018500047021</v>
      </c>
      <c r="X55">
        <v>100</v>
      </c>
      <c r="Y55">
        <v>0.17793179550487362</v>
      </c>
      <c r="BD55">
        <v>0.57425669741250152</v>
      </c>
      <c r="BE55">
        <v>1</v>
      </c>
      <c r="BF55">
        <v>0</v>
      </c>
      <c r="BG55">
        <v>32</v>
      </c>
      <c r="BH55">
        <v>19</v>
      </c>
      <c r="BI55">
        <v>0.40740740740740744</v>
      </c>
      <c r="BJ55">
        <v>0.80208333333333337</v>
      </c>
      <c r="BK55">
        <v>0</v>
      </c>
    </row>
    <row r="56" spans="1:63" x14ac:dyDescent="0.45">
      <c r="A56">
        <v>9.5</v>
      </c>
      <c r="B56">
        <v>44</v>
      </c>
      <c r="C56">
        <v>10</v>
      </c>
      <c r="D56">
        <v>0.19600000000000001</v>
      </c>
      <c r="E56">
        <v>49</v>
      </c>
      <c r="F56">
        <v>3</v>
      </c>
      <c r="G56">
        <v>111</v>
      </c>
      <c r="H56">
        <v>0</v>
      </c>
      <c r="I56">
        <v>33</v>
      </c>
      <c r="J56">
        <v>12</v>
      </c>
      <c r="K56">
        <v>2</v>
      </c>
      <c r="L56">
        <v>40</v>
      </c>
      <c r="M56">
        <v>15</v>
      </c>
      <c r="N56">
        <v>0</v>
      </c>
      <c r="O56">
        <v>189</v>
      </c>
      <c r="P56">
        <v>1</v>
      </c>
      <c r="Q56">
        <v>0</v>
      </c>
      <c r="R56">
        <v>1</v>
      </c>
      <c r="S56">
        <v>1</v>
      </c>
      <c r="T56">
        <v>0.82108847224160819</v>
      </c>
      <c r="U56">
        <v>0.82108847224160819</v>
      </c>
      <c r="V56">
        <v>0.17891152775839181</v>
      </c>
      <c r="W56">
        <v>-0.19712441377453563</v>
      </c>
      <c r="X56">
        <v>100</v>
      </c>
      <c r="Y56">
        <v>0.21789555426342225</v>
      </c>
      <c r="BD56">
        <v>0.57483766394677116</v>
      </c>
      <c r="BE56">
        <v>0</v>
      </c>
      <c r="BF56">
        <v>1</v>
      </c>
      <c r="BG56">
        <v>32</v>
      </c>
      <c r="BH56">
        <v>20</v>
      </c>
      <c r="BI56">
        <v>0.40740740740740744</v>
      </c>
      <c r="BJ56">
        <v>0.79166666666666663</v>
      </c>
      <c r="BK56">
        <v>1.4660493827160559E-2</v>
      </c>
    </row>
    <row r="57" spans="1:63" x14ac:dyDescent="0.45">
      <c r="A57">
        <v>9.5</v>
      </c>
      <c r="B57">
        <v>53</v>
      </c>
      <c r="C57">
        <v>19</v>
      </c>
      <c r="D57">
        <v>1.2949999999999999</v>
      </c>
      <c r="E57">
        <v>110</v>
      </c>
      <c r="F57">
        <v>1</v>
      </c>
      <c r="G57">
        <v>88</v>
      </c>
      <c r="H57">
        <v>0</v>
      </c>
      <c r="I57">
        <v>40</v>
      </c>
      <c r="J57">
        <v>8</v>
      </c>
      <c r="K57">
        <v>3</v>
      </c>
      <c r="L57">
        <v>49</v>
      </c>
      <c r="M57">
        <v>31</v>
      </c>
      <c r="N57">
        <v>1</v>
      </c>
      <c r="O57">
        <v>182</v>
      </c>
      <c r="P57">
        <v>1</v>
      </c>
      <c r="Q57">
        <v>0</v>
      </c>
      <c r="R57">
        <v>1</v>
      </c>
      <c r="S57">
        <v>1</v>
      </c>
      <c r="T57">
        <v>0.4153046294946548</v>
      </c>
      <c r="U57">
        <v>0.4153046294946548</v>
      </c>
      <c r="V57">
        <v>0.58469537050534526</v>
      </c>
      <c r="W57">
        <v>-0.87874298105707938</v>
      </c>
      <c r="X57">
        <v>0</v>
      </c>
      <c r="Y57">
        <v>1.4078710637461618</v>
      </c>
      <c r="BD57">
        <v>0.57967397396950093</v>
      </c>
      <c r="BE57">
        <v>1</v>
      </c>
      <c r="BF57">
        <v>0</v>
      </c>
      <c r="BG57">
        <v>33</v>
      </c>
      <c r="BH57">
        <v>20</v>
      </c>
      <c r="BI57">
        <v>0.38888888888888884</v>
      </c>
      <c r="BJ57">
        <v>0.79166666666666663</v>
      </c>
      <c r="BK57">
        <v>0</v>
      </c>
    </row>
    <row r="58" spans="1:63" x14ac:dyDescent="0.45">
      <c r="A58">
        <v>9.5</v>
      </c>
      <c r="B58">
        <v>62</v>
      </c>
      <c r="C58">
        <v>21</v>
      </c>
      <c r="D58">
        <v>0.73399999999999999</v>
      </c>
      <c r="E58">
        <v>152</v>
      </c>
      <c r="F58">
        <v>3</v>
      </c>
      <c r="G58">
        <v>111</v>
      </c>
      <c r="H58">
        <v>0</v>
      </c>
      <c r="I58">
        <v>44</v>
      </c>
      <c r="J58">
        <v>5</v>
      </c>
      <c r="K58">
        <v>3</v>
      </c>
      <c r="L58">
        <v>47</v>
      </c>
      <c r="M58">
        <v>43</v>
      </c>
      <c r="N58">
        <v>0</v>
      </c>
      <c r="O58">
        <v>169</v>
      </c>
      <c r="P58">
        <v>1</v>
      </c>
      <c r="Q58">
        <v>0</v>
      </c>
      <c r="R58">
        <v>1</v>
      </c>
      <c r="S58">
        <v>1</v>
      </c>
      <c r="T58">
        <v>0.74109601450704854</v>
      </c>
      <c r="U58">
        <v>0.74109601450704854</v>
      </c>
      <c r="V58">
        <v>0.25890398549295146</v>
      </c>
      <c r="W58">
        <v>-0.2996250878465323</v>
      </c>
      <c r="X58">
        <v>100</v>
      </c>
      <c r="Y58">
        <v>0.34935282395920786</v>
      </c>
      <c r="BD58">
        <v>0.57999429966841143</v>
      </c>
      <c r="BE58">
        <v>0</v>
      </c>
      <c r="BF58">
        <v>1</v>
      </c>
      <c r="BG58">
        <v>33</v>
      </c>
      <c r="BH58">
        <v>21</v>
      </c>
      <c r="BI58">
        <v>0.38888888888888884</v>
      </c>
      <c r="BJ58">
        <v>0.78125</v>
      </c>
      <c r="BK58">
        <v>0</v>
      </c>
    </row>
    <row r="59" spans="1:63" x14ac:dyDescent="0.45">
      <c r="A59">
        <v>9.6</v>
      </c>
      <c r="B59">
        <v>51</v>
      </c>
      <c r="C59">
        <v>6</v>
      </c>
      <c r="D59">
        <v>0.498</v>
      </c>
      <c r="E59">
        <v>31</v>
      </c>
      <c r="F59">
        <v>4</v>
      </c>
      <c r="G59">
        <v>117</v>
      </c>
      <c r="H59">
        <v>0</v>
      </c>
      <c r="I59">
        <v>30</v>
      </c>
      <c r="J59">
        <v>5</v>
      </c>
      <c r="K59">
        <v>2</v>
      </c>
      <c r="L59">
        <v>36</v>
      </c>
      <c r="M59">
        <v>20</v>
      </c>
      <c r="N59">
        <v>0</v>
      </c>
      <c r="O59">
        <v>187</v>
      </c>
      <c r="P59">
        <v>1</v>
      </c>
      <c r="Q59">
        <v>0</v>
      </c>
      <c r="R59">
        <v>1</v>
      </c>
      <c r="S59">
        <v>1</v>
      </c>
      <c r="T59">
        <v>0.78706697194127195</v>
      </c>
      <c r="U59">
        <v>0.78706697194127195</v>
      </c>
      <c r="V59">
        <v>0.21293302805872805</v>
      </c>
      <c r="W59">
        <v>-0.23944193642006759</v>
      </c>
      <c r="X59">
        <v>100</v>
      </c>
      <c r="Y59">
        <v>0.27053991038848513</v>
      </c>
      <c r="BD59">
        <v>0.58148873988363403</v>
      </c>
      <c r="BE59">
        <v>0</v>
      </c>
      <c r="BF59">
        <v>1</v>
      </c>
      <c r="BG59">
        <v>33</v>
      </c>
      <c r="BH59">
        <v>22</v>
      </c>
      <c r="BI59">
        <v>0.38888888888888884</v>
      </c>
      <c r="BJ59">
        <v>0.77083333333333337</v>
      </c>
      <c r="BK59">
        <v>0</v>
      </c>
    </row>
    <row r="60" spans="1:63" x14ac:dyDescent="0.45">
      <c r="A60">
        <v>9.6999999999999993</v>
      </c>
      <c r="B60">
        <v>46</v>
      </c>
      <c r="C60">
        <v>7</v>
      </c>
      <c r="D60">
        <v>1.9630000000000001</v>
      </c>
      <c r="E60">
        <v>113</v>
      </c>
      <c r="F60">
        <v>4</v>
      </c>
      <c r="G60">
        <v>85</v>
      </c>
      <c r="H60">
        <v>0</v>
      </c>
      <c r="I60">
        <v>28</v>
      </c>
      <c r="J60">
        <v>10</v>
      </c>
      <c r="K60">
        <v>1</v>
      </c>
      <c r="L60">
        <v>39</v>
      </c>
      <c r="M60">
        <v>22</v>
      </c>
      <c r="N60">
        <v>0</v>
      </c>
      <c r="O60">
        <v>181</v>
      </c>
      <c r="P60">
        <v>1</v>
      </c>
      <c r="Q60">
        <v>0</v>
      </c>
      <c r="R60">
        <v>1</v>
      </c>
      <c r="S60">
        <v>1</v>
      </c>
      <c r="T60">
        <v>0.97924574994707847</v>
      </c>
      <c r="U60">
        <v>0.97924574994707847</v>
      </c>
      <c r="V60">
        <v>2.075425005292153E-2</v>
      </c>
      <c r="W60">
        <v>-2.0972646555823024E-2</v>
      </c>
      <c r="X60">
        <v>100</v>
      </c>
      <c r="Y60">
        <v>2.1194118079188147E-2</v>
      </c>
      <c r="BD60">
        <v>0.58210637664768061</v>
      </c>
      <c r="BE60">
        <v>0</v>
      </c>
      <c r="BF60">
        <v>1</v>
      </c>
      <c r="BG60">
        <v>33</v>
      </c>
      <c r="BH60">
        <v>23</v>
      </c>
      <c r="BI60">
        <v>0.38888888888888884</v>
      </c>
      <c r="BJ60">
        <v>0.76041666666666663</v>
      </c>
      <c r="BK60">
        <v>0</v>
      </c>
    </row>
    <row r="61" spans="1:63" x14ac:dyDescent="0.45">
      <c r="A61">
        <v>9.6999999999999993</v>
      </c>
      <c r="B61">
        <v>54</v>
      </c>
      <c r="C61">
        <v>2</v>
      </c>
      <c r="D61">
        <v>0.626</v>
      </c>
      <c r="E61">
        <v>51</v>
      </c>
      <c r="F61">
        <v>2</v>
      </c>
      <c r="G61">
        <v>107</v>
      </c>
      <c r="H61">
        <v>0</v>
      </c>
      <c r="I61">
        <v>38</v>
      </c>
      <c r="J61">
        <v>8</v>
      </c>
      <c r="K61">
        <v>3</v>
      </c>
      <c r="L61">
        <v>28</v>
      </c>
      <c r="M61">
        <v>26</v>
      </c>
      <c r="N61">
        <v>0</v>
      </c>
      <c r="O61">
        <v>193</v>
      </c>
      <c r="P61">
        <v>1</v>
      </c>
      <c r="Q61">
        <v>0</v>
      </c>
      <c r="R61">
        <v>1</v>
      </c>
      <c r="S61">
        <v>1</v>
      </c>
      <c r="T61">
        <v>0.73228895974207264</v>
      </c>
      <c r="U61">
        <v>0.73228895974207264</v>
      </c>
      <c r="V61">
        <v>0.26771104025792736</v>
      </c>
      <c r="W61">
        <v>-0.31158008916958579</v>
      </c>
      <c r="X61">
        <v>100</v>
      </c>
      <c r="Y61">
        <v>0.36558115030468402</v>
      </c>
      <c r="BD61">
        <v>0.58970936622063408</v>
      </c>
      <c r="BE61">
        <v>0</v>
      </c>
      <c r="BF61">
        <v>1</v>
      </c>
      <c r="BG61">
        <v>33</v>
      </c>
      <c r="BH61">
        <v>24</v>
      </c>
      <c r="BI61">
        <v>0.38888888888888884</v>
      </c>
      <c r="BJ61">
        <v>0.75</v>
      </c>
      <c r="BK61">
        <v>0</v>
      </c>
    </row>
    <row r="62" spans="1:63" x14ac:dyDescent="0.45">
      <c r="A62">
        <v>9.6999999999999993</v>
      </c>
      <c r="B62">
        <v>55</v>
      </c>
      <c r="C62">
        <v>4</v>
      </c>
      <c r="D62">
        <v>1.3839999999999999</v>
      </c>
      <c r="E62">
        <v>33</v>
      </c>
      <c r="F62">
        <v>2</v>
      </c>
      <c r="G62">
        <v>100</v>
      </c>
      <c r="H62">
        <v>0</v>
      </c>
      <c r="I62">
        <v>27</v>
      </c>
      <c r="J62">
        <v>10</v>
      </c>
      <c r="K62">
        <v>1</v>
      </c>
      <c r="L62">
        <v>34</v>
      </c>
      <c r="M62">
        <v>94</v>
      </c>
      <c r="N62">
        <v>1</v>
      </c>
      <c r="O62">
        <v>192</v>
      </c>
      <c r="P62">
        <v>1</v>
      </c>
      <c r="Q62">
        <v>0</v>
      </c>
      <c r="R62">
        <v>1</v>
      </c>
      <c r="S62">
        <v>1</v>
      </c>
      <c r="T62">
        <v>0.85974146002611207</v>
      </c>
      <c r="U62">
        <v>0.85974146002611207</v>
      </c>
      <c r="V62">
        <v>0.14025853997388793</v>
      </c>
      <c r="W62">
        <v>-0.15112356280881628</v>
      </c>
      <c r="X62">
        <v>100</v>
      </c>
      <c r="Y62">
        <v>0.16314037009408386</v>
      </c>
      <c r="BD62">
        <v>0.59229396112446031</v>
      </c>
      <c r="BE62">
        <v>0</v>
      </c>
      <c r="BF62">
        <v>1</v>
      </c>
      <c r="BG62">
        <v>33</v>
      </c>
      <c r="BH62">
        <v>25</v>
      </c>
      <c r="BI62">
        <v>0.38888888888888884</v>
      </c>
      <c r="BJ62">
        <v>0.73958333333333326</v>
      </c>
      <c r="BK62">
        <v>0</v>
      </c>
    </row>
    <row r="63" spans="1:63" x14ac:dyDescent="0.45">
      <c r="A63">
        <v>9.6999999999999993</v>
      </c>
      <c r="B63">
        <v>62</v>
      </c>
      <c r="C63">
        <v>11</v>
      </c>
      <c r="D63">
        <v>1.1519999999999999</v>
      </c>
      <c r="E63">
        <v>106</v>
      </c>
      <c r="F63">
        <v>2</v>
      </c>
      <c r="G63">
        <v>96</v>
      </c>
      <c r="H63">
        <v>1</v>
      </c>
      <c r="I63">
        <v>42</v>
      </c>
      <c r="J63">
        <v>8</v>
      </c>
      <c r="K63">
        <v>3</v>
      </c>
      <c r="L63">
        <v>42</v>
      </c>
      <c r="M63">
        <v>49</v>
      </c>
      <c r="N63">
        <v>0</v>
      </c>
      <c r="O63">
        <v>178</v>
      </c>
      <c r="P63">
        <v>1</v>
      </c>
      <c r="Q63">
        <v>0</v>
      </c>
      <c r="R63">
        <v>1</v>
      </c>
      <c r="S63">
        <v>1</v>
      </c>
      <c r="T63">
        <v>0.63078193513765857</v>
      </c>
      <c r="U63">
        <v>0.63078193513765857</v>
      </c>
      <c r="V63">
        <v>0.36921806486234143</v>
      </c>
      <c r="W63">
        <v>-0.46079506232226025</v>
      </c>
      <c r="X63">
        <v>100</v>
      </c>
      <c r="Y63">
        <v>0.5853339233340048</v>
      </c>
      <c r="BD63">
        <v>0.59727104777568707</v>
      </c>
      <c r="BE63">
        <v>0</v>
      </c>
      <c r="BF63">
        <v>1</v>
      </c>
      <c r="BG63">
        <v>33</v>
      </c>
      <c r="BH63">
        <v>26</v>
      </c>
      <c r="BI63">
        <v>0.38888888888888884</v>
      </c>
      <c r="BJ63">
        <v>0.72916666666666674</v>
      </c>
      <c r="BK63">
        <v>0</v>
      </c>
    </row>
    <row r="64" spans="1:63" x14ac:dyDescent="0.45">
      <c r="A64">
        <v>9.8000000000000007</v>
      </c>
      <c r="B64">
        <v>62</v>
      </c>
      <c r="C64">
        <v>16</v>
      </c>
      <c r="D64">
        <v>0.58799999999999997</v>
      </c>
      <c r="E64">
        <v>136</v>
      </c>
      <c r="F64">
        <v>4</v>
      </c>
      <c r="G64">
        <v>121</v>
      </c>
      <c r="H64">
        <v>1</v>
      </c>
      <c r="I64">
        <v>41</v>
      </c>
      <c r="J64">
        <v>10</v>
      </c>
      <c r="K64">
        <v>3</v>
      </c>
      <c r="L64">
        <v>41</v>
      </c>
      <c r="M64">
        <v>44</v>
      </c>
      <c r="N64">
        <v>1</v>
      </c>
      <c r="O64">
        <v>167</v>
      </c>
      <c r="P64">
        <v>1</v>
      </c>
      <c r="Q64">
        <v>0</v>
      </c>
      <c r="R64">
        <v>1</v>
      </c>
      <c r="S64">
        <v>1</v>
      </c>
      <c r="T64">
        <v>0.36573721296784517</v>
      </c>
      <c r="U64">
        <v>0.36573721296784517</v>
      </c>
      <c r="V64">
        <v>0.63426278703215488</v>
      </c>
      <c r="W64">
        <v>-1.0058402008199336</v>
      </c>
      <c r="X64">
        <v>0</v>
      </c>
      <c r="Y64">
        <v>1.7342035881044404</v>
      </c>
      <c r="BD64">
        <v>0.60446281679924052</v>
      </c>
      <c r="BE64">
        <v>0</v>
      </c>
      <c r="BF64">
        <v>1</v>
      </c>
      <c r="BG64">
        <v>33</v>
      </c>
      <c r="BH64">
        <v>27</v>
      </c>
      <c r="BI64">
        <v>0.38888888888888884</v>
      </c>
      <c r="BJ64">
        <v>0.71875</v>
      </c>
      <c r="BK64">
        <v>0</v>
      </c>
    </row>
    <row r="65" spans="1:63" x14ac:dyDescent="0.45">
      <c r="A65">
        <v>9.8000000000000007</v>
      </c>
      <c r="B65">
        <v>64</v>
      </c>
      <c r="C65">
        <v>5</v>
      </c>
      <c r="D65">
        <v>1.5389999999999999</v>
      </c>
      <c r="E65">
        <v>115</v>
      </c>
      <c r="F65">
        <v>4</v>
      </c>
      <c r="G65">
        <v>72</v>
      </c>
      <c r="H65">
        <v>1</v>
      </c>
      <c r="I65">
        <v>36</v>
      </c>
      <c r="J65">
        <v>8</v>
      </c>
      <c r="K65">
        <v>2</v>
      </c>
      <c r="L65">
        <v>35</v>
      </c>
      <c r="M65">
        <v>50</v>
      </c>
      <c r="N65">
        <v>1</v>
      </c>
      <c r="O65">
        <v>183</v>
      </c>
      <c r="P65">
        <v>1</v>
      </c>
      <c r="Q65">
        <v>0</v>
      </c>
      <c r="R65">
        <v>1</v>
      </c>
      <c r="S65">
        <v>1</v>
      </c>
      <c r="T65">
        <v>0.73996665146445018</v>
      </c>
      <c r="U65">
        <v>0.73996665146445018</v>
      </c>
      <c r="V65">
        <v>0.26003334853554982</v>
      </c>
      <c r="W65">
        <v>-0.30115015938798662</v>
      </c>
      <c r="X65">
        <v>100</v>
      </c>
      <c r="Y65">
        <v>0.35141225353997252</v>
      </c>
      <c r="BD65">
        <v>0.60913378293536236</v>
      </c>
      <c r="BE65">
        <v>0</v>
      </c>
      <c r="BF65">
        <v>1</v>
      </c>
      <c r="BG65">
        <v>33</v>
      </c>
      <c r="BH65">
        <v>28</v>
      </c>
      <c r="BI65">
        <v>0.38888888888888884</v>
      </c>
      <c r="BJ65">
        <v>0.70833333333333326</v>
      </c>
      <c r="BK65">
        <v>1.3117283950617262E-2</v>
      </c>
    </row>
    <row r="66" spans="1:63" x14ac:dyDescent="0.45">
      <c r="A66">
        <v>10</v>
      </c>
      <c r="B66">
        <v>55</v>
      </c>
      <c r="C66">
        <v>8</v>
      </c>
      <c r="D66">
        <v>1.1679999999999999</v>
      </c>
      <c r="E66">
        <v>120</v>
      </c>
      <c r="F66">
        <v>3</v>
      </c>
      <c r="G66">
        <v>114</v>
      </c>
      <c r="H66">
        <v>0</v>
      </c>
      <c r="I66">
        <v>52</v>
      </c>
      <c r="J66">
        <v>10</v>
      </c>
      <c r="K66">
        <v>3</v>
      </c>
      <c r="L66">
        <v>40</v>
      </c>
      <c r="M66">
        <v>34</v>
      </c>
      <c r="N66">
        <v>0</v>
      </c>
      <c r="O66">
        <v>182</v>
      </c>
      <c r="P66">
        <v>1</v>
      </c>
      <c r="Q66">
        <v>0</v>
      </c>
      <c r="R66">
        <v>1</v>
      </c>
      <c r="S66">
        <v>1</v>
      </c>
      <c r="T66">
        <v>0.7092226235255964</v>
      </c>
      <c r="U66">
        <v>0.7092226235255964</v>
      </c>
      <c r="V66">
        <v>0.2907773764744036</v>
      </c>
      <c r="W66">
        <v>-0.34358580522658771</v>
      </c>
      <c r="X66">
        <v>100</v>
      </c>
      <c r="Y66">
        <v>0.40999450219019873</v>
      </c>
      <c r="BD66">
        <v>0.61417975564441707</v>
      </c>
      <c r="BE66">
        <v>1</v>
      </c>
      <c r="BF66">
        <v>0</v>
      </c>
      <c r="BG66">
        <v>34</v>
      </c>
      <c r="BH66">
        <v>28</v>
      </c>
      <c r="BI66">
        <v>0.37037037037037035</v>
      </c>
      <c r="BJ66">
        <v>0.70833333333333326</v>
      </c>
      <c r="BK66">
        <v>1.3117283950617262E-2</v>
      </c>
    </row>
    <row r="67" spans="1:63" x14ac:dyDescent="0.45">
      <c r="A67">
        <v>10.3</v>
      </c>
      <c r="B67">
        <v>49</v>
      </c>
      <c r="C67">
        <v>3</v>
      </c>
      <c r="D67">
        <v>1.881</v>
      </c>
      <c r="E67">
        <v>46</v>
      </c>
      <c r="F67">
        <v>1</v>
      </c>
      <c r="G67">
        <v>85</v>
      </c>
      <c r="H67">
        <v>1</v>
      </c>
      <c r="I67">
        <v>46</v>
      </c>
      <c r="J67">
        <v>9</v>
      </c>
      <c r="K67">
        <v>3</v>
      </c>
      <c r="L67">
        <v>36</v>
      </c>
      <c r="M67">
        <v>17</v>
      </c>
      <c r="N67">
        <v>0</v>
      </c>
      <c r="O67">
        <v>194</v>
      </c>
      <c r="P67">
        <v>0</v>
      </c>
      <c r="Q67">
        <v>1</v>
      </c>
      <c r="R67">
        <v>1</v>
      </c>
      <c r="S67">
        <v>0</v>
      </c>
      <c r="T67">
        <v>0.41477219873451199</v>
      </c>
      <c r="U67">
        <v>0.41477219873451199</v>
      </c>
      <c r="V67">
        <v>0.58522780126548801</v>
      </c>
      <c r="W67">
        <v>-0.53575410367566279</v>
      </c>
      <c r="X67">
        <v>100</v>
      </c>
      <c r="Y67">
        <v>0.7087363208610642</v>
      </c>
      <c r="BD67">
        <v>0.61546812958304076</v>
      </c>
      <c r="BE67">
        <v>1</v>
      </c>
      <c r="BF67">
        <v>0</v>
      </c>
      <c r="BG67">
        <v>35</v>
      </c>
      <c r="BH67">
        <v>28</v>
      </c>
      <c r="BI67">
        <v>0.35185185185185186</v>
      </c>
      <c r="BJ67">
        <v>0.70833333333333326</v>
      </c>
      <c r="BK67">
        <v>1.3117283950617262E-2</v>
      </c>
    </row>
    <row r="68" spans="1:63" x14ac:dyDescent="0.45">
      <c r="A68">
        <v>10.3</v>
      </c>
      <c r="B68">
        <v>56</v>
      </c>
      <c r="C68">
        <v>11</v>
      </c>
      <c r="D68">
        <v>0.29199999999999998</v>
      </c>
      <c r="E68">
        <v>47</v>
      </c>
      <c r="F68">
        <v>3</v>
      </c>
      <c r="G68">
        <v>111</v>
      </c>
      <c r="H68">
        <v>0</v>
      </c>
      <c r="I68">
        <v>34</v>
      </c>
      <c r="J68">
        <v>9</v>
      </c>
      <c r="K68">
        <v>2</v>
      </c>
      <c r="L68">
        <v>38</v>
      </c>
      <c r="M68">
        <v>30</v>
      </c>
      <c r="N68">
        <v>0</v>
      </c>
      <c r="O68">
        <v>186</v>
      </c>
      <c r="P68">
        <v>1</v>
      </c>
      <c r="Q68">
        <v>0</v>
      </c>
      <c r="R68">
        <v>1</v>
      </c>
      <c r="S68">
        <v>1</v>
      </c>
      <c r="T68">
        <v>0.76617670674836369</v>
      </c>
      <c r="U68">
        <v>0.76617670674836369</v>
      </c>
      <c r="V68">
        <v>0.23382329325163631</v>
      </c>
      <c r="W68">
        <v>-0.26634244818480357</v>
      </c>
      <c r="X68">
        <v>100</v>
      </c>
      <c r="Y68">
        <v>0.30518193935179388</v>
      </c>
      <c r="BD68">
        <v>0.61575418133294413</v>
      </c>
      <c r="BE68">
        <v>1</v>
      </c>
      <c r="BF68">
        <v>0</v>
      </c>
      <c r="BG68">
        <v>36</v>
      </c>
      <c r="BH68">
        <v>28</v>
      </c>
      <c r="BI68">
        <v>0.33333333333333337</v>
      </c>
      <c r="BJ68">
        <v>0.70833333333333326</v>
      </c>
      <c r="BK68">
        <v>0</v>
      </c>
    </row>
    <row r="69" spans="1:63" x14ac:dyDescent="0.45">
      <c r="A69">
        <v>10.3</v>
      </c>
      <c r="B69">
        <v>65</v>
      </c>
      <c r="C69">
        <v>10</v>
      </c>
      <c r="D69">
        <v>2.1440000000000001</v>
      </c>
      <c r="E69">
        <v>97</v>
      </c>
      <c r="F69">
        <v>2</v>
      </c>
      <c r="G69">
        <v>100</v>
      </c>
      <c r="H69">
        <v>0</v>
      </c>
      <c r="I69">
        <v>32</v>
      </c>
      <c r="J69">
        <v>8</v>
      </c>
      <c r="K69">
        <v>2</v>
      </c>
      <c r="L69">
        <v>40</v>
      </c>
      <c r="M69">
        <v>51</v>
      </c>
      <c r="N69">
        <v>1</v>
      </c>
      <c r="O69">
        <v>180</v>
      </c>
      <c r="P69">
        <v>1</v>
      </c>
      <c r="Q69">
        <v>0</v>
      </c>
      <c r="R69">
        <v>1</v>
      </c>
      <c r="S69">
        <v>1</v>
      </c>
      <c r="T69">
        <v>0.80936641959836608</v>
      </c>
      <c r="U69">
        <v>0.80936641959836608</v>
      </c>
      <c r="V69">
        <v>0.19063358040163392</v>
      </c>
      <c r="W69">
        <v>-0.21150353541885633</v>
      </c>
      <c r="X69">
        <v>100</v>
      </c>
      <c r="Y69">
        <v>0.23553433375235966</v>
      </c>
      <c r="BD69">
        <v>0.62915755666765916</v>
      </c>
      <c r="BE69">
        <v>0</v>
      </c>
      <c r="BF69">
        <v>1</v>
      </c>
      <c r="BG69">
        <v>36</v>
      </c>
      <c r="BH69">
        <v>29</v>
      </c>
      <c r="BI69">
        <v>0.33333333333333337</v>
      </c>
      <c r="BJ69">
        <v>0.69791666666666674</v>
      </c>
      <c r="BK69">
        <v>0</v>
      </c>
    </row>
    <row r="70" spans="1:63" x14ac:dyDescent="0.45">
      <c r="A70">
        <v>10.4</v>
      </c>
      <c r="B70">
        <v>51</v>
      </c>
      <c r="C70">
        <v>5</v>
      </c>
      <c r="D70">
        <v>0.63600000000000001</v>
      </c>
      <c r="E70">
        <v>118</v>
      </c>
      <c r="F70">
        <v>3</v>
      </c>
      <c r="G70">
        <v>112</v>
      </c>
      <c r="H70">
        <v>0</v>
      </c>
      <c r="I70">
        <v>32</v>
      </c>
      <c r="J70">
        <v>10</v>
      </c>
      <c r="K70">
        <v>2</v>
      </c>
      <c r="L70">
        <v>35</v>
      </c>
      <c r="M70">
        <v>26</v>
      </c>
      <c r="N70">
        <v>1</v>
      </c>
      <c r="O70">
        <v>180</v>
      </c>
      <c r="P70">
        <v>1</v>
      </c>
      <c r="Q70">
        <v>0</v>
      </c>
      <c r="R70">
        <v>1</v>
      </c>
      <c r="S70">
        <v>1</v>
      </c>
      <c r="T70">
        <v>0.59229396112446031</v>
      </c>
      <c r="U70">
        <v>0.59229396112446031</v>
      </c>
      <c r="V70">
        <v>0.40770603887553969</v>
      </c>
      <c r="W70">
        <v>-0.52375221138776218</v>
      </c>
      <c r="X70">
        <v>100</v>
      </c>
      <c r="Y70">
        <v>0.68835082853371743</v>
      </c>
      <c r="BD70">
        <v>0.63078193513765857</v>
      </c>
      <c r="BE70">
        <v>0</v>
      </c>
      <c r="BF70">
        <v>1</v>
      </c>
      <c r="BG70">
        <v>36</v>
      </c>
      <c r="BH70">
        <v>30</v>
      </c>
      <c r="BI70">
        <v>0.33333333333333337</v>
      </c>
      <c r="BJ70">
        <v>0.6875</v>
      </c>
      <c r="BK70">
        <v>1.2731481481481538E-2</v>
      </c>
    </row>
    <row r="71" spans="1:63" x14ac:dyDescent="0.45">
      <c r="A71">
        <v>10.4</v>
      </c>
      <c r="B71">
        <v>53</v>
      </c>
      <c r="C71">
        <v>4</v>
      </c>
      <c r="D71">
        <v>1.3149999999999999</v>
      </c>
      <c r="E71">
        <v>69</v>
      </c>
      <c r="F71">
        <v>1</v>
      </c>
      <c r="G71">
        <v>78</v>
      </c>
      <c r="H71">
        <v>1</v>
      </c>
      <c r="I71">
        <v>35</v>
      </c>
      <c r="J71">
        <v>9</v>
      </c>
      <c r="K71">
        <v>2</v>
      </c>
      <c r="L71">
        <v>47</v>
      </c>
      <c r="M71">
        <v>25</v>
      </c>
      <c r="N71">
        <v>0</v>
      </c>
      <c r="O71">
        <v>189</v>
      </c>
      <c r="P71">
        <v>1</v>
      </c>
      <c r="Q71">
        <v>0</v>
      </c>
      <c r="R71">
        <v>1</v>
      </c>
      <c r="S71">
        <v>1</v>
      </c>
      <c r="T71">
        <v>0.55791936640270712</v>
      </c>
      <c r="U71">
        <v>0.55791936640270712</v>
      </c>
      <c r="V71">
        <v>0.44208063359729288</v>
      </c>
      <c r="W71">
        <v>-0.58354083169727644</v>
      </c>
      <c r="X71">
        <v>100</v>
      </c>
      <c r="Y71">
        <v>0.79237370168326149</v>
      </c>
      <c r="BD71">
        <v>0.64224181905392352</v>
      </c>
      <c r="BE71">
        <v>1</v>
      </c>
      <c r="BF71">
        <v>0</v>
      </c>
      <c r="BG71">
        <v>37</v>
      </c>
      <c r="BH71">
        <v>30</v>
      </c>
      <c r="BI71">
        <v>0.31481481481481477</v>
      </c>
      <c r="BJ71">
        <v>0.6875</v>
      </c>
      <c r="BK71">
        <v>0</v>
      </c>
    </row>
    <row r="72" spans="1:63" x14ac:dyDescent="0.45">
      <c r="A72">
        <v>10.5</v>
      </c>
      <c r="B72">
        <v>58</v>
      </c>
      <c r="C72">
        <v>15</v>
      </c>
      <c r="D72">
        <v>0.16700000000000001</v>
      </c>
      <c r="E72">
        <v>81</v>
      </c>
      <c r="F72">
        <v>1</v>
      </c>
      <c r="G72">
        <v>120</v>
      </c>
      <c r="H72">
        <v>0</v>
      </c>
      <c r="I72">
        <v>39</v>
      </c>
      <c r="J72">
        <v>10</v>
      </c>
      <c r="K72">
        <v>2</v>
      </c>
      <c r="L72">
        <v>47</v>
      </c>
      <c r="M72">
        <v>35</v>
      </c>
      <c r="N72">
        <v>0</v>
      </c>
      <c r="O72">
        <v>188</v>
      </c>
      <c r="P72">
        <v>0</v>
      </c>
      <c r="Q72">
        <v>1</v>
      </c>
      <c r="R72">
        <v>1</v>
      </c>
      <c r="S72">
        <v>0</v>
      </c>
      <c r="T72">
        <v>0.69064771217185172</v>
      </c>
      <c r="U72">
        <v>0.69064771217185172</v>
      </c>
      <c r="V72">
        <v>0.30935228782814828</v>
      </c>
      <c r="W72">
        <v>-1.1732745614347873</v>
      </c>
      <c r="X72">
        <v>0</v>
      </c>
      <c r="Y72">
        <v>2.2325605445514634</v>
      </c>
      <c r="BD72">
        <v>0.64650253997366491</v>
      </c>
      <c r="BE72">
        <v>0</v>
      </c>
      <c r="BF72">
        <v>1</v>
      </c>
      <c r="BG72">
        <v>37</v>
      </c>
      <c r="BH72">
        <v>31</v>
      </c>
      <c r="BI72">
        <v>0.31481481481481477</v>
      </c>
      <c r="BJ72">
        <v>0.67708333333333326</v>
      </c>
      <c r="BK72">
        <v>0</v>
      </c>
    </row>
    <row r="73" spans="1:63" x14ac:dyDescent="0.45">
      <c r="A73">
        <v>10.5</v>
      </c>
      <c r="B73">
        <v>60</v>
      </c>
      <c r="C73">
        <v>3</v>
      </c>
      <c r="D73">
        <v>0.81299999999999994</v>
      </c>
      <c r="E73">
        <v>101</v>
      </c>
      <c r="F73">
        <v>3</v>
      </c>
      <c r="G73">
        <v>106</v>
      </c>
      <c r="H73">
        <v>0</v>
      </c>
      <c r="I73">
        <v>44</v>
      </c>
      <c r="J73">
        <v>8</v>
      </c>
      <c r="K73">
        <v>3</v>
      </c>
      <c r="L73">
        <v>33</v>
      </c>
      <c r="M73">
        <v>45</v>
      </c>
      <c r="N73">
        <v>0</v>
      </c>
      <c r="O73">
        <v>177</v>
      </c>
      <c r="P73">
        <v>1</v>
      </c>
      <c r="Q73">
        <v>0</v>
      </c>
      <c r="R73">
        <v>1</v>
      </c>
      <c r="S73">
        <v>1</v>
      </c>
      <c r="T73">
        <v>0.57999429966841143</v>
      </c>
      <c r="U73">
        <v>0.57999429966841143</v>
      </c>
      <c r="V73">
        <v>0.42000570033158857</v>
      </c>
      <c r="W73">
        <v>-0.54473700364788002</v>
      </c>
      <c r="X73">
        <v>100</v>
      </c>
      <c r="Y73">
        <v>0.72415487630087072</v>
      </c>
      <c r="BD73">
        <v>0.65480393250812574</v>
      </c>
      <c r="BE73">
        <v>0</v>
      </c>
      <c r="BF73">
        <v>1</v>
      </c>
      <c r="BG73">
        <v>37</v>
      </c>
      <c r="BH73">
        <v>32</v>
      </c>
      <c r="BI73">
        <v>0.31481481481481477</v>
      </c>
      <c r="BJ73">
        <v>0.66666666666666674</v>
      </c>
      <c r="BK73">
        <v>1.2345679012345661E-2</v>
      </c>
    </row>
    <row r="74" spans="1:63" x14ac:dyDescent="0.45">
      <c r="A74">
        <v>10.5</v>
      </c>
      <c r="B74">
        <v>65</v>
      </c>
      <c r="C74">
        <v>3</v>
      </c>
      <c r="D74">
        <v>0.59</v>
      </c>
      <c r="E74">
        <v>121</v>
      </c>
      <c r="F74">
        <v>3</v>
      </c>
      <c r="G74">
        <v>108</v>
      </c>
      <c r="H74">
        <v>1</v>
      </c>
      <c r="I74">
        <v>32</v>
      </c>
      <c r="J74">
        <v>10</v>
      </c>
      <c r="K74">
        <v>2</v>
      </c>
      <c r="L74">
        <v>29</v>
      </c>
      <c r="M74">
        <v>54</v>
      </c>
      <c r="N74">
        <v>0</v>
      </c>
      <c r="O74">
        <v>181</v>
      </c>
      <c r="P74">
        <v>1</v>
      </c>
      <c r="Q74">
        <v>0</v>
      </c>
      <c r="R74">
        <v>1</v>
      </c>
      <c r="S74">
        <v>1</v>
      </c>
      <c r="T74">
        <v>0.90093250386573664</v>
      </c>
      <c r="U74">
        <v>0.90093250386573664</v>
      </c>
      <c r="V74">
        <v>9.9067496134263355E-2</v>
      </c>
      <c r="W74">
        <v>-0.10432493664853904</v>
      </c>
      <c r="X74">
        <v>100</v>
      </c>
      <c r="Y74">
        <v>0.10996106335289585</v>
      </c>
      <c r="BD74">
        <v>0.65551656352353782</v>
      </c>
      <c r="BE74">
        <v>1</v>
      </c>
      <c r="BF74">
        <v>0</v>
      </c>
      <c r="BG74">
        <v>38</v>
      </c>
      <c r="BH74">
        <v>32</v>
      </c>
      <c r="BI74">
        <v>0.29629629629629628</v>
      </c>
      <c r="BJ74">
        <v>0.66666666666666674</v>
      </c>
      <c r="BK74">
        <v>1.2345679012345661E-2</v>
      </c>
    </row>
    <row r="75" spans="1:63" x14ac:dyDescent="0.45">
      <c r="A75">
        <v>10.6</v>
      </c>
      <c r="B75">
        <v>51</v>
      </c>
      <c r="C75">
        <v>3</v>
      </c>
      <c r="D75">
        <v>1.155</v>
      </c>
      <c r="E75">
        <v>132</v>
      </c>
      <c r="F75">
        <v>2</v>
      </c>
      <c r="G75">
        <v>98</v>
      </c>
      <c r="H75">
        <v>1</v>
      </c>
      <c r="I75">
        <v>35</v>
      </c>
      <c r="J75">
        <v>1</v>
      </c>
      <c r="K75">
        <v>3</v>
      </c>
      <c r="L75">
        <v>35</v>
      </c>
      <c r="M75">
        <v>26</v>
      </c>
      <c r="N75">
        <v>0</v>
      </c>
      <c r="O75">
        <v>181</v>
      </c>
      <c r="P75">
        <v>0</v>
      </c>
      <c r="Q75">
        <v>1</v>
      </c>
      <c r="R75">
        <v>1</v>
      </c>
      <c r="S75">
        <v>0</v>
      </c>
      <c r="T75">
        <v>0.49313107890554836</v>
      </c>
      <c r="U75">
        <v>0.49313107890554836</v>
      </c>
      <c r="V75">
        <v>0.5068689210944517</v>
      </c>
      <c r="W75">
        <v>-0.67950284709297848</v>
      </c>
      <c r="X75">
        <v>100</v>
      </c>
      <c r="Y75">
        <v>0.97289665707015516</v>
      </c>
      <c r="BD75">
        <v>0.66184159271570064</v>
      </c>
      <c r="BE75">
        <v>1</v>
      </c>
      <c r="BF75">
        <v>0</v>
      </c>
      <c r="BG75">
        <v>39</v>
      </c>
      <c r="BH75">
        <v>32</v>
      </c>
      <c r="BI75">
        <v>0.27777777777777779</v>
      </c>
      <c r="BJ75">
        <v>0.66666666666666674</v>
      </c>
      <c r="BK75">
        <v>0</v>
      </c>
    </row>
    <row r="76" spans="1:63" x14ac:dyDescent="0.45">
      <c r="A76">
        <v>10.7</v>
      </c>
      <c r="B76">
        <v>53</v>
      </c>
      <c r="C76">
        <v>4</v>
      </c>
      <c r="D76">
        <v>1.018</v>
      </c>
      <c r="E76">
        <v>134</v>
      </c>
      <c r="F76">
        <v>1</v>
      </c>
      <c r="G76">
        <v>86</v>
      </c>
      <c r="H76">
        <v>1</v>
      </c>
      <c r="I76">
        <v>36</v>
      </c>
      <c r="J76">
        <v>10</v>
      </c>
      <c r="K76">
        <v>4</v>
      </c>
      <c r="L76">
        <v>35</v>
      </c>
      <c r="M76">
        <v>31</v>
      </c>
      <c r="N76">
        <v>0</v>
      </c>
      <c r="O76">
        <v>182</v>
      </c>
      <c r="P76">
        <v>0</v>
      </c>
      <c r="Q76">
        <v>1</v>
      </c>
      <c r="R76">
        <v>1</v>
      </c>
      <c r="S76">
        <v>0</v>
      </c>
      <c r="T76">
        <v>0.61575418133294413</v>
      </c>
      <c r="U76">
        <v>0.61575418133294413</v>
      </c>
      <c r="V76">
        <v>0.38424581866705587</v>
      </c>
      <c r="W76">
        <v>-0.95647277842600698</v>
      </c>
      <c r="X76">
        <v>0</v>
      </c>
      <c r="Y76">
        <v>1.6025006686318357</v>
      </c>
      <c r="BD76">
        <v>0.66309606186873005</v>
      </c>
      <c r="BE76">
        <v>0</v>
      </c>
      <c r="BF76">
        <v>1</v>
      </c>
      <c r="BG76">
        <v>39</v>
      </c>
      <c r="BH76">
        <v>33</v>
      </c>
      <c r="BI76">
        <v>0.27777777777777779</v>
      </c>
      <c r="BJ76">
        <v>0.65625</v>
      </c>
      <c r="BK76">
        <v>0</v>
      </c>
    </row>
    <row r="77" spans="1:63" x14ac:dyDescent="0.45">
      <c r="A77">
        <v>10.7</v>
      </c>
      <c r="B77">
        <v>62</v>
      </c>
      <c r="C77">
        <v>8</v>
      </c>
      <c r="D77">
        <v>0.879</v>
      </c>
      <c r="E77">
        <v>118</v>
      </c>
      <c r="F77">
        <v>3</v>
      </c>
      <c r="G77">
        <v>108</v>
      </c>
      <c r="H77">
        <v>1</v>
      </c>
      <c r="I77">
        <v>31</v>
      </c>
      <c r="J77">
        <v>10</v>
      </c>
      <c r="K77">
        <v>2</v>
      </c>
      <c r="L77">
        <v>37</v>
      </c>
      <c r="M77">
        <v>50</v>
      </c>
      <c r="N77">
        <v>1</v>
      </c>
      <c r="O77">
        <v>180</v>
      </c>
      <c r="P77">
        <v>0</v>
      </c>
      <c r="Q77">
        <v>1</v>
      </c>
      <c r="R77">
        <v>1</v>
      </c>
      <c r="S77">
        <v>0</v>
      </c>
      <c r="T77">
        <v>0.65551656352353782</v>
      </c>
      <c r="U77">
        <v>0.65551656352353782</v>
      </c>
      <c r="V77">
        <v>0.34448343647646218</v>
      </c>
      <c r="W77">
        <v>-1.065709269578458</v>
      </c>
      <c r="X77">
        <v>0</v>
      </c>
      <c r="Y77">
        <v>1.9028971907284369</v>
      </c>
      <c r="BD77">
        <v>0.6642803464347703</v>
      </c>
      <c r="BE77">
        <v>0</v>
      </c>
      <c r="BF77">
        <v>1</v>
      </c>
      <c r="BG77">
        <v>39</v>
      </c>
      <c r="BH77">
        <v>34</v>
      </c>
      <c r="BI77">
        <v>0.27777777777777779</v>
      </c>
      <c r="BJ77">
        <v>0.64583333333333326</v>
      </c>
      <c r="BK77">
        <v>0</v>
      </c>
    </row>
    <row r="78" spans="1:63" x14ac:dyDescent="0.45">
      <c r="A78">
        <v>10.9</v>
      </c>
      <c r="B78">
        <v>56</v>
      </c>
      <c r="C78">
        <v>9</v>
      </c>
      <c r="D78">
        <v>1.9990000000000001</v>
      </c>
      <c r="E78">
        <v>75</v>
      </c>
      <c r="F78">
        <v>0</v>
      </c>
      <c r="G78">
        <v>72</v>
      </c>
      <c r="H78">
        <v>1</v>
      </c>
      <c r="I78">
        <v>49</v>
      </c>
      <c r="J78">
        <v>7</v>
      </c>
      <c r="K78">
        <v>4</v>
      </c>
      <c r="L78">
        <v>41</v>
      </c>
      <c r="M78">
        <v>33</v>
      </c>
      <c r="N78">
        <v>0</v>
      </c>
      <c r="O78">
        <v>189</v>
      </c>
      <c r="P78">
        <v>0</v>
      </c>
      <c r="Q78">
        <v>1</v>
      </c>
      <c r="R78">
        <v>1</v>
      </c>
      <c r="S78">
        <v>0</v>
      </c>
      <c r="T78">
        <v>0.26085552239859561</v>
      </c>
      <c r="U78">
        <v>0.26085552239859561</v>
      </c>
      <c r="V78">
        <v>0.73914447760140445</v>
      </c>
      <c r="W78">
        <v>-0.30226187294563189</v>
      </c>
      <c r="X78">
        <v>100</v>
      </c>
      <c r="Y78">
        <v>0.35291547228370979</v>
      </c>
      <c r="BD78">
        <v>0.66576712068965982</v>
      </c>
      <c r="BE78">
        <v>0</v>
      </c>
      <c r="BF78">
        <v>1</v>
      </c>
      <c r="BG78">
        <v>39</v>
      </c>
      <c r="BH78">
        <v>35</v>
      </c>
      <c r="BI78">
        <v>0.27777777777777779</v>
      </c>
      <c r="BJ78">
        <v>0.63541666666666674</v>
      </c>
      <c r="BK78">
        <v>1.1766975308641958E-2</v>
      </c>
    </row>
    <row r="79" spans="1:63" x14ac:dyDescent="0.45">
      <c r="A79">
        <v>11</v>
      </c>
      <c r="B79">
        <v>51</v>
      </c>
      <c r="C79">
        <v>6</v>
      </c>
      <c r="D79">
        <v>1.0840000000000001</v>
      </c>
      <c r="E79">
        <v>181</v>
      </c>
      <c r="F79">
        <v>2</v>
      </c>
      <c r="G79">
        <v>101</v>
      </c>
      <c r="H79">
        <v>1</v>
      </c>
      <c r="I79">
        <v>53</v>
      </c>
      <c r="J79">
        <v>9</v>
      </c>
      <c r="K79">
        <v>4</v>
      </c>
      <c r="L79">
        <v>37</v>
      </c>
      <c r="M79">
        <v>33</v>
      </c>
      <c r="N79">
        <v>0</v>
      </c>
      <c r="O79">
        <v>170</v>
      </c>
      <c r="P79">
        <v>0</v>
      </c>
      <c r="Q79">
        <v>1</v>
      </c>
      <c r="R79">
        <v>1</v>
      </c>
      <c r="S79">
        <v>0</v>
      </c>
      <c r="T79">
        <v>0.23361070959276836</v>
      </c>
      <c r="U79">
        <v>0.23361070959276836</v>
      </c>
      <c r="V79">
        <v>0.76638929040723158</v>
      </c>
      <c r="W79">
        <v>-0.26606502631765283</v>
      </c>
      <c r="X79">
        <v>100</v>
      </c>
      <c r="Y79">
        <v>0.30481990356185185</v>
      </c>
      <c r="BD79">
        <v>0.66741394304430091</v>
      </c>
      <c r="BE79">
        <v>1</v>
      </c>
      <c r="BF79">
        <v>0</v>
      </c>
      <c r="BG79">
        <v>40</v>
      </c>
      <c r="BH79">
        <v>35</v>
      </c>
      <c r="BI79">
        <v>0.2592592592592593</v>
      </c>
      <c r="BJ79">
        <v>0.63541666666666674</v>
      </c>
      <c r="BK79">
        <v>0</v>
      </c>
    </row>
    <row r="80" spans="1:63" x14ac:dyDescent="0.45">
      <c r="A80">
        <v>11.1</v>
      </c>
      <c r="B80">
        <v>65</v>
      </c>
      <c r="C80">
        <v>3</v>
      </c>
      <c r="D80">
        <v>0.159</v>
      </c>
      <c r="E80">
        <v>144</v>
      </c>
      <c r="F80">
        <v>2</v>
      </c>
      <c r="G80">
        <v>85</v>
      </c>
      <c r="H80">
        <v>1</v>
      </c>
      <c r="I80">
        <v>47</v>
      </c>
      <c r="J80">
        <v>14</v>
      </c>
      <c r="K80">
        <v>3</v>
      </c>
      <c r="L80">
        <v>27</v>
      </c>
      <c r="M80">
        <v>59</v>
      </c>
      <c r="N80">
        <v>1</v>
      </c>
      <c r="O80">
        <v>174</v>
      </c>
      <c r="P80">
        <v>0</v>
      </c>
      <c r="Q80">
        <v>1</v>
      </c>
      <c r="R80">
        <v>1</v>
      </c>
      <c r="S80">
        <v>0</v>
      </c>
      <c r="T80">
        <v>0.1369656229928547</v>
      </c>
      <c r="U80">
        <v>0.1369656229928547</v>
      </c>
      <c r="V80">
        <v>0.86303437700714536</v>
      </c>
      <c r="W80">
        <v>-0.14730075438483725</v>
      </c>
      <c r="X80">
        <v>100</v>
      </c>
      <c r="Y80">
        <v>0.15870239545709394</v>
      </c>
      <c r="BD80">
        <v>0.66954513720537057</v>
      </c>
      <c r="BE80">
        <v>0</v>
      </c>
      <c r="BF80">
        <v>1</v>
      </c>
      <c r="BG80">
        <v>40</v>
      </c>
      <c r="BH80">
        <v>36</v>
      </c>
      <c r="BI80">
        <v>0.2592592592592593</v>
      </c>
      <c r="BJ80">
        <v>0.625</v>
      </c>
      <c r="BK80">
        <v>0</v>
      </c>
    </row>
    <row r="81" spans="1:63" x14ac:dyDescent="0.45">
      <c r="A81">
        <v>11.1</v>
      </c>
      <c r="B81">
        <v>70</v>
      </c>
      <c r="C81">
        <v>20</v>
      </c>
      <c r="D81">
        <v>0.40799999999999997</v>
      </c>
      <c r="E81">
        <v>175</v>
      </c>
      <c r="F81">
        <v>2</v>
      </c>
      <c r="G81">
        <v>96</v>
      </c>
      <c r="H81">
        <v>0</v>
      </c>
      <c r="I81">
        <v>42</v>
      </c>
      <c r="J81">
        <v>7</v>
      </c>
      <c r="K81">
        <v>6</v>
      </c>
      <c r="L81">
        <v>47</v>
      </c>
      <c r="M81">
        <v>49</v>
      </c>
      <c r="N81">
        <v>0</v>
      </c>
      <c r="O81">
        <v>168</v>
      </c>
      <c r="P81">
        <v>0</v>
      </c>
      <c r="Q81">
        <v>1</v>
      </c>
      <c r="R81">
        <v>1</v>
      </c>
      <c r="S81">
        <v>0</v>
      </c>
      <c r="T81">
        <v>0.55695734744745951</v>
      </c>
      <c r="U81">
        <v>0.55695734744745951</v>
      </c>
      <c r="V81">
        <v>0.44304265255254049</v>
      </c>
      <c r="W81">
        <v>-0.81408923241475828</v>
      </c>
      <c r="X81">
        <v>0</v>
      </c>
      <c r="Y81">
        <v>1.2571190250839559</v>
      </c>
      <c r="BD81">
        <v>0.67598371927190237</v>
      </c>
      <c r="BE81">
        <v>0</v>
      </c>
      <c r="BF81">
        <v>1</v>
      </c>
      <c r="BG81">
        <v>40</v>
      </c>
      <c r="BH81">
        <v>37</v>
      </c>
      <c r="BI81">
        <v>0.2592592592592593</v>
      </c>
      <c r="BJ81">
        <v>0.61458333333333326</v>
      </c>
      <c r="BK81">
        <v>1.1381172839506222E-2</v>
      </c>
    </row>
    <row r="82" spans="1:63" x14ac:dyDescent="0.45">
      <c r="A82">
        <v>11.2</v>
      </c>
      <c r="B82">
        <v>70</v>
      </c>
      <c r="C82">
        <v>14</v>
      </c>
      <c r="D82">
        <v>4.8000000000000001E-2</v>
      </c>
      <c r="E82">
        <v>197</v>
      </c>
      <c r="F82">
        <v>4</v>
      </c>
      <c r="G82">
        <v>72</v>
      </c>
      <c r="H82">
        <v>1</v>
      </c>
      <c r="I82">
        <v>35</v>
      </c>
      <c r="J82">
        <v>11</v>
      </c>
      <c r="K82">
        <v>3</v>
      </c>
      <c r="L82">
        <v>42</v>
      </c>
      <c r="M82">
        <v>56</v>
      </c>
      <c r="N82">
        <v>0</v>
      </c>
      <c r="O82">
        <v>172</v>
      </c>
      <c r="P82">
        <v>1</v>
      </c>
      <c r="Q82">
        <v>0</v>
      </c>
      <c r="R82">
        <v>1</v>
      </c>
      <c r="S82">
        <v>1</v>
      </c>
      <c r="T82">
        <v>0.89075709975720363</v>
      </c>
      <c r="U82">
        <v>0.89075709975720363</v>
      </c>
      <c r="V82">
        <v>0.10924290024279637</v>
      </c>
      <c r="W82">
        <v>-0.11568350398941718</v>
      </c>
      <c r="X82">
        <v>100</v>
      </c>
      <c r="Y82">
        <v>0.12264050465898398</v>
      </c>
      <c r="BD82">
        <v>0.67770297432976467</v>
      </c>
      <c r="BE82">
        <v>1</v>
      </c>
      <c r="BF82">
        <v>0</v>
      </c>
      <c r="BG82">
        <v>41</v>
      </c>
      <c r="BH82">
        <v>37</v>
      </c>
      <c r="BI82">
        <v>0.2407407407407407</v>
      </c>
      <c r="BJ82">
        <v>0.61458333333333326</v>
      </c>
      <c r="BK82">
        <v>1.1381172839506154E-2</v>
      </c>
    </row>
    <row r="83" spans="1:63" x14ac:dyDescent="0.45">
      <c r="A83">
        <v>11.3</v>
      </c>
      <c r="B83">
        <v>72</v>
      </c>
      <c r="C83">
        <v>4</v>
      </c>
      <c r="D83">
        <v>1.496</v>
      </c>
      <c r="E83">
        <v>139</v>
      </c>
      <c r="F83">
        <v>2</v>
      </c>
      <c r="G83">
        <v>84</v>
      </c>
      <c r="H83">
        <v>1</v>
      </c>
      <c r="I83">
        <v>36</v>
      </c>
      <c r="J83">
        <v>6</v>
      </c>
      <c r="K83">
        <v>3</v>
      </c>
      <c r="L83">
        <v>34</v>
      </c>
      <c r="M83">
        <v>77</v>
      </c>
      <c r="N83">
        <v>0</v>
      </c>
      <c r="O83">
        <v>184</v>
      </c>
      <c r="P83">
        <v>1</v>
      </c>
      <c r="Q83">
        <v>0</v>
      </c>
      <c r="R83">
        <v>1</v>
      </c>
      <c r="S83">
        <v>1</v>
      </c>
      <c r="T83">
        <v>0.88106834125229749</v>
      </c>
      <c r="U83">
        <v>0.88106834125229749</v>
      </c>
      <c r="V83">
        <v>0.11893165874770251</v>
      </c>
      <c r="W83">
        <v>-0.12662008369097646</v>
      </c>
      <c r="X83">
        <v>100</v>
      </c>
      <c r="Y83">
        <v>0.13498573626951593</v>
      </c>
      <c r="BD83">
        <v>0.67965530286128373</v>
      </c>
      <c r="BE83">
        <v>1</v>
      </c>
      <c r="BF83">
        <v>0</v>
      </c>
      <c r="BG83">
        <v>42</v>
      </c>
      <c r="BH83">
        <v>37</v>
      </c>
      <c r="BI83">
        <v>0.22222222222222221</v>
      </c>
      <c r="BJ83">
        <v>0.61458333333333326</v>
      </c>
      <c r="BK83">
        <v>0</v>
      </c>
    </row>
    <row r="84" spans="1:63" x14ac:dyDescent="0.45">
      <c r="A84">
        <v>11.4</v>
      </c>
      <c r="B84">
        <v>58</v>
      </c>
      <c r="C84">
        <v>2</v>
      </c>
      <c r="D84">
        <v>1.3360000000000001</v>
      </c>
      <c r="E84">
        <v>150</v>
      </c>
      <c r="F84">
        <v>2</v>
      </c>
      <c r="G84">
        <v>98</v>
      </c>
      <c r="H84">
        <v>1</v>
      </c>
      <c r="I84">
        <v>38</v>
      </c>
      <c r="J84">
        <v>9</v>
      </c>
      <c r="K84">
        <v>2</v>
      </c>
      <c r="L84">
        <v>47</v>
      </c>
      <c r="M84">
        <v>41</v>
      </c>
      <c r="N84">
        <v>1</v>
      </c>
      <c r="O84">
        <v>183</v>
      </c>
      <c r="P84">
        <v>0</v>
      </c>
      <c r="Q84">
        <v>1</v>
      </c>
      <c r="R84">
        <v>1</v>
      </c>
      <c r="S84">
        <v>0</v>
      </c>
      <c r="T84">
        <v>0.38265342217269926</v>
      </c>
      <c r="U84">
        <v>0.38265342217269926</v>
      </c>
      <c r="V84">
        <v>0.61734657782730074</v>
      </c>
      <c r="W84">
        <v>-0.48232469831038555</v>
      </c>
      <c r="X84">
        <v>100</v>
      </c>
      <c r="Y84">
        <v>0.61983565782354499</v>
      </c>
      <c r="BD84">
        <v>0.68150231074114376</v>
      </c>
      <c r="BE84">
        <v>0</v>
      </c>
      <c r="BF84">
        <v>1</v>
      </c>
      <c r="BG84">
        <v>42</v>
      </c>
      <c r="BH84">
        <v>38</v>
      </c>
      <c r="BI84">
        <v>0.22222222222222221</v>
      </c>
      <c r="BJ84">
        <v>0.60416666666666674</v>
      </c>
      <c r="BK84">
        <v>0</v>
      </c>
    </row>
    <row r="85" spans="1:63" x14ac:dyDescent="0.45">
      <c r="A85">
        <v>11.4</v>
      </c>
      <c r="B85">
        <v>65</v>
      </c>
      <c r="C85">
        <v>9</v>
      </c>
      <c r="D85">
        <v>0.27500000000000002</v>
      </c>
      <c r="E85">
        <v>139</v>
      </c>
      <c r="F85">
        <v>1</v>
      </c>
      <c r="G85">
        <v>124</v>
      </c>
      <c r="H85">
        <v>1</v>
      </c>
      <c r="I85">
        <v>34</v>
      </c>
      <c r="J85">
        <v>11</v>
      </c>
      <c r="K85">
        <v>2</v>
      </c>
      <c r="L85">
        <v>40</v>
      </c>
      <c r="M85">
        <v>59</v>
      </c>
      <c r="N85">
        <v>1</v>
      </c>
      <c r="O85">
        <v>174</v>
      </c>
      <c r="P85">
        <v>0</v>
      </c>
      <c r="Q85">
        <v>1</v>
      </c>
      <c r="R85">
        <v>1</v>
      </c>
      <c r="S85">
        <v>0</v>
      </c>
      <c r="T85">
        <v>0.2829739397973049</v>
      </c>
      <c r="U85">
        <v>0.2829739397973049</v>
      </c>
      <c r="V85">
        <v>0.7170260602026951</v>
      </c>
      <c r="W85">
        <v>-0.33264309287468918</v>
      </c>
      <c r="X85">
        <v>100</v>
      </c>
      <c r="Y85">
        <v>0.39464944930636325</v>
      </c>
      <c r="BD85">
        <v>0.68936061251488479</v>
      </c>
      <c r="BE85">
        <v>0</v>
      </c>
      <c r="BF85">
        <v>1</v>
      </c>
      <c r="BG85">
        <v>42</v>
      </c>
      <c r="BH85">
        <v>39</v>
      </c>
      <c r="BI85">
        <v>0.22222222222222221</v>
      </c>
      <c r="BJ85">
        <v>0.59375</v>
      </c>
      <c r="BK85">
        <v>1.0995370370370353E-2</v>
      </c>
    </row>
    <row r="86" spans="1:63" x14ac:dyDescent="0.45">
      <c r="A86">
        <v>11.4</v>
      </c>
      <c r="B86">
        <v>96</v>
      </c>
      <c r="C86">
        <v>1</v>
      </c>
      <c r="D86">
        <v>0.83099999999999996</v>
      </c>
      <c r="E86">
        <v>199</v>
      </c>
      <c r="F86">
        <v>3</v>
      </c>
      <c r="G86">
        <v>109</v>
      </c>
      <c r="H86">
        <v>0</v>
      </c>
      <c r="I86">
        <v>44</v>
      </c>
      <c r="J86">
        <v>10</v>
      </c>
      <c r="K86">
        <v>4</v>
      </c>
      <c r="L86">
        <v>24</v>
      </c>
      <c r="M86">
        <v>65</v>
      </c>
      <c r="N86">
        <v>0</v>
      </c>
      <c r="O86">
        <v>168</v>
      </c>
      <c r="P86">
        <v>1</v>
      </c>
      <c r="Q86">
        <v>0</v>
      </c>
      <c r="R86">
        <v>1</v>
      </c>
      <c r="S86">
        <v>1</v>
      </c>
      <c r="T86">
        <v>0.92120696772066657</v>
      </c>
      <c r="U86">
        <v>0.92120696772066657</v>
      </c>
      <c r="V86">
        <v>7.879303227933343E-2</v>
      </c>
      <c r="W86">
        <v>-8.2070547320544307E-2</v>
      </c>
      <c r="X86">
        <v>100</v>
      </c>
      <c r="Y86">
        <v>8.5532388529681078E-2</v>
      </c>
      <c r="BD86">
        <v>0.68990401317627159</v>
      </c>
      <c r="BE86">
        <v>1</v>
      </c>
      <c r="BF86">
        <v>0</v>
      </c>
      <c r="BG86">
        <v>43</v>
      </c>
      <c r="BH86">
        <v>39</v>
      </c>
      <c r="BI86">
        <v>0.20370370370370372</v>
      </c>
      <c r="BJ86">
        <v>0.59375</v>
      </c>
      <c r="BK86">
        <v>1.0995370370370353E-2</v>
      </c>
    </row>
    <row r="87" spans="1:63" x14ac:dyDescent="0.45">
      <c r="A87">
        <v>11.6</v>
      </c>
      <c r="B87">
        <v>55</v>
      </c>
      <c r="C87">
        <v>3</v>
      </c>
      <c r="D87">
        <v>0.73899999999999999</v>
      </c>
      <c r="E87">
        <v>146</v>
      </c>
      <c r="F87">
        <v>3</v>
      </c>
      <c r="G87">
        <v>114</v>
      </c>
      <c r="H87">
        <v>1</v>
      </c>
      <c r="I87">
        <v>43</v>
      </c>
      <c r="J87">
        <v>11</v>
      </c>
      <c r="K87">
        <v>3</v>
      </c>
      <c r="L87">
        <v>28</v>
      </c>
      <c r="M87">
        <v>35</v>
      </c>
      <c r="N87">
        <v>0</v>
      </c>
      <c r="O87">
        <v>175</v>
      </c>
      <c r="P87">
        <v>1</v>
      </c>
      <c r="Q87">
        <v>0</v>
      </c>
      <c r="R87">
        <v>1</v>
      </c>
      <c r="S87">
        <v>1</v>
      </c>
      <c r="T87">
        <v>0.56371750400550846</v>
      </c>
      <c r="U87">
        <v>0.56371750400550846</v>
      </c>
      <c r="V87">
        <v>0.43628249599449154</v>
      </c>
      <c r="W87">
        <v>-0.5732020323889363</v>
      </c>
      <c r="X87">
        <v>100</v>
      </c>
      <c r="Y87">
        <v>0.77393817451910873</v>
      </c>
      <c r="BD87">
        <v>0.69064771217185172</v>
      </c>
      <c r="BE87">
        <v>1</v>
      </c>
      <c r="BF87">
        <v>0</v>
      </c>
      <c r="BG87">
        <v>44</v>
      </c>
      <c r="BH87">
        <v>39</v>
      </c>
      <c r="BI87">
        <v>0.18518518518518523</v>
      </c>
      <c r="BJ87">
        <v>0.59375</v>
      </c>
      <c r="BK87">
        <v>0</v>
      </c>
    </row>
    <row r="88" spans="1:63" x14ac:dyDescent="0.45">
      <c r="A88">
        <v>11.6</v>
      </c>
      <c r="B88">
        <v>60</v>
      </c>
      <c r="C88">
        <v>9</v>
      </c>
      <c r="D88">
        <v>3.2000000000000001E-2</v>
      </c>
      <c r="E88">
        <v>102</v>
      </c>
      <c r="F88">
        <v>5</v>
      </c>
      <c r="G88">
        <v>135</v>
      </c>
      <c r="H88">
        <v>1</v>
      </c>
      <c r="I88">
        <v>35</v>
      </c>
      <c r="J88">
        <v>8</v>
      </c>
      <c r="K88">
        <v>2</v>
      </c>
      <c r="L88">
        <v>32</v>
      </c>
      <c r="M88">
        <v>37</v>
      </c>
      <c r="N88">
        <v>0</v>
      </c>
      <c r="O88">
        <v>185</v>
      </c>
      <c r="P88">
        <v>1</v>
      </c>
      <c r="Q88">
        <v>0</v>
      </c>
      <c r="R88">
        <v>1</v>
      </c>
      <c r="S88">
        <v>1</v>
      </c>
      <c r="T88">
        <v>0.84490635524930469</v>
      </c>
      <c r="U88">
        <v>0.84490635524930469</v>
      </c>
      <c r="V88">
        <v>0.15509364475069531</v>
      </c>
      <c r="W88">
        <v>-0.16852947995636783</v>
      </c>
      <c r="X88">
        <v>100</v>
      </c>
      <c r="Y88">
        <v>0.18356311771963435</v>
      </c>
      <c r="BD88">
        <v>0.69298409311707632</v>
      </c>
      <c r="BE88">
        <v>0</v>
      </c>
      <c r="BF88">
        <v>1</v>
      </c>
      <c r="BG88">
        <v>44</v>
      </c>
      <c r="BH88">
        <v>40</v>
      </c>
      <c r="BI88">
        <v>0.18518518518518523</v>
      </c>
      <c r="BJ88">
        <v>0.58333333333333326</v>
      </c>
      <c r="BK88">
        <v>0</v>
      </c>
    </row>
    <row r="89" spans="1:63" x14ac:dyDescent="0.45">
      <c r="A89">
        <v>11.7</v>
      </c>
      <c r="B89">
        <v>82</v>
      </c>
      <c r="C89">
        <v>15</v>
      </c>
      <c r="D89">
        <v>0.88800000000000001</v>
      </c>
      <c r="E89">
        <v>202</v>
      </c>
      <c r="F89">
        <v>5</v>
      </c>
      <c r="G89">
        <v>147</v>
      </c>
      <c r="H89">
        <v>1</v>
      </c>
      <c r="I89">
        <v>40</v>
      </c>
      <c r="J89">
        <v>7</v>
      </c>
      <c r="K89">
        <v>3</v>
      </c>
      <c r="L89">
        <v>42</v>
      </c>
      <c r="M89">
        <v>61</v>
      </c>
      <c r="N89">
        <v>1</v>
      </c>
      <c r="O89">
        <v>163</v>
      </c>
      <c r="P89">
        <v>1</v>
      </c>
      <c r="Q89">
        <v>0</v>
      </c>
      <c r="R89">
        <v>1</v>
      </c>
      <c r="S89">
        <v>1</v>
      </c>
      <c r="T89">
        <v>0.68936061251488479</v>
      </c>
      <c r="U89">
        <v>0.68936061251488479</v>
      </c>
      <c r="V89">
        <v>0.31063938748511521</v>
      </c>
      <c r="W89">
        <v>-0.37199075952414795</v>
      </c>
      <c r="X89">
        <v>100</v>
      </c>
      <c r="Y89">
        <v>0.45061957681605702</v>
      </c>
      <c r="BD89">
        <v>0.70171800742710655</v>
      </c>
      <c r="BE89">
        <v>0</v>
      </c>
      <c r="BF89">
        <v>1</v>
      </c>
      <c r="BG89">
        <v>44</v>
      </c>
      <c r="BH89">
        <v>41</v>
      </c>
      <c r="BI89">
        <v>0.18518518518518523</v>
      </c>
      <c r="BJ89">
        <v>0.57291666666666674</v>
      </c>
      <c r="BK89">
        <v>0</v>
      </c>
    </row>
    <row r="90" spans="1:63" x14ac:dyDescent="0.45">
      <c r="A90">
        <v>11.8</v>
      </c>
      <c r="B90">
        <v>51</v>
      </c>
      <c r="C90">
        <v>8</v>
      </c>
      <c r="D90">
        <v>0.79900000000000004</v>
      </c>
      <c r="E90">
        <v>96</v>
      </c>
      <c r="F90">
        <v>6</v>
      </c>
      <c r="G90">
        <v>145</v>
      </c>
      <c r="H90">
        <v>1</v>
      </c>
      <c r="I90">
        <v>34</v>
      </c>
      <c r="J90">
        <v>12</v>
      </c>
      <c r="K90">
        <v>2</v>
      </c>
      <c r="L90">
        <v>40</v>
      </c>
      <c r="M90">
        <v>22</v>
      </c>
      <c r="N90">
        <v>0</v>
      </c>
      <c r="O90">
        <v>189</v>
      </c>
      <c r="P90">
        <v>1</v>
      </c>
      <c r="Q90">
        <v>0</v>
      </c>
      <c r="R90">
        <v>1</v>
      </c>
      <c r="S90">
        <v>1</v>
      </c>
      <c r="T90">
        <v>0.94554129601599357</v>
      </c>
      <c r="U90">
        <v>0.94554129601599357</v>
      </c>
      <c r="V90">
        <v>5.4458703984006429E-2</v>
      </c>
      <c r="W90">
        <v>-5.599771545878128E-2</v>
      </c>
      <c r="X90">
        <v>100</v>
      </c>
      <c r="Y90">
        <v>5.7595267613869787E-2</v>
      </c>
      <c r="BD90">
        <v>0.70308647253854262</v>
      </c>
      <c r="BE90">
        <v>0</v>
      </c>
      <c r="BF90">
        <v>1</v>
      </c>
      <c r="BG90">
        <v>44</v>
      </c>
      <c r="BH90">
        <v>42</v>
      </c>
      <c r="BI90">
        <v>0.18518518518518523</v>
      </c>
      <c r="BJ90">
        <v>0.5625</v>
      </c>
      <c r="BK90">
        <v>0</v>
      </c>
    </row>
    <row r="91" spans="1:63" x14ac:dyDescent="0.45">
      <c r="A91">
        <v>11.8</v>
      </c>
      <c r="B91">
        <v>53</v>
      </c>
      <c r="C91">
        <v>7</v>
      </c>
      <c r="D91">
        <v>1.512</v>
      </c>
      <c r="E91">
        <v>125</v>
      </c>
      <c r="F91">
        <v>2</v>
      </c>
      <c r="G91">
        <v>101</v>
      </c>
      <c r="H91">
        <v>0</v>
      </c>
      <c r="I91">
        <v>39</v>
      </c>
      <c r="J91">
        <v>13</v>
      </c>
      <c r="K91">
        <v>2</v>
      </c>
      <c r="L91">
        <v>36</v>
      </c>
      <c r="M91">
        <v>32</v>
      </c>
      <c r="N91">
        <v>0</v>
      </c>
      <c r="O91">
        <v>179</v>
      </c>
      <c r="P91">
        <v>1</v>
      </c>
      <c r="Q91">
        <v>0</v>
      </c>
      <c r="R91">
        <v>1</v>
      </c>
      <c r="S91">
        <v>1</v>
      </c>
      <c r="T91">
        <v>0.83762871590135735</v>
      </c>
      <c r="U91">
        <v>0.83762871590135735</v>
      </c>
      <c r="V91">
        <v>0.16237128409864265</v>
      </c>
      <c r="W91">
        <v>-0.17718033646362386</v>
      </c>
      <c r="X91">
        <v>100</v>
      </c>
      <c r="Y91">
        <v>0.19384636774769332</v>
      </c>
      <c r="BD91">
        <v>0.7092226235255964</v>
      </c>
      <c r="BE91">
        <v>0</v>
      </c>
      <c r="BF91">
        <v>1</v>
      </c>
      <c r="BG91">
        <v>44</v>
      </c>
      <c r="BH91">
        <v>43</v>
      </c>
      <c r="BI91">
        <v>0.18518518518518523</v>
      </c>
      <c r="BJ91">
        <v>0.55208333333333326</v>
      </c>
      <c r="BK91">
        <v>0</v>
      </c>
    </row>
    <row r="92" spans="1:63" x14ac:dyDescent="0.45">
      <c r="A92">
        <v>11.8</v>
      </c>
      <c r="B92">
        <v>56</v>
      </c>
      <c r="C92">
        <v>2</v>
      </c>
      <c r="D92">
        <v>1.1419999999999999</v>
      </c>
      <c r="E92">
        <v>199</v>
      </c>
      <c r="F92">
        <v>2</v>
      </c>
      <c r="G92">
        <v>98</v>
      </c>
      <c r="H92">
        <v>1</v>
      </c>
      <c r="I92">
        <v>35</v>
      </c>
      <c r="J92">
        <v>8</v>
      </c>
      <c r="K92">
        <v>2</v>
      </c>
      <c r="L92">
        <v>30</v>
      </c>
      <c r="M92">
        <v>37</v>
      </c>
      <c r="N92">
        <v>0</v>
      </c>
      <c r="O92">
        <v>170</v>
      </c>
      <c r="P92">
        <v>1</v>
      </c>
      <c r="Q92">
        <v>0</v>
      </c>
      <c r="R92">
        <v>1</v>
      </c>
      <c r="S92">
        <v>1</v>
      </c>
      <c r="T92">
        <v>0.73088194497929782</v>
      </c>
      <c r="U92">
        <v>0.73088194497929782</v>
      </c>
      <c r="V92">
        <v>0.26911805502070218</v>
      </c>
      <c r="W92">
        <v>-0.31350333025089772</v>
      </c>
      <c r="X92">
        <v>100</v>
      </c>
      <c r="Y92">
        <v>0.36821001923686175</v>
      </c>
      <c r="BD92">
        <v>0.71624402851037738</v>
      </c>
      <c r="BE92">
        <v>0</v>
      </c>
      <c r="BF92">
        <v>1</v>
      </c>
      <c r="BG92">
        <v>44</v>
      </c>
      <c r="BH92">
        <v>44</v>
      </c>
      <c r="BI92">
        <v>0.18518518518518523</v>
      </c>
      <c r="BJ92">
        <v>0.54166666666666674</v>
      </c>
      <c r="BK92">
        <v>0</v>
      </c>
    </row>
    <row r="93" spans="1:63" x14ac:dyDescent="0.45">
      <c r="A93">
        <v>12</v>
      </c>
      <c r="B93">
        <v>60</v>
      </c>
      <c r="C93">
        <v>5</v>
      </c>
      <c r="D93">
        <v>0.93700000000000006</v>
      </c>
      <c r="E93">
        <v>211</v>
      </c>
      <c r="F93">
        <v>3</v>
      </c>
      <c r="G93">
        <v>112</v>
      </c>
      <c r="H93">
        <v>0</v>
      </c>
      <c r="I93">
        <v>59</v>
      </c>
      <c r="J93">
        <v>15</v>
      </c>
      <c r="K93">
        <v>4</v>
      </c>
      <c r="L93">
        <v>37</v>
      </c>
      <c r="M93">
        <v>39</v>
      </c>
      <c r="N93">
        <v>0</v>
      </c>
      <c r="O93">
        <v>171</v>
      </c>
      <c r="P93">
        <v>1</v>
      </c>
      <c r="Q93">
        <v>0</v>
      </c>
      <c r="R93">
        <v>1</v>
      </c>
      <c r="S93">
        <v>1</v>
      </c>
      <c r="T93">
        <v>0.58970936622063408</v>
      </c>
      <c r="U93">
        <v>0.58970936622063408</v>
      </c>
      <c r="V93">
        <v>0.41029063377936592</v>
      </c>
      <c r="W93">
        <v>-0.52812546307547015</v>
      </c>
      <c r="X93">
        <v>100</v>
      </c>
      <c r="Y93">
        <v>0.69575058033902693</v>
      </c>
      <c r="BD93">
        <v>0.7192243846469164</v>
      </c>
      <c r="BE93">
        <v>0</v>
      </c>
      <c r="BF93">
        <v>1</v>
      </c>
      <c r="BG93">
        <v>44</v>
      </c>
      <c r="BH93">
        <v>45</v>
      </c>
      <c r="BI93">
        <v>0.18518518518518523</v>
      </c>
      <c r="BJ93">
        <v>0.53125</v>
      </c>
      <c r="BK93">
        <v>0</v>
      </c>
    </row>
    <row r="94" spans="1:63" x14ac:dyDescent="0.45">
      <c r="A94">
        <v>12.1</v>
      </c>
      <c r="B94">
        <v>56</v>
      </c>
      <c r="C94">
        <v>4</v>
      </c>
      <c r="D94">
        <v>2.536</v>
      </c>
      <c r="E94">
        <v>146</v>
      </c>
      <c r="F94">
        <v>1</v>
      </c>
      <c r="G94">
        <v>84</v>
      </c>
      <c r="H94">
        <v>1</v>
      </c>
      <c r="I94">
        <v>36</v>
      </c>
      <c r="J94">
        <v>8</v>
      </c>
      <c r="K94">
        <v>2</v>
      </c>
      <c r="L94">
        <v>50</v>
      </c>
      <c r="M94">
        <v>40</v>
      </c>
      <c r="N94">
        <v>0</v>
      </c>
      <c r="O94">
        <v>179</v>
      </c>
      <c r="P94">
        <v>1</v>
      </c>
      <c r="Q94">
        <v>0</v>
      </c>
      <c r="R94">
        <v>1</v>
      </c>
      <c r="S94">
        <v>1</v>
      </c>
      <c r="T94">
        <v>0.73251834340720223</v>
      </c>
      <c r="U94">
        <v>0.73251834340720223</v>
      </c>
      <c r="V94">
        <v>0.26748165659279777</v>
      </c>
      <c r="W94">
        <v>-0.31126689621033243</v>
      </c>
      <c r="X94">
        <v>100</v>
      </c>
      <c r="Y94">
        <v>0.36515352687093927</v>
      </c>
      <c r="BD94">
        <v>0.72178006693979924</v>
      </c>
      <c r="BE94">
        <v>0</v>
      </c>
      <c r="BF94">
        <v>1</v>
      </c>
      <c r="BG94">
        <v>44</v>
      </c>
      <c r="BH94">
        <v>46</v>
      </c>
      <c r="BI94">
        <v>0.18518518518518523</v>
      </c>
      <c r="BJ94">
        <v>0.52083333333333326</v>
      </c>
      <c r="BK94">
        <v>9.6450617283951028E-3</v>
      </c>
    </row>
    <row r="95" spans="1:63" x14ac:dyDescent="0.45">
      <c r="A95">
        <v>12.2</v>
      </c>
      <c r="B95">
        <v>71</v>
      </c>
      <c r="C95">
        <v>13</v>
      </c>
      <c r="D95">
        <v>0.121</v>
      </c>
      <c r="E95">
        <v>116</v>
      </c>
      <c r="F95">
        <v>0</v>
      </c>
      <c r="G95">
        <v>82</v>
      </c>
      <c r="H95">
        <v>1</v>
      </c>
      <c r="I95">
        <v>34</v>
      </c>
      <c r="J95">
        <v>8</v>
      </c>
      <c r="K95">
        <v>2</v>
      </c>
      <c r="L95">
        <v>47</v>
      </c>
      <c r="M95">
        <v>51</v>
      </c>
      <c r="N95">
        <v>1</v>
      </c>
      <c r="O95">
        <v>193</v>
      </c>
      <c r="P95">
        <v>0</v>
      </c>
      <c r="Q95">
        <v>1</v>
      </c>
      <c r="R95">
        <v>1</v>
      </c>
      <c r="S95">
        <v>0</v>
      </c>
      <c r="T95">
        <v>0.27645536017369426</v>
      </c>
      <c r="U95">
        <v>0.27645536017369426</v>
      </c>
      <c r="V95">
        <v>0.72354463982630568</v>
      </c>
      <c r="W95">
        <v>-0.32359303498492126</v>
      </c>
      <c r="X95">
        <v>100</v>
      </c>
      <c r="Y95">
        <v>0.38208473251914388</v>
      </c>
      <c r="BD95">
        <v>0.72225533333237169</v>
      </c>
      <c r="BE95">
        <v>1</v>
      </c>
      <c r="BF95">
        <v>0</v>
      </c>
      <c r="BG95">
        <v>45</v>
      </c>
      <c r="BH95">
        <v>46</v>
      </c>
      <c r="BI95">
        <v>0.16666666666666663</v>
      </c>
      <c r="BJ95">
        <v>0.52083333333333326</v>
      </c>
      <c r="BK95">
        <v>0</v>
      </c>
    </row>
    <row r="96" spans="1:63" x14ac:dyDescent="0.45">
      <c r="A96">
        <v>12.4</v>
      </c>
      <c r="B96">
        <v>57</v>
      </c>
      <c r="C96">
        <v>7</v>
      </c>
      <c r="D96">
        <v>1.476</v>
      </c>
      <c r="E96">
        <v>171</v>
      </c>
      <c r="F96">
        <v>1</v>
      </c>
      <c r="G96">
        <v>91</v>
      </c>
      <c r="H96">
        <v>0</v>
      </c>
      <c r="I96">
        <v>28</v>
      </c>
      <c r="J96">
        <v>8</v>
      </c>
      <c r="K96">
        <v>2</v>
      </c>
      <c r="L96">
        <v>47</v>
      </c>
      <c r="M96">
        <v>41</v>
      </c>
      <c r="N96">
        <v>1</v>
      </c>
      <c r="O96">
        <v>181</v>
      </c>
      <c r="P96">
        <v>1</v>
      </c>
      <c r="Q96">
        <v>0</v>
      </c>
      <c r="R96">
        <v>1</v>
      </c>
      <c r="S96">
        <v>1</v>
      </c>
      <c r="T96">
        <v>0.66576712068965982</v>
      </c>
      <c r="U96">
        <v>0.66576712068965982</v>
      </c>
      <c r="V96">
        <v>0.33423287931034018</v>
      </c>
      <c r="W96">
        <v>-0.40681533822422405</v>
      </c>
      <c r="X96">
        <v>100</v>
      </c>
      <c r="Y96">
        <v>0.50202671313073033</v>
      </c>
      <c r="BD96">
        <v>0.73088194497929782</v>
      </c>
      <c r="BE96">
        <v>0</v>
      </c>
      <c r="BF96">
        <v>1</v>
      </c>
      <c r="BG96">
        <v>45</v>
      </c>
      <c r="BH96">
        <v>47</v>
      </c>
      <c r="BI96">
        <v>0.16666666666666663</v>
      </c>
      <c r="BJ96">
        <v>0.51041666666666674</v>
      </c>
      <c r="BK96">
        <v>0</v>
      </c>
    </row>
    <row r="97" spans="1:63" x14ac:dyDescent="0.45">
      <c r="A97">
        <v>12.4</v>
      </c>
      <c r="B97">
        <v>76</v>
      </c>
      <c r="C97">
        <v>19</v>
      </c>
      <c r="D97">
        <v>4.2999999999999997E-2</v>
      </c>
      <c r="E97">
        <v>214</v>
      </c>
      <c r="F97">
        <v>2</v>
      </c>
      <c r="G97">
        <v>98</v>
      </c>
      <c r="H97">
        <v>1</v>
      </c>
      <c r="I97">
        <v>42</v>
      </c>
      <c r="J97">
        <v>3</v>
      </c>
      <c r="K97">
        <v>3</v>
      </c>
      <c r="L97">
        <v>43</v>
      </c>
      <c r="M97">
        <v>59</v>
      </c>
      <c r="N97">
        <v>0</v>
      </c>
      <c r="O97">
        <v>166</v>
      </c>
      <c r="P97">
        <v>1</v>
      </c>
      <c r="Q97">
        <v>0</v>
      </c>
      <c r="R97">
        <v>1</v>
      </c>
      <c r="S97">
        <v>1</v>
      </c>
      <c r="T97">
        <v>0.42291071172840256</v>
      </c>
      <c r="U97">
        <v>0.42291071172840256</v>
      </c>
      <c r="V97">
        <v>0.57708928827159744</v>
      </c>
      <c r="W97">
        <v>-0.86059420560148325</v>
      </c>
      <c r="X97">
        <v>0</v>
      </c>
      <c r="Y97">
        <v>1.3645653143025847</v>
      </c>
      <c r="BD97">
        <v>0.73228895974207264</v>
      </c>
      <c r="BE97">
        <v>0</v>
      </c>
      <c r="BF97">
        <v>1</v>
      </c>
      <c r="BG97">
        <v>45</v>
      </c>
      <c r="BH97">
        <v>48</v>
      </c>
      <c r="BI97">
        <v>0.16666666666666663</v>
      </c>
      <c r="BJ97">
        <v>0.5</v>
      </c>
      <c r="BK97">
        <v>0</v>
      </c>
    </row>
    <row r="98" spans="1:63" x14ac:dyDescent="0.45">
      <c r="A98">
        <v>12.5</v>
      </c>
      <c r="B98">
        <v>60</v>
      </c>
      <c r="C98">
        <v>10</v>
      </c>
      <c r="D98">
        <v>0.71199999999999997</v>
      </c>
      <c r="E98">
        <v>171</v>
      </c>
      <c r="F98">
        <v>3</v>
      </c>
      <c r="G98">
        <v>110</v>
      </c>
      <c r="H98">
        <v>0</v>
      </c>
      <c r="I98">
        <v>33</v>
      </c>
      <c r="J98">
        <v>12</v>
      </c>
      <c r="K98">
        <v>2</v>
      </c>
      <c r="L98">
        <v>38</v>
      </c>
      <c r="M98">
        <v>46</v>
      </c>
      <c r="N98">
        <v>1</v>
      </c>
      <c r="O98">
        <v>178</v>
      </c>
      <c r="P98">
        <v>1</v>
      </c>
      <c r="Q98">
        <v>0</v>
      </c>
      <c r="R98">
        <v>1</v>
      </c>
      <c r="S98">
        <v>1</v>
      </c>
      <c r="T98">
        <v>0.75904008109762422</v>
      </c>
      <c r="U98">
        <v>0.75904008109762422</v>
      </c>
      <c r="V98">
        <v>0.24095991890237578</v>
      </c>
      <c r="W98">
        <v>-0.27570069521053248</v>
      </c>
      <c r="X98">
        <v>100</v>
      </c>
      <c r="Y98">
        <v>0.31745348487253944</v>
      </c>
      <c r="BD98">
        <v>0.73251834340720223</v>
      </c>
      <c r="BE98">
        <v>0</v>
      </c>
      <c r="BF98">
        <v>1</v>
      </c>
      <c r="BG98">
        <v>45</v>
      </c>
      <c r="BH98">
        <v>49</v>
      </c>
      <c r="BI98">
        <v>0.16666666666666663</v>
      </c>
      <c r="BJ98">
        <v>0.48958333333333337</v>
      </c>
      <c r="BK98">
        <v>0</v>
      </c>
    </row>
    <row r="99" spans="1:63" x14ac:dyDescent="0.45">
      <c r="A99">
        <v>12.5</v>
      </c>
      <c r="B99">
        <v>60</v>
      </c>
      <c r="C99">
        <v>17</v>
      </c>
      <c r="D99">
        <v>1.8</v>
      </c>
      <c r="E99">
        <v>212</v>
      </c>
      <c r="F99">
        <v>2</v>
      </c>
      <c r="G99">
        <v>86</v>
      </c>
      <c r="H99">
        <v>1</v>
      </c>
      <c r="I99">
        <v>39</v>
      </c>
      <c r="J99">
        <v>9</v>
      </c>
      <c r="K99">
        <v>3</v>
      </c>
      <c r="L99">
        <v>44</v>
      </c>
      <c r="M99">
        <v>40</v>
      </c>
      <c r="N99">
        <v>0</v>
      </c>
      <c r="O99">
        <v>171</v>
      </c>
      <c r="P99">
        <v>1</v>
      </c>
      <c r="Q99">
        <v>0</v>
      </c>
      <c r="R99">
        <v>1</v>
      </c>
      <c r="S99">
        <v>1</v>
      </c>
      <c r="T99">
        <v>0.83699473826089765</v>
      </c>
      <c r="U99">
        <v>0.83699473826089765</v>
      </c>
      <c r="V99">
        <v>0.16300526173910235</v>
      </c>
      <c r="W99">
        <v>-0.17793749493906696</v>
      </c>
      <c r="X99">
        <v>100</v>
      </c>
      <c r="Y99">
        <v>0.1947506409392652</v>
      </c>
      <c r="BD99">
        <v>0.73996665146445018</v>
      </c>
      <c r="BE99">
        <v>0</v>
      </c>
      <c r="BF99">
        <v>1</v>
      </c>
      <c r="BG99">
        <v>45</v>
      </c>
      <c r="BH99">
        <v>50</v>
      </c>
      <c r="BI99">
        <v>0.16666666666666663</v>
      </c>
      <c r="BJ99">
        <v>0.47916666666666663</v>
      </c>
      <c r="BK99">
        <v>0</v>
      </c>
    </row>
    <row r="100" spans="1:63" x14ac:dyDescent="0.45">
      <c r="A100">
        <v>12.5</v>
      </c>
      <c r="B100">
        <v>67</v>
      </c>
      <c r="C100">
        <v>10</v>
      </c>
      <c r="D100">
        <v>0.85599999999999998</v>
      </c>
      <c r="E100">
        <v>91</v>
      </c>
      <c r="F100">
        <v>3</v>
      </c>
      <c r="G100">
        <v>112</v>
      </c>
      <c r="H100">
        <v>0</v>
      </c>
      <c r="I100">
        <v>33</v>
      </c>
      <c r="J100">
        <v>1</v>
      </c>
      <c r="K100">
        <v>3</v>
      </c>
      <c r="L100">
        <v>38</v>
      </c>
      <c r="M100">
        <v>43</v>
      </c>
      <c r="N100">
        <v>0</v>
      </c>
      <c r="O100">
        <v>188</v>
      </c>
      <c r="P100">
        <v>1</v>
      </c>
      <c r="Q100">
        <v>0</v>
      </c>
      <c r="R100">
        <v>1</v>
      </c>
      <c r="S100">
        <v>1</v>
      </c>
      <c r="T100">
        <v>0.76432697808178807</v>
      </c>
      <c r="U100">
        <v>0.76432697808178807</v>
      </c>
      <c r="V100">
        <v>0.23567302191821193</v>
      </c>
      <c r="W100">
        <v>-0.26875959959125195</v>
      </c>
      <c r="X100">
        <v>100</v>
      </c>
      <c r="Y100">
        <v>0.30834057762775102</v>
      </c>
      <c r="BD100">
        <v>0.74109601450704854</v>
      </c>
      <c r="BE100">
        <v>0</v>
      </c>
      <c r="BF100">
        <v>1</v>
      </c>
      <c r="BG100">
        <v>45</v>
      </c>
      <c r="BH100">
        <v>51</v>
      </c>
      <c r="BI100">
        <v>0.16666666666666663</v>
      </c>
      <c r="BJ100">
        <v>0.46875</v>
      </c>
      <c r="BK100">
        <v>8.6805555555555421E-3</v>
      </c>
    </row>
    <row r="101" spans="1:63" x14ac:dyDescent="0.45">
      <c r="A101">
        <v>12.7</v>
      </c>
      <c r="B101">
        <v>51</v>
      </c>
      <c r="C101">
        <v>7</v>
      </c>
      <c r="D101">
        <v>0.17199999999999999</v>
      </c>
      <c r="E101">
        <v>117</v>
      </c>
      <c r="F101">
        <v>5</v>
      </c>
      <c r="G101">
        <v>168</v>
      </c>
      <c r="H101">
        <v>1</v>
      </c>
      <c r="I101">
        <v>33</v>
      </c>
      <c r="J101">
        <v>11</v>
      </c>
      <c r="K101">
        <v>5</v>
      </c>
      <c r="L101">
        <v>36</v>
      </c>
      <c r="M101">
        <v>23</v>
      </c>
      <c r="N101">
        <v>0</v>
      </c>
      <c r="O101">
        <v>184</v>
      </c>
      <c r="P101">
        <v>1</v>
      </c>
      <c r="Q101">
        <v>0</v>
      </c>
      <c r="R101">
        <v>1</v>
      </c>
      <c r="S101">
        <v>1</v>
      </c>
      <c r="T101">
        <v>0.78440538952286087</v>
      </c>
      <c r="U101">
        <v>0.78440538952286087</v>
      </c>
      <c r="V101">
        <v>0.21559461047713913</v>
      </c>
      <c r="W101">
        <v>-0.24282931379770009</v>
      </c>
      <c r="X101">
        <v>100</v>
      </c>
      <c r="Y101">
        <v>0.27485100607006446</v>
      </c>
      <c r="BD101">
        <v>0.74758057683036949</v>
      </c>
      <c r="BE101">
        <v>1</v>
      </c>
      <c r="BF101">
        <v>0</v>
      </c>
      <c r="BG101">
        <v>46</v>
      </c>
      <c r="BH101">
        <v>51</v>
      </c>
      <c r="BI101">
        <v>0.14814814814814814</v>
      </c>
      <c r="BJ101">
        <v>0.46875</v>
      </c>
      <c r="BK101">
        <v>8.6805555555555421E-3</v>
      </c>
    </row>
    <row r="102" spans="1:63" x14ac:dyDescent="0.45">
      <c r="A102">
        <v>12.7</v>
      </c>
      <c r="B102">
        <v>65</v>
      </c>
      <c r="C102">
        <v>6</v>
      </c>
      <c r="D102">
        <v>0.89900000000000002</v>
      </c>
      <c r="E102">
        <v>165</v>
      </c>
      <c r="F102">
        <v>1</v>
      </c>
      <c r="G102">
        <v>140</v>
      </c>
      <c r="H102">
        <v>1</v>
      </c>
      <c r="I102">
        <v>60</v>
      </c>
      <c r="J102">
        <v>9</v>
      </c>
      <c r="K102">
        <v>5</v>
      </c>
      <c r="L102">
        <v>35</v>
      </c>
      <c r="M102">
        <v>62</v>
      </c>
      <c r="N102">
        <v>0</v>
      </c>
      <c r="O102">
        <v>174</v>
      </c>
      <c r="P102">
        <v>0</v>
      </c>
      <c r="Q102">
        <v>1</v>
      </c>
      <c r="R102">
        <v>1</v>
      </c>
      <c r="S102">
        <v>0</v>
      </c>
      <c r="T102">
        <v>0.11921068592081079</v>
      </c>
      <c r="U102">
        <v>0.11921068592081079</v>
      </c>
      <c r="V102">
        <v>0.88078931407918926</v>
      </c>
      <c r="W102">
        <v>-0.12693682570994341</v>
      </c>
      <c r="X102">
        <v>100</v>
      </c>
      <c r="Y102">
        <v>0.13534529088314176</v>
      </c>
      <c r="BD102">
        <v>0.75516428160742299</v>
      </c>
      <c r="BE102">
        <v>1</v>
      </c>
      <c r="BF102">
        <v>0</v>
      </c>
      <c r="BG102">
        <v>47</v>
      </c>
      <c r="BH102">
        <v>51</v>
      </c>
      <c r="BI102">
        <v>0.12962962962962965</v>
      </c>
      <c r="BJ102">
        <v>0.46875</v>
      </c>
      <c r="BK102">
        <v>0</v>
      </c>
    </row>
    <row r="103" spans="1:63" x14ac:dyDescent="0.45">
      <c r="A103">
        <v>12.8</v>
      </c>
      <c r="B103">
        <v>70</v>
      </c>
      <c r="C103">
        <v>13</v>
      </c>
      <c r="D103">
        <v>1.4159999999999999</v>
      </c>
      <c r="E103">
        <v>209</v>
      </c>
      <c r="F103">
        <v>2</v>
      </c>
      <c r="G103">
        <v>85</v>
      </c>
      <c r="H103">
        <v>1</v>
      </c>
      <c r="I103">
        <v>45</v>
      </c>
      <c r="J103">
        <v>6</v>
      </c>
      <c r="K103">
        <v>3</v>
      </c>
      <c r="L103">
        <v>40</v>
      </c>
      <c r="M103">
        <v>57</v>
      </c>
      <c r="N103">
        <v>0</v>
      </c>
      <c r="O103">
        <v>175</v>
      </c>
      <c r="P103">
        <v>1</v>
      </c>
      <c r="Q103">
        <v>0</v>
      </c>
      <c r="R103">
        <v>1</v>
      </c>
      <c r="S103">
        <v>1</v>
      </c>
      <c r="T103">
        <v>0.71624402851037738</v>
      </c>
      <c r="U103">
        <v>0.71624402851037738</v>
      </c>
      <c r="V103">
        <v>0.28375597148962262</v>
      </c>
      <c r="W103">
        <v>-0.33373434814622838</v>
      </c>
      <c r="X103">
        <v>100</v>
      </c>
      <c r="Y103">
        <v>0.39617219857283792</v>
      </c>
      <c r="BD103">
        <v>0.75904008109762422</v>
      </c>
      <c r="BE103">
        <v>0</v>
      </c>
      <c r="BF103">
        <v>1</v>
      </c>
      <c r="BG103">
        <v>47</v>
      </c>
      <c r="BH103">
        <v>52</v>
      </c>
      <c r="BI103">
        <v>0.12962962962962965</v>
      </c>
      <c r="BJ103">
        <v>0.45833333333333337</v>
      </c>
      <c r="BK103">
        <v>0</v>
      </c>
    </row>
    <row r="104" spans="1:63" x14ac:dyDescent="0.45">
      <c r="A104">
        <v>12.9</v>
      </c>
      <c r="B104">
        <v>60</v>
      </c>
      <c r="C104">
        <v>5</v>
      </c>
      <c r="D104">
        <v>1.0720000000000001</v>
      </c>
      <c r="E104">
        <v>178</v>
      </c>
      <c r="F104">
        <v>2</v>
      </c>
      <c r="G104">
        <v>101</v>
      </c>
      <c r="H104">
        <v>1</v>
      </c>
      <c r="I104">
        <v>38</v>
      </c>
      <c r="J104">
        <v>13</v>
      </c>
      <c r="K104">
        <v>2</v>
      </c>
      <c r="L104">
        <v>36</v>
      </c>
      <c r="M104">
        <v>49</v>
      </c>
      <c r="N104">
        <v>1</v>
      </c>
      <c r="O104">
        <v>183</v>
      </c>
      <c r="P104">
        <v>1</v>
      </c>
      <c r="Q104">
        <v>0</v>
      </c>
      <c r="R104">
        <v>1</v>
      </c>
      <c r="S104">
        <v>1</v>
      </c>
      <c r="T104">
        <v>0.57483766394677116</v>
      </c>
      <c r="U104">
        <v>0.57483766394677116</v>
      </c>
      <c r="V104">
        <v>0.42516233605322884</v>
      </c>
      <c r="W104">
        <v>-0.55366760161642126</v>
      </c>
      <c r="X104">
        <v>100</v>
      </c>
      <c r="Y104">
        <v>0.73962157095641878</v>
      </c>
      <c r="BD104">
        <v>0.76432697808178807</v>
      </c>
      <c r="BE104">
        <v>0</v>
      </c>
      <c r="BF104">
        <v>1</v>
      </c>
      <c r="BG104">
        <v>47</v>
      </c>
      <c r="BH104">
        <v>53</v>
      </c>
      <c r="BI104">
        <v>0.12962962962962965</v>
      </c>
      <c r="BJ104">
        <v>0.44791666666666663</v>
      </c>
      <c r="BK104">
        <v>0</v>
      </c>
    </row>
    <row r="105" spans="1:63" x14ac:dyDescent="0.45">
      <c r="A105">
        <v>13.1</v>
      </c>
      <c r="B105">
        <v>61</v>
      </c>
      <c r="C105">
        <v>7</v>
      </c>
      <c r="D105">
        <v>0.66200000000000003</v>
      </c>
      <c r="E105">
        <v>124</v>
      </c>
      <c r="F105">
        <v>2</v>
      </c>
      <c r="G105">
        <v>100</v>
      </c>
      <c r="H105">
        <v>1</v>
      </c>
      <c r="I105">
        <v>52</v>
      </c>
      <c r="J105">
        <v>15</v>
      </c>
      <c r="K105">
        <v>3</v>
      </c>
      <c r="L105">
        <v>37</v>
      </c>
      <c r="M105">
        <v>69</v>
      </c>
      <c r="N105">
        <v>0</v>
      </c>
      <c r="O105">
        <v>191</v>
      </c>
      <c r="P105">
        <v>1</v>
      </c>
      <c r="Q105">
        <v>0</v>
      </c>
      <c r="R105">
        <v>1</v>
      </c>
      <c r="S105">
        <v>1</v>
      </c>
      <c r="T105">
        <v>0.56855354439999861</v>
      </c>
      <c r="U105">
        <v>0.56855354439999861</v>
      </c>
      <c r="V105">
        <v>0.43144645560000139</v>
      </c>
      <c r="W105">
        <v>-0.56465978482653922</v>
      </c>
      <c r="X105">
        <v>100</v>
      </c>
      <c r="Y105">
        <v>0.75884929370251664</v>
      </c>
      <c r="BD105">
        <v>0.76617670674836369</v>
      </c>
      <c r="BE105">
        <v>0</v>
      </c>
      <c r="BF105">
        <v>1</v>
      </c>
      <c r="BG105">
        <v>47</v>
      </c>
      <c r="BH105">
        <v>54</v>
      </c>
      <c r="BI105">
        <v>0.12962962962962965</v>
      </c>
      <c r="BJ105">
        <v>0.4375</v>
      </c>
      <c r="BK105">
        <v>0</v>
      </c>
    </row>
    <row r="106" spans="1:63" x14ac:dyDescent="0.45">
      <c r="A106">
        <v>13.1</v>
      </c>
      <c r="B106">
        <v>61</v>
      </c>
      <c r="C106">
        <v>7</v>
      </c>
      <c r="D106">
        <v>0.96</v>
      </c>
      <c r="E106">
        <v>213</v>
      </c>
      <c r="F106">
        <v>2</v>
      </c>
      <c r="G106">
        <v>101</v>
      </c>
      <c r="H106">
        <v>1</v>
      </c>
      <c r="I106">
        <v>30</v>
      </c>
      <c r="J106">
        <v>10</v>
      </c>
      <c r="K106">
        <v>5</v>
      </c>
      <c r="L106">
        <v>39</v>
      </c>
      <c r="M106">
        <v>43</v>
      </c>
      <c r="N106">
        <v>1</v>
      </c>
      <c r="O106">
        <v>173</v>
      </c>
      <c r="P106">
        <v>1</v>
      </c>
      <c r="Q106">
        <v>0</v>
      </c>
      <c r="R106">
        <v>1</v>
      </c>
      <c r="S106">
        <v>1</v>
      </c>
      <c r="T106">
        <v>0.44735864273268144</v>
      </c>
      <c r="U106">
        <v>0.44735864273268144</v>
      </c>
      <c r="V106">
        <v>0.55264135726731856</v>
      </c>
      <c r="W106">
        <v>-0.80439467333011161</v>
      </c>
      <c r="X106">
        <v>0</v>
      </c>
      <c r="Y106">
        <v>1.2353429764797204</v>
      </c>
      <c r="BD106">
        <v>0.76770454247931452</v>
      </c>
      <c r="BE106">
        <v>0</v>
      </c>
      <c r="BF106">
        <v>1</v>
      </c>
      <c r="BG106">
        <v>47</v>
      </c>
      <c r="BH106">
        <v>55</v>
      </c>
      <c r="BI106">
        <v>0.12962962962962965</v>
      </c>
      <c r="BJ106">
        <v>0.42708333333333337</v>
      </c>
      <c r="BK106">
        <v>0</v>
      </c>
    </row>
    <row r="107" spans="1:63" x14ac:dyDescent="0.45">
      <c r="A107">
        <v>13.2</v>
      </c>
      <c r="B107">
        <v>73</v>
      </c>
      <c r="C107">
        <v>15</v>
      </c>
      <c r="D107">
        <v>1.8360000000000001</v>
      </c>
      <c r="E107">
        <v>169</v>
      </c>
      <c r="F107">
        <v>0</v>
      </c>
      <c r="G107">
        <v>85</v>
      </c>
      <c r="H107">
        <v>1</v>
      </c>
      <c r="I107">
        <v>36</v>
      </c>
      <c r="J107">
        <v>7</v>
      </c>
      <c r="K107">
        <v>2</v>
      </c>
      <c r="L107">
        <v>42</v>
      </c>
      <c r="M107">
        <v>83</v>
      </c>
      <c r="N107">
        <v>1</v>
      </c>
      <c r="O107">
        <v>187</v>
      </c>
      <c r="P107">
        <v>0</v>
      </c>
      <c r="Q107">
        <v>1</v>
      </c>
      <c r="R107">
        <v>1</v>
      </c>
      <c r="S107">
        <v>0</v>
      </c>
      <c r="T107">
        <v>0.67965530286128373</v>
      </c>
      <c r="U107">
        <v>0.67965530286128373</v>
      </c>
      <c r="V107">
        <v>0.32034469713871627</v>
      </c>
      <c r="W107">
        <v>-1.1383576843704146</v>
      </c>
      <c r="X107">
        <v>0</v>
      </c>
      <c r="Y107">
        <v>2.1216374390832451</v>
      </c>
      <c r="BD107">
        <v>0.77982575528188613</v>
      </c>
      <c r="BE107">
        <v>0</v>
      </c>
      <c r="BF107">
        <v>1</v>
      </c>
      <c r="BG107">
        <v>47</v>
      </c>
      <c r="BH107">
        <v>56</v>
      </c>
      <c r="BI107">
        <v>0.12962962962962965</v>
      </c>
      <c r="BJ107">
        <v>0.41666666666666663</v>
      </c>
      <c r="BK107">
        <v>7.7160493827160368E-3</v>
      </c>
    </row>
    <row r="108" spans="1:63" x14ac:dyDescent="0.45">
      <c r="A108">
        <v>13.3</v>
      </c>
      <c r="B108">
        <v>58</v>
      </c>
      <c r="C108">
        <v>6</v>
      </c>
      <c r="D108">
        <v>0.40300000000000002</v>
      </c>
      <c r="E108">
        <v>157</v>
      </c>
      <c r="F108">
        <v>2</v>
      </c>
      <c r="G108">
        <v>98</v>
      </c>
      <c r="H108">
        <v>1</v>
      </c>
      <c r="I108">
        <v>35</v>
      </c>
      <c r="J108">
        <v>16</v>
      </c>
      <c r="K108">
        <v>1</v>
      </c>
      <c r="L108">
        <v>36</v>
      </c>
      <c r="M108">
        <v>45</v>
      </c>
      <c r="N108">
        <v>1</v>
      </c>
      <c r="O108">
        <v>180</v>
      </c>
      <c r="P108">
        <v>0</v>
      </c>
      <c r="Q108">
        <v>1</v>
      </c>
      <c r="R108">
        <v>1</v>
      </c>
      <c r="S108">
        <v>0</v>
      </c>
      <c r="T108">
        <v>0.4291566537437842</v>
      </c>
      <c r="U108">
        <v>0.4291566537437842</v>
      </c>
      <c r="V108">
        <v>0.5708433462562158</v>
      </c>
      <c r="W108">
        <v>-0.56064045678090457</v>
      </c>
      <c r="X108">
        <v>100</v>
      </c>
      <c r="Y108">
        <v>0.75179408949642501</v>
      </c>
      <c r="BD108">
        <v>0.78109708897421037</v>
      </c>
      <c r="BE108">
        <v>1</v>
      </c>
      <c r="BF108">
        <v>0</v>
      </c>
      <c r="BG108">
        <v>48</v>
      </c>
      <c r="BH108">
        <v>56</v>
      </c>
      <c r="BI108">
        <v>0.11111111111111116</v>
      </c>
      <c r="BJ108">
        <v>0.41666666666666663</v>
      </c>
      <c r="BK108">
        <v>0</v>
      </c>
    </row>
    <row r="109" spans="1:63" x14ac:dyDescent="0.45">
      <c r="A109">
        <v>13.4</v>
      </c>
      <c r="B109">
        <v>71</v>
      </c>
      <c r="C109">
        <v>5</v>
      </c>
      <c r="D109">
        <v>1.28</v>
      </c>
      <c r="E109">
        <v>141</v>
      </c>
      <c r="F109">
        <v>2</v>
      </c>
      <c r="G109">
        <v>96</v>
      </c>
      <c r="H109">
        <v>1</v>
      </c>
      <c r="I109">
        <v>28</v>
      </c>
      <c r="J109">
        <v>9</v>
      </c>
      <c r="K109">
        <v>1</v>
      </c>
      <c r="L109">
        <v>37</v>
      </c>
      <c r="M109">
        <v>54</v>
      </c>
      <c r="N109">
        <v>1</v>
      </c>
      <c r="O109">
        <v>186</v>
      </c>
      <c r="P109">
        <v>0</v>
      </c>
      <c r="Q109">
        <v>1</v>
      </c>
      <c r="R109">
        <v>1</v>
      </c>
      <c r="S109">
        <v>0</v>
      </c>
      <c r="T109">
        <v>0.72225533333237169</v>
      </c>
      <c r="U109">
        <v>0.72225533333237169</v>
      </c>
      <c r="V109">
        <v>0.27774466666762831</v>
      </c>
      <c r="W109">
        <v>-1.2810530525634867</v>
      </c>
      <c r="X109">
        <v>0</v>
      </c>
      <c r="Y109">
        <v>2.6004291711447358</v>
      </c>
      <c r="BD109">
        <v>0.78279802972326928</v>
      </c>
      <c r="BE109">
        <v>0</v>
      </c>
      <c r="BF109">
        <v>1</v>
      </c>
      <c r="BG109">
        <v>48</v>
      </c>
      <c r="BH109">
        <v>57</v>
      </c>
      <c r="BI109">
        <v>0.11111111111111116</v>
      </c>
      <c r="BJ109">
        <v>0.40625</v>
      </c>
      <c r="BK109">
        <v>7.5231481481481816E-3</v>
      </c>
    </row>
    <row r="110" spans="1:63" x14ac:dyDescent="0.45">
      <c r="A110">
        <v>13.6</v>
      </c>
      <c r="B110">
        <v>66</v>
      </c>
      <c r="C110">
        <v>17</v>
      </c>
      <c r="D110">
        <v>2.62</v>
      </c>
      <c r="E110">
        <v>103</v>
      </c>
      <c r="F110">
        <v>2</v>
      </c>
      <c r="G110">
        <v>102</v>
      </c>
      <c r="H110">
        <v>1</v>
      </c>
      <c r="I110">
        <v>39</v>
      </c>
      <c r="J110">
        <v>8</v>
      </c>
      <c r="K110">
        <v>3</v>
      </c>
      <c r="L110">
        <v>50</v>
      </c>
      <c r="M110">
        <v>48</v>
      </c>
      <c r="N110">
        <v>0</v>
      </c>
      <c r="O110">
        <v>172</v>
      </c>
      <c r="P110">
        <v>0</v>
      </c>
      <c r="Q110">
        <v>1</v>
      </c>
      <c r="R110">
        <v>1</v>
      </c>
      <c r="S110">
        <v>0</v>
      </c>
      <c r="T110">
        <v>0.57967397396950093</v>
      </c>
      <c r="U110">
        <v>0.57967397396950093</v>
      </c>
      <c r="V110">
        <v>0.42032602603049907</v>
      </c>
      <c r="W110">
        <v>-0.86672461637926546</v>
      </c>
      <c r="X110">
        <v>0</v>
      </c>
      <c r="Y110">
        <v>1.3791055943974295</v>
      </c>
      <c r="BD110">
        <v>0.78380799284533242</v>
      </c>
      <c r="BE110">
        <v>1</v>
      </c>
      <c r="BF110">
        <v>0</v>
      </c>
      <c r="BG110">
        <v>49</v>
      </c>
      <c r="BH110">
        <v>57</v>
      </c>
      <c r="BI110">
        <v>9.259259259259256E-2</v>
      </c>
      <c r="BJ110">
        <v>0.40625</v>
      </c>
      <c r="BK110">
        <v>0</v>
      </c>
    </row>
    <row r="111" spans="1:63" x14ac:dyDescent="0.45">
      <c r="A111">
        <v>13.8</v>
      </c>
      <c r="B111">
        <v>63</v>
      </c>
      <c r="C111">
        <v>12</v>
      </c>
      <c r="D111">
        <v>0.61199999999999999</v>
      </c>
      <c r="E111">
        <v>148</v>
      </c>
      <c r="F111">
        <v>3</v>
      </c>
      <c r="G111">
        <v>116</v>
      </c>
      <c r="H111">
        <v>0</v>
      </c>
      <c r="I111">
        <v>35</v>
      </c>
      <c r="J111">
        <v>10</v>
      </c>
      <c r="K111">
        <v>2</v>
      </c>
      <c r="L111">
        <v>39</v>
      </c>
      <c r="M111">
        <v>42</v>
      </c>
      <c r="N111">
        <v>0</v>
      </c>
      <c r="O111">
        <v>185</v>
      </c>
      <c r="P111">
        <v>1</v>
      </c>
      <c r="Q111">
        <v>0</v>
      </c>
      <c r="R111">
        <v>1</v>
      </c>
      <c r="S111">
        <v>1</v>
      </c>
      <c r="T111">
        <v>0.89867475480862657</v>
      </c>
      <c r="U111">
        <v>0.89867475480862657</v>
      </c>
      <c r="V111">
        <v>0.10132524519137343</v>
      </c>
      <c r="W111">
        <v>-0.10683409550058301</v>
      </c>
      <c r="X111">
        <v>100</v>
      </c>
      <c r="Y111">
        <v>0.11274962899447499</v>
      </c>
      <c r="BD111">
        <v>0.78440538952286087</v>
      </c>
      <c r="BE111">
        <v>0</v>
      </c>
      <c r="BF111">
        <v>1</v>
      </c>
      <c r="BG111">
        <v>49</v>
      </c>
      <c r="BH111">
        <v>58</v>
      </c>
      <c r="BI111">
        <v>9.259259259259256E-2</v>
      </c>
      <c r="BJ111">
        <v>0.39583333333333337</v>
      </c>
      <c r="BK111">
        <v>0</v>
      </c>
    </row>
    <row r="112" spans="1:63" x14ac:dyDescent="0.45">
      <c r="A112">
        <v>13.9</v>
      </c>
      <c r="B112">
        <v>66</v>
      </c>
      <c r="C112">
        <v>7</v>
      </c>
      <c r="D112">
        <v>2.2850000000000001</v>
      </c>
      <c r="E112">
        <v>200</v>
      </c>
      <c r="F112">
        <v>3</v>
      </c>
      <c r="G112">
        <v>124</v>
      </c>
      <c r="H112">
        <v>1</v>
      </c>
      <c r="I112">
        <v>32</v>
      </c>
      <c r="J112">
        <v>9</v>
      </c>
      <c r="K112">
        <v>2</v>
      </c>
      <c r="L112">
        <v>32</v>
      </c>
      <c r="M112">
        <v>62</v>
      </c>
      <c r="N112">
        <v>0</v>
      </c>
      <c r="O112">
        <v>177</v>
      </c>
      <c r="P112">
        <v>1</v>
      </c>
      <c r="Q112">
        <v>0</v>
      </c>
      <c r="R112">
        <v>1</v>
      </c>
      <c r="S112">
        <v>1</v>
      </c>
      <c r="T112">
        <v>0.9729411285423516</v>
      </c>
      <c r="U112">
        <v>0.9729411285423516</v>
      </c>
      <c r="V112">
        <v>2.7058871457648404E-2</v>
      </c>
      <c r="W112">
        <v>-2.7431703721858425E-2</v>
      </c>
      <c r="X112">
        <v>100</v>
      </c>
      <c r="Y112">
        <v>2.7811417015732157E-2</v>
      </c>
      <c r="BD112">
        <v>0.78529497395169379</v>
      </c>
      <c r="BE112">
        <v>0</v>
      </c>
      <c r="BF112">
        <v>1</v>
      </c>
      <c r="BG112">
        <v>49</v>
      </c>
      <c r="BH112">
        <v>59</v>
      </c>
      <c r="BI112">
        <v>9.259259259259256E-2</v>
      </c>
      <c r="BJ112">
        <v>0.38541666666666663</v>
      </c>
      <c r="BK112">
        <v>0</v>
      </c>
    </row>
    <row r="113" spans="1:63" x14ac:dyDescent="0.45">
      <c r="A113">
        <v>14</v>
      </c>
      <c r="B113">
        <v>56</v>
      </c>
      <c r="C113">
        <v>7</v>
      </c>
      <c r="D113">
        <v>0.91100000000000003</v>
      </c>
      <c r="E113">
        <v>134</v>
      </c>
      <c r="F113">
        <v>2</v>
      </c>
      <c r="G113">
        <v>112</v>
      </c>
      <c r="H113">
        <v>0</v>
      </c>
      <c r="I113">
        <v>30</v>
      </c>
      <c r="J113">
        <v>13</v>
      </c>
      <c r="K113">
        <v>1</v>
      </c>
      <c r="L113">
        <v>38</v>
      </c>
      <c r="M113">
        <v>34</v>
      </c>
      <c r="N113">
        <v>1</v>
      </c>
      <c r="O113">
        <v>185</v>
      </c>
      <c r="P113">
        <v>1</v>
      </c>
      <c r="Q113">
        <v>0</v>
      </c>
      <c r="R113">
        <v>1</v>
      </c>
      <c r="S113">
        <v>1</v>
      </c>
      <c r="T113">
        <v>0.64650253997366491</v>
      </c>
      <c r="U113">
        <v>0.64650253997366491</v>
      </c>
      <c r="V113">
        <v>0.35349746002633509</v>
      </c>
      <c r="W113">
        <v>-0.43617815197103632</v>
      </c>
      <c r="X113">
        <v>100</v>
      </c>
      <c r="Y113">
        <v>0.54678433288248907</v>
      </c>
      <c r="BD113">
        <v>0.78706697194127195</v>
      </c>
      <c r="BE113">
        <v>0</v>
      </c>
      <c r="BF113">
        <v>1</v>
      </c>
      <c r="BG113">
        <v>49</v>
      </c>
      <c r="BH113">
        <v>60</v>
      </c>
      <c r="BI113">
        <v>9.259259259259256E-2</v>
      </c>
      <c r="BJ113">
        <v>0.375</v>
      </c>
      <c r="BK113">
        <v>0</v>
      </c>
    </row>
    <row r="114" spans="1:63" x14ac:dyDescent="0.45">
      <c r="A114">
        <v>14</v>
      </c>
      <c r="B114">
        <v>59</v>
      </c>
      <c r="C114">
        <v>5</v>
      </c>
      <c r="D114">
        <v>1.159</v>
      </c>
      <c r="E114">
        <v>196</v>
      </c>
      <c r="F114">
        <v>1</v>
      </c>
      <c r="G114">
        <v>99</v>
      </c>
      <c r="H114">
        <v>0</v>
      </c>
      <c r="I114">
        <v>43</v>
      </c>
      <c r="J114">
        <v>15</v>
      </c>
      <c r="K114">
        <v>5</v>
      </c>
      <c r="L114">
        <v>35</v>
      </c>
      <c r="M114">
        <v>45</v>
      </c>
      <c r="N114">
        <v>0</v>
      </c>
      <c r="O114">
        <v>184</v>
      </c>
      <c r="P114">
        <v>1</v>
      </c>
      <c r="Q114">
        <v>0</v>
      </c>
      <c r="R114">
        <v>1</v>
      </c>
      <c r="S114">
        <v>1</v>
      </c>
      <c r="T114">
        <v>0.8000731975116957</v>
      </c>
      <c r="U114">
        <v>0.8000731975116957</v>
      </c>
      <c r="V114">
        <v>0.1999268024883043</v>
      </c>
      <c r="W114">
        <v>-0.22305205861017521</v>
      </c>
      <c r="X114">
        <v>100</v>
      </c>
      <c r="Y114">
        <v>0.24988563935161912</v>
      </c>
      <c r="BD114">
        <v>0.79001537744448558</v>
      </c>
      <c r="BE114">
        <v>0</v>
      </c>
      <c r="BF114">
        <v>1</v>
      </c>
      <c r="BG114">
        <v>49</v>
      </c>
      <c r="BH114">
        <v>61</v>
      </c>
      <c r="BI114">
        <v>9.259259259259256E-2</v>
      </c>
      <c r="BJ114">
        <v>0.36458333333333337</v>
      </c>
      <c r="BK114">
        <v>0</v>
      </c>
    </row>
    <row r="115" spans="1:63" x14ac:dyDescent="0.45">
      <c r="A115">
        <v>14</v>
      </c>
      <c r="B115">
        <v>70</v>
      </c>
      <c r="C115">
        <v>5</v>
      </c>
      <c r="D115">
        <v>0.29099999999999998</v>
      </c>
      <c r="E115">
        <v>182</v>
      </c>
      <c r="F115">
        <v>3</v>
      </c>
      <c r="G115">
        <v>132</v>
      </c>
      <c r="H115">
        <v>1</v>
      </c>
      <c r="I115">
        <v>31</v>
      </c>
      <c r="J115">
        <v>6</v>
      </c>
      <c r="K115">
        <v>2</v>
      </c>
      <c r="L115">
        <v>35</v>
      </c>
      <c r="M115">
        <v>74</v>
      </c>
      <c r="N115">
        <v>1</v>
      </c>
      <c r="O115">
        <v>173</v>
      </c>
      <c r="P115">
        <v>1</v>
      </c>
      <c r="Q115">
        <v>0</v>
      </c>
      <c r="R115">
        <v>1</v>
      </c>
      <c r="S115">
        <v>1</v>
      </c>
      <c r="T115">
        <v>0.36826831943462102</v>
      </c>
      <c r="U115">
        <v>0.36826831943462102</v>
      </c>
      <c r="V115">
        <v>0.63173168056537898</v>
      </c>
      <c r="W115">
        <v>-0.9989434776001167</v>
      </c>
      <c r="X115">
        <v>0</v>
      </c>
      <c r="Y115">
        <v>1.7154114194108159</v>
      </c>
      <c r="BD115">
        <v>0.79341329918060122</v>
      </c>
      <c r="BE115">
        <v>0</v>
      </c>
      <c r="BF115">
        <v>1</v>
      </c>
      <c r="BG115">
        <v>49</v>
      </c>
      <c r="BH115">
        <v>62</v>
      </c>
      <c r="BI115">
        <v>9.259259259259256E-2</v>
      </c>
      <c r="BJ115">
        <v>0.35416666666666663</v>
      </c>
      <c r="BK115">
        <v>0</v>
      </c>
    </row>
    <row r="116" spans="1:63" x14ac:dyDescent="0.45">
      <c r="A116">
        <v>14</v>
      </c>
      <c r="B116">
        <v>74</v>
      </c>
      <c r="C116">
        <v>18</v>
      </c>
      <c r="D116">
        <v>4.3999999999999997E-2</v>
      </c>
      <c r="E116">
        <v>175</v>
      </c>
      <c r="F116">
        <v>3</v>
      </c>
      <c r="G116">
        <v>78</v>
      </c>
      <c r="H116">
        <v>1</v>
      </c>
      <c r="I116">
        <v>39</v>
      </c>
      <c r="J116">
        <v>7</v>
      </c>
      <c r="K116">
        <v>3</v>
      </c>
      <c r="L116">
        <v>45</v>
      </c>
      <c r="M116">
        <v>84</v>
      </c>
      <c r="N116">
        <v>0</v>
      </c>
      <c r="O116">
        <v>187</v>
      </c>
      <c r="P116">
        <v>1</v>
      </c>
      <c r="Q116">
        <v>0</v>
      </c>
      <c r="R116">
        <v>1</v>
      </c>
      <c r="S116">
        <v>1</v>
      </c>
      <c r="T116">
        <v>0.79341329918060122</v>
      </c>
      <c r="U116">
        <v>0.79341329918060122</v>
      </c>
      <c r="V116">
        <v>0.20658670081939878</v>
      </c>
      <c r="W116">
        <v>-0.23141100877795936</v>
      </c>
      <c r="X116">
        <v>100</v>
      </c>
      <c r="Y116">
        <v>0.26037715908310527</v>
      </c>
      <c r="BD116">
        <v>0.79601447148574989</v>
      </c>
      <c r="BE116">
        <v>0</v>
      </c>
      <c r="BF116">
        <v>1</v>
      </c>
      <c r="BG116">
        <v>49</v>
      </c>
      <c r="BH116">
        <v>63</v>
      </c>
      <c r="BI116">
        <v>9.259259259259256E-2</v>
      </c>
      <c r="BJ116">
        <v>0.34375</v>
      </c>
      <c r="BK116">
        <v>0</v>
      </c>
    </row>
    <row r="117" spans="1:63" x14ac:dyDescent="0.45">
      <c r="A117">
        <v>14.1</v>
      </c>
      <c r="B117">
        <v>88</v>
      </c>
      <c r="C117">
        <v>5</v>
      </c>
      <c r="D117">
        <v>0.504</v>
      </c>
      <c r="E117">
        <v>253</v>
      </c>
      <c r="F117">
        <v>3</v>
      </c>
      <c r="G117">
        <v>124</v>
      </c>
      <c r="H117">
        <v>1</v>
      </c>
      <c r="I117">
        <v>42</v>
      </c>
      <c r="J117">
        <v>9</v>
      </c>
      <c r="K117">
        <v>3</v>
      </c>
      <c r="L117">
        <v>35</v>
      </c>
      <c r="M117">
        <v>63</v>
      </c>
      <c r="N117">
        <v>1</v>
      </c>
      <c r="O117">
        <v>172</v>
      </c>
      <c r="P117">
        <v>0</v>
      </c>
      <c r="Q117">
        <v>1</v>
      </c>
      <c r="R117">
        <v>1</v>
      </c>
      <c r="S117">
        <v>0</v>
      </c>
      <c r="T117">
        <v>0.56229162788752396</v>
      </c>
      <c r="U117">
        <v>0.56229162788752396</v>
      </c>
      <c r="V117">
        <v>0.43770837211247604</v>
      </c>
      <c r="W117">
        <v>-0.82620240745513385</v>
      </c>
      <c r="X117">
        <v>0</v>
      </c>
      <c r="Y117">
        <v>1.2846261659876004</v>
      </c>
      <c r="BD117">
        <v>0.8000731975116957</v>
      </c>
      <c r="BE117">
        <v>0</v>
      </c>
      <c r="BF117">
        <v>1</v>
      </c>
      <c r="BG117">
        <v>49</v>
      </c>
      <c r="BH117">
        <v>64</v>
      </c>
      <c r="BI117">
        <v>9.259259259259256E-2</v>
      </c>
      <c r="BJ117">
        <v>0.33333333333333337</v>
      </c>
      <c r="BK117">
        <v>0</v>
      </c>
    </row>
    <row r="118" spans="1:63" x14ac:dyDescent="0.45">
      <c r="A118">
        <v>14.4</v>
      </c>
      <c r="B118">
        <v>75</v>
      </c>
      <c r="C118">
        <v>5</v>
      </c>
      <c r="D118">
        <v>0.61199999999999999</v>
      </c>
      <c r="E118">
        <v>156</v>
      </c>
      <c r="F118">
        <v>5</v>
      </c>
      <c r="G118">
        <v>129</v>
      </c>
      <c r="H118">
        <v>1</v>
      </c>
      <c r="I118">
        <v>42</v>
      </c>
      <c r="J118">
        <v>15</v>
      </c>
      <c r="K118">
        <v>4</v>
      </c>
      <c r="L118">
        <v>36</v>
      </c>
      <c r="M118">
        <v>55</v>
      </c>
      <c r="N118">
        <v>1</v>
      </c>
      <c r="O118">
        <v>193</v>
      </c>
      <c r="P118">
        <v>0</v>
      </c>
      <c r="Q118">
        <v>1</v>
      </c>
      <c r="R118">
        <v>1</v>
      </c>
      <c r="S118">
        <v>0</v>
      </c>
      <c r="T118">
        <v>0.78380799284533242</v>
      </c>
      <c r="U118">
        <v>0.78380799284533242</v>
      </c>
      <c r="V118">
        <v>0.21619200715466758</v>
      </c>
      <c r="W118">
        <v>-1.5315883441428133</v>
      </c>
      <c r="X118">
        <v>0</v>
      </c>
      <c r="Y118">
        <v>3.6255179049454052</v>
      </c>
      <c r="BD118">
        <v>0.80045723023417548</v>
      </c>
      <c r="BE118">
        <v>0</v>
      </c>
      <c r="BF118">
        <v>1</v>
      </c>
      <c r="BG118">
        <v>49</v>
      </c>
      <c r="BH118">
        <v>65</v>
      </c>
      <c r="BI118">
        <v>9.259259259259256E-2</v>
      </c>
      <c r="BJ118">
        <v>0.32291666666666663</v>
      </c>
      <c r="BK118">
        <v>5.9799382716049284E-3</v>
      </c>
    </row>
    <row r="119" spans="1:63" x14ac:dyDescent="0.45">
      <c r="A119">
        <v>14.4</v>
      </c>
      <c r="B119">
        <v>83</v>
      </c>
      <c r="C119">
        <v>22</v>
      </c>
      <c r="D119">
        <v>0.93600000000000005</v>
      </c>
      <c r="E119">
        <v>203</v>
      </c>
      <c r="F119">
        <v>2</v>
      </c>
      <c r="G119">
        <v>111</v>
      </c>
      <c r="H119">
        <v>0</v>
      </c>
      <c r="I119">
        <v>45</v>
      </c>
      <c r="J119">
        <v>9</v>
      </c>
      <c r="K119">
        <v>3</v>
      </c>
      <c r="L119">
        <v>50</v>
      </c>
      <c r="M119">
        <v>87</v>
      </c>
      <c r="N119">
        <v>0</v>
      </c>
      <c r="O119">
        <v>178</v>
      </c>
      <c r="P119">
        <v>1</v>
      </c>
      <c r="Q119">
        <v>0</v>
      </c>
      <c r="R119">
        <v>1</v>
      </c>
      <c r="S119">
        <v>1</v>
      </c>
      <c r="T119">
        <v>0.89507924712070541</v>
      </c>
      <c r="U119">
        <v>0.89507924712070541</v>
      </c>
      <c r="V119">
        <v>0.10492075287929459</v>
      </c>
      <c r="W119">
        <v>-0.11084302035814948</v>
      </c>
      <c r="X119">
        <v>100</v>
      </c>
      <c r="Y119">
        <v>0.11721951236921657</v>
      </c>
      <c r="BD119">
        <v>0.80292718503628779</v>
      </c>
      <c r="BE119">
        <v>1</v>
      </c>
      <c r="BF119">
        <v>0</v>
      </c>
      <c r="BG119">
        <v>50</v>
      </c>
      <c r="BH119">
        <v>65</v>
      </c>
      <c r="BI119">
        <v>7.407407407407407E-2</v>
      </c>
      <c r="BJ119">
        <v>0.32291666666666663</v>
      </c>
      <c r="BK119">
        <v>0</v>
      </c>
    </row>
    <row r="120" spans="1:63" x14ac:dyDescent="0.45">
      <c r="A120">
        <v>14.5</v>
      </c>
      <c r="B120">
        <v>54</v>
      </c>
      <c r="C120">
        <v>9</v>
      </c>
      <c r="D120">
        <v>4.5999999999999999E-2</v>
      </c>
      <c r="E120">
        <v>151</v>
      </c>
      <c r="F120">
        <v>0</v>
      </c>
      <c r="G120">
        <v>72</v>
      </c>
      <c r="H120">
        <v>1</v>
      </c>
      <c r="I120">
        <v>30</v>
      </c>
      <c r="J120">
        <v>13</v>
      </c>
      <c r="K120">
        <v>5</v>
      </c>
      <c r="L120">
        <v>39</v>
      </c>
      <c r="M120">
        <v>26</v>
      </c>
      <c r="N120">
        <v>0</v>
      </c>
      <c r="O120">
        <v>204</v>
      </c>
      <c r="P120">
        <v>1</v>
      </c>
      <c r="Q120">
        <v>0</v>
      </c>
      <c r="R120">
        <v>1</v>
      </c>
      <c r="S120">
        <v>1</v>
      </c>
      <c r="T120">
        <v>0.72178006693979924</v>
      </c>
      <c r="U120">
        <v>0.72178006693979924</v>
      </c>
      <c r="V120">
        <v>0.27821993306020076</v>
      </c>
      <c r="W120">
        <v>-0.32603480292118953</v>
      </c>
      <c r="X120">
        <v>100</v>
      </c>
      <c r="Y120">
        <v>0.3854635862137295</v>
      </c>
      <c r="BD120">
        <v>0.80936641959836608</v>
      </c>
      <c r="BE120">
        <v>0</v>
      </c>
      <c r="BF120">
        <v>1</v>
      </c>
      <c r="BG120">
        <v>50</v>
      </c>
      <c r="BH120">
        <v>66</v>
      </c>
      <c r="BI120">
        <v>7.407407407407407E-2</v>
      </c>
      <c r="BJ120">
        <v>0.3125</v>
      </c>
      <c r="BK120">
        <v>5.787037037037028E-3</v>
      </c>
    </row>
    <row r="121" spans="1:63" x14ac:dyDescent="0.45">
      <c r="A121">
        <v>14.5</v>
      </c>
      <c r="B121">
        <v>69</v>
      </c>
      <c r="C121">
        <v>8</v>
      </c>
      <c r="D121">
        <v>9.0999999999999998E-2</v>
      </c>
      <c r="E121">
        <v>213</v>
      </c>
      <c r="F121">
        <v>3</v>
      </c>
      <c r="G121">
        <v>134</v>
      </c>
      <c r="H121">
        <v>0</v>
      </c>
      <c r="I121">
        <v>33</v>
      </c>
      <c r="J121">
        <v>16</v>
      </c>
      <c r="K121">
        <v>1</v>
      </c>
      <c r="L121">
        <v>36</v>
      </c>
      <c r="M121">
        <v>73</v>
      </c>
      <c r="N121">
        <v>1</v>
      </c>
      <c r="O121">
        <v>178</v>
      </c>
      <c r="P121">
        <v>1</v>
      </c>
      <c r="Q121">
        <v>0</v>
      </c>
      <c r="R121">
        <v>1</v>
      </c>
      <c r="S121">
        <v>1</v>
      </c>
      <c r="T121">
        <v>0.87069134596894915</v>
      </c>
      <c r="U121">
        <v>0.87069134596894915</v>
      </c>
      <c r="V121">
        <v>0.12930865403105085</v>
      </c>
      <c r="W121">
        <v>-0.138467732362059</v>
      </c>
      <c r="X121">
        <v>100</v>
      </c>
      <c r="Y121">
        <v>0.14851262118282532</v>
      </c>
      <c r="BD121">
        <v>0.81201055020844859</v>
      </c>
      <c r="BE121">
        <v>1</v>
      </c>
      <c r="BF121">
        <v>0</v>
      </c>
      <c r="BG121">
        <v>51</v>
      </c>
      <c r="BH121">
        <v>66</v>
      </c>
      <c r="BI121">
        <v>5.555555555555558E-2</v>
      </c>
      <c r="BJ121">
        <v>0.3125</v>
      </c>
      <c r="BK121">
        <v>0</v>
      </c>
    </row>
    <row r="122" spans="1:63" x14ac:dyDescent="0.45">
      <c r="A122">
        <v>14.8</v>
      </c>
      <c r="B122">
        <v>70</v>
      </c>
      <c r="C122">
        <v>6</v>
      </c>
      <c r="D122">
        <v>0.82799999999999996</v>
      </c>
      <c r="E122">
        <v>213</v>
      </c>
      <c r="F122">
        <v>3</v>
      </c>
      <c r="G122">
        <v>105</v>
      </c>
      <c r="H122">
        <v>1</v>
      </c>
      <c r="I122">
        <v>37</v>
      </c>
      <c r="J122">
        <v>15</v>
      </c>
      <c r="K122">
        <v>2</v>
      </c>
      <c r="L122">
        <v>37</v>
      </c>
      <c r="M122">
        <v>75</v>
      </c>
      <c r="N122">
        <v>1</v>
      </c>
      <c r="O122">
        <v>176</v>
      </c>
      <c r="P122">
        <v>1</v>
      </c>
      <c r="Q122">
        <v>0</v>
      </c>
      <c r="R122">
        <v>1</v>
      </c>
      <c r="S122">
        <v>1</v>
      </c>
      <c r="T122">
        <v>0.66309606186873005</v>
      </c>
      <c r="U122">
        <v>0.66309606186873005</v>
      </c>
      <c r="V122">
        <v>0.33690393813126995</v>
      </c>
      <c r="W122">
        <v>-0.41083540959534742</v>
      </c>
      <c r="X122">
        <v>100</v>
      </c>
      <c r="Y122">
        <v>0.50807712110642156</v>
      </c>
      <c r="BD122">
        <v>0.81818128964607983</v>
      </c>
      <c r="BE122">
        <v>0</v>
      </c>
      <c r="BF122">
        <v>1</v>
      </c>
      <c r="BG122">
        <v>51</v>
      </c>
      <c r="BH122">
        <v>67</v>
      </c>
      <c r="BI122">
        <v>5.555555555555558E-2</v>
      </c>
      <c r="BJ122">
        <v>0.30208333333333337</v>
      </c>
      <c r="BK122">
        <v>0</v>
      </c>
    </row>
    <row r="123" spans="1:63" x14ac:dyDescent="0.45">
      <c r="A123">
        <v>14.8</v>
      </c>
      <c r="B123">
        <v>74</v>
      </c>
      <c r="C123">
        <v>6</v>
      </c>
      <c r="D123">
        <v>1.927</v>
      </c>
      <c r="E123">
        <v>249</v>
      </c>
      <c r="F123">
        <v>2</v>
      </c>
      <c r="G123">
        <v>78</v>
      </c>
      <c r="H123">
        <v>1</v>
      </c>
      <c r="I123">
        <v>29</v>
      </c>
      <c r="J123">
        <v>7</v>
      </c>
      <c r="K123">
        <v>2</v>
      </c>
      <c r="L123">
        <v>38</v>
      </c>
      <c r="M123">
        <v>58</v>
      </c>
      <c r="N123">
        <v>0</v>
      </c>
      <c r="O123">
        <v>171</v>
      </c>
      <c r="P123">
        <v>1</v>
      </c>
      <c r="Q123">
        <v>0</v>
      </c>
      <c r="R123">
        <v>1</v>
      </c>
      <c r="S123">
        <v>1</v>
      </c>
      <c r="T123">
        <v>0.92869595382713532</v>
      </c>
      <c r="U123">
        <v>0.92869595382713532</v>
      </c>
      <c r="V123">
        <v>7.1304046172864677E-2</v>
      </c>
      <c r="W123">
        <v>-7.3973877023345416E-2</v>
      </c>
      <c r="X123">
        <v>100</v>
      </c>
      <c r="Y123">
        <v>7.6778676464587026E-2</v>
      </c>
      <c r="BD123">
        <v>0.82108847224160819</v>
      </c>
      <c r="BE123">
        <v>0</v>
      </c>
      <c r="BF123">
        <v>1</v>
      </c>
      <c r="BG123">
        <v>51</v>
      </c>
      <c r="BH123">
        <v>68</v>
      </c>
      <c r="BI123">
        <v>5.555555555555558E-2</v>
      </c>
      <c r="BJ123">
        <v>0.29166666666666663</v>
      </c>
      <c r="BK123">
        <v>0</v>
      </c>
    </row>
    <row r="124" spans="1:63" x14ac:dyDescent="0.45">
      <c r="A124">
        <v>14.8</v>
      </c>
      <c r="B124">
        <v>91</v>
      </c>
      <c r="C124">
        <v>2</v>
      </c>
      <c r="D124">
        <v>1.968</v>
      </c>
      <c r="E124">
        <v>164</v>
      </c>
      <c r="F124">
        <v>1</v>
      </c>
      <c r="G124">
        <v>86</v>
      </c>
      <c r="H124">
        <v>0</v>
      </c>
      <c r="I124">
        <v>33</v>
      </c>
      <c r="J124">
        <v>5</v>
      </c>
      <c r="K124">
        <v>2</v>
      </c>
      <c r="L124">
        <v>37</v>
      </c>
      <c r="M124">
        <v>98</v>
      </c>
      <c r="N124">
        <v>0</v>
      </c>
      <c r="O124">
        <v>194</v>
      </c>
      <c r="P124">
        <v>1</v>
      </c>
      <c r="Q124">
        <v>0</v>
      </c>
      <c r="R124">
        <v>1</v>
      </c>
      <c r="S124">
        <v>1</v>
      </c>
      <c r="T124">
        <v>0.97370473467526086</v>
      </c>
      <c r="U124">
        <v>0.97370473467526086</v>
      </c>
      <c r="V124">
        <v>2.6295265324739137E-2</v>
      </c>
      <c r="W124">
        <v>-2.6647168448643961E-2</v>
      </c>
      <c r="X124">
        <v>100</v>
      </c>
      <c r="Y124">
        <v>2.7005378928868864E-2</v>
      </c>
      <c r="BD124">
        <v>0.82265230436433867</v>
      </c>
      <c r="BE124">
        <v>0</v>
      </c>
      <c r="BF124">
        <v>1</v>
      </c>
      <c r="BG124">
        <v>51</v>
      </c>
      <c r="BH124">
        <v>69</v>
      </c>
      <c r="BI124">
        <v>5.555555555555558E-2</v>
      </c>
      <c r="BJ124">
        <v>0.28125</v>
      </c>
      <c r="BK124">
        <v>0</v>
      </c>
    </row>
    <row r="125" spans="1:63" x14ac:dyDescent="0.45">
      <c r="A125">
        <v>14.9</v>
      </c>
      <c r="B125">
        <v>59</v>
      </c>
      <c r="C125">
        <v>6</v>
      </c>
      <c r="D125">
        <v>0.7</v>
      </c>
      <c r="E125">
        <v>214</v>
      </c>
      <c r="F125">
        <v>2</v>
      </c>
      <c r="G125">
        <v>95</v>
      </c>
      <c r="H125">
        <v>0</v>
      </c>
      <c r="I125">
        <v>41</v>
      </c>
      <c r="J125">
        <v>4</v>
      </c>
      <c r="K125">
        <v>3</v>
      </c>
      <c r="L125">
        <v>36</v>
      </c>
      <c r="M125">
        <v>45</v>
      </c>
      <c r="N125">
        <v>0</v>
      </c>
      <c r="O125">
        <v>182</v>
      </c>
      <c r="P125">
        <v>1</v>
      </c>
      <c r="Q125">
        <v>0</v>
      </c>
      <c r="R125">
        <v>1</v>
      </c>
      <c r="S125">
        <v>1</v>
      </c>
      <c r="T125">
        <v>0.58210637664768061</v>
      </c>
      <c r="U125">
        <v>0.58210637664768061</v>
      </c>
      <c r="V125">
        <v>0.41789362335231939</v>
      </c>
      <c r="W125">
        <v>-0.54110207020736045</v>
      </c>
      <c r="X125">
        <v>100</v>
      </c>
      <c r="Y125">
        <v>0.71789906470179266</v>
      </c>
      <c r="BD125">
        <v>0.83699473826089765</v>
      </c>
      <c r="BE125">
        <v>0</v>
      </c>
      <c r="BF125">
        <v>1</v>
      </c>
      <c r="BG125">
        <v>51</v>
      </c>
      <c r="BH125">
        <v>70</v>
      </c>
      <c r="BI125">
        <v>5.555555555555558E-2</v>
      </c>
      <c r="BJ125">
        <v>0.27083333333333337</v>
      </c>
      <c r="BK125">
        <v>0</v>
      </c>
    </row>
    <row r="126" spans="1:63" x14ac:dyDescent="0.45">
      <c r="A126">
        <v>15.3</v>
      </c>
      <c r="B126">
        <v>117</v>
      </c>
      <c r="C126">
        <v>2</v>
      </c>
      <c r="D126">
        <v>0.104</v>
      </c>
      <c r="E126">
        <v>253</v>
      </c>
      <c r="F126">
        <v>2</v>
      </c>
      <c r="G126">
        <v>145</v>
      </c>
      <c r="H126">
        <v>1</v>
      </c>
      <c r="I126">
        <v>52</v>
      </c>
      <c r="J126">
        <v>15</v>
      </c>
      <c r="K126">
        <v>3</v>
      </c>
      <c r="L126">
        <v>30</v>
      </c>
      <c r="M126">
        <v>59</v>
      </c>
      <c r="N126">
        <v>0</v>
      </c>
      <c r="O126">
        <v>169</v>
      </c>
      <c r="P126">
        <v>1</v>
      </c>
      <c r="Q126">
        <v>0</v>
      </c>
      <c r="R126">
        <v>1</v>
      </c>
      <c r="S126">
        <v>1</v>
      </c>
      <c r="T126">
        <v>0.77982575528188613</v>
      </c>
      <c r="U126">
        <v>0.77982575528188613</v>
      </c>
      <c r="V126">
        <v>0.22017424471811387</v>
      </c>
      <c r="W126">
        <v>-0.24868477491815921</v>
      </c>
      <c r="X126">
        <v>100</v>
      </c>
      <c r="Y126">
        <v>0.28233774433177933</v>
      </c>
      <c r="BD126">
        <v>0.83762871590135735</v>
      </c>
      <c r="BE126">
        <v>0</v>
      </c>
      <c r="BF126">
        <v>1</v>
      </c>
      <c r="BG126">
        <v>51</v>
      </c>
      <c r="BH126">
        <v>71</v>
      </c>
      <c r="BI126">
        <v>5.555555555555558E-2</v>
      </c>
      <c r="BJ126">
        <v>0.26041666666666663</v>
      </c>
      <c r="BK126">
        <v>0</v>
      </c>
    </row>
    <row r="127" spans="1:63" x14ac:dyDescent="0.45">
      <c r="A127">
        <v>15.4</v>
      </c>
      <c r="B127">
        <v>58</v>
      </c>
      <c r="C127">
        <v>6</v>
      </c>
      <c r="D127">
        <v>1.623</v>
      </c>
      <c r="E127">
        <v>209</v>
      </c>
      <c r="F127">
        <v>1</v>
      </c>
      <c r="G127">
        <v>88</v>
      </c>
      <c r="H127">
        <v>1</v>
      </c>
      <c r="I127">
        <v>45</v>
      </c>
      <c r="J127">
        <v>10</v>
      </c>
      <c r="K127">
        <v>3</v>
      </c>
      <c r="L127">
        <v>38</v>
      </c>
      <c r="M127">
        <v>45</v>
      </c>
      <c r="N127">
        <v>1</v>
      </c>
      <c r="O127">
        <v>187</v>
      </c>
      <c r="P127">
        <v>0</v>
      </c>
      <c r="Q127">
        <v>1</v>
      </c>
      <c r="R127">
        <v>1</v>
      </c>
      <c r="S127">
        <v>0</v>
      </c>
      <c r="T127">
        <v>0.2553573836960652</v>
      </c>
      <c r="U127">
        <v>0.2553573836960652</v>
      </c>
      <c r="V127">
        <v>0.7446426163039348</v>
      </c>
      <c r="W127">
        <v>-0.29485088535921439</v>
      </c>
      <c r="X127">
        <v>100</v>
      </c>
      <c r="Y127">
        <v>0.34292609381335493</v>
      </c>
      <c r="BD127">
        <v>0.8416639730961627</v>
      </c>
      <c r="BE127">
        <v>0</v>
      </c>
      <c r="BF127">
        <v>1</v>
      </c>
      <c r="BG127">
        <v>51</v>
      </c>
      <c r="BH127">
        <v>72</v>
      </c>
      <c r="BI127">
        <v>5.555555555555558E-2</v>
      </c>
      <c r="BJ127">
        <v>0.25</v>
      </c>
      <c r="BK127">
        <v>0</v>
      </c>
    </row>
    <row r="128" spans="1:63" x14ac:dyDescent="0.45">
      <c r="A128">
        <v>15.5</v>
      </c>
      <c r="B128">
        <v>75</v>
      </c>
      <c r="C128">
        <v>4</v>
      </c>
      <c r="D128">
        <v>0.185</v>
      </c>
      <c r="E128">
        <v>166</v>
      </c>
      <c r="F128">
        <v>5</v>
      </c>
      <c r="G128">
        <v>133</v>
      </c>
      <c r="H128">
        <v>0</v>
      </c>
      <c r="I128">
        <v>29</v>
      </c>
      <c r="J128">
        <v>15</v>
      </c>
      <c r="K128">
        <v>1</v>
      </c>
      <c r="L128">
        <v>32</v>
      </c>
      <c r="M128">
        <v>97</v>
      </c>
      <c r="N128">
        <v>1</v>
      </c>
      <c r="O128">
        <v>187</v>
      </c>
      <c r="P128">
        <v>0</v>
      </c>
      <c r="Q128">
        <v>1</v>
      </c>
      <c r="R128">
        <v>1</v>
      </c>
      <c r="S128">
        <v>0</v>
      </c>
      <c r="T128">
        <v>0.94981643611162769</v>
      </c>
      <c r="U128">
        <v>0.94981643611162769</v>
      </c>
      <c r="V128">
        <v>5.0183563888372307E-2</v>
      </c>
      <c r="W128">
        <v>-2.9920677184778803</v>
      </c>
      <c r="X128">
        <v>0</v>
      </c>
      <c r="Y128">
        <v>18.926843024229758</v>
      </c>
      <c r="BD128">
        <v>0.84490635524930469</v>
      </c>
      <c r="BE128">
        <v>0</v>
      </c>
      <c r="BF128">
        <v>1</v>
      </c>
      <c r="BG128">
        <v>51</v>
      </c>
      <c r="BH128">
        <v>73</v>
      </c>
      <c r="BI128">
        <v>5.555555555555558E-2</v>
      </c>
      <c r="BJ128">
        <v>0.23958333333333337</v>
      </c>
      <c r="BK128">
        <v>0</v>
      </c>
    </row>
    <row r="129" spans="1:63" x14ac:dyDescent="0.45">
      <c r="A129">
        <v>15.6</v>
      </c>
      <c r="B129">
        <v>67</v>
      </c>
      <c r="C129">
        <v>13</v>
      </c>
      <c r="D129">
        <v>1.4610000000000001</v>
      </c>
      <c r="E129">
        <v>180</v>
      </c>
      <c r="F129">
        <v>4</v>
      </c>
      <c r="G129">
        <v>91</v>
      </c>
      <c r="H129">
        <v>0</v>
      </c>
      <c r="I129">
        <v>44</v>
      </c>
      <c r="J129">
        <v>10</v>
      </c>
      <c r="K129">
        <v>3</v>
      </c>
      <c r="L129">
        <v>40</v>
      </c>
      <c r="M129">
        <v>44</v>
      </c>
      <c r="N129">
        <v>0</v>
      </c>
      <c r="O129">
        <v>187</v>
      </c>
      <c r="P129">
        <v>0</v>
      </c>
      <c r="Q129">
        <v>1</v>
      </c>
      <c r="R129">
        <v>1</v>
      </c>
      <c r="S129">
        <v>0</v>
      </c>
      <c r="T129">
        <v>0.90295353585936389</v>
      </c>
      <c r="U129">
        <v>0.90295353585936389</v>
      </c>
      <c r="V129">
        <v>9.7046464140636113E-2</v>
      </c>
      <c r="W129">
        <v>-2.3325654034091281</v>
      </c>
      <c r="X129">
        <v>0</v>
      </c>
      <c r="Y129">
        <v>9.3043424493120881</v>
      </c>
      <c r="BD129">
        <v>0.84578221149887611</v>
      </c>
      <c r="BE129">
        <v>0</v>
      </c>
      <c r="BF129">
        <v>1</v>
      </c>
      <c r="BG129">
        <v>51</v>
      </c>
      <c r="BH129">
        <v>74</v>
      </c>
      <c r="BI129">
        <v>5.555555555555558E-2</v>
      </c>
      <c r="BJ129">
        <v>0.22916666666666663</v>
      </c>
      <c r="BK129">
        <v>0</v>
      </c>
    </row>
    <row r="130" spans="1:63" x14ac:dyDescent="0.45">
      <c r="A130">
        <v>15.7</v>
      </c>
      <c r="B130">
        <v>67</v>
      </c>
      <c r="C130">
        <v>9</v>
      </c>
      <c r="D130">
        <v>0.05</v>
      </c>
      <c r="E130">
        <v>228</v>
      </c>
      <c r="F130">
        <v>4</v>
      </c>
      <c r="G130">
        <v>86</v>
      </c>
      <c r="H130">
        <v>1</v>
      </c>
      <c r="I130">
        <v>31</v>
      </c>
      <c r="J130">
        <v>13</v>
      </c>
      <c r="K130">
        <v>1</v>
      </c>
      <c r="L130">
        <v>38</v>
      </c>
      <c r="M130">
        <v>70</v>
      </c>
      <c r="N130">
        <v>1</v>
      </c>
      <c r="O130">
        <v>181</v>
      </c>
      <c r="P130">
        <v>0</v>
      </c>
      <c r="Q130">
        <v>1</v>
      </c>
      <c r="R130">
        <v>1</v>
      </c>
      <c r="S130">
        <v>0</v>
      </c>
      <c r="T130">
        <v>0.74758057683036949</v>
      </c>
      <c r="U130">
        <v>0.74758057683036949</v>
      </c>
      <c r="V130">
        <v>0.25241942316963051</v>
      </c>
      <c r="W130">
        <v>-1.3766631973549985</v>
      </c>
      <c r="X130">
        <v>0</v>
      </c>
      <c r="Y130">
        <v>2.9616602694158822</v>
      </c>
      <c r="BD130">
        <v>0.84894558735583647</v>
      </c>
      <c r="BE130">
        <v>0</v>
      </c>
      <c r="BF130">
        <v>1</v>
      </c>
      <c r="BG130">
        <v>51</v>
      </c>
      <c r="BH130">
        <v>75</v>
      </c>
      <c r="BI130">
        <v>5.555555555555558E-2</v>
      </c>
      <c r="BJ130">
        <v>0.21875</v>
      </c>
      <c r="BK130">
        <v>0</v>
      </c>
    </row>
    <row r="131" spans="1:63" x14ac:dyDescent="0.45">
      <c r="A131">
        <v>15.8</v>
      </c>
      <c r="B131">
        <v>88</v>
      </c>
      <c r="C131">
        <v>18</v>
      </c>
      <c r="D131">
        <v>1</v>
      </c>
      <c r="E131">
        <v>283</v>
      </c>
      <c r="F131">
        <v>2</v>
      </c>
      <c r="G131">
        <v>104</v>
      </c>
      <c r="H131">
        <v>0</v>
      </c>
      <c r="I131">
        <v>40</v>
      </c>
      <c r="J131">
        <v>8</v>
      </c>
      <c r="K131">
        <v>3</v>
      </c>
      <c r="L131">
        <v>43</v>
      </c>
      <c r="M131">
        <v>64</v>
      </c>
      <c r="N131">
        <v>0</v>
      </c>
      <c r="O131">
        <v>177</v>
      </c>
      <c r="P131">
        <v>1</v>
      </c>
      <c r="Q131">
        <v>0</v>
      </c>
      <c r="R131">
        <v>1</v>
      </c>
      <c r="S131">
        <v>1</v>
      </c>
      <c r="T131">
        <v>0.96023617569472342</v>
      </c>
      <c r="U131">
        <v>0.96023617569472342</v>
      </c>
      <c r="V131">
        <v>3.9763824305276585E-2</v>
      </c>
      <c r="W131">
        <v>-4.0576008428644429E-2</v>
      </c>
      <c r="X131">
        <v>100</v>
      </c>
      <c r="Y131">
        <v>4.1410462667174318E-2</v>
      </c>
      <c r="BD131">
        <v>0.85974146002611207</v>
      </c>
      <c r="BE131">
        <v>0</v>
      </c>
      <c r="BF131">
        <v>1</v>
      </c>
      <c r="BG131">
        <v>51</v>
      </c>
      <c r="BH131">
        <v>76</v>
      </c>
      <c r="BI131">
        <v>5.555555555555558E-2</v>
      </c>
      <c r="BJ131">
        <v>0.20833333333333337</v>
      </c>
      <c r="BK131">
        <v>0</v>
      </c>
    </row>
    <row r="132" spans="1:63" x14ac:dyDescent="0.45">
      <c r="A132">
        <v>15.9</v>
      </c>
      <c r="B132">
        <v>66</v>
      </c>
      <c r="C132">
        <v>9</v>
      </c>
      <c r="D132">
        <v>9.1999999999999998E-2</v>
      </c>
      <c r="E132">
        <v>230</v>
      </c>
      <c r="F132">
        <v>4</v>
      </c>
      <c r="G132">
        <v>137</v>
      </c>
      <c r="H132">
        <v>0</v>
      </c>
      <c r="I132">
        <v>43</v>
      </c>
      <c r="J132">
        <v>12</v>
      </c>
      <c r="K132">
        <v>3</v>
      </c>
      <c r="L132">
        <v>36</v>
      </c>
      <c r="M132">
        <v>65</v>
      </c>
      <c r="N132">
        <v>0</v>
      </c>
      <c r="O132">
        <v>174</v>
      </c>
      <c r="P132">
        <v>0</v>
      </c>
      <c r="Q132">
        <v>1</v>
      </c>
      <c r="R132">
        <v>1</v>
      </c>
      <c r="S132">
        <v>0</v>
      </c>
      <c r="T132">
        <v>0.80292718503628779</v>
      </c>
      <c r="U132">
        <v>0.80292718503628779</v>
      </c>
      <c r="V132">
        <v>0.19707281496371221</v>
      </c>
      <c r="W132">
        <v>-1.6241819994313242</v>
      </c>
      <c r="X132">
        <v>0</v>
      </c>
      <c r="Y132">
        <v>4.0742665861049074</v>
      </c>
      <c r="BD132">
        <v>0.87069134596894915</v>
      </c>
      <c r="BE132">
        <v>0</v>
      </c>
      <c r="BF132">
        <v>1</v>
      </c>
      <c r="BG132">
        <v>51</v>
      </c>
      <c r="BH132">
        <v>77</v>
      </c>
      <c r="BI132">
        <v>5.555555555555558E-2</v>
      </c>
      <c r="BJ132">
        <v>0.19791666666666663</v>
      </c>
      <c r="BK132">
        <v>0</v>
      </c>
    </row>
    <row r="133" spans="1:63" x14ac:dyDescent="0.45">
      <c r="A133">
        <v>15.9</v>
      </c>
      <c r="B133">
        <v>84</v>
      </c>
      <c r="C133">
        <v>9</v>
      </c>
      <c r="D133">
        <v>1.2589999999999999</v>
      </c>
      <c r="E133">
        <v>175</v>
      </c>
      <c r="F133">
        <v>1</v>
      </c>
      <c r="G133">
        <v>84</v>
      </c>
      <c r="H133">
        <v>1</v>
      </c>
      <c r="I133">
        <v>31</v>
      </c>
      <c r="J133">
        <v>8</v>
      </c>
      <c r="K133">
        <v>2</v>
      </c>
      <c r="L133">
        <v>37</v>
      </c>
      <c r="M133">
        <v>76</v>
      </c>
      <c r="N133">
        <v>1</v>
      </c>
      <c r="O133">
        <v>190</v>
      </c>
      <c r="P133">
        <v>1</v>
      </c>
      <c r="Q133">
        <v>0</v>
      </c>
      <c r="R133">
        <v>1</v>
      </c>
      <c r="S133">
        <v>1</v>
      </c>
      <c r="T133">
        <v>0.67598371927190237</v>
      </c>
      <c r="U133">
        <v>0.67598371927190237</v>
      </c>
      <c r="V133">
        <v>0.32401628072809763</v>
      </c>
      <c r="W133">
        <v>-0.39158628714649935</v>
      </c>
      <c r="X133">
        <v>100</v>
      </c>
      <c r="Y133">
        <v>0.47932556878306687</v>
      </c>
      <c r="BD133">
        <v>0.88106834125229749</v>
      </c>
      <c r="BE133">
        <v>0</v>
      </c>
      <c r="BF133">
        <v>1</v>
      </c>
      <c r="BG133">
        <v>51</v>
      </c>
      <c r="BH133">
        <v>78</v>
      </c>
      <c r="BI133">
        <v>5.555555555555558E-2</v>
      </c>
      <c r="BJ133">
        <v>0.1875</v>
      </c>
      <c r="BK133">
        <v>0</v>
      </c>
    </row>
    <row r="134" spans="1:63" x14ac:dyDescent="0.45">
      <c r="A134">
        <v>16.100000000000001</v>
      </c>
      <c r="B134">
        <v>98</v>
      </c>
      <c r="C134">
        <v>3</v>
      </c>
      <c r="D134">
        <v>0.97399999999999998</v>
      </c>
      <c r="E134">
        <v>201</v>
      </c>
      <c r="F134">
        <v>1</v>
      </c>
      <c r="G134">
        <v>91</v>
      </c>
      <c r="H134">
        <v>1</v>
      </c>
      <c r="I134">
        <v>37</v>
      </c>
      <c r="J134">
        <v>6</v>
      </c>
      <c r="K134">
        <v>3</v>
      </c>
      <c r="L134">
        <v>32</v>
      </c>
      <c r="M134">
        <v>106</v>
      </c>
      <c r="N134">
        <v>0</v>
      </c>
      <c r="O134">
        <v>194</v>
      </c>
      <c r="P134">
        <v>1</v>
      </c>
      <c r="Q134">
        <v>0</v>
      </c>
      <c r="R134">
        <v>1</v>
      </c>
      <c r="S134">
        <v>1</v>
      </c>
      <c r="T134">
        <v>0.91931635376413012</v>
      </c>
      <c r="U134">
        <v>0.91931635376413012</v>
      </c>
      <c r="V134">
        <v>8.0683646235869877E-2</v>
      </c>
      <c r="W134">
        <v>-8.4124978904693629E-2</v>
      </c>
      <c r="X134">
        <v>100</v>
      </c>
      <c r="Y134">
        <v>8.7764832971274381E-2</v>
      </c>
      <c r="BD134">
        <v>0.88338198624635711</v>
      </c>
      <c r="BE134">
        <v>0</v>
      </c>
      <c r="BF134">
        <v>1</v>
      </c>
      <c r="BG134">
        <v>51</v>
      </c>
      <c r="BH134">
        <v>79</v>
      </c>
      <c r="BI134">
        <v>5.555555555555558E-2</v>
      </c>
      <c r="BJ134">
        <v>0.17708333333333337</v>
      </c>
      <c r="BK134">
        <v>0</v>
      </c>
    </row>
    <row r="135" spans="1:63" x14ac:dyDescent="0.45">
      <c r="A135">
        <v>16.2</v>
      </c>
      <c r="B135">
        <v>67</v>
      </c>
      <c r="C135">
        <v>8</v>
      </c>
      <c r="D135">
        <v>4.4999999999999998E-2</v>
      </c>
      <c r="E135">
        <v>187</v>
      </c>
      <c r="F135">
        <v>0</v>
      </c>
      <c r="G135">
        <v>73</v>
      </c>
      <c r="H135">
        <v>1</v>
      </c>
      <c r="I135">
        <v>29</v>
      </c>
      <c r="J135">
        <v>13</v>
      </c>
      <c r="K135">
        <v>1</v>
      </c>
      <c r="L135">
        <v>41</v>
      </c>
      <c r="M135">
        <v>45</v>
      </c>
      <c r="N135">
        <v>1</v>
      </c>
      <c r="O135">
        <v>192</v>
      </c>
      <c r="P135">
        <v>1</v>
      </c>
      <c r="Q135">
        <v>0</v>
      </c>
      <c r="R135">
        <v>1</v>
      </c>
      <c r="S135">
        <v>1</v>
      </c>
      <c r="T135">
        <v>0.37373983849777376</v>
      </c>
      <c r="U135">
        <v>0.37373983849777376</v>
      </c>
      <c r="V135">
        <v>0.6262601615022263</v>
      </c>
      <c r="W135">
        <v>-0.98419534261266306</v>
      </c>
      <c r="X135">
        <v>0</v>
      </c>
      <c r="Y135">
        <v>1.675658029980009</v>
      </c>
      <c r="BD135">
        <v>0.89075709975720363</v>
      </c>
      <c r="BE135">
        <v>0</v>
      </c>
      <c r="BF135">
        <v>1</v>
      </c>
      <c r="BG135">
        <v>51</v>
      </c>
      <c r="BH135">
        <v>80</v>
      </c>
      <c r="BI135">
        <v>5.555555555555558E-2</v>
      </c>
      <c r="BJ135">
        <v>0.16666666666666663</v>
      </c>
      <c r="BK135">
        <v>0</v>
      </c>
    </row>
    <row r="136" spans="1:63" x14ac:dyDescent="0.45">
      <c r="A136">
        <v>16.2</v>
      </c>
      <c r="B136">
        <v>67</v>
      </c>
      <c r="C136">
        <v>9</v>
      </c>
      <c r="D136">
        <v>0.63700000000000001</v>
      </c>
      <c r="E136">
        <v>188</v>
      </c>
      <c r="F136">
        <v>4</v>
      </c>
      <c r="G136">
        <v>76</v>
      </c>
      <c r="H136">
        <v>1</v>
      </c>
      <c r="I136">
        <v>30</v>
      </c>
      <c r="J136">
        <v>12</v>
      </c>
      <c r="K136">
        <v>1</v>
      </c>
      <c r="L136">
        <v>37</v>
      </c>
      <c r="M136">
        <v>49</v>
      </c>
      <c r="N136">
        <v>1</v>
      </c>
      <c r="O136">
        <v>190</v>
      </c>
      <c r="P136">
        <v>0</v>
      </c>
      <c r="Q136">
        <v>1</v>
      </c>
      <c r="R136">
        <v>1</v>
      </c>
      <c r="S136">
        <v>0</v>
      </c>
      <c r="T136">
        <v>0.78109708897421037</v>
      </c>
      <c r="U136">
        <v>0.78109708897421037</v>
      </c>
      <c r="V136">
        <v>0.21890291102578963</v>
      </c>
      <c r="W136">
        <v>-1.5191269761141979</v>
      </c>
      <c r="X136">
        <v>0</v>
      </c>
      <c r="Y136">
        <v>3.5682352752366411</v>
      </c>
      <c r="BD136">
        <v>0.89507924712070541</v>
      </c>
      <c r="BE136">
        <v>0</v>
      </c>
      <c r="BF136">
        <v>1</v>
      </c>
      <c r="BG136">
        <v>51</v>
      </c>
      <c r="BH136">
        <v>81</v>
      </c>
      <c r="BI136">
        <v>5.555555555555558E-2</v>
      </c>
      <c r="BJ136">
        <v>0.15625</v>
      </c>
      <c r="BK136">
        <v>0</v>
      </c>
    </row>
    <row r="137" spans="1:63" x14ac:dyDescent="0.45">
      <c r="A137">
        <v>16.3</v>
      </c>
      <c r="B137">
        <v>102</v>
      </c>
      <c r="C137">
        <v>12</v>
      </c>
      <c r="D137">
        <v>8.4000000000000005E-2</v>
      </c>
      <c r="E137">
        <v>249</v>
      </c>
      <c r="F137">
        <v>2</v>
      </c>
      <c r="G137">
        <v>86</v>
      </c>
      <c r="H137">
        <v>1</v>
      </c>
      <c r="I137">
        <v>38</v>
      </c>
      <c r="J137">
        <v>11</v>
      </c>
      <c r="K137">
        <v>2</v>
      </c>
      <c r="L137">
        <v>32</v>
      </c>
      <c r="M137">
        <v>114</v>
      </c>
      <c r="N137">
        <v>1</v>
      </c>
      <c r="O137">
        <v>177</v>
      </c>
      <c r="P137">
        <v>1</v>
      </c>
      <c r="Q137">
        <v>0</v>
      </c>
      <c r="R137">
        <v>1</v>
      </c>
      <c r="S137">
        <v>1</v>
      </c>
      <c r="T137">
        <v>0.7192243846469164</v>
      </c>
      <c r="U137">
        <v>0.7192243846469164</v>
      </c>
      <c r="V137">
        <v>0.2807756153530836</v>
      </c>
      <c r="W137">
        <v>-0.32958189116184816</v>
      </c>
      <c r="X137">
        <v>100</v>
      </c>
      <c r="Y137">
        <v>0.39038667395978621</v>
      </c>
      <c r="BD137">
        <v>0.89709626392793584</v>
      </c>
      <c r="BE137">
        <v>0</v>
      </c>
      <c r="BF137">
        <v>1</v>
      </c>
      <c r="BG137">
        <v>51</v>
      </c>
      <c r="BH137">
        <v>82</v>
      </c>
      <c r="BI137">
        <v>5.555555555555558E-2</v>
      </c>
      <c r="BJ137">
        <v>0.14583333333333337</v>
      </c>
      <c r="BK137">
        <v>0</v>
      </c>
    </row>
    <row r="138" spans="1:63" x14ac:dyDescent="0.45">
      <c r="A138">
        <v>16.7</v>
      </c>
      <c r="B138">
        <v>68</v>
      </c>
      <c r="C138">
        <v>4</v>
      </c>
      <c r="D138">
        <v>2.3519999999999999</v>
      </c>
      <c r="E138">
        <v>209</v>
      </c>
      <c r="F138">
        <v>0</v>
      </c>
      <c r="G138">
        <v>85</v>
      </c>
      <c r="H138">
        <v>1</v>
      </c>
      <c r="I138">
        <v>30</v>
      </c>
      <c r="J138">
        <v>12</v>
      </c>
      <c r="K138">
        <v>2</v>
      </c>
      <c r="L138">
        <v>50</v>
      </c>
      <c r="M138">
        <v>51</v>
      </c>
      <c r="N138">
        <v>1</v>
      </c>
      <c r="O138">
        <v>189</v>
      </c>
      <c r="P138">
        <v>1</v>
      </c>
      <c r="Q138">
        <v>0</v>
      </c>
      <c r="R138">
        <v>1</v>
      </c>
      <c r="S138">
        <v>1</v>
      </c>
      <c r="T138">
        <v>0.66954513720537057</v>
      </c>
      <c r="U138">
        <v>0.66954513720537057</v>
      </c>
      <c r="V138">
        <v>0.33045486279462943</v>
      </c>
      <c r="W138">
        <v>-0.40115669684735483</v>
      </c>
      <c r="X138">
        <v>100</v>
      </c>
      <c r="Y138">
        <v>0.49355128494237505</v>
      </c>
      <c r="BD138">
        <v>0.89867475480862657</v>
      </c>
      <c r="BE138">
        <v>0</v>
      </c>
      <c r="BF138">
        <v>1</v>
      </c>
      <c r="BG138">
        <v>51</v>
      </c>
      <c r="BH138">
        <v>83</v>
      </c>
      <c r="BI138">
        <v>5.555555555555558E-2</v>
      </c>
      <c r="BJ138">
        <v>0.13541666666666663</v>
      </c>
      <c r="BK138">
        <v>0</v>
      </c>
    </row>
    <row r="139" spans="1:63" x14ac:dyDescent="0.45">
      <c r="A139">
        <v>16.8</v>
      </c>
      <c r="B139">
        <v>86</v>
      </c>
      <c r="C139">
        <v>8</v>
      </c>
      <c r="D139">
        <v>2.2839999999999998</v>
      </c>
      <c r="E139">
        <v>201</v>
      </c>
      <c r="F139">
        <v>0</v>
      </c>
      <c r="G139">
        <v>80</v>
      </c>
      <c r="H139">
        <v>1</v>
      </c>
      <c r="I139">
        <v>38</v>
      </c>
      <c r="J139">
        <v>10</v>
      </c>
      <c r="K139">
        <v>2</v>
      </c>
      <c r="L139">
        <v>32</v>
      </c>
      <c r="M139">
        <v>78</v>
      </c>
      <c r="N139">
        <v>1</v>
      </c>
      <c r="O139">
        <v>192</v>
      </c>
      <c r="P139">
        <v>1</v>
      </c>
      <c r="Q139">
        <v>0</v>
      </c>
      <c r="R139">
        <v>1</v>
      </c>
      <c r="S139">
        <v>1</v>
      </c>
      <c r="T139">
        <v>0.76770454247931452</v>
      </c>
      <c r="U139">
        <v>0.76770454247931452</v>
      </c>
      <c r="V139">
        <v>0.23229545752068548</v>
      </c>
      <c r="W139">
        <v>-0.26435033016785481</v>
      </c>
      <c r="X139">
        <v>100</v>
      </c>
      <c r="Y139">
        <v>0.30258445100569997</v>
      </c>
      <c r="BD139">
        <v>0.89898037774404527</v>
      </c>
      <c r="BE139">
        <v>0</v>
      </c>
      <c r="BF139">
        <v>1</v>
      </c>
      <c r="BG139">
        <v>51</v>
      </c>
      <c r="BH139">
        <v>84</v>
      </c>
      <c r="BI139">
        <v>5.555555555555558E-2</v>
      </c>
      <c r="BJ139">
        <v>0.125</v>
      </c>
      <c r="BK139">
        <v>0</v>
      </c>
    </row>
    <row r="140" spans="1:63" x14ac:dyDescent="0.45">
      <c r="A140">
        <v>16.899999999999999</v>
      </c>
      <c r="B140">
        <v>85</v>
      </c>
      <c r="C140">
        <v>12</v>
      </c>
      <c r="D140">
        <v>1.86</v>
      </c>
      <c r="E140">
        <v>311</v>
      </c>
      <c r="F140">
        <v>2</v>
      </c>
      <c r="G140">
        <v>124</v>
      </c>
      <c r="H140">
        <v>1</v>
      </c>
      <c r="I140">
        <v>37</v>
      </c>
      <c r="J140">
        <v>13</v>
      </c>
      <c r="K140">
        <v>2</v>
      </c>
      <c r="L140">
        <v>42</v>
      </c>
      <c r="M140">
        <v>62</v>
      </c>
      <c r="N140">
        <v>1</v>
      </c>
      <c r="O140">
        <v>172</v>
      </c>
      <c r="P140">
        <v>1</v>
      </c>
      <c r="Q140">
        <v>0</v>
      </c>
      <c r="R140">
        <v>1</v>
      </c>
      <c r="S140">
        <v>1</v>
      </c>
      <c r="T140">
        <v>0.89709626392793584</v>
      </c>
      <c r="U140">
        <v>0.89709626392793584</v>
      </c>
      <c r="V140">
        <v>0.10290373607206416</v>
      </c>
      <c r="W140">
        <v>-0.10859210503605406</v>
      </c>
      <c r="X140">
        <v>100</v>
      </c>
      <c r="Y140">
        <v>0.11470757399155823</v>
      </c>
      <c r="BD140">
        <v>0.90093250386573664</v>
      </c>
      <c r="BE140">
        <v>0</v>
      </c>
      <c r="BF140">
        <v>1</v>
      </c>
      <c r="BG140">
        <v>51</v>
      </c>
      <c r="BH140">
        <v>85</v>
      </c>
      <c r="BI140">
        <v>5.555555555555558E-2</v>
      </c>
      <c r="BJ140">
        <v>0.11458333333333337</v>
      </c>
      <c r="BK140">
        <v>2.1219135802469109E-3</v>
      </c>
    </row>
    <row r="141" spans="1:63" x14ac:dyDescent="0.45">
      <c r="A141">
        <v>17</v>
      </c>
      <c r="B141">
        <v>75</v>
      </c>
      <c r="C141">
        <v>7</v>
      </c>
      <c r="D141">
        <v>0.995</v>
      </c>
      <c r="E141">
        <v>185</v>
      </c>
      <c r="F141">
        <v>2</v>
      </c>
      <c r="G141">
        <v>99</v>
      </c>
      <c r="H141">
        <v>1</v>
      </c>
      <c r="I141">
        <v>30</v>
      </c>
      <c r="J141">
        <v>10</v>
      </c>
      <c r="K141">
        <v>2</v>
      </c>
      <c r="L141">
        <v>39</v>
      </c>
      <c r="M141">
        <v>58</v>
      </c>
      <c r="N141">
        <v>1</v>
      </c>
      <c r="O141">
        <v>189</v>
      </c>
      <c r="P141">
        <v>1</v>
      </c>
      <c r="Q141">
        <v>0</v>
      </c>
      <c r="R141">
        <v>1</v>
      </c>
      <c r="S141">
        <v>1</v>
      </c>
      <c r="T141">
        <v>0.59727104777568707</v>
      </c>
      <c r="U141">
        <v>0.59727104777568707</v>
      </c>
      <c r="V141">
        <v>0.40272895222431293</v>
      </c>
      <c r="W141">
        <v>-0.51538425224909901</v>
      </c>
      <c r="X141">
        <v>100</v>
      </c>
      <c r="Y141">
        <v>0.67428172472803838</v>
      </c>
      <c r="BD141">
        <v>0.90295353585936389</v>
      </c>
      <c r="BE141">
        <v>1</v>
      </c>
      <c r="BF141">
        <v>0</v>
      </c>
      <c r="BG141">
        <v>52</v>
      </c>
      <c r="BH141">
        <v>85</v>
      </c>
      <c r="BI141">
        <v>3.703703703703709E-2</v>
      </c>
      <c r="BJ141">
        <v>0.11458333333333337</v>
      </c>
      <c r="BK141">
        <v>0</v>
      </c>
    </row>
    <row r="142" spans="1:63" x14ac:dyDescent="0.45">
      <c r="A142">
        <v>17.100000000000001</v>
      </c>
      <c r="B142">
        <v>65</v>
      </c>
      <c r="C142">
        <v>8</v>
      </c>
      <c r="D142">
        <v>0.93700000000000006</v>
      </c>
      <c r="E142">
        <v>215</v>
      </c>
      <c r="F142">
        <v>4</v>
      </c>
      <c r="G142">
        <v>112</v>
      </c>
      <c r="H142">
        <v>1</v>
      </c>
      <c r="I142">
        <v>31</v>
      </c>
      <c r="J142">
        <v>12</v>
      </c>
      <c r="K142">
        <v>5</v>
      </c>
      <c r="L142">
        <v>40</v>
      </c>
      <c r="M142">
        <v>42</v>
      </c>
      <c r="N142">
        <v>1</v>
      </c>
      <c r="O142">
        <v>192</v>
      </c>
      <c r="P142">
        <v>0</v>
      </c>
      <c r="Q142">
        <v>1</v>
      </c>
      <c r="R142">
        <v>1</v>
      </c>
      <c r="S142">
        <v>0</v>
      </c>
      <c r="T142">
        <v>0.75516428160742299</v>
      </c>
      <c r="U142">
        <v>0.75516428160742299</v>
      </c>
      <c r="V142">
        <v>0.24483571839257701</v>
      </c>
      <c r="W142">
        <v>-1.4071678305211617</v>
      </c>
      <c r="X142">
        <v>0</v>
      </c>
      <c r="Y142">
        <v>3.0843713758977342</v>
      </c>
      <c r="BD142">
        <v>0.91931635376413012</v>
      </c>
      <c r="BE142">
        <v>0</v>
      </c>
      <c r="BF142">
        <v>1</v>
      </c>
      <c r="BG142">
        <v>52</v>
      </c>
      <c r="BH142">
        <v>86</v>
      </c>
      <c r="BI142">
        <v>3.703703703703709E-2</v>
      </c>
      <c r="BJ142">
        <v>0.10416666666666663</v>
      </c>
      <c r="BK142">
        <v>0</v>
      </c>
    </row>
    <row r="143" spans="1:63" x14ac:dyDescent="0.45">
      <c r="A143">
        <v>17.100000000000001</v>
      </c>
      <c r="B143">
        <v>76</v>
      </c>
      <c r="C143">
        <v>5</v>
      </c>
      <c r="D143">
        <v>0.81899999999999995</v>
      </c>
      <c r="E143">
        <v>266</v>
      </c>
      <c r="F143">
        <v>4</v>
      </c>
      <c r="G143">
        <v>92</v>
      </c>
      <c r="H143">
        <v>1</v>
      </c>
      <c r="I143">
        <v>52</v>
      </c>
      <c r="J143">
        <v>18</v>
      </c>
      <c r="K143">
        <v>5</v>
      </c>
      <c r="L143">
        <v>34</v>
      </c>
      <c r="M143">
        <v>87</v>
      </c>
      <c r="N143">
        <v>1</v>
      </c>
      <c r="O143">
        <v>186</v>
      </c>
      <c r="P143">
        <v>0</v>
      </c>
      <c r="Q143">
        <v>1</v>
      </c>
      <c r="R143">
        <v>1</v>
      </c>
      <c r="S143">
        <v>0</v>
      </c>
      <c r="T143">
        <v>0.64224181905392352</v>
      </c>
      <c r="U143">
        <v>0.64224181905392352</v>
      </c>
      <c r="V143">
        <v>0.35775818094607648</v>
      </c>
      <c r="W143">
        <v>-1.0278979930332417</v>
      </c>
      <c r="X143">
        <v>0</v>
      </c>
      <c r="Y143">
        <v>1.7951841586278809</v>
      </c>
      <c r="BD143">
        <v>0.92120696772066657</v>
      </c>
      <c r="BE143">
        <v>0</v>
      </c>
      <c r="BF143">
        <v>1</v>
      </c>
      <c r="BG143">
        <v>52</v>
      </c>
      <c r="BH143">
        <v>87</v>
      </c>
      <c r="BI143">
        <v>3.703703703703709E-2</v>
      </c>
      <c r="BJ143">
        <v>9.375E-2</v>
      </c>
      <c r="BK143">
        <v>0</v>
      </c>
    </row>
    <row r="144" spans="1:63" x14ac:dyDescent="0.45">
      <c r="A144">
        <v>18.2</v>
      </c>
      <c r="B144">
        <v>66</v>
      </c>
      <c r="C144">
        <v>7</v>
      </c>
      <c r="D144">
        <v>1.3720000000000001</v>
      </c>
      <c r="E144">
        <v>287</v>
      </c>
      <c r="F144">
        <v>1</v>
      </c>
      <c r="G144">
        <v>85</v>
      </c>
      <c r="H144">
        <v>1</v>
      </c>
      <c r="I144">
        <v>29</v>
      </c>
      <c r="J144">
        <v>10</v>
      </c>
      <c r="K144">
        <v>2</v>
      </c>
      <c r="L144">
        <v>38</v>
      </c>
      <c r="M144">
        <v>66</v>
      </c>
      <c r="N144">
        <v>0</v>
      </c>
      <c r="O144">
        <v>180</v>
      </c>
      <c r="P144">
        <v>1</v>
      </c>
      <c r="Q144">
        <v>0</v>
      </c>
      <c r="R144">
        <v>1</v>
      </c>
      <c r="S144">
        <v>1</v>
      </c>
      <c r="T144">
        <v>0.89898037774404527</v>
      </c>
      <c r="U144">
        <v>0.89898037774404527</v>
      </c>
      <c r="V144">
        <v>0.10101962225595473</v>
      </c>
      <c r="W144">
        <v>-0.10649407150729427</v>
      </c>
      <c r="X144">
        <v>100</v>
      </c>
      <c r="Y144">
        <v>0.11237133174080993</v>
      </c>
      <c r="BD144">
        <v>0.92271828410664392</v>
      </c>
      <c r="BE144">
        <v>0</v>
      </c>
      <c r="BF144">
        <v>1</v>
      </c>
      <c r="BG144">
        <v>52</v>
      </c>
      <c r="BH144">
        <v>88</v>
      </c>
      <c r="BI144">
        <v>3.703703703703709E-2</v>
      </c>
      <c r="BJ144">
        <v>8.333333333333337E-2</v>
      </c>
      <c r="BK144">
        <v>1.5432098765432174E-3</v>
      </c>
    </row>
    <row r="145" spans="1:63" x14ac:dyDescent="0.45">
      <c r="A145">
        <v>18.2</v>
      </c>
      <c r="B145">
        <v>88</v>
      </c>
      <c r="C145">
        <v>12</v>
      </c>
      <c r="D145">
        <v>1.6</v>
      </c>
      <c r="E145">
        <v>282</v>
      </c>
      <c r="F145">
        <v>0</v>
      </c>
      <c r="G145">
        <v>72</v>
      </c>
      <c r="H145">
        <v>1</v>
      </c>
      <c r="I145">
        <v>39</v>
      </c>
      <c r="J145">
        <v>18</v>
      </c>
      <c r="K145">
        <v>1</v>
      </c>
      <c r="L145">
        <v>41</v>
      </c>
      <c r="M145">
        <v>29</v>
      </c>
      <c r="N145">
        <v>1</v>
      </c>
      <c r="O145">
        <v>185</v>
      </c>
      <c r="P145">
        <v>1</v>
      </c>
      <c r="Q145">
        <v>0</v>
      </c>
      <c r="R145">
        <v>1</v>
      </c>
      <c r="S145">
        <v>1</v>
      </c>
      <c r="T145">
        <v>0.80045723023417548</v>
      </c>
      <c r="U145">
        <v>0.80045723023417548</v>
      </c>
      <c r="V145">
        <v>0.19954276976582452</v>
      </c>
      <c r="W145">
        <v>-0.22257217678700936</v>
      </c>
      <c r="X145">
        <v>100</v>
      </c>
      <c r="Y145">
        <v>0.24928598584517483</v>
      </c>
      <c r="BD145">
        <v>0.92868819176315398</v>
      </c>
      <c r="BE145">
        <v>1</v>
      </c>
      <c r="BF145">
        <v>0</v>
      </c>
      <c r="BG145">
        <v>53</v>
      </c>
      <c r="BH145">
        <v>88</v>
      </c>
      <c r="BI145">
        <v>1.851851851851849E-2</v>
      </c>
      <c r="BJ145">
        <v>8.333333333333337E-2</v>
      </c>
      <c r="BK145">
        <v>0</v>
      </c>
    </row>
    <row r="146" spans="1:63" x14ac:dyDescent="0.45">
      <c r="A146">
        <v>18.3</v>
      </c>
      <c r="B146">
        <v>89</v>
      </c>
      <c r="C146">
        <v>6</v>
      </c>
      <c r="D146">
        <v>0.71099999999999997</v>
      </c>
      <c r="E146">
        <v>232</v>
      </c>
      <c r="F146">
        <v>4</v>
      </c>
      <c r="G146">
        <v>99</v>
      </c>
      <c r="H146">
        <v>1</v>
      </c>
      <c r="I146">
        <v>47</v>
      </c>
      <c r="J146">
        <v>13</v>
      </c>
      <c r="K146">
        <v>3</v>
      </c>
      <c r="L146">
        <v>37</v>
      </c>
      <c r="M146">
        <v>89</v>
      </c>
      <c r="N146">
        <v>1</v>
      </c>
      <c r="O146">
        <v>193</v>
      </c>
      <c r="P146">
        <v>0</v>
      </c>
      <c r="Q146">
        <v>1</v>
      </c>
      <c r="R146">
        <v>1</v>
      </c>
      <c r="S146">
        <v>0</v>
      </c>
      <c r="T146">
        <v>0.68990401317627159</v>
      </c>
      <c r="U146">
        <v>0.68990401317627159</v>
      </c>
      <c r="V146">
        <v>0.31009598682372841</v>
      </c>
      <c r="W146">
        <v>-1.1708733945146896</v>
      </c>
      <c r="X146">
        <v>0</v>
      </c>
      <c r="Y146">
        <v>2.2248079384801649</v>
      </c>
      <c r="BD146">
        <v>0.92869595382713532</v>
      </c>
      <c r="BE146">
        <v>0</v>
      </c>
      <c r="BF146">
        <v>1</v>
      </c>
      <c r="BG146">
        <v>53</v>
      </c>
      <c r="BH146">
        <v>89</v>
      </c>
      <c r="BI146">
        <v>1.851851851851849E-2</v>
      </c>
      <c r="BJ146">
        <v>7.291666666666663E-2</v>
      </c>
      <c r="BK146">
        <v>0</v>
      </c>
    </row>
    <row r="147" spans="1:63" x14ac:dyDescent="0.45">
      <c r="A147">
        <v>18.5</v>
      </c>
      <c r="B147">
        <v>62</v>
      </c>
      <c r="C147">
        <v>6</v>
      </c>
      <c r="D147">
        <v>2.0190000000000001</v>
      </c>
      <c r="E147">
        <v>238</v>
      </c>
      <c r="F147">
        <v>0</v>
      </c>
      <c r="G147">
        <v>77</v>
      </c>
      <c r="H147">
        <v>1</v>
      </c>
      <c r="I147">
        <v>32</v>
      </c>
      <c r="J147">
        <v>15</v>
      </c>
      <c r="K147">
        <v>4</v>
      </c>
      <c r="L147">
        <v>37</v>
      </c>
      <c r="M147">
        <v>40</v>
      </c>
      <c r="N147">
        <v>1</v>
      </c>
      <c r="O147">
        <v>192</v>
      </c>
      <c r="P147">
        <v>1</v>
      </c>
      <c r="Q147">
        <v>0</v>
      </c>
      <c r="R147">
        <v>1</v>
      </c>
      <c r="S147">
        <v>1</v>
      </c>
      <c r="T147">
        <v>0.60913378293536236</v>
      </c>
      <c r="U147">
        <v>0.60913378293536236</v>
      </c>
      <c r="V147">
        <v>0.39086621706463764</v>
      </c>
      <c r="W147">
        <v>-0.495717358984824</v>
      </c>
      <c r="X147">
        <v>100</v>
      </c>
      <c r="Y147">
        <v>0.64167548741277747</v>
      </c>
      <c r="BD147">
        <v>0.93868549779167298</v>
      </c>
      <c r="BE147">
        <v>0</v>
      </c>
      <c r="BF147">
        <v>1</v>
      </c>
      <c r="BG147">
        <v>53</v>
      </c>
      <c r="BH147">
        <v>90</v>
      </c>
      <c r="BI147">
        <v>1.851851851851849E-2</v>
      </c>
      <c r="BJ147">
        <v>6.25E-2</v>
      </c>
      <c r="BK147">
        <v>0</v>
      </c>
    </row>
    <row r="148" spans="1:63" x14ac:dyDescent="0.45">
      <c r="A148">
        <v>19</v>
      </c>
      <c r="B148">
        <v>79</v>
      </c>
      <c r="C148">
        <v>7</v>
      </c>
      <c r="D148">
        <v>1.72</v>
      </c>
      <c r="E148">
        <v>255</v>
      </c>
      <c r="F148">
        <v>1</v>
      </c>
      <c r="G148">
        <v>98</v>
      </c>
      <c r="H148">
        <v>1</v>
      </c>
      <c r="I148">
        <v>40</v>
      </c>
      <c r="J148">
        <v>13</v>
      </c>
      <c r="K148">
        <v>2</v>
      </c>
      <c r="L148">
        <v>39</v>
      </c>
      <c r="M148">
        <v>64</v>
      </c>
      <c r="N148">
        <v>1</v>
      </c>
      <c r="O148">
        <v>188</v>
      </c>
      <c r="P148">
        <v>1</v>
      </c>
      <c r="Q148">
        <v>0</v>
      </c>
      <c r="R148">
        <v>1</v>
      </c>
      <c r="S148">
        <v>1</v>
      </c>
      <c r="T148">
        <v>0.62915755666765916</v>
      </c>
      <c r="U148">
        <v>0.62915755666765916</v>
      </c>
      <c r="V148">
        <v>0.37084244333234084</v>
      </c>
      <c r="W148">
        <v>-0.46337356610051672</v>
      </c>
      <c r="X148">
        <v>100</v>
      </c>
      <c r="Y148">
        <v>0.58942698756812595</v>
      </c>
      <c r="BD148">
        <v>0.94554129601599357</v>
      </c>
      <c r="BE148">
        <v>0</v>
      </c>
      <c r="BF148">
        <v>1</v>
      </c>
      <c r="BG148">
        <v>53</v>
      </c>
      <c r="BH148">
        <v>91</v>
      </c>
      <c r="BI148">
        <v>1.851851851851849E-2</v>
      </c>
      <c r="BJ148">
        <v>5.208333333333337E-2</v>
      </c>
      <c r="BK148">
        <v>9.6450617283950536E-4</v>
      </c>
    </row>
    <row r="149" spans="1:63" x14ac:dyDescent="0.45">
      <c r="A149">
        <v>19.3</v>
      </c>
      <c r="B149">
        <v>74</v>
      </c>
      <c r="C149">
        <v>7</v>
      </c>
      <c r="D149">
        <v>0.248</v>
      </c>
      <c r="E149">
        <v>301</v>
      </c>
      <c r="F149">
        <v>1</v>
      </c>
      <c r="G149">
        <v>96</v>
      </c>
      <c r="H149">
        <v>1</v>
      </c>
      <c r="I149">
        <v>39</v>
      </c>
      <c r="J149">
        <v>21</v>
      </c>
      <c r="K149">
        <v>5</v>
      </c>
      <c r="L149">
        <v>40</v>
      </c>
      <c r="M149">
        <v>86</v>
      </c>
      <c r="N149">
        <v>1</v>
      </c>
      <c r="O149">
        <v>187</v>
      </c>
      <c r="P149">
        <v>1</v>
      </c>
      <c r="Q149">
        <v>0</v>
      </c>
      <c r="R149">
        <v>1</v>
      </c>
      <c r="S149">
        <v>1</v>
      </c>
      <c r="T149">
        <v>0.60446281679924052</v>
      </c>
      <c r="U149">
        <v>0.60446281679924052</v>
      </c>
      <c r="V149">
        <v>0.39553718320075948</v>
      </c>
      <c r="W149">
        <v>-0.50341512149038015</v>
      </c>
      <c r="X149">
        <v>100</v>
      </c>
      <c r="Y149">
        <v>0.6543614796609214</v>
      </c>
      <c r="BD149">
        <v>0.94981643611162769</v>
      </c>
      <c r="BE149">
        <v>1</v>
      </c>
      <c r="BF149">
        <v>0</v>
      </c>
      <c r="BG149">
        <v>54</v>
      </c>
      <c r="BH149">
        <v>91</v>
      </c>
      <c r="BI149">
        <v>0</v>
      </c>
      <c r="BJ149">
        <v>5.208333333333337E-2</v>
      </c>
      <c r="BK149">
        <v>0</v>
      </c>
    </row>
    <row r="150" spans="1:63" x14ac:dyDescent="0.45">
      <c r="A150">
        <v>19.5</v>
      </c>
      <c r="B150">
        <v>99</v>
      </c>
      <c r="C150">
        <v>9</v>
      </c>
      <c r="D150">
        <v>1.76</v>
      </c>
      <c r="E150">
        <v>369</v>
      </c>
      <c r="F150">
        <v>4</v>
      </c>
      <c r="G150">
        <v>85</v>
      </c>
      <c r="H150">
        <v>1</v>
      </c>
      <c r="I150">
        <v>38</v>
      </c>
      <c r="J150">
        <v>12</v>
      </c>
      <c r="K150">
        <v>2</v>
      </c>
      <c r="L150">
        <v>38</v>
      </c>
      <c r="M150">
        <v>68</v>
      </c>
      <c r="N150">
        <v>1</v>
      </c>
      <c r="O150">
        <v>170</v>
      </c>
      <c r="P150">
        <v>0</v>
      </c>
      <c r="Q150">
        <v>1</v>
      </c>
      <c r="R150">
        <v>1</v>
      </c>
      <c r="S150">
        <v>0</v>
      </c>
      <c r="T150">
        <v>0.92868819176315398</v>
      </c>
      <c r="U150">
        <v>0.92868819176315398</v>
      </c>
      <c r="V150">
        <v>7.1311808236846019E-2</v>
      </c>
      <c r="W150">
        <v>-2.6406933518542752</v>
      </c>
      <c r="X150">
        <v>0</v>
      </c>
      <c r="Y150">
        <v>13.022923057549269</v>
      </c>
      <c r="BD150">
        <v>0.96023617569472342</v>
      </c>
      <c r="BE150">
        <v>0</v>
      </c>
      <c r="BF150">
        <v>1</v>
      </c>
      <c r="BG150">
        <v>54</v>
      </c>
      <c r="BH150">
        <v>92</v>
      </c>
      <c r="BI150">
        <v>0</v>
      </c>
      <c r="BJ150">
        <v>4.166666666666663E-2</v>
      </c>
      <c r="BK150">
        <v>0</v>
      </c>
    </row>
    <row r="151" spans="1:63" x14ac:dyDescent="0.45">
      <c r="A151">
        <v>20.399999999999999</v>
      </c>
      <c r="B151">
        <v>79</v>
      </c>
      <c r="C151">
        <v>7</v>
      </c>
      <c r="D151">
        <v>0.13100000000000001</v>
      </c>
      <c r="E151">
        <v>284</v>
      </c>
      <c r="F151">
        <v>4</v>
      </c>
      <c r="G151">
        <v>137</v>
      </c>
      <c r="H151">
        <v>1</v>
      </c>
      <c r="I151">
        <v>38</v>
      </c>
      <c r="J151">
        <v>15</v>
      </c>
      <c r="K151">
        <v>5</v>
      </c>
      <c r="L151">
        <v>39</v>
      </c>
      <c r="M151">
        <v>39</v>
      </c>
      <c r="N151">
        <v>1</v>
      </c>
      <c r="O151">
        <v>185</v>
      </c>
      <c r="P151">
        <v>0</v>
      </c>
      <c r="Q151">
        <v>1</v>
      </c>
      <c r="R151">
        <v>1</v>
      </c>
      <c r="S151">
        <v>0</v>
      </c>
      <c r="T151">
        <v>0.51072863409690972</v>
      </c>
      <c r="U151">
        <v>0.51072863409690972</v>
      </c>
      <c r="V151">
        <v>0.48927136590309028</v>
      </c>
      <c r="W151">
        <v>-0.71483800293268296</v>
      </c>
      <c r="X151">
        <v>0</v>
      </c>
      <c r="Y151">
        <v>1.0438555568323806</v>
      </c>
      <c r="BD151">
        <v>0.9729411285423516</v>
      </c>
      <c r="BE151">
        <v>0</v>
      </c>
      <c r="BF151">
        <v>1</v>
      </c>
      <c r="BG151">
        <v>54</v>
      </c>
      <c r="BH151">
        <v>93</v>
      </c>
      <c r="BI151">
        <v>0</v>
      </c>
      <c r="BJ151">
        <v>3.125E-2</v>
      </c>
      <c r="BK151">
        <v>0</v>
      </c>
    </row>
    <row r="152" spans="1:63" x14ac:dyDescent="0.45">
      <c r="A152">
        <v>21</v>
      </c>
      <c r="B152">
        <v>89</v>
      </c>
      <c r="C152">
        <v>6</v>
      </c>
      <c r="D152">
        <v>7.4999999999999997E-2</v>
      </c>
      <c r="E152">
        <v>296</v>
      </c>
      <c r="F152">
        <v>0</v>
      </c>
      <c r="G152">
        <v>137</v>
      </c>
      <c r="H152">
        <v>1</v>
      </c>
      <c r="I152">
        <v>37</v>
      </c>
      <c r="J152">
        <v>13</v>
      </c>
      <c r="K152">
        <v>1</v>
      </c>
      <c r="L152">
        <v>36</v>
      </c>
      <c r="M152">
        <v>27</v>
      </c>
      <c r="N152">
        <v>1</v>
      </c>
      <c r="O152">
        <v>196</v>
      </c>
      <c r="P152">
        <v>1</v>
      </c>
      <c r="Q152">
        <v>0</v>
      </c>
      <c r="R152">
        <v>1</v>
      </c>
      <c r="S152">
        <v>1</v>
      </c>
      <c r="T152">
        <v>0.56138217093979959</v>
      </c>
      <c r="U152">
        <v>0.56138217093979959</v>
      </c>
      <c r="V152">
        <v>0.43861782906020041</v>
      </c>
      <c r="W152">
        <v>-0.57735337377062845</v>
      </c>
      <c r="X152">
        <v>100</v>
      </c>
      <c r="Y152">
        <v>0.78131770434732251</v>
      </c>
      <c r="BD152">
        <v>0.97370473467526086</v>
      </c>
      <c r="BE152">
        <v>0</v>
      </c>
      <c r="BF152">
        <v>1</v>
      </c>
      <c r="BG152">
        <v>54</v>
      </c>
      <c r="BH152">
        <v>94</v>
      </c>
      <c r="BI152">
        <v>0</v>
      </c>
      <c r="BJ152">
        <v>2.083333333333337E-2</v>
      </c>
      <c r="BK152">
        <v>0</v>
      </c>
    </row>
    <row r="153" spans="1:63" x14ac:dyDescent="0.45">
      <c r="A153">
        <v>23.5</v>
      </c>
      <c r="B153">
        <v>89</v>
      </c>
      <c r="C153">
        <v>8</v>
      </c>
      <c r="D153">
        <v>1.018</v>
      </c>
      <c r="E153">
        <v>348</v>
      </c>
      <c r="F153">
        <v>0</v>
      </c>
      <c r="G153">
        <v>98</v>
      </c>
      <c r="H153">
        <v>1</v>
      </c>
      <c r="I153">
        <v>36</v>
      </c>
      <c r="J153">
        <v>12</v>
      </c>
      <c r="K153">
        <v>1</v>
      </c>
      <c r="L153">
        <v>40</v>
      </c>
      <c r="M153">
        <v>57</v>
      </c>
      <c r="N153">
        <v>1</v>
      </c>
      <c r="O153">
        <v>195</v>
      </c>
      <c r="P153">
        <v>1</v>
      </c>
      <c r="Q153">
        <v>0</v>
      </c>
      <c r="R153">
        <v>1</v>
      </c>
      <c r="S153">
        <v>1</v>
      </c>
      <c r="T153">
        <v>0.69298409311707632</v>
      </c>
      <c r="U153">
        <v>0.69298409311707632</v>
      </c>
      <c r="V153">
        <v>0.30701590688292368</v>
      </c>
      <c r="W153">
        <v>-0.36674823371068555</v>
      </c>
      <c r="X153">
        <v>100</v>
      </c>
      <c r="Y153">
        <v>0.44303456591904022</v>
      </c>
      <c r="BD153">
        <v>0.97924574994707847</v>
      </c>
      <c r="BE153">
        <v>0</v>
      </c>
      <c r="BF153">
        <v>1</v>
      </c>
      <c r="BG153">
        <v>54</v>
      </c>
      <c r="BH153">
        <v>95</v>
      </c>
      <c r="BI153">
        <v>0</v>
      </c>
      <c r="BJ153">
        <v>1.041666666666663E-2</v>
      </c>
      <c r="BK153">
        <v>0</v>
      </c>
    </row>
    <row r="154" spans="1:63" x14ac:dyDescent="0.45">
      <c r="P154">
        <v>96</v>
      </c>
      <c r="Q154">
        <v>54</v>
      </c>
      <c r="R154">
        <v>150</v>
      </c>
      <c r="U154">
        <v>95.999999999999957</v>
      </c>
      <c r="V154">
        <v>54.000000000000036</v>
      </c>
      <c r="W154">
        <v>-82.322717123231968</v>
      </c>
      <c r="X154">
        <v>72</v>
      </c>
      <c r="Y154">
        <v>158.88871827230622</v>
      </c>
      <c r="BD154">
        <v>0.98071017098672353</v>
      </c>
      <c r="BE154">
        <v>0</v>
      </c>
      <c r="BF154">
        <v>1</v>
      </c>
      <c r="BG154">
        <v>54</v>
      </c>
      <c r="BH154">
        <v>96</v>
      </c>
      <c r="BI154">
        <v>0</v>
      </c>
      <c r="BJ154">
        <v>0</v>
      </c>
      <c r="BK154">
        <v>0</v>
      </c>
    </row>
    <row r="155" spans="1:63" x14ac:dyDescent="0.45">
      <c r="BK155">
        <v>0.76234567901234562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385B2-2B4A-4DA4-8470-4AC473FA9DDE}">
  <dimension ref="A1:BZ171"/>
  <sheetViews>
    <sheetView workbookViewId="0">
      <selection activeCell="E22" sqref="E22"/>
    </sheetView>
  </sheetViews>
  <sheetFormatPr defaultRowHeight="14.25" x14ac:dyDescent="0.45"/>
  <cols>
    <col min="1" max="15" width="9.1328125" style="80"/>
  </cols>
  <sheetData>
    <row r="1" spans="1:78" ht="15.75" x14ac:dyDescent="0.5">
      <c r="A1" s="87" t="s">
        <v>40</v>
      </c>
      <c r="B1" s="58" t="s">
        <v>42</v>
      </c>
      <c r="C1" s="87" t="s">
        <v>43</v>
      </c>
      <c r="D1" s="87" t="s">
        <v>44</v>
      </c>
      <c r="E1" s="87" t="s">
        <v>45</v>
      </c>
      <c r="F1" s="87" t="s">
        <v>46</v>
      </c>
      <c r="G1" s="87" t="s">
        <v>47</v>
      </c>
      <c r="H1" s="88" t="s">
        <v>49</v>
      </c>
      <c r="I1" s="87" t="s">
        <v>50</v>
      </c>
      <c r="J1" s="87" t="s">
        <v>51</v>
      </c>
      <c r="K1" s="87" t="s">
        <v>52</v>
      </c>
      <c r="L1" s="59" t="s">
        <v>54</v>
      </c>
      <c r="M1" s="60" t="s">
        <v>55</v>
      </c>
      <c r="N1" s="59" t="s">
        <v>57</v>
      </c>
      <c r="O1" s="88" t="s">
        <v>48</v>
      </c>
      <c r="R1" t="s">
        <v>144</v>
      </c>
      <c r="BN1" t="s">
        <v>173</v>
      </c>
      <c r="BS1" t="s">
        <v>178</v>
      </c>
    </row>
    <row r="2" spans="1:78" ht="16.149999999999999" thickBot="1" x14ac:dyDescent="0.55000000000000004">
      <c r="A2" s="83">
        <v>12.5</v>
      </c>
      <c r="B2" s="82">
        <v>60</v>
      </c>
      <c r="C2" s="82">
        <v>10</v>
      </c>
      <c r="D2" s="84">
        <v>0.71199999999999997</v>
      </c>
      <c r="E2" s="82">
        <v>171</v>
      </c>
      <c r="F2" s="82">
        <v>3</v>
      </c>
      <c r="G2" s="82">
        <v>110</v>
      </c>
      <c r="H2" s="29">
        <v>0</v>
      </c>
      <c r="I2" s="82">
        <v>33</v>
      </c>
      <c r="J2" s="82">
        <v>12</v>
      </c>
      <c r="K2" s="82">
        <v>2</v>
      </c>
      <c r="L2" s="62">
        <v>46</v>
      </c>
      <c r="M2" s="80">
        <v>1</v>
      </c>
      <c r="N2" s="30">
        <v>178</v>
      </c>
      <c r="O2" s="82">
        <v>1</v>
      </c>
    </row>
    <row r="3" spans="1:78" ht="16.149999999999999" thickTop="1" x14ac:dyDescent="0.5">
      <c r="A3" s="83">
        <v>14.5</v>
      </c>
      <c r="B3" s="82">
        <v>69</v>
      </c>
      <c r="C3" s="82">
        <v>8</v>
      </c>
      <c r="D3" s="84">
        <v>9.0999999999999998E-2</v>
      </c>
      <c r="E3" s="82">
        <v>213</v>
      </c>
      <c r="F3" s="82">
        <v>3</v>
      </c>
      <c r="G3" s="82">
        <v>134</v>
      </c>
      <c r="H3" s="29">
        <v>0</v>
      </c>
      <c r="I3" s="82">
        <v>33</v>
      </c>
      <c r="J3" s="82">
        <v>16</v>
      </c>
      <c r="K3" s="82">
        <v>1</v>
      </c>
      <c r="L3" s="62">
        <v>73</v>
      </c>
      <c r="M3" s="80">
        <v>1</v>
      </c>
      <c r="N3" s="30">
        <v>178</v>
      </c>
      <c r="O3" s="82">
        <v>1</v>
      </c>
      <c r="R3" s="112" t="str">
        <f>A1</f>
        <v>Sales $m</v>
      </c>
      <c r="S3" s="112" t="str">
        <f t="shared" ref="S3:AE3" si="0">B1</f>
        <v>No. Staff</v>
      </c>
      <c r="T3" s="112" t="str">
        <f t="shared" si="0"/>
        <v>Age (Yrs)</v>
      </c>
      <c r="U3" s="112" t="str">
        <f t="shared" si="0"/>
        <v>GrossProfit $m</v>
      </c>
      <c r="V3" s="112" t="str">
        <f t="shared" si="0"/>
        <v>Adv.$'000</v>
      </c>
      <c r="W3" s="112" t="str">
        <f t="shared" si="0"/>
        <v>Competitors</v>
      </c>
      <c r="X3" s="112" t="str">
        <f t="shared" si="0"/>
        <v>HrsTrading</v>
      </c>
      <c r="Y3" s="112" t="str">
        <f t="shared" si="0"/>
        <v>Mng-Gender</v>
      </c>
      <c r="Z3" s="112" t="str">
        <f t="shared" si="0"/>
        <v>Mng-Age</v>
      </c>
      <c r="AA3" s="112" t="str">
        <f t="shared" si="0"/>
        <v>Mng-Exp</v>
      </c>
      <c r="AB3" s="112" t="str">
        <f t="shared" si="0"/>
        <v>Mng-Train</v>
      </c>
      <c r="AC3" s="112" t="str">
        <f t="shared" si="0"/>
        <v>CarSpaces</v>
      </c>
      <c r="AD3" s="112" t="str">
        <f t="shared" si="0"/>
        <v>OnlineChannel</v>
      </c>
      <c r="AE3" s="112" t="str">
        <f t="shared" si="0"/>
        <v>Basket:2017</v>
      </c>
      <c r="AF3" s="112" t="s">
        <v>145</v>
      </c>
      <c r="AG3" s="112" t="s">
        <v>146</v>
      </c>
      <c r="AH3" s="112" t="s">
        <v>99</v>
      </c>
      <c r="AI3" s="112" t="s">
        <v>147</v>
      </c>
      <c r="AJ3" s="112" t="s">
        <v>148</v>
      </c>
      <c r="AK3" s="112" t="s">
        <v>149</v>
      </c>
      <c r="AL3" s="112" t="s">
        <v>150</v>
      </c>
      <c r="AM3" s="112" t="s">
        <v>151</v>
      </c>
      <c r="AN3" s="112" t="s">
        <v>152</v>
      </c>
      <c r="AO3" s="112" t="s">
        <v>153</v>
      </c>
      <c r="AQ3" t="s">
        <v>154</v>
      </c>
      <c r="AS3" t="s">
        <v>155</v>
      </c>
      <c r="AT3" s="114">
        <f>AF154*LN(AF154/AH154)+AG154*LN(AG154/AH154)</f>
        <v>-98.012729219055274</v>
      </c>
      <c r="AV3" t="s">
        <v>165</v>
      </c>
      <c r="BL3" t="s">
        <v>172</v>
      </c>
      <c r="BO3" s="120" t="s">
        <v>174</v>
      </c>
      <c r="BP3" s="120" t="s">
        <v>175</v>
      </c>
      <c r="BS3" s="118" t="s">
        <v>148</v>
      </c>
      <c r="BT3" s="118" t="s">
        <v>146</v>
      </c>
      <c r="BU3" s="118" t="s">
        <v>145</v>
      </c>
      <c r="BV3" s="118" t="s">
        <v>179</v>
      </c>
      <c r="BW3" s="118" t="s">
        <v>180</v>
      </c>
      <c r="BX3" s="118" t="s">
        <v>181</v>
      </c>
      <c r="BY3" s="118" t="s">
        <v>182</v>
      </c>
      <c r="BZ3" s="118" t="s">
        <v>183</v>
      </c>
    </row>
    <row r="4" spans="1:78" ht="15.75" x14ac:dyDescent="0.5">
      <c r="A4" s="83">
        <v>19</v>
      </c>
      <c r="B4" s="82">
        <v>79</v>
      </c>
      <c r="C4" s="82">
        <v>7</v>
      </c>
      <c r="D4" s="84">
        <v>1.72</v>
      </c>
      <c r="E4" s="82">
        <v>255</v>
      </c>
      <c r="F4" s="82">
        <v>1</v>
      </c>
      <c r="G4" s="82">
        <v>98</v>
      </c>
      <c r="H4" s="29">
        <v>1</v>
      </c>
      <c r="I4" s="82">
        <v>40</v>
      </c>
      <c r="J4" s="82">
        <v>13</v>
      </c>
      <c r="K4" s="82">
        <v>2</v>
      </c>
      <c r="L4" s="62">
        <v>64</v>
      </c>
      <c r="M4" s="80">
        <v>1</v>
      </c>
      <c r="N4" s="30">
        <v>188</v>
      </c>
      <c r="O4" s="82">
        <v>1</v>
      </c>
      <c r="R4">
        <f t="array" ref="R4:AG153">[1]!LogitSummary(A2:O151)</f>
        <v>5.9</v>
      </c>
      <c r="S4">
        <v>48</v>
      </c>
      <c r="T4">
        <v>2</v>
      </c>
      <c r="U4">
        <v>1.7999999999999999E-2</v>
      </c>
      <c r="V4">
        <v>77</v>
      </c>
      <c r="W4">
        <v>2</v>
      </c>
      <c r="X4">
        <v>150</v>
      </c>
      <c r="Y4">
        <v>0</v>
      </c>
      <c r="Z4">
        <v>28</v>
      </c>
      <c r="AA4">
        <v>1</v>
      </c>
      <c r="AB4">
        <v>6</v>
      </c>
      <c r="AC4">
        <v>24</v>
      </c>
      <c r="AD4">
        <v>0</v>
      </c>
      <c r="AE4">
        <v>160</v>
      </c>
      <c r="AF4" s="106">
        <v>0</v>
      </c>
      <c r="AG4" s="107">
        <v>1</v>
      </c>
      <c r="AH4" s="108">
        <f>AF4+AG4</f>
        <v>1</v>
      </c>
      <c r="AI4">
        <f>IF(AH4=0,"",AF4/AH4)</f>
        <v>0</v>
      </c>
      <c r="AJ4">
        <f>1/(1+EXP(-$AQ$5-MMULT(R4:AE4,$AQ$6:$AQ$19)))</f>
        <v>0.28844500094503145</v>
      </c>
      <c r="AK4" s="103">
        <f>AH4*AJ4</f>
        <v>0.28844500094503145</v>
      </c>
      <c r="AL4" s="105">
        <f>AH4-AK4</f>
        <v>0.71155499905496855</v>
      </c>
      <c r="AM4" s="103">
        <f>IFERROR(AH4*(AI4*LN(AJ4)+(1-AI4)*LN(1-AJ4)),0)</f>
        <v>-0.34030256429220107</v>
      </c>
      <c r="AN4" s="105">
        <f>100*IF(AJ4&gt;=$BO$10,AF4/AH4,AG4/AH4)</f>
        <v>100</v>
      </c>
      <c r="AO4">
        <f>IFERROR((AF4-AK4)^2/AK4+(AG4-AL4)^2/AL4,0)</f>
        <v>0.40537274185146821</v>
      </c>
      <c r="AS4" t="s">
        <v>156</v>
      </c>
      <c r="AT4" s="116">
        <f>AM154</f>
        <v>-82.470740425695183</v>
      </c>
      <c r="AV4" s="103">
        <f t="array" ref="AV4:BJ18">MINVERSE(MMULT(TRANSPOSE([1]!DESIGN(R4:AE153)),AJ4:AJ153*(1-AJ4:AJ153)*AH4:AH153*[1]!DESIGN(R4:AE153)))</f>
        <v>81.44475397349693</v>
      </c>
      <c r="AW4" s="104">
        <v>1.6415003044499992</v>
      </c>
      <c r="AX4" s="104">
        <v>-2.198063672543361E-2</v>
      </c>
      <c r="AY4" s="104">
        <v>-0.10065042266644941</v>
      </c>
      <c r="AZ4" s="104">
        <v>-1.0536773035219242</v>
      </c>
      <c r="BA4" s="104">
        <v>-6.9369287289300294E-2</v>
      </c>
      <c r="BB4" s="104">
        <v>-0.29342753853739534</v>
      </c>
      <c r="BC4" s="104">
        <v>-5.7081947988499686E-2</v>
      </c>
      <c r="BD4" s="104">
        <v>0.10826179179734795</v>
      </c>
      <c r="BE4" s="104">
        <v>-1.4380073532156873E-2</v>
      </c>
      <c r="BF4" s="104">
        <v>3.726368089947632E-2</v>
      </c>
      <c r="BG4" s="104">
        <v>8.1706795838263596E-2</v>
      </c>
      <c r="BH4" s="104">
        <v>-4.7580418818854E-3</v>
      </c>
      <c r="BI4" s="104">
        <v>0.11082124370824925</v>
      </c>
      <c r="BJ4" s="105">
        <v>-0.45037405429329985</v>
      </c>
      <c r="BL4" s="114">
        <f t="array" ref="BL4:BL18">MMULT(AV4:BJ18,MMULT(TRANSPOSE([1]!DESIGN(R4:AE153)),AH4:AH153*(AI4:AI153-AJ4:AJ153)))</f>
        <v>2.8253932616126479E-13</v>
      </c>
      <c r="BN4" t="s">
        <v>149</v>
      </c>
      <c r="BO4" s="103">
        <f>SUMIF(AJ4:AJ153,"&gt;="&amp;BO10,AF4:AF153)</f>
        <v>84</v>
      </c>
      <c r="BP4" s="105">
        <f>SUMIF(AJ4:AJ153,"&gt;="&amp;BO10,AG4:AG153)</f>
        <v>31</v>
      </c>
      <c r="BQ4">
        <f>BO4+BP4</f>
        <v>115</v>
      </c>
      <c r="BV4">
        <v>0</v>
      </c>
      <c r="BW4">
        <v>0</v>
      </c>
      <c r="BX4">
        <f>1-BV4/BV$154</f>
        <v>1</v>
      </c>
      <c r="BY4" s="80">
        <f>1-BW4/BW$154</f>
        <v>1</v>
      </c>
      <c r="BZ4">
        <f>(BX4-BX5)*BY4</f>
        <v>1.851851851851849E-2</v>
      </c>
    </row>
    <row r="5" spans="1:78" ht="15.75" x14ac:dyDescent="0.5">
      <c r="A5" s="83">
        <v>18.2</v>
      </c>
      <c r="B5" s="82">
        <v>66</v>
      </c>
      <c r="C5" s="82">
        <v>7</v>
      </c>
      <c r="D5" s="84">
        <v>1.3720000000000001</v>
      </c>
      <c r="E5" s="82">
        <v>287</v>
      </c>
      <c r="F5" s="82">
        <v>1</v>
      </c>
      <c r="G5" s="82">
        <v>85</v>
      </c>
      <c r="H5" s="29">
        <v>1</v>
      </c>
      <c r="I5" s="82">
        <v>29</v>
      </c>
      <c r="J5" s="82">
        <v>10</v>
      </c>
      <c r="K5" s="82">
        <v>2</v>
      </c>
      <c r="L5" s="62">
        <v>66</v>
      </c>
      <c r="M5" s="80">
        <v>0</v>
      </c>
      <c r="N5" s="30">
        <v>180</v>
      </c>
      <c r="O5" s="82">
        <v>1</v>
      </c>
      <c r="R5">
        <v>6.2</v>
      </c>
      <c r="S5">
        <v>40</v>
      </c>
      <c r="T5">
        <v>14</v>
      </c>
      <c r="U5">
        <v>0.97599999999999998</v>
      </c>
      <c r="V5">
        <v>82</v>
      </c>
      <c r="W5">
        <v>2</v>
      </c>
      <c r="X5">
        <v>101</v>
      </c>
      <c r="Y5">
        <v>0</v>
      </c>
      <c r="Z5">
        <v>37</v>
      </c>
      <c r="AA5">
        <v>5</v>
      </c>
      <c r="AB5">
        <v>3</v>
      </c>
      <c r="AC5">
        <v>9</v>
      </c>
      <c r="AD5">
        <v>0</v>
      </c>
      <c r="AE5">
        <v>168</v>
      </c>
      <c r="AF5" s="106">
        <v>0</v>
      </c>
      <c r="AG5" s="107">
        <v>1</v>
      </c>
      <c r="AH5" s="108">
        <f t="shared" ref="AH5:AH68" si="1">AF5+AG5</f>
        <v>1</v>
      </c>
      <c r="AI5" s="80">
        <f t="shared" ref="AI5:AI68" si="2">IF(AH5=0,"",AF5/AH5)</f>
        <v>0</v>
      </c>
      <c r="AJ5" s="80">
        <f t="shared" ref="AJ5:AJ68" si="3">1/(1+EXP(-$AQ$5-MMULT(R5:AE5,$AQ$6:$AQ$19)))</f>
        <v>0.54885357793160283</v>
      </c>
      <c r="AK5" s="106">
        <f t="shared" ref="AK5:AK68" si="4">AH5*AJ5</f>
        <v>0.54885357793160283</v>
      </c>
      <c r="AL5" s="108">
        <f t="shared" ref="AL5:AL68" si="5">AH5-AK5</f>
        <v>0.45114642206839717</v>
      </c>
      <c r="AM5" s="106">
        <f t="shared" ref="AM5:AM68" si="6">IFERROR(AH5*(AI5*LN(AJ5)+(1-AI5)*LN(1-AJ5)),0)</f>
        <v>-0.7959633312648694</v>
      </c>
      <c r="AN5" s="108">
        <f t="shared" ref="AN5:AN68" si="7">100*IF(AJ5&gt;=$BO$10,AF5/AH5,AG5/AH5)</f>
        <v>0</v>
      </c>
      <c r="AO5" s="80">
        <f t="shared" ref="AO5:AO68" si="8">IFERROR((AF5-AK5)^2/AK5+(AG5-AL5)^2/AL5,0)</f>
        <v>1.2165752648890398</v>
      </c>
      <c r="AQ5" s="114">
        <f t="array" ref="AQ5:AQ19">[1]!LogitCoeff(R4:AG153,,,,,20)</f>
        <v>-14.113025363828731</v>
      </c>
      <c r="AV5" s="106">
        <v>1.6415003044498806</v>
      </c>
      <c r="AW5" s="107">
        <v>5.9635770869635535E-2</v>
      </c>
      <c r="AX5" s="107">
        <v>-1.9345019706379419E-3</v>
      </c>
      <c r="AY5" s="107">
        <v>-1.0091161701629809E-3</v>
      </c>
      <c r="AZ5" s="107">
        <v>-2.7038179629032502E-2</v>
      </c>
      <c r="BA5" s="107">
        <v>-2.2107303154535506E-3</v>
      </c>
      <c r="BB5" s="107">
        <v>-2.2211659090431812E-3</v>
      </c>
      <c r="BC5" s="107">
        <v>-9.8492793198755985E-4</v>
      </c>
      <c r="BD5" s="107">
        <v>-9.1563454507059498E-3</v>
      </c>
      <c r="BE5" s="107">
        <v>2.4558590201342024E-3</v>
      </c>
      <c r="BF5" s="107">
        <v>-4.5040289661279469E-3</v>
      </c>
      <c r="BG5" s="107">
        <v>1.6409962934263091E-3</v>
      </c>
      <c r="BH5" s="107">
        <v>-1.049481473971038E-4</v>
      </c>
      <c r="BI5" s="107">
        <v>1.9185741995187234E-2</v>
      </c>
      <c r="BJ5" s="108">
        <v>-1.0140302573047056E-2</v>
      </c>
      <c r="BL5" s="115">
        <v>7.0732667395505801E-15</v>
      </c>
      <c r="BN5" t="s">
        <v>150</v>
      </c>
      <c r="BO5" s="109">
        <f>BO6-BO4</f>
        <v>12</v>
      </c>
      <c r="BP5" s="111">
        <f>BP6-BP4</f>
        <v>23</v>
      </c>
      <c r="BQ5" s="80">
        <f t="shared" ref="BQ5:BQ6" si="9">BO5+BP5</f>
        <v>35</v>
      </c>
      <c r="BS5">
        <f t="array" ref="BS5:BU154">[1]!SelectCols(AF4:AJ153,"5,2,1",1)</f>
        <v>0.11561091660936745</v>
      </c>
      <c r="BT5">
        <v>1</v>
      </c>
      <c r="BU5">
        <v>0</v>
      </c>
      <c r="BV5">
        <f>BV4+BT5</f>
        <v>1</v>
      </c>
      <c r="BW5" s="80">
        <f>BW4+BU5</f>
        <v>0</v>
      </c>
      <c r="BX5" s="80">
        <f t="shared" ref="BX5:BX68" si="10">1-BV5/BV$154</f>
        <v>0.98148148148148151</v>
      </c>
      <c r="BY5" s="80">
        <f t="shared" ref="BY5:BY68" si="11">1-BW5/BW$154</f>
        <v>1</v>
      </c>
      <c r="BZ5" s="80">
        <f t="shared" ref="BZ5:BZ68" si="12">(BX5-BX6)*BY5</f>
        <v>1.851851851851849E-2</v>
      </c>
    </row>
    <row r="6" spans="1:78" ht="15.75" x14ac:dyDescent="0.5">
      <c r="A6" s="83">
        <v>7.6</v>
      </c>
      <c r="B6" s="82">
        <v>51</v>
      </c>
      <c r="C6" s="82">
        <v>15</v>
      </c>
      <c r="D6" s="84">
        <v>0.93500000000000005</v>
      </c>
      <c r="E6" s="82">
        <v>112</v>
      </c>
      <c r="F6" s="82">
        <v>4</v>
      </c>
      <c r="G6" s="82">
        <v>72</v>
      </c>
      <c r="H6" s="29">
        <v>0</v>
      </c>
      <c r="I6" s="82">
        <v>36</v>
      </c>
      <c r="J6" s="82">
        <v>4</v>
      </c>
      <c r="K6" s="82">
        <v>3</v>
      </c>
      <c r="L6" s="62">
        <v>29</v>
      </c>
      <c r="M6" s="80">
        <v>0</v>
      </c>
      <c r="N6" s="30">
        <v>171</v>
      </c>
      <c r="O6" s="82">
        <v>1</v>
      </c>
      <c r="R6">
        <v>6.6</v>
      </c>
      <c r="S6">
        <v>44</v>
      </c>
      <c r="T6">
        <v>2</v>
      </c>
      <c r="U6">
        <v>0.115</v>
      </c>
      <c r="V6">
        <v>70</v>
      </c>
      <c r="W6">
        <v>3</v>
      </c>
      <c r="X6">
        <v>137</v>
      </c>
      <c r="Y6">
        <v>0</v>
      </c>
      <c r="Z6">
        <v>46</v>
      </c>
      <c r="AA6">
        <v>6</v>
      </c>
      <c r="AB6">
        <v>3</v>
      </c>
      <c r="AC6">
        <v>19</v>
      </c>
      <c r="AD6">
        <v>0</v>
      </c>
      <c r="AE6">
        <v>167</v>
      </c>
      <c r="AF6" s="106">
        <v>0</v>
      </c>
      <c r="AG6" s="107">
        <v>1</v>
      </c>
      <c r="AH6" s="108">
        <f t="shared" si="1"/>
        <v>1</v>
      </c>
      <c r="AI6" s="80">
        <f t="shared" si="2"/>
        <v>0</v>
      </c>
      <c r="AJ6" s="80">
        <f t="shared" si="3"/>
        <v>0.23163813244141659</v>
      </c>
      <c r="AK6" s="106">
        <f t="shared" si="4"/>
        <v>0.23163813244141659</v>
      </c>
      <c r="AL6" s="108">
        <f t="shared" si="5"/>
        <v>0.76836186755858338</v>
      </c>
      <c r="AM6" s="106">
        <f t="shared" si="6"/>
        <v>-0.26349447508880758</v>
      </c>
      <c r="AN6" s="108">
        <f t="shared" si="7"/>
        <v>100</v>
      </c>
      <c r="AO6" s="80">
        <f t="shared" si="8"/>
        <v>0.30147010441503391</v>
      </c>
      <c r="AQ6" s="115">
        <v>-0.37176733944498858</v>
      </c>
      <c r="AS6" t="s">
        <v>157</v>
      </c>
      <c r="AT6" s="114">
        <f>2*(AT4-AT3)</f>
        <v>31.083977586720181</v>
      </c>
      <c r="AV6" s="106">
        <v>-2.1980636725439453E-2</v>
      </c>
      <c r="AW6" s="107">
        <v>-1.9345019706380766E-3</v>
      </c>
      <c r="AX6" s="107">
        <v>9.1756605940653707E-4</v>
      </c>
      <c r="AY6" s="107">
        <v>-1.0077946758161932E-4</v>
      </c>
      <c r="AZ6" s="107">
        <v>1.1902646088702302E-3</v>
      </c>
      <c r="BA6" s="107">
        <v>-2.3152200475011369E-5</v>
      </c>
      <c r="BB6" s="107">
        <v>4.6901190150604405E-4</v>
      </c>
      <c r="BC6" s="107">
        <v>-7.1437991072350612E-5</v>
      </c>
      <c r="BD6" s="107">
        <v>-9.9163800959893274E-4</v>
      </c>
      <c r="BE6" s="107">
        <v>-3.0922785059695374E-4</v>
      </c>
      <c r="BF6" s="107">
        <v>6.4853045583409456E-4</v>
      </c>
      <c r="BG6" s="107">
        <v>1.1339951169040698E-3</v>
      </c>
      <c r="BH6" s="107">
        <v>-2.454979331208884E-4</v>
      </c>
      <c r="BI6" s="107">
        <v>-2.320954033487095E-4</v>
      </c>
      <c r="BJ6" s="108">
        <v>6.8166174112322918E-5</v>
      </c>
      <c r="BL6" s="115">
        <v>-1.5207347658289456E-16</v>
      </c>
      <c r="BO6">
        <f>AF154</f>
        <v>96</v>
      </c>
      <c r="BP6">
        <f>AG154</f>
        <v>54</v>
      </c>
      <c r="BQ6" s="80">
        <f t="shared" si="9"/>
        <v>150</v>
      </c>
      <c r="BS6">
        <v>0.1216394186179523</v>
      </c>
      <c r="BT6">
        <v>1</v>
      </c>
      <c r="BU6">
        <v>0</v>
      </c>
      <c r="BV6" s="80">
        <f t="shared" ref="BV6:BV69" si="13">BV5+BT6</f>
        <v>2</v>
      </c>
      <c r="BW6" s="80">
        <f t="shared" ref="BW6:BW69" si="14">BW5+BU6</f>
        <v>0</v>
      </c>
      <c r="BX6" s="80">
        <f t="shared" si="10"/>
        <v>0.96296296296296302</v>
      </c>
      <c r="BY6" s="80">
        <f t="shared" si="11"/>
        <v>1</v>
      </c>
      <c r="BZ6" s="80">
        <f t="shared" si="12"/>
        <v>1.8518518518518601E-2</v>
      </c>
    </row>
    <row r="7" spans="1:78" ht="15.75" x14ac:dyDescent="0.5">
      <c r="A7" s="83">
        <v>18.5</v>
      </c>
      <c r="B7" s="82">
        <v>62</v>
      </c>
      <c r="C7" s="82">
        <v>6</v>
      </c>
      <c r="D7" s="84">
        <v>2.0190000000000001</v>
      </c>
      <c r="E7" s="82">
        <v>238</v>
      </c>
      <c r="F7" s="82">
        <v>0</v>
      </c>
      <c r="G7" s="82">
        <v>77</v>
      </c>
      <c r="H7" s="29">
        <v>1</v>
      </c>
      <c r="I7" s="82">
        <v>32</v>
      </c>
      <c r="J7" s="82">
        <v>15</v>
      </c>
      <c r="K7" s="82">
        <v>4</v>
      </c>
      <c r="L7" s="62">
        <v>40</v>
      </c>
      <c r="M7" s="80">
        <v>1</v>
      </c>
      <c r="N7" s="30">
        <v>192</v>
      </c>
      <c r="O7" s="82">
        <v>1</v>
      </c>
      <c r="R7">
        <v>6.6</v>
      </c>
      <c r="S7">
        <v>58</v>
      </c>
      <c r="T7">
        <v>17</v>
      </c>
      <c r="U7">
        <v>0.496</v>
      </c>
      <c r="V7">
        <v>100</v>
      </c>
      <c r="W7">
        <v>2</v>
      </c>
      <c r="X7">
        <v>136</v>
      </c>
      <c r="Y7">
        <v>0</v>
      </c>
      <c r="Z7">
        <v>42</v>
      </c>
      <c r="AA7">
        <v>5</v>
      </c>
      <c r="AB7">
        <v>3</v>
      </c>
      <c r="AC7">
        <v>39</v>
      </c>
      <c r="AD7">
        <v>0</v>
      </c>
      <c r="AE7">
        <v>165</v>
      </c>
      <c r="AF7" s="106">
        <v>0</v>
      </c>
      <c r="AG7" s="107">
        <v>1</v>
      </c>
      <c r="AH7" s="108">
        <f t="shared" si="1"/>
        <v>1</v>
      </c>
      <c r="AI7" s="80">
        <f t="shared" si="2"/>
        <v>0</v>
      </c>
      <c r="AJ7" s="80">
        <f t="shared" si="3"/>
        <v>0.62234785671721926</v>
      </c>
      <c r="AK7" s="106">
        <f t="shared" si="4"/>
        <v>0.62234785671721926</v>
      </c>
      <c r="AL7" s="108">
        <f t="shared" si="5"/>
        <v>0.37765214328278074</v>
      </c>
      <c r="AM7" s="106">
        <f t="shared" si="6"/>
        <v>-0.97378176292359664</v>
      </c>
      <c r="AN7" s="108">
        <f t="shared" si="7"/>
        <v>0</v>
      </c>
      <c r="AO7" s="80">
        <f t="shared" si="8"/>
        <v>1.6479394272925223</v>
      </c>
      <c r="AQ7" s="115">
        <v>3.501786386202848E-2</v>
      </c>
      <c r="AS7" t="s">
        <v>101</v>
      </c>
      <c r="AT7" s="115">
        <f>COUNT(R4:AE4)</f>
        <v>14</v>
      </c>
      <c r="AV7" s="106">
        <v>-0.10065042266644697</v>
      </c>
      <c r="AW7" s="107">
        <v>-1.009116170163069E-3</v>
      </c>
      <c r="AX7" s="107">
        <v>-1.0077946758162703E-4</v>
      </c>
      <c r="AY7" s="107">
        <v>1.4551734300980105E-3</v>
      </c>
      <c r="AZ7" s="107">
        <v>1.8188881029750654E-3</v>
      </c>
      <c r="BA7" s="107">
        <v>5.4656246484694702E-5</v>
      </c>
      <c r="BB7" s="107">
        <v>1.9738023989163269E-4</v>
      </c>
      <c r="BC7" s="107">
        <v>1.2367014235320937E-4</v>
      </c>
      <c r="BD7" s="107">
        <v>2.1064939962256763E-3</v>
      </c>
      <c r="BE7" s="107">
        <v>-5.1489687168541153E-5</v>
      </c>
      <c r="BF7" s="107">
        <v>1.7884718447184625E-5</v>
      </c>
      <c r="BG7" s="107">
        <v>-2.312244138011457E-4</v>
      </c>
      <c r="BH7" s="107">
        <v>2.0824979703903706E-5</v>
      </c>
      <c r="BI7" s="107">
        <v>-1.8274802347176301E-3</v>
      </c>
      <c r="BJ7" s="108">
        <v>4.7064222976192938E-4</v>
      </c>
      <c r="BL7" s="115">
        <v>-3.0311772042966226E-16</v>
      </c>
      <c r="BS7">
        <v>0.1271521273729182</v>
      </c>
      <c r="BT7">
        <v>1</v>
      </c>
      <c r="BU7">
        <v>0</v>
      </c>
      <c r="BV7" s="80">
        <f t="shared" si="13"/>
        <v>3</v>
      </c>
      <c r="BW7" s="80">
        <f t="shared" si="14"/>
        <v>0</v>
      </c>
      <c r="BX7" s="80">
        <f t="shared" si="10"/>
        <v>0.94444444444444442</v>
      </c>
      <c r="BY7" s="80">
        <f t="shared" si="11"/>
        <v>1</v>
      </c>
      <c r="BZ7" s="80">
        <f t="shared" si="12"/>
        <v>1.851851851851849E-2</v>
      </c>
    </row>
    <row r="8" spans="1:78" ht="15.75" x14ac:dyDescent="0.5">
      <c r="A8" s="83">
        <v>13.1</v>
      </c>
      <c r="B8" s="82">
        <v>61</v>
      </c>
      <c r="C8" s="82">
        <v>7</v>
      </c>
      <c r="D8" s="84">
        <v>0.66200000000000003</v>
      </c>
      <c r="E8" s="82">
        <v>124</v>
      </c>
      <c r="F8" s="82">
        <v>2</v>
      </c>
      <c r="G8" s="82">
        <v>100</v>
      </c>
      <c r="H8" s="29">
        <v>1</v>
      </c>
      <c r="I8" s="82">
        <v>52</v>
      </c>
      <c r="J8" s="82">
        <v>15</v>
      </c>
      <c r="K8" s="82">
        <v>3</v>
      </c>
      <c r="L8" s="62">
        <v>69</v>
      </c>
      <c r="M8" s="80">
        <v>0</v>
      </c>
      <c r="N8" s="30">
        <v>191</v>
      </c>
      <c r="O8" s="82">
        <v>1</v>
      </c>
      <c r="R8">
        <v>6.8</v>
      </c>
      <c r="S8">
        <v>44</v>
      </c>
      <c r="T8">
        <v>4</v>
      </c>
      <c r="U8">
        <v>4.5900000000000003E-2</v>
      </c>
      <c r="V8">
        <v>104</v>
      </c>
      <c r="W8">
        <v>6</v>
      </c>
      <c r="X8">
        <v>86</v>
      </c>
      <c r="Y8">
        <v>0</v>
      </c>
      <c r="Z8">
        <v>29</v>
      </c>
      <c r="AA8">
        <v>2</v>
      </c>
      <c r="AB8">
        <v>2</v>
      </c>
      <c r="AC8">
        <v>21</v>
      </c>
      <c r="AD8">
        <v>0</v>
      </c>
      <c r="AE8">
        <v>168</v>
      </c>
      <c r="AF8" s="106">
        <v>1</v>
      </c>
      <c r="AG8" s="107">
        <v>0</v>
      </c>
      <c r="AH8" s="108">
        <f t="shared" si="1"/>
        <v>1</v>
      </c>
      <c r="AI8" s="80">
        <f t="shared" si="2"/>
        <v>1</v>
      </c>
      <c r="AJ8" s="80">
        <f t="shared" si="3"/>
        <v>0.81068441911627986</v>
      </c>
      <c r="AK8" s="106">
        <f t="shared" si="4"/>
        <v>0.81068441911627986</v>
      </c>
      <c r="AL8" s="108">
        <f t="shared" si="5"/>
        <v>0.18931558088372014</v>
      </c>
      <c r="AM8" s="106">
        <f t="shared" si="6"/>
        <v>-0.20987642622302222</v>
      </c>
      <c r="AN8" s="108">
        <f t="shared" si="7"/>
        <v>100</v>
      </c>
      <c r="AO8" s="80">
        <f t="shared" si="8"/>
        <v>0.23352561911833883</v>
      </c>
      <c r="AQ8" s="115">
        <v>3.3456936788280336E-2</v>
      </c>
      <c r="AS8" t="s">
        <v>158</v>
      </c>
      <c r="AT8" s="115">
        <f>_xlfn.CHISQ.DIST.RT(AT6,AT7)</f>
        <v>5.3953779704397544E-3</v>
      </c>
      <c r="AV8" s="106">
        <v>-1.0536773035218325</v>
      </c>
      <c r="AW8" s="107">
        <v>-2.7038179629032006E-2</v>
      </c>
      <c r="AX8" s="107">
        <v>1.1902646088701762E-3</v>
      </c>
      <c r="AY8" s="107">
        <v>1.8188881029749752E-3</v>
      </c>
      <c r="AZ8" s="107">
        <v>0.13353827342415192</v>
      </c>
      <c r="BA8" s="107">
        <v>1.0872436275653639E-3</v>
      </c>
      <c r="BB8" s="107">
        <v>1.2197781586333622E-2</v>
      </c>
      <c r="BC8" s="107">
        <v>2.0218849862929321E-3</v>
      </c>
      <c r="BD8" s="107">
        <v>-7.3359059460927972E-3</v>
      </c>
      <c r="BE8" s="107">
        <v>-3.508846689157229E-3</v>
      </c>
      <c r="BF8" s="107">
        <v>4.1074555648223038E-3</v>
      </c>
      <c r="BG8" s="107">
        <v>1.1666248383738124E-3</v>
      </c>
      <c r="BH8" s="107">
        <v>3.131637824652453E-4</v>
      </c>
      <c r="BI8" s="107">
        <v>-3.0934246896889232E-2</v>
      </c>
      <c r="BJ8" s="108">
        <v>4.8174794442425997E-3</v>
      </c>
      <c r="BL8" s="115">
        <v>-3.2168849961907518E-15</v>
      </c>
      <c r="BN8" t="s">
        <v>176</v>
      </c>
      <c r="BO8" s="121">
        <f>BO4/BO6</f>
        <v>0.875</v>
      </c>
      <c r="BP8" s="122">
        <f>BP5/BP6</f>
        <v>0.42592592592592593</v>
      </c>
      <c r="BQ8">
        <f>(BO4+BP5)/BQ6</f>
        <v>0.71333333333333337</v>
      </c>
      <c r="BS8">
        <v>0.22950328868712336</v>
      </c>
      <c r="BT8">
        <v>1</v>
      </c>
      <c r="BU8">
        <v>0</v>
      </c>
      <c r="BV8" s="80">
        <f t="shared" si="13"/>
        <v>4</v>
      </c>
      <c r="BW8" s="80">
        <f t="shared" si="14"/>
        <v>0</v>
      </c>
      <c r="BX8" s="80">
        <f t="shared" si="10"/>
        <v>0.92592592592592593</v>
      </c>
      <c r="BY8" s="80">
        <f t="shared" si="11"/>
        <v>1</v>
      </c>
      <c r="BZ8" s="80">
        <f t="shared" si="12"/>
        <v>1.851851851851849E-2</v>
      </c>
    </row>
    <row r="9" spans="1:78" ht="15.75" x14ac:dyDescent="0.5">
      <c r="A9" s="83">
        <v>14.9</v>
      </c>
      <c r="B9" s="82">
        <v>59</v>
      </c>
      <c r="C9" s="82">
        <v>6</v>
      </c>
      <c r="D9" s="84">
        <v>0.7</v>
      </c>
      <c r="E9" s="82">
        <v>214</v>
      </c>
      <c r="F9" s="82">
        <v>2</v>
      </c>
      <c r="G9" s="82">
        <v>95</v>
      </c>
      <c r="H9" s="29">
        <v>0</v>
      </c>
      <c r="I9" s="82">
        <v>41</v>
      </c>
      <c r="J9" s="82">
        <v>4</v>
      </c>
      <c r="K9" s="82">
        <v>3</v>
      </c>
      <c r="L9" s="62">
        <v>45</v>
      </c>
      <c r="M9" s="80">
        <v>0</v>
      </c>
      <c r="N9" s="30">
        <v>182</v>
      </c>
      <c r="O9" s="82">
        <v>1</v>
      </c>
      <c r="R9">
        <v>7.2</v>
      </c>
      <c r="S9">
        <v>41</v>
      </c>
      <c r="T9">
        <v>12</v>
      </c>
      <c r="U9">
        <v>0.879</v>
      </c>
      <c r="V9">
        <v>112</v>
      </c>
      <c r="W9">
        <v>2</v>
      </c>
      <c r="X9">
        <v>120</v>
      </c>
      <c r="Y9">
        <v>0</v>
      </c>
      <c r="Z9">
        <v>39</v>
      </c>
      <c r="AA9">
        <v>5</v>
      </c>
      <c r="AB9">
        <v>3</v>
      </c>
      <c r="AC9">
        <v>14</v>
      </c>
      <c r="AD9">
        <v>0</v>
      </c>
      <c r="AE9">
        <v>167</v>
      </c>
      <c r="AF9" s="106">
        <v>0</v>
      </c>
      <c r="AG9" s="107">
        <v>1</v>
      </c>
      <c r="AH9" s="108">
        <f t="shared" si="1"/>
        <v>1</v>
      </c>
      <c r="AI9" s="80">
        <f t="shared" si="2"/>
        <v>0</v>
      </c>
      <c r="AJ9" s="80">
        <f t="shared" si="3"/>
        <v>0.53162016939673251</v>
      </c>
      <c r="AK9" s="106">
        <f t="shared" si="4"/>
        <v>0.53162016939673251</v>
      </c>
      <c r="AL9" s="108">
        <f t="shared" si="5"/>
        <v>0.46837983060326749</v>
      </c>
      <c r="AM9" s="106">
        <f t="shared" si="6"/>
        <v>-0.75847570838366885</v>
      </c>
      <c r="AN9" s="108">
        <f t="shared" si="7"/>
        <v>0</v>
      </c>
      <c r="AO9" s="80">
        <f t="shared" si="8"/>
        <v>1.1350193468237353</v>
      </c>
      <c r="AQ9" s="115">
        <v>0.7927737918558786</v>
      </c>
      <c r="AS9" t="s">
        <v>159</v>
      </c>
      <c r="AT9" s="115">
        <v>0.05</v>
      </c>
      <c r="AV9" s="106">
        <v>-6.9369287289296602E-2</v>
      </c>
      <c r="AW9" s="107">
        <v>-2.210730315453577E-3</v>
      </c>
      <c r="AX9" s="107">
        <v>-2.3152200475017654E-5</v>
      </c>
      <c r="AY9" s="107">
        <v>5.4656246484692587E-5</v>
      </c>
      <c r="AZ9" s="107">
        <v>1.0872436275654025E-3</v>
      </c>
      <c r="BA9" s="107">
        <v>1.0854626680554661E-4</v>
      </c>
      <c r="BB9" s="107">
        <v>1.5864020012186842E-4</v>
      </c>
      <c r="BC9" s="107">
        <v>4.9460662397153808E-5</v>
      </c>
      <c r="BD9" s="107">
        <v>-6.7660777928745116E-5</v>
      </c>
      <c r="BE9" s="107">
        <v>-6.2099652810590716E-5</v>
      </c>
      <c r="BF9" s="107">
        <v>3.6933805446582931E-5</v>
      </c>
      <c r="BG9" s="107">
        <v>-3.381114035144342E-4</v>
      </c>
      <c r="BH9" s="107">
        <v>1.3804710327614627E-5</v>
      </c>
      <c r="BI9" s="107">
        <v>-9.8774667645577362E-4</v>
      </c>
      <c r="BJ9" s="108">
        <v>4.2865750811987282E-4</v>
      </c>
      <c r="BL9" s="115">
        <v>-2.8260781523364213E-16</v>
      </c>
      <c r="BS9">
        <v>0.23163813244141659</v>
      </c>
      <c r="BT9">
        <v>1</v>
      </c>
      <c r="BU9">
        <v>0</v>
      </c>
      <c r="BV9" s="80">
        <f t="shared" si="13"/>
        <v>5</v>
      </c>
      <c r="BW9" s="80">
        <f t="shared" si="14"/>
        <v>0</v>
      </c>
      <c r="BX9" s="80">
        <f t="shared" si="10"/>
        <v>0.90740740740740744</v>
      </c>
      <c r="BY9" s="80">
        <f t="shared" si="11"/>
        <v>1</v>
      </c>
      <c r="BZ9" s="80">
        <f t="shared" si="12"/>
        <v>1.8518518518518601E-2</v>
      </c>
    </row>
    <row r="10" spans="1:78" ht="15.75" x14ac:dyDescent="0.5">
      <c r="A10" s="83">
        <v>17.100000000000001</v>
      </c>
      <c r="B10" s="82">
        <v>65</v>
      </c>
      <c r="C10" s="82">
        <v>8</v>
      </c>
      <c r="D10" s="84">
        <v>0.93700000000000006</v>
      </c>
      <c r="E10" s="82">
        <v>215</v>
      </c>
      <c r="F10" s="82">
        <v>4</v>
      </c>
      <c r="G10" s="82">
        <v>112</v>
      </c>
      <c r="H10" s="29">
        <v>1</v>
      </c>
      <c r="I10" s="82">
        <v>31</v>
      </c>
      <c r="J10" s="82">
        <v>12</v>
      </c>
      <c r="K10" s="82">
        <v>5</v>
      </c>
      <c r="L10" s="62">
        <v>42</v>
      </c>
      <c r="M10" s="80">
        <v>1</v>
      </c>
      <c r="N10" s="30">
        <v>192</v>
      </c>
      <c r="O10" s="82">
        <v>0</v>
      </c>
      <c r="R10">
        <v>7.2</v>
      </c>
      <c r="S10">
        <v>56</v>
      </c>
      <c r="T10">
        <v>4</v>
      </c>
      <c r="U10">
        <v>0.123</v>
      </c>
      <c r="V10">
        <v>113</v>
      </c>
      <c r="W10">
        <v>3</v>
      </c>
      <c r="X10">
        <v>132</v>
      </c>
      <c r="Y10">
        <v>0</v>
      </c>
      <c r="Z10">
        <v>45</v>
      </c>
      <c r="AA10">
        <v>6</v>
      </c>
      <c r="AB10">
        <v>3</v>
      </c>
      <c r="AC10">
        <v>36</v>
      </c>
      <c r="AD10">
        <v>0</v>
      </c>
      <c r="AE10">
        <v>167</v>
      </c>
      <c r="AF10" s="106">
        <v>0</v>
      </c>
      <c r="AG10" s="107">
        <v>1</v>
      </c>
      <c r="AH10" s="108">
        <f t="shared" si="1"/>
        <v>1</v>
      </c>
      <c r="AI10" s="80">
        <f t="shared" si="2"/>
        <v>0</v>
      </c>
      <c r="AJ10" s="80">
        <f t="shared" si="3"/>
        <v>0.5003103495048834</v>
      </c>
      <c r="AK10" s="106">
        <f t="shared" si="4"/>
        <v>0.5003103495048834</v>
      </c>
      <c r="AL10" s="108">
        <f t="shared" si="5"/>
        <v>0.4996896504951166</v>
      </c>
      <c r="AM10" s="106">
        <f t="shared" si="6"/>
        <v>-0.69376807228309123</v>
      </c>
      <c r="AN10" s="108">
        <f t="shared" si="7"/>
        <v>0</v>
      </c>
      <c r="AO10" s="80">
        <f t="shared" si="8"/>
        <v>1.0012421690326221</v>
      </c>
      <c r="AQ10" s="115">
        <v>1.6587428982286337E-2</v>
      </c>
      <c r="AS10" t="s">
        <v>160</v>
      </c>
      <c r="AT10" s="117" t="str">
        <f>IF(AT8&lt;AT9,"yes","no")</f>
        <v>yes</v>
      </c>
      <c r="AV10" s="106">
        <v>-0.29342753853746867</v>
      </c>
      <c r="AW10" s="107">
        <v>-2.2211659090450551E-3</v>
      </c>
      <c r="AX10" s="107">
        <v>4.6901190150601375E-4</v>
      </c>
      <c r="AY10" s="107">
        <v>1.9738023989173035E-4</v>
      </c>
      <c r="AZ10" s="107">
        <v>1.2197781586334784E-2</v>
      </c>
      <c r="BA10" s="107">
        <v>1.5864020012194661E-4</v>
      </c>
      <c r="BB10" s="107">
        <v>2.6252828832231043E-2</v>
      </c>
      <c r="BC10" s="107">
        <v>-4.4296135015137091E-4</v>
      </c>
      <c r="BD10" s="107">
        <v>3.949273189782828E-3</v>
      </c>
      <c r="BE10" s="107">
        <v>-1.0870414965439006E-4</v>
      </c>
      <c r="BF10" s="107">
        <v>-3.8447642995377313E-4</v>
      </c>
      <c r="BG10" s="107">
        <v>-3.6487406029626318E-3</v>
      </c>
      <c r="BH10" s="107">
        <v>-1.9074701474409197E-4</v>
      </c>
      <c r="BI10" s="107">
        <v>-6.3951967471600263E-3</v>
      </c>
      <c r="BJ10" s="108">
        <v>1.4699880790672423E-3</v>
      </c>
      <c r="BL10" s="115">
        <v>-9.6493418832312756E-16</v>
      </c>
      <c r="BN10" t="s">
        <v>177</v>
      </c>
      <c r="BO10" s="123">
        <v>0.5</v>
      </c>
      <c r="BS10">
        <v>0.23353446675675826</v>
      </c>
      <c r="BT10">
        <v>1</v>
      </c>
      <c r="BU10">
        <v>0</v>
      </c>
      <c r="BV10" s="80">
        <f t="shared" si="13"/>
        <v>6</v>
      </c>
      <c r="BW10" s="80">
        <f t="shared" si="14"/>
        <v>0</v>
      </c>
      <c r="BX10" s="80">
        <f t="shared" si="10"/>
        <v>0.88888888888888884</v>
      </c>
      <c r="BY10" s="80">
        <f t="shared" si="11"/>
        <v>1</v>
      </c>
      <c r="BZ10" s="80">
        <f t="shared" si="12"/>
        <v>1.851851851851849E-2</v>
      </c>
    </row>
    <row r="11" spans="1:78" ht="15.75" x14ac:dyDescent="0.5">
      <c r="A11" s="83">
        <v>9.1999999999999993</v>
      </c>
      <c r="B11" s="82">
        <v>55</v>
      </c>
      <c r="C11" s="82">
        <v>16</v>
      </c>
      <c r="D11" s="84">
        <v>6.5000000000000002E-2</v>
      </c>
      <c r="E11" s="82">
        <v>154</v>
      </c>
      <c r="F11" s="82">
        <v>3</v>
      </c>
      <c r="G11" s="82">
        <v>75</v>
      </c>
      <c r="H11" s="29">
        <v>0</v>
      </c>
      <c r="I11" s="82">
        <v>42</v>
      </c>
      <c r="J11" s="82">
        <v>13</v>
      </c>
      <c r="K11" s="82">
        <v>2</v>
      </c>
      <c r="L11" s="62">
        <v>34</v>
      </c>
      <c r="M11" s="80">
        <v>1</v>
      </c>
      <c r="N11" s="30">
        <v>165</v>
      </c>
      <c r="O11" s="82">
        <v>0</v>
      </c>
      <c r="R11">
        <v>7.3</v>
      </c>
      <c r="S11">
        <v>56</v>
      </c>
      <c r="T11">
        <v>24</v>
      </c>
      <c r="U11">
        <v>1.56</v>
      </c>
      <c r="V11">
        <v>115</v>
      </c>
      <c r="W11">
        <v>5</v>
      </c>
      <c r="X11">
        <v>87</v>
      </c>
      <c r="Y11">
        <v>0</v>
      </c>
      <c r="Z11">
        <v>46</v>
      </c>
      <c r="AA11">
        <v>1</v>
      </c>
      <c r="AB11">
        <v>4</v>
      </c>
      <c r="AC11">
        <v>37</v>
      </c>
      <c r="AD11">
        <v>0</v>
      </c>
      <c r="AE11">
        <v>166</v>
      </c>
      <c r="AF11" s="106">
        <v>1</v>
      </c>
      <c r="AG11" s="107">
        <v>0</v>
      </c>
      <c r="AH11" s="108">
        <f t="shared" si="1"/>
        <v>1</v>
      </c>
      <c r="AI11" s="80">
        <f t="shared" si="2"/>
        <v>1</v>
      </c>
      <c r="AJ11" s="80">
        <f t="shared" si="3"/>
        <v>0.77399825677466694</v>
      </c>
      <c r="AK11" s="106">
        <f t="shared" si="4"/>
        <v>0.77399825677466694</v>
      </c>
      <c r="AL11" s="108">
        <f t="shared" si="5"/>
        <v>0.22600174322533306</v>
      </c>
      <c r="AM11" s="106">
        <f t="shared" si="6"/>
        <v>-0.2561856576240587</v>
      </c>
      <c r="AN11" s="108">
        <f t="shared" si="7"/>
        <v>100</v>
      </c>
      <c r="AO11" s="80">
        <f t="shared" si="8"/>
        <v>0.2919925739459755</v>
      </c>
      <c r="AQ11" s="115">
        <v>0.36945161429236717</v>
      </c>
      <c r="AV11" s="106">
        <v>-5.7081947988493316E-2</v>
      </c>
      <c r="AW11" s="107">
        <v>-9.8492793198751019E-4</v>
      </c>
      <c r="AX11" s="107">
        <v>-7.1437991072352089E-5</v>
      </c>
      <c r="AY11" s="107">
        <v>1.2367014235320294E-4</v>
      </c>
      <c r="AZ11" s="107">
        <v>2.0218849862929217E-3</v>
      </c>
      <c r="BA11" s="107">
        <v>4.9460662397150271E-5</v>
      </c>
      <c r="BB11" s="107">
        <v>-4.4296135015144095E-4</v>
      </c>
      <c r="BC11" s="107">
        <v>1.6596916680932275E-4</v>
      </c>
      <c r="BD11" s="107">
        <v>3.7644811370020787E-4</v>
      </c>
      <c r="BE11" s="107">
        <v>-4.4854818122743082E-5</v>
      </c>
      <c r="BF11" s="107">
        <v>-5.8862086272748013E-5</v>
      </c>
      <c r="BG11" s="107">
        <v>-1.3381840760791862E-4</v>
      </c>
      <c r="BH11" s="107">
        <v>4.1766891897402287E-5</v>
      </c>
      <c r="BI11" s="107">
        <v>-7.7077225920043518E-4</v>
      </c>
      <c r="BJ11" s="108">
        <v>2.667854242000713E-4</v>
      </c>
      <c r="BL11" s="115">
        <v>-1.7390053786527911E-16</v>
      </c>
      <c r="BS11">
        <v>0.23429248727725746</v>
      </c>
      <c r="BT11">
        <v>1</v>
      </c>
      <c r="BU11">
        <v>0</v>
      </c>
      <c r="BV11" s="80">
        <f t="shared" si="13"/>
        <v>7</v>
      </c>
      <c r="BW11" s="80">
        <f t="shared" si="14"/>
        <v>0</v>
      </c>
      <c r="BX11" s="80">
        <f t="shared" si="10"/>
        <v>0.87037037037037035</v>
      </c>
      <c r="BY11" s="80">
        <f t="shared" si="11"/>
        <v>1</v>
      </c>
      <c r="BZ11" s="80">
        <f t="shared" si="12"/>
        <v>1.851851851851849E-2</v>
      </c>
    </row>
    <row r="12" spans="1:78" ht="15.75" x14ac:dyDescent="0.5">
      <c r="A12" s="83">
        <v>10.3</v>
      </c>
      <c r="B12" s="82">
        <v>65</v>
      </c>
      <c r="C12" s="82">
        <v>10</v>
      </c>
      <c r="D12" s="84">
        <v>2.1440000000000001</v>
      </c>
      <c r="E12" s="82">
        <v>97</v>
      </c>
      <c r="F12" s="82">
        <v>2</v>
      </c>
      <c r="G12" s="82">
        <v>100</v>
      </c>
      <c r="H12" s="29">
        <v>0</v>
      </c>
      <c r="I12" s="82">
        <v>32</v>
      </c>
      <c r="J12" s="82">
        <v>8</v>
      </c>
      <c r="K12" s="82">
        <v>2</v>
      </c>
      <c r="L12" s="62">
        <v>51</v>
      </c>
      <c r="M12" s="80">
        <v>1</v>
      </c>
      <c r="N12" s="30">
        <v>180</v>
      </c>
      <c r="O12" s="82">
        <v>1</v>
      </c>
      <c r="R12">
        <v>7.4</v>
      </c>
      <c r="S12">
        <v>44</v>
      </c>
      <c r="T12">
        <v>12</v>
      </c>
      <c r="U12">
        <v>0.97399999999999998</v>
      </c>
      <c r="V12">
        <v>117</v>
      </c>
      <c r="W12">
        <v>3</v>
      </c>
      <c r="X12">
        <v>96</v>
      </c>
      <c r="Y12">
        <v>0</v>
      </c>
      <c r="Z12">
        <v>33</v>
      </c>
      <c r="AA12">
        <v>6</v>
      </c>
      <c r="AB12">
        <v>2</v>
      </c>
      <c r="AC12">
        <v>22</v>
      </c>
      <c r="AD12">
        <v>1</v>
      </c>
      <c r="AE12">
        <v>170</v>
      </c>
      <c r="AF12" s="106">
        <v>0</v>
      </c>
      <c r="AG12" s="107">
        <v>1</v>
      </c>
      <c r="AH12" s="108">
        <f t="shared" si="1"/>
        <v>1</v>
      </c>
      <c r="AI12" s="80">
        <f t="shared" si="2"/>
        <v>0</v>
      </c>
      <c r="AJ12" s="80">
        <f t="shared" si="3"/>
        <v>0.51849938165255205</v>
      </c>
      <c r="AK12" s="106">
        <f t="shared" si="4"/>
        <v>0.51849938165255205</v>
      </c>
      <c r="AL12" s="108">
        <f t="shared" si="5"/>
        <v>0.48150061834744795</v>
      </c>
      <c r="AM12" s="106">
        <f t="shared" si="6"/>
        <v>-0.73084776353408987</v>
      </c>
      <c r="AN12" s="108">
        <f t="shared" si="7"/>
        <v>0</v>
      </c>
      <c r="AO12" s="80">
        <f t="shared" si="8"/>
        <v>1.0768405312377107</v>
      </c>
      <c r="AQ12" s="115">
        <v>7.959149894944284E-3</v>
      </c>
      <c r="AS12" t="s">
        <v>161</v>
      </c>
      <c r="AT12" s="114">
        <f>1-AT4/AT3</f>
        <v>0.15857112557925257</v>
      </c>
      <c r="AV12" s="106">
        <v>0.108261791797461</v>
      </c>
      <c r="AW12" s="107">
        <v>-9.1563454507034465E-3</v>
      </c>
      <c r="AX12" s="107">
        <v>-9.9163800959896787E-4</v>
      </c>
      <c r="AY12" s="107">
        <v>2.1064939962255479E-3</v>
      </c>
      <c r="AZ12" s="107">
        <v>-7.3359059460942431E-3</v>
      </c>
      <c r="BA12" s="107">
        <v>-6.766077792884798E-5</v>
      </c>
      <c r="BB12" s="107">
        <v>3.9492731897824724E-3</v>
      </c>
      <c r="BC12" s="107">
        <v>3.7644811370012867E-4</v>
      </c>
      <c r="BD12" s="107">
        <v>0.24429455362778268</v>
      </c>
      <c r="BE12" s="107">
        <v>1.1729301333073432E-3</v>
      </c>
      <c r="BF12" s="107">
        <v>-1.1352600429836237E-3</v>
      </c>
      <c r="BG12" s="107">
        <v>-1.3980952467501685E-3</v>
      </c>
      <c r="BH12" s="107">
        <v>-7.3070104297292898E-4</v>
      </c>
      <c r="BI12" s="107">
        <v>-2.6452035324822914E-2</v>
      </c>
      <c r="BJ12" s="108">
        <v>-5.9053182491112122E-4</v>
      </c>
      <c r="BL12" s="115">
        <v>1.2148554925415562E-15</v>
      </c>
      <c r="BS12">
        <v>0.2436498384161431</v>
      </c>
      <c r="BT12">
        <v>1</v>
      </c>
      <c r="BU12">
        <v>0</v>
      </c>
      <c r="BV12" s="80">
        <f t="shared" si="13"/>
        <v>8</v>
      </c>
      <c r="BW12" s="80">
        <f t="shared" si="14"/>
        <v>0</v>
      </c>
      <c r="BX12" s="80">
        <f t="shared" si="10"/>
        <v>0.85185185185185186</v>
      </c>
      <c r="BY12" s="80">
        <f t="shared" si="11"/>
        <v>1</v>
      </c>
      <c r="BZ12" s="80">
        <f t="shared" si="12"/>
        <v>1.851851851851849E-2</v>
      </c>
    </row>
    <row r="13" spans="1:78" ht="15.75" x14ac:dyDescent="0.5">
      <c r="A13" s="83">
        <v>19.3</v>
      </c>
      <c r="B13" s="82">
        <v>74</v>
      </c>
      <c r="C13" s="82">
        <v>7</v>
      </c>
      <c r="D13" s="84">
        <v>0.248</v>
      </c>
      <c r="E13" s="82">
        <v>301</v>
      </c>
      <c r="F13" s="82">
        <v>1</v>
      </c>
      <c r="G13" s="82">
        <v>96</v>
      </c>
      <c r="H13" s="29">
        <v>1</v>
      </c>
      <c r="I13" s="82">
        <v>39</v>
      </c>
      <c r="J13" s="82">
        <v>21</v>
      </c>
      <c r="K13" s="82">
        <v>5</v>
      </c>
      <c r="L13" s="62">
        <v>86</v>
      </c>
      <c r="M13" s="80">
        <v>1</v>
      </c>
      <c r="N13" s="30">
        <v>187</v>
      </c>
      <c r="O13" s="82">
        <v>1</v>
      </c>
      <c r="R13">
        <v>7.4</v>
      </c>
      <c r="S13">
        <v>51</v>
      </c>
      <c r="T13">
        <v>4</v>
      </c>
      <c r="U13">
        <v>1.083</v>
      </c>
      <c r="V13">
        <v>101</v>
      </c>
      <c r="W13">
        <v>2</v>
      </c>
      <c r="X13">
        <v>100</v>
      </c>
      <c r="Y13">
        <v>0</v>
      </c>
      <c r="Z13">
        <v>53</v>
      </c>
      <c r="AA13">
        <v>7</v>
      </c>
      <c r="AB13">
        <v>4</v>
      </c>
      <c r="AC13">
        <v>28</v>
      </c>
      <c r="AD13">
        <v>0</v>
      </c>
      <c r="AE13">
        <v>167</v>
      </c>
      <c r="AF13" s="106">
        <v>0</v>
      </c>
      <c r="AG13" s="107">
        <v>1</v>
      </c>
      <c r="AH13" s="108">
        <f t="shared" si="1"/>
        <v>1</v>
      </c>
      <c r="AI13" s="80">
        <f t="shared" si="2"/>
        <v>0</v>
      </c>
      <c r="AJ13" s="80">
        <f t="shared" si="3"/>
        <v>0.22950328868712336</v>
      </c>
      <c r="AK13" s="106">
        <f t="shared" si="4"/>
        <v>0.22950328868712336</v>
      </c>
      <c r="AL13" s="108">
        <f t="shared" si="5"/>
        <v>0.77049671131287667</v>
      </c>
      <c r="AM13" s="106">
        <f t="shared" si="6"/>
        <v>-0.26071989248172239</v>
      </c>
      <c r="AN13" s="108">
        <f t="shared" si="7"/>
        <v>100</v>
      </c>
      <c r="AO13" s="80">
        <f t="shared" si="8"/>
        <v>0.2978640730290264</v>
      </c>
      <c r="AQ13" s="115">
        <v>-0.59059392845124614</v>
      </c>
      <c r="AS13" t="s">
        <v>162</v>
      </c>
      <c r="AT13" s="115">
        <f>1-EXP((-2/AH154)*(AT4-AT3))</f>
        <v>0.18716449212704389</v>
      </c>
      <c r="AV13" s="106">
        <v>-1.4380073532167997E-2</v>
      </c>
      <c r="AW13" s="107">
        <v>2.4558590201339439E-3</v>
      </c>
      <c r="AX13" s="107">
        <v>-3.0922785059695764E-4</v>
      </c>
      <c r="AY13" s="107">
        <v>-5.1489687168527309E-5</v>
      </c>
      <c r="AZ13" s="107">
        <v>-3.508846689157095E-3</v>
      </c>
      <c r="BA13" s="107">
        <v>-6.2099652810580024E-5</v>
      </c>
      <c r="BB13" s="107">
        <v>-1.0870414965437974E-4</v>
      </c>
      <c r="BC13" s="107">
        <v>-4.4854818122734402E-5</v>
      </c>
      <c r="BD13" s="107">
        <v>1.1729301333073519E-3</v>
      </c>
      <c r="BE13" s="107">
        <v>1.292894248371058E-3</v>
      </c>
      <c r="BF13" s="107">
        <v>-1.1711353040535705E-3</v>
      </c>
      <c r="BG13" s="107">
        <v>-2.2784022431184573E-3</v>
      </c>
      <c r="BH13" s="107">
        <v>-1.1823548328886616E-5</v>
      </c>
      <c r="BI13" s="107">
        <v>7.1058222765770481E-3</v>
      </c>
      <c r="BJ13" s="108">
        <v>-7.9380001749152502E-5</v>
      </c>
      <c r="BL13" s="115">
        <v>2.0827047241453327E-16</v>
      </c>
      <c r="BS13">
        <v>0.25226739331716685</v>
      </c>
      <c r="BT13">
        <v>1</v>
      </c>
      <c r="BU13">
        <v>0</v>
      </c>
      <c r="BV13" s="80">
        <f t="shared" si="13"/>
        <v>9</v>
      </c>
      <c r="BW13" s="80">
        <f t="shared" si="14"/>
        <v>0</v>
      </c>
      <c r="BX13" s="80">
        <f t="shared" si="10"/>
        <v>0.83333333333333337</v>
      </c>
      <c r="BY13" s="80">
        <f t="shared" si="11"/>
        <v>1</v>
      </c>
      <c r="BZ13" s="80">
        <f t="shared" si="12"/>
        <v>0</v>
      </c>
    </row>
    <row r="14" spans="1:78" ht="15.75" x14ac:dyDescent="0.5">
      <c r="A14" s="83">
        <v>8.1</v>
      </c>
      <c r="B14" s="82">
        <v>43</v>
      </c>
      <c r="C14" s="82">
        <v>23</v>
      </c>
      <c r="D14" s="84">
        <v>1.607</v>
      </c>
      <c r="E14" s="82">
        <v>123</v>
      </c>
      <c r="F14" s="82">
        <v>1</v>
      </c>
      <c r="G14" s="82">
        <v>72</v>
      </c>
      <c r="H14" s="29">
        <v>0</v>
      </c>
      <c r="I14" s="82">
        <v>45</v>
      </c>
      <c r="J14" s="82">
        <v>8</v>
      </c>
      <c r="K14" s="82">
        <v>3</v>
      </c>
      <c r="L14" s="62">
        <v>19</v>
      </c>
      <c r="M14" s="80">
        <v>0</v>
      </c>
      <c r="N14" s="30">
        <v>170</v>
      </c>
      <c r="O14" s="82">
        <v>0</v>
      </c>
      <c r="R14">
        <v>7.5</v>
      </c>
      <c r="S14">
        <v>43</v>
      </c>
      <c r="T14">
        <v>5</v>
      </c>
      <c r="U14">
        <v>0.48</v>
      </c>
      <c r="V14">
        <v>59</v>
      </c>
      <c r="W14">
        <v>3</v>
      </c>
      <c r="X14">
        <v>127</v>
      </c>
      <c r="Y14">
        <v>0</v>
      </c>
      <c r="Z14">
        <v>30</v>
      </c>
      <c r="AA14">
        <v>4</v>
      </c>
      <c r="AB14">
        <v>2</v>
      </c>
      <c r="AC14">
        <v>17</v>
      </c>
      <c r="AD14">
        <v>0</v>
      </c>
      <c r="AE14">
        <v>175</v>
      </c>
      <c r="AF14" s="106">
        <v>0</v>
      </c>
      <c r="AG14" s="107">
        <v>1</v>
      </c>
      <c r="AH14" s="108">
        <f t="shared" si="1"/>
        <v>1</v>
      </c>
      <c r="AI14" s="80">
        <f t="shared" si="2"/>
        <v>0</v>
      </c>
      <c r="AJ14" s="80">
        <f t="shared" si="3"/>
        <v>0.67360234610498348</v>
      </c>
      <c r="AK14" s="106">
        <f t="shared" si="4"/>
        <v>0.67360234610498348</v>
      </c>
      <c r="AL14" s="108">
        <f t="shared" si="5"/>
        <v>0.32639765389501652</v>
      </c>
      <c r="AM14" s="106">
        <f t="shared" si="6"/>
        <v>-1.1196388437396583</v>
      </c>
      <c r="AN14" s="108">
        <f t="shared" si="7"/>
        <v>0</v>
      </c>
      <c r="AO14" s="80">
        <f t="shared" si="8"/>
        <v>2.0637475118667457</v>
      </c>
      <c r="AQ14" s="115">
        <v>-9.885317084793567E-2</v>
      </c>
      <c r="AS14" t="s">
        <v>163</v>
      </c>
      <c r="AT14" s="116">
        <f>AT13/(1-EXP(2*AT3/AH154))</f>
        <v>0.25662701211929867</v>
      </c>
      <c r="AV14" s="106">
        <v>3.7263680899479741E-2</v>
      </c>
      <c r="AW14" s="107">
        <v>-4.5040289661278871E-3</v>
      </c>
      <c r="AX14" s="107">
        <v>6.4853045583409868E-4</v>
      </c>
      <c r="AY14" s="107">
        <v>1.7884718447175314E-5</v>
      </c>
      <c r="AZ14" s="107">
        <v>4.1074555648222041E-3</v>
      </c>
      <c r="BA14" s="107">
        <v>3.693380544658142E-5</v>
      </c>
      <c r="BB14" s="107">
        <v>-3.8447642995373215E-4</v>
      </c>
      <c r="BC14" s="107">
        <v>-5.886208627275693E-5</v>
      </c>
      <c r="BD14" s="107">
        <v>-1.135260042983673E-3</v>
      </c>
      <c r="BE14" s="107">
        <v>-1.171135304053579E-3</v>
      </c>
      <c r="BF14" s="107">
        <v>4.8765109525156199E-3</v>
      </c>
      <c r="BG14" s="107">
        <v>2.3231811534121035E-3</v>
      </c>
      <c r="BH14" s="107">
        <v>9.4353552067766799E-6</v>
      </c>
      <c r="BI14" s="107">
        <v>-1.6295355853983361E-2</v>
      </c>
      <c r="BJ14" s="108">
        <v>-1.4083407869605309E-4</v>
      </c>
      <c r="BL14" s="115">
        <v>-9.778408099457299E-17</v>
      </c>
      <c r="BS14">
        <v>0.27720518254066429</v>
      </c>
      <c r="BT14">
        <v>0</v>
      </c>
      <c r="BU14">
        <v>1</v>
      </c>
      <c r="BV14" s="80">
        <f t="shared" si="13"/>
        <v>9</v>
      </c>
      <c r="BW14" s="80">
        <f t="shared" si="14"/>
        <v>1</v>
      </c>
      <c r="BX14" s="80">
        <f t="shared" si="10"/>
        <v>0.83333333333333337</v>
      </c>
      <c r="BY14" s="80">
        <f t="shared" si="11"/>
        <v>0.98958333333333337</v>
      </c>
      <c r="BZ14" s="80">
        <f t="shared" si="12"/>
        <v>1.8325617283950591E-2</v>
      </c>
    </row>
    <row r="15" spans="1:78" ht="15.75" x14ac:dyDescent="0.5">
      <c r="A15" s="83">
        <v>9.1</v>
      </c>
      <c r="B15" s="82">
        <v>78</v>
      </c>
      <c r="C15" s="82">
        <v>3</v>
      </c>
      <c r="D15" s="84">
        <v>1.6240000000000001</v>
      </c>
      <c r="E15" s="82">
        <v>148</v>
      </c>
      <c r="F15" s="82">
        <v>5</v>
      </c>
      <c r="G15" s="82">
        <v>73</v>
      </c>
      <c r="H15" s="29">
        <v>0</v>
      </c>
      <c r="I15" s="82">
        <v>39</v>
      </c>
      <c r="J15" s="82">
        <v>11</v>
      </c>
      <c r="K15" s="82">
        <v>4</v>
      </c>
      <c r="L15" s="62">
        <v>59</v>
      </c>
      <c r="M15" s="80">
        <v>0</v>
      </c>
      <c r="N15" s="30">
        <v>175</v>
      </c>
      <c r="O15" s="82">
        <v>1</v>
      </c>
      <c r="R15">
        <v>7.5</v>
      </c>
      <c r="S15">
        <v>51</v>
      </c>
      <c r="T15">
        <v>18</v>
      </c>
      <c r="U15">
        <v>0.23100000000000001</v>
      </c>
      <c r="V15">
        <v>109</v>
      </c>
      <c r="W15">
        <v>5</v>
      </c>
      <c r="X15">
        <v>111</v>
      </c>
      <c r="Y15">
        <v>0</v>
      </c>
      <c r="Z15">
        <v>41</v>
      </c>
      <c r="AA15">
        <v>7</v>
      </c>
      <c r="AB15">
        <v>3</v>
      </c>
      <c r="AC15">
        <v>29</v>
      </c>
      <c r="AD15">
        <v>1</v>
      </c>
      <c r="AE15">
        <v>165</v>
      </c>
      <c r="AF15" s="106">
        <v>1</v>
      </c>
      <c r="AG15" s="107">
        <v>0</v>
      </c>
      <c r="AH15" s="108">
        <f t="shared" si="1"/>
        <v>1</v>
      </c>
      <c r="AI15" s="80">
        <f t="shared" si="2"/>
        <v>1</v>
      </c>
      <c r="AJ15" s="80">
        <f t="shared" si="3"/>
        <v>0.36030285338458706</v>
      </c>
      <c r="AK15" s="106">
        <f t="shared" si="4"/>
        <v>0.36030285338458706</v>
      </c>
      <c r="AL15" s="108">
        <f t="shared" si="5"/>
        <v>0.63969714661541288</v>
      </c>
      <c r="AM15" s="106">
        <f t="shared" si="6"/>
        <v>-1.0208103417907082</v>
      </c>
      <c r="AN15" s="108">
        <f t="shared" si="7"/>
        <v>0</v>
      </c>
      <c r="AO15" s="80">
        <f t="shared" si="8"/>
        <v>1.7754429103357681</v>
      </c>
      <c r="AQ15" s="115">
        <v>0.12393485409802822</v>
      </c>
      <c r="AV15" s="106">
        <v>8.170679583827993E-2</v>
      </c>
      <c r="AW15" s="107">
        <v>1.6409962934268065E-3</v>
      </c>
      <c r="AX15" s="107">
        <v>1.1339951169040737E-3</v>
      </c>
      <c r="AY15" s="107">
        <v>-2.3122441380118281E-4</v>
      </c>
      <c r="AZ15" s="107">
        <v>1.1666248383734421E-3</v>
      </c>
      <c r="BA15" s="107">
        <v>-3.3811140351445117E-4</v>
      </c>
      <c r="BB15" s="107">
        <v>-3.6487406029625702E-3</v>
      </c>
      <c r="BC15" s="107">
        <v>-1.3381840760794044E-4</v>
      </c>
      <c r="BD15" s="107">
        <v>-1.3980952467503645E-3</v>
      </c>
      <c r="BE15" s="107">
        <v>-2.2784022431184487E-3</v>
      </c>
      <c r="BF15" s="107">
        <v>2.3231811534121043E-3</v>
      </c>
      <c r="BG15" s="107">
        <v>3.7641558273021236E-2</v>
      </c>
      <c r="BH15" s="107">
        <v>-1.6814352731297404E-4</v>
      </c>
      <c r="BI15" s="107">
        <v>2.4068139350445345E-2</v>
      </c>
      <c r="BJ15" s="108">
        <v>-7.841761721802678E-4</v>
      </c>
      <c r="BL15" s="115">
        <v>4.5232931130764672E-16</v>
      </c>
      <c r="BS15">
        <v>0.28844500094503145</v>
      </c>
      <c r="BT15">
        <v>1</v>
      </c>
      <c r="BU15">
        <v>0</v>
      </c>
      <c r="BV15" s="80">
        <f t="shared" si="13"/>
        <v>10</v>
      </c>
      <c r="BW15" s="80">
        <f t="shared" si="14"/>
        <v>1</v>
      </c>
      <c r="BX15" s="80">
        <f t="shared" si="10"/>
        <v>0.81481481481481488</v>
      </c>
      <c r="BY15" s="80">
        <f t="shared" si="11"/>
        <v>0.98958333333333337</v>
      </c>
      <c r="BZ15" s="80">
        <f t="shared" si="12"/>
        <v>1.8325617283950699E-2</v>
      </c>
    </row>
    <row r="16" spans="1:78" ht="15.75" x14ac:dyDescent="0.5">
      <c r="A16" s="83">
        <v>15.7</v>
      </c>
      <c r="B16" s="82">
        <v>67</v>
      </c>
      <c r="C16" s="82">
        <v>9</v>
      </c>
      <c r="D16" s="84">
        <v>0.05</v>
      </c>
      <c r="E16" s="82">
        <v>228</v>
      </c>
      <c r="F16" s="82">
        <v>4</v>
      </c>
      <c r="G16" s="82">
        <v>86</v>
      </c>
      <c r="H16" s="29">
        <v>1</v>
      </c>
      <c r="I16" s="82">
        <v>31</v>
      </c>
      <c r="J16" s="82">
        <v>13</v>
      </c>
      <c r="K16" s="82">
        <v>1</v>
      </c>
      <c r="L16" s="62">
        <v>70</v>
      </c>
      <c r="M16" s="80">
        <v>1</v>
      </c>
      <c r="N16" s="30">
        <v>181</v>
      </c>
      <c r="O16" s="82">
        <v>0</v>
      </c>
      <c r="R16">
        <v>7.6</v>
      </c>
      <c r="S16">
        <v>42</v>
      </c>
      <c r="T16">
        <v>1</v>
      </c>
      <c r="U16">
        <v>1.4279999999999999</v>
      </c>
      <c r="V16">
        <v>121</v>
      </c>
      <c r="W16">
        <v>4</v>
      </c>
      <c r="X16">
        <v>84</v>
      </c>
      <c r="Y16">
        <v>0</v>
      </c>
      <c r="Z16">
        <v>45</v>
      </c>
      <c r="AA16">
        <v>5</v>
      </c>
      <c r="AB16">
        <v>4</v>
      </c>
      <c r="AC16">
        <v>14</v>
      </c>
      <c r="AD16">
        <v>0</v>
      </c>
      <c r="AE16">
        <v>165</v>
      </c>
      <c r="AF16" s="106">
        <v>1</v>
      </c>
      <c r="AG16" s="107">
        <v>0</v>
      </c>
      <c r="AH16" s="108">
        <f t="shared" si="1"/>
        <v>1</v>
      </c>
      <c r="AI16" s="80">
        <f t="shared" si="2"/>
        <v>1</v>
      </c>
      <c r="AJ16" s="80">
        <f t="shared" si="3"/>
        <v>0.43938368668544298</v>
      </c>
      <c r="AK16" s="106">
        <f t="shared" si="4"/>
        <v>0.43938368668544298</v>
      </c>
      <c r="AL16" s="108">
        <f t="shared" si="5"/>
        <v>0.56061631331455697</v>
      </c>
      <c r="AM16" s="106">
        <f t="shared" si="6"/>
        <v>-0.82238224606255883</v>
      </c>
      <c r="AN16" s="108">
        <f t="shared" si="7"/>
        <v>0</v>
      </c>
      <c r="AO16" s="80">
        <f t="shared" si="8"/>
        <v>1.2759151746020669</v>
      </c>
      <c r="AQ16" s="115">
        <v>-0.15973120571429847</v>
      </c>
      <c r="AS16" t="s">
        <v>164</v>
      </c>
      <c r="AT16" s="114">
        <f>AO154</f>
        <v>158.56470241158766</v>
      </c>
      <c r="AV16" s="106">
        <v>-4.7580418818783006E-3</v>
      </c>
      <c r="AW16" s="107">
        <v>-1.0494814739697491E-4</v>
      </c>
      <c r="AX16" s="107">
        <v>-2.4549793312088656E-4</v>
      </c>
      <c r="AY16" s="107">
        <v>2.0824979703894978E-5</v>
      </c>
      <c r="AZ16" s="107">
        <v>3.1316378246518827E-4</v>
      </c>
      <c r="BA16" s="107">
        <v>1.3804710327608428E-5</v>
      </c>
      <c r="BB16" s="107">
        <v>-1.9074701474412469E-4</v>
      </c>
      <c r="BC16" s="107">
        <v>4.1766891897398743E-5</v>
      </c>
      <c r="BD16" s="107">
        <v>-7.3070104297291694E-4</v>
      </c>
      <c r="BE16" s="107">
        <v>-1.1823548328892083E-5</v>
      </c>
      <c r="BF16" s="107">
        <v>9.4353552067831411E-6</v>
      </c>
      <c r="BG16" s="107">
        <v>-1.681435273129577E-4</v>
      </c>
      <c r="BH16" s="107">
        <v>2.0181826910931893E-4</v>
      </c>
      <c r="BI16" s="107">
        <v>-1.269098060698219E-3</v>
      </c>
      <c r="BJ16" s="108">
        <v>4.310842697956204E-5</v>
      </c>
      <c r="BL16" s="115">
        <v>-4.7083150891640008E-18</v>
      </c>
      <c r="BS16">
        <v>0.28954828945041317</v>
      </c>
      <c r="BT16">
        <v>1</v>
      </c>
      <c r="BU16">
        <v>0</v>
      </c>
      <c r="BV16" s="80">
        <f t="shared" si="13"/>
        <v>11</v>
      </c>
      <c r="BW16" s="80">
        <f t="shared" si="14"/>
        <v>1</v>
      </c>
      <c r="BX16" s="80">
        <f t="shared" si="10"/>
        <v>0.79629629629629628</v>
      </c>
      <c r="BY16" s="80">
        <f t="shared" si="11"/>
        <v>0.98958333333333337</v>
      </c>
      <c r="BZ16" s="80">
        <f t="shared" si="12"/>
        <v>1.8325617283950591E-2</v>
      </c>
    </row>
    <row r="17" spans="1:78" ht="15.75" x14ac:dyDescent="0.5">
      <c r="A17" s="83">
        <v>9.8000000000000007</v>
      </c>
      <c r="B17" s="82">
        <v>62</v>
      </c>
      <c r="C17" s="82">
        <v>16</v>
      </c>
      <c r="D17" s="84">
        <v>0.58799999999999997</v>
      </c>
      <c r="E17" s="82">
        <v>136</v>
      </c>
      <c r="F17" s="82">
        <v>4</v>
      </c>
      <c r="G17" s="82">
        <v>121</v>
      </c>
      <c r="H17" s="29">
        <v>1</v>
      </c>
      <c r="I17" s="82">
        <v>41</v>
      </c>
      <c r="J17" s="82">
        <v>10</v>
      </c>
      <c r="K17" s="82">
        <v>3</v>
      </c>
      <c r="L17" s="62">
        <v>44</v>
      </c>
      <c r="M17" s="80">
        <v>1</v>
      </c>
      <c r="N17" s="30">
        <v>167</v>
      </c>
      <c r="O17" s="82">
        <v>1</v>
      </c>
      <c r="R17">
        <v>7.6</v>
      </c>
      <c r="S17">
        <v>50</v>
      </c>
      <c r="T17">
        <v>3</v>
      </c>
      <c r="U17">
        <v>0.53200000000000003</v>
      </c>
      <c r="V17">
        <v>111</v>
      </c>
      <c r="W17">
        <v>2</v>
      </c>
      <c r="X17">
        <v>120</v>
      </c>
      <c r="Y17">
        <v>0</v>
      </c>
      <c r="Z17">
        <v>46</v>
      </c>
      <c r="AA17">
        <v>3</v>
      </c>
      <c r="AB17">
        <v>4</v>
      </c>
      <c r="AC17">
        <v>26</v>
      </c>
      <c r="AD17">
        <v>0</v>
      </c>
      <c r="AE17">
        <v>172</v>
      </c>
      <c r="AF17" s="106">
        <v>0</v>
      </c>
      <c r="AG17" s="107">
        <v>1</v>
      </c>
      <c r="AH17" s="108">
        <f t="shared" si="1"/>
        <v>1</v>
      </c>
      <c r="AI17" s="80">
        <f t="shared" si="2"/>
        <v>0</v>
      </c>
      <c r="AJ17" s="80">
        <f t="shared" si="3"/>
        <v>0.2980894446806821</v>
      </c>
      <c r="AK17" s="106">
        <f t="shared" si="4"/>
        <v>0.2980894446806821</v>
      </c>
      <c r="AL17" s="108">
        <f t="shared" si="5"/>
        <v>0.7019105553193179</v>
      </c>
      <c r="AM17" s="106">
        <f t="shared" si="6"/>
        <v>-0.35394929714923451</v>
      </c>
      <c r="AN17" s="108">
        <f t="shared" si="7"/>
        <v>100</v>
      </c>
      <c r="AO17" s="80">
        <f t="shared" si="8"/>
        <v>0.42468294916162536</v>
      </c>
      <c r="AQ17" s="115">
        <v>9.2705251693476643E-3</v>
      </c>
      <c r="AS17" t="s">
        <v>101</v>
      </c>
      <c r="AT17" s="115">
        <f>COUNT(AH4:AH153)-2</f>
        <v>148</v>
      </c>
      <c r="AV17" s="106">
        <v>0.11082124370824815</v>
      </c>
      <c r="AW17" s="107">
        <v>1.9185741995187588E-2</v>
      </c>
      <c r="AX17" s="107">
        <v>-2.3209540334873094E-4</v>
      </c>
      <c r="AY17" s="107">
        <v>-1.8274802347176223E-3</v>
      </c>
      <c r="AZ17" s="107">
        <v>-3.0934246896889402E-2</v>
      </c>
      <c r="BA17" s="107">
        <v>-9.8774667645578338E-4</v>
      </c>
      <c r="BB17" s="107">
        <v>-6.3951967471599638E-3</v>
      </c>
      <c r="BC17" s="107">
        <v>-7.7077225920044038E-4</v>
      </c>
      <c r="BD17" s="107">
        <v>-2.6452035324823101E-2</v>
      </c>
      <c r="BE17" s="107">
        <v>7.1058222765771114E-3</v>
      </c>
      <c r="BF17" s="107">
        <v>-1.6295355853983319E-2</v>
      </c>
      <c r="BG17" s="107">
        <v>2.4068139350445349E-2</v>
      </c>
      <c r="BH17" s="107">
        <v>-1.2690980606982205E-3</v>
      </c>
      <c r="BI17" s="107">
        <v>0.29516428252782284</v>
      </c>
      <c r="BJ17" s="108">
        <v>-1.6704263933346873E-3</v>
      </c>
      <c r="BL17" s="115">
        <v>1.0929375910677276E-15</v>
      </c>
      <c r="BS17">
        <v>0.29634017934215579</v>
      </c>
      <c r="BT17">
        <v>1</v>
      </c>
      <c r="BU17">
        <v>0</v>
      </c>
      <c r="BV17" s="80">
        <f t="shared" si="13"/>
        <v>12</v>
      </c>
      <c r="BW17" s="80">
        <f t="shared" si="14"/>
        <v>1</v>
      </c>
      <c r="BX17" s="80">
        <f t="shared" si="10"/>
        <v>0.77777777777777779</v>
      </c>
      <c r="BY17" s="80">
        <f t="shared" si="11"/>
        <v>0.98958333333333337</v>
      </c>
      <c r="BZ17" s="80">
        <f t="shared" si="12"/>
        <v>1.8325617283950591E-2</v>
      </c>
    </row>
    <row r="18" spans="1:78" ht="15.75" x14ac:dyDescent="0.5">
      <c r="A18" s="83">
        <v>19.5</v>
      </c>
      <c r="B18" s="82">
        <v>99</v>
      </c>
      <c r="C18" s="82">
        <v>9</v>
      </c>
      <c r="D18" s="84">
        <v>1.76</v>
      </c>
      <c r="E18" s="82">
        <v>369</v>
      </c>
      <c r="F18" s="82">
        <v>4</v>
      </c>
      <c r="G18" s="82">
        <v>85</v>
      </c>
      <c r="H18" s="29">
        <v>1</v>
      </c>
      <c r="I18" s="82">
        <v>38</v>
      </c>
      <c r="J18" s="82">
        <v>12</v>
      </c>
      <c r="K18" s="82">
        <v>2</v>
      </c>
      <c r="L18" s="62">
        <v>68</v>
      </c>
      <c r="M18" s="80">
        <v>1</v>
      </c>
      <c r="N18" s="30">
        <v>170</v>
      </c>
      <c r="O18" s="82">
        <v>0</v>
      </c>
      <c r="R18">
        <v>7.6</v>
      </c>
      <c r="S18">
        <v>51</v>
      </c>
      <c r="T18">
        <v>15</v>
      </c>
      <c r="U18">
        <v>0.93500000000000005</v>
      </c>
      <c r="V18">
        <v>112</v>
      </c>
      <c r="W18">
        <v>4</v>
      </c>
      <c r="X18">
        <v>72</v>
      </c>
      <c r="Y18">
        <v>0</v>
      </c>
      <c r="Z18">
        <v>36</v>
      </c>
      <c r="AA18">
        <v>4</v>
      </c>
      <c r="AB18">
        <v>3</v>
      </c>
      <c r="AC18">
        <v>29</v>
      </c>
      <c r="AD18">
        <v>0</v>
      </c>
      <c r="AE18">
        <v>171</v>
      </c>
      <c r="AF18" s="106">
        <v>1</v>
      </c>
      <c r="AG18" s="107">
        <v>0</v>
      </c>
      <c r="AH18" s="108">
        <f t="shared" si="1"/>
        <v>1</v>
      </c>
      <c r="AI18" s="80">
        <f t="shared" si="2"/>
        <v>1</v>
      </c>
      <c r="AJ18" s="80">
        <f t="shared" si="3"/>
        <v>0.81558495719629698</v>
      </c>
      <c r="AK18" s="106">
        <f t="shared" si="4"/>
        <v>0.81558495719629698</v>
      </c>
      <c r="AL18" s="108">
        <f t="shared" si="5"/>
        <v>0.18441504280370302</v>
      </c>
      <c r="AM18" s="106">
        <f t="shared" si="6"/>
        <v>-0.20384968430148914</v>
      </c>
      <c r="AN18" s="108">
        <f t="shared" si="7"/>
        <v>100</v>
      </c>
      <c r="AO18" s="80">
        <f t="shared" si="8"/>
        <v>0.22611383544598354</v>
      </c>
      <c r="AQ18" s="115">
        <v>-1.6299124073849312</v>
      </c>
      <c r="AS18" t="s">
        <v>158</v>
      </c>
      <c r="AT18" s="115">
        <f>_xlfn.CHISQ.DIST.RT(AT16,AT17)</f>
        <v>0.26155266950408473</v>
      </c>
      <c r="AV18" s="109">
        <v>-0.45037405429329636</v>
      </c>
      <c r="AW18" s="110">
        <v>-1.0140302573047644E-2</v>
      </c>
      <c r="AX18" s="110">
        <v>6.8166174112288454E-5</v>
      </c>
      <c r="AY18" s="110">
        <v>4.7064222976194022E-4</v>
      </c>
      <c r="AZ18" s="110">
        <v>4.8174794442430802E-3</v>
      </c>
      <c r="BA18" s="110">
        <v>4.2865750811989033E-4</v>
      </c>
      <c r="BB18" s="110">
        <v>1.4699880790668195E-3</v>
      </c>
      <c r="BC18" s="110">
        <v>2.667854242001054E-4</v>
      </c>
      <c r="BD18" s="110">
        <v>-5.9053182491047927E-4</v>
      </c>
      <c r="BE18" s="110">
        <v>-7.9380001749216185E-5</v>
      </c>
      <c r="BF18" s="110">
        <v>-1.4083407869603902E-4</v>
      </c>
      <c r="BG18" s="110">
        <v>-7.8417617218017445E-4</v>
      </c>
      <c r="BH18" s="110">
        <v>4.3108426979601898E-5</v>
      </c>
      <c r="BI18" s="110">
        <v>-1.6704263933346735E-3</v>
      </c>
      <c r="BJ18" s="111">
        <v>2.6171413978724758E-3</v>
      </c>
      <c r="BL18" s="116">
        <v>-1.652712724511712E-15</v>
      </c>
      <c r="BS18">
        <v>0.2980894446806821</v>
      </c>
      <c r="BT18">
        <v>1</v>
      </c>
      <c r="BU18">
        <v>0</v>
      </c>
      <c r="BV18" s="80">
        <f t="shared" si="13"/>
        <v>13</v>
      </c>
      <c r="BW18" s="80">
        <f t="shared" si="14"/>
        <v>1</v>
      </c>
      <c r="BX18" s="80">
        <f t="shared" si="10"/>
        <v>0.7592592592592593</v>
      </c>
      <c r="BY18" s="80">
        <f t="shared" si="11"/>
        <v>0.98958333333333337</v>
      </c>
      <c r="BZ18" s="80">
        <f t="shared" si="12"/>
        <v>1.8325617283950699E-2</v>
      </c>
    </row>
    <row r="19" spans="1:78" ht="15.75" x14ac:dyDescent="0.5">
      <c r="A19" s="83">
        <v>16.2</v>
      </c>
      <c r="B19" s="82">
        <v>67</v>
      </c>
      <c r="C19" s="82">
        <v>8</v>
      </c>
      <c r="D19" s="84">
        <v>4.4999999999999998E-2</v>
      </c>
      <c r="E19" s="82">
        <v>187</v>
      </c>
      <c r="F19" s="82">
        <v>0</v>
      </c>
      <c r="G19" s="82">
        <v>73</v>
      </c>
      <c r="H19" s="29">
        <v>1</v>
      </c>
      <c r="I19" s="82">
        <v>29</v>
      </c>
      <c r="J19" s="82">
        <v>13</v>
      </c>
      <c r="K19" s="82">
        <v>1</v>
      </c>
      <c r="L19" s="62">
        <v>45</v>
      </c>
      <c r="M19" s="80">
        <v>1</v>
      </c>
      <c r="N19" s="30">
        <v>192</v>
      </c>
      <c r="O19" s="82">
        <v>1</v>
      </c>
      <c r="R19">
        <v>7.7</v>
      </c>
      <c r="S19">
        <v>46</v>
      </c>
      <c r="T19">
        <v>3</v>
      </c>
      <c r="U19">
        <v>2.6259999999999999</v>
      </c>
      <c r="V19">
        <v>43</v>
      </c>
      <c r="W19">
        <v>2</v>
      </c>
      <c r="X19">
        <v>74</v>
      </c>
      <c r="Y19">
        <v>0</v>
      </c>
      <c r="Z19">
        <v>50</v>
      </c>
      <c r="AA19">
        <v>4</v>
      </c>
      <c r="AB19">
        <v>4</v>
      </c>
      <c r="AC19">
        <v>21</v>
      </c>
      <c r="AD19">
        <v>0</v>
      </c>
      <c r="AE19">
        <v>180</v>
      </c>
      <c r="AF19" s="106">
        <v>0</v>
      </c>
      <c r="AG19" s="107">
        <v>1</v>
      </c>
      <c r="AH19" s="108">
        <f t="shared" si="1"/>
        <v>1</v>
      </c>
      <c r="AI19" s="80">
        <f t="shared" si="2"/>
        <v>0</v>
      </c>
      <c r="AJ19" s="80">
        <f t="shared" si="3"/>
        <v>0.37873438485128141</v>
      </c>
      <c r="AK19" s="106">
        <f t="shared" si="4"/>
        <v>0.37873438485128141</v>
      </c>
      <c r="AL19" s="108">
        <f t="shared" si="5"/>
        <v>0.62126561514871859</v>
      </c>
      <c r="AM19" s="106">
        <f t="shared" si="6"/>
        <v>-0.47599656683893943</v>
      </c>
      <c r="AN19" s="108">
        <f t="shared" si="7"/>
        <v>100</v>
      </c>
      <c r="AO19" s="80">
        <f t="shared" si="8"/>
        <v>0.60961748987286213</v>
      </c>
      <c r="AQ19" s="116">
        <v>8.6320649561639692E-2</v>
      </c>
      <c r="AS19" t="s">
        <v>159</v>
      </c>
      <c r="AT19" s="115">
        <f>AT9</f>
        <v>0.05</v>
      </c>
      <c r="BS19">
        <v>0.30333300804726365</v>
      </c>
      <c r="BT19">
        <v>1</v>
      </c>
      <c r="BU19">
        <v>0</v>
      </c>
      <c r="BV19" s="80">
        <f t="shared" si="13"/>
        <v>14</v>
      </c>
      <c r="BW19" s="80">
        <f t="shared" si="14"/>
        <v>1</v>
      </c>
      <c r="BX19" s="80">
        <f t="shared" si="10"/>
        <v>0.7407407407407407</v>
      </c>
      <c r="BY19" s="80">
        <f t="shared" si="11"/>
        <v>0.98958333333333337</v>
      </c>
      <c r="BZ19" s="80">
        <f t="shared" si="12"/>
        <v>1.8325617283950591E-2</v>
      </c>
    </row>
    <row r="20" spans="1:78" ht="15.75" x14ac:dyDescent="0.5">
      <c r="A20" s="83">
        <v>8</v>
      </c>
      <c r="B20" s="82">
        <v>51</v>
      </c>
      <c r="C20" s="82">
        <v>12</v>
      </c>
      <c r="D20" s="84">
        <v>1</v>
      </c>
      <c r="E20" s="82">
        <v>66</v>
      </c>
      <c r="F20" s="82">
        <v>3</v>
      </c>
      <c r="G20" s="82">
        <v>90</v>
      </c>
      <c r="H20" s="29">
        <v>0</v>
      </c>
      <c r="I20" s="82">
        <v>34</v>
      </c>
      <c r="J20" s="82">
        <v>6</v>
      </c>
      <c r="K20" s="82">
        <v>2</v>
      </c>
      <c r="L20" s="62">
        <v>25</v>
      </c>
      <c r="M20" s="80">
        <v>0</v>
      </c>
      <c r="N20" s="30">
        <v>184</v>
      </c>
      <c r="O20" s="82">
        <v>1</v>
      </c>
      <c r="R20">
        <v>7.8</v>
      </c>
      <c r="S20">
        <v>46</v>
      </c>
      <c r="T20">
        <v>17</v>
      </c>
      <c r="U20">
        <v>1.4810000000000001</v>
      </c>
      <c r="V20">
        <v>126</v>
      </c>
      <c r="W20">
        <v>3</v>
      </c>
      <c r="X20">
        <v>97</v>
      </c>
      <c r="Y20">
        <v>0</v>
      </c>
      <c r="Z20">
        <v>40</v>
      </c>
      <c r="AA20">
        <v>1</v>
      </c>
      <c r="AB20">
        <v>6</v>
      </c>
      <c r="AC20">
        <v>24</v>
      </c>
      <c r="AD20">
        <v>0</v>
      </c>
      <c r="AE20">
        <v>165</v>
      </c>
      <c r="AF20" s="106">
        <v>0</v>
      </c>
      <c r="AG20" s="107">
        <v>1</v>
      </c>
      <c r="AH20" s="108">
        <f t="shared" si="1"/>
        <v>1</v>
      </c>
      <c r="AI20" s="80">
        <f t="shared" si="2"/>
        <v>0</v>
      </c>
      <c r="AJ20" s="80">
        <f t="shared" si="3"/>
        <v>0.4970265448979253</v>
      </c>
      <c r="AK20" s="106">
        <f t="shared" si="4"/>
        <v>0.4970265448979253</v>
      </c>
      <c r="AL20" s="108">
        <f t="shared" si="5"/>
        <v>0.5029734551020747</v>
      </c>
      <c r="AM20" s="106">
        <f t="shared" si="6"/>
        <v>-0.68721788343185908</v>
      </c>
      <c r="AN20" s="108">
        <f t="shared" si="7"/>
        <v>100</v>
      </c>
      <c r="AO20" s="80">
        <f t="shared" si="8"/>
        <v>0.98817649292656506</v>
      </c>
      <c r="AS20" t="s">
        <v>160</v>
      </c>
      <c r="AT20" s="117" t="str">
        <f>IF(AT18&lt;AT19,"yes","no")</f>
        <v>no</v>
      </c>
      <c r="BS20">
        <v>0.31210130480083542</v>
      </c>
      <c r="BT20">
        <v>1</v>
      </c>
      <c r="BU20">
        <v>0</v>
      </c>
      <c r="BV20" s="80">
        <f t="shared" si="13"/>
        <v>15</v>
      </c>
      <c r="BW20" s="80">
        <f t="shared" si="14"/>
        <v>1</v>
      </c>
      <c r="BX20" s="80">
        <f t="shared" si="10"/>
        <v>0.72222222222222221</v>
      </c>
      <c r="BY20" s="80">
        <f t="shared" si="11"/>
        <v>0.98958333333333337</v>
      </c>
      <c r="BZ20" s="80">
        <f t="shared" si="12"/>
        <v>1.8325617283950591E-2</v>
      </c>
    </row>
    <row r="21" spans="1:78" ht="15.75" x14ac:dyDescent="0.5">
      <c r="A21" s="83">
        <v>12.2</v>
      </c>
      <c r="B21" s="82">
        <v>71</v>
      </c>
      <c r="C21" s="82">
        <v>13</v>
      </c>
      <c r="D21" s="84">
        <v>0.121</v>
      </c>
      <c r="E21" s="82">
        <v>116</v>
      </c>
      <c r="F21" s="82">
        <v>0</v>
      </c>
      <c r="G21" s="82">
        <v>82</v>
      </c>
      <c r="H21" s="29">
        <v>1</v>
      </c>
      <c r="I21" s="82">
        <v>34</v>
      </c>
      <c r="J21" s="82">
        <v>8</v>
      </c>
      <c r="K21" s="82">
        <v>2</v>
      </c>
      <c r="L21" s="62">
        <v>51</v>
      </c>
      <c r="M21" s="80">
        <v>1</v>
      </c>
      <c r="N21" s="30">
        <v>193</v>
      </c>
      <c r="O21" s="82">
        <v>0</v>
      </c>
      <c r="R21">
        <v>7.9</v>
      </c>
      <c r="S21">
        <v>35</v>
      </c>
      <c r="T21">
        <v>6</v>
      </c>
      <c r="U21">
        <v>4.7E-2</v>
      </c>
      <c r="V21">
        <v>65</v>
      </c>
      <c r="W21">
        <v>4</v>
      </c>
      <c r="X21">
        <v>88</v>
      </c>
      <c r="Y21">
        <v>0</v>
      </c>
      <c r="Z21">
        <v>27</v>
      </c>
      <c r="AA21">
        <v>5</v>
      </c>
      <c r="AB21">
        <v>6</v>
      </c>
      <c r="AC21">
        <v>16</v>
      </c>
      <c r="AD21">
        <v>0</v>
      </c>
      <c r="AE21">
        <v>186</v>
      </c>
      <c r="AF21" s="106">
        <v>1</v>
      </c>
      <c r="AG21" s="107">
        <v>0</v>
      </c>
      <c r="AH21" s="108">
        <f t="shared" si="1"/>
        <v>1</v>
      </c>
      <c r="AI21" s="80">
        <f t="shared" si="2"/>
        <v>1</v>
      </c>
      <c r="AJ21" s="80">
        <f t="shared" si="3"/>
        <v>0.70396585578590265</v>
      </c>
      <c r="AK21" s="106">
        <f t="shared" si="4"/>
        <v>0.70396585578590265</v>
      </c>
      <c r="AL21" s="108">
        <f t="shared" si="5"/>
        <v>0.29603414421409735</v>
      </c>
      <c r="AM21" s="106">
        <f t="shared" si="6"/>
        <v>-0.35102542430438799</v>
      </c>
      <c r="AN21" s="108">
        <f t="shared" si="7"/>
        <v>100</v>
      </c>
      <c r="AO21" s="80">
        <f t="shared" si="8"/>
        <v>0.42052344127345048</v>
      </c>
      <c r="BS21">
        <v>0.33344253824756243</v>
      </c>
      <c r="BT21">
        <v>1</v>
      </c>
      <c r="BU21">
        <v>0</v>
      </c>
      <c r="BV21" s="80">
        <f t="shared" si="13"/>
        <v>16</v>
      </c>
      <c r="BW21" s="80">
        <f t="shared" si="14"/>
        <v>1</v>
      </c>
      <c r="BX21" s="80">
        <f t="shared" si="10"/>
        <v>0.70370370370370372</v>
      </c>
      <c r="BY21" s="80">
        <f t="shared" si="11"/>
        <v>0.98958333333333337</v>
      </c>
      <c r="BZ21" s="80">
        <f t="shared" si="12"/>
        <v>0</v>
      </c>
    </row>
    <row r="22" spans="1:78" ht="15.75" x14ac:dyDescent="0.5">
      <c r="A22" s="83">
        <v>11.1</v>
      </c>
      <c r="B22" s="82">
        <v>65</v>
      </c>
      <c r="C22" s="82">
        <v>3</v>
      </c>
      <c r="D22" s="84">
        <v>0.159</v>
      </c>
      <c r="E22" s="82">
        <v>144</v>
      </c>
      <c r="F22" s="82">
        <v>2</v>
      </c>
      <c r="G22" s="82">
        <v>85</v>
      </c>
      <c r="H22" s="29">
        <v>1</v>
      </c>
      <c r="I22" s="82">
        <v>47</v>
      </c>
      <c r="J22" s="82">
        <v>14</v>
      </c>
      <c r="K22" s="82">
        <v>3</v>
      </c>
      <c r="L22" s="62">
        <v>59</v>
      </c>
      <c r="M22" s="80">
        <v>1</v>
      </c>
      <c r="N22" s="30">
        <v>174</v>
      </c>
      <c r="O22" s="82">
        <v>0</v>
      </c>
      <c r="R22">
        <v>7.9</v>
      </c>
      <c r="S22">
        <v>42</v>
      </c>
      <c r="T22">
        <v>4</v>
      </c>
      <c r="U22">
        <v>1.2829999999999999</v>
      </c>
      <c r="V22">
        <v>68</v>
      </c>
      <c r="W22">
        <v>4</v>
      </c>
      <c r="X22">
        <v>90</v>
      </c>
      <c r="Y22">
        <v>0</v>
      </c>
      <c r="Z22">
        <v>37</v>
      </c>
      <c r="AA22">
        <v>6</v>
      </c>
      <c r="AB22">
        <v>3</v>
      </c>
      <c r="AC22">
        <v>17</v>
      </c>
      <c r="AD22">
        <v>0</v>
      </c>
      <c r="AE22">
        <v>175</v>
      </c>
      <c r="AF22" s="106">
        <v>1</v>
      </c>
      <c r="AG22" s="107">
        <v>0</v>
      </c>
      <c r="AH22" s="108">
        <f t="shared" si="1"/>
        <v>1</v>
      </c>
      <c r="AI22" s="80">
        <f t="shared" si="2"/>
        <v>1</v>
      </c>
      <c r="AJ22" s="80">
        <f t="shared" si="3"/>
        <v>0.68229858279204036</v>
      </c>
      <c r="AK22" s="106">
        <f t="shared" si="4"/>
        <v>0.68229858279204036</v>
      </c>
      <c r="AL22" s="108">
        <f t="shared" si="5"/>
        <v>0.31770141720795964</v>
      </c>
      <c r="AM22" s="106">
        <f t="shared" si="6"/>
        <v>-0.38228791226677039</v>
      </c>
      <c r="AN22" s="108">
        <f t="shared" si="7"/>
        <v>100</v>
      </c>
      <c r="AO22" s="80">
        <f t="shared" si="8"/>
        <v>0.46563399839977787</v>
      </c>
      <c r="BS22">
        <v>0.34004868501137908</v>
      </c>
      <c r="BT22">
        <v>0</v>
      </c>
      <c r="BU22">
        <v>1</v>
      </c>
      <c r="BV22" s="80">
        <f t="shared" si="13"/>
        <v>16</v>
      </c>
      <c r="BW22" s="80">
        <f t="shared" si="14"/>
        <v>2</v>
      </c>
      <c r="BX22" s="80">
        <f t="shared" si="10"/>
        <v>0.70370370370370372</v>
      </c>
      <c r="BY22" s="80">
        <f t="shared" si="11"/>
        <v>0.97916666666666663</v>
      </c>
      <c r="BZ22" s="80">
        <f t="shared" si="12"/>
        <v>1.8132716049382797E-2</v>
      </c>
    </row>
    <row r="23" spans="1:78" ht="15.75" x14ac:dyDescent="0.5">
      <c r="A23" s="83">
        <v>16.8</v>
      </c>
      <c r="B23" s="82">
        <v>86</v>
      </c>
      <c r="C23" s="82">
        <v>8</v>
      </c>
      <c r="D23" s="84">
        <v>2.2839999999999998</v>
      </c>
      <c r="E23" s="82">
        <v>201</v>
      </c>
      <c r="F23" s="82">
        <v>0</v>
      </c>
      <c r="G23" s="82">
        <v>80</v>
      </c>
      <c r="H23" s="29">
        <v>1</v>
      </c>
      <c r="I23" s="82">
        <v>38</v>
      </c>
      <c r="J23" s="82">
        <v>10</v>
      </c>
      <c r="K23" s="82">
        <v>2</v>
      </c>
      <c r="L23" s="62">
        <v>78</v>
      </c>
      <c r="M23" s="80">
        <v>1</v>
      </c>
      <c r="N23" s="30">
        <v>192</v>
      </c>
      <c r="O23" s="82">
        <v>1</v>
      </c>
      <c r="R23">
        <v>7.9</v>
      </c>
      <c r="S23">
        <v>51</v>
      </c>
      <c r="T23">
        <v>3</v>
      </c>
      <c r="U23">
        <v>1.464</v>
      </c>
      <c r="V23">
        <v>118</v>
      </c>
      <c r="W23">
        <v>4</v>
      </c>
      <c r="X23">
        <v>115</v>
      </c>
      <c r="Y23">
        <v>0</v>
      </c>
      <c r="Z23">
        <v>46</v>
      </c>
      <c r="AA23">
        <v>6</v>
      </c>
      <c r="AB23">
        <v>4</v>
      </c>
      <c r="AC23">
        <v>31</v>
      </c>
      <c r="AD23">
        <v>0</v>
      </c>
      <c r="AE23">
        <v>167</v>
      </c>
      <c r="AF23" s="106">
        <v>1</v>
      </c>
      <c r="AG23" s="107">
        <v>0</v>
      </c>
      <c r="AH23" s="108">
        <f t="shared" si="1"/>
        <v>1</v>
      </c>
      <c r="AI23" s="80">
        <f t="shared" si="2"/>
        <v>1</v>
      </c>
      <c r="AJ23" s="80">
        <f t="shared" si="3"/>
        <v>0.64741912823949288</v>
      </c>
      <c r="AK23" s="106">
        <f t="shared" si="4"/>
        <v>0.64741912823949288</v>
      </c>
      <c r="AL23" s="108">
        <f t="shared" si="5"/>
        <v>0.35258087176050712</v>
      </c>
      <c r="AM23" s="106">
        <f t="shared" si="6"/>
        <v>-0.43476139168073358</v>
      </c>
      <c r="AN23" s="108">
        <f t="shared" si="7"/>
        <v>100</v>
      </c>
      <c r="AO23" s="80">
        <f t="shared" si="8"/>
        <v>0.54459446188942473</v>
      </c>
      <c r="BS23">
        <v>0.35120467017261431</v>
      </c>
      <c r="BT23">
        <v>1</v>
      </c>
      <c r="BU23">
        <v>0</v>
      </c>
      <c r="BV23" s="80">
        <f t="shared" si="13"/>
        <v>17</v>
      </c>
      <c r="BW23" s="80">
        <f t="shared" si="14"/>
        <v>2</v>
      </c>
      <c r="BX23" s="80">
        <f t="shared" si="10"/>
        <v>0.68518518518518512</v>
      </c>
      <c r="BY23" s="80">
        <f t="shared" si="11"/>
        <v>0.97916666666666663</v>
      </c>
      <c r="BZ23" s="80">
        <f t="shared" si="12"/>
        <v>0</v>
      </c>
    </row>
    <row r="24" spans="1:78" ht="15.75" x14ac:dyDescent="0.5">
      <c r="A24" s="83">
        <v>11.8</v>
      </c>
      <c r="B24" s="82">
        <v>51</v>
      </c>
      <c r="C24" s="82">
        <v>8</v>
      </c>
      <c r="D24" s="84">
        <v>0.79900000000000004</v>
      </c>
      <c r="E24" s="82">
        <v>96</v>
      </c>
      <c r="F24" s="82">
        <v>6</v>
      </c>
      <c r="G24" s="82">
        <v>145</v>
      </c>
      <c r="H24" s="29">
        <v>1</v>
      </c>
      <c r="I24" s="82">
        <v>34</v>
      </c>
      <c r="J24" s="82">
        <v>12</v>
      </c>
      <c r="K24" s="82">
        <v>2</v>
      </c>
      <c r="L24" s="62">
        <v>22</v>
      </c>
      <c r="M24" s="80">
        <v>0</v>
      </c>
      <c r="N24" s="30">
        <v>189</v>
      </c>
      <c r="O24" s="82">
        <v>1</v>
      </c>
      <c r="R24">
        <v>8</v>
      </c>
      <c r="S24">
        <v>44</v>
      </c>
      <c r="T24">
        <v>3</v>
      </c>
      <c r="U24">
        <v>1.18</v>
      </c>
      <c r="V24">
        <v>69</v>
      </c>
      <c r="W24">
        <v>2</v>
      </c>
      <c r="X24">
        <v>72</v>
      </c>
      <c r="Y24">
        <v>0</v>
      </c>
      <c r="Z24">
        <v>34</v>
      </c>
      <c r="AA24">
        <v>6</v>
      </c>
      <c r="AB24">
        <v>2</v>
      </c>
      <c r="AC24">
        <v>20</v>
      </c>
      <c r="AD24">
        <v>0</v>
      </c>
      <c r="AE24">
        <v>183</v>
      </c>
      <c r="AF24" s="106">
        <v>0</v>
      </c>
      <c r="AG24" s="107">
        <v>1</v>
      </c>
      <c r="AH24" s="108">
        <f t="shared" si="1"/>
        <v>1</v>
      </c>
      <c r="AI24" s="80">
        <f t="shared" si="2"/>
        <v>0</v>
      </c>
      <c r="AJ24" s="80">
        <f t="shared" si="3"/>
        <v>0.72932265159164467</v>
      </c>
      <c r="AK24" s="106">
        <f t="shared" si="4"/>
        <v>0.72932265159164467</v>
      </c>
      <c r="AL24" s="108">
        <f t="shared" si="5"/>
        <v>0.27067734840835533</v>
      </c>
      <c r="AM24" s="106">
        <f t="shared" si="6"/>
        <v>-1.306827763704385</v>
      </c>
      <c r="AN24" s="108">
        <f t="shared" si="7"/>
        <v>0</v>
      </c>
      <c r="AO24" s="80">
        <f t="shared" si="8"/>
        <v>2.6944354815067775</v>
      </c>
      <c r="BS24">
        <v>0.35964583531622524</v>
      </c>
      <c r="BT24">
        <v>0</v>
      </c>
      <c r="BU24">
        <v>1</v>
      </c>
      <c r="BV24" s="80">
        <f t="shared" si="13"/>
        <v>17</v>
      </c>
      <c r="BW24" s="80">
        <f t="shared" si="14"/>
        <v>3</v>
      </c>
      <c r="BX24" s="80">
        <f t="shared" si="10"/>
        <v>0.68518518518518512</v>
      </c>
      <c r="BY24" s="80">
        <f t="shared" si="11"/>
        <v>0.96875</v>
      </c>
      <c r="BZ24" s="80">
        <f t="shared" si="12"/>
        <v>0</v>
      </c>
    </row>
    <row r="25" spans="1:78" ht="15.75" x14ac:dyDescent="0.5">
      <c r="A25" s="83">
        <v>14</v>
      </c>
      <c r="B25" s="82">
        <v>56</v>
      </c>
      <c r="C25" s="82">
        <v>7</v>
      </c>
      <c r="D25" s="84">
        <v>0.91100000000000003</v>
      </c>
      <c r="E25" s="82">
        <v>134</v>
      </c>
      <c r="F25" s="82">
        <v>2</v>
      </c>
      <c r="G25" s="82">
        <v>112</v>
      </c>
      <c r="H25" s="29">
        <v>0</v>
      </c>
      <c r="I25" s="82">
        <v>30</v>
      </c>
      <c r="J25" s="82">
        <v>13</v>
      </c>
      <c r="K25" s="82">
        <v>1</v>
      </c>
      <c r="L25" s="62">
        <v>34</v>
      </c>
      <c r="M25" s="80">
        <v>1</v>
      </c>
      <c r="N25" s="30">
        <v>185</v>
      </c>
      <c r="O25" s="82">
        <v>1</v>
      </c>
      <c r="R25">
        <v>8</v>
      </c>
      <c r="S25">
        <v>51</v>
      </c>
      <c r="T25">
        <v>2</v>
      </c>
      <c r="U25">
        <v>0.41699999999999998</v>
      </c>
      <c r="V25">
        <v>121</v>
      </c>
      <c r="W25">
        <v>3</v>
      </c>
      <c r="X25">
        <v>123</v>
      </c>
      <c r="Y25">
        <v>0</v>
      </c>
      <c r="Z25">
        <v>36</v>
      </c>
      <c r="AA25">
        <v>8</v>
      </c>
      <c r="AB25">
        <v>2</v>
      </c>
      <c r="AC25">
        <v>32</v>
      </c>
      <c r="AD25">
        <v>1</v>
      </c>
      <c r="AE25">
        <v>167</v>
      </c>
      <c r="AF25" s="106">
        <v>0</v>
      </c>
      <c r="AG25" s="107">
        <v>1</v>
      </c>
      <c r="AH25" s="108">
        <f t="shared" si="1"/>
        <v>1</v>
      </c>
      <c r="AI25" s="80">
        <f t="shared" si="2"/>
        <v>0</v>
      </c>
      <c r="AJ25" s="80">
        <f t="shared" si="3"/>
        <v>0.35120467017261431</v>
      </c>
      <c r="AK25" s="106">
        <f t="shared" si="4"/>
        <v>0.35120467017261431</v>
      </c>
      <c r="AL25" s="108">
        <f t="shared" si="5"/>
        <v>0.64879532982738564</v>
      </c>
      <c r="AM25" s="106">
        <f t="shared" si="6"/>
        <v>-0.43263797437671503</v>
      </c>
      <c r="AN25" s="108">
        <f t="shared" si="7"/>
        <v>100</v>
      </c>
      <c r="AO25" s="80">
        <f t="shared" si="8"/>
        <v>0.54131812302972904</v>
      </c>
      <c r="BS25">
        <v>0.36030285338458706</v>
      </c>
      <c r="BT25">
        <v>0</v>
      </c>
      <c r="BU25">
        <v>1</v>
      </c>
      <c r="BV25" s="80">
        <f t="shared" si="13"/>
        <v>17</v>
      </c>
      <c r="BW25" s="80">
        <f t="shared" si="14"/>
        <v>4</v>
      </c>
      <c r="BX25" s="80">
        <f t="shared" si="10"/>
        <v>0.68518518518518512</v>
      </c>
      <c r="BY25" s="80">
        <f t="shared" si="11"/>
        <v>0.95833333333333337</v>
      </c>
      <c r="BZ25" s="80">
        <f t="shared" si="12"/>
        <v>0</v>
      </c>
    </row>
    <row r="26" spans="1:78" ht="15.75" x14ac:dyDescent="0.5">
      <c r="A26" s="83">
        <v>10.5</v>
      </c>
      <c r="B26" s="82">
        <v>60</v>
      </c>
      <c r="C26" s="82">
        <v>3</v>
      </c>
      <c r="D26" s="84">
        <v>0.81299999999999994</v>
      </c>
      <c r="E26" s="82">
        <v>101</v>
      </c>
      <c r="F26" s="82">
        <v>3</v>
      </c>
      <c r="G26" s="82">
        <v>106</v>
      </c>
      <c r="H26" s="29">
        <v>0</v>
      </c>
      <c r="I26" s="82">
        <v>44</v>
      </c>
      <c r="J26" s="82">
        <v>8</v>
      </c>
      <c r="K26" s="82">
        <v>3</v>
      </c>
      <c r="L26" s="62">
        <v>45</v>
      </c>
      <c r="M26" s="80">
        <v>0</v>
      </c>
      <c r="N26" s="30">
        <v>177</v>
      </c>
      <c r="O26" s="82">
        <v>1</v>
      </c>
      <c r="R26">
        <v>8</v>
      </c>
      <c r="S26">
        <v>51</v>
      </c>
      <c r="T26">
        <v>12</v>
      </c>
      <c r="U26">
        <v>1</v>
      </c>
      <c r="V26">
        <v>66</v>
      </c>
      <c r="W26">
        <v>3</v>
      </c>
      <c r="X26">
        <v>90</v>
      </c>
      <c r="Y26">
        <v>0</v>
      </c>
      <c r="Z26">
        <v>34</v>
      </c>
      <c r="AA26">
        <v>6</v>
      </c>
      <c r="AB26">
        <v>2</v>
      </c>
      <c r="AC26">
        <v>25</v>
      </c>
      <c r="AD26">
        <v>0</v>
      </c>
      <c r="AE26">
        <v>184</v>
      </c>
      <c r="AF26" s="106">
        <v>1</v>
      </c>
      <c r="AG26" s="107">
        <v>0</v>
      </c>
      <c r="AH26" s="108">
        <f t="shared" si="1"/>
        <v>1</v>
      </c>
      <c r="AI26" s="80">
        <f t="shared" si="2"/>
        <v>1</v>
      </c>
      <c r="AJ26" s="80">
        <f t="shared" si="3"/>
        <v>0.87978060619699339</v>
      </c>
      <c r="AK26" s="106">
        <f t="shared" si="4"/>
        <v>0.87978060619699339</v>
      </c>
      <c r="AL26" s="108">
        <f t="shared" si="5"/>
        <v>0.12021939380300661</v>
      </c>
      <c r="AM26" s="106">
        <f t="shared" si="6"/>
        <v>-0.12808271373285371</v>
      </c>
      <c r="AN26" s="108">
        <f t="shared" si="7"/>
        <v>100</v>
      </c>
      <c r="AO26" s="80">
        <f t="shared" si="8"/>
        <v>0.13664701512650537</v>
      </c>
      <c r="BS26">
        <v>0.37005572356865313</v>
      </c>
      <c r="BT26">
        <v>0</v>
      </c>
      <c r="BU26">
        <v>1</v>
      </c>
      <c r="BV26" s="80">
        <f t="shared" si="13"/>
        <v>17</v>
      </c>
      <c r="BW26" s="80">
        <f t="shared" si="14"/>
        <v>5</v>
      </c>
      <c r="BX26" s="80">
        <f t="shared" si="10"/>
        <v>0.68518518518518512</v>
      </c>
      <c r="BY26" s="80">
        <f t="shared" si="11"/>
        <v>0.94791666666666663</v>
      </c>
      <c r="BZ26" s="80">
        <f t="shared" si="12"/>
        <v>0</v>
      </c>
    </row>
    <row r="27" spans="1:78" ht="15.75" x14ac:dyDescent="0.5">
      <c r="A27" s="83">
        <v>6.2</v>
      </c>
      <c r="B27" s="82">
        <v>40</v>
      </c>
      <c r="C27" s="82">
        <v>14</v>
      </c>
      <c r="D27" s="84">
        <v>0.97599999999999998</v>
      </c>
      <c r="E27" s="82">
        <v>82</v>
      </c>
      <c r="F27" s="82">
        <v>2</v>
      </c>
      <c r="G27" s="82">
        <v>101</v>
      </c>
      <c r="H27" s="29">
        <v>0</v>
      </c>
      <c r="I27" s="82">
        <v>37</v>
      </c>
      <c r="J27" s="82">
        <v>5</v>
      </c>
      <c r="K27" s="82">
        <v>3</v>
      </c>
      <c r="L27" s="62">
        <v>9</v>
      </c>
      <c r="M27" s="80">
        <v>0</v>
      </c>
      <c r="N27" s="30">
        <v>168</v>
      </c>
      <c r="O27" s="82">
        <v>0</v>
      </c>
      <c r="R27">
        <v>8.1</v>
      </c>
      <c r="S27">
        <v>43</v>
      </c>
      <c r="T27">
        <v>23</v>
      </c>
      <c r="U27">
        <v>1.607</v>
      </c>
      <c r="V27">
        <v>123</v>
      </c>
      <c r="W27">
        <v>1</v>
      </c>
      <c r="X27">
        <v>72</v>
      </c>
      <c r="Y27">
        <v>0</v>
      </c>
      <c r="Z27">
        <v>45</v>
      </c>
      <c r="AA27">
        <v>8</v>
      </c>
      <c r="AB27">
        <v>3</v>
      </c>
      <c r="AC27">
        <v>19</v>
      </c>
      <c r="AD27">
        <v>0</v>
      </c>
      <c r="AE27">
        <v>170</v>
      </c>
      <c r="AF27" s="106">
        <v>0</v>
      </c>
      <c r="AG27" s="107">
        <v>1</v>
      </c>
      <c r="AH27" s="108">
        <f t="shared" si="1"/>
        <v>1</v>
      </c>
      <c r="AI27" s="80">
        <f t="shared" si="2"/>
        <v>0</v>
      </c>
      <c r="AJ27" s="80">
        <f t="shared" si="3"/>
        <v>0.57986798082445534</v>
      </c>
      <c r="AK27" s="106">
        <f t="shared" si="4"/>
        <v>0.57986798082445534</v>
      </c>
      <c r="AL27" s="108">
        <f t="shared" si="5"/>
        <v>0.42013201917554466</v>
      </c>
      <c r="AM27" s="106">
        <f t="shared" si="6"/>
        <v>-0.86718628572613388</v>
      </c>
      <c r="AN27" s="108">
        <f t="shared" si="7"/>
        <v>0</v>
      </c>
      <c r="AO27" s="80">
        <f t="shared" si="8"/>
        <v>1.3802042081019485</v>
      </c>
      <c r="BS27">
        <v>0.37021504270627614</v>
      </c>
      <c r="BT27">
        <v>0</v>
      </c>
      <c r="BU27">
        <v>1</v>
      </c>
      <c r="BV27" s="80">
        <f t="shared" si="13"/>
        <v>17</v>
      </c>
      <c r="BW27" s="80">
        <f t="shared" si="14"/>
        <v>6</v>
      </c>
      <c r="BX27" s="80">
        <f t="shared" si="10"/>
        <v>0.68518518518518512</v>
      </c>
      <c r="BY27" s="80">
        <f t="shared" si="11"/>
        <v>0.9375</v>
      </c>
      <c r="BZ27" s="80">
        <f t="shared" si="12"/>
        <v>1.736111111111098E-2</v>
      </c>
    </row>
    <row r="28" spans="1:78" ht="15.75" x14ac:dyDescent="0.5">
      <c r="A28" s="83">
        <v>16.899999999999999</v>
      </c>
      <c r="B28" s="82">
        <v>85</v>
      </c>
      <c r="C28" s="82">
        <v>12</v>
      </c>
      <c r="D28" s="84">
        <v>1.86</v>
      </c>
      <c r="E28" s="82">
        <v>311</v>
      </c>
      <c r="F28" s="82">
        <v>2</v>
      </c>
      <c r="G28" s="82">
        <v>124</v>
      </c>
      <c r="H28" s="29">
        <v>1</v>
      </c>
      <c r="I28" s="82">
        <v>37</v>
      </c>
      <c r="J28" s="82">
        <v>13</v>
      </c>
      <c r="K28" s="82">
        <v>2</v>
      </c>
      <c r="L28" s="62">
        <v>62</v>
      </c>
      <c r="M28" s="80">
        <v>1</v>
      </c>
      <c r="N28" s="30">
        <v>172</v>
      </c>
      <c r="O28" s="82">
        <v>1</v>
      </c>
      <c r="R28">
        <v>8.1</v>
      </c>
      <c r="S28">
        <v>49</v>
      </c>
      <c r="T28">
        <v>16</v>
      </c>
      <c r="U28">
        <v>0.98299999999999998</v>
      </c>
      <c r="V28">
        <v>71</v>
      </c>
      <c r="W28">
        <v>4</v>
      </c>
      <c r="X28">
        <v>112</v>
      </c>
      <c r="Y28">
        <v>0</v>
      </c>
      <c r="Z28">
        <v>39</v>
      </c>
      <c r="AA28">
        <v>7</v>
      </c>
      <c r="AB28">
        <v>3</v>
      </c>
      <c r="AC28">
        <v>23</v>
      </c>
      <c r="AD28">
        <v>0</v>
      </c>
      <c r="AE28">
        <v>180</v>
      </c>
      <c r="AF28" s="106">
        <v>1</v>
      </c>
      <c r="AG28" s="107">
        <v>0</v>
      </c>
      <c r="AH28" s="108">
        <f t="shared" si="1"/>
        <v>1</v>
      </c>
      <c r="AI28" s="80">
        <f t="shared" si="2"/>
        <v>1</v>
      </c>
      <c r="AJ28" s="80">
        <f t="shared" si="3"/>
        <v>0.85031789691437898</v>
      </c>
      <c r="AK28" s="106">
        <f t="shared" si="4"/>
        <v>0.85031789691437898</v>
      </c>
      <c r="AL28" s="108">
        <f t="shared" si="5"/>
        <v>0.14968210308562102</v>
      </c>
      <c r="AM28" s="106">
        <f t="shared" si="6"/>
        <v>-0.16214500304712715</v>
      </c>
      <c r="AN28" s="108">
        <f t="shared" si="7"/>
        <v>100</v>
      </c>
      <c r="AO28" s="80">
        <f t="shared" si="8"/>
        <v>0.17603075700133472</v>
      </c>
      <c r="BS28">
        <v>0.37873438485128141</v>
      </c>
      <c r="BT28">
        <v>1</v>
      </c>
      <c r="BU28">
        <v>0</v>
      </c>
      <c r="BV28" s="80">
        <f t="shared" si="13"/>
        <v>18</v>
      </c>
      <c r="BW28" s="80">
        <f t="shared" si="14"/>
        <v>6</v>
      </c>
      <c r="BX28" s="80">
        <f t="shared" si="10"/>
        <v>0.66666666666666674</v>
      </c>
      <c r="BY28" s="80">
        <f t="shared" si="11"/>
        <v>0.9375</v>
      </c>
      <c r="BZ28" s="80">
        <f t="shared" si="12"/>
        <v>0</v>
      </c>
    </row>
    <row r="29" spans="1:78" ht="15.75" x14ac:dyDescent="0.5">
      <c r="A29" s="83">
        <v>7.9</v>
      </c>
      <c r="B29" s="82">
        <v>35</v>
      </c>
      <c r="C29" s="82">
        <v>6</v>
      </c>
      <c r="D29" s="84">
        <v>4.7E-2</v>
      </c>
      <c r="E29" s="82">
        <v>65</v>
      </c>
      <c r="F29" s="82">
        <v>4</v>
      </c>
      <c r="G29" s="82">
        <v>88</v>
      </c>
      <c r="H29" s="29">
        <v>0</v>
      </c>
      <c r="I29" s="82">
        <v>27</v>
      </c>
      <c r="J29" s="82">
        <v>5</v>
      </c>
      <c r="K29" s="82">
        <v>6</v>
      </c>
      <c r="L29" s="62">
        <v>16</v>
      </c>
      <c r="M29" s="80">
        <v>0</v>
      </c>
      <c r="N29" s="30">
        <v>186</v>
      </c>
      <c r="O29" s="82">
        <v>1</v>
      </c>
      <c r="R29">
        <v>8.1</v>
      </c>
      <c r="S29">
        <v>58</v>
      </c>
      <c r="T29">
        <v>19</v>
      </c>
      <c r="U29">
        <v>0.44700000000000001</v>
      </c>
      <c r="V29">
        <v>20</v>
      </c>
      <c r="W29">
        <v>4</v>
      </c>
      <c r="X29">
        <v>129</v>
      </c>
      <c r="Y29">
        <v>0</v>
      </c>
      <c r="Z29">
        <v>43</v>
      </c>
      <c r="AA29">
        <v>10</v>
      </c>
      <c r="AB29">
        <v>3</v>
      </c>
      <c r="AC29">
        <v>35</v>
      </c>
      <c r="AD29">
        <v>0</v>
      </c>
      <c r="AE29">
        <v>184</v>
      </c>
      <c r="AF29" s="106">
        <v>1</v>
      </c>
      <c r="AG29" s="107">
        <v>0</v>
      </c>
      <c r="AH29" s="108">
        <f t="shared" si="1"/>
        <v>1</v>
      </c>
      <c r="AI29" s="80">
        <f t="shared" si="2"/>
        <v>1</v>
      </c>
      <c r="AJ29" s="80">
        <f t="shared" si="3"/>
        <v>0.80999363615395736</v>
      </c>
      <c r="AK29" s="106">
        <f t="shared" si="4"/>
        <v>0.80999363615395736</v>
      </c>
      <c r="AL29" s="108">
        <f t="shared" si="5"/>
        <v>0.19000636384604264</v>
      </c>
      <c r="AM29" s="106">
        <f t="shared" si="6"/>
        <v>-0.21072888794656849</v>
      </c>
      <c r="AN29" s="108">
        <f t="shared" si="7"/>
        <v>100</v>
      </c>
      <c r="AO29" s="80">
        <f t="shared" si="8"/>
        <v>0.23457760081701146</v>
      </c>
      <c r="BS29">
        <v>0.38975315140269468</v>
      </c>
      <c r="BT29">
        <v>0</v>
      </c>
      <c r="BU29">
        <v>1</v>
      </c>
      <c r="BV29" s="80">
        <f t="shared" si="13"/>
        <v>18</v>
      </c>
      <c r="BW29" s="80">
        <f t="shared" si="14"/>
        <v>7</v>
      </c>
      <c r="BX29" s="80">
        <f t="shared" si="10"/>
        <v>0.66666666666666674</v>
      </c>
      <c r="BY29" s="80">
        <f t="shared" si="11"/>
        <v>0.92708333333333337</v>
      </c>
      <c r="BZ29" s="80">
        <f t="shared" si="12"/>
        <v>1.7168209876543286E-2</v>
      </c>
    </row>
    <row r="30" spans="1:78" ht="15.75" x14ac:dyDescent="0.5">
      <c r="A30" s="83">
        <v>9.6</v>
      </c>
      <c r="B30" s="82">
        <v>51</v>
      </c>
      <c r="C30" s="82">
        <v>6</v>
      </c>
      <c r="D30" s="84">
        <v>0.498</v>
      </c>
      <c r="E30" s="82">
        <v>31</v>
      </c>
      <c r="F30" s="82">
        <v>4</v>
      </c>
      <c r="G30" s="82">
        <v>117</v>
      </c>
      <c r="H30" s="29">
        <v>0</v>
      </c>
      <c r="I30" s="82">
        <v>30</v>
      </c>
      <c r="J30" s="82">
        <v>5</v>
      </c>
      <c r="K30" s="82">
        <v>2</v>
      </c>
      <c r="L30" s="62">
        <v>20</v>
      </c>
      <c r="M30" s="80">
        <v>0</v>
      </c>
      <c r="N30" s="30">
        <v>187</v>
      </c>
      <c r="O30" s="82">
        <v>1</v>
      </c>
      <c r="R30">
        <v>8.1</v>
      </c>
      <c r="S30">
        <v>79</v>
      </c>
      <c r="T30">
        <v>2</v>
      </c>
      <c r="U30">
        <v>0.54600000000000004</v>
      </c>
      <c r="V30">
        <v>122</v>
      </c>
      <c r="W30">
        <v>4</v>
      </c>
      <c r="X30">
        <v>129</v>
      </c>
      <c r="Y30">
        <v>0</v>
      </c>
      <c r="Z30">
        <v>56</v>
      </c>
      <c r="AA30">
        <v>3</v>
      </c>
      <c r="AB30">
        <v>5</v>
      </c>
      <c r="AC30">
        <v>74</v>
      </c>
      <c r="AD30">
        <v>0</v>
      </c>
      <c r="AE30">
        <v>170</v>
      </c>
      <c r="AF30" s="106">
        <v>1</v>
      </c>
      <c r="AG30" s="107">
        <v>0</v>
      </c>
      <c r="AH30" s="108">
        <f t="shared" si="1"/>
        <v>1</v>
      </c>
      <c r="AI30" s="80">
        <f t="shared" si="2"/>
        <v>1</v>
      </c>
      <c r="AJ30" s="80">
        <f t="shared" si="3"/>
        <v>0.51697901389451162</v>
      </c>
      <c r="AK30" s="106">
        <f t="shared" si="4"/>
        <v>0.51697901389451162</v>
      </c>
      <c r="AL30" s="108">
        <f t="shared" si="5"/>
        <v>0.48302098610548838</v>
      </c>
      <c r="AM30" s="106">
        <f t="shared" si="6"/>
        <v>-0.65975299737783699</v>
      </c>
      <c r="AN30" s="108">
        <f t="shared" si="7"/>
        <v>100</v>
      </c>
      <c r="AO30" s="80">
        <f t="shared" si="8"/>
        <v>0.93431449463836003</v>
      </c>
      <c r="BS30">
        <v>0.39565825268343019</v>
      </c>
      <c r="BT30">
        <v>1</v>
      </c>
      <c r="BU30">
        <v>0</v>
      </c>
      <c r="BV30" s="80">
        <f t="shared" si="13"/>
        <v>19</v>
      </c>
      <c r="BW30" s="80">
        <f t="shared" si="14"/>
        <v>7</v>
      </c>
      <c r="BX30" s="80">
        <f t="shared" si="10"/>
        <v>0.64814814814814814</v>
      </c>
      <c r="BY30" s="80">
        <f t="shared" si="11"/>
        <v>0.92708333333333337</v>
      </c>
      <c r="BZ30" s="80">
        <f t="shared" si="12"/>
        <v>0</v>
      </c>
    </row>
    <row r="31" spans="1:78" ht="15.75" x14ac:dyDescent="0.5">
      <c r="A31" s="83">
        <v>16.3</v>
      </c>
      <c r="B31" s="82">
        <v>102</v>
      </c>
      <c r="C31" s="82">
        <v>12</v>
      </c>
      <c r="D31" s="84">
        <v>8.4000000000000005E-2</v>
      </c>
      <c r="E31" s="82">
        <v>249</v>
      </c>
      <c r="F31" s="82">
        <v>2</v>
      </c>
      <c r="G31" s="82">
        <v>86</v>
      </c>
      <c r="H31" s="29">
        <v>1</v>
      </c>
      <c r="I31" s="82">
        <v>38</v>
      </c>
      <c r="J31" s="82">
        <v>11</v>
      </c>
      <c r="K31" s="82">
        <v>2</v>
      </c>
      <c r="L31" s="62">
        <v>114</v>
      </c>
      <c r="M31" s="80">
        <v>1</v>
      </c>
      <c r="N31" s="30">
        <v>177</v>
      </c>
      <c r="O31" s="82">
        <v>1</v>
      </c>
      <c r="R31">
        <v>8.1999999999999993</v>
      </c>
      <c r="S31">
        <v>49</v>
      </c>
      <c r="T31">
        <v>13</v>
      </c>
      <c r="U31">
        <v>0.85199999999999998</v>
      </c>
      <c r="V31">
        <v>102</v>
      </c>
      <c r="W31">
        <v>3</v>
      </c>
      <c r="X31">
        <v>108</v>
      </c>
      <c r="Y31">
        <v>0</v>
      </c>
      <c r="Z31">
        <v>37</v>
      </c>
      <c r="AA31">
        <v>9</v>
      </c>
      <c r="AB31">
        <v>4</v>
      </c>
      <c r="AC31">
        <v>25</v>
      </c>
      <c r="AD31">
        <v>0</v>
      </c>
      <c r="AE31">
        <v>168</v>
      </c>
      <c r="AF31" s="106">
        <v>1</v>
      </c>
      <c r="AG31" s="107">
        <v>0</v>
      </c>
      <c r="AH31" s="108">
        <f t="shared" si="1"/>
        <v>1</v>
      </c>
      <c r="AI31" s="80">
        <f t="shared" si="2"/>
        <v>1</v>
      </c>
      <c r="AJ31" s="80">
        <f t="shared" si="3"/>
        <v>0.70623248995747812</v>
      </c>
      <c r="AK31" s="106">
        <f t="shared" si="4"/>
        <v>0.70623248995747812</v>
      </c>
      <c r="AL31" s="108">
        <f t="shared" si="5"/>
        <v>0.29376751004252188</v>
      </c>
      <c r="AM31" s="106">
        <f t="shared" si="6"/>
        <v>-0.34781078980939933</v>
      </c>
      <c r="AN31" s="108">
        <f t="shared" si="7"/>
        <v>100</v>
      </c>
      <c r="AO31" s="80">
        <f t="shared" si="8"/>
        <v>0.41596430951542529</v>
      </c>
      <c r="BS31">
        <v>0.42407185937308206</v>
      </c>
      <c r="BT31">
        <v>0</v>
      </c>
      <c r="BU31">
        <v>1</v>
      </c>
      <c r="BV31" s="80">
        <f t="shared" si="13"/>
        <v>19</v>
      </c>
      <c r="BW31" s="80">
        <f t="shared" si="14"/>
        <v>8</v>
      </c>
      <c r="BX31" s="80">
        <f t="shared" si="10"/>
        <v>0.64814814814814814</v>
      </c>
      <c r="BY31" s="80">
        <f t="shared" si="11"/>
        <v>0.91666666666666663</v>
      </c>
      <c r="BZ31" s="80">
        <f t="shared" si="12"/>
        <v>0</v>
      </c>
    </row>
    <row r="32" spans="1:78" ht="15.75" x14ac:dyDescent="0.5">
      <c r="A32" s="83">
        <v>11.2</v>
      </c>
      <c r="B32" s="82">
        <v>70</v>
      </c>
      <c r="C32" s="82">
        <v>14</v>
      </c>
      <c r="D32" s="84">
        <v>4.8000000000000001E-2</v>
      </c>
      <c r="E32" s="82">
        <v>197</v>
      </c>
      <c r="F32" s="82">
        <v>4</v>
      </c>
      <c r="G32" s="82">
        <v>72</v>
      </c>
      <c r="H32" s="29">
        <v>1</v>
      </c>
      <c r="I32" s="82">
        <v>35</v>
      </c>
      <c r="J32" s="82">
        <v>11</v>
      </c>
      <c r="K32" s="82">
        <v>3</v>
      </c>
      <c r="L32" s="62">
        <v>56</v>
      </c>
      <c r="M32" s="80">
        <v>0</v>
      </c>
      <c r="N32" s="30">
        <v>172</v>
      </c>
      <c r="O32" s="82">
        <v>1</v>
      </c>
      <c r="R32">
        <v>8.3000000000000007</v>
      </c>
      <c r="S32">
        <v>49</v>
      </c>
      <c r="T32">
        <v>4</v>
      </c>
      <c r="U32">
        <v>0.124</v>
      </c>
      <c r="V32">
        <v>77</v>
      </c>
      <c r="W32">
        <v>3</v>
      </c>
      <c r="X32">
        <v>150</v>
      </c>
      <c r="Y32">
        <v>0</v>
      </c>
      <c r="Z32">
        <v>29</v>
      </c>
      <c r="AA32">
        <v>10</v>
      </c>
      <c r="AB32">
        <v>1</v>
      </c>
      <c r="AC32">
        <v>24</v>
      </c>
      <c r="AD32">
        <v>1</v>
      </c>
      <c r="AE32">
        <v>175</v>
      </c>
      <c r="AF32" s="106">
        <v>0</v>
      </c>
      <c r="AG32" s="107">
        <v>1</v>
      </c>
      <c r="AH32" s="108">
        <f t="shared" si="1"/>
        <v>1</v>
      </c>
      <c r="AI32" s="80">
        <f t="shared" si="2"/>
        <v>0</v>
      </c>
      <c r="AJ32" s="80">
        <f t="shared" si="3"/>
        <v>0.55979776906564005</v>
      </c>
      <c r="AK32" s="106">
        <f t="shared" si="4"/>
        <v>0.55979776906564005</v>
      </c>
      <c r="AL32" s="108">
        <f t="shared" si="5"/>
        <v>0.44020223093435995</v>
      </c>
      <c r="AM32" s="106">
        <f t="shared" si="6"/>
        <v>-0.8205210419008917</v>
      </c>
      <c r="AN32" s="108">
        <f t="shared" si="7"/>
        <v>0</v>
      </c>
      <c r="AO32" s="80">
        <f t="shared" si="8"/>
        <v>1.2716831713402048</v>
      </c>
      <c r="BS32">
        <v>0.4263327759599308</v>
      </c>
      <c r="BT32">
        <v>0</v>
      </c>
      <c r="BU32">
        <v>1</v>
      </c>
      <c r="BV32" s="80">
        <f t="shared" si="13"/>
        <v>19</v>
      </c>
      <c r="BW32" s="80">
        <f t="shared" si="14"/>
        <v>9</v>
      </c>
      <c r="BX32" s="80">
        <f t="shared" si="10"/>
        <v>0.64814814814814814</v>
      </c>
      <c r="BY32" s="80">
        <f t="shared" si="11"/>
        <v>0.90625</v>
      </c>
      <c r="BZ32" s="80">
        <f t="shared" si="12"/>
        <v>1.6782407407407381E-2</v>
      </c>
    </row>
    <row r="33" spans="1:78" ht="15.75" x14ac:dyDescent="0.5">
      <c r="A33" s="83">
        <v>13.1</v>
      </c>
      <c r="B33" s="82">
        <v>61</v>
      </c>
      <c r="C33" s="82">
        <v>7</v>
      </c>
      <c r="D33" s="84">
        <v>0.96</v>
      </c>
      <c r="E33" s="82">
        <v>213</v>
      </c>
      <c r="F33" s="82">
        <v>2</v>
      </c>
      <c r="G33" s="82">
        <v>101</v>
      </c>
      <c r="H33" s="29">
        <v>1</v>
      </c>
      <c r="I33" s="82">
        <v>30</v>
      </c>
      <c r="J33" s="82">
        <v>10</v>
      </c>
      <c r="K33" s="82">
        <v>5</v>
      </c>
      <c r="L33" s="62">
        <v>43</v>
      </c>
      <c r="M33" s="80">
        <v>1</v>
      </c>
      <c r="N33" s="30">
        <v>173</v>
      </c>
      <c r="O33" s="82">
        <v>1</v>
      </c>
      <c r="R33">
        <v>8.4</v>
      </c>
      <c r="S33">
        <v>47</v>
      </c>
      <c r="T33">
        <v>10</v>
      </c>
      <c r="U33">
        <v>1.512</v>
      </c>
      <c r="V33">
        <v>73</v>
      </c>
      <c r="W33">
        <v>0</v>
      </c>
      <c r="X33">
        <v>82</v>
      </c>
      <c r="Y33">
        <v>1</v>
      </c>
      <c r="Z33">
        <v>31</v>
      </c>
      <c r="AA33">
        <v>7</v>
      </c>
      <c r="AB33">
        <v>2</v>
      </c>
      <c r="AC33">
        <v>22</v>
      </c>
      <c r="AD33">
        <v>1</v>
      </c>
      <c r="AE33">
        <v>180</v>
      </c>
      <c r="AF33" s="106">
        <v>0</v>
      </c>
      <c r="AG33" s="107">
        <v>1</v>
      </c>
      <c r="AH33" s="108">
        <f t="shared" si="1"/>
        <v>1</v>
      </c>
      <c r="AI33" s="80">
        <f t="shared" si="2"/>
        <v>0</v>
      </c>
      <c r="AJ33" s="80">
        <f t="shared" si="3"/>
        <v>0.23353446675675826</v>
      </c>
      <c r="AK33" s="106">
        <f t="shared" si="4"/>
        <v>0.23353446675675826</v>
      </c>
      <c r="AL33" s="108">
        <f t="shared" si="5"/>
        <v>0.76646553324324174</v>
      </c>
      <c r="AM33" s="106">
        <f t="shared" si="6"/>
        <v>-0.26596554809584516</v>
      </c>
      <c r="AN33" s="108">
        <f t="shared" si="7"/>
        <v>100</v>
      </c>
      <c r="AO33" s="80">
        <f t="shared" si="8"/>
        <v>0.30469010885404668</v>
      </c>
      <c r="BS33">
        <v>0.42913297907962406</v>
      </c>
      <c r="BT33">
        <v>1</v>
      </c>
      <c r="BU33">
        <v>0</v>
      </c>
      <c r="BV33" s="80">
        <f t="shared" si="13"/>
        <v>20</v>
      </c>
      <c r="BW33" s="80">
        <f t="shared" si="14"/>
        <v>9</v>
      </c>
      <c r="BX33" s="80">
        <f t="shared" si="10"/>
        <v>0.62962962962962965</v>
      </c>
      <c r="BY33" s="80">
        <f t="shared" si="11"/>
        <v>0.90625</v>
      </c>
      <c r="BZ33" s="80">
        <f t="shared" si="12"/>
        <v>0</v>
      </c>
    </row>
    <row r="34" spans="1:78" ht="15.75" x14ac:dyDescent="0.5">
      <c r="A34" s="83">
        <v>8</v>
      </c>
      <c r="B34" s="82">
        <v>44</v>
      </c>
      <c r="C34" s="82">
        <v>3</v>
      </c>
      <c r="D34" s="84">
        <v>1.18</v>
      </c>
      <c r="E34" s="82">
        <v>69</v>
      </c>
      <c r="F34" s="82">
        <v>2</v>
      </c>
      <c r="G34" s="82">
        <v>72</v>
      </c>
      <c r="H34" s="29">
        <v>0</v>
      </c>
      <c r="I34" s="82">
        <v>34</v>
      </c>
      <c r="J34" s="82">
        <v>6</v>
      </c>
      <c r="K34" s="82">
        <v>2</v>
      </c>
      <c r="L34" s="62">
        <v>20</v>
      </c>
      <c r="M34" s="80">
        <v>0</v>
      </c>
      <c r="N34" s="30">
        <v>183</v>
      </c>
      <c r="O34" s="82">
        <v>0</v>
      </c>
      <c r="R34">
        <v>8.4</v>
      </c>
      <c r="S34">
        <v>56</v>
      </c>
      <c r="T34">
        <v>14</v>
      </c>
      <c r="U34">
        <v>3.9E-2</v>
      </c>
      <c r="V34">
        <v>128</v>
      </c>
      <c r="W34">
        <v>1</v>
      </c>
      <c r="X34">
        <v>97</v>
      </c>
      <c r="Y34">
        <v>1</v>
      </c>
      <c r="Z34">
        <v>43</v>
      </c>
      <c r="AA34">
        <v>6</v>
      </c>
      <c r="AB34">
        <v>3</v>
      </c>
      <c r="AC34">
        <v>37</v>
      </c>
      <c r="AD34">
        <v>0</v>
      </c>
      <c r="AE34">
        <v>172</v>
      </c>
      <c r="AF34" s="106">
        <v>0</v>
      </c>
      <c r="AG34" s="107">
        <v>1</v>
      </c>
      <c r="AH34" s="108">
        <f t="shared" si="1"/>
        <v>1</v>
      </c>
      <c r="AI34" s="80">
        <f t="shared" si="2"/>
        <v>0</v>
      </c>
      <c r="AJ34" s="80">
        <f t="shared" si="3"/>
        <v>0.28954828945041317</v>
      </c>
      <c r="AK34" s="106">
        <f t="shared" si="4"/>
        <v>0.28954828945041317</v>
      </c>
      <c r="AL34" s="108">
        <f t="shared" si="5"/>
        <v>0.71045171054958689</v>
      </c>
      <c r="AM34" s="106">
        <f t="shared" si="6"/>
        <v>-0.34185429920218724</v>
      </c>
      <c r="AN34" s="108">
        <f t="shared" si="7"/>
        <v>100</v>
      </c>
      <c r="AO34" s="80">
        <f t="shared" si="8"/>
        <v>0.40755520065737638</v>
      </c>
      <c r="BS34">
        <v>0.43938368668544298</v>
      </c>
      <c r="BT34">
        <v>0</v>
      </c>
      <c r="BU34">
        <v>1</v>
      </c>
      <c r="BV34" s="80">
        <f t="shared" si="13"/>
        <v>20</v>
      </c>
      <c r="BW34" s="80">
        <f t="shared" si="14"/>
        <v>10</v>
      </c>
      <c r="BX34" s="80">
        <f t="shared" si="10"/>
        <v>0.62962962962962965</v>
      </c>
      <c r="BY34" s="80">
        <f t="shared" si="11"/>
        <v>0.89583333333333337</v>
      </c>
      <c r="BZ34" s="80">
        <f t="shared" si="12"/>
        <v>1.6589506172839483E-2</v>
      </c>
    </row>
    <row r="35" spans="1:78" ht="15.75" x14ac:dyDescent="0.5">
      <c r="A35" s="83">
        <v>16.100000000000001</v>
      </c>
      <c r="B35" s="82">
        <v>98</v>
      </c>
      <c r="C35" s="82">
        <v>3</v>
      </c>
      <c r="D35" s="84">
        <v>0.97399999999999998</v>
      </c>
      <c r="E35" s="82">
        <v>201</v>
      </c>
      <c r="F35" s="82">
        <v>1</v>
      </c>
      <c r="G35" s="82">
        <v>91</v>
      </c>
      <c r="H35" s="29">
        <v>1</v>
      </c>
      <c r="I35" s="82">
        <v>37</v>
      </c>
      <c r="J35" s="82">
        <v>6</v>
      </c>
      <c r="K35" s="82">
        <v>3</v>
      </c>
      <c r="L35" s="62">
        <v>106</v>
      </c>
      <c r="M35" s="80">
        <v>0</v>
      </c>
      <c r="N35" s="30">
        <v>194</v>
      </c>
      <c r="O35" s="82">
        <v>1</v>
      </c>
      <c r="R35">
        <v>8.5</v>
      </c>
      <c r="S35">
        <v>53</v>
      </c>
      <c r="T35">
        <v>21</v>
      </c>
      <c r="U35">
        <v>0.56799999999999995</v>
      </c>
      <c r="V35">
        <v>125</v>
      </c>
      <c r="W35">
        <v>3</v>
      </c>
      <c r="X35">
        <v>109</v>
      </c>
      <c r="Y35">
        <v>0</v>
      </c>
      <c r="Z35">
        <v>44</v>
      </c>
      <c r="AA35">
        <v>8</v>
      </c>
      <c r="AB35">
        <v>3</v>
      </c>
      <c r="AC35">
        <v>34</v>
      </c>
      <c r="AD35">
        <v>0</v>
      </c>
      <c r="AE35">
        <v>167</v>
      </c>
      <c r="AF35" s="106">
        <v>0</v>
      </c>
      <c r="AG35" s="107">
        <v>1</v>
      </c>
      <c r="AH35" s="108">
        <f t="shared" si="1"/>
        <v>1</v>
      </c>
      <c r="AI35" s="80">
        <f t="shared" si="2"/>
        <v>0</v>
      </c>
      <c r="AJ35" s="80">
        <f t="shared" si="3"/>
        <v>0.66342907583265243</v>
      </c>
      <c r="AK35" s="106">
        <f t="shared" si="4"/>
        <v>0.66342907583265243</v>
      </c>
      <c r="AL35" s="108">
        <f t="shared" si="5"/>
        <v>0.33657092416734757</v>
      </c>
      <c r="AM35" s="106">
        <f t="shared" si="6"/>
        <v>-1.088946381920987</v>
      </c>
      <c r="AN35" s="108">
        <f t="shared" si="7"/>
        <v>0</v>
      </c>
      <c r="AO35" s="80">
        <f t="shared" si="8"/>
        <v>1.9711419739358904</v>
      </c>
      <c r="BS35">
        <v>0.45232820610088104</v>
      </c>
      <c r="BT35">
        <v>1</v>
      </c>
      <c r="BU35">
        <v>0</v>
      </c>
      <c r="BV35" s="80">
        <f t="shared" si="13"/>
        <v>21</v>
      </c>
      <c r="BW35" s="80">
        <f t="shared" si="14"/>
        <v>10</v>
      </c>
      <c r="BX35" s="80">
        <f t="shared" si="10"/>
        <v>0.61111111111111116</v>
      </c>
      <c r="BY35" s="80">
        <f t="shared" si="11"/>
        <v>0.89583333333333337</v>
      </c>
      <c r="BZ35" s="80">
        <f t="shared" si="12"/>
        <v>0</v>
      </c>
    </row>
    <row r="36" spans="1:78" ht="15.75" x14ac:dyDescent="0.5">
      <c r="A36" s="83">
        <v>10.4</v>
      </c>
      <c r="B36" s="82">
        <v>53</v>
      </c>
      <c r="C36" s="82">
        <v>4</v>
      </c>
      <c r="D36" s="84">
        <v>1.3149999999999999</v>
      </c>
      <c r="E36" s="82">
        <v>69</v>
      </c>
      <c r="F36" s="82">
        <v>1</v>
      </c>
      <c r="G36" s="82">
        <v>78</v>
      </c>
      <c r="H36" s="29">
        <v>1</v>
      </c>
      <c r="I36" s="82">
        <v>35</v>
      </c>
      <c r="J36" s="82">
        <v>9</v>
      </c>
      <c r="K36" s="82">
        <v>2</v>
      </c>
      <c r="L36" s="62">
        <v>25</v>
      </c>
      <c r="M36" s="80">
        <v>0</v>
      </c>
      <c r="N36" s="30">
        <v>189</v>
      </c>
      <c r="O36" s="82">
        <v>1</v>
      </c>
      <c r="R36">
        <v>8.6</v>
      </c>
      <c r="S36">
        <v>48</v>
      </c>
      <c r="T36">
        <v>10</v>
      </c>
      <c r="U36">
        <v>1.6439999999999999</v>
      </c>
      <c r="V36">
        <v>60</v>
      </c>
      <c r="W36">
        <v>3</v>
      </c>
      <c r="X36">
        <v>118</v>
      </c>
      <c r="Y36">
        <v>1</v>
      </c>
      <c r="Z36">
        <v>34</v>
      </c>
      <c r="AA36">
        <v>19</v>
      </c>
      <c r="AB36">
        <v>1</v>
      </c>
      <c r="AC36">
        <v>22</v>
      </c>
      <c r="AD36">
        <v>1</v>
      </c>
      <c r="AE36">
        <v>180</v>
      </c>
      <c r="AF36" s="106">
        <v>0</v>
      </c>
      <c r="AG36" s="107">
        <v>1</v>
      </c>
      <c r="AH36" s="108">
        <f t="shared" si="1"/>
        <v>1</v>
      </c>
      <c r="AI36" s="80">
        <f t="shared" si="2"/>
        <v>0</v>
      </c>
      <c r="AJ36" s="80">
        <f t="shared" si="3"/>
        <v>0.80321143157835928</v>
      </c>
      <c r="AK36" s="106">
        <f t="shared" si="4"/>
        <v>0.80321143157835928</v>
      </c>
      <c r="AL36" s="108">
        <f t="shared" si="5"/>
        <v>0.19678856842164072</v>
      </c>
      <c r="AM36" s="106">
        <f t="shared" si="6"/>
        <v>-1.6256253833395269</v>
      </c>
      <c r="AN36" s="108">
        <f t="shared" si="7"/>
        <v>0</v>
      </c>
      <c r="AO36" s="80">
        <f t="shared" si="8"/>
        <v>4.0815959891399389</v>
      </c>
      <c r="BS36">
        <v>0.45283299625531043</v>
      </c>
      <c r="BT36">
        <v>0</v>
      </c>
      <c r="BU36">
        <v>1</v>
      </c>
      <c r="BV36" s="80">
        <f t="shared" si="13"/>
        <v>21</v>
      </c>
      <c r="BW36" s="80">
        <f t="shared" si="14"/>
        <v>11</v>
      </c>
      <c r="BX36" s="80">
        <f t="shared" si="10"/>
        <v>0.61111111111111116</v>
      </c>
      <c r="BY36" s="80">
        <f t="shared" si="11"/>
        <v>0.88541666666666663</v>
      </c>
      <c r="BZ36" s="80">
        <f t="shared" si="12"/>
        <v>0</v>
      </c>
    </row>
    <row r="37" spans="1:78" ht="15.75" x14ac:dyDescent="0.5">
      <c r="A37" s="83">
        <v>7.4</v>
      </c>
      <c r="B37" s="82">
        <v>44</v>
      </c>
      <c r="C37" s="82">
        <v>12</v>
      </c>
      <c r="D37" s="84">
        <v>0.97399999999999998</v>
      </c>
      <c r="E37" s="82">
        <v>117</v>
      </c>
      <c r="F37" s="82">
        <v>3</v>
      </c>
      <c r="G37" s="82">
        <v>96</v>
      </c>
      <c r="H37" s="29">
        <v>0</v>
      </c>
      <c r="I37" s="82">
        <v>33</v>
      </c>
      <c r="J37" s="82">
        <v>6</v>
      </c>
      <c r="K37" s="82">
        <v>2</v>
      </c>
      <c r="L37" s="62">
        <v>22</v>
      </c>
      <c r="M37" s="80">
        <v>1</v>
      </c>
      <c r="N37" s="30">
        <v>170</v>
      </c>
      <c r="O37" s="82">
        <v>0</v>
      </c>
      <c r="R37">
        <v>8.6999999999999993</v>
      </c>
      <c r="S37">
        <v>51</v>
      </c>
      <c r="T37">
        <v>15</v>
      </c>
      <c r="U37">
        <v>0.18</v>
      </c>
      <c r="V37">
        <v>84</v>
      </c>
      <c r="W37">
        <v>4</v>
      </c>
      <c r="X37">
        <v>122</v>
      </c>
      <c r="Y37">
        <v>1</v>
      </c>
      <c r="Z37">
        <v>40</v>
      </c>
      <c r="AA37">
        <v>8</v>
      </c>
      <c r="AB37">
        <v>3</v>
      </c>
      <c r="AC37">
        <v>26</v>
      </c>
      <c r="AD37">
        <v>1</v>
      </c>
      <c r="AE37">
        <v>180</v>
      </c>
      <c r="AF37" s="106">
        <v>1</v>
      </c>
      <c r="AG37" s="107">
        <v>0</v>
      </c>
      <c r="AH37" s="108">
        <f t="shared" si="1"/>
        <v>1</v>
      </c>
      <c r="AI37" s="80">
        <f t="shared" si="2"/>
        <v>1</v>
      </c>
      <c r="AJ37" s="80">
        <f t="shared" si="3"/>
        <v>0.27720518254066429</v>
      </c>
      <c r="AK37" s="106">
        <f t="shared" si="4"/>
        <v>0.27720518254066429</v>
      </c>
      <c r="AL37" s="108">
        <f t="shared" si="5"/>
        <v>0.72279481745933571</v>
      </c>
      <c r="AM37" s="106">
        <f t="shared" si="6"/>
        <v>-1.2829973158070151</v>
      </c>
      <c r="AN37" s="108">
        <f t="shared" si="7"/>
        <v>0</v>
      </c>
      <c r="AO37" s="80">
        <f t="shared" si="8"/>
        <v>2.6074361627539417</v>
      </c>
      <c r="BS37">
        <v>0.45544737702335159</v>
      </c>
      <c r="BT37">
        <v>0</v>
      </c>
      <c r="BU37">
        <v>1</v>
      </c>
      <c r="BV37" s="80">
        <f t="shared" si="13"/>
        <v>21</v>
      </c>
      <c r="BW37" s="80">
        <f t="shared" si="14"/>
        <v>12</v>
      </c>
      <c r="BX37" s="80">
        <f t="shared" si="10"/>
        <v>0.61111111111111116</v>
      </c>
      <c r="BY37" s="80">
        <f t="shared" si="11"/>
        <v>0.875</v>
      </c>
      <c r="BZ37" s="80">
        <f t="shared" si="12"/>
        <v>1.6203703703703776E-2</v>
      </c>
    </row>
    <row r="38" spans="1:78" ht="15.75" x14ac:dyDescent="0.5">
      <c r="A38" s="83">
        <v>10.5</v>
      </c>
      <c r="B38" s="82">
        <v>58</v>
      </c>
      <c r="C38" s="82">
        <v>15</v>
      </c>
      <c r="D38" s="84">
        <v>0.16700000000000001</v>
      </c>
      <c r="E38" s="82">
        <v>81</v>
      </c>
      <c r="F38" s="82">
        <v>1</v>
      </c>
      <c r="G38" s="82">
        <v>120</v>
      </c>
      <c r="H38" s="29">
        <v>0</v>
      </c>
      <c r="I38" s="82">
        <v>39</v>
      </c>
      <c r="J38" s="82">
        <v>10</v>
      </c>
      <c r="K38" s="82">
        <v>2</v>
      </c>
      <c r="L38" s="62">
        <v>35</v>
      </c>
      <c r="M38" s="80">
        <v>0</v>
      </c>
      <c r="N38" s="30">
        <v>188</v>
      </c>
      <c r="O38" s="82">
        <v>0</v>
      </c>
      <c r="R38">
        <v>8.6999999999999993</v>
      </c>
      <c r="S38">
        <v>53</v>
      </c>
      <c r="T38">
        <v>2</v>
      </c>
      <c r="U38">
        <v>2.8719999999999999</v>
      </c>
      <c r="V38">
        <v>144</v>
      </c>
      <c r="W38">
        <v>6</v>
      </c>
      <c r="X38">
        <v>73</v>
      </c>
      <c r="Y38">
        <v>1</v>
      </c>
      <c r="Z38">
        <v>35</v>
      </c>
      <c r="AA38">
        <v>4</v>
      </c>
      <c r="AB38">
        <v>3</v>
      </c>
      <c r="AC38">
        <v>34</v>
      </c>
      <c r="AD38">
        <v>0</v>
      </c>
      <c r="AE38">
        <v>171</v>
      </c>
      <c r="AF38" s="106">
        <v>1</v>
      </c>
      <c r="AG38" s="107">
        <v>0</v>
      </c>
      <c r="AH38" s="108">
        <f t="shared" si="1"/>
        <v>1</v>
      </c>
      <c r="AI38" s="80">
        <f t="shared" si="2"/>
        <v>1</v>
      </c>
      <c r="AJ38" s="80">
        <f t="shared" si="3"/>
        <v>0.95609138658375814</v>
      </c>
      <c r="AK38" s="106">
        <f t="shared" si="4"/>
        <v>0.95609138658375814</v>
      </c>
      <c r="AL38" s="108">
        <f t="shared" si="5"/>
        <v>4.390861341624186E-2</v>
      </c>
      <c r="AM38" s="106">
        <f t="shared" si="6"/>
        <v>-4.490177783858814E-2</v>
      </c>
      <c r="AN38" s="108">
        <f t="shared" si="7"/>
        <v>100</v>
      </c>
      <c r="AO38" s="80">
        <f t="shared" si="8"/>
        <v>4.5925121837080016E-2</v>
      </c>
      <c r="BS38">
        <v>0.47900598371801367</v>
      </c>
      <c r="BT38">
        <v>1</v>
      </c>
      <c r="BU38">
        <v>0</v>
      </c>
      <c r="BV38" s="80">
        <f t="shared" si="13"/>
        <v>22</v>
      </c>
      <c r="BW38" s="80">
        <f t="shared" si="14"/>
        <v>12</v>
      </c>
      <c r="BX38" s="80">
        <f t="shared" si="10"/>
        <v>0.59259259259259256</v>
      </c>
      <c r="BY38" s="80">
        <f t="shared" si="11"/>
        <v>0.875</v>
      </c>
      <c r="BZ38" s="80">
        <f t="shared" si="12"/>
        <v>1.6203703703703679E-2</v>
      </c>
    </row>
    <row r="39" spans="1:78" ht="15.75" x14ac:dyDescent="0.5">
      <c r="A39" s="83">
        <v>12</v>
      </c>
      <c r="B39" s="82">
        <v>60</v>
      </c>
      <c r="C39" s="82">
        <v>5</v>
      </c>
      <c r="D39" s="84">
        <v>0.93700000000000006</v>
      </c>
      <c r="E39" s="82">
        <v>211</v>
      </c>
      <c r="F39" s="82">
        <v>3</v>
      </c>
      <c r="G39" s="82">
        <v>112</v>
      </c>
      <c r="H39" s="29">
        <v>0</v>
      </c>
      <c r="I39" s="82">
        <v>59</v>
      </c>
      <c r="J39" s="82">
        <v>15</v>
      </c>
      <c r="K39" s="82">
        <v>4</v>
      </c>
      <c r="L39" s="62">
        <v>39</v>
      </c>
      <c r="M39" s="80">
        <v>0</v>
      </c>
      <c r="N39" s="30">
        <v>171</v>
      </c>
      <c r="O39" s="82">
        <v>1</v>
      </c>
      <c r="R39">
        <v>8.6999999999999993</v>
      </c>
      <c r="S39">
        <v>53</v>
      </c>
      <c r="T39">
        <v>10</v>
      </c>
      <c r="U39">
        <v>1.2</v>
      </c>
      <c r="V39">
        <v>83</v>
      </c>
      <c r="W39">
        <v>2</v>
      </c>
      <c r="X39">
        <v>90</v>
      </c>
      <c r="Y39">
        <v>1</v>
      </c>
      <c r="Z39">
        <v>33</v>
      </c>
      <c r="AA39">
        <v>8</v>
      </c>
      <c r="AB39">
        <v>2</v>
      </c>
      <c r="AC39">
        <v>109</v>
      </c>
      <c r="AD39">
        <v>1</v>
      </c>
      <c r="AE39">
        <v>179</v>
      </c>
      <c r="AF39" s="106">
        <v>1</v>
      </c>
      <c r="AG39" s="107">
        <v>0</v>
      </c>
      <c r="AH39" s="108">
        <f t="shared" si="1"/>
        <v>1</v>
      </c>
      <c r="AI39" s="80">
        <f t="shared" si="2"/>
        <v>1</v>
      </c>
      <c r="AJ39" s="80">
        <f t="shared" si="3"/>
        <v>0.5689738644335699</v>
      </c>
      <c r="AK39" s="106">
        <f t="shared" si="4"/>
        <v>0.5689738644335699</v>
      </c>
      <c r="AL39" s="108">
        <f t="shared" si="5"/>
        <v>0.4310261355664301</v>
      </c>
      <c r="AM39" s="106">
        <f t="shared" si="6"/>
        <v>-0.56392077836491661</v>
      </c>
      <c r="AN39" s="108">
        <f t="shared" si="7"/>
        <v>100</v>
      </c>
      <c r="AO39" s="80">
        <f t="shared" si="8"/>
        <v>0.75754997287182824</v>
      </c>
      <c r="BS39">
        <v>0.4970265448979253</v>
      </c>
      <c r="BT39">
        <v>1</v>
      </c>
      <c r="BU39">
        <v>0</v>
      </c>
      <c r="BV39" s="80">
        <f t="shared" si="13"/>
        <v>23</v>
      </c>
      <c r="BW39" s="80">
        <f t="shared" si="14"/>
        <v>12</v>
      </c>
      <c r="BX39" s="80">
        <f t="shared" si="10"/>
        <v>0.57407407407407407</v>
      </c>
      <c r="BY39" s="80">
        <f t="shared" si="11"/>
        <v>0.875</v>
      </c>
      <c r="BZ39" s="80">
        <f t="shared" si="12"/>
        <v>1.6203703703703679E-2</v>
      </c>
    </row>
    <row r="40" spans="1:78" ht="15.75" x14ac:dyDescent="0.5">
      <c r="A40" s="83">
        <v>14.5</v>
      </c>
      <c r="B40" s="82">
        <v>54</v>
      </c>
      <c r="C40" s="82">
        <v>9</v>
      </c>
      <c r="D40" s="84">
        <v>4.5999999999999999E-2</v>
      </c>
      <c r="E40" s="82">
        <v>151</v>
      </c>
      <c r="F40" s="82">
        <v>0</v>
      </c>
      <c r="G40" s="82">
        <v>72</v>
      </c>
      <c r="H40" s="29">
        <v>1</v>
      </c>
      <c r="I40" s="82">
        <v>30</v>
      </c>
      <c r="J40" s="82">
        <v>13</v>
      </c>
      <c r="K40" s="82">
        <v>5</v>
      </c>
      <c r="L40" s="62">
        <v>26</v>
      </c>
      <c r="M40" s="80">
        <v>0</v>
      </c>
      <c r="N40" s="30">
        <v>204</v>
      </c>
      <c r="O40" s="82">
        <v>1</v>
      </c>
      <c r="R40">
        <v>8.8000000000000007</v>
      </c>
      <c r="S40">
        <v>56</v>
      </c>
      <c r="T40">
        <v>3</v>
      </c>
      <c r="U40">
        <v>0.496</v>
      </c>
      <c r="V40">
        <v>86</v>
      </c>
      <c r="W40">
        <v>3</v>
      </c>
      <c r="X40">
        <v>100</v>
      </c>
      <c r="Y40">
        <v>0</v>
      </c>
      <c r="Z40">
        <v>54</v>
      </c>
      <c r="AA40">
        <v>8</v>
      </c>
      <c r="AB40">
        <v>4</v>
      </c>
      <c r="AC40">
        <v>37</v>
      </c>
      <c r="AD40">
        <v>0</v>
      </c>
      <c r="AE40">
        <v>179</v>
      </c>
      <c r="AF40" s="106">
        <v>0</v>
      </c>
      <c r="AG40" s="107">
        <v>1</v>
      </c>
      <c r="AH40" s="108">
        <f t="shared" si="1"/>
        <v>1</v>
      </c>
      <c r="AI40" s="80">
        <f t="shared" si="2"/>
        <v>0</v>
      </c>
      <c r="AJ40" s="80">
        <f t="shared" si="3"/>
        <v>0.31210130480083542</v>
      </c>
      <c r="AK40" s="106">
        <f t="shared" si="4"/>
        <v>0.31210130480083542</v>
      </c>
      <c r="AL40" s="108">
        <f t="shared" si="5"/>
        <v>0.68789869519916458</v>
      </c>
      <c r="AM40" s="106">
        <f t="shared" si="6"/>
        <v>-0.37411369724050569</v>
      </c>
      <c r="AN40" s="108">
        <f t="shared" si="7"/>
        <v>100</v>
      </c>
      <c r="AO40" s="80">
        <f t="shared" si="8"/>
        <v>0.45370242301517083</v>
      </c>
      <c r="BS40">
        <v>0.5003103495048834</v>
      </c>
      <c r="BT40">
        <v>1</v>
      </c>
      <c r="BU40">
        <v>0</v>
      </c>
      <c r="BV40" s="80">
        <f t="shared" si="13"/>
        <v>24</v>
      </c>
      <c r="BW40" s="80">
        <f t="shared" si="14"/>
        <v>12</v>
      </c>
      <c r="BX40" s="80">
        <f t="shared" si="10"/>
        <v>0.55555555555555558</v>
      </c>
      <c r="BY40" s="80">
        <f t="shared" si="11"/>
        <v>0.875</v>
      </c>
      <c r="BZ40" s="80">
        <f t="shared" si="12"/>
        <v>1.6203703703703776E-2</v>
      </c>
    </row>
    <row r="41" spans="1:78" ht="15.75" x14ac:dyDescent="0.5">
      <c r="A41" s="85">
        <v>5.9</v>
      </c>
      <c r="B41" s="82">
        <v>48</v>
      </c>
      <c r="C41" s="81">
        <v>2</v>
      </c>
      <c r="D41" s="86">
        <v>1.7999999999999999E-2</v>
      </c>
      <c r="E41" s="81">
        <v>77</v>
      </c>
      <c r="F41" s="81">
        <v>2</v>
      </c>
      <c r="G41" s="81">
        <v>150</v>
      </c>
      <c r="H41" s="29">
        <v>0</v>
      </c>
      <c r="I41" s="82">
        <v>28</v>
      </c>
      <c r="J41" s="82">
        <v>1</v>
      </c>
      <c r="K41" s="82">
        <v>6</v>
      </c>
      <c r="L41" s="62">
        <v>24</v>
      </c>
      <c r="M41" s="80">
        <v>0</v>
      </c>
      <c r="N41" s="30">
        <v>160</v>
      </c>
      <c r="O41" s="82">
        <v>0</v>
      </c>
      <c r="R41">
        <v>8.8000000000000007</v>
      </c>
      <c r="S41">
        <v>58</v>
      </c>
      <c r="T41">
        <v>13</v>
      </c>
      <c r="U41">
        <v>0.86399999999999999</v>
      </c>
      <c r="V41">
        <v>129</v>
      </c>
      <c r="W41">
        <v>4</v>
      </c>
      <c r="X41">
        <v>133</v>
      </c>
      <c r="Y41">
        <v>0</v>
      </c>
      <c r="Z41">
        <v>61</v>
      </c>
      <c r="AA41">
        <v>8</v>
      </c>
      <c r="AB41">
        <v>5</v>
      </c>
      <c r="AC41">
        <v>39</v>
      </c>
      <c r="AD41">
        <v>0</v>
      </c>
      <c r="AE41">
        <v>168</v>
      </c>
      <c r="AF41" s="106">
        <v>1</v>
      </c>
      <c r="AG41" s="107">
        <v>0</v>
      </c>
      <c r="AH41" s="108">
        <f t="shared" si="1"/>
        <v>1</v>
      </c>
      <c r="AI41" s="80">
        <f t="shared" si="2"/>
        <v>1</v>
      </c>
      <c r="AJ41" s="80">
        <f t="shared" si="3"/>
        <v>0.37021504270627614</v>
      </c>
      <c r="AK41" s="106">
        <f t="shared" si="4"/>
        <v>0.37021504270627614</v>
      </c>
      <c r="AL41" s="108">
        <f t="shared" si="5"/>
        <v>0.62978495729372386</v>
      </c>
      <c r="AM41" s="106">
        <f t="shared" si="6"/>
        <v>-0.99367124566969356</v>
      </c>
      <c r="AN41" s="108">
        <f t="shared" si="7"/>
        <v>0</v>
      </c>
      <c r="AO41" s="80">
        <f t="shared" si="8"/>
        <v>1.7011328137559962</v>
      </c>
      <c r="BS41">
        <v>0.50708156149587835</v>
      </c>
      <c r="BT41">
        <v>1</v>
      </c>
      <c r="BU41">
        <v>0</v>
      </c>
      <c r="BV41" s="80">
        <f t="shared" si="13"/>
        <v>25</v>
      </c>
      <c r="BW41" s="80">
        <f t="shared" si="14"/>
        <v>12</v>
      </c>
      <c r="BX41" s="80">
        <f t="shared" si="10"/>
        <v>0.53703703703703698</v>
      </c>
      <c r="BY41" s="80">
        <f t="shared" si="11"/>
        <v>0.875</v>
      </c>
      <c r="BZ41" s="80">
        <f t="shared" si="12"/>
        <v>0</v>
      </c>
    </row>
    <row r="42" spans="1:78" ht="15.75" x14ac:dyDescent="0.5">
      <c r="A42" s="83">
        <v>9</v>
      </c>
      <c r="B42" s="82">
        <v>53</v>
      </c>
      <c r="C42" s="82">
        <v>13</v>
      </c>
      <c r="D42" s="84">
        <v>0.84</v>
      </c>
      <c r="E42" s="82">
        <v>99</v>
      </c>
      <c r="F42" s="82">
        <v>3</v>
      </c>
      <c r="G42" s="82">
        <v>110</v>
      </c>
      <c r="H42" s="29">
        <v>0</v>
      </c>
      <c r="I42" s="82">
        <v>36</v>
      </c>
      <c r="J42" s="82">
        <v>9</v>
      </c>
      <c r="K42" s="82">
        <v>2</v>
      </c>
      <c r="L42" s="62">
        <v>30</v>
      </c>
      <c r="M42" s="80">
        <v>1</v>
      </c>
      <c r="N42" s="30">
        <v>176</v>
      </c>
      <c r="O42" s="82">
        <v>1</v>
      </c>
      <c r="R42">
        <v>8.9</v>
      </c>
      <c r="S42">
        <v>39</v>
      </c>
      <c r="T42">
        <v>7</v>
      </c>
      <c r="U42">
        <v>7.1999999999999995E-2</v>
      </c>
      <c r="V42">
        <v>116</v>
      </c>
      <c r="W42">
        <v>7</v>
      </c>
      <c r="X42">
        <v>155</v>
      </c>
      <c r="Y42">
        <v>1</v>
      </c>
      <c r="Z42">
        <v>44</v>
      </c>
      <c r="AA42">
        <v>16</v>
      </c>
      <c r="AB42">
        <v>2</v>
      </c>
      <c r="AC42">
        <v>8</v>
      </c>
      <c r="AD42">
        <v>1</v>
      </c>
      <c r="AE42">
        <v>170</v>
      </c>
      <c r="AF42" s="106">
        <v>1</v>
      </c>
      <c r="AG42" s="107">
        <v>0</v>
      </c>
      <c r="AH42" s="108">
        <f t="shared" si="1"/>
        <v>1</v>
      </c>
      <c r="AI42" s="80">
        <f t="shared" si="2"/>
        <v>1</v>
      </c>
      <c r="AJ42" s="80">
        <f t="shared" si="3"/>
        <v>0.45544737702335159</v>
      </c>
      <c r="AK42" s="106">
        <f t="shared" si="4"/>
        <v>0.45544737702335159</v>
      </c>
      <c r="AL42" s="108">
        <f t="shared" si="5"/>
        <v>0.54455262297664841</v>
      </c>
      <c r="AM42" s="106">
        <f t="shared" si="6"/>
        <v>-0.78647509689594308</v>
      </c>
      <c r="AN42" s="108">
        <f t="shared" si="7"/>
        <v>0</v>
      </c>
      <c r="AO42" s="80">
        <f t="shared" si="8"/>
        <v>1.1956433398204163</v>
      </c>
      <c r="BS42">
        <v>0.51697901389451162</v>
      </c>
      <c r="BT42">
        <v>0</v>
      </c>
      <c r="BU42">
        <v>1</v>
      </c>
      <c r="BV42" s="80">
        <f t="shared" si="13"/>
        <v>25</v>
      </c>
      <c r="BW42" s="80">
        <f t="shared" si="14"/>
        <v>13</v>
      </c>
      <c r="BX42" s="80">
        <f t="shared" si="10"/>
        <v>0.53703703703703698</v>
      </c>
      <c r="BY42" s="80">
        <f t="shared" si="11"/>
        <v>0.86458333333333337</v>
      </c>
      <c r="BZ42" s="80">
        <f t="shared" si="12"/>
        <v>1.6010802469135683E-2</v>
      </c>
    </row>
    <row r="43" spans="1:78" ht="15.75" x14ac:dyDescent="0.5">
      <c r="A43" s="83">
        <v>15.8</v>
      </c>
      <c r="B43" s="82">
        <v>88</v>
      </c>
      <c r="C43" s="82">
        <v>18</v>
      </c>
      <c r="D43" s="84">
        <v>1</v>
      </c>
      <c r="E43" s="82">
        <v>283</v>
      </c>
      <c r="F43" s="82">
        <v>2</v>
      </c>
      <c r="G43" s="82">
        <v>104</v>
      </c>
      <c r="H43" s="29">
        <v>0</v>
      </c>
      <c r="I43" s="82">
        <v>40</v>
      </c>
      <c r="J43" s="82">
        <v>8</v>
      </c>
      <c r="K43" s="82">
        <v>3</v>
      </c>
      <c r="L43" s="62">
        <v>64</v>
      </c>
      <c r="M43" s="80">
        <v>0</v>
      </c>
      <c r="N43" s="30">
        <v>177</v>
      </c>
      <c r="O43" s="82">
        <v>1</v>
      </c>
      <c r="R43">
        <v>9</v>
      </c>
      <c r="S43">
        <v>39</v>
      </c>
      <c r="T43">
        <v>9</v>
      </c>
      <c r="U43">
        <v>0.10299999999999999</v>
      </c>
      <c r="V43">
        <v>89</v>
      </c>
      <c r="W43">
        <v>5</v>
      </c>
      <c r="X43">
        <v>135</v>
      </c>
      <c r="Y43">
        <v>0</v>
      </c>
      <c r="Z43">
        <v>40</v>
      </c>
      <c r="AA43">
        <v>20</v>
      </c>
      <c r="AB43">
        <v>2</v>
      </c>
      <c r="AC43">
        <v>16</v>
      </c>
      <c r="AD43">
        <v>1</v>
      </c>
      <c r="AE43">
        <v>176</v>
      </c>
      <c r="AF43" s="106">
        <v>1</v>
      </c>
      <c r="AG43" s="107">
        <v>0</v>
      </c>
      <c r="AH43" s="108">
        <f t="shared" si="1"/>
        <v>1</v>
      </c>
      <c r="AI43" s="80">
        <f t="shared" si="2"/>
        <v>1</v>
      </c>
      <c r="AJ43" s="80">
        <f t="shared" si="3"/>
        <v>0.64646030930920528</v>
      </c>
      <c r="AK43" s="106">
        <f t="shared" si="4"/>
        <v>0.64646030930920528</v>
      </c>
      <c r="AL43" s="108">
        <f t="shared" si="5"/>
        <v>0.35353969069079472</v>
      </c>
      <c r="AM43" s="106">
        <f t="shared" si="6"/>
        <v>-0.43624347583474682</v>
      </c>
      <c r="AN43" s="108">
        <f t="shared" si="7"/>
        <v>100</v>
      </c>
      <c r="AO43" s="80">
        <f t="shared" si="8"/>
        <v>0.54688537811173621</v>
      </c>
      <c r="BS43">
        <v>0.51849938165255205</v>
      </c>
      <c r="BT43">
        <v>1</v>
      </c>
      <c r="BU43">
        <v>0</v>
      </c>
      <c r="BV43" s="80">
        <f t="shared" si="13"/>
        <v>26</v>
      </c>
      <c r="BW43" s="80">
        <f t="shared" si="14"/>
        <v>13</v>
      </c>
      <c r="BX43" s="80">
        <f t="shared" si="10"/>
        <v>0.5185185185185186</v>
      </c>
      <c r="BY43" s="80">
        <f t="shared" si="11"/>
        <v>0.86458333333333337</v>
      </c>
      <c r="BZ43" s="80">
        <f t="shared" si="12"/>
        <v>0</v>
      </c>
    </row>
    <row r="44" spans="1:78" ht="15.75" x14ac:dyDescent="0.5">
      <c r="A44" s="83">
        <v>14</v>
      </c>
      <c r="B44" s="82">
        <v>59</v>
      </c>
      <c r="C44" s="82">
        <v>5</v>
      </c>
      <c r="D44" s="84">
        <v>1.159</v>
      </c>
      <c r="E44" s="82">
        <v>196</v>
      </c>
      <c r="F44" s="82">
        <v>1</v>
      </c>
      <c r="G44" s="82">
        <v>99</v>
      </c>
      <c r="H44" s="29">
        <v>0</v>
      </c>
      <c r="I44" s="82">
        <v>43</v>
      </c>
      <c r="J44" s="82">
        <v>15</v>
      </c>
      <c r="K44" s="82">
        <v>5</v>
      </c>
      <c r="L44" s="62">
        <v>45</v>
      </c>
      <c r="M44" s="80">
        <v>0</v>
      </c>
      <c r="N44" s="30">
        <v>184</v>
      </c>
      <c r="O44" s="82">
        <v>1</v>
      </c>
      <c r="R44">
        <v>9</v>
      </c>
      <c r="S44">
        <v>48</v>
      </c>
      <c r="T44">
        <v>12</v>
      </c>
      <c r="U44">
        <v>0.183</v>
      </c>
      <c r="V44">
        <v>85</v>
      </c>
      <c r="W44">
        <v>4</v>
      </c>
      <c r="X44">
        <v>130</v>
      </c>
      <c r="Y44">
        <v>0</v>
      </c>
      <c r="Z44">
        <v>37</v>
      </c>
      <c r="AA44">
        <v>11</v>
      </c>
      <c r="AB44">
        <v>2</v>
      </c>
      <c r="AC44">
        <v>22</v>
      </c>
      <c r="AD44">
        <v>0</v>
      </c>
      <c r="AE44">
        <v>178</v>
      </c>
      <c r="AF44" s="106">
        <v>1</v>
      </c>
      <c r="AG44" s="107">
        <v>0</v>
      </c>
      <c r="AH44" s="108">
        <f t="shared" si="1"/>
        <v>1</v>
      </c>
      <c r="AI44" s="80">
        <f t="shared" si="2"/>
        <v>1</v>
      </c>
      <c r="AJ44" s="80">
        <f t="shared" si="3"/>
        <v>0.8383761489977698</v>
      </c>
      <c r="AK44" s="106">
        <f t="shared" si="4"/>
        <v>0.8383761489977698</v>
      </c>
      <c r="AL44" s="108">
        <f t="shared" si="5"/>
        <v>0.1616238510022302</v>
      </c>
      <c r="AM44" s="106">
        <f t="shared" si="6"/>
        <v>-0.176288414057411</v>
      </c>
      <c r="AN44" s="108">
        <f t="shared" si="7"/>
        <v>100</v>
      </c>
      <c r="AO44" s="80">
        <f t="shared" si="8"/>
        <v>0.1927820241492344</v>
      </c>
      <c r="BS44">
        <v>0.52436587785119781</v>
      </c>
      <c r="BT44">
        <v>0</v>
      </c>
      <c r="BU44">
        <v>1</v>
      </c>
      <c r="BV44" s="80">
        <f t="shared" si="13"/>
        <v>26</v>
      </c>
      <c r="BW44" s="80">
        <f t="shared" si="14"/>
        <v>14</v>
      </c>
      <c r="BX44" s="80">
        <f t="shared" si="10"/>
        <v>0.5185185185185186</v>
      </c>
      <c r="BY44" s="80">
        <f t="shared" si="11"/>
        <v>0.85416666666666663</v>
      </c>
      <c r="BZ44" s="80">
        <f t="shared" si="12"/>
        <v>1.5817901234567971E-2</v>
      </c>
    </row>
    <row r="45" spans="1:78" ht="15.75" x14ac:dyDescent="0.5">
      <c r="A45" s="83">
        <v>15.3</v>
      </c>
      <c r="B45" s="82">
        <v>117</v>
      </c>
      <c r="C45" s="82">
        <v>2</v>
      </c>
      <c r="D45" s="84">
        <v>0.104</v>
      </c>
      <c r="E45" s="82">
        <v>253</v>
      </c>
      <c r="F45" s="82">
        <v>2</v>
      </c>
      <c r="G45" s="82">
        <v>145</v>
      </c>
      <c r="H45" s="29">
        <v>1</v>
      </c>
      <c r="I45" s="82">
        <v>52</v>
      </c>
      <c r="J45" s="82">
        <v>15</v>
      </c>
      <c r="K45" s="82">
        <v>3</v>
      </c>
      <c r="L45" s="62">
        <v>59</v>
      </c>
      <c r="M45" s="80">
        <v>0</v>
      </c>
      <c r="N45" s="30">
        <v>169</v>
      </c>
      <c r="O45" s="82">
        <v>1</v>
      </c>
      <c r="R45">
        <v>9</v>
      </c>
      <c r="S45">
        <v>53</v>
      </c>
      <c r="T45">
        <v>13</v>
      </c>
      <c r="U45">
        <v>0.84</v>
      </c>
      <c r="V45">
        <v>99</v>
      </c>
      <c r="W45">
        <v>3</v>
      </c>
      <c r="X45">
        <v>110</v>
      </c>
      <c r="Y45">
        <v>0</v>
      </c>
      <c r="Z45">
        <v>36</v>
      </c>
      <c r="AA45">
        <v>9</v>
      </c>
      <c r="AB45">
        <v>2</v>
      </c>
      <c r="AC45">
        <v>30</v>
      </c>
      <c r="AD45">
        <v>1</v>
      </c>
      <c r="AE45">
        <v>176</v>
      </c>
      <c r="AF45" s="106">
        <v>1</v>
      </c>
      <c r="AG45" s="107">
        <v>0</v>
      </c>
      <c r="AH45" s="108">
        <f t="shared" si="1"/>
        <v>1</v>
      </c>
      <c r="AI45" s="80">
        <f t="shared" si="2"/>
        <v>1</v>
      </c>
      <c r="AJ45" s="80">
        <f t="shared" si="3"/>
        <v>0.55027382620841947</v>
      </c>
      <c r="AK45" s="106">
        <f t="shared" si="4"/>
        <v>0.55027382620841947</v>
      </c>
      <c r="AL45" s="108">
        <f t="shared" si="5"/>
        <v>0.44972617379158053</v>
      </c>
      <c r="AM45" s="106">
        <f t="shared" si="6"/>
        <v>-0.59733925881620453</v>
      </c>
      <c r="AN45" s="108">
        <f t="shared" si="7"/>
        <v>100</v>
      </c>
      <c r="AO45" s="80">
        <f t="shared" si="8"/>
        <v>0.81727705802464257</v>
      </c>
      <c r="BS45">
        <v>0.52516235329041916</v>
      </c>
      <c r="BT45">
        <v>1</v>
      </c>
      <c r="BU45">
        <v>0</v>
      </c>
      <c r="BV45" s="80">
        <f t="shared" si="13"/>
        <v>27</v>
      </c>
      <c r="BW45" s="80">
        <f t="shared" si="14"/>
        <v>14</v>
      </c>
      <c r="BX45" s="80">
        <f t="shared" si="10"/>
        <v>0.5</v>
      </c>
      <c r="BY45" s="80">
        <f t="shared" si="11"/>
        <v>0.85416666666666663</v>
      </c>
      <c r="BZ45" s="80">
        <f t="shared" si="12"/>
        <v>1.5817901234567874E-2</v>
      </c>
    </row>
    <row r="46" spans="1:78" ht="15.75" x14ac:dyDescent="0.5">
      <c r="A46" s="83">
        <v>14.4</v>
      </c>
      <c r="B46" s="82">
        <v>83</v>
      </c>
      <c r="C46" s="82">
        <v>22</v>
      </c>
      <c r="D46" s="84">
        <v>0.93600000000000005</v>
      </c>
      <c r="E46" s="82">
        <v>203</v>
      </c>
      <c r="F46" s="82">
        <v>2</v>
      </c>
      <c r="G46" s="82">
        <v>111</v>
      </c>
      <c r="H46" s="29">
        <v>0</v>
      </c>
      <c r="I46" s="82">
        <v>45</v>
      </c>
      <c r="J46" s="82">
        <v>9</v>
      </c>
      <c r="K46" s="82">
        <v>3</v>
      </c>
      <c r="L46" s="62">
        <v>87</v>
      </c>
      <c r="M46" s="80">
        <v>0</v>
      </c>
      <c r="N46" s="30">
        <v>178</v>
      </c>
      <c r="O46" s="82">
        <v>1</v>
      </c>
      <c r="R46">
        <v>9</v>
      </c>
      <c r="S46">
        <v>56</v>
      </c>
      <c r="T46">
        <v>3</v>
      </c>
      <c r="U46">
        <v>1.4039999999999999</v>
      </c>
      <c r="V46">
        <v>69</v>
      </c>
      <c r="W46">
        <v>1</v>
      </c>
      <c r="X46">
        <v>87</v>
      </c>
      <c r="Y46">
        <v>0</v>
      </c>
      <c r="Z46">
        <v>34</v>
      </c>
      <c r="AA46">
        <v>8</v>
      </c>
      <c r="AB46">
        <v>2</v>
      </c>
      <c r="AC46">
        <v>38</v>
      </c>
      <c r="AD46">
        <v>0</v>
      </c>
      <c r="AE46">
        <v>181</v>
      </c>
      <c r="AF46" s="106">
        <v>1</v>
      </c>
      <c r="AG46" s="107">
        <v>0</v>
      </c>
      <c r="AH46" s="108">
        <f t="shared" si="1"/>
        <v>1</v>
      </c>
      <c r="AI46" s="80">
        <f t="shared" si="2"/>
        <v>1</v>
      </c>
      <c r="AJ46" s="80">
        <f t="shared" si="3"/>
        <v>0.77016631849522732</v>
      </c>
      <c r="AK46" s="106">
        <f t="shared" si="4"/>
        <v>0.77016631849522732</v>
      </c>
      <c r="AL46" s="108">
        <f t="shared" si="5"/>
        <v>0.22983368150477268</v>
      </c>
      <c r="AM46" s="106">
        <f t="shared" si="6"/>
        <v>-0.26114878941287706</v>
      </c>
      <c r="AN46" s="108">
        <f t="shared" si="7"/>
        <v>100</v>
      </c>
      <c r="AO46" s="80">
        <f t="shared" si="8"/>
        <v>0.29842084233679322</v>
      </c>
      <c r="BS46">
        <v>0.53162016939673251</v>
      </c>
      <c r="BT46">
        <v>1</v>
      </c>
      <c r="BU46">
        <v>0</v>
      </c>
      <c r="BV46" s="80">
        <f t="shared" si="13"/>
        <v>28</v>
      </c>
      <c r="BW46" s="80">
        <f t="shared" si="14"/>
        <v>14</v>
      </c>
      <c r="BX46" s="80">
        <f t="shared" si="10"/>
        <v>0.48148148148148151</v>
      </c>
      <c r="BY46" s="80">
        <f t="shared" si="11"/>
        <v>0.85416666666666663</v>
      </c>
      <c r="BZ46" s="80">
        <f t="shared" si="12"/>
        <v>1.5817901234567971E-2</v>
      </c>
    </row>
    <row r="47" spans="1:78" ht="15.75" x14ac:dyDescent="0.5">
      <c r="A47" s="83">
        <v>14.8</v>
      </c>
      <c r="B47" s="82">
        <v>91</v>
      </c>
      <c r="C47" s="82">
        <v>2</v>
      </c>
      <c r="D47" s="84">
        <v>1.968</v>
      </c>
      <c r="E47" s="82">
        <v>164</v>
      </c>
      <c r="F47" s="82">
        <v>1</v>
      </c>
      <c r="G47" s="82">
        <v>86</v>
      </c>
      <c r="H47" s="29">
        <v>0</v>
      </c>
      <c r="I47" s="82">
        <v>33</v>
      </c>
      <c r="J47" s="82">
        <v>5</v>
      </c>
      <c r="K47" s="82">
        <v>2</v>
      </c>
      <c r="L47" s="62">
        <v>98</v>
      </c>
      <c r="M47" s="80">
        <v>0</v>
      </c>
      <c r="N47" s="30">
        <v>194</v>
      </c>
      <c r="O47" s="82">
        <v>1</v>
      </c>
      <c r="R47">
        <v>9.1</v>
      </c>
      <c r="S47">
        <v>44</v>
      </c>
      <c r="T47">
        <v>14</v>
      </c>
      <c r="U47">
        <v>1.2270000000000001</v>
      </c>
      <c r="V47">
        <v>100</v>
      </c>
      <c r="W47">
        <v>5</v>
      </c>
      <c r="X47">
        <v>98</v>
      </c>
      <c r="Y47">
        <v>0</v>
      </c>
      <c r="Z47">
        <v>37</v>
      </c>
      <c r="AA47">
        <v>10</v>
      </c>
      <c r="AB47">
        <v>4</v>
      </c>
      <c r="AC47">
        <v>20</v>
      </c>
      <c r="AD47">
        <v>0</v>
      </c>
      <c r="AE47">
        <v>180</v>
      </c>
      <c r="AF47" s="106">
        <v>1</v>
      </c>
      <c r="AG47" s="107">
        <v>0</v>
      </c>
      <c r="AH47" s="108">
        <f t="shared" si="1"/>
        <v>1</v>
      </c>
      <c r="AI47" s="80">
        <f t="shared" si="2"/>
        <v>1</v>
      </c>
      <c r="AJ47" s="80">
        <f t="shared" si="3"/>
        <v>0.91966395188569028</v>
      </c>
      <c r="AK47" s="106">
        <f t="shared" si="4"/>
        <v>0.91966395188569028</v>
      </c>
      <c r="AL47" s="108">
        <f t="shared" si="5"/>
        <v>8.0336048114309722E-2</v>
      </c>
      <c r="AM47" s="106">
        <f t="shared" si="6"/>
        <v>-8.3746945355740621E-2</v>
      </c>
      <c r="AN47" s="108">
        <f t="shared" si="7"/>
        <v>100</v>
      </c>
      <c r="AO47" s="80">
        <f t="shared" si="8"/>
        <v>8.7353699087136888E-2</v>
      </c>
      <c r="BS47">
        <v>0.54885357793160283</v>
      </c>
      <c r="BT47">
        <v>1</v>
      </c>
      <c r="BU47">
        <v>0</v>
      </c>
      <c r="BV47" s="80">
        <f t="shared" si="13"/>
        <v>29</v>
      </c>
      <c r="BW47" s="80">
        <f t="shared" si="14"/>
        <v>14</v>
      </c>
      <c r="BX47" s="80">
        <f t="shared" si="10"/>
        <v>0.46296296296296291</v>
      </c>
      <c r="BY47" s="80">
        <f t="shared" si="11"/>
        <v>0.85416666666666663</v>
      </c>
      <c r="BZ47" s="80">
        <f t="shared" si="12"/>
        <v>0</v>
      </c>
    </row>
    <row r="48" spans="1:78" ht="15.75" x14ac:dyDescent="0.5">
      <c r="A48" s="83">
        <v>12.1</v>
      </c>
      <c r="B48" s="82">
        <v>56</v>
      </c>
      <c r="C48" s="82">
        <v>4</v>
      </c>
      <c r="D48" s="84">
        <v>2.536</v>
      </c>
      <c r="E48" s="82">
        <v>146</v>
      </c>
      <c r="F48" s="82">
        <v>1</v>
      </c>
      <c r="G48" s="82">
        <v>84</v>
      </c>
      <c r="H48" s="29">
        <v>1</v>
      </c>
      <c r="I48" s="82">
        <v>36</v>
      </c>
      <c r="J48" s="82">
        <v>8</v>
      </c>
      <c r="K48" s="82">
        <v>2</v>
      </c>
      <c r="L48" s="62">
        <v>40</v>
      </c>
      <c r="M48" s="80">
        <v>0</v>
      </c>
      <c r="N48" s="30">
        <v>179</v>
      </c>
      <c r="O48" s="82">
        <v>1</v>
      </c>
      <c r="R48">
        <v>9.1</v>
      </c>
      <c r="S48">
        <v>62</v>
      </c>
      <c r="T48">
        <v>23</v>
      </c>
      <c r="U48">
        <v>0.42399999999999999</v>
      </c>
      <c r="V48">
        <v>123</v>
      </c>
      <c r="W48">
        <v>2</v>
      </c>
      <c r="X48">
        <v>75</v>
      </c>
      <c r="Y48">
        <v>0</v>
      </c>
      <c r="Z48">
        <v>49</v>
      </c>
      <c r="AA48">
        <v>12</v>
      </c>
      <c r="AB48">
        <v>3</v>
      </c>
      <c r="AC48">
        <v>43</v>
      </c>
      <c r="AD48">
        <v>1</v>
      </c>
      <c r="AE48">
        <v>162</v>
      </c>
      <c r="AF48" s="106">
        <v>0</v>
      </c>
      <c r="AG48" s="107">
        <v>1</v>
      </c>
      <c r="AH48" s="108">
        <f t="shared" si="1"/>
        <v>1</v>
      </c>
      <c r="AI48" s="80">
        <f t="shared" si="2"/>
        <v>0</v>
      </c>
      <c r="AJ48" s="80">
        <f t="shared" si="3"/>
        <v>0.1271521273729182</v>
      </c>
      <c r="AK48" s="106">
        <f t="shared" si="4"/>
        <v>0.1271521273729182</v>
      </c>
      <c r="AL48" s="108">
        <f t="shared" si="5"/>
        <v>0.87284787262708186</v>
      </c>
      <c r="AM48" s="106">
        <f t="shared" si="6"/>
        <v>-0.13599399648637925</v>
      </c>
      <c r="AN48" s="108">
        <f t="shared" si="7"/>
        <v>100</v>
      </c>
      <c r="AO48" s="80">
        <f t="shared" si="8"/>
        <v>0.145675015498655</v>
      </c>
      <c r="BS48">
        <v>0.54969347695331261</v>
      </c>
      <c r="BT48">
        <v>0</v>
      </c>
      <c r="BU48">
        <v>1</v>
      </c>
      <c r="BV48" s="80">
        <f t="shared" si="13"/>
        <v>29</v>
      </c>
      <c r="BW48" s="80">
        <f t="shared" si="14"/>
        <v>15</v>
      </c>
      <c r="BX48" s="80">
        <f t="shared" si="10"/>
        <v>0.46296296296296291</v>
      </c>
      <c r="BY48" s="80">
        <f t="shared" si="11"/>
        <v>0.84375</v>
      </c>
      <c r="BZ48" s="80">
        <f t="shared" si="12"/>
        <v>0</v>
      </c>
    </row>
    <row r="49" spans="1:78" ht="15.75" x14ac:dyDescent="0.5">
      <c r="A49" s="83">
        <v>8</v>
      </c>
      <c r="B49" s="82">
        <v>51</v>
      </c>
      <c r="C49" s="82">
        <v>2</v>
      </c>
      <c r="D49" s="84">
        <v>0.41699999999999998</v>
      </c>
      <c r="E49" s="82">
        <v>121</v>
      </c>
      <c r="F49" s="82">
        <v>3</v>
      </c>
      <c r="G49" s="82">
        <v>123</v>
      </c>
      <c r="H49" s="29">
        <v>0</v>
      </c>
      <c r="I49" s="82">
        <v>36</v>
      </c>
      <c r="J49" s="82">
        <v>8</v>
      </c>
      <c r="K49" s="82">
        <v>2</v>
      </c>
      <c r="L49" s="62">
        <v>32</v>
      </c>
      <c r="M49" s="80">
        <v>1</v>
      </c>
      <c r="N49" s="30">
        <v>167</v>
      </c>
      <c r="O49" s="82">
        <v>0</v>
      </c>
      <c r="R49">
        <v>9.1</v>
      </c>
      <c r="S49">
        <v>78</v>
      </c>
      <c r="T49">
        <v>3</v>
      </c>
      <c r="U49">
        <v>1.6240000000000001</v>
      </c>
      <c r="V49">
        <v>148</v>
      </c>
      <c r="W49">
        <v>5</v>
      </c>
      <c r="X49">
        <v>73</v>
      </c>
      <c r="Y49">
        <v>0</v>
      </c>
      <c r="Z49">
        <v>39</v>
      </c>
      <c r="AA49">
        <v>11</v>
      </c>
      <c r="AB49">
        <v>4</v>
      </c>
      <c r="AC49">
        <v>59</v>
      </c>
      <c r="AD49">
        <v>0</v>
      </c>
      <c r="AE49">
        <v>175</v>
      </c>
      <c r="AF49" s="106">
        <v>1</v>
      </c>
      <c r="AG49" s="107">
        <v>0</v>
      </c>
      <c r="AH49" s="108">
        <f t="shared" si="1"/>
        <v>1</v>
      </c>
      <c r="AI49" s="80">
        <f t="shared" si="2"/>
        <v>1</v>
      </c>
      <c r="AJ49" s="80">
        <f t="shared" si="3"/>
        <v>0.98251024941896681</v>
      </c>
      <c r="AK49" s="106">
        <f t="shared" si="4"/>
        <v>0.98251024941896681</v>
      </c>
      <c r="AL49" s="108">
        <f t="shared" si="5"/>
        <v>1.7489750581033192E-2</v>
      </c>
      <c r="AM49" s="106">
        <f t="shared" si="6"/>
        <v>-1.7644503314541291E-2</v>
      </c>
      <c r="AN49" s="108">
        <f t="shared" si="7"/>
        <v>100</v>
      </c>
      <c r="AO49" s="80">
        <f t="shared" si="8"/>
        <v>1.7801087155453303E-2</v>
      </c>
      <c r="BS49">
        <v>0.55027382620841947</v>
      </c>
      <c r="BT49">
        <v>0</v>
      </c>
      <c r="BU49">
        <v>1</v>
      </c>
      <c r="BV49" s="80">
        <f t="shared" si="13"/>
        <v>29</v>
      </c>
      <c r="BW49" s="80">
        <f t="shared" si="14"/>
        <v>16</v>
      </c>
      <c r="BX49" s="80">
        <f t="shared" si="10"/>
        <v>0.46296296296296291</v>
      </c>
      <c r="BY49" s="80">
        <f t="shared" si="11"/>
        <v>0.83333333333333337</v>
      </c>
      <c r="BZ49" s="80">
        <f t="shared" si="12"/>
        <v>1.5432098765432075E-2</v>
      </c>
    </row>
    <row r="50" spans="1:78" ht="15.75" x14ac:dyDescent="0.5">
      <c r="A50" s="83">
        <v>8.4</v>
      </c>
      <c r="B50" s="82">
        <v>56</v>
      </c>
      <c r="C50" s="82">
        <v>14</v>
      </c>
      <c r="D50" s="84">
        <v>3.9E-2</v>
      </c>
      <c r="E50" s="82">
        <v>128</v>
      </c>
      <c r="F50" s="82">
        <v>1</v>
      </c>
      <c r="G50" s="82">
        <v>97</v>
      </c>
      <c r="H50" s="29">
        <v>1</v>
      </c>
      <c r="I50" s="82">
        <v>43</v>
      </c>
      <c r="J50" s="82">
        <v>6</v>
      </c>
      <c r="K50" s="82">
        <v>3</v>
      </c>
      <c r="L50" s="62">
        <v>37</v>
      </c>
      <c r="M50" s="80">
        <v>0</v>
      </c>
      <c r="N50" s="30">
        <v>172</v>
      </c>
      <c r="O50" s="82">
        <v>0</v>
      </c>
      <c r="R50">
        <v>9.1999999999999993</v>
      </c>
      <c r="S50">
        <v>55</v>
      </c>
      <c r="T50">
        <v>16</v>
      </c>
      <c r="U50">
        <v>6.5000000000000002E-2</v>
      </c>
      <c r="V50">
        <v>154</v>
      </c>
      <c r="W50">
        <v>3</v>
      </c>
      <c r="X50">
        <v>75</v>
      </c>
      <c r="Y50">
        <v>0</v>
      </c>
      <c r="Z50">
        <v>42</v>
      </c>
      <c r="AA50">
        <v>13</v>
      </c>
      <c r="AB50">
        <v>2</v>
      </c>
      <c r="AC50">
        <v>34</v>
      </c>
      <c r="AD50">
        <v>1</v>
      </c>
      <c r="AE50">
        <v>165</v>
      </c>
      <c r="AF50" s="106">
        <v>0</v>
      </c>
      <c r="AG50" s="107">
        <v>1</v>
      </c>
      <c r="AH50" s="108">
        <f t="shared" si="1"/>
        <v>1</v>
      </c>
      <c r="AI50" s="80">
        <f t="shared" si="2"/>
        <v>0</v>
      </c>
      <c r="AJ50" s="80">
        <f t="shared" si="3"/>
        <v>0.33344253824756243</v>
      </c>
      <c r="AK50" s="106">
        <f t="shared" si="4"/>
        <v>0.33344253824756243</v>
      </c>
      <c r="AL50" s="108">
        <f t="shared" si="5"/>
        <v>0.66655746175243757</v>
      </c>
      <c r="AM50" s="106">
        <f t="shared" si="6"/>
        <v>-0.40562892889740082</v>
      </c>
      <c r="AN50" s="108">
        <f t="shared" si="7"/>
        <v>100</v>
      </c>
      <c r="AO50" s="80">
        <f t="shared" si="8"/>
        <v>0.50024575131289206</v>
      </c>
      <c r="BS50">
        <v>0.55979776906564005</v>
      </c>
      <c r="BT50">
        <v>1</v>
      </c>
      <c r="BU50">
        <v>0</v>
      </c>
      <c r="BV50" s="80">
        <f t="shared" si="13"/>
        <v>30</v>
      </c>
      <c r="BW50" s="80">
        <f t="shared" si="14"/>
        <v>16</v>
      </c>
      <c r="BX50" s="80">
        <f t="shared" si="10"/>
        <v>0.44444444444444442</v>
      </c>
      <c r="BY50" s="80">
        <f t="shared" si="11"/>
        <v>0.83333333333333337</v>
      </c>
      <c r="BZ50" s="80">
        <f t="shared" si="12"/>
        <v>0</v>
      </c>
    </row>
    <row r="51" spans="1:78" ht="15.75" x14ac:dyDescent="0.5">
      <c r="A51" s="83">
        <v>10.6</v>
      </c>
      <c r="B51" s="82">
        <v>51</v>
      </c>
      <c r="C51" s="82">
        <v>3</v>
      </c>
      <c r="D51" s="84">
        <v>1.155</v>
      </c>
      <c r="E51" s="82">
        <v>132</v>
      </c>
      <c r="F51" s="82">
        <v>2</v>
      </c>
      <c r="G51" s="82">
        <v>98</v>
      </c>
      <c r="H51" s="29">
        <v>1</v>
      </c>
      <c r="I51" s="82">
        <v>35</v>
      </c>
      <c r="J51" s="82">
        <v>1</v>
      </c>
      <c r="K51" s="82">
        <v>3</v>
      </c>
      <c r="L51" s="62">
        <v>26</v>
      </c>
      <c r="M51" s="80">
        <v>0</v>
      </c>
      <c r="N51" s="30">
        <v>181</v>
      </c>
      <c r="O51" s="82">
        <v>0</v>
      </c>
      <c r="R51">
        <v>9.3000000000000007</v>
      </c>
      <c r="S51">
        <v>55</v>
      </c>
      <c r="T51">
        <v>11</v>
      </c>
      <c r="U51">
        <v>8.5000000000000006E-2</v>
      </c>
      <c r="V51">
        <v>125</v>
      </c>
      <c r="W51">
        <v>7</v>
      </c>
      <c r="X51">
        <v>107</v>
      </c>
      <c r="Y51">
        <v>0</v>
      </c>
      <c r="Z51">
        <v>38</v>
      </c>
      <c r="AA51">
        <v>4</v>
      </c>
      <c r="AB51">
        <v>5</v>
      </c>
      <c r="AC51">
        <v>35</v>
      </c>
      <c r="AD51">
        <v>0</v>
      </c>
      <c r="AE51">
        <v>169</v>
      </c>
      <c r="AF51" s="106">
        <v>1</v>
      </c>
      <c r="AG51" s="107">
        <v>0</v>
      </c>
      <c r="AH51" s="108">
        <f t="shared" si="1"/>
        <v>1</v>
      </c>
      <c r="AI51" s="80">
        <f t="shared" si="2"/>
        <v>1</v>
      </c>
      <c r="AJ51" s="80">
        <f t="shared" si="3"/>
        <v>0.76050915930730079</v>
      </c>
      <c r="AK51" s="106">
        <f t="shared" si="4"/>
        <v>0.76050915930730079</v>
      </c>
      <c r="AL51" s="108">
        <f t="shared" si="5"/>
        <v>0.23949084069269921</v>
      </c>
      <c r="AM51" s="106">
        <f t="shared" si="6"/>
        <v>-0.27376712355873323</v>
      </c>
      <c r="AN51" s="108">
        <f t="shared" si="7"/>
        <v>100</v>
      </c>
      <c r="AO51" s="80">
        <f t="shared" si="8"/>
        <v>0.3149085553563038</v>
      </c>
      <c r="BS51">
        <v>0.5671970354977609</v>
      </c>
      <c r="BT51">
        <v>0</v>
      </c>
      <c r="BU51">
        <v>1</v>
      </c>
      <c r="BV51" s="80">
        <f t="shared" si="13"/>
        <v>30</v>
      </c>
      <c r="BW51" s="80">
        <f t="shared" si="14"/>
        <v>17</v>
      </c>
      <c r="BX51" s="80">
        <f t="shared" si="10"/>
        <v>0.44444444444444442</v>
      </c>
      <c r="BY51" s="80">
        <f t="shared" si="11"/>
        <v>0.82291666666666663</v>
      </c>
      <c r="BZ51" s="80">
        <f t="shared" si="12"/>
        <v>0</v>
      </c>
    </row>
    <row r="52" spans="1:78" ht="15.75" x14ac:dyDescent="0.5">
      <c r="A52" s="83">
        <v>10.9</v>
      </c>
      <c r="B52" s="82">
        <v>56</v>
      </c>
      <c r="C52" s="82">
        <v>9</v>
      </c>
      <c r="D52" s="84">
        <v>1.9990000000000001</v>
      </c>
      <c r="E52" s="82">
        <v>75</v>
      </c>
      <c r="F52" s="82">
        <v>0</v>
      </c>
      <c r="G52" s="82">
        <v>72</v>
      </c>
      <c r="H52" s="29">
        <v>1</v>
      </c>
      <c r="I52" s="82">
        <v>49</v>
      </c>
      <c r="J52" s="82">
        <v>7</v>
      </c>
      <c r="K52" s="82">
        <v>4</v>
      </c>
      <c r="L52" s="62">
        <v>33</v>
      </c>
      <c r="M52" s="80">
        <v>0</v>
      </c>
      <c r="N52" s="30">
        <v>189</v>
      </c>
      <c r="O52" s="82">
        <v>0</v>
      </c>
      <c r="R52">
        <v>9.4</v>
      </c>
      <c r="S52">
        <v>44</v>
      </c>
      <c r="T52">
        <v>12</v>
      </c>
      <c r="U52">
        <v>2.3239999999999998</v>
      </c>
      <c r="V52">
        <v>97</v>
      </c>
      <c r="W52">
        <v>2</v>
      </c>
      <c r="X52">
        <v>101</v>
      </c>
      <c r="Y52">
        <v>0</v>
      </c>
      <c r="Z52">
        <v>49</v>
      </c>
      <c r="AA52">
        <v>19</v>
      </c>
      <c r="AB52">
        <v>3</v>
      </c>
      <c r="AC52">
        <v>21</v>
      </c>
      <c r="AD52">
        <v>1</v>
      </c>
      <c r="AE52">
        <v>179</v>
      </c>
      <c r="AF52" s="106">
        <v>1</v>
      </c>
      <c r="AG52" s="107">
        <v>0</v>
      </c>
      <c r="AH52" s="108">
        <f t="shared" si="1"/>
        <v>1</v>
      </c>
      <c r="AI52" s="80">
        <f t="shared" si="2"/>
        <v>1</v>
      </c>
      <c r="AJ52" s="80">
        <f t="shared" si="3"/>
        <v>0.59308256032200224</v>
      </c>
      <c r="AK52" s="106">
        <f t="shared" si="4"/>
        <v>0.59308256032200224</v>
      </c>
      <c r="AL52" s="108">
        <f t="shared" si="5"/>
        <v>0.40691743967799776</v>
      </c>
      <c r="AM52" s="106">
        <f t="shared" si="6"/>
        <v>-0.52242166484897756</v>
      </c>
      <c r="AN52" s="108">
        <f t="shared" si="7"/>
        <v>100</v>
      </c>
      <c r="AO52" s="80">
        <f t="shared" si="8"/>
        <v>0.68610589300934788</v>
      </c>
      <c r="BS52">
        <v>0.5689738644335699</v>
      </c>
      <c r="BT52">
        <v>0</v>
      </c>
      <c r="BU52">
        <v>1</v>
      </c>
      <c r="BV52" s="80">
        <f t="shared" si="13"/>
        <v>30</v>
      </c>
      <c r="BW52" s="80">
        <f t="shared" si="14"/>
        <v>18</v>
      </c>
      <c r="BX52" s="80">
        <f t="shared" si="10"/>
        <v>0.44444444444444442</v>
      </c>
      <c r="BY52" s="80">
        <f t="shared" si="11"/>
        <v>0.8125</v>
      </c>
      <c r="BZ52" s="80">
        <f t="shared" si="12"/>
        <v>0</v>
      </c>
    </row>
    <row r="53" spans="1:78" ht="15.75" x14ac:dyDescent="0.5">
      <c r="A53" s="83">
        <v>8.6999999999999993</v>
      </c>
      <c r="B53" s="82">
        <v>53</v>
      </c>
      <c r="C53" s="82">
        <v>2</v>
      </c>
      <c r="D53" s="84">
        <v>2.8719999999999999</v>
      </c>
      <c r="E53" s="82">
        <v>144</v>
      </c>
      <c r="F53" s="82">
        <v>6</v>
      </c>
      <c r="G53" s="82">
        <v>73</v>
      </c>
      <c r="H53" s="29">
        <v>1</v>
      </c>
      <c r="I53" s="82">
        <v>35</v>
      </c>
      <c r="J53" s="82">
        <v>4</v>
      </c>
      <c r="K53" s="82">
        <v>3</v>
      </c>
      <c r="L53" s="62">
        <v>34</v>
      </c>
      <c r="M53" s="80">
        <v>0</v>
      </c>
      <c r="N53" s="30">
        <v>171</v>
      </c>
      <c r="O53" s="82">
        <v>1</v>
      </c>
      <c r="R53">
        <v>9.4</v>
      </c>
      <c r="S53">
        <v>49</v>
      </c>
      <c r="T53">
        <v>10</v>
      </c>
      <c r="U53">
        <v>1.248</v>
      </c>
      <c r="V53">
        <v>92</v>
      </c>
      <c r="W53">
        <v>2</v>
      </c>
      <c r="X53">
        <v>98</v>
      </c>
      <c r="Y53">
        <v>0</v>
      </c>
      <c r="Z53">
        <v>53</v>
      </c>
      <c r="AA53">
        <v>12</v>
      </c>
      <c r="AB53">
        <v>4</v>
      </c>
      <c r="AC53">
        <v>25</v>
      </c>
      <c r="AD53">
        <v>0</v>
      </c>
      <c r="AE53">
        <v>182</v>
      </c>
      <c r="AF53" s="106">
        <v>0</v>
      </c>
      <c r="AG53" s="107">
        <v>1</v>
      </c>
      <c r="AH53" s="108">
        <f t="shared" si="1"/>
        <v>1</v>
      </c>
      <c r="AI53" s="80">
        <f t="shared" si="2"/>
        <v>0</v>
      </c>
      <c r="AJ53" s="80">
        <f t="shared" si="3"/>
        <v>0.50708156149587835</v>
      </c>
      <c r="AK53" s="106">
        <f t="shared" si="4"/>
        <v>0.50708156149587835</v>
      </c>
      <c r="AL53" s="108">
        <f t="shared" si="5"/>
        <v>0.49291843850412165</v>
      </c>
      <c r="AM53" s="106">
        <f t="shared" si="6"/>
        <v>-0.70741155776572362</v>
      </c>
      <c r="AN53" s="108">
        <f t="shared" si="7"/>
        <v>0</v>
      </c>
      <c r="AO53" s="80">
        <f t="shared" si="8"/>
        <v>1.0287331977978711</v>
      </c>
      <c r="BS53">
        <v>0.56939105064280771</v>
      </c>
      <c r="BT53">
        <v>0</v>
      </c>
      <c r="BU53">
        <v>1</v>
      </c>
      <c r="BV53" s="80">
        <f t="shared" si="13"/>
        <v>30</v>
      </c>
      <c r="BW53" s="80">
        <f t="shared" si="14"/>
        <v>19</v>
      </c>
      <c r="BX53" s="80">
        <f t="shared" si="10"/>
        <v>0.44444444444444442</v>
      </c>
      <c r="BY53" s="80">
        <f t="shared" si="11"/>
        <v>0.80208333333333337</v>
      </c>
      <c r="BZ53" s="80">
        <f t="shared" si="12"/>
        <v>1.4853395061728373E-2</v>
      </c>
    </row>
    <row r="54" spans="1:78" ht="15.75" x14ac:dyDescent="0.5">
      <c r="A54" s="83">
        <v>9.5</v>
      </c>
      <c r="B54" s="82">
        <v>62</v>
      </c>
      <c r="C54" s="82">
        <v>21</v>
      </c>
      <c r="D54" s="84">
        <v>0.73399999999999999</v>
      </c>
      <c r="E54" s="82">
        <v>152</v>
      </c>
      <c r="F54" s="82">
        <v>3</v>
      </c>
      <c r="G54" s="82">
        <v>111</v>
      </c>
      <c r="H54" s="29">
        <v>0</v>
      </c>
      <c r="I54" s="82">
        <v>44</v>
      </c>
      <c r="J54" s="82">
        <v>5</v>
      </c>
      <c r="K54" s="82">
        <v>3</v>
      </c>
      <c r="L54" s="62">
        <v>43</v>
      </c>
      <c r="M54" s="80">
        <v>0</v>
      </c>
      <c r="N54" s="30">
        <v>169</v>
      </c>
      <c r="O54" s="82">
        <v>1</v>
      </c>
      <c r="R54">
        <v>9.4</v>
      </c>
      <c r="S54">
        <v>50</v>
      </c>
      <c r="T54">
        <v>11</v>
      </c>
      <c r="U54">
        <v>1.5449999999999999</v>
      </c>
      <c r="V54">
        <v>102</v>
      </c>
      <c r="W54">
        <v>3</v>
      </c>
      <c r="X54">
        <v>110</v>
      </c>
      <c r="Y54">
        <v>0</v>
      </c>
      <c r="Z54">
        <v>41</v>
      </c>
      <c r="AA54">
        <v>10</v>
      </c>
      <c r="AB54">
        <v>3</v>
      </c>
      <c r="AC54">
        <v>28</v>
      </c>
      <c r="AD54">
        <v>1</v>
      </c>
      <c r="AE54">
        <v>169</v>
      </c>
      <c r="AF54" s="106">
        <v>1</v>
      </c>
      <c r="AG54" s="107">
        <v>0</v>
      </c>
      <c r="AH54" s="108">
        <f t="shared" si="1"/>
        <v>1</v>
      </c>
      <c r="AI54" s="80">
        <f t="shared" si="2"/>
        <v>1</v>
      </c>
      <c r="AJ54" s="80">
        <f t="shared" si="3"/>
        <v>0.34004868501137908</v>
      </c>
      <c r="AK54" s="106">
        <f t="shared" si="4"/>
        <v>0.34004868501137908</v>
      </c>
      <c r="AL54" s="108">
        <f t="shared" si="5"/>
        <v>0.65995131498862092</v>
      </c>
      <c r="AM54" s="106">
        <f t="shared" si="6"/>
        <v>-1.0786664804128743</v>
      </c>
      <c r="AN54" s="108">
        <f t="shared" si="7"/>
        <v>0</v>
      </c>
      <c r="AO54" s="80">
        <f t="shared" si="8"/>
        <v>1.9407553802672017</v>
      </c>
      <c r="BS54">
        <v>0.56965756767393039</v>
      </c>
      <c r="BT54">
        <v>1</v>
      </c>
      <c r="BU54">
        <v>0</v>
      </c>
      <c r="BV54" s="80">
        <f t="shared" si="13"/>
        <v>31</v>
      </c>
      <c r="BW54" s="80">
        <f t="shared" si="14"/>
        <v>19</v>
      </c>
      <c r="BX54" s="80">
        <f t="shared" si="10"/>
        <v>0.42592592592592593</v>
      </c>
      <c r="BY54" s="80">
        <f t="shared" si="11"/>
        <v>0.80208333333333337</v>
      </c>
      <c r="BZ54" s="80">
        <f t="shared" si="12"/>
        <v>0</v>
      </c>
    </row>
    <row r="55" spans="1:78" ht="15.75" x14ac:dyDescent="0.5">
      <c r="A55" s="83">
        <v>6.8</v>
      </c>
      <c r="B55" s="82">
        <v>44</v>
      </c>
      <c r="C55" s="82">
        <v>4</v>
      </c>
      <c r="D55" s="84">
        <v>4.5900000000000003E-2</v>
      </c>
      <c r="E55" s="82">
        <v>104</v>
      </c>
      <c r="F55" s="82">
        <v>6</v>
      </c>
      <c r="G55" s="82">
        <v>86</v>
      </c>
      <c r="H55" s="29">
        <v>0</v>
      </c>
      <c r="I55" s="82">
        <v>29</v>
      </c>
      <c r="J55" s="82">
        <v>2</v>
      </c>
      <c r="K55" s="82">
        <v>2</v>
      </c>
      <c r="L55" s="62">
        <v>21</v>
      </c>
      <c r="M55" s="80">
        <v>0</v>
      </c>
      <c r="N55" s="30">
        <v>168</v>
      </c>
      <c r="O55" s="82">
        <v>1</v>
      </c>
      <c r="R55">
        <v>9.4</v>
      </c>
      <c r="S55">
        <v>55</v>
      </c>
      <c r="T55">
        <v>14</v>
      </c>
      <c r="U55">
        <v>0.65500000000000003</v>
      </c>
      <c r="V55">
        <v>150</v>
      </c>
      <c r="W55">
        <v>3</v>
      </c>
      <c r="X55">
        <v>108</v>
      </c>
      <c r="Y55">
        <v>0</v>
      </c>
      <c r="Z55">
        <v>37</v>
      </c>
      <c r="AA55">
        <v>9</v>
      </c>
      <c r="AB55">
        <v>2</v>
      </c>
      <c r="AC55">
        <v>35</v>
      </c>
      <c r="AD55">
        <v>0</v>
      </c>
      <c r="AE55">
        <v>168</v>
      </c>
      <c r="AF55" s="106">
        <v>1</v>
      </c>
      <c r="AG55" s="107">
        <v>0</v>
      </c>
      <c r="AH55" s="108">
        <f t="shared" si="1"/>
        <v>1</v>
      </c>
      <c r="AI55" s="80">
        <f t="shared" si="2"/>
        <v>1</v>
      </c>
      <c r="AJ55" s="80">
        <f t="shared" si="3"/>
        <v>0.84900097395621299</v>
      </c>
      <c r="AK55" s="106">
        <f t="shared" si="4"/>
        <v>0.84900097395621299</v>
      </c>
      <c r="AL55" s="108">
        <f t="shared" si="5"/>
        <v>0.15099902604378701</v>
      </c>
      <c r="AM55" s="106">
        <f t="shared" si="6"/>
        <v>-0.16369494549098487</v>
      </c>
      <c r="AN55" s="108">
        <f t="shared" si="7"/>
        <v>100</v>
      </c>
      <c r="AO55" s="80">
        <f t="shared" si="8"/>
        <v>0.17785495031902607</v>
      </c>
      <c r="BS55">
        <v>0.57571526677032514</v>
      </c>
      <c r="BT55">
        <v>0</v>
      </c>
      <c r="BU55">
        <v>1</v>
      </c>
      <c r="BV55" s="80">
        <f t="shared" si="13"/>
        <v>31</v>
      </c>
      <c r="BW55" s="80">
        <f t="shared" si="14"/>
        <v>20</v>
      </c>
      <c r="BX55" s="80">
        <f t="shared" si="10"/>
        <v>0.42592592592592593</v>
      </c>
      <c r="BY55" s="80">
        <f t="shared" si="11"/>
        <v>0.79166666666666663</v>
      </c>
      <c r="BZ55" s="80">
        <f t="shared" si="12"/>
        <v>0</v>
      </c>
    </row>
    <row r="56" spans="1:78" ht="15.75" x14ac:dyDescent="0.5">
      <c r="A56" s="83">
        <v>7.2</v>
      </c>
      <c r="B56" s="82">
        <v>41</v>
      </c>
      <c r="C56" s="82">
        <v>12</v>
      </c>
      <c r="D56" s="84">
        <v>0.879</v>
      </c>
      <c r="E56" s="82">
        <v>112</v>
      </c>
      <c r="F56" s="82">
        <v>2</v>
      </c>
      <c r="G56" s="82">
        <v>120</v>
      </c>
      <c r="H56" s="29">
        <v>0</v>
      </c>
      <c r="I56" s="82">
        <v>39</v>
      </c>
      <c r="J56" s="82">
        <v>5</v>
      </c>
      <c r="K56" s="82">
        <v>3</v>
      </c>
      <c r="L56" s="62">
        <v>14</v>
      </c>
      <c r="M56" s="80">
        <v>0</v>
      </c>
      <c r="N56" s="30">
        <v>167</v>
      </c>
      <c r="O56" s="82">
        <v>0</v>
      </c>
      <c r="R56">
        <v>9.5</v>
      </c>
      <c r="S56">
        <v>44</v>
      </c>
      <c r="T56">
        <v>10</v>
      </c>
      <c r="U56">
        <v>0.19600000000000001</v>
      </c>
      <c r="V56">
        <v>49</v>
      </c>
      <c r="W56">
        <v>3</v>
      </c>
      <c r="X56">
        <v>111</v>
      </c>
      <c r="Y56">
        <v>0</v>
      </c>
      <c r="Z56">
        <v>33</v>
      </c>
      <c r="AA56">
        <v>12</v>
      </c>
      <c r="AB56">
        <v>2</v>
      </c>
      <c r="AC56">
        <v>15</v>
      </c>
      <c r="AD56">
        <v>0</v>
      </c>
      <c r="AE56">
        <v>189</v>
      </c>
      <c r="AF56" s="106">
        <v>1</v>
      </c>
      <c r="AG56" s="107">
        <v>0</v>
      </c>
      <c r="AH56" s="108">
        <f t="shared" si="1"/>
        <v>1</v>
      </c>
      <c r="AI56" s="80">
        <f t="shared" si="2"/>
        <v>1</v>
      </c>
      <c r="AJ56" s="80">
        <f t="shared" si="3"/>
        <v>0.82488344232678701</v>
      </c>
      <c r="AK56" s="106">
        <f t="shared" si="4"/>
        <v>0.82488344232678701</v>
      </c>
      <c r="AL56" s="108">
        <f t="shared" si="5"/>
        <v>0.17511655767321299</v>
      </c>
      <c r="AM56" s="106">
        <f t="shared" si="6"/>
        <v>-0.19251318465683889</v>
      </c>
      <c r="AN56" s="108">
        <f t="shared" si="7"/>
        <v>100</v>
      </c>
      <c r="AO56" s="80">
        <f t="shared" si="8"/>
        <v>0.21229248726250777</v>
      </c>
      <c r="BS56">
        <v>0.5782063672429657</v>
      </c>
      <c r="BT56">
        <v>0</v>
      </c>
      <c r="BU56">
        <v>1</v>
      </c>
      <c r="BV56" s="80">
        <f t="shared" si="13"/>
        <v>31</v>
      </c>
      <c r="BW56" s="80">
        <f t="shared" si="14"/>
        <v>21</v>
      </c>
      <c r="BX56" s="80">
        <f t="shared" si="10"/>
        <v>0.42592592592592593</v>
      </c>
      <c r="BY56" s="80">
        <f t="shared" si="11"/>
        <v>0.78125</v>
      </c>
      <c r="BZ56" s="80">
        <f t="shared" si="12"/>
        <v>1.446759259259257E-2</v>
      </c>
    </row>
    <row r="57" spans="1:78" ht="15.75" x14ac:dyDescent="0.5">
      <c r="A57" s="83">
        <v>11.3</v>
      </c>
      <c r="B57" s="82">
        <v>72</v>
      </c>
      <c r="C57" s="82">
        <v>4</v>
      </c>
      <c r="D57" s="84">
        <v>1.496</v>
      </c>
      <c r="E57" s="82">
        <v>139</v>
      </c>
      <c r="F57" s="82">
        <v>2</v>
      </c>
      <c r="G57" s="82">
        <v>84</v>
      </c>
      <c r="H57" s="29">
        <v>1</v>
      </c>
      <c r="I57" s="82">
        <v>36</v>
      </c>
      <c r="J57" s="82">
        <v>6</v>
      </c>
      <c r="K57" s="82">
        <v>3</v>
      </c>
      <c r="L57" s="62">
        <v>77</v>
      </c>
      <c r="M57" s="80">
        <v>0</v>
      </c>
      <c r="N57" s="30">
        <v>184</v>
      </c>
      <c r="O57" s="82">
        <v>1</v>
      </c>
      <c r="R57">
        <v>9.5</v>
      </c>
      <c r="S57">
        <v>53</v>
      </c>
      <c r="T57">
        <v>19</v>
      </c>
      <c r="U57">
        <v>1.2949999999999999</v>
      </c>
      <c r="V57">
        <v>110</v>
      </c>
      <c r="W57">
        <v>1</v>
      </c>
      <c r="X57">
        <v>88</v>
      </c>
      <c r="Y57">
        <v>0</v>
      </c>
      <c r="Z57">
        <v>40</v>
      </c>
      <c r="AA57">
        <v>8</v>
      </c>
      <c r="AB57">
        <v>3</v>
      </c>
      <c r="AC57">
        <v>31</v>
      </c>
      <c r="AD57">
        <v>1</v>
      </c>
      <c r="AE57">
        <v>182</v>
      </c>
      <c r="AF57" s="106">
        <v>1</v>
      </c>
      <c r="AG57" s="107">
        <v>0</v>
      </c>
      <c r="AH57" s="108">
        <f t="shared" si="1"/>
        <v>1</v>
      </c>
      <c r="AI57" s="80">
        <f t="shared" si="2"/>
        <v>1</v>
      </c>
      <c r="AJ57" s="80">
        <f t="shared" si="3"/>
        <v>0.42407185937308206</v>
      </c>
      <c r="AK57" s="106">
        <f t="shared" si="4"/>
        <v>0.42407185937308206</v>
      </c>
      <c r="AL57" s="108">
        <f t="shared" si="5"/>
        <v>0.57592814062691788</v>
      </c>
      <c r="AM57" s="106">
        <f t="shared" si="6"/>
        <v>-0.85785235845673791</v>
      </c>
      <c r="AN57" s="108">
        <f t="shared" si="7"/>
        <v>0</v>
      </c>
      <c r="AO57" s="80">
        <f t="shared" si="8"/>
        <v>1.3580909176061091</v>
      </c>
      <c r="BS57">
        <v>0.57986798082445534</v>
      </c>
      <c r="BT57">
        <v>1</v>
      </c>
      <c r="BU57">
        <v>0</v>
      </c>
      <c r="BV57" s="80">
        <f t="shared" si="13"/>
        <v>32</v>
      </c>
      <c r="BW57" s="80">
        <f t="shared" si="14"/>
        <v>21</v>
      </c>
      <c r="BX57" s="80">
        <f t="shared" si="10"/>
        <v>0.40740740740740744</v>
      </c>
      <c r="BY57" s="80">
        <f t="shared" si="11"/>
        <v>0.78125</v>
      </c>
      <c r="BZ57" s="80">
        <f t="shared" si="12"/>
        <v>0</v>
      </c>
    </row>
    <row r="58" spans="1:78" ht="15.75" x14ac:dyDescent="0.5">
      <c r="A58" s="83">
        <v>9.4</v>
      </c>
      <c r="B58" s="82">
        <v>55</v>
      </c>
      <c r="C58" s="82">
        <v>14</v>
      </c>
      <c r="D58" s="84">
        <v>0.65500000000000003</v>
      </c>
      <c r="E58" s="82">
        <v>150</v>
      </c>
      <c r="F58" s="82">
        <v>3</v>
      </c>
      <c r="G58" s="82">
        <v>108</v>
      </c>
      <c r="H58" s="29">
        <v>0</v>
      </c>
      <c r="I58" s="82">
        <v>37</v>
      </c>
      <c r="J58" s="82">
        <v>9</v>
      </c>
      <c r="K58" s="82">
        <v>2</v>
      </c>
      <c r="L58" s="62">
        <v>35</v>
      </c>
      <c r="M58" s="80">
        <v>0</v>
      </c>
      <c r="N58" s="30">
        <v>168</v>
      </c>
      <c r="O58" s="82">
        <v>1</v>
      </c>
      <c r="R58">
        <v>9.5</v>
      </c>
      <c r="S58">
        <v>62</v>
      </c>
      <c r="T58">
        <v>21</v>
      </c>
      <c r="U58">
        <v>0.73399999999999999</v>
      </c>
      <c r="V58">
        <v>152</v>
      </c>
      <c r="W58">
        <v>3</v>
      </c>
      <c r="X58">
        <v>111</v>
      </c>
      <c r="Y58">
        <v>0</v>
      </c>
      <c r="Z58">
        <v>44</v>
      </c>
      <c r="AA58">
        <v>5</v>
      </c>
      <c r="AB58">
        <v>3</v>
      </c>
      <c r="AC58">
        <v>43</v>
      </c>
      <c r="AD58">
        <v>0</v>
      </c>
      <c r="AE58">
        <v>169</v>
      </c>
      <c r="AF58" s="106">
        <v>1</v>
      </c>
      <c r="AG58" s="107">
        <v>0</v>
      </c>
      <c r="AH58" s="108">
        <f t="shared" si="1"/>
        <v>1</v>
      </c>
      <c r="AI58" s="80">
        <f t="shared" si="2"/>
        <v>1</v>
      </c>
      <c r="AJ58" s="80">
        <f t="shared" si="3"/>
        <v>0.75057050253148039</v>
      </c>
      <c r="AK58" s="106">
        <f t="shared" si="4"/>
        <v>0.75057050253148039</v>
      </c>
      <c r="AL58" s="108">
        <f t="shared" si="5"/>
        <v>0.24942949746851961</v>
      </c>
      <c r="AM58" s="106">
        <f t="shared" si="6"/>
        <v>-0.28692169157263442</v>
      </c>
      <c r="AN58" s="108">
        <f t="shared" si="7"/>
        <v>100</v>
      </c>
      <c r="AO58" s="80">
        <f t="shared" si="8"/>
        <v>0.33231987751618053</v>
      </c>
      <c r="BS58">
        <v>0.58007392545887237</v>
      </c>
      <c r="BT58">
        <v>0</v>
      </c>
      <c r="BU58">
        <v>1</v>
      </c>
      <c r="BV58" s="80">
        <f t="shared" si="13"/>
        <v>32</v>
      </c>
      <c r="BW58" s="80">
        <f t="shared" si="14"/>
        <v>22</v>
      </c>
      <c r="BX58" s="80">
        <f t="shared" si="10"/>
        <v>0.40740740740740744</v>
      </c>
      <c r="BY58" s="80">
        <f t="shared" si="11"/>
        <v>0.77083333333333337</v>
      </c>
      <c r="BZ58" s="80">
        <f t="shared" si="12"/>
        <v>1.4274691358024755E-2</v>
      </c>
    </row>
    <row r="59" spans="1:78" ht="15.75" x14ac:dyDescent="0.5">
      <c r="A59" s="83">
        <v>8.6</v>
      </c>
      <c r="B59" s="82">
        <v>48</v>
      </c>
      <c r="C59" s="82">
        <v>10</v>
      </c>
      <c r="D59" s="84">
        <v>1.6439999999999999</v>
      </c>
      <c r="E59" s="82">
        <v>60</v>
      </c>
      <c r="F59" s="82">
        <v>3</v>
      </c>
      <c r="G59" s="82">
        <v>118</v>
      </c>
      <c r="H59" s="29">
        <v>1</v>
      </c>
      <c r="I59" s="82">
        <v>34</v>
      </c>
      <c r="J59" s="82">
        <v>19</v>
      </c>
      <c r="K59" s="82">
        <v>1</v>
      </c>
      <c r="L59" s="62">
        <v>22</v>
      </c>
      <c r="M59" s="80">
        <v>1</v>
      </c>
      <c r="N59" s="30">
        <v>180</v>
      </c>
      <c r="O59" s="82">
        <v>0</v>
      </c>
      <c r="R59">
        <v>9.6</v>
      </c>
      <c r="S59">
        <v>51</v>
      </c>
      <c r="T59">
        <v>6</v>
      </c>
      <c r="U59">
        <v>0.498</v>
      </c>
      <c r="V59">
        <v>31</v>
      </c>
      <c r="W59">
        <v>4</v>
      </c>
      <c r="X59">
        <v>117</v>
      </c>
      <c r="Y59">
        <v>0</v>
      </c>
      <c r="Z59">
        <v>30</v>
      </c>
      <c r="AA59">
        <v>5</v>
      </c>
      <c r="AB59">
        <v>2</v>
      </c>
      <c r="AC59">
        <v>20</v>
      </c>
      <c r="AD59">
        <v>0</v>
      </c>
      <c r="AE59">
        <v>187</v>
      </c>
      <c r="AF59" s="106">
        <v>1</v>
      </c>
      <c r="AG59" s="107">
        <v>0</v>
      </c>
      <c r="AH59" s="108">
        <f t="shared" si="1"/>
        <v>1</v>
      </c>
      <c r="AI59" s="80">
        <f t="shared" si="2"/>
        <v>1</v>
      </c>
      <c r="AJ59" s="80">
        <f t="shared" si="3"/>
        <v>0.78324675530327148</v>
      </c>
      <c r="AK59" s="106">
        <f t="shared" si="4"/>
        <v>0.78324675530327148</v>
      </c>
      <c r="AL59" s="108">
        <f t="shared" si="5"/>
        <v>0.21675324469672852</v>
      </c>
      <c r="AM59" s="106">
        <f t="shared" si="6"/>
        <v>-0.24430749176515582</v>
      </c>
      <c r="AN59" s="108">
        <f t="shared" si="7"/>
        <v>100</v>
      </c>
      <c r="AO59" s="80">
        <f t="shared" si="8"/>
        <v>0.27673685620670352</v>
      </c>
      <c r="BS59">
        <v>0.58015950289043561</v>
      </c>
      <c r="BT59">
        <v>1</v>
      </c>
      <c r="BU59">
        <v>0</v>
      </c>
      <c r="BV59" s="80">
        <f t="shared" si="13"/>
        <v>33</v>
      </c>
      <c r="BW59" s="80">
        <f t="shared" si="14"/>
        <v>22</v>
      </c>
      <c r="BX59" s="80">
        <f t="shared" si="10"/>
        <v>0.38888888888888884</v>
      </c>
      <c r="BY59" s="80">
        <f t="shared" si="11"/>
        <v>0.77083333333333337</v>
      </c>
      <c r="BZ59" s="80">
        <f t="shared" si="12"/>
        <v>0</v>
      </c>
    </row>
    <row r="60" spans="1:78" ht="15.75" x14ac:dyDescent="0.5">
      <c r="A60" s="83">
        <v>17.100000000000001</v>
      </c>
      <c r="B60" s="82">
        <v>76</v>
      </c>
      <c r="C60" s="82">
        <v>5</v>
      </c>
      <c r="D60" s="84">
        <v>0.81899999999999995</v>
      </c>
      <c r="E60" s="82">
        <v>266</v>
      </c>
      <c r="F60" s="82">
        <v>4</v>
      </c>
      <c r="G60" s="82">
        <v>92</v>
      </c>
      <c r="H60" s="29">
        <v>1</v>
      </c>
      <c r="I60" s="82">
        <v>52</v>
      </c>
      <c r="J60" s="82">
        <v>18</v>
      </c>
      <c r="K60" s="82">
        <v>5</v>
      </c>
      <c r="L60" s="62">
        <v>87</v>
      </c>
      <c r="M60" s="80">
        <v>1</v>
      </c>
      <c r="N60" s="30">
        <v>186</v>
      </c>
      <c r="O60" s="82">
        <v>0</v>
      </c>
      <c r="R60">
        <v>9.6999999999999993</v>
      </c>
      <c r="S60">
        <v>46</v>
      </c>
      <c r="T60">
        <v>7</v>
      </c>
      <c r="U60">
        <v>1.9630000000000001</v>
      </c>
      <c r="V60">
        <v>113</v>
      </c>
      <c r="W60">
        <v>4</v>
      </c>
      <c r="X60">
        <v>85</v>
      </c>
      <c r="Y60">
        <v>0</v>
      </c>
      <c r="Z60">
        <v>28</v>
      </c>
      <c r="AA60">
        <v>10</v>
      </c>
      <c r="AB60">
        <v>1</v>
      </c>
      <c r="AC60">
        <v>22</v>
      </c>
      <c r="AD60">
        <v>0</v>
      </c>
      <c r="AE60">
        <v>181</v>
      </c>
      <c r="AF60" s="106">
        <v>1</v>
      </c>
      <c r="AG60" s="107">
        <v>0</v>
      </c>
      <c r="AH60" s="108">
        <f t="shared" si="1"/>
        <v>1</v>
      </c>
      <c r="AI60" s="80">
        <f t="shared" si="2"/>
        <v>1</v>
      </c>
      <c r="AJ60" s="80">
        <f t="shared" si="3"/>
        <v>0.97917381419032723</v>
      </c>
      <c r="AK60" s="106">
        <f t="shared" si="4"/>
        <v>0.97917381419032723</v>
      </c>
      <c r="AL60" s="108">
        <f t="shared" si="5"/>
        <v>2.082618580967277E-2</v>
      </c>
      <c r="AM60" s="106">
        <f t="shared" si="6"/>
        <v>-2.1046109625842219E-2</v>
      </c>
      <c r="AN60" s="108">
        <f t="shared" si="7"/>
        <v>100</v>
      </c>
      <c r="AO60" s="80">
        <f t="shared" si="8"/>
        <v>2.1269140889857041E-2</v>
      </c>
      <c r="BS60">
        <v>0.58431519454077863</v>
      </c>
      <c r="BT60">
        <v>0</v>
      </c>
      <c r="BU60">
        <v>1</v>
      </c>
      <c r="BV60" s="80">
        <f t="shared" si="13"/>
        <v>33</v>
      </c>
      <c r="BW60" s="80">
        <f t="shared" si="14"/>
        <v>23</v>
      </c>
      <c r="BX60" s="80">
        <f t="shared" si="10"/>
        <v>0.38888888888888884</v>
      </c>
      <c r="BY60" s="80">
        <f t="shared" si="11"/>
        <v>0.76041666666666663</v>
      </c>
      <c r="BZ60" s="80">
        <f t="shared" si="12"/>
        <v>0</v>
      </c>
    </row>
    <row r="61" spans="1:78" ht="15.75" x14ac:dyDescent="0.5">
      <c r="A61" s="83">
        <v>15.4</v>
      </c>
      <c r="B61" s="82">
        <v>58</v>
      </c>
      <c r="C61" s="82">
        <v>6</v>
      </c>
      <c r="D61" s="84">
        <v>1.623</v>
      </c>
      <c r="E61" s="82">
        <v>209</v>
      </c>
      <c r="F61" s="82">
        <v>1</v>
      </c>
      <c r="G61" s="82">
        <v>88</v>
      </c>
      <c r="H61" s="29">
        <v>1</v>
      </c>
      <c r="I61" s="82">
        <v>45</v>
      </c>
      <c r="J61" s="82">
        <v>10</v>
      </c>
      <c r="K61" s="82">
        <v>3</v>
      </c>
      <c r="L61" s="62">
        <v>45</v>
      </c>
      <c r="M61" s="80">
        <v>1</v>
      </c>
      <c r="N61" s="30">
        <v>187</v>
      </c>
      <c r="O61" s="82">
        <v>0</v>
      </c>
      <c r="R61">
        <v>9.6999999999999993</v>
      </c>
      <c r="S61">
        <v>54</v>
      </c>
      <c r="T61">
        <v>2</v>
      </c>
      <c r="U61">
        <v>0.626</v>
      </c>
      <c r="V61">
        <v>51</v>
      </c>
      <c r="W61">
        <v>2</v>
      </c>
      <c r="X61">
        <v>107</v>
      </c>
      <c r="Y61">
        <v>0</v>
      </c>
      <c r="Z61">
        <v>38</v>
      </c>
      <c r="AA61">
        <v>8</v>
      </c>
      <c r="AB61">
        <v>3</v>
      </c>
      <c r="AC61">
        <v>26</v>
      </c>
      <c r="AD61">
        <v>0</v>
      </c>
      <c r="AE61">
        <v>193</v>
      </c>
      <c r="AF61" s="106">
        <v>1</v>
      </c>
      <c r="AG61" s="107">
        <v>0</v>
      </c>
      <c r="AH61" s="108">
        <f t="shared" si="1"/>
        <v>1</v>
      </c>
      <c r="AI61" s="80">
        <f t="shared" si="2"/>
        <v>1</v>
      </c>
      <c r="AJ61" s="80">
        <f t="shared" si="3"/>
        <v>0.69598715439509073</v>
      </c>
      <c r="AK61" s="106">
        <f t="shared" si="4"/>
        <v>0.69598715439509073</v>
      </c>
      <c r="AL61" s="108">
        <f t="shared" si="5"/>
        <v>0.30401284560490927</v>
      </c>
      <c r="AM61" s="106">
        <f t="shared" si="6"/>
        <v>-0.36242407514693015</v>
      </c>
      <c r="AN61" s="108">
        <f t="shared" si="7"/>
        <v>100</v>
      </c>
      <c r="AO61" s="80">
        <f t="shared" si="8"/>
        <v>0.43680812739875718</v>
      </c>
      <c r="BS61">
        <v>0.59308256032200224</v>
      </c>
      <c r="BT61">
        <v>0</v>
      </c>
      <c r="BU61">
        <v>1</v>
      </c>
      <c r="BV61" s="80">
        <f t="shared" si="13"/>
        <v>33</v>
      </c>
      <c r="BW61" s="80">
        <f t="shared" si="14"/>
        <v>24</v>
      </c>
      <c r="BX61" s="80">
        <f t="shared" si="10"/>
        <v>0.38888888888888884</v>
      </c>
      <c r="BY61" s="80">
        <f t="shared" si="11"/>
        <v>0.75</v>
      </c>
      <c r="BZ61" s="80">
        <f t="shared" si="12"/>
        <v>0</v>
      </c>
    </row>
    <row r="62" spans="1:78" ht="15.75" x14ac:dyDescent="0.5">
      <c r="A62" s="83">
        <v>11</v>
      </c>
      <c r="B62" s="82">
        <v>51</v>
      </c>
      <c r="C62" s="82">
        <v>6</v>
      </c>
      <c r="D62" s="84">
        <v>1.0840000000000001</v>
      </c>
      <c r="E62" s="82">
        <v>181</v>
      </c>
      <c r="F62" s="82">
        <v>2</v>
      </c>
      <c r="G62" s="82">
        <v>101</v>
      </c>
      <c r="H62" s="29">
        <v>1</v>
      </c>
      <c r="I62" s="82">
        <v>53</v>
      </c>
      <c r="J62" s="82">
        <v>9</v>
      </c>
      <c r="K62" s="82">
        <v>4</v>
      </c>
      <c r="L62" s="62">
        <v>33</v>
      </c>
      <c r="M62" s="80">
        <v>0</v>
      </c>
      <c r="N62" s="30">
        <v>170</v>
      </c>
      <c r="O62" s="82">
        <v>0</v>
      </c>
      <c r="R62">
        <v>9.6999999999999993</v>
      </c>
      <c r="S62">
        <v>55</v>
      </c>
      <c r="T62">
        <v>4</v>
      </c>
      <c r="U62">
        <v>1.3839999999999999</v>
      </c>
      <c r="V62">
        <v>33</v>
      </c>
      <c r="W62">
        <v>2</v>
      </c>
      <c r="X62">
        <v>100</v>
      </c>
      <c r="Y62">
        <v>0</v>
      </c>
      <c r="Z62">
        <v>27</v>
      </c>
      <c r="AA62">
        <v>10</v>
      </c>
      <c r="AB62">
        <v>1</v>
      </c>
      <c r="AC62">
        <v>94</v>
      </c>
      <c r="AD62">
        <v>1</v>
      </c>
      <c r="AE62">
        <v>192</v>
      </c>
      <c r="AF62" s="106">
        <v>1</v>
      </c>
      <c r="AG62" s="107">
        <v>0</v>
      </c>
      <c r="AH62" s="108">
        <f t="shared" si="1"/>
        <v>1</v>
      </c>
      <c r="AI62" s="80">
        <f t="shared" si="2"/>
        <v>1</v>
      </c>
      <c r="AJ62" s="80">
        <f t="shared" si="3"/>
        <v>0.85141056156450323</v>
      </c>
      <c r="AK62" s="106">
        <f t="shared" si="4"/>
        <v>0.85141056156450323</v>
      </c>
      <c r="AL62" s="108">
        <f t="shared" si="5"/>
        <v>0.14858943843549677</v>
      </c>
      <c r="AM62" s="106">
        <f t="shared" si="6"/>
        <v>-0.16086082072668503</v>
      </c>
      <c r="AN62" s="108">
        <f t="shared" si="7"/>
        <v>100</v>
      </c>
      <c r="AO62" s="80">
        <f t="shared" si="8"/>
        <v>0.17452148839034523</v>
      </c>
      <c r="BS62">
        <v>0.59818047494714055</v>
      </c>
      <c r="BT62">
        <v>0</v>
      </c>
      <c r="BU62">
        <v>1</v>
      </c>
      <c r="BV62" s="80">
        <f t="shared" si="13"/>
        <v>33</v>
      </c>
      <c r="BW62" s="80">
        <f t="shared" si="14"/>
        <v>25</v>
      </c>
      <c r="BX62" s="80">
        <f t="shared" si="10"/>
        <v>0.38888888888888884</v>
      </c>
      <c r="BY62" s="80">
        <f t="shared" si="11"/>
        <v>0.73958333333333326</v>
      </c>
      <c r="BZ62" s="80">
        <f t="shared" si="12"/>
        <v>1.3695987654320965E-2</v>
      </c>
    </row>
    <row r="63" spans="1:78" ht="15.75" x14ac:dyDescent="0.5">
      <c r="A63" s="83">
        <v>15.6</v>
      </c>
      <c r="B63" s="82">
        <v>67</v>
      </c>
      <c r="C63" s="82">
        <v>13</v>
      </c>
      <c r="D63" s="84">
        <v>1.4610000000000001</v>
      </c>
      <c r="E63" s="82">
        <v>180</v>
      </c>
      <c r="F63" s="82">
        <v>4</v>
      </c>
      <c r="G63" s="82">
        <v>91</v>
      </c>
      <c r="H63" s="29">
        <v>0</v>
      </c>
      <c r="I63" s="82">
        <v>44</v>
      </c>
      <c r="J63" s="82">
        <v>10</v>
      </c>
      <c r="K63" s="82">
        <v>3</v>
      </c>
      <c r="L63" s="62">
        <v>44</v>
      </c>
      <c r="M63" s="80">
        <v>0</v>
      </c>
      <c r="N63" s="30">
        <v>187</v>
      </c>
      <c r="O63" s="82">
        <v>0</v>
      </c>
      <c r="R63">
        <v>9.6999999999999993</v>
      </c>
      <c r="S63">
        <v>62</v>
      </c>
      <c r="T63">
        <v>11</v>
      </c>
      <c r="U63">
        <v>1.1519999999999999</v>
      </c>
      <c r="V63">
        <v>106</v>
      </c>
      <c r="W63">
        <v>2</v>
      </c>
      <c r="X63">
        <v>96</v>
      </c>
      <c r="Y63">
        <v>1</v>
      </c>
      <c r="Z63">
        <v>42</v>
      </c>
      <c r="AA63">
        <v>8</v>
      </c>
      <c r="AB63">
        <v>3</v>
      </c>
      <c r="AC63">
        <v>49</v>
      </c>
      <c r="AD63">
        <v>0</v>
      </c>
      <c r="AE63">
        <v>178</v>
      </c>
      <c r="AF63" s="106">
        <v>1</v>
      </c>
      <c r="AG63" s="107">
        <v>0</v>
      </c>
      <c r="AH63" s="108">
        <f t="shared" si="1"/>
        <v>1</v>
      </c>
      <c r="AI63" s="80">
        <f t="shared" si="2"/>
        <v>1</v>
      </c>
      <c r="AJ63" s="80">
        <f t="shared" si="3"/>
        <v>0.64191356695268964</v>
      </c>
      <c r="AK63" s="106">
        <f t="shared" si="4"/>
        <v>0.64191356695268964</v>
      </c>
      <c r="AL63" s="108">
        <f t="shared" si="5"/>
        <v>0.35808643304731036</v>
      </c>
      <c r="AM63" s="106">
        <f t="shared" si="6"/>
        <v>-0.44330161527054462</v>
      </c>
      <c r="AN63" s="108">
        <f t="shared" si="7"/>
        <v>100</v>
      </c>
      <c r="AO63" s="80">
        <f t="shared" si="8"/>
        <v>0.5578421324653231</v>
      </c>
      <c r="BS63">
        <v>0.60006821721188841</v>
      </c>
      <c r="BT63">
        <v>1</v>
      </c>
      <c r="BU63">
        <v>0</v>
      </c>
      <c r="BV63" s="80">
        <f t="shared" si="13"/>
        <v>34</v>
      </c>
      <c r="BW63" s="80">
        <f t="shared" si="14"/>
        <v>25</v>
      </c>
      <c r="BX63" s="80">
        <f t="shared" si="10"/>
        <v>0.37037037037037035</v>
      </c>
      <c r="BY63" s="80">
        <f t="shared" si="11"/>
        <v>0.73958333333333326</v>
      </c>
      <c r="BZ63" s="80">
        <f t="shared" si="12"/>
        <v>1.3695987654320965E-2</v>
      </c>
    </row>
    <row r="64" spans="1:78" ht="15.75" x14ac:dyDescent="0.5">
      <c r="A64" s="83">
        <v>7.6</v>
      </c>
      <c r="B64" s="82">
        <v>50</v>
      </c>
      <c r="C64" s="82">
        <v>3</v>
      </c>
      <c r="D64" s="84">
        <v>0.53200000000000003</v>
      </c>
      <c r="E64" s="82">
        <v>111</v>
      </c>
      <c r="F64" s="82">
        <v>2</v>
      </c>
      <c r="G64" s="82">
        <v>120</v>
      </c>
      <c r="H64" s="29">
        <v>0</v>
      </c>
      <c r="I64" s="82">
        <v>46</v>
      </c>
      <c r="J64" s="82">
        <v>3</v>
      </c>
      <c r="K64" s="82">
        <v>4</v>
      </c>
      <c r="L64" s="62">
        <v>26</v>
      </c>
      <c r="M64" s="80">
        <v>0</v>
      </c>
      <c r="N64" s="30">
        <v>172</v>
      </c>
      <c r="O64" s="82">
        <v>0</v>
      </c>
      <c r="R64">
        <v>9.8000000000000007</v>
      </c>
      <c r="S64">
        <v>62</v>
      </c>
      <c r="T64">
        <v>16</v>
      </c>
      <c r="U64">
        <v>0.58799999999999997</v>
      </c>
      <c r="V64">
        <v>136</v>
      </c>
      <c r="W64">
        <v>4</v>
      </c>
      <c r="X64">
        <v>121</v>
      </c>
      <c r="Y64">
        <v>1</v>
      </c>
      <c r="Z64">
        <v>41</v>
      </c>
      <c r="AA64">
        <v>10</v>
      </c>
      <c r="AB64">
        <v>3</v>
      </c>
      <c r="AC64">
        <v>44</v>
      </c>
      <c r="AD64">
        <v>1</v>
      </c>
      <c r="AE64">
        <v>167</v>
      </c>
      <c r="AF64" s="106">
        <v>1</v>
      </c>
      <c r="AG64" s="107">
        <v>0</v>
      </c>
      <c r="AH64" s="108">
        <f t="shared" si="1"/>
        <v>1</v>
      </c>
      <c r="AI64" s="80">
        <f t="shared" si="2"/>
        <v>1</v>
      </c>
      <c r="AJ64" s="80">
        <f t="shared" si="3"/>
        <v>0.35964583531622524</v>
      </c>
      <c r="AK64" s="106">
        <f t="shared" si="4"/>
        <v>0.35964583531622524</v>
      </c>
      <c r="AL64" s="108">
        <f t="shared" si="5"/>
        <v>0.64035416468377471</v>
      </c>
      <c r="AM64" s="106">
        <f t="shared" si="6"/>
        <v>-1.0226355225600219</v>
      </c>
      <c r="AN64" s="108">
        <f t="shared" si="7"/>
        <v>0</v>
      </c>
      <c r="AO64" s="80">
        <f t="shared" si="8"/>
        <v>1.7805132210713117</v>
      </c>
      <c r="BS64">
        <v>0.60620708669917323</v>
      </c>
      <c r="BT64">
        <v>1</v>
      </c>
      <c r="BU64">
        <v>0</v>
      </c>
      <c r="BV64" s="80">
        <f t="shared" si="13"/>
        <v>35</v>
      </c>
      <c r="BW64" s="80">
        <f t="shared" si="14"/>
        <v>25</v>
      </c>
      <c r="BX64" s="80">
        <f t="shared" si="10"/>
        <v>0.35185185185185186</v>
      </c>
      <c r="BY64" s="80">
        <f t="shared" si="11"/>
        <v>0.73958333333333326</v>
      </c>
      <c r="BZ64" s="80">
        <f t="shared" si="12"/>
        <v>0</v>
      </c>
    </row>
    <row r="65" spans="1:78" ht="15.75" x14ac:dyDescent="0.5">
      <c r="A65" s="83">
        <v>11.4</v>
      </c>
      <c r="B65" s="82">
        <v>58</v>
      </c>
      <c r="C65" s="82">
        <v>2</v>
      </c>
      <c r="D65" s="84">
        <v>1.3360000000000001</v>
      </c>
      <c r="E65" s="82">
        <v>150</v>
      </c>
      <c r="F65" s="82">
        <v>2</v>
      </c>
      <c r="G65" s="82">
        <v>98</v>
      </c>
      <c r="H65" s="29">
        <v>1</v>
      </c>
      <c r="I65" s="82">
        <v>38</v>
      </c>
      <c r="J65" s="82">
        <v>9</v>
      </c>
      <c r="K65" s="82">
        <v>2</v>
      </c>
      <c r="L65" s="62">
        <v>41</v>
      </c>
      <c r="M65" s="80">
        <v>1</v>
      </c>
      <c r="N65" s="30">
        <v>183</v>
      </c>
      <c r="O65" s="82">
        <v>0</v>
      </c>
      <c r="R65">
        <v>9.8000000000000007</v>
      </c>
      <c r="S65">
        <v>64</v>
      </c>
      <c r="T65">
        <v>5</v>
      </c>
      <c r="U65">
        <v>1.5389999999999999</v>
      </c>
      <c r="V65">
        <v>115</v>
      </c>
      <c r="W65">
        <v>4</v>
      </c>
      <c r="X65">
        <v>72</v>
      </c>
      <c r="Y65">
        <v>1</v>
      </c>
      <c r="Z65">
        <v>36</v>
      </c>
      <c r="AA65">
        <v>8</v>
      </c>
      <c r="AB65">
        <v>2</v>
      </c>
      <c r="AC65">
        <v>50</v>
      </c>
      <c r="AD65">
        <v>1</v>
      </c>
      <c r="AE65">
        <v>183</v>
      </c>
      <c r="AF65" s="106">
        <v>1</v>
      </c>
      <c r="AG65" s="107">
        <v>0</v>
      </c>
      <c r="AH65" s="108">
        <f t="shared" si="1"/>
        <v>1</v>
      </c>
      <c r="AI65" s="80">
        <f t="shared" si="2"/>
        <v>1</v>
      </c>
      <c r="AJ65" s="80">
        <f t="shared" si="3"/>
        <v>0.72781842302815103</v>
      </c>
      <c r="AK65" s="106">
        <f t="shared" si="4"/>
        <v>0.72781842302815103</v>
      </c>
      <c r="AL65" s="108">
        <f t="shared" si="5"/>
        <v>0.27218157697184897</v>
      </c>
      <c r="AM65" s="106">
        <f t="shared" si="6"/>
        <v>-0.31770368081289729</v>
      </c>
      <c r="AN65" s="108">
        <f t="shared" si="7"/>
        <v>100</v>
      </c>
      <c r="AO65" s="80">
        <f t="shared" si="8"/>
        <v>0.37396906750369707</v>
      </c>
      <c r="BS65">
        <v>0.609883307330365</v>
      </c>
      <c r="BT65">
        <v>0</v>
      </c>
      <c r="BU65">
        <v>1</v>
      </c>
      <c r="BV65" s="80">
        <f t="shared" si="13"/>
        <v>35</v>
      </c>
      <c r="BW65" s="80">
        <f t="shared" si="14"/>
        <v>26</v>
      </c>
      <c r="BX65" s="80">
        <f t="shared" si="10"/>
        <v>0.35185185185185186</v>
      </c>
      <c r="BY65" s="80">
        <f t="shared" si="11"/>
        <v>0.72916666666666674</v>
      </c>
      <c r="BZ65" s="80">
        <f t="shared" si="12"/>
        <v>0</v>
      </c>
    </row>
    <row r="66" spans="1:78" ht="15.75" x14ac:dyDescent="0.5">
      <c r="A66" s="83">
        <v>23.5</v>
      </c>
      <c r="B66" s="82">
        <v>89</v>
      </c>
      <c r="C66" s="82">
        <v>8</v>
      </c>
      <c r="D66" s="84">
        <v>1.018</v>
      </c>
      <c r="E66" s="82">
        <v>348</v>
      </c>
      <c r="F66" s="82">
        <v>0</v>
      </c>
      <c r="G66" s="82">
        <v>98</v>
      </c>
      <c r="H66" s="29">
        <v>1</v>
      </c>
      <c r="I66" s="82">
        <v>36</v>
      </c>
      <c r="J66" s="82">
        <v>12</v>
      </c>
      <c r="K66" s="82">
        <v>1</v>
      </c>
      <c r="L66" s="62">
        <v>57</v>
      </c>
      <c r="M66" s="80">
        <v>1</v>
      </c>
      <c r="N66" s="30">
        <v>195</v>
      </c>
      <c r="O66" s="82">
        <v>1</v>
      </c>
      <c r="R66">
        <v>10</v>
      </c>
      <c r="S66">
        <v>55</v>
      </c>
      <c r="T66">
        <v>8</v>
      </c>
      <c r="U66">
        <v>1.1679999999999999</v>
      </c>
      <c r="V66">
        <v>120</v>
      </c>
      <c r="W66">
        <v>3</v>
      </c>
      <c r="X66">
        <v>114</v>
      </c>
      <c r="Y66">
        <v>0</v>
      </c>
      <c r="Z66">
        <v>52</v>
      </c>
      <c r="AA66">
        <v>10</v>
      </c>
      <c r="AB66">
        <v>3</v>
      </c>
      <c r="AC66">
        <v>34</v>
      </c>
      <c r="AD66">
        <v>0</v>
      </c>
      <c r="AE66">
        <v>182</v>
      </c>
      <c r="AF66" s="106">
        <v>1</v>
      </c>
      <c r="AG66" s="107">
        <v>0</v>
      </c>
      <c r="AH66" s="108">
        <f t="shared" si="1"/>
        <v>1</v>
      </c>
      <c r="AI66" s="80">
        <f t="shared" si="2"/>
        <v>1</v>
      </c>
      <c r="AJ66" s="80">
        <f t="shared" si="3"/>
        <v>0.71918742852133877</v>
      </c>
      <c r="AK66" s="106">
        <f t="shared" si="4"/>
        <v>0.71918742852133877</v>
      </c>
      <c r="AL66" s="108">
        <f t="shared" si="5"/>
        <v>0.28081257147866123</v>
      </c>
      <c r="AM66" s="106">
        <f t="shared" si="6"/>
        <v>-0.32963327578653973</v>
      </c>
      <c r="AN66" s="108">
        <f t="shared" si="7"/>
        <v>100</v>
      </c>
      <c r="AO66" s="80">
        <f t="shared" si="8"/>
        <v>0.39045812029280952</v>
      </c>
      <c r="BS66">
        <v>0.61763606871776067</v>
      </c>
      <c r="BT66">
        <v>0</v>
      </c>
      <c r="BU66">
        <v>1</v>
      </c>
      <c r="BV66" s="80">
        <f t="shared" si="13"/>
        <v>35</v>
      </c>
      <c r="BW66" s="80">
        <f t="shared" si="14"/>
        <v>27</v>
      </c>
      <c r="BX66" s="80">
        <f t="shared" si="10"/>
        <v>0.35185185185185186</v>
      </c>
      <c r="BY66" s="80">
        <f t="shared" si="11"/>
        <v>0.71875</v>
      </c>
      <c r="BZ66" s="80">
        <f t="shared" si="12"/>
        <v>1.3310185185185164E-2</v>
      </c>
    </row>
    <row r="67" spans="1:78" ht="15.75" x14ac:dyDescent="0.5">
      <c r="A67" s="83">
        <v>12.4</v>
      </c>
      <c r="B67" s="82">
        <v>76</v>
      </c>
      <c r="C67" s="82">
        <v>19</v>
      </c>
      <c r="D67" s="84">
        <v>4.2999999999999997E-2</v>
      </c>
      <c r="E67" s="82">
        <v>214</v>
      </c>
      <c r="F67" s="82">
        <v>2</v>
      </c>
      <c r="G67" s="82">
        <v>98</v>
      </c>
      <c r="H67" s="29">
        <v>1</v>
      </c>
      <c r="I67" s="82">
        <v>42</v>
      </c>
      <c r="J67" s="82">
        <v>3</v>
      </c>
      <c r="K67" s="82">
        <v>3</v>
      </c>
      <c r="L67" s="62">
        <v>59</v>
      </c>
      <c r="M67" s="80">
        <v>0</v>
      </c>
      <c r="N67" s="30">
        <v>166</v>
      </c>
      <c r="O67" s="82">
        <v>1</v>
      </c>
      <c r="R67">
        <v>10.3</v>
      </c>
      <c r="S67">
        <v>49</v>
      </c>
      <c r="T67">
        <v>3</v>
      </c>
      <c r="U67">
        <v>1.881</v>
      </c>
      <c r="V67">
        <v>46</v>
      </c>
      <c r="W67">
        <v>1</v>
      </c>
      <c r="X67">
        <v>85</v>
      </c>
      <c r="Y67">
        <v>1</v>
      </c>
      <c r="Z67">
        <v>46</v>
      </c>
      <c r="AA67">
        <v>9</v>
      </c>
      <c r="AB67">
        <v>3</v>
      </c>
      <c r="AC67">
        <v>17</v>
      </c>
      <c r="AD67">
        <v>0</v>
      </c>
      <c r="AE67">
        <v>194</v>
      </c>
      <c r="AF67" s="106">
        <v>0</v>
      </c>
      <c r="AG67" s="107">
        <v>1</v>
      </c>
      <c r="AH67" s="108">
        <f t="shared" si="1"/>
        <v>1</v>
      </c>
      <c r="AI67" s="80">
        <f t="shared" si="2"/>
        <v>0</v>
      </c>
      <c r="AJ67" s="80">
        <f t="shared" si="3"/>
        <v>0.39565825268343019</v>
      </c>
      <c r="AK67" s="106">
        <f t="shared" si="4"/>
        <v>0.39565825268343019</v>
      </c>
      <c r="AL67" s="108">
        <f t="shared" si="5"/>
        <v>0.60434174731656976</v>
      </c>
      <c r="AM67" s="106">
        <f t="shared" si="6"/>
        <v>-0.50361543424013244</v>
      </c>
      <c r="AN67" s="108">
        <f t="shared" si="7"/>
        <v>100</v>
      </c>
      <c r="AO67" s="80">
        <f t="shared" si="8"/>
        <v>0.65469290255100354</v>
      </c>
      <c r="BS67">
        <v>0.62234785671721926</v>
      </c>
      <c r="BT67">
        <v>1</v>
      </c>
      <c r="BU67">
        <v>0</v>
      </c>
      <c r="BV67" s="80">
        <f t="shared" si="13"/>
        <v>36</v>
      </c>
      <c r="BW67" s="80">
        <f t="shared" si="14"/>
        <v>27</v>
      </c>
      <c r="BX67" s="80">
        <f t="shared" si="10"/>
        <v>0.33333333333333337</v>
      </c>
      <c r="BY67" s="80">
        <f t="shared" si="11"/>
        <v>0.71875</v>
      </c>
      <c r="BZ67" s="80">
        <f t="shared" si="12"/>
        <v>0</v>
      </c>
    </row>
    <row r="68" spans="1:78" ht="15.75" x14ac:dyDescent="0.5">
      <c r="A68" s="83">
        <v>13.4</v>
      </c>
      <c r="B68" s="82">
        <v>71</v>
      </c>
      <c r="C68" s="82">
        <v>5</v>
      </c>
      <c r="D68" s="84">
        <v>1.28</v>
      </c>
      <c r="E68" s="82">
        <v>141</v>
      </c>
      <c r="F68" s="82">
        <v>2</v>
      </c>
      <c r="G68" s="82">
        <v>96</v>
      </c>
      <c r="H68" s="29">
        <v>1</v>
      </c>
      <c r="I68" s="82">
        <v>28</v>
      </c>
      <c r="J68" s="82">
        <v>9</v>
      </c>
      <c r="K68" s="82">
        <v>1</v>
      </c>
      <c r="L68" s="62">
        <v>54</v>
      </c>
      <c r="M68" s="80">
        <v>1</v>
      </c>
      <c r="N68" s="30">
        <v>186</v>
      </c>
      <c r="O68" s="82">
        <v>0</v>
      </c>
      <c r="R68">
        <v>10.3</v>
      </c>
      <c r="S68">
        <v>56</v>
      </c>
      <c r="T68">
        <v>11</v>
      </c>
      <c r="U68">
        <v>0.29199999999999998</v>
      </c>
      <c r="V68">
        <v>47</v>
      </c>
      <c r="W68">
        <v>3</v>
      </c>
      <c r="X68">
        <v>111</v>
      </c>
      <c r="Y68">
        <v>0</v>
      </c>
      <c r="Z68">
        <v>34</v>
      </c>
      <c r="AA68">
        <v>9</v>
      </c>
      <c r="AB68">
        <v>2</v>
      </c>
      <c r="AC68">
        <v>30</v>
      </c>
      <c r="AD68">
        <v>0</v>
      </c>
      <c r="AE68">
        <v>186</v>
      </c>
      <c r="AF68" s="106">
        <v>1</v>
      </c>
      <c r="AG68" s="107">
        <v>0</v>
      </c>
      <c r="AH68" s="108">
        <f t="shared" si="1"/>
        <v>1</v>
      </c>
      <c r="AI68" s="80">
        <f t="shared" si="2"/>
        <v>1</v>
      </c>
      <c r="AJ68" s="80">
        <f t="shared" si="3"/>
        <v>0.76104502045120059</v>
      </c>
      <c r="AK68" s="106">
        <f t="shared" si="4"/>
        <v>0.76104502045120059</v>
      </c>
      <c r="AL68" s="108">
        <f t="shared" si="5"/>
        <v>0.23895497954879941</v>
      </c>
      <c r="AM68" s="106">
        <f t="shared" si="6"/>
        <v>-0.27306276327609208</v>
      </c>
      <c r="AN68" s="108">
        <f t="shared" si="7"/>
        <v>100</v>
      </c>
      <c r="AO68" s="80">
        <f t="shared" si="8"/>
        <v>0.31398271209649364</v>
      </c>
      <c r="BS68">
        <v>0.62374437346370448</v>
      </c>
      <c r="BT68">
        <v>0</v>
      </c>
      <c r="BU68">
        <v>1</v>
      </c>
      <c r="BV68" s="80">
        <f t="shared" si="13"/>
        <v>36</v>
      </c>
      <c r="BW68" s="80">
        <f t="shared" si="14"/>
        <v>28</v>
      </c>
      <c r="BX68" s="80">
        <f t="shared" si="10"/>
        <v>0.33333333333333337</v>
      </c>
      <c r="BY68" s="80">
        <f t="shared" si="11"/>
        <v>0.70833333333333326</v>
      </c>
      <c r="BZ68" s="80">
        <f t="shared" si="12"/>
        <v>0</v>
      </c>
    </row>
    <row r="69" spans="1:78" ht="15.75" x14ac:dyDescent="0.5">
      <c r="A69" s="83">
        <v>13.8</v>
      </c>
      <c r="B69" s="82">
        <v>63</v>
      </c>
      <c r="C69" s="82">
        <v>12</v>
      </c>
      <c r="D69" s="84">
        <v>0.61199999999999999</v>
      </c>
      <c r="E69" s="82">
        <v>148</v>
      </c>
      <c r="F69" s="82">
        <v>3</v>
      </c>
      <c r="G69" s="82">
        <v>116</v>
      </c>
      <c r="H69" s="29">
        <v>0</v>
      </c>
      <c r="I69" s="82">
        <v>35</v>
      </c>
      <c r="J69" s="82">
        <v>10</v>
      </c>
      <c r="K69" s="82">
        <v>2</v>
      </c>
      <c r="L69" s="62">
        <v>42</v>
      </c>
      <c r="M69" s="80">
        <v>0</v>
      </c>
      <c r="N69" s="30">
        <v>185</v>
      </c>
      <c r="O69" s="82">
        <v>1</v>
      </c>
      <c r="R69">
        <v>10.3</v>
      </c>
      <c r="S69">
        <v>65</v>
      </c>
      <c r="T69">
        <v>10</v>
      </c>
      <c r="U69">
        <v>2.1440000000000001</v>
      </c>
      <c r="V69">
        <v>97</v>
      </c>
      <c r="W69">
        <v>2</v>
      </c>
      <c r="X69">
        <v>100</v>
      </c>
      <c r="Y69">
        <v>0</v>
      </c>
      <c r="Z69">
        <v>32</v>
      </c>
      <c r="AA69">
        <v>8</v>
      </c>
      <c r="AB69">
        <v>2</v>
      </c>
      <c r="AC69">
        <v>51</v>
      </c>
      <c r="AD69">
        <v>1</v>
      </c>
      <c r="AE69">
        <v>180</v>
      </c>
      <c r="AF69" s="106">
        <v>1</v>
      </c>
      <c r="AG69" s="107">
        <v>0</v>
      </c>
      <c r="AH69" s="108">
        <f t="shared" ref="AH69:AH132" si="15">AF69+AG69</f>
        <v>1</v>
      </c>
      <c r="AI69" s="80">
        <f t="shared" ref="AI69:AI132" si="16">IF(AH69=0,"",AF69/AH69)</f>
        <v>1</v>
      </c>
      <c r="AJ69" s="80">
        <f t="shared" ref="AJ69:AJ132" si="17">1/(1+EXP(-$AQ$5-MMULT(R69:AE69,$AQ$6:$AQ$19)))</f>
        <v>0.80239384772793787</v>
      </c>
      <c r="AK69" s="106">
        <f t="shared" ref="AK69:AK132" si="18">AH69*AJ69</f>
        <v>0.80239384772793787</v>
      </c>
      <c r="AL69" s="108">
        <f t="shared" ref="AL69:AL132" si="19">AH69-AK69</f>
        <v>0.19760615227206213</v>
      </c>
      <c r="AM69" s="106">
        <f t="shared" ref="AM69:AM132" si="20">IFERROR(AH69*(AI69*LN(AJ69)+(1-AI69)*LN(1-AJ69)),0)</f>
        <v>-0.22015570970186893</v>
      </c>
      <c r="AN69" s="108">
        <f t="shared" ref="AN69:AN132" si="21">100*IF(AJ69&gt;=$BO$10,AF69/AH69,AG69/AH69)</f>
        <v>100</v>
      </c>
      <c r="AO69" s="80">
        <f t="shared" ref="AO69:AO132" si="22">IFERROR((AF69-AK69)^2/AK69+(AG69-AL69)^2/AL69,0)</f>
        <v>0.24627077193027419</v>
      </c>
      <c r="BS69">
        <v>0.62896099169120745</v>
      </c>
      <c r="BT69">
        <v>0</v>
      </c>
      <c r="BU69">
        <v>1</v>
      </c>
      <c r="BV69" s="80">
        <f t="shared" si="13"/>
        <v>36</v>
      </c>
      <c r="BW69" s="80">
        <f t="shared" si="14"/>
        <v>29</v>
      </c>
      <c r="BX69" s="80">
        <f t="shared" ref="BX69:BX132" si="23">1-BV69/BV$154</f>
        <v>0.33333333333333337</v>
      </c>
      <c r="BY69" s="80">
        <f t="shared" ref="BY69:BY132" si="24">1-BW69/BW$154</f>
        <v>0.69791666666666674</v>
      </c>
      <c r="BZ69" s="80">
        <f t="shared" ref="BZ69:BZ132" si="25">(BX69-BX70)*BY69</f>
        <v>1.2924382716049442E-2</v>
      </c>
    </row>
    <row r="70" spans="1:78" ht="15.75" x14ac:dyDescent="0.5">
      <c r="A70" s="83">
        <v>11.6</v>
      </c>
      <c r="B70" s="82">
        <v>55</v>
      </c>
      <c r="C70" s="82">
        <v>3</v>
      </c>
      <c r="D70" s="84">
        <v>0.73899999999999999</v>
      </c>
      <c r="E70" s="82">
        <v>146</v>
      </c>
      <c r="F70" s="82">
        <v>3</v>
      </c>
      <c r="G70" s="82">
        <v>114</v>
      </c>
      <c r="H70" s="29">
        <v>1</v>
      </c>
      <c r="I70" s="82">
        <v>43</v>
      </c>
      <c r="J70" s="82">
        <v>11</v>
      </c>
      <c r="K70" s="82">
        <v>3</v>
      </c>
      <c r="L70" s="62">
        <v>35</v>
      </c>
      <c r="M70" s="80">
        <v>0</v>
      </c>
      <c r="N70" s="30">
        <v>175</v>
      </c>
      <c r="O70" s="82">
        <v>1</v>
      </c>
      <c r="R70">
        <v>10.4</v>
      </c>
      <c r="S70">
        <v>51</v>
      </c>
      <c r="T70">
        <v>5</v>
      </c>
      <c r="U70">
        <v>0.63600000000000001</v>
      </c>
      <c r="V70">
        <v>118</v>
      </c>
      <c r="W70">
        <v>3</v>
      </c>
      <c r="X70">
        <v>112</v>
      </c>
      <c r="Y70">
        <v>0</v>
      </c>
      <c r="Z70">
        <v>32</v>
      </c>
      <c r="AA70">
        <v>10</v>
      </c>
      <c r="AB70">
        <v>2</v>
      </c>
      <c r="AC70">
        <v>26</v>
      </c>
      <c r="AD70">
        <v>1</v>
      </c>
      <c r="AE70">
        <v>180</v>
      </c>
      <c r="AF70" s="106">
        <v>1</v>
      </c>
      <c r="AG70" s="107">
        <v>0</v>
      </c>
      <c r="AH70" s="108">
        <f t="shared" si="15"/>
        <v>1</v>
      </c>
      <c r="AI70" s="80">
        <f t="shared" si="16"/>
        <v>1</v>
      </c>
      <c r="AJ70" s="80">
        <f t="shared" si="17"/>
        <v>0.58431519454077863</v>
      </c>
      <c r="AK70" s="106">
        <f t="shared" si="18"/>
        <v>0.58431519454077863</v>
      </c>
      <c r="AL70" s="108">
        <f t="shared" si="19"/>
        <v>0.41568480545922137</v>
      </c>
      <c r="AM70" s="106">
        <f t="shared" si="20"/>
        <v>-0.53731472506915734</v>
      </c>
      <c r="AN70" s="108">
        <f t="shared" si="21"/>
        <v>100</v>
      </c>
      <c r="AO70" s="80">
        <f t="shared" si="22"/>
        <v>0.71140509324922452</v>
      </c>
      <c r="BS70">
        <v>0.63725232165604873</v>
      </c>
      <c r="BT70">
        <v>1</v>
      </c>
      <c r="BU70">
        <v>0</v>
      </c>
      <c r="BV70" s="80">
        <f t="shared" ref="BV70:BV133" si="26">BV69+BT70</f>
        <v>37</v>
      </c>
      <c r="BW70" s="80">
        <f t="shared" ref="BW70:BW133" si="27">BW69+BU70</f>
        <v>29</v>
      </c>
      <c r="BX70" s="80">
        <f t="shared" si="23"/>
        <v>0.31481481481481477</v>
      </c>
      <c r="BY70" s="80">
        <f t="shared" si="24"/>
        <v>0.69791666666666674</v>
      </c>
      <c r="BZ70" s="80">
        <f t="shared" si="25"/>
        <v>0</v>
      </c>
    </row>
    <row r="71" spans="1:78" ht="15.75" x14ac:dyDescent="0.5">
      <c r="A71" s="83">
        <v>11.8</v>
      </c>
      <c r="B71" s="82">
        <v>56</v>
      </c>
      <c r="C71" s="82">
        <v>2</v>
      </c>
      <c r="D71" s="84">
        <v>1.1419999999999999</v>
      </c>
      <c r="E71" s="82">
        <v>199</v>
      </c>
      <c r="F71" s="82">
        <v>2</v>
      </c>
      <c r="G71" s="82">
        <v>98</v>
      </c>
      <c r="H71" s="29">
        <v>1</v>
      </c>
      <c r="I71" s="82">
        <v>35</v>
      </c>
      <c r="J71" s="82">
        <v>8</v>
      </c>
      <c r="K71" s="82">
        <v>2</v>
      </c>
      <c r="L71" s="62">
        <v>37</v>
      </c>
      <c r="M71" s="80">
        <v>0</v>
      </c>
      <c r="N71" s="30">
        <v>170</v>
      </c>
      <c r="O71" s="82">
        <v>1</v>
      </c>
      <c r="R71">
        <v>10.4</v>
      </c>
      <c r="S71">
        <v>53</v>
      </c>
      <c r="T71">
        <v>4</v>
      </c>
      <c r="U71">
        <v>1.3149999999999999</v>
      </c>
      <c r="V71">
        <v>69</v>
      </c>
      <c r="W71">
        <v>1</v>
      </c>
      <c r="X71">
        <v>78</v>
      </c>
      <c r="Y71">
        <v>1</v>
      </c>
      <c r="Z71">
        <v>35</v>
      </c>
      <c r="AA71">
        <v>9</v>
      </c>
      <c r="AB71">
        <v>2</v>
      </c>
      <c r="AC71">
        <v>25</v>
      </c>
      <c r="AD71">
        <v>0</v>
      </c>
      <c r="AE71">
        <v>189</v>
      </c>
      <c r="AF71" s="106">
        <v>1</v>
      </c>
      <c r="AG71" s="107">
        <v>0</v>
      </c>
      <c r="AH71" s="108">
        <f t="shared" si="15"/>
        <v>1</v>
      </c>
      <c r="AI71" s="80">
        <f t="shared" si="16"/>
        <v>1</v>
      </c>
      <c r="AJ71" s="80">
        <f t="shared" si="17"/>
        <v>0.61763606871776067</v>
      </c>
      <c r="AK71" s="106">
        <f t="shared" si="18"/>
        <v>0.61763606871776067</v>
      </c>
      <c r="AL71" s="108">
        <f t="shared" si="19"/>
        <v>0.38236393128223933</v>
      </c>
      <c r="AM71" s="106">
        <f t="shared" si="20"/>
        <v>-0.48185588055562262</v>
      </c>
      <c r="AN71" s="108">
        <f t="shared" si="21"/>
        <v>100</v>
      </c>
      <c r="AO71" s="80">
        <f t="shared" si="22"/>
        <v>0.61907642809145436</v>
      </c>
      <c r="BS71">
        <v>0.64191356695268964</v>
      </c>
      <c r="BT71">
        <v>0</v>
      </c>
      <c r="BU71">
        <v>1</v>
      </c>
      <c r="BV71" s="80">
        <f t="shared" si="26"/>
        <v>37</v>
      </c>
      <c r="BW71" s="80">
        <f t="shared" si="27"/>
        <v>30</v>
      </c>
      <c r="BX71" s="80">
        <f t="shared" si="23"/>
        <v>0.31481481481481477</v>
      </c>
      <c r="BY71" s="80">
        <f t="shared" si="24"/>
        <v>0.6875</v>
      </c>
      <c r="BZ71" s="80">
        <f t="shared" si="25"/>
        <v>0</v>
      </c>
    </row>
    <row r="72" spans="1:78" ht="15.75" x14ac:dyDescent="0.5">
      <c r="A72" s="83">
        <v>12.4</v>
      </c>
      <c r="B72" s="82">
        <v>57</v>
      </c>
      <c r="C72" s="82">
        <v>7</v>
      </c>
      <c r="D72" s="84">
        <v>1.476</v>
      </c>
      <c r="E72" s="82">
        <v>171</v>
      </c>
      <c r="F72" s="82">
        <v>1</v>
      </c>
      <c r="G72" s="82">
        <v>91</v>
      </c>
      <c r="H72" s="29">
        <v>0</v>
      </c>
      <c r="I72" s="82">
        <v>28</v>
      </c>
      <c r="J72" s="82">
        <v>8</v>
      </c>
      <c r="K72" s="82">
        <v>2</v>
      </c>
      <c r="L72" s="62">
        <v>41</v>
      </c>
      <c r="M72" s="80">
        <v>1</v>
      </c>
      <c r="N72" s="30">
        <v>181</v>
      </c>
      <c r="O72" s="82">
        <v>1</v>
      </c>
      <c r="R72">
        <v>10.5</v>
      </c>
      <c r="S72">
        <v>58</v>
      </c>
      <c r="T72">
        <v>15</v>
      </c>
      <c r="U72">
        <v>0.16700000000000001</v>
      </c>
      <c r="V72">
        <v>81</v>
      </c>
      <c r="W72">
        <v>1</v>
      </c>
      <c r="X72">
        <v>120</v>
      </c>
      <c r="Y72">
        <v>0</v>
      </c>
      <c r="Z72">
        <v>39</v>
      </c>
      <c r="AA72">
        <v>10</v>
      </c>
      <c r="AB72">
        <v>2</v>
      </c>
      <c r="AC72">
        <v>35</v>
      </c>
      <c r="AD72">
        <v>0</v>
      </c>
      <c r="AE72">
        <v>188</v>
      </c>
      <c r="AF72" s="106">
        <v>0</v>
      </c>
      <c r="AG72" s="107">
        <v>1</v>
      </c>
      <c r="AH72" s="108">
        <f t="shared" si="15"/>
        <v>1</v>
      </c>
      <c r="AI72" s="80">
        <f t="shared" si="16"/>
        <v>0</v>
      </c>
      <c r="AJ72" s="80">
        <f t="shared" si="17"/>
        <v>0.71792563821907118</v>
      </c>
      <c r="AK72" s="106">
        <f t="shared" si="18"/>
        <v>0.71792563821907118</v>
      </c>
      <c r="AL72" s="108">
        <f t="shared" si="19"/>
        <v>0.28207436178092882</v>
      </c>
      <c r="AM72" s="106">
        <f t="shared" si="20"/>
        <v>-1.2655845485466308</v>
      </c>
      <c r="AN72" s="108">
        <f t="shared" si="21"/>
        <v>0</v>
      </c>
      <c r="AO72" s="80">
        <f t="shared" si="22"/>
        <v>2.5451644512685041</v>
      </c>
      <c r="BS72">
        <v>0.64408153051723738</v>
      </c>
      <c r="BT72">
        <v>0</v>
      </c>
      <c r="BU72">
        <v>1</v>
      </c>
      <c r="BV72" s="80">
        <f t="shared" si="26"/>
        <v>37</v>
      </c>
      <c r="BW72" s="80">
        <f t="shared" si="27"/>
        <v>31</v>
      </c>
      <c r="BX72" s="80">
        <f t="shared" si="23"/>
        <v>0.31481481481481477</v>
      </c>
      <c r="BY72" s="80">
        <f t="shared" si="24"/>
        <v>0.67708333333333326</v>
      </c>
      <c r="BZ72" s="80">
        <f t="shared" si="25"/>
        <v>0</v>
      </c>
    </row>
    <row r="73" spans="1:78" ht="15.75" x14ac:dyDescent="0.5">
      <c r="A73" s="83">
        <v>8.1</v>
      </c>
      <c r="B73" s="82">
        <v>79</v>
      </c>
      <c r="C73" s="82">
        <v>2</v>
      </c>
      <c r="D73" s="84">
        <v>0.54600000000000004</v>
      </c>
      <c r="E73" s="82">
        <v>122</v>
      </c>
      <c r="F73" s="82">
        <v>4</v>
      </c>
      <c r="G73" s="82">
        <v>129</v>
      </c>
      <c r="H73" s="29">
        <v>0</v>
      </c>
      <c r="I73" s="82">
        <v>56</v>
      </c>
      <c r="J73" s="82">
        <v>3</v>
      </c>
      <c r="K73" s="82">
        <v>5</v>
      </c>
      <c r="L73" s="62">
        <v>74</v>
      </c>
      <c r="M73" s="80">
        <v>0</v>
      </c>
      <c r="N73" s="30">
        <v>170</v>
      </c>
      <c r="O73" s="82">
        <v>1</v>
      </c>
      <c r="R73">
        <v>10.5</v>
      </c>
      <c r="S73">
        <v>60</v>
      </c>
      <c r="T73">
        <v>3</v>
      </c>
      <c r="U73">
        <v>0.81299999999999994</v>
      </c>
      <c r="V73">
        <v>101</v>
      </c>
      <c r="W73">
        <v>3</v>
      </c>
      <c r="X73">
        <v>106</v>
      </c>
      <c r="Y73">
        <v>0</v>
      </c>
      <c r="Z73">
        <v>44</v>
      </c>
      <c r="AA73">
        <v>8</v>
      </c>
      <c r="AB73">
        <v>3</v>
      </c>
      <c r="AC73">
        <v>45</v>
      </c>
      <c r="AD73">
        <v>0</v>
      </c>
      <c r="AE73">
        <v>177</v>
      </c>
      <c r="AF73" s="106">
        <v>1</v>
      </c>
      <c r="AG73" s="107">
        <v>0</v>
      </c>
      <c r="AH73" s="108">
        <f t="shared" si="15"/>
        <v>1</v>
      </c>
      <c r="AI73" s="80">
        <f t="shared" si="16"/>
        <v>1</v>
      </c>
      <c r="AJ73" s="80">
        <f t="shared" si="17"/>
        <v>0.5782063672429657</v>
      </c>
      <c r="AK73" s="106">
        <f t="shared" si="18"/>
        <v>0.5782063672429657</v>
      </c>
      <c r="AL73" s="108">
        <f t="shared" si="19"/>
        <v>0.4217936327570343</v>
      </c>
      <c r="AM73" s="106">
        <f t="shared" si="20"/>
        <v>-0.547824437279678</v>
      </c>
      <c r="AN73" s="108">
        <f t="shared" si="21"/>
        <v>100</v>
      </c>
      <c r="AO73" s="80">
        <f t="shared" si="22"/>
        <v>0.72948631605053582</v>
      </c>
      <c r="BS73">
        <v>0.64646030930920528</v>
      </c>
      <c r="BT73">
        <v>0</v>
      </c>
      <c r="BU73">
        <v>1</v>
      </c>
      <c r="BV73" s="80">
        <f t="shared" si="26"/>
        <v>37</v>
      </c>
      <c r="BW73" s="80">
        <f t="shared" si="27"/>
        <v>32</v>
      </c>
      <c r="BX73" s="80">
        <f t="shared" si="23"/>
        <v>0.31481481481481477</v>
      </c>
      <c r="BY73" s="80">
        <f t="shared" si="24"/>
        <v>0.66666666666666674</v>
      </c>
      <c r="BZ73" s="80">
        <f t="shared" si="25"/>
        <v>1.2345679012345661E-2</v>
      </c>
    </row>
    <row r="74" spans="1:78" ht="15.75" x14ac:dyDescent="0.5">
      <c r="A74" s="83">
        <v>9.5</v>
      </c>
      <c r="B74" s="82">
        <v>53</v>
      </c>
      <c r="C74" s="82">
        <v>19</v>
      </c>
      <c r="D74" s="84">
        <v>1.2949999999999999</v>
      </c>
      <c r="E74" s="82">
        <v>110</v>
      </c>
      <c r="F74" s="82">
        <v>1</v>
      </c>
      <c r="G74" s="82">
        <v>88</v>
      </c>
      <c r="H74" s="29">
        <v>0</v>
      </c>
      <c r="I74" s="82">
        <v>40</v>
      </c>
      <c r="J74" s="82">
        <v>8</v>
      </c>
      <c r="K74" s="82">
        <v>3</v>
      </c>
      <c r="L74" s="62">
        <v>31</v>
      </c>
      <c r="M74" s="80">
        <v>1</v>
      </c>
      <c r="N74" s="30">
        <v>182</v>
      </c>
      <c r="O74" s="82">
        <v>1</v>
      </c>
      <c r="R74">
        <v>10.5</v>
      </c>
      <c r="S74">
        <v>65</v>
      </c>
      <c r="T74">
        <v>3</v>
      </c>
      <c r="U74">
        <v>0.59</v>
      </c>
      <c r="V74">
        <v>121</v>
      </c>
      <c r="W74">
        <v>3</v>
      </c>
      <c r="X74">
        <v>108</v>
      </c>
      <c r="Y74">
        <v>1</v>
      </c>
      <c r="Z74">
        <v>32</v>
      </c>
      <c r="AA74">
        <v>10</v>
      </c>
      <c r="AB74">
        <v>2</v>
      </c>
      <c r="AC74">
        <v>54</v>
      </c>
      <c r="AD74">
        <v>0</v>
      </c>
      <c r="AE74">
        <v>181</v>
      </c>
      <c r="AF74" s="106">
        <v>1</v>
      </c>
      <c r="AG74" s="107">
        <v>0</v>
      </c>
      <c r="AH74" s="108">
        <f t="shared" si="15"/>
        <v>1</v>
      </c>
      <c r="AI74" s="80">
        <f t="shared" si="16"/>
        <v>1</v>
      </c>
      <c r="AJ74" s="80">
        <f t="shared" si="17"/>
        <v>0.89025463137689642</v>
      </c>
      <c r="AK74" s="106">
        <f t="shared" si="18"/>
        <v>0.89025463137689642</v>
      </c>
      <c r="AL74" s="108">
        <f t="shared" si="19"/>
        <v>0.10974536862310358</v>
      </c>
      <c r="AM74" s="106">
        <f t="shared" si="20"/>
        <v>-0.11624775450484587</v>
      </c>
      <c r="AN74" s="108">
        <f t="shared" si="21"/>
        <v>100</v>
      </c>
      <c r="AO74" s="80">
        <f t="shared" si="22"/>
        <v>0.12327413388837738</v>
      </c>
      <c r="BS74">
        <v>0.64705285056714135</v>
      </c>
      <c r="BT74">
        <v>1</v>
      </c>
      <c r="BU74">
        <v>0</v>
      </c>
      <c r="BV74" s="80">
        <f t="shared" si="26"/>
        <v>38</v>
      </c>
      <c r="BW74" s="80">
        <f t="shared" si="27"/>
        <v>32</v>
      </c>
      <c r="BX74" s="80">
        <f t="shared" si="23"/>
        <v>0.29629629629629628</v>
      </c>
      <c r="BY74" s="80">
        <f t="shared" si="24"/>
        <v>0.66666666666666674</v>
      </c>
      <c r="BZ74" s="80">
        <f t="shared" si="25"/>
        <v>0</v>
      </c>
    </row>
    <row r="75" spans="1:78" ht="15.75" x14ac:dyDescent="0.5">
      <c r="A75" s="83">
        <v>8.4</v>
      </c>
      <c r="B75" s="82">
        <v>47</v>
      </c>
      <c r="C75" s="82">
        <v>10</v>
      </c>
      <c r="D75" s="84">
        <v>1.512</v>
      </c>
      <c r="E75" s="82">
        <v>73</v>
      </c>
      <c r="F75" s="82">
        <v>0</v>
      </c>
      <c r="G75" s="82">
        <v>82</v>
      </c>
      <c r="H75" s="29">
        <v>1</v>
      </c>
      <c r="I75" s="82">
        <v>31</v>
      </c>
      <c r="J75" s="82">
        <v>7</v>
      </c>
      <c r="K75" s="82">
        <v>2</v>
      </c>
      <c r="L75" s="62">
        <v>22</v>
      </c>
      <c r="M75" s="80">
        <v>1</v>
      </c>
      <c r="N75" s="30">
        <v>180</v>
      </c>
      <c r="O75" s="82">
        <v>0</v>
      </c>
      <c r="R75">
        <v>10.6</v>
      </c>
      <c r="S75">
        <v>51</v>
      </c>
      <c r="T75">
        <v>3</v>
      </c>
      <c r="U75">
        <v>1.155</v>
      </c>
      <c r="V75">
        <v>132</v>
      </c>
      <c r="W75">
        <v>2</v>
      </c>
      <c r="X75">
        <v>98</v>
      </c>
      <c r="Y75">
        <v>1</v>
      </c>
      <c r="Z75">
        <v>35</v>
      </c>
      <c r="AA75">
        <v>1</v>
      </c>
      <c r="AB75">
        <v>3</v>
      </c>
      <c r="AC75">
        <v>26</v>
      </c>
      <c r="AD75">
        <v>0</v>
      </c>
      <c r="AE75">
        <v>181</v>
      </c>
      <c r="AF75" s="106">
        <v>0</v>
      </c>
      <c r="AG75" s="107">
        <v>1</v>
      </c>
      <c r="AH75" s="108">
        <f t="shared" si="15"/>
        <v>1</v>
      </c>
      <c r="AI75" s="80">
        <f t="shared" si="16"/>
        <v>0</v>
      </c>
      <c r="AJ75" s="80">
        <f t="shared" si="17"/>
        <v>0.47900598371801367</v>
      </c>
      <c r="AK75" s="106">
        <f t="shared" si="18"/>
        <v>0.47900598371801367</v>
      </c>
      <c r="AL75" s="108">
        <f t="shared" si="19"/>
        <v>0.52099401628198638</v>
      </c>
      <c r="AM75" s="106">
        <f t="shared" si="20"/>
        <v>-0.65201672235808983</v>
      </c>
      <c r="AN75" s="108">
        <f t="shared" si="21"/>
        <v>100</v>
      </c>
      <c r="AO75" s="80">
        <f t="shared" si="22"/>
        <v>0.91940784106578521</v>
      </c>
      <c r="BS75">
        <v>0.64741912823949288</v>
      </c>
      <c r="BT75">
        <v>0</v>
      </c>
      <c r="BU75">
        <v>1</v>
      </c>
      <c r="BV75" s="80">
        <f t="shared" si="26"/>
        <v>38</v>
      </c>
      <c r="BW75" s="80">
        <f t="shared" si="27"/>
        <v>33</v>
      </c>
      <c r="BX75" s="80">
        <f t="shared" si="23"/>
        <v>0.29629629629629628</v>
      </c>
      <c r="BY75" s="80">
        <f t="shared" si="24"/>
        <v>0.65625</v>
      </c>
      <c r="BZ75" s="80">
        <f t="shared" si="25"/>
        <v>0</v>
      </c>
    </row>
    <row r="76" spans="1:78" ht="15.75" x14ac:dyDescent="0.5">
      <c r="A76" s="83">
        <v>9</v>
      </c>
      <c r="B76" s="82">
        <v>39</v>
      </c>
      <c r="C76" s="82">
        <v>9</v>
      </c>
      <c r="D76" s="84">
        <v>0.10299999999999999</v>
      </c>
      <c r="E76" s="82">
        <v>89</v>
      </c>
      <c r="F76" s="82">
        <v>5</v>
      </c>
      <c r="G76" s="82">
        <v>135</v>
      </c>
      <c r="H76" s="29">
        <v>0</v>
      </c>
      <c r="I76" s="82">
        <v>40</v>
      </c>
      <c r="J76" s="82">
        <v>20</v>
      </c>
      <c r="K76" s="82">
        <v>2</v>
      </c>
      <c r="L76" s="62">
        <v>16</v>
      </c>
      <c r="M76" s="80">
        <v>1</v>
      </c>
      <c r="N76" s="30">
        <v>176</v>
      </c>
      <c r="O76" s="82">
        <v>1</v>
      </c>
      <c r="R76">
        <v>10.7</v>
      </c>
      <c r="S76">
        <v>53</v>
      </c>
      <c r="T76">
        <v>4</v>
      </c>
      <c r="U76">
        <v>1.018</v>
      </c>
      <c r="V76">
        <v>134</v>
      </c>
      <c r="W76">
        <v>1</v>
      </c>
      <c r="X76">
        <v>86</v>
      </c>
      <c r="Y76">
        <v>1</v>
      </c>
      <c r="Z76">
        <v>36</v>
      </c>
      <c r="AA76">
        <v>10</v>
      </c>
      <c r="AB76">
        <v>4</v>
      </c>
      <c r="AC76">
        <v>31</v>
      </c>
      <c r="AD76">
        <v>0</v>
      </c>
      <c r="AE76">
        <v>182</v>
      </c>
      <c r="AF76" s="106">
        <v>0</v>
      </c>
      <c r="AG76" s="107">
        <v>1</v>
      </c>
      <c r="AH76" s="108">
        <f t="shared" si="15"/>
        <v>1</v>
      </c>
      <c r="AI76" s="80">
        <f t="shared" si="16"/>
        <v>0</v>
      </c>
      <c r="AJ76" s="80">
        <f t="shared" si="17"/>
        <v>0.60620708669917323</v>
      </c>
      <c r="AK76" s="106">
        <f t="shared" si="18"/>
        <v>0.60620708669917323</v>
      </c>
      <c r="AL76" s="108">
        <f t="shared" si="19"/>
        <v>0.39379291330082677</v>
      </c>
      <c r="AM76" s="106">
        <f t="shared" si="20"/>
        <v>-0.93193010862002446</v>
      </c>
      <c r="AN76" s="108">
        <f t="shared" si="21"/>
        <v>0</v>
      </c>
      <c r="AO76" s="80">
        <f t="shared" si="22"/>
        <v>1.5394057795958322</v>
      </c>
      <c r="BS76">
        <v>0.65700021708327905</v>
      </c>
      <c r="BT76">
        <v>0</v>
      </c>
      <c r="BU76">
        <v>1</v>
      </c>
      <c r="BV76" s="80">
        <f t="shared" si="26"/>
        <v>38</v>
      </c>
      <c r="BW76" s="80">
        <f t="shared" si="27"/>
        <v>34</v>
      </c>
      <c r="BX76" s="80">
        <f t="shared" si="23"/>
        <v>0.29629629629629628</v>
      </c>
      <c r="BY76" s="80">
        <f t="shared" si="24"/>
        <v>0.64583333333333326</v>
      </c>
      <c r="BZ76" s="80">
        <f t="shared" si="25"/>
        <v>1.1959876543209857E-2</v>
      </c>
    </row>
    <row r="77" spans="1:78" ht="15.75" x14ac:dyDescent="0.5">
      <c r="A77" s="83">
        <v>15.5</v>
      </c>
      <c r="B77" s="82">
        <v>75</v>
      </c>
      <c r="C77" s="82">
        <v>4</v>
      </c>
      <c r="D77" s="84">
        <v>0.185</v>
      </c>
      <c r="E77" s="82">
        <v>166</v>
      </c>
      <c r="F77" s="82">
        <v>5</v>
      </c>
      <c r="G77" s="82">
        <v>133</v>
      </c>
      <c r="H77" s="29">
        <v>0</v>
      </c>
      <c r="I77" s="82">
        <v>29</v>
      </c>
      <c r="J77" s="82">
        <v>15</v>
      </c>
      <c r="K77" s="82">
        <v>1</v>
      </c>
      <c r="L77" s="62">
        <v>97</v>
      </c>
      <c r="M77" s="80">
        <v>1</v>
      </c>
      <c r="N77" s="30">
        <v>187</v>
      </c>
      <c r="O77" s="82">
        <v>0</v>
      </c>
      <c r="R77">
        <v>10.7</v>
      </c>
      <c r="S77">
        <v>62</v>
      </c>
      <c r="T77">
        <v>8</v>
      </c>
      <c r="U77">
        <v>0.879</v>
      </c>
      <c r="V77">
        <v>118</v>
      </c>
      <c r="W77">
        <v>3</v>
      </c>
      <c r="X77">
        <v>108</v>
      </c>
      <c r="Y77">
        <v>1</v>
      </c>
      <c r="Z77">
        <v>31</v>
      </c>
      <c r="AA77">
        <v>10</v>
      </c>
      <c r="AB77">
        <v>2</v>
      </c>
      <c r="AC77">
        <v>50</v>
      </c>
      <c r="AD77">
        <v>1</v>
      </c>
      <c r="AE77">
        <v>180</v>
      </c>
      <c r="AF77" s="106">
        <v>0</v>
      </c>
      <c r="AG77" s="107">
        <v>1</v>
      </c>
      <c r="AH77" s="108">
        <f t="shared" si="15"/>
        <v>1</v>
      </c>
      <c r="AI77" s="80">
        <f t="shared" si="16"/>
        <v>0</v>
      </c>
      <c r="AJ77" s="80">
        <f t="shared" si="17"/>
        <v>0.64705285056714135</v>
      </c>
      <c r="AK77" s="106">
        <f t="shared" si="18"/>
        <v>0.64705285056714135</v>
      </c>
      <c r="AL77" s="108">
        <f t="shared" si="19"/>
        <v>0.35294714943285865</v>
      </c>
      <c r="AM77" s="106">
        <f t="shared" si="20"/>
        <v>-1.0414369515782607</v>
      </c>
      <c r="AN77" s="108">
        <f t="shared" si="21"/>
        <v>0</v>
      </c>
      <c r="AO77" s="80">
        <f t="shared" si="22"/>
        <v>1.8332853845310078</v>
      </c>
      <c r="BS77">
        <v>0.65777982089284859</v>
      </c>
      <c r="BT77">
        <v>1</v>
      </c>
      <c r="BU77">
        <v>0</v>
      </c>
      <c r="BV77" s="80">
        <f t="shared" si="26"/>
        <v>39</v>
      </c>
      <c r="BW77" s="80">
        <f t="shared" si="27"/>
        <v>34</v>
      </c>
      <c r="BX77" s="80">
        <f t="shared" si="23"/>
        <v>0.27777777777777779</v>
      </c>
      <c r="BY77" s="80">
        <f t="shared" si="24"/>
        <v>0.64583333333333326</v>
      </c>
      <c r="BZ77" s="80">
        <f t="shared" si="25"/>
        <v>1.1959876543209857E-2</v>
      </c>
    </row>
    <row r="78" spans="1:78" ht="15.75" x14ac:dyDescent="0.5">
      <c r="A78" s="83">
        <v>10.4</v>
      </c>
      <c r="B78" s="82">
        <v>51</v>
      </c>
      <c r="C78" s="82">
        <v>5</v>
      </c>
      <c r="D78" s="84">
        <v>0.63600000000000001</v>
      </c>
      <c r="E78" s="82">
        <v>118</v>
      </c>
      <c r="F78" s="82">
        <v>3</v>
      </c>
      <c r="G78" s="82">
        <v>112</v>
      </c>
      <c r="H78" s="29">
        <v>0</v>
      </c>
      <c r="I78" s="82">
        <v>32</v>
      </c>
      <c r="J78" s="82">
        <v>10</v>
      </c>
      <c r="K78" s="82">
        <v>2</v>
      </c>
      <c r="L78" s="62">
        <v>26</v>
      </c>
      <c r="M78" s="80">
        <v>1</v>
      </c>
      <c r="N78" s="30">
        <v>180</v>
      </c>
      <c r="O78" s="82">
        <v>1</v>
      </c>
      <c r="R78">
        <v>10.9</v>
      </c>
      <c r="S78">
        <v>56</v>
      </c>
      <c r="T78">
        <v>9</v>
      </c>
      <c r="U78">
        <v>1.9990000000000001</v>
      </c>
      <c r="V78">
        <v>75</v>
      </c>
      <c r="W78">
        <v>0</v>
      </c>
      <c r="X78">
        <v>72</v>
      </c>
      <c r="Y78">
        <v>1</v>
      </c>
      <c r="Z78">
        <v>49</v>
      </c>
      <c r="AA78">
        <v>7</v>
      </c>
      <c r="AB78">
        <v>4</v>
      </c>
      <c r="AC78">
        <v>33</v>
      </c>
      <c r="AD78">
        <v>0</v>
      </c>
      <c r="AE78">
        <v>189</v>
      </c>
      <c r="AF78" s="106">
        <v>0</v>
      </c>
      <c r="AG78" s="107">
        <v>1</v>
      </c>
      <c r="AH78" s="108">
        <f t="shared" si="15"/>
        <v>1</v>
      </c>
      <c r="AI78" s="80">
        <f t="shared" si="16"/>
        <v>0</v>
      </c>
      <c r="AJ78" s="80">
        <f t="shared" si="17"/>
        <v>0.25226739331716685</v>
      </c>
      <c r="AK78" s="106">
        <f t="shared" si="18"/>
        <v>0.25226739331716685</v>
      </c>
      <c r="AL78" s="108">
        <f t="shared" si="19"/>
        <v>0.74773260668283315</v>
      </c>
      <c r="AM78" s="106">
        <f t="shared" si="20"/>
        <v>-0.29070984261479027</v>
      </c>
      <c r="AN78" s="108">
        <f t="shared" si="21"/>
        <v>100</v>
      </c>
      <c r="AO78" s="80">
        <f t="shared" si="22"/>
        <v>0.33737647798495901</v>
      </c>
      <c r="BS78">
        <v>0.66342907583265243</v>
      </c>
      <c r="BT78">
        <v>1</v>
      </c>
      <c r="BU78">
        <v>0</v>
      </c>
      <c r="BV78" s="80">
        <f t="shared" si="26"/>
        <v>40</v>
      </c>
      <c r="BW78" s="80">
        <f t="shared" si="27"/>
        <v>34</v>
      </c>
      <c r="BX78" s="80">
        <f t="shared" si="23"/>
        <v>0.2592592592592593</v>
      </c>
      <c r="BY78" s="80">
        <f t="shared" si="24"/>
        <v>0.64583333333333326</v>
      </c>
      <c r="BZ78" s="80">
        <f t="shared" si="25"/>
        <v>0</v>
      </c>
    </row>
    <row r="79" spans="1:78" ht="15.75" x14ac:dyDescent="0.5">
      <c r="A79" s="83">
        <v>12.7</v>
      </c>
      <c r="B79" s="82">
        <v>51</v>
      </c>
      <c r="C79" s="82">
        <v>7</v>
      </c>
      <c r="D79" s="84">
        <v>0.17199999999999999</v>
      </c>
      <c r="E79" s="82">
        <v>117</v>
      </c>
      <c r="F79" s="82">
        <v>5</v>
      </c>
      <c r="G79" s="82">
        <v>168</v>
      </c>
      <c r="H79" s="29">
        <v>1</v>
      </c>
      <c r="I79" s="82">
        <v>33</v>
      </c>
      <c r="J79" s="82">
        <v>11</v>
      </c>
      <c r="K79" s="82">
        <v>5</v>
      </c>
      <c r="L79" s="62">
        <v>23</v>
      </c>
      <c r="M79" s="80">
        <v>0</v>
      </c>
      <c r="N79" s="30">
        <v>184</v>
      </c>
      <c r="O79" s="82">
        <v>1</v>
      </c>
      <c r="R79">
        <v>11</v>
      </c>
      <c r="S79">
        <v>51</v>
      </c>
      <c r="T79">
        <v>6</v>
      </c>
      <c r="U79">
        <v>1.0840000000000001</v>
      </c>
      <c r="V79">
        <v>181</v>
      </c>
      <c r="W79">
        <v>2</v>
      </c>
      <c r="X79">
        <v>101</v>
      </c>
      <c r="Y79">
        <v>1</v>
      </c>
      <c r="Z79">
        <v>53</v>
      </c>
      <c r="AA79">
        <v>9</v>
      </c>
      <c r="AB79">
        <v>4</v>
      </c>
      <c r="AC79">
        <v>33</v>
      </c>
      <c r="AD79">
        <v>0</v>
      </c>
      <c r="AE79">
        <v>170</v>
      </c>
      <c r="AF79" s="106">
        <v>0</v>
      </c>
      <c r="AG79" s="107">
        <v>1</v>
      </c>
      <c r="AH79" s="108">
        <f t="shared" si="15"/>
        <v>1</v>
      </c>
      <c r="AI79" s="80">
        <f t="shared" si="16"/>
        <v>0</v>
      </c>
      <c r="AJ79" s="80">
        <f t="shared" si="17"/>
        <v>0.23429248727725746</v>
      </c>
      <c r="AK79" s="106">
        <f t="shared" si="18"/>
        <v>0.23429248727725746</v>
      </c>
      <c r="AL79" s="108">
        <f t="shared" si="19"/>
        <v>0.76570751272274251</v>
      </c>
      <c r="AM79" s="106">
        <f t="shared" si="20"/>
        <v>-0.2669550193364994</v>
      </c>
      <c r="AN79" s="108">
        <f t="shared" si="21"/>
        <v>100</v>
      </c>
      <c r="AO79" s="80">
        <f t="shared" si="22"/>
        <v>0.30598170108602968</v>
      </c>
      <c r="BS79">
        <v>0.67252448076161164</v>
      </c>
      <c r="BT79">
        <v>0</v>
      </c>
      <c r="BU79">
        <v>1</v>
      </c>
      <c r="BV79" s="80">
        <f t="shared" si="26"/>
        <v>40</v>
      </c>
      <c r="BW79" s="80">
        <f t="shared" si="27"/>
        <v>35</v>
      </c>
      <c r="BX79" s="80">
        <f t="shared" si="23"/>
        <v>0.2592592592592593</v>
      </c>
      <c r="BY79" s="80">
        <f t="shared" si="24"/>
        <v>0.63541666666666674</v>
      </c>
      <c r="BZ79" s="80">
        <f t="shared" si="25"/>
        <v>1.1766975308642029E-2</v>
      </c>
    </row>
    <row r="80" spans="1:78" ht="15.75" x14ac:dyDescent="0.5">
      <c r="A80" s="83">
        <v>14</v>
      </c>
      <c r="B80" s="82">
        <v>74</v>
      </c>
      <c r="C80" s="82">
        <v>18</v>
      </c>
      <c r="D80" s="84">
        <v>4.3999999999999997E-2</v>
      </c>
      <c r="E80" s="82">
        <v>175</v>
      </c>
      <c r="F80" s="82">
        <v>3</v>
      </c>
      <c r="G80" s="82">
        <v>78</v>
      </c>
      <c r="H80" s="29">
        <v>1</v>
      </c>
      <c r="I80" s="82">
        <v>39</v>
      </c>
      <c r="J80" s="82">
        <v>7</v>
      </c>
      <c r="K80" s="82">
        <v>3</v>
      </c>
      <c r="L80" s="62">
        <v>84</v>
      </c>
      <c r="M80" s="80">
        <v>0</v>
      </c>
      <c r="N80" s="30">
        <v>187</v>
      </c>
      <c r="O80" s="82">
        <v>1</v>
      </c>
      <c r="R80">
        <v>11.1</v>
      </c>
      <c r="S80">
        <v>65</v>
      </c>
      <c r="T80">
        <v>3</v>
      </c>
      <c r="U80">
        <v>0.159</v>
      </c>
      <c r="V80">
        <v>144</v>
      </c>
      <c r="W80">
        <v>2</v>
      </c>
      <c r="X80">
        <v>85</v>
      </c>
      <c r="Y80">
        <v>1</v>
      </c>
      <c r="Z80">
        <v>47</v>
      </c>
      <c r="AA80">
        <v>14</v>
      </c>
      <c r="AB80">
        <v>3</v>
      </c>
      <c r="AC80">
        <v>59</v>
      </c>
      <c r="AD80">
        <v>1</v>
      </c>
      <c r="AE80">
        <v>174</v>
      </c>
      <c r="AF80" s="106">
        <v>0</v>
      </c>
      <c r="AG80" s="107">
        <v>1</v>
      </c>
      <c r="AH80" s="108">
        <f t="shared" si="15"/>
        <v>1</v>
      </c>
      <c r="AI80" s="80">
        <f t="shared" si="16"/>
        <v>0</v>
      </c>
      <c r="AJ80" s="80">
        <f t="shared" si="17"/>
        <v>0.1216394186179523</v>
      </c>
      <c r="AK80" s="106">
        <f t="shared" si="18"/>
        <v>0.1216394186179523</v>
      </c>
      <c r="AL80" s="108">
        <f t="shared" si="19"/>
        <v>0.87836058138204764</v>
      </c>
      <c r="AM80" s="106">
        <f t="shared" si="20"/>
        <v>-0.12969808470961613</v>
      </c>
      <c r="AN80" s="108">
        <f t="shared" si="21"/>
        <v>100</v>
      </c>
      <c r="AO80" s="80">
        <f t="shared" si="22"/>
        <v>0.13848460552107197</v>
      </c>
      <c r="BS80">
        <v>0.67360234610498348</v>
      </c>
      <c r="BT80">
        <v>1</v>
      </c>
      <c r="BU80">
        <v>0</v>
      </c>
      <c r="BV80" s="80">
        <f t="shared" si="26"/>
        <v>41</v>
      </c>
      <c r="BW80" s="80">
        <f t="shared" si="27"/>
        <v>35</v>
      </c>
      <c r="BX80" s="80">
        <f t="shared" si="23"/>
        <v>0.2407407407407407</v>
      </c>
      <c r="BY80" s="80">
        <f t="shared" si="24"/>
        <v>0.63541666666666674</v>
      </c>
      <c r="BZ80" s="80">
        <f t="shared" si="25"/>
        <v>0</v>
      </c>
    </row>
    <row r="81" spans="1:78" ht="15.75" x14ac:dyDescent="0.5">
      <c r="A81" s="83">
        <v>9.4</v>
      </c>
      <c r="B81" s="82">
        <v>50</v>
      </c>
      <c r="C81" s="82">
        <v>11</v>
      </c>
      <c r="D81" s="84">
        <v>1.5449999999999999</v>
      </c>
      <c r="E81" s="82">
        <v>102</v>
      </c>
      <c r="F81" s="82">
        <v>3</v>
      </c>
      <c r="G81" s="82">
        <v>110</v>
      </c>
      <c r="H81" s="29">
        <v>0</v>
      </c>
      <c r="I81" s="82">
        <v>41</v>
      </c>
      <c r="J81" s="82">
        <v>10</v>
      </c>
      <c r="K81" s="82">
        <v>3</v>
      </c>
      <c r="L81" s="62">
        <v>28</v>
      </c>
      <c r="M81" s="80">
        <v>1</v>
      </c>
      <c r="N81" s="30">
        <v>169</v>
      </c>
      <c r="O81" s="82">
        <v>1</v>
      </c>
      <c r="R81">
        <v>11.1</v>
      </c>
      <c r="S81">
        <v>70</v>
      </c>
      <c r="T81">
        <v>20</v>
      </c>
      <c r="U81">
        <v>0.40799999999999997</v>
      </c>
      <c r="V81">
        <v>175</v>
      </c>
      <c r="W81">
        <v>2</v>
      </c>
      <c r="X81">
        <v>96</v>
      </c>
      <c r="Y81">
        <v>0</v>
      </c>
      <c r="Z81">
        <v>42</v>
      </c>
      <c r="AA81">
        <v>7</v>
      </c>
      <c r="AB81">
        <v>6</v>
      </c>
      <c r="AC81">
        <v>49</v>
      </c>
      <c r="AD81">
        <v>0</v>
      </c>
      <c r="AE81">
        <v>168</v>
      </c>
      <c r="AF81" s="106">
        <v>0</v>
      </c>
      <c r="AG81" s="107">
        <v>1</v>
      </c>
      <c r="AH81" s="108">
        <f t="shared" si="15"/>
        <v>1</v>
      </c>
      <c r="AI81" s="80">
        <f t="shared" si="16"/>
        <v>0</v>
      </c>
      <c r="AJ81" s="80">
        <f t="shared" si="17"/>
        <v>0.58015950289043561</v>
      </c>
      <c r="AK81" s="106">
        <f t="shared" si="18"/>
        <v>0.58015950289043561</v>
      </c>
      <c r="AL81" s="108">
        <f t="shared" si="19"/>
        <v>0.41984049710956439</v>
      </c>
      <c r="AM81" s="106">
        <f t="shared" si="20"/>
        <v>-0.86788040862190274</v>
      </c>
      <c r="AN81" s="108">
        <f t="shared" si="21"/>
        <v>0</v>
      </c>
      <c r="AO81" s="80">
        <f t="shared" si="22"/>
        <v>1.3818569358711321</v>
      </c>
      <c r="BS81">
        <v>0.68229858279204036</v>
      </c>
      <c r="BT81">
        <v>0</v>
      </c>
      <c r="BU81">
        <v>1</v>
      </c>
      <c r="BV81" s="80">
        <f t="shared" si="26"/>
        <v>41</v>
      </c>
      <c r="BW81" s="80">
        <f t="shared" si="27"/>
        <v>36</v>
      </c>
      <c r="BX81" s="80">
        <f t="shared" si="23"/>
        <v>0.2407407407407407</v>
      </c>
      <c r="BY81" s="80">
        <f t="shared" si="24"/>
        <v>0.625</v>
      </c>
      <c r="BZ81" s="80">
        <f t="shared" si="25"/>
        <v>0</v>
      </c>
    </row>
    <row r="82" spans="1:78" ht="15.75" x14ac:dyDescent="0.5">
      <c r="A82" s="83">
        <v>14</v>
      </c>
      <c r="B82" s="82">
        <v>70</v>
      </c>
      <c r="C82" s="82">
        <v>5</v>
      </c>
      <c r="D82" s="84">
        <v>0.29099999999999998</v>
      </c>
      <c r="E82" s="82">
        <v>182</v>
      </c>
      <c r="F82" s="82">
        <v>3</v>
      </c>
      <c r="G82" s="82">
        <v>132</v>
      </c>
      <c r="H82" s="29">
        <v>1</v>
      </c>
      <c r="I82" s="82">
        <v>31</v>
      </c>
      <c r="J82" s="82">
        <v>6</v>
      </c>
      <c r="K82" s="82">
        <v>2</v>
      </c>
      <c r="L82" s="62">
        <v>74</v>
      </c>
      <c r="M82" s="80">
        <v>1</v>
      </c>
      <c r="N82" s="30">
        <v>173</v>
      </c>
      <c r="O82" s="82">
        <v>1</v>
      </c>
      <c r="R82">
        <v>11.2</v>
      </c>
      <c r="S82">
        <v>70</v>
      </c>
      <c r="T82">
        <v>14</v>
      </c>
      <c r="U82">
        <v>4.8000000000000001E-2</v>
      </c>
      <c r="V82">
        <v>197</v>
      </c>
      <c r="W82">
        <v>4</v>
      </c>
      <c r="X82">
        <v>72</v>
      </c>
      <c r="Y82">
        <v>1</v>
      </c>
      <c r="Z82">
        <v>35</v>
      </c>
      <c r="AA82">
        <v>11</v>
      </c>
      <c r="AB82">
        <v>3</v>
      </c>
      <c r="AC82">
        <v>56</v>
      </c>
      <c r="AD82">
        <v>0</v>
      </c>
      <c r="AE82">
        <v>172</v>
      </c>
      <c r="AF82" s="106">
        <v>1</v>
      </c>
      <c r="AG82" s="107">
        <v>0</v>
      </c>
      <c r="AH82" s="108">
        <f t="shared" si="15"/>
        <v>1</v>
      </c>
      <c r="AI82" s="80">
        <f t="shared" si="16"/>
        <v>1</v>
      </c>
      <c r="AJ82" s="80">
        <f t="shared" si="17"/>
        <v>0.90019615004379949</v>
      </c>
      <c r="AK82" s="106">
        <f t="shared" si="18"/>
        <v>0.90019615004379949</v>
      </c>
      <c r="AL82" s="108">
        <f t="shared" si="19"/>
        <v>9.9803849956200508E-2</v>
      </c>
      <c r="AM82" s="106">
        <f t="shared" si="20"/>
        <v>-0.10514259491116658</v>
      </c>
      <c r="AN82" s="108">
        <f t="shared" si="21"/>
        <v>100</v>
      </c>
      <c r="AO82" s="80">
        <f t="shared" si="22"/>
        <v>0.1108690033292683</v>
      </c>
      <c r="BS82">
        <v>0.69069412350075388</v>
      </c>
      <c r="BT82">
        <v>0</v>
      </c>
      <c r="BU82">
        <v>1</v>
      </c>
      <c r="BV82" s="80">
        <f t="shared" si="26"/>
        <v>41</v>
      </c>
      <c r="BW82" s="80">
        <f t="shared" si="27"/>
        <v>37</v>
      </c>
      <c r="BX82" s="80">
        <f t="shared" si="23"/>
        <v>0.2407407407407407</v>
      </c>
      <c r="BY82" s="80">
        <f t="shared" si="24"/>
        <v>0.61458333333333326</v>
      </c>
      <c r="BZ82" s="80">
        <f t="shared" si="25"/>
        <v>0</v>
      </c>
    </row>
    <row r="83" spans="1:78" ht="15.75" x14ac:dyDescent="0.5">
      <c r="A83" s="83">
        <v>15.9</v>
      </c>
      <c r="B83" s="82">
        <v>66</v>
      </c>
      <c r="C83" s="82">
        <v>9</v>
      </c>
      <c r="D83" s="84">
        <v>9.1999999999999998E-2</v>
      </c>
      <c r="E83" s="82">
        <v>230</v>
      </c>
      <c r="F83" s="82">
        <v>4</v>
      </c>
      <c r="G83" s="82">
        <v>137</v>
      </c>
      <c r="H83" s="29">
        <v>0</v>
      </c>
      <c r="I83" s="82">
        <v>43</v>
      </c>
      <c r="J83" s="82">
        <v>12</v>
      </c>
      <c r="K83" s="82">
        <v>3</v>
      </c>
      <c r="L83" s="62">
        <v>65</v>
      </c>
      <c r="M83" s="80">
        <v>0</v>
      </c>
      <c r="N83" s="30">
        <v>174</v>
      </c>
      <c r="O83" s="82">
        <v>0</v>
      </c>
      <c r="R83">
        <v>11.3</v>
      </c>
      <c r="S83">
        <v>72</v>
      </c>
      <c r="T83">
        <v>4</v>
      </c>
      <c r="U83">
        <v>1.496</v>
      </c>
      <c r="V83">
        <v>139</v>
      </c>
      <c r="W83">
        <v>2</v>
      </c>
      <c r="X83">
        <v>84</v>
      </c>
      <c r="Y83">
        <v>1</v>
      </c>
      <c r="Z83">
        <v>36</v>
      </c>
      <c r="AA83">
        <v>6</v>
      </c>
      <c r="AB83">
        <v>3</v>
      </c>
      <c r="AC83">
        <v>77</v>
      </c>
      <c r="AD83">
        <v>0</v>
      </c>
      <c r="AE83">
        <v>184</v>
      </c>
      <c r="AF83" s="106">
        <v>1</v>
      </c>
      <c r="AG83" s="107">
        <v>0</v>
      </c>
      <c r="AH83" s="108">
        <f t="shared" si="15"/>
        <v>1</v>
      </c>
      <c r="AI83" s="80">
        <f t="shared" si="16"/>
        <v>1</v>
      </c>
      <c r="AJ83" s="80">
        <f t="shared" si="17"/>
        <v>0.87568296453064209</v>
      </c>
      <c r="AK83" s="106">
        <f t="shared" si="18"/>
        <v>0.87568296453064209</v>
      </c>
      <c r="AL83" s="108">
        <f t="shared" si="19"/>
        <v>0.12431703546935791</v>
      </c>
      <c r="AM83" s="106">
        <f t="shared" si="20"/>
        <v>-0.13275116618818256</v>
      </c>
      <c r="AN83" s="108">
        <f t="shared" si="21"/>
        <v>100</v>
      </c>
      <c r="AO83" s="80">
        <f t="shared" si="22"/>
        <v>0.14196580326989766</v>
      </c>
      <c r="BS83">
        <v>0.69491821847459423</v>
      </c>
      <c r="BT83">
        <v>0</v>
      </c>
      <c r="BU83">
        <v>1</v>
      </c>
      <c r="BV83" s="80">
        <f t="shared" si="26"/>
        <v>41</v>
      </c>
      <c r="BW83" s="80">
        <f t="shared" si="27"/>
        <v>38</v>
      </c>
      <c r="BX83" s="80">
        <f t="shared" si="23"/>
        <v>0.2407407407407407</v>
      </c>
      <c r="BY83" s="80">
        <f t="shared" si="24"/>
        <v>0.60416666666666674</v>
      </c>
      <c r="BZ83" s="80">
        <f t="shared" si="25"/>
        <v>0</v>
      </c>
    </row>
    <row r="84" spans="1:78" ht="15.75" x14ac:dyDescent="0.5">
      <c r="A84" s="83">
        <v>7.5</v>
      </c>
      <c r="B84" s="82">
        <v>43</v>
      </c>
      <c r="C84" s="82">
        <v>5</v>
      </c>
      <c r="D84" s="84">
        <v>0.48</v>
      </c>
      <c r="E84" s="82">
        <v>59</v>
      </c>
      <c r="F84" s="82">
        <v>3</v>
      </c>
      <c r="G84" s="82">
        <v>127</v>
      </c>
      <c r="H84" s="29">
        <v>0</v>
      </c>
      <c r="I84" s="82">
        <v>30</v>
      </c>
      <c r="J84" s="82">
        <v>4</v>
      </c>
      <c r="K84" s="82">
        <v>2</v>
      </c>
      <c r="L84" s="62">
        <v>17</v>
      </c>
      <c r="M84" s="80">
        <v>0</v>
      </c>
      <c r="N84" s="30">
        <v>175</v>
      </c>
      <c r="O84" s="82">
        <v>0</v>
      </c>
      <c r="R84">
        <v>11.4</v>
      </c>
      <c r="S84">
        <v>58</v>
      </c>
      <c r="T84">
        <v>2</v>
      </c>
      <c r="U84">
        <v>1.3360000000000001</v>
      </c>
      <c r="V84">
        <v>150</v>
      </c>
      <c r="W84">
        <v>2</v>
      </c>
      <c r="X84">
        <v>98</v>
      </c>
      <c r="Y84">
        <v>1</v>
      </c>
      <c r="Z84">
        <v>38</v>
      </c>
      <c r="AA84">
        <v>9</v>
      </c>
      <c r="AB84">
        <v>2</v>
      </c>
      <c r="AC84">
        <v>41</v>
      </c>
      <c r="AD84">
        <v>1</v>
      </c>
      <c r="AE84">
        <v>183</v>
      </c>
      <c r="AF84" s="106">
        <v>0</v>
      </c>
      <c r="AG84" s="107">
        <v>1</v>
      </c>
      <c r="AH84" s="108">
        <f t="shared" si="15"/>
        <v>1</v>
      </c>
      <c r="AI84" s="80">
        <f t="shared" si="16"/>
        <v>0</v>
      </c>
      <c r="AJ84" s="80">
        <f t="shared" si="17"/>
        <v>0.45232820610088104</v>
      </c>
      <c r="AK84" s="106">
        <f t="shared" si="18"/>
        <v>0.45232820610088104</v>
      </c>
      <c r="AL84" s="108">
        <f t="shared" si="19"/>
        <v>0.54767179389911891</v>
      </c>
      <c r="AM84" s="106">
        <f t="shared" si="20"/>
        <v>-0.60207908769858076</v>
      </c>
      <c r="AN84" s="108">
        <f t="shared" si="21"/>
        <v>100</v>
      </c>
      <c r="AO84" s="80">
        <f t="shared" si="22"/>
        <v>0.82591108605494457</v>
      </c>
      <c r="BS84">
        <v>0.69598715439509073</v>
      </c>
      <c r="BT84">
        <v>0</v>
      </c>
      <c r="BU84">
        <v>1</v>
      </c>
      <c r="BV84" s="80">
        <f t="shared" si="26"/>
        <v>41</v>
      </c>
      <c r="BW84" s="80">
        <f t="shared" si="27"/>
        <v>39</v>
      </c>
      <c r="BX84" s="80">
        <f t="shared" si="23"/>
        <v>0.2407407407407407</v>
      </c>
      <c r="BY84" s="80">
        <f t="shared" si="24"/>
        <v>0.59375</v>
      </c>
      <c r="BZ84" s="80">
        <f t="shared" si="25"/>
        <v>1.0995370370370353E-2</v>
      </c>
    </row>
    <row r="85" spans="1:78" ht="15.75" x14ac:dyDescent="0.5">
      <c r="A85" s="83">
        <v>8.1</v>
      </c>
      <c r="B85" s="82">
        <v>49</v>
      </c>
      <c r="C85" s="82">
        <v>16</v>
      </c>
      <c r="D85" s="84">
        <v>0.98299999999999998</v>
      </c>
      <c r="E85" s="82">
        <v>71</v>
      </c>
      <c r="F85" s="82">
        <v>4</v>
      </c>
      <c r="G85" s="82">
        <v>112</v>
      </c>
      <c r="H85" s="29">
        <v>0</v>
      </c>
      <c r="I85" s="82">
        <v>39</v>
      </c>
      <c r="J85" s="82">
        <v>7</v>
      </c>
      <c r="K85" s="82">
        <v>3</v>
      </c>
      <c r="L85" s="62">
        <v>23</v>
      </c>
      <c r="M85" s="80">
        <v>0</v>
      </c>
      <c r="N85" s="30">
        <v>180</v>
      </c>
      <c r="O85" s="82">
        <v>1</v>
      </c>
      <c r="R85">
        <v>11.4</v>
      </c>
      <c r="S85">
        <v>65</v>
      </c>
      <c r="T85">
        <v>9</v>
      </c>
      <c r="U85">
        <v>0.27500000000000002</v>
      </c>
      <c r="V85">
        <v>139</v>
      </c>
      <c r="W85">
        <v>1</v>
      </c>
      <c r="X85">
        <v>124</v>
      </c>
      <c r="Y85">
        <v>1</v>
      </c>
      <c r="Z85">
        <v>34</v>
      </c>
      <c r="AA85">
        <v>11</v>
      </c>
      <c r="AB85">
        <v>2</v>
      </c>
      <c r="AC85">
        <v>59</v>
      </c>
      <c r="AD85">
        <v>1</v>
      </c>
      <c r="AE85">
        <v>174</v>
      </c>
      <c r="AF85" s="106">
        <v>0</v>
      </c>
      <c r="AG85" s="107">
        <v>1</v>
      </c>
      <c r="AH85" s="108">
        <f t="shared" si="15"/>
        <v>1</v>
      </c>
      <c r="AI85" s="80">
        <f t="shared" si="16"/>
        <v>0</v>
      </c>
      <c r="AJ85" s="80">
        <f t="shared" si="17"/>
        <v>0.29634017934215579</v>
      </c>
      <c r="AK85" s="106">
        <f t="shared" si="18"/>
        <v>0.29634017934215579</v>
      </c>
      <c r="AL85" s="108">
        <f t="shared" si="19"/>
        <v>0.70365982065784416</v>
      </c>
      <c r="AM85" s="106">
        <f t="shared" si="20"/>
        <v>-0.35146024890016203</v>
      </c>
      <c r="AN85" s="108">
        <f t="shared" si="21"/>
        <v>100</v>
      </c>
      <c r="AO85" s="80">
        <f t="shared" si="22"/>
        <v>0.42114125411496495</v>
      </c>
      <c r="BS85">
        <v>0.6961409139829563</v>
      </c>
      <c r="BT85">
        <v>1</v>
      </c>
      <c r="BU85">
        <v>0</v>
      </c>
      <c r="BV85" s="80">
        <f t="shared" si="26"/>
        <v>42</v>
      </c>
      <c r="BW85" s="80">
        <f t="shared" si="27"/>
        <v>39</v>
      </c>
      <c r="BX85" s="80">
        <f t="shared" si="23"/>
        <v>0.22222222222222221</v>
      </c>
      <c r="BY85" s="80">
        <f t="shared" si="24"/>
        <v>0.59375</v>
      </c>
      <c r="BZ85" s="80">
        <f t="shared" si="25"/>
        <v>0</v>
      </c>
    </row>
    <row r="86" spans="1:78" ht="15.75" x14ac:dyDescent="0.5">
      <c r="A86" s="83">
        <v>10.3</v>
      </c>
      <c r="B86" s="82">
        <v>49</v>
      </c>
      <c r="C86" s="82">
        <v>3</v>
      </c>
      <c r="D86" s="84">
        <v>1.881</v>
      </c>
      <c r="E86" s="82">
        <v>46</v>
      </c>
      <c r="F86" s="82">
        <v>1</v>
      </c>
      <c r="G86" s="82">
        <v>85</v>
      </c>
      <c r="H86" s="29">
        <v>1</v>
      </c>
      <c r="I86" s="82">
        <v>46</v>
      </c>
      <c r="J86" s="82">
        <v>9</v>
      </c>
      <c r="K86" s="82">
        <v>3</v>
      </c>
      <c r="L86" s="62">
        <v>17</v>
      </c>
      <c r="M86" s="80">
        <v>0</v>
      </c>
      <c r="N86" s="30">
        <v>194</v>
      </c>
      <c r="O86" s="82">
        <v>0</v>
      </c>
      <c r="R86">
        <v>11.4</v>
      </c>
      <c r="S86">
        <v>96</v>
      </c>
      <c r="T86">
        <v>1</v>
      </c>
      <c r="U86">
        <v>0.83099999999999996</v>
      </c>
      <c r="V86">
        <v>199</v>
      </c>
      <c r="W86">
        <v>3</v>
      </c>
      <c r="X86">
        <v>109</v>
      </c>
      <c r="Y86">
        <v>0</v>
      </c>
      <c r="Z86">
        <v>44</v>
      </c>
      <c r="AA86">
        <v>10</v>
      </c>
      <c r="AB86">
        <v>4</v>
      </c>
      <c r="AC86">
        <v>65</v>
      </c>
      <c r="AD86">
        <v>0</v>
      </c>
      <c r="AE86">
        <v>168</v>
      </c>
      <c r="AF86" s="106">
        <v>1</v>
      </c>
      <c r="AG86" s="107">
        <v>0</v>
      </c>
      <c r="AH86" s="108">
        <f t="shared" si="15"/>
        <v>1</v>
      </c>
      <c r="AI86" s="80">
        <f t="shared" si="16"/>
        <v>1</v>
      </c>
      <c r="AJ86" s="80">
        <f t="shared" si="17"/>
        <v>0.91172905619081945</v>
      </c>
      <c r="AK86" s="106">
        <f t="shared" si="18"/>
        <v>0.91172905619081945</v>
      </c>
      <c r="AL86" s="108">
        <f t="shared" si="19"/>
        <v>8.8270943809180547E-2</v>
      </c>
      <c r="AM86" s="106">
        <f t="shared" si="20"/>
        <v>-9.2412420557108729E-2</v>
      </c>
      <c r="AN86" s="108">
        <f t="shared" si="21"/>
        <v>100</v>
      </c>
      <c r="AO86" s="80">
        <f t="shared" si="22"/>
        <v>9.6817078725092168E-2</v>
      </c>
      <c r="BS86">
        <v>0.69677715590373646</v>
      </c>
      <c r="BT86">
        <v>0</v>
      </c>
      <c r="BU86">
        <v>1</v>
      </c>
      <c r="BV86" s="80">
        <f t="shared" si="26"/>
        <v>42</v>
      </c>
      <c r="BW86" s="80">
        <f t="shared" si="27"/>
        <v>40</v>
      </c>
      <c r="BX86" s="80">
        <f t="shared" si="23"/>
        <v>0.22222222222222221</v>
      </c>
      <c r="BY86" s="80">
        <f t="shared" si="24"/>
        <v>0.58333333333333326</v>
      </c>
      <c r="BZ86" s="80">
        <f t="shared" si="25"/>
        <v>0</v>
      </c>
    </row>
    <row r="87" spans="1:78" ht="15.75" x14ac:dyDescent="0.5">
      <c r="A87" s="83">
        <v>7.7</v>
      </c>
      <c r="B87" s="82">
        <v>46</v>
      </c>
      <c r="C87" s="82">
        <v>3</v>
      </c>
      <c r="D87" s="84">
        <v>2.6259999999999999</v>
      </c>
      <c r="E87" s="82">
        <v>43</v>
      </c>
      <c r="F87" s="82">
        <v>2</v>
      </c>
      <c r="G87" s="82">
        <v>74</v>
      </c>
      <c r="H87" s="29">
        <v>0</v>
      </c>
      <c r="I87" s="82">
        <v>50</v>
      </c>
      <c r="J87" s="82">
        <v>4</v>
      </c>
      <c r="K87" s="82">
        <v>4</v>
      </c>
      <c r="L87" s="62">
        <v>21</v>
      </c>
      <c r="M87" s="80">
        <v>0</v>
      </c>
      <c r="N87" s="30">
        <v>180</v>
      </c>
      <c r="O87" s="82">
        <v>0</v>
      </c>
      <c r="R87">
        <v>11.6</v>
      </c>
      <c r="S87">
        <v>55</v>
      </c>
      <c r="T87">
        <v>3</v>
      </c>
      <c r="U87">
        <v>0.73899999999999999</v>
      </c>
      <c r="V87">
        <v>146</v>
      </c>
      <c r="W87">
        <v>3</v>
      </c>
      <c r="X87">
        <v>114</v>
      </c>
      <c r="Y87">
        <v>1</v>
      </c>
      <c r="Z87">
        <v>43</v>
      </c>
      <c r="AA87">
        <v>11</v>
      </c>
      <c r="AB87">
        <v>3</v>
      </c>
      <c r="AC87">
        <v>35</v>
      </c>
      <c r="AD87">
        <v>0</v>
      </c>
      <c r="AE87">
        <v>175</v>
      </c>
      <c r="AF87" s="106">
        <v>1</v>
      </c>
      <c r="AG87" s="107">
        <v>0</v>
      </c>
      <c r="AH87" s="108">
        <f t="shared" si="15"/>
        <v>1</v>
      </c>
      <c r="AI87" s="80">
        <f t="shared" si="16"/>
        <v>1</v>
      </c>
      <c r="AJ87" s="80">
        <f t="shared" si="17"/>
        <v>0.52436587785119781</v>
      </c>
      <c r="AK87" s="106">
        <f t="shared" si="18"/>
        <v>0.52436587785119781</v>
      </c>
      <c r="AL87" s="108">
        <f t="shared" si="19"/>
        <v>0.47563412214880219</v>
      </c>
      <c r="AM87" s="106">
        <f t="shared" si="20"/>
        <v>-0.64556559814330983</v>
      </c>
      <c r="AN87" s="108">
        <f t="shared" si="21"/>
        <v>100</v>
      </c>
      <c r="AO87" s="80">
        <f t="shared" si="22"/>
        <v>0.90706535691816215</v>
      </c>
      <c r="BS87">
        <v>0.70396585578590265</v>
      </c>
      <c r="BT87">
        <v>0</v>
      </c>
      <c r="BU87">
        <v>1</v>
      </c>
      <c r="BV87" s="80">
        <f t="shared" si="26"/>
        <v>42</v>
      </c>
      <c r="BW87" s="80">
        <f t="shared" si="27"/>
        <v>41</v>
      </c>
      <c r="BX87" s="80">
        <f t="shared" si="23"/>
        <v>0.22222222222222221</v>
      </c>
      <c r="BY87" s="80">
        <f t="shared" si="24"/>
        <v>0.57291666666666674</v>
      </c>
      <c r="BZ87" s="80">
        <f t="shared" si="25"/>
        <v>0</v>
      </c>
    </row>
    <row r="88" spans="1:78" ht="15.75" x14ac:dyDescent="0.5">
      <c r="A88" s="83">
        <v>8.5</v>
      </c>
      <c r="B88" s="82">
        <v>53</v>
      </c>
      <c r="C88" s="82">
        <v>21</v>
      </c>
      <c r="D88" s="84">
        <v>0.56799999999999995</v>
      </c>
      <c r="E88" s="82">
        <v>125</v>
      </c>
      <c r="F88" s="82">
        <v>3</v>
      </c>
      <c r="G88" s="82">
        <v>109</v>
      </c>
      <c r="H88" s="29">
        <v>0</v>
      </c>
      <c r="I88" s="82">
        <v>44</v>
      </c>
      <c r="J88" s="82">
        <v>8</v>
      </c>
      <c r="K88" s="82">
        <v>3</v>
      </c>
      <c r="L88" s="62">
        <v>34</v>
      </c>
      <c r="M88" s="80">
        <v>0</v>
      </c>
      <c r="N88" s="30">
        <v>167</v>
      </c>
      <c r="O88" s="82">
        <v>0</v>
      </c>
      <c r="R88">
        <v>11.6</v>
      </c>
      <c r="S88">
        <v>60</v>
      </c>
      <c r="T88">
        <v>9</v>
      </c>
      <c r="U88">
        <v>3.2000000000000001E-2</v>
      </c>
      <c r="V88">
        <v>102</v>
      </c>
      <c r="W88">
        <v>5</v>
      </c>
      <c r="X88">
        <v>135</v>
      </c>
      <c r="Y88">
        <v>1</v>
      </c>
      <c r="Z88">
        <v>35</v>
      </c>
      <c r="AA88">
        <v>8</v>
      </c>
      <c r="AB88">
        <v>2</v>
      </c>
      <c r="AC88">
        <v>37</v>
      </c>
      <c r="AD88">
        <v>0</v>
      </c>
      <c r="AE88">
        <v>185</v>
      </c>
      <c r="AF88" s="106">
        <v>1</v>
      </c>
      <c r="AG88" s="107">
        <v>0</v>
      </c>
      <c r="AH88" s="108">
        <f t="shared" si="15"/>
        <v>1</v>
      </c>
      <c r="AI88" s="80">
        <f t="shared" si="16"/>
        <v>1</v>
      </c>
      <c r="AJ88" s="80">
        <f t="shared" si="17"/>
        <v>0.82485287464492518</v>
      </c>
      <c r="AK88" s="106">
        <f t="shared" si="18"/>
        <v>0.82485287464492518</v>
      </c>
      <c r="AL88" s="108">
        <f t="shared" si="19"/>
        <v>0.17514712535507482</v>
      </c>
      <c r="AM88" s="106">
        <f t="shared" si="20"/>
        <v>-0.19255024231453952</v>
      </c>
      <c r="AN88" s="108">
        <f t="shared" si="21"/>
        <v>100</v>
      </c>
      <c r="AO88" s="80">
        <f t="shared" si="22"/>
        <v>0.21233741281494653</v>
      </c>
      <c r="BS88">
        <v>0.70623248995747812</v>
      </c>
      <c r="BT88">
        <v>0</v>
      </c>
      <c r="BU88">
        <v>1</v>
      </c>
      <c r="BV88" s="80">
        <f t="shared" si="26"/>
        <v>42</v>
      </c>
      <c r="BW88" s="80">
        <f t="shared" si="27"/>
        <v>42</v>
      </c>
      <c r="BX88" s="80">
        <f t="shared" si="23"/>
        <v>0.22222222222222221</v>
      </c>
      <c r="BY88" s="80">
        <f t="shared" si="24"/>
        <v>0.5625</v>
      </c>
      <c r="BZ88" s="80">
        <f t="shared" si="25"/>
        <v>0</v>
      </c>
    </row>
    <row r="89" spans="1:78" ht="15.75" x14ac:dyDescent="0.5">
      <c r="A89" s="83">
        <v>10.7</v>
      </c>
      <c r="B89" s="82">
        <v>62</v>
      </c>
      <c r="C89" s="82">
        <v>8</v>
      </c>
      <c r="D89" s="84">
        <v>0.879</v>
      </c>
      <c r="E89" s="82">
        <v>118</v>
      </c>
      <c r="F89" s="82">
        <v>3</v>
      </c>
      <c r="G89" s="82">
        <v>108</v>
      </c>
      <c r="H89" s="29">
        <v>1</v>
      </c>
      <c r="I89" s="82">
        <v>31</v>
      </c>
      <c r="J89" s="82">
        <v>10</v>
      </c>
      <c r="K89" s="82">
        <v>2</v>
      </c>
      <c r="L89" s="62">
        <v>50</v>
      </c>
      <c r="M89" s="80">
        <v>1</v>
      </c>
      <c r="N89" s="30">
        <v>180</v>
      </c>
      <c r="O89" s="82">
        <v>0</v>
      </c>
      <c r="R89">
        <v>11.7</v>
      </c>
      <c r="S89">
        <v>82</v>
      </c>
      <c r="T89">
        <v>15</v>
      </c>
      <c r="U89">
        <v>0.88800000000000001</v>
      </c>
      <c r="V89">
        <v>202</v>
      </c>
      <c r="W89">
        <v>5</v>
      </c>
      <c r="X89">
        <v>147</v>
      </c>
      <c r="Y89">
        <v>1</v>
      </c>
      <c r="Z89">
        <v>40</v>
      </c>
      <c r="AA89">
        <v>7</v>
      </c>
      <c r="AB89">
        <v>3</v>
      </c>
      <c r="AC89">
        <v>61</v>
      </c>
      <c r="AD89">
        <v>1</v>
      </c>
      <c r="AE89">
        <v>163</v>
      </c>
      <c r="AF89" s="106">
        <v>1</v>
      </c>
      <c r="AG89" s="107">
        <v>0</v>
      </c>
      <c r="AH89" s="108">
        <f t="shared" si="15"/>
        <v>1</v>
      </c>
      <c r="AI89" s="80">
        <f t="shared" si="16"/>
        <v>1</v>
      </c>
      <c r="AJ89" s="80">
        <f t="shared" si="17"/>
        <v>0.69677715590373646</v>
      </c>
      <c r="AK89" s="106">
        <f t="shared" si="18"/>
        <v>0.69677715590373646</v>
      </c>
      <c r="AL89" s="108">
        <f t="shared" si="19"/>
        <v>0.30322284409626354</v>
      </c>
      <c r="AM89" s="106">
        <f t="shared" si="20"/>
        <v>-0.36128963827555399</v>
      </c>
      <c r="AN89" s="108">
        <f t="shared" si="21"/>
        <v>100</v>
      </c>
      <c r="AO89" s="80">
        <f t="shared" si="22"/>
        <v>0.43517908348039391</v>
      </c>
      <c r="BS89">
        <v>0.70667240743091186</v>
      </c>
      <c r="BT89">
        <v>0</v>
      </c>
      <c r="BU89">
        <v>1</v>
      </c>
      <c r="BV89" s="80">
        <f t="shared" si="26"/>
        <v>42</v>
      </c>
      <c r="BW89" s="80">
        <f t="shared" si="27"/>
        <v>43</v>
      </c>
      <c r="BX89" s="80">
        <f t="shared" si="23"/>
        <v>0.22222222222222221</v>
      </c>
      <c r="BY89" s="80">
        <f t="shared" si="24"/>
        <v>0.55208333333333326</v>
      </c>
      <c r="BZ89" s="80">
        <f t="shared" si="25"/>
        <v>0</v>
      </c>
    </row>
    <row r="90" spans="1:78" ht="15.75" x14ac:dyDescent="0.5">
      <c r="A90" s="83">
        <v>7.4</v>
      </c>
      <c r="B90" s="82">
        <v>51</v>
      </c>
      <c r="C90" s="82">
        <v>4</v>
      </c>
      <c r="D90" s="84">
        <v>1.083</v>
      </c>
      <c r="E90" s="82">
        <v>101</v>
      </c>
      <c r="F90" s="82">
        <v>2</v>
      </c>
      <c r="G90" s="82">
        <v>100</v>
      </c>
      <c r="H90" s="29">
        <v>0</v>
      </c>
      <c r="I90" s="82">
        <v>53</v>
      </c>
      <c r="J90" s="82">
        <v>7</v>
      </c>
      <c r="K90" s="82">
        <v>4</v>
      </c>
      <c r="L90" s="62">
        <v>28</v>
      </c>
      <c r="M90" s="80">
        <v>0</v>
      </c>
      <c r="N90" s="30">
        <v>167</v>
      </c>
      <c r="O90" s="82">
        <v>0</v>
      </c>
      <c r="R90">
        <v>11.8</v>
      </c>
      <c r="S90">
        <v>51</v>
      </c>
      <c r="T90">
        <v>8</v>
      </c>
      <c r="U90">
        <v>0.79900000000000004</v>
      </c>
      <c r="V90">
        <v>96</v>
      </c>
      <c r="W90">
        <v>6</v>
      </c>
      <c r="X90">
        <v>145</v>
      </c>
      <c r="Y90">
        <v>1</v>
      </c>
      <c r="Z90">
        <v>34</v>
      </c>
      <c r="AA90">
        <v>12</v>
      </c>
      <c r="AB90">
        <v>2</v>
      </c>
      <c r="AC90">
        <v>22</v>
      </c>
      <c r="AD90">
        <v>0</v>
      </c>
      <c r="AE90">
        <v>189</v>
      </c>
      <c r="AF90" s="106">
        <v>1</v>
      </c>
      <c r="AG90" s="107">
        <v>0</v>
      </c>
      <c r="AH90" s="108">
        <f t="shared" si="15"/>
        <v>1</v>
      </c>
      <c r="AI90" s="80">
        <f t="shared" si="16"/>
        <v>1</v>
      </c>
      <c r="AJ90" s="80">
        <f t="shared" si="17"/>
        <v>0.9470999759751797</v>
      </c>
      <c r="AK90" s="106">
        <f t="shared" si="18"/>
        <v>0.9470999759751797</v>
      </c>
      <c r="AL90" s="108">
        <f t="shared" si="19"/>
        <v>5.2900024024820302E-2</v>
      </c>
      <c r="AM90" s="106">
        <f t="shared" si="20"/>
        <v>-5.4350620116801494E-2</v>
      </c>
      <c r="AN90" s="108">
        <f t="shared" si="21"/>
        <v>100</v>
      </c>
      <c r="AO90" s="80">
        <f t="shared" si="22"/>
        <v>5.5854741174871103E-2</v>
      </c>
      <c r="BS90">
        <v>0.70805151461618021</v>
      </c>
      <c r="BT90">
        <v>0</v>
      </c>
      <c r="BU90">
        <v>1</v>
      </c>
      <c r="BV90" s="80">
        <f t="shared" si="26"/>
        <v>42</v>
      </c>
      <c r="BW90" s="80">
        <f t="shared" si="27"/>
        <v>44</v>
      </c>
      <c r="BX90" s="80">
        <f t="shared" si="23"/>
        <v>0.22222222222222221</v>
      </c>
      <c r="BY90" s="80">
        <f t="shared" si="24"/>
        <v>0.54166666666666674</v>
      </c>
      <c r="BZ90" s="80">
        <f t="shared" si="25"/>
        <v>0</v>
      </c>
    </row>
    <row r="91" spans="1:78" ht="15.75" x14ac:dyDescent="0.5">
      <c r="A91" s="83">
        <v>14.8</v>
      </c>
      <c r="B91" s="82">
        <v>70</v>
      </c>
      <c r="C91" s="82">
        <v>6</v>
      </c>
      <c r="D91" s="84">
        <v>0.82799999999999996</v>
      </c>
      <c r="E91" s="82">
        <v>213</v>
      </c>
      <c r="F91" s="82">
        <v>3</v>
      </c>
      <c r="G91" s="82">
        <v>105</v>
      </c>
      <c r="H91" s="29">
        <v>1</v>
      </c>
      <c r="I91" s="82">
        <v>37</v>
      </c>
      <c r="J91" s="82">
        <v>15</v>
      </c>
      <c r="K91" s="82">
        <v>2</v>
      </c>
      <c r="L91" s="62">
        <v>75</v>
      </c>
      <c r="M91" s="80">
        <v>1</v>
      </c>
      <c r="N91" s="30">
        <v>176</v>
      </c>
      <c r="O91" s="82">
        <v>1</v>
      </c>
      <c r="R91">
        <v>11.8</v>
      </c>
      <c r="S91">
        <v>53</v>
      </c>
      <c r="T91">
        <v>7</v>
      </c>
      <c r="U91">
        <v>1.512</v>
      </c>
      <c r="V91">
        <v>125</v>
      </c>
      <c r="W91">
        <v>2</v>
      </c>
      <c r="X91">
        <v>101</v>
      </c>
      <c r="Y91">
        <v>0</v>
      </c>
      <c r="Z91">
        <v>39</v>
      </c>
      <c r="AA91">
        <v>13</v>
      </c>
      <c r="AB91">
        <v>2</v>
      </c>
      <c r="AC91">
        <v>32</v>
      </c>
      <c r="AD91">
        <v>0</v>
      </c>
      <c r="AE91">
        <v>179</v>
      </c>
      <c r="AF91" s="106">
        <v>1</v>
      </c>
      <c r="AG91" s="107">
        <v>0</v>
      </c>
      <c r="AH91" s="108">
        <f t="shared" si="15"/>
        <v>1</v>
      </c>
      <c r="AI91" s="80">
        <f t="shared" si="16"/>
        <v>1</v>
      </c>
      <c r="AJ91" s="80">
        <f t="shared" si="17"/>
        <v>0.8305619916697049</v>
      </c>
      <c r="AK91" s="106">
        <f t="shared" si="18"/>
        <v>0.8305619916697049</v>
      </c>
      <c r="AL91" s="108">
        <f t="shared" si="19"/>
        <v>0.1694380083302951</v>
      </c>
      <c r="AM91" s="106">
        <f t="shared" si="20"/>
        <v>-0.18565270892195623</v>
      </c>
      <c r="AN91" s="108">
        <f t="shared" si="21"/>
        <v>100</v>
      </c>
      <c r="AO91" s="80">
        <f t="shared" si="22"/>
        <v>0.2040040478973382</v>
      </c>
      <c r="BS91">
        <v>0.70935666819345888</v>
      </c>
      <c r="BT91">
        <v>0</v>
      </c>
      <c r="BU91">
        <v>1</v>
      </c>
      <c r="BV91" s="80">
        <f t="shared" si="26"/>
        <v>42</v>
      </c>
      <c r="BW91" s="80">
        <f t="shared" si="27"/>
        <v>45</v>
      </c>
      <c r="BX91" s="80">
        <f t="shared" si="23"/>
        <v>0.22222222222222221</v>
      </c>
      <c r="BY91" s="80">
        <f t="shared" si="24"/>
        <v>0.53125</v>
      </c>
      <c r="BZ91" s="80">
        <f t="shared" si="25"/>
        <v>0</v>
      </c>
    </row>
    <row r="92" spans="1:78" ht="15.75" x14ac:dyDescent="0.5">
      <c r="A92" s="83">
        <v>7.3</v>
      </c>
      <c r="B92" s="82">
        <v>56</v>
      </c>
      <c r="C92" s="82">
        <v>24</v>
      </c>
      <c r="D92" s="84">
        <v>1.56</v>
      </c>
      <c r="E92" s="82">
        <v>115</v>
      </c>
      <c r="F92" s="82">
        <v>5</v>
      </c>
      <c r="G92" s="82">
        <v>87</v>
      </c>
      <c r="H92" s="29">
        <v>0</v>
      </c>
      <c r="I92" s="82">
        <v>46</v>
      </c>
      <c r="J92" s="82">
        <v>1</v>
      </c>
      <c r="K92" s="82">
        <v>4</v>
      </c>
      <c r="L92" s="62">
        <v>37</v>
      </c>
      <c r="M92" s="80">
        <v>0</v>
      </c>
      <c r="N92" s="30">
        <v>166</v>
      </c>
      <c r="O92" s="82">
        <v>1</v>
      </c>
      <c r="R92">
        <v>11.8</v>
      </c>
      <c r="S92">
        <v>56</v>
      </c>
      <c r="T92">
        <v>2</v>
      </c>
      <c r="U92">
        <v>1.1419999999999999</v>
      </c>
      <c r="V92">
        <v>199</v>
      </c>
      <c r="W92">
        <v>2</v>
      </c>
      <c r="X92">
        <v>98</v>
      </c>
      <c r="Y92">
        <v>1</v>
      </c>
      <c r="Z92">
        <v>35</v>
      </c>
      <c r="AA92">
        <v>8</v>
      </c>
      <c r="AB92">
        <v>2</v>
      </c>
      <c r="AC92">
        <v>37</v>
      </c>
      <c r="AD92">
        <v>0</v>
      </c>
      <c r="AE92">
        <v>170</v>
      </c>
      <c r="AF92" s="106">
        <v>1</v>
      </c>
      <c r="AG92" s="107">
        <v>0</v>
      </c>
      <c r="AH92" s="108">
        <f t="shared" si="15"/>
        <v>1</v>
      </c>
      <c r="AI92" s="80">
        <f t="shared" si="16"/>
        <v>1</v>
      </c>
      <c r="AJ92" s="80">
        <f t="shared" si="17"/>
        <v>0.70935666819345888</v>
      </c>
      <c r="AK92" s="106">
        <f t="shared" si="18"/>
        <v>0.70935666819345888</v>
      </c>
      <c r="AL92" s="108">
        <f t="shared" si="19"/>
        <v>0.29064333180654112</v>
      </c>
      <c r="AM92" s="106">
        <f t="shared" si="20"/>
        <v>-0.34339682084052781</v>
      </c>
      <c r="AN92" s="108">
        <f t="shared" si="21"/>
        <v>100</v>
      </c>
      <c r="AO92" s="80">
        <f t="shared" si="22"/>
        <v>0.40972806042231436</v>
      </c>
      <c r="BS92">
        <v>0.71287893286319004</v>
      </c>
      <c r="BT92">
        <v>0</v>
      </c>
      <c r="BU92">
        <v>1</v>
      </c>
      <c r="BV92" s="80">
        <f t="shared" si="26"/>
        <v>42</v>
      </c>
      <c r="BW92" s="80">
        <f t="shared" si="27"/>
        <v>46</v>
      </c>
      <c r="BX92" s="80">
        <f t="shared" si="23"/>
        <v>0.22222222222222221</v>
      </c>
      <c r="BY92" s="80">
        <f t="shared" si="24"/>
        <v>0.52083333333333326</v>
      </c>
      <c r="BZ92" s="80">
        <f t="shared" si="25"/>
        <v>9.6450617283950456E-3</v>
      </c>
    </row>
    <row r="93" spans="1:78" ht="15.75" x14ac:dyDescent="0.5">
      <c r="A93" s="83">
        <v>7.6</v>
      </c>
      <c r="B93" s="82">
        <v>42</v>
      </c>
      <c r="C93" s="82">
        <v>1</v>
      </c>
      <c r="D93" s="84">
        <v>1.4279999999999999</v>
      </c>
      <c r="E93" s="82">
        <v>121</v>
      </c>
      <c r="F93" s="82">
        <v>4</v>
      </c>
      <c r="G93" s="82">
        <v>84</v>
      </c>
      <c r="H93" s="29">
        <v>0</v>
      </c>
      <c r="I93" s="82">
        <v>45</v>
      </c>
      <c r="J93" s="82">
        <v>5</v>
      </c>
      <c r="K93" s="82">
        <v>4</v>
      </c>
      <c r="L93" s="62">
        <v>14</v>
      </c>
      <c r="M93" s="80">
        <v>0</v>
      </c>
      <c r="N93" s="30">
        <v>165</v>
      </c>
      <c r="O93" s="82">
        <v>1</v>
      </c>
      <c r="R93">
        <v>12</v>
      </c>
      <c r="S93">
        <v>60</v>
      </c>
      <c r="T93">
        <v>5</v>
      </c>
      <c r="U93">
        <v>0.93700000000000006</v>
      </c>
      <c r="V93">
        <v>211</v>
      </c>
      <c r="W93">
        <v>3</v>
      </c>
      <c r="X93">
        <v>112</v>
      </c>
      <c r="Y93">
        <v>0</v>
      </c>
      <c r="Z93">
        <v>59</v>
      </c>
      <c r="AA93">
        <v>15</v>
      </c>
      <c r="AB93">
        <v>4</v>
      </c>
      <c r="AC93">
        <v>39</v>
      </c>
      <c r="AD93">
        <v>0</v>
      </c>
      <c r="AE93">
        <v>171</v>
      </c>
      <c r="AF93" s="106">
        <v>1</v>
      </c>
      <c r="AG93" s="107">
        <v>0</v>
      </c>
      <c r="AH93" s="108">
        <f t="shared" si="15"/>
        <v>1</v>
      </c>
      <c r="AI93" s="80">
        <f t="shared" si="16"/>
        <v>1</v>
      </c>
      <c r="AJ93" s="80">
        <f t="shared" si="17"/>
        <v>0.609883307330365</v>
      </c>
      <c r="AK93" s="106">
        <f t="shared" si="18"/>
        <v>0.609883307330365</v>
      </c>
      <c r="AL93" s="108">
        <f t="shared" si="19"/>
        <v>0.390116692669635</v>
      </c>
      <c r="AM93" s="106">
        <f t="shared" si="20"/>
        <v>-0.49448763957327346</v>
      </c>
      <c r="AN93" s="108">
        <f t="shared" si="21"/>
        <v>100</v>
      </c>
      <c r="AO93" s="80">
        <f t="shared" si="22"/>
        <v>0.63965792796869325</v>
      </c>
      <c r="BS93">
        <v>0.71792563821907118</v>
      </c>
      <c r="BT93">
        <v>1</v>
      </c>
      <c r="BU93">
        <v>0</v>
      </c>
      <c r="BV93" s="80">
        <f t="shared" si="26"/>
        <v>43</v>
      </c>
      <c r="BW93" s="80">
        <f t="shared" si="27"/>
        <v>46</v>
      </c>
      <c r="BX93" s="80">
        <f t="shared" si="23"/>
        <v>0.20370370370370372</v>
      </c>
      <c r="BY93" s="80">
        <f t="shared" si="24"/>
        <v>0.52083333333333326</v>
      </c>
      <c r="BZ93" s="80">
        <f t="shared" si="25"/>
        <v>9.6450617283950456E-3</v>
      </c>
    </row>
    <row r="94" spans="1:78" ht="15.75" x14ac:dyDescent="0.5">
      <c r="A94" s="83">
        <v>9</v>
      </c>
      <c r="B94" s="82">
        <v>56</v>
      </c>
      <c r="C94" s="82">
        <v>3</v>
      </c>
      <c r="D94" s="84">
        <v>1.4039999999999999</v>
      </c>
      <c r="E94" s="82">
        <v>69</v>
      </c>
      <c r="F94" s="82">
        <v>1</v>
      </c>
      <c r="G94" s="82">
        <v>87</v>
      </c>
      <c r="H94" s="29">
        <v>0</v>
      </c>
      <c r="I94" s="82">
        <v>34</v>
      </c>
      <c r="J94" s="82">
        <v>8</v>
      </c>
      <c r="K94" s="82">
        <v>2</v>
      </c>
      <c r="L94" s="62">
        <v>38</v>
      </c>
      <c r="M94" s="80">
        <v>0</v>
      </c>
      <c r="N94" s="30">
        <v>181</v>
      </c>
      <c r="O94" s="82">
        <v>1</v>
      </c>
      <c r="R94">
        <v>12.1</v>
      </c>
      <c r="S94">
        <v>56</v>
      </c>
      <c r="T94">
        <v>4</v>
      </c>
      <c r="U94">
        <v>2.536</v>
      </c>
      <c r="V94">
        <v>146</v>
      </c>
      <c r="W94">
        <v>1</v>
      </c>
      <c r="X94">
        <v>84</v>
      </c>
      <c r="Y94">
        <v>1</v>
      </c>
      <c r="Z94">
        <v>36</v>
      </c>
      <c r="AA94">
        <v>8</v>
      </c>
      <c r="AB94">
        <v>2</v>
      </c>
      <c r="AC94">
        <v>40</v>
      </c>
      <c r="AD94">
        <v>0</v>
      </c>
      <c r="AE94">
        <v>179</v>
      </c>
      <c r="AF94" s="106">
        <v>1</v>
      </c>
      <c r="AG94" s="107">
        <v>0</v>
      </c>
      <c r="AH94" s="108">
        <f t="shared" si="15"/>
        <v>1</v>
      </c>
      <c r="AI94" s="80">
        <f t="shared" si="16"/>
        <v>1</v>
      </c>
      <c r="AJ94" s="80">
        <f t="shared" si="17"/>
        <v>0.78559973357045587</v>
      </c>
      <c r="AK94" s="106">
        <f t="shared" si="18"/>
        <v>0.78559973357045587</v>
      </c>
      <c r="AL94" s="108">
        <f t="shared" si="19"/>
        <v>0.21440026642954413</v>
      </c>
      <c r="AM94" s="106">
        <f t="shared" si="20"/>
        <v>-0.24130786108341518</v>
      </c>
      <c r="AN94" s="108">
        <f t="shared" si="21"/>
        <v>100</v>
      </c>
      <c r="AO94" s="80">
        <f t="shared" si="22"/>
        <v>0.27291285532280007</v>
      </c>
      <c r="BS94">
        <v>0.7188857762752533</v>
      </c>
      <c r="BT94">
        <v>1</v>
      </c>
      <c r="BU94">
        <v>0</v>
      </c>
      <c r="BV94" s="80">
        <f t="shared" si="26"/>
        <v>44</v>
      </c>
      <c r="BW94" s="80">
        <f t="shared" si="27"/>
        <v>46</v>
      </c>
      <c r="BX94" s="80">
        <f t="shared" si="23"/>
        <v>0.18518518518518523</v>
      </c>
      <c r="BY94" s="80">
        <f t="shared" si="24"/>
        <v>0.52083333333333326</v>
      </c>
      <c r="BZ94" s="80">
        <f t="shared" si="25"/>
        <v>0</v>
      </c>
    </row>
    <row r="95" spans="1:78" ht="15.75" x14ac:dyDescent="0.5">
      <c r="A95" s="83">
        <v>12.9</v>
      </c>
      <c r="B95" s="82">
        <v>60</v>
      </c>
      <c r="C95" s="82">
        <v>5</v>
      </c>
      <c r="D95" s="84">
        <v>1.0720000000000001</v>
      </c>
      <c r="E95" s="82">
        <v>178</v>
      </c>
      <c r="F95" s="82">
        <v>2</v>
      </c>
      <c r="G95" s="82">
        <v>101</v>
      </c>
      <c r="H95" s="29">
        <v>1</v>
      </c>
      <c r="I95" s="82">
        <v>38</v>
      </c>
      <c r="J95" s="82">
        <v>13</v>
      </c>
      <c r="K95" s="82">
        <v>2</v>
      </c>
      <c r="L95" s="62">
        <v>49</v>
      </c>
      <c r="M95" s="80">
        <v>1</v>
      </c>
      <c r="N95" s="30">
        <v>183</v>
      </c>
      <c r="O95" s="82">
        <v>1</v>
      </c>
      <c r="R95">
        <v>12.2</v>
      </c>
      <c r="S95">
        <v>71</v>
      </c>
      <c r="T95">
        <v>13</v>
      </c>
      <c r="U95">
        <v>0.121</v>
      </c>
      <c r="V95">
        <v>116</v>
      </c>
      <c r="W95">
        <v>0</v>
      </c>
      <c r="X95">
        <v>82</v>
      </c>
      <c r="Y95">
        <v>1</v>
      </c>
      <c r="Z95">
        <v>34</v>
      </c>
      <c r="AA95">
        <v>8</v>
      </c>
      <c r="AB95">
        <v>2</v>
      </c>
      <c r="AC95">
        <v>51</v>
      </c>
      <c r="AD95">
        <v>1</v>
      </c>
      <c r="AE95">
        <v>193</v>
      </c>
      <c r="AF95" s="106">
        <v>0</v>
      </c>
      <c r="AG95" s="107">
        <v>1</v>
      </c>
      <c r="AH95" s="108">
        <f t="shared" si="15"/>
        <v>1</v>
      </c>
      <c r="AI95" s="80">
        <f t="shared" si="16"/>
        <v>0</v>
      </c>
      <c r="AJ95" s="80">
        <f t="shared" si="17"/>
        <v>0.30333300804726365</v>
      </c>
      <c r="AK95" s="106">
        <f t="shared" si="18"/>
        <v>0.30333300804726365</v>
      </c>
      <c r="AL95" s="108">
        <f t="shared" si="19"/>
        <v>0.6966669919527364</v>
      </c>
      <c r="AM95" s="106">
        <f t="shared" si="20"/>
        <v>-0.36144775577369559</v>
      </c>
      <c r="AN95" s="108">
        <f t="shared" si="21"/>
        <v>100</v>
      </c>
      <c r="AO95" s="80">
        <f t="shared" si="22"/>
        <v>0.43540602834796355</v>
      </c>
      <c r="BS95">
        <v>0.71918742852133877</v>
      </c>
      <c r="BT95">
        <v>0</v>
      </c>
      <c r="BU95">
        <v>1</v>
      </c>
      <c r="BV95" s="80">
        <f t="shared" si="26"/>
        <v>44</v>
      </c>
      <c r="BW95" s="80">
        <f t="shared" si="27"/>
        <v>47</v>
      </c>
      <c r="BX95" s="80">
        <f t="shared" si="23"/>
        <v>0.18518518518518523</v>
      </c>
      <c r="BY95" s="80">
        <f t="shared" si="24"/>
        <v>0.51041666666666674</v>
      </c>
      <c r="BZ95" s="80">
        <f t="shared" si="25"/>
        <v>0</v>
      </c>
    </row>
    <row r="96" spans="1:78" ht="15.75" x14ac:dyDescent="0.5">
      <c r="A96" s="83">
        <v>9</v>
      </c>
      <c r="B96" s="82">
        <v>48</v>
      </c>
      <c r="C96" s="82">
        <v>12</v>
      </c>
      <c r="D96" s="84">
        <v>0.183</v>
      </c>
      <c r="E96" s="82">
        <v>85</v>
      </c>
      <c r="F96" s="82">
        <v>4</v>
      </c>
      <c r="G96" s="82">
        <v>130</v>
      </c>
      <c r="H96" s="29">
        <v>0</v>
      </c>
      <c r="I96" s="82">
        <v>37</v>
      </c>
      <c r="J96" s="82">
        <v>11</v>
      </c>
      <c r="K96" s="82">
        <v>2</v>
      </c>
      <c r="L96" s="62">
        <v>22</v>
      </c>
      <c r="M96" s="80">
        <v>0</v>
      </c>
      <c r="N96" s="30">
        <v>178</v>
      </c>
      <c r="O96" s="82">
        <v>1</v>
      </c>
      <c r="R96">
        <v>12.4</v>
      </c>
      <c r="S96">
        <v>57</v>
      </c>
      <c r="T96">
        <v>7</v>
      </c>
      <c r="U96">
        <v>1.476</v>
      </c>
      <c r="V96">
        <v>171</v>
      </c>
      <c r="W96">
        <v>1</v>
      </c>
      <c r="X96">
        <v>91</v>
      </c>
      <c r="Y96">
        <v>0</v>
      </c>
      <c r="Z96">
        <v>28</v>
      </c>
      <c r="AA96">
        <v>8</v>
      </c>
      <c r="AB96">
        <v>2</v>
      </c>
      <c r="AC96">
        <v>41</v>
      </c>
      <c r="AD96">
        <v>1</v>
      </c>
      <c r="AE96">
        <v>181</v>
      </c>
      <c r="AF96" s="106">
        <v>1</v>
      </c>
      <c r="AG96" s="107">
        <v>0</v>
      </c>
      <c r="AH96" s="108">
        <f t="shared" si="15"/>
        <v>1</v>
      </c>
      <c r="AI96" s="80">
        <f t="shared" si="16"/>
        <v>1</v>
      </c>
      <c r="AJ96" s="80">
        <f t="shared" si="17"/>
        <v>0.70805151461618021</v>
      </c>
      <c r="AK96" s="106">
        <f t="shared" si="18"/>
        <v>0.70805151461618021</v>
      </c>
      <c r="AL96" s="108">
        <f t="shared" si="19"/>
        <v>0.29194848538381979</v>
      </c>
      <c r="AM96" s="106">
        <f t="shared" si="20"/>
        <v>-0.3452384271780361</v>
      </c>
      <c r="AN96" s="108">
        <f t="shared" si="21"/>
        <v>100</v>
      </c>
      <c r="AO96" s="80">
        <f t="shared" si="22"/>
        <v>0.41232661657687281</v>
      </c>
      <c r="BS96">
        <v>0.71942286947466338</v>
      </c>
      <c r="BT96">
        <v>0</v>
      </c>
      <c r="BU96">
        <v>1</v>
      </c>
      <c r="BV96" s="80">
        <f t="shared" si="26"/>
        <v>44</v>
      </c>
      <c r="BW96" s="80">
        <f t="shared" si="27"/>
        <v>48</v>
      </c>
      <c r="BX96" s="80">
        <f t="shared" si="23"/>
        <v>0.18518518518518523</v>
      </c>
      <c r="BY96" s="80">
        <f t="shared" si="24"/>
        <v>0.5</v>
      </c>
      <c r="BZ96" s="80">
        <f t="shared" si="25"/>
        <v>0</v>
      </c>
    </row>
    <row r="97" spans="1:78" ht="15.75" x14ac:dyDescent="0.5">
      <c r="A97" s="83">
        <v>18.2</v>
      </c>
      <c r="B97" s="82">
        <v>88</v>
      </c>
      <c r="C97" s="82">
        <v>12</v>
      </c>
      <c r="D97" s="84">
        <v>1.6</v>
      </c>
      <c r="E97" s="82">
        <v>282</v>
      </c>
      <c r="F97" s="82">
        <v>0</v>
      </c>
      <c r="G97" s="82">
        <v>72</v>
      </c>
      <c r="H97" s="29">
        <v>1</v>
      </c>
      <c r="I97" s="82">
        <v>39</v>
      </c>
      <c r="J97" s="82">
        <v>18</v>
      </c>
      <c r="K97" s="82">
        <v>1</v>
      </c>
      <c r="L97" s="62">
        <v>29</v>
      </c>
      <c r="M97" s="80">
        <v>1</v>
      </c>
      <c r="N97" s="30">
        <v>185</v>
      </c>
      <c r="O97" s="82">
        <v>1</v>
      </c>
      <c r="R97">
        <v>12.4</v>
      </c>
      <c r="S97">
        <v>76</v>
      </c>
      <c r="T97">
        <v>19</v>
      </c>
      <c r="U97">
        <v>4.2999999999999997E-2</v>
      </c>
      <c r="V97">
        <v>214</v>
      </c>
      <c r="W97">
        <v>2</v>
      </c>
      <c r="X97">
        <v>98</v>
      </c>
      <c r="Y97">
        <v>1</v>
      </c>
      <c r="Z97">
        <v>42</v>
      </c>
      <c r="AA97">
        <v>3</v>
      </c>
      <c r="AB97">
        <v>3</v>
      </c>
      <c r="AC97">
        <v>59</v>
      </c>
      <c r="AD97">
        <v>0</v>
      </c>
      <c r="AE97">
        <v>166</v>
      </c>
      <c r="AF97" s="106">
        <v>1</v>
      </c>
      <c r="AG97" s="107">
        <v>0</v>
      </c>
      <c r="AH97" s="108">
        <f t="shared" si="15"/>
        <v>1</v>
      </c>
      <c r="AI97" s="80">
        <f t="shared" si="16"/>
        <v>1</v>
      </c>
      <c r="AJ97" s="80">
        <f t="shared" si="17"/>
        <v>0.4263327759599308</v>
      </c>
      <c r="AK97" s="106">
        <f t="shared" si="18"/>
        <v>0.4263327759599308</v>
      </c>
      <c r="AL97" s="108">
        <f t="shared" si="19"/>
        <v>0.5736672240400692</v>
      </c>
      <c r="AM97" s="106">
        <f t="shared" si="20"/>
        <v>-0.85253507343754997</v>
      </c>
      <c r="AN97" s="108">
        <f t="shared" si="21"/>
        <v>0</v>
      </c>
      <c r="AO97" s="80">
        <f t="shared" si="22"/>
        <v>1.3455855528545753</v>
      </c>
      <c r="BS97">
        <v>0.72521134370289331</v>
      </c>
      <c r="BT97">
        <v>0</v>
      </c>
      <c r="BU97">
        <v>1</v>
      </c>
      <c r="BV97" s="80">
        <f t="shared" si="26"/>
        <v>44</v>
      </c>
      <c r="BW97" s="80">
        <f t="shared" si="27"/>
        <v>49</v>
      </c>
      <c r="BX97" s="80">
        <f t="shared" si="23"/>
        <v>0.18518518518518523</v>
      </c>
      <c r="BY97" s="80">
        <f t="shared" si="24"/>
        <v>0.48958333333333337</v>
      </c>
      <c r="BZ97" s="80">
        <f t="shared" si="25"/>
        <v>0</v>
      </c>
    </row>
    <row r="98" spans="1:78" ht="15.75" x14ac:dyDescent="0.5">
      <c r="A98" s="83">
        <v>14.4</v>
      </c>
      <c r="B98" s="82">
        <v>75</v>
      </c>
      <c r="C98" s="82">
        <v>5</v>
      </c>
      <c r="D98" s="84">
        <v>0.61199999999999999</v>
      </c>
      <c r="E98" s="82">
        <v>156</v>
      </c>
      <c r="F98" s="82">
        <v>5</v>
      </c>
      <c r="G98" s="82">
        <v>129</v>
      </c>
      <c r="H98" s="29">
        <v>1</v>
      </c>
      <c r="I98" s="82">
        <v>42</v>
      </c>
      <c r="J98" s="82">
        <v>15</v>
      </c>
      <c r="K98" s="82">
        <v>4</v>
      </c>
      <c r="L98" s="62">
        <v>55</v>
      </c>
      <c r="M98" s="80">
        <v>1</v>
      </c>
      <c r="N98" s="30">
        <v>193</v>
      </c>
      <c r="O98" s="82">
        <v>0</v>
      </c>
      <c r="R98">
        <v>12.5</v>
      </c>
      <c r="S98">
        <v>60</v>
      </c>
      <c r="T98">
        <v>10</v>
      </c>
      <c r="U98">
        <v>0.71199999999999997</v>
      </c>
      <c r="V98">
        <v>171</v>
      </c>
      <c r="W98">
        <v>3</v>
      </c>
      <c r="X98">
        <v>110</v>
      </c>
      <c r="Y98">
        <v>0</v>
      </c>
      <c r="Z98">
        <v>33</v>
      </c>
      <c r="AA98">
        <v>12</v>
      </c>
      <c r="AB98">
        <v>2</v>
      </c>
      <c r="AC98">
        <v>46</v>
      </c>
      <c r="AD98">
        <v>1</v>
      </c>
      <c r="AE98">
        <v>178</v>
      </c>
      <c r="AF98" s="106">
        <v>1</v>
      </c>
      <c r="AG98" s="107">
        <v>0</v>
      </c>
      <c r="AH98" s="108">
        <f t="shared" si="15"/>
        <v>1</v>
      </c>
      <c r="AI98" s="80">
        <f t="shared" si="16"/>
        <v>1</v>
      </c>
      <c r="AJ98" s="80">
        <f t="shared" si="17"/>
        <v>0.75537710707841532</v>
      </c>
      <c r="AK98" s="106">
        <f t="shared" si="18"/>
        <v>0.75537710707841532</v>
      </c>
      <c r="AL98" s="108">
        <f t="shared" si="19"/>
        <v>0.24462289292158468</v>
      </c>
      <c r="AM98" s="106">
        <f t="shared" si="20"/>
        <v>-0.28053817485745364</v>
      </c>
      <c r="AN98" s="108">
        <f t="shared" si="21"/>
        <v>100</v>
      </c>
      <c r="AO98" s="80">
        <f t="shared" si="22"/>
        <v>0.32384207918044633</v>
      </c>
      <c r="BS98">
        <v>0.72781842302815103</v>
      </c>
      <c r="BT98">
        <v>0</v>
      </c>
      <c r="BU98">
        <v>1</v>
      </c>
      <c r="BV98" s="80">
        <f t="shared" si="26"/>
        <v>44</v>
      </c>
      <c r="BW98" s="80">
        <f t="shared" si="27"/>
        <v>50</v>
      </c>
      <c r="BX98" s="80">
        <f t="shared" si="23"/>
        <v>0.18518518518518523</v>
      </c>
      <c r="BY98" s="80">
        <f t="shared" si="24"/>
        <v>0.47916666666666663</v>
      </c>
      <c r="BZ98" s="80">
        <f t="shared" si="25"/>
        <v>8.8734567901234962E-3</v>
      </c>
    </row>
    <row r="99" spans="1:78" ht="15.75" x14ac:dyDescent="0.5">
      <c r="A99" s="83">
        <v>8.8000000000000007</v>
      </c>
      <c r="B99" s="82">
        <v>56</v>
      </c>
      <c r="C99" s="82">
        <v>3</v>
      </c>
      <c r="D99" s="84">
        <v>0.496</v>
      </c>
      <c r="E99" s="82">
        <v>86</v>
      </c>
      <c r="F99" s="82">
        <v>3</v>
      </c>
      <c r="G99" s="82">
        <v>100</v>
      </c>
      <c r="H99" s="29">
        <v>0</v>
      </c>
      <c r="I99" s="82">
        <v>54</v>
      </c>
      <c r="J99" s="82">
        <v>8</v>
      </c>
      <c r="K99" s="82">
        <v>4</v>
      </c>
      <c r="L99" s="62">
        <v>37</v>
      </c>
      <c r="M99" s="80">
        <v>0</v>
      </c>
      <c r="N99" s="30">
        <v>179</v>
      </c>
      <c r="O99" s="82">
        <v>0</v>
      </c>
      <c r="R99">
        <v>12.5</v>
      </c>
      <c r="S99">
        <v>60</v>
      </c>
      <c r="T99">
        <v>17</v>
      </c>
      <c r="U99">
        <v>1.8</v>
      </c>
      <c r="V99">
        <v>212</v>
      </c>
      <c r="W99">
        <v>2</v>
      </c>
      <c r="X99">
        <v>86</v>
      </c>
      <c r="Y99">
        <v>1</v>
      </c>
      <c r="Z99">
        <v>39</v>
      </c>
      <c r="AA99">
        <v>9</v>
      </c>
      <c r="AB99">
        <v>3</v>
      </c>
      <c r="AC99">
        <v>40</v>
      </c>
      <c r="AD99">
        <v>0</v>
      </c>
      <c r="AE99">
        <v>171</v>
      </c>
      <c r="AF99" s="106">
        <v>1</v>
      </c>
      <c r="AG99" s="107">
        <v>0</v>
      </c>
      <c r="AH99" s="108">
        <f t="shared" si="15"/>
        <v>1</v>
      </c>
      <c r="AI99" s="80">
        <f t="shared" si="16"/>
        <v>1</v>
      </c>
      <c r="AJ99" s="80">
        <f t="shared" si="17"/>
        <v>0.83182893389228973</v>
      </c>
      <c r="AK99" s="106">
        <f t="shared" si="18"/>
        <v>0.83182893389228973</v>
      </c>
      <c r="AL99" s="108">
        <f t="shared" si="19"/>
        <v>0.16817106610771027</v>
      </c>
      <c r="AM99" s="106">
        <f t="shared" si="20"/>
        <v>-0.18412846760374968</v>
      </c>
      <c r="AN99" s="108">
        <f t="shared" si="21"/>
        <v>100</v>
      </c>
      <c r="AO99" s="80">
        <f t="shared" si="22"/>
        <v>0.20217025310817821</v>
      </c>
      <c r="BS99">
        <v>0.72932265159164467</v>
      </c>
      <c r="BT99">
        <v>1</v>
      </c>
      <c r="BU99">
        <v>0</v>
      </c>
      <c r="BV99" s="80">
        <f t="shared" si="26"/>
        <v>45</v>
      </c>
      <c r="BW99" s="80">
        <f t="shared" si="27"/>
        <v>50</v>
      </c>
      <c r="BX99" s="80">
        <f t="shared" si="23"/>
        <v>0.16666666666666663</v>
      </c>
      <c r="BY99" s="80">
        <f t="shared" si="24"/>
        <v>0.47916666666666663</v>
      </c>
      <c r="BZ99" s="80">
        <f t="shared" si="25"/>
        <v>0</v>
      </c>
    </row>
    <row r="100" spans="1:78" ht="15.75" x14ac:dyDescent="0.5">
      <c r="A100" s="83">
        <v>12.5</v>
      </c>
      <c r="B100" s="82">
        <v>60</v>
      </c>
      <c r="C100" s="82">
        <v>17</v>
      </c>
      <c r="D100" s="84">
        <v>1.8</v>
      </c>
      <c r="E100" s="82">
        <v>212</v>
      </c>
      <c r="F100" s="82">
        <v>2</v>
      </c>
      <c r="G100" s="82">
        <v>86</v>
      </c>
      <c r="H100" s="29">
        <v>1</v>
      </c>
      <c r="I100" s="82">
        <v>39</v>
      </c>
      <c r="J100" s="82">
        <v>9</v>
      </c>
      <c r="K100" s="82">
        <v>3</v>
      </c>
      <c r="L100" s="62">
        <v>40</v>
      </c>
      <c r="M100" s="80">
        <v>0</v>
      </c>
      <c r="N100" s="30">
        <v>171</v>
      </c>
      <c r="O100" s="82">
        <v>1</v>
      </c>
      <c r="R100">
        <v>12.5</v>
      </c>
      <c r="S100">
        <v>67</v>
      </c>
      <c r="T100">
        <v>10</v>
      </c>
      <c r="U100">
        <v>0.85599999999999998</v>
      </c>
      <c r="V100">
        <v>91</v>
      </c>
      <c r="W100">
        <v>3</v>
      </c>
      <c r="X100">
        <v>112</v>
      </c>
      <c r="Y100">
        <v>0</v>
      </c>
      <c r="Z100">
        <v>33</v>
      </c>
      <c r="AA100">
        <v>1</v>
      </c>
      <c r="AB100">
        <v>3</v>
      </c>
      <c r="AC100">
        <v>43</v>
      </c>
      <c r="AD100">
        <v>0</v>
      </c>
      <c r="AE100">
        <v>188</v>
      </c>
      <c r="AF100" s="106">
        <v>1</v>
      </c>
      <c r="AG100" s="107">
        <v>0</v>
      </c>
      <c r="AH100" s="108">
        <f t="shared" si="15"/>
        <v>1</v>
      </c>
      <c r="AI100" s="80">
        <f t="shared" si="16"/>
        <v>1</v>
      </c>
      <c r="AJ100" s="80">
        <f t="shared" si="17"/>
        <v>0.75361763637457047</v>
      </c>
      <c r="AK100" s="106">
        <f t="shared" si="18"/>
        <v>0.75361763637457047</v>
      </c>
      <c r="AL100" s="108">
        <f t="shared" si="19"/>
        <v>0.24638236362542953</v>
      </c>
      <c r="AM100" s="106">
        <f t="shared" si="20"/>
        <v>-0.2828701531613278</v>
      </c>
      <c r="AN100" s="108">
        <f t="shared" si="21"/>
        <v>100</v>
      </c>
      <c r="AO100" s="80">
        <f t="shared" si="22"/>
        <v>0.32693285259445565</v>
      </c>
      <c r="BS100">
        <v>0.75057050253148039</v>
      </c>
      <c r="BT100">
        <v>0</v>
      </c>
      <c r="BU100">
        <v>1</v>
      </c>
      <c r="BV100" s="80">
        <f t="shared" si="26"/>
        <v>45</v>
      </c>
      <c r="BW100" s="80">
        <f t="shared" si="27"/>
        <v>51</v>
      </c>
      <c r="BX100" s="80">
        <f t="shared" si="23"/>
        <v>0.16666666666666663</v>
      </c>
      <c r="BY100" s="80">
        <f t="shared" si="24"/>
        <v>0.46875</v>
      </c>
      <c r="BZ100" s="80">
        <f t="shared" si="25"/>
        <v>0</v>
      </c>
    </row>
    <row r="101" spans="1:78" ht="15.75" x14ac:dyDescent="0.5">
      <c r="A101" s="83">
        <v>13.3</v>
      </c>
      <c r="B101" s="82">
        <v>58</v>
      </c>
      <c r="C101" s="82">
        <v>6</v>
      </c>
      <c r="D101" s="84">
        <v>0.40300000000000002</v>
      </c>
      <c r="E101" s="82">
        <v>157</v>
      </c>
      <c r="F101" s="82">
        <v>2</v>
      </c>
      <c r="G101" s="82">
        <v>98</v>
      </c>
      <c r="H101" s="29">
        <v>1</v>
      </c>
      <c r="I101" s="82">
        <v>35</v>
      </c>
      <c r="J101" s="82">
        <v>16</v>
      </c>
      <c r="K101" s="82">
        <v>1</v>
      </c>
      <c r="L101" s="62">
        <v>45</v>
      </c>
      <c r="M101" s="80">
        <v>1</v>
      </c>
      <c r="N101" s="30">
        <v>180</v>
      </c>
      <c r="O101" s="82">
        <v>0</v>
      </c>
      <c r="R101">
        <v>12.7</v>
      </c>
      <c r="S101">
        <v>51</v>
      </c>
      <c r="T101">
        <v>7</v>
      </c>
      <c r="U101">
        <v>0.17199999999999999</v>
      </c>
      <c r="V101">
        <v>117</v>
      </c>
      <c r="W101">
        <v>5</v>
      </c>
      <c r="X101">
        <v>168</v>
      </c>
      <c r="Y101">
        <v>1</v>
      </c>
      <c r="Z101">
        <v>33</v>
      </c>
      <c r="AA101">
        <v>11</v>
      </c>
      <c r="AB101">
        <v>5</v>
      </c>
      <c r="AC101">
        <v>23</v>
      </c>
      <c r="AD101">
        <v>0</v>
      </c>
      <c r="AE101">
        <v>184</v>
      </c>
      <c r="AF101" s="106">
        <v>1</v>
      </c>
      <c r="AG101" s="107">
        <v>0</v>
      </c>
      <c r="AH101" s="108">
        <f t="shared" si="15"/>
        <v>1</v>
      </c>
      <c r="AI101" s="80">
        <f t="shared" si="16"/>
        <v>1</v>
      </c>
      <c r="AJ101" s="80">
        <f t="shared" si="17"/>
        <v>0.77820232831153846</v>
      </c>
      <c r="AK101" s="106">
        <f t="shared" si="18"/>
        <v>0.77820232831153846</v>
      </c>
      <c r="AL101" s="108">
        <f t="shared" si="19"/>
        <v>0.22179767168846154</v>
      </c>
      <c r="AM101" s="106">
        <f t="shared" si="20"/>
        <v>-0.25076872651693777</v>
      </c>
      <c r="AN101" s="108">
        <f t="shared" si="21"/>
        <v>100</v>
      </c>
      <c r="AO101" s="80">
        <f t="shared" si="22"/>
        <v>0.28501286056248998</v>
      </c>
      <c r="BS101">
        <v>0.75361763637457047</v>
      </c>
      <c r="BT101">
        <v>0</v>
      </c>
      <c r="BU101">
        <v>1</v>
      </c>
      <c r="BV101" s="80">
        <f t="shared" si="26"/>
        <v>45</v>
      </c>
      <c r="BW101" s="80">
        <f t="shared" si="27"/>
        <v>52</v>
      </c>
      <c r="BX101" s="80">
        <f t="shared" si="23"/>
        <v>0.16666666666666663</v>
      </c>
      <c r="BY101" s="80">
        <f t="shared" si="24"/>
        <v>0.45833333333333337</v>
      </c>
      <c r="BZ101" s="80">
        <f t="shared" si="25"/>
        <v>8.4876543209876417E-3</v>
      </c>
    </row>
    <row r="102" spans="1:78" ht="15.75" x14ac:dyDescent="0.5">
      <c r="A102" s="83">
        <v>12.5</v>
      </c>
      <c r="B102" s="82">
        <v>67</v>
      </c>
      <c r="C102" s="82">
        <v>10</v>
      </c>
      <c r="D102" s="84">
        <v>0.85599999999999998</v>
      </c>
      <c r="E102" s="82">
        <v>91</v>
      </c>
      <c r="F102" s="82">
        <v>3</v>
      </c>
      <c r="G102" s="82">
        <v>112</v>
      </c>
      <c r="H102" s="29">
        <v>0</v>
      </c>
      <c r="I102" s="82">
        <v>33</v>
      </c>
      <c r="J102" s="82">
        <v>1</v>
      </c>
      <c r="K102" s="82">
        <v>3</v>
      </c>
      <c r="L102" s="62">
        <v>43</v>
      </c>
      <c r="M102" s="80">
        <v>0</v>
      </c>
      <c r="N102" s="30">
        <v>188</v>
      </c>
      <c r="O102" s="82">
        <v>1</v>
      </c>
      <c r="R102">
        <v>12.7</v>
      </c>
      <c r="S102">
        <v>65</v>
      </c>
      <c r="T102">
        <v>6</v>
      </c>
      <c r="U102">
        <v>0.89900000000000002</v>
      </c>
      <c r="V102">
        <v>165</v>
      </c>
      <c r="W102">
        <v>1</v>
      </c>
      <c r="X102">
        <v>140</v>
      </c>
      <c r="Y102">
        <v>1</v>
      </c>
      <c r="Z102">
        <v>60</v>
      </c>
      <c r="AA102">
        <v>9</v>
      </c>
      <c r="AB102">
        <v>5</v>
      </c>
      <c r="AC102">
        <v>62</v>
      </c>
      <c r="AD102">
        <v>0</v>
      </c>
      <c r="AE102">
        <v>174</v>
      </c>
      <c r="AF102" s="106">
        <v>0</v>
      </c>
      <c r="AG102" s="107">
        <v>1</v>
      </c>
      <c r="AH102" s="108">
        <f t="shared" si="15"/>
        <v>1</v>
      </c>
      <c r="AI102" s="80">
        <f t="shared" si="16"/>
        <v>0</v>
      </c>
      <c r="AJ102" s="80">
        <f t="shared" si="17"/>
        <v>0.11561091660936745</v>
      </c>
      <c r="AK102" s="106">
        <f t="shared" si="18"/>
        <v>0.11561091660936745</v>
      </c>
      <c r="AL102" s="108">
        <f t="shared" si="19"/>
        <v>0.88438908339063249</v>
      </c>
      <c r="AM102" s="106">
        <f t="shared" si="20"/>
        <v>-0.12285817359534373</v>
      </c>
      <c r="AN102" s="108">
        <f t="shared" si="21"/>
        <v>100</v>
      </c>
      <c r="AO102" s="80">
        <f t="shared" si="22"/>
        <v>0.13072404304916369</v>
      </c>
      <c r="BS102">
        <v>0.75370325832430374</v>
      </c>
      <c r="BT102">
        <v>1</v>
      </c>
      <c r="BU102">
        <v>0</v>
      </c>
      <c r="BV102" s="80">
        <f t="shared" si="26"/>
        <v>46</v>
      </c>
      <c r="BW102" s="80">
        <f t="shared" si="27"/>
        <v>52</v>
      </c>
      <c r="BX102" s="80">
        <f t="shared" si="23"/>
        <v>0.14814814814814814</v>
      </c>
      <c r="BY102" s="80">
        <f t="shared" si="24"/>
        <v>0.45833333333333337</v>
      </c>
      <c r="BZ102" s="80">
        <f t="shared" si="25"/>
        <v>8.4876543209876417E-3</v>
      </c>
    </row>
    <row r="103" spans="1:78" ht="15.75" x14ac:dyDescent="0.5">
      <c r="A103" s="83">
        <v>13.2</v>
      </c>
      <c r="B103" s="82">
        <v>73</v>
      </c>
      <c r="C103" s="82">
        <v>15</v>
      </c>
      <c r="D103" s="84">
        <v>1.8360000000000001</v>
      </c>
      <c r="E103" s="82">
        <v>169</v>
      </c>
      <c r="F103" s="82">
        <v>0</v>
      </c>
      <c r="G103" s="82">
        <v>85</v>
      </c>
      <c r="H103" s="29">
        <v>1</v>
      </c>
      <c r="I103" s="82">
        <v>36</v>
      </c>
      <c r="J103" s="82">
        <v>7</v>
      </c>
      <c r="K103" s="82">
        <v>2</v>
      </c>
      <c r="L103" s="62">
        <v>83</v>
      </c>
      <c r="M103" s="80">
        <v>1</v>
      </c>
      <c r="N103" s="30">
        <v>187</v>
      </c>
      <c r="O103" s="82">
        <v>0</v>
      </c>
      <c r="R103">
        <v>12.8</v>
      </c>
      <c r="S103">
        <v>70</v>
      </c>
      <c r="T103">
        <v>13</v>
      </c>
      <c r="U103">
        <v>1.4159999999999999</v>
      </c>
      <c r="V103">
        <v>209</v>
      </c>
      <c r="W103">
        <v>2</v>
      </c>
      <c r="X103">
        <v>85</v>
      </c>
      <c r="Y103">
        <v>1</v>
      </c>
      <c r="Z103">
        <v>45</v>
      </c>
      <c r="AA103">
        <v>6</v>
      </c>
      <c r="AB103">
        <v>3</v>
      </c>
      <c r="AC103">
        <v>57</v>
      </c>
      <c r="AD103">
        <v>0</v>
      </c>
      <c r="AE103">
        <v>175</v>
      </c>
      <c r="AF103" s="106">
        <v>1</v>
      </c>
      <c r="AG103" s="107">
        <v>0</v>
      </c>
      <c r="AH103" s="108">
        <f t="shared" si="15"/>
        <v>1</v>
      </c>
      <c r="AI103" s="80">
        <f t="shared" si="16"/>
        <v>1</v>
      </c>
      <c r="AJ103" s="80">
        <f t="shared" si="17"/>
        <v>0.70667240743091186</v>
      </c>
      <c r="AK103" s="106">
        <f t="shared" si="18"/>
        <v>0.70667240743091186</v>
      </c>
      <c r="AL103" s="108">
        <f t="shared" si="19"/>
        <v>0.29332759256908814</v>
      </c>
      <c r="AM103" s="106">
        <f t="shared" si="20"/>
        <v>-0.3471880762941974</v>
      </c>
      <c r="AN103" s="108">
        <f t="shared" si="21"/>
        <v>100</v>
      </c>
      <c r="AO103" s="80">
        <f t="shared" si="22"/>
        <v>0.41508284388161204</v>
      </c>
      <c r="BS103">
        <v>0.75414526595561704</v>
      </c>
      <c r="BT103">
        <v>1</v>
      </c>
      <c r="BU103">
        <v>0</v>
      </c>
      <c r="BV103" s="80">
        <f t="shared" si="26"/>
        <v>47</v>
      </c>
      <c r="BW103" s="80">
        <f t="shared" si="27"/>
        <v>52</v>
      </c>
      <c r="BX103" s="80">
        <f t="shared" si="23"/>
        <v>0.12962962962962965</v>
      </c>
      <c r="BY103" s="80">
        <f t="shared" si="24"/>
        <v>0.45833333333333337</v>
      </c>
      <c r="BZ103" s="80">
        <f t="shared" si="25"/>
        <v>0</v>
      </c>
    </row>
    <row r="104" spans="1:78" ht="15.75" x14ac:dyDescent="0.5">
      <c r="A104" s="83">
        <v>11.1</v>
      </c>
      <c r="B104" s="82">
        <v>70</v>
      </c>
      <c r="C104" s="82">
        <v>20</v>
      </c>
      <c r="D104" s="84">
        <v>0.40799999999999997</v>
      </c>
      <c r="E104" s="82">
        <v>175</v>
      </c>
      <c r="F104" s="82">
        <v>2</v>
      </c>
      <c r="G104" s="82">
        <v>96</v>
      </c>
      <c r="H104" s="29">
        <v>0</v>
      </c>
      <c r="I104" s="82">
        <v>42</v>
      </c>
      <c r="J104" s="82">
        <v>7</v>
      </c>
      <c r="K104" s="82">
        <v>6</v>
      </c>
      <c r="L104" s="62">
        <v>49</v>
      </c>
      <c r="M104" s="80">
        <v>0</v>
      </c>
      <c r="N104" s="30">
        <v>168</v>
      </c>
      <c r="O104" s="82">
        <v>0</v>
      </c>
      <c r="R104">
        <v>12.9</v>
      </c>
      <c r="S104">
        <v>60</v>
      </c>
      <c r="T104">
        <v>5</v>
      </c>
      <c r="U104">
        <v>1.0720000000000001</v>
      </c>
      <c r="V104">
        <v>178</v>
      </c>
      <c r="W104">
        <v>2</v>
      </c>
      <c r="X104">
        <v>101</v>
      </c>
      <c r="Y104">
        <v>1</v>
      </c>
      <c r="Z104">
        <v>38</v>
      </c>
      <c r="AA104">
        <v>13</v>
      </c>
      <c r="AB104">
        <v>2</v>
      </c>
      <c r="AC104">
        <v>49</v>
      </c>
      <c r="AD104">
        <v>1</v>
      </c>
      <c r="AE104">
        <v>183</v>
      </c>
      <c r="AF104" s="106">
        <v>1</v>
      </c>
      <c r="AG104" s="107">
        <v>0</v>
      </c>
      <c r="AH104" s="108">
        <f t="shared" si="15"/>
        <v>1</v>
      </c>
      <c r="AI104" s="80">
        <f t="shared" si="16"/>
        <v>1</v>
      </c>
      <c r="AJ104" s="80">
        <f t="shared" si="17"/>
        <v>0.5671970354977609</v>
      </c>
      <c r="AK104" s="106">
        <f t="shared" si="18"/>
        <v>0.5671970354977609</v>
      </c>
      <c r="AL104" s="108">
        <f t="shared" si="19"/>
        <v>0.4328029645022391</v>
      </c>
      <c r="AM104" s="106">
        <f t="shared" si="20"/>
        <v>-0.56704853033330638</v>
      </c>
      <c r="AN104" s="108">
        <f t="shared" si="21"/>
        <v>100</v>
      </c>
      <c r="AO104" s="80">
        <f t="shared" si="22"/>
        <v>0.76305575913742174</v>
      </c>
      <c r="BS104">
        <v>0.75537710707841532</v>
      </c>
      <c r="BT104">
        <v>0</v>
      </c>
      <c r="BU104">
        <v>1</v>
      </c>
      <c r="BV104" s="80">
        <f t="shared" si="26"/>
        <v>47</v>
      </c>
      <c r="BW104" s="80">
        <f t="shared" si="27"/>
        <v>53</v>
      </c>
      <c r="BX104" s="80">
        <f t="shared" si="23"/>
        <v>0.12962962962962965</v>
      </c>
      <c r="BY104" s="80">
        <f t="shared" si="24"/>
        <v>0.44791666666666663</v>
      </c>
      <c r="BZ104" s="80">
        <f t="shared" si="25"/>
        <v>0</v>
      </c>
    </row>
    <row r="105" spans="1:78" ht="15.75" x14ac:dyDescent="0.5">
      <c r="A105" s="83">
        <v>8.3000000000000007</v>
      </c>
      <c r="B105" s="82">
        <v>49</v>
      </c>
      <c r="C105" s="82">
        <v>4</v>
      </c>
      <c r="D105" s="84">
        <v>0.124</v>
      </c>
      <c r="E105" s="82">
        <v>77</v>
      </c>
      <c r="F105" s="82">
        <v>3</v>
      </c>
      <c r="G105" s="82">
        <v>150</v>
      </c>
      <c r="H105" s="29">
        <v>0</v>
      </c>
      <c r="I105" s="82">
        <v>29</v>
      </c>
      <c r="J105" s="82">
        <v>10</v>
      </c>
      <c r="K105" s="82">
        <v>1</v>
      </c>
      <c r="L105" s="62">
        <v>24</v>
      </c>
      <c r="M105" s="80">
        <v>1</v>
      </c>
      <c r="N105" s="30">
        <v>175</v>
      </c>
      <c r="O105" s="82">
        <v>0</v>
      </c>
      <c r="R105">
        <v>13.1</v>
      </c>
      <c r="S105">
        <v>61</v>
      </c>
      <c r="T105">
        <v>7</v>
      </c>
      <c r="U105">
        <v>0.66200000000000003</v>
      </c>
      <c r="V105">
        <v>124</v>
      </c>
      <c r="W105">
        <v>2</v>
      </c>
      <c r="X105">
        <v>100</v>
      </c>
      <c r="Y105">
        <v>1</v>
      </c>
      <c r="Z105">
        <v>52</v>
      </c>
      <c r="AA105">
        <v>15</v>
      </c>
      <c r="AB105">
        <v>3</v>
      </c>
      <c r="AC105">
        <v>69</v>
      </c>
      <c r="AD105">
        <v>0</v>
      </c>
      <c r="AE105">
        <v>191</v>
      </c>
      <c r="AF105" s="106">
        <v>1</v>
      </c>
      <c r="AG105" s="107">
        <v>0</v>
      </c>
      <c r="AH105" s="108">
        <f t="shared" si="15"/>
        <v>1</v>
      </c>
      <c r="AI105" s="80">
        <f t="shared" si="16"/>
        <v>1</v>
      </c>
      <c r="AJ105" s="80">
        <f t="shared" si="17"/>
        <v>0.56939105064280771</v>
      </c>
      <c r="AK105" s="106">
        <f t="shared" si="18"/>
        <v>0.56939105064280771</v>
      </c>
      <c r="AL105" s="108">
        <f t="shared" si="19"/>
        <v>0.43060894935719229</v>
      </c>
      <c r="AM105" s="106">
        <f t="shared" si="20"/>
        <v>-0.56318782143275958</v>
      </c>
      <c r="AN105" s="108">
        <f t="shared" si="21"/>
        <v>100</v>
      </c>
      <c r="AO105" s="80">
        <f t="shared" si="22"/>
        <v>0.75626223642092927</v>
      </c>
      <c r="BS105">
        <v>0.76050915930730079</v>
      </c>
      <c r="BT105">
        <v>0</v>
      </c>
      <c r="BU105">
        <v>1</v>
      </c>
      <c r="BV105" s="80">
        <f t="shared" si="26"/>
        <v>47</v>
      </c>
      <c r="BW105" s="80">
        <f t="shared" si="27"/>
        <v>54</v>
      </c>
      <c r="BX105" s="80">
        <f t="shared" si="23"/>
        <v>0.12962962962962965</v>
      </c>
      <c r="BY105" s="80">
        <f t="shared" si="24"/>
        <v>0.4375</v>
      </c>
      <c r="BZ105" s="80">
        <f t="shared" si="25"/>
        <v>0</v>
      </c>
    </row>
    <row r="106" spans="1:78" ht="15.75" x14ac:dyDescent="0.5">
      <c r="A106" s="83">
        <v>9.3000000000000007</v>
      </c>
      <c r="B106" s="82">
        <v>55</v>
      </c>
      <c r="C106" s="82">
        <v>11</v>
      </c>
      <c r="D106" s="84">
        <v>8.5000000000000006E-2</v>
      </c>
      <c r="E106" s="82">
        <v>125</v>
      </c>
      <c r="F106" s="82">
        <v>7</v>
      </c>
      <c r="G106" s="82">
        <v>107</v>
      </c>
      <c r="H106" s="29">
        <v>0</v>
      </c>
      <c r="I106" s="82">
        <v>38</v>
      </c>
      <c r="J106" s="82">
        <v>4</v>
      </c>
      <c r="K106" s="82">
        <v>5</v>
      </c>
      <c r="L106" s="62">
        <v>35</v>
      </c>
      <c r="M106" s="80">
        <v>0</v>
      </c>
      <c r="N106" s="30">
        <v>169</v>
      </c>
      <c r="O106" s="82">
        <v>1</v>
      </c>
      <c r="R106">
        <v>13.1</v>
      </c>
      <c r="S106">
        <v>61</v>
      </c>
      <c r="T106">
        <v>7</v>
      </c>
      <c r="U106">
        <v>0.96</v>
      </c>
      <c r="V106">
        <v>213</v>
      </c>
      <c r="W106">
        <v>2</v>
      </c>
      <c r="X106">
        <v>101</v>
      </c>
      <c r="Y106">
        <v>1</v>
      </c>
      <c r="Z106">
        <v>30</v>
      </c>
      <c r="AA106">
        <v>10</v>
      </c>
      <c r="AB106">
        <v>5</v>
      </c>
      <c r="AC106">
        <v>43</v>
      </c>
      <c r="AD106">
        <v>1</v>
      </c>
      <c r="AE106">
        <v>173</v>
      </c>
      <c r="AF106" s="106">
        <v>1</v>
      </c>
      <c r="AG106" s="107">
        <v>0</v>
      </c>
      <c r="AH106" s="108">
        <f t="shared" si="15"/>
        <v>1</v>
      </c>
      <c r="AI106" s="80">
        <f t="shared" si="16"/>
        <v>1</v>
      </c>
      <c r="AJ106" s="80">
        <f t="shared" si="17"/>
        <v>0.45283299625531043</v>
      </c>
      <c r="AK106" s="106">
        <f t="shared" si="18"/>
        <v>0.45283299625531043</v>
      </c>
      <c r="AL106" s="108">
        <f t="shared" si="19"/>
        <v>0.54716700374468963</v>
      </c>
      <c r="AM106" s="106">
        <f t="shared" si="20"/>
        <v>-0.79223188315958604</v>
      </c>
      <c r="AN106" s="108">
        <f t="shared" si="21"/>
        <v>0</v>
      </c>
      <c r="AO106" s="80">
        <f t="shared" si="22"/>
        <v>1.2083196416106414</v>
      </c>
      <c r="BS106">
        <v>0.76104502045120059</v>
      </c>
      <c r="BT106">
        <v>0</v>
      </c>
      <c r="BU106">
        <v>1</v>
      </c>
      <c r="BV106" s="80">
        <f t="shared" si="26"/>
        <v>47</v>
      </c>
      <c r="BW106" s="80">
        <f t="shared" si="27"/>
        <v>55</v>
      </c>
      <c r="BX106" s="80">
        <f t="shared" si="23"/>
        <v>0.12962962962962965</v>
      </c>
      <c r="BY106" s="80">
        <f t="shared" si="24"/>
        <v>0.42708333333333337</v>
      </c>
      <c r="BZ106" s="80">
        <f t="shared" si="25"/>
        <v>0</v>
      </c>
    </row>
    <row r="107" spans="1:78" ht="15.75" x14ac:dyDescent="0.5">
      <c r="A107" s="83">
        <v>8.1999999999999993</v>
      </c>
      <c r="B107" s="82">
        <v>49</v>
      </c>
      <c r="C107" s="82">
        <v>13</v>
      </c>
      <c r="D107" s="84">
        <v>0.85199999999999998</v>
      </c>
      <c r="E107" s="82">
        <v>102</v>
      </c>
      <c r="F107" s="82">
        <v>3</v>
      </c>
      <c r="G107" s="82">
        <v>108</v>
      </c>
      <c r="H107" s="29">
        <v>0</v>
      </c>
      <c r="I107" s="82">
        <v>37</v>
      </c>
      <c r="J107" s="82">
        <v>9</v>
      </c>
      <c r="K107" s="82">
        <v>4</v>
      </c>
      <c r="L107" s="62">
        <v>25</v>
      </c>
      <c r="M107" s="80">
        <v>0</v>
      </c>
      <c r="N107" s="30">
        <v>168</v>
      </c>
      <c r="O107" s="82">
        <v>1</v>
      </c>
      <c r="R107">
        <v>13.2</v>
      </c>
      <c r="S107">
        <v>73</v>
      </c>
      <c r="T107">
        <v>15</v>
      </c>
      <c r="U107">
        <v>1.8360000000000001</v>
      </c>
      <c r="V107">
        <v>169</v>
      </c>
      <c r="W107">
        <v>0</v>
      </c>
      <c r="X107">
        <v>85</v>
      </c>
      <c r="Y107">
        <v>1</v>
      </c>
      <c r="Z107">
        <v>36</v>
      </c>
      <c r="AA107">
        <v>7</v>
      </c>
      <c r="AB107">
        <v>2</v>
      </c>
      <c r="AC107">
        <v>83</v>
      </c>
      <c r="AD107">
        <v>1</v>
      </c>
      <c r="AE107">
        <v>187</v>
      </c>
      <c r="AF107" s="106">
        <v>0</v>
      </c>
      <c r="AG107" s="107">
        <v>1</v>
      </c>
      <c r="AH107" s="108">
        <f t="shared" si="15"/>
        <v>1</v>
      </c>
      <c r="AI107" s="80">
        <f t="shared" si="16"/>
        <v>0</v>
      </c>
      <c r="AJ107" s="80">
        <f t="shared" si="17"/>
        <v>0.65777982089284859</v>
      </c>
      <c r="AK107" s="106">
        <f t="shared" si="18"/>
        <v>0.65777982089284859</v>
      </c>
      <c r="AL107" s="108">
        <f t="shared" si="19"/>
        <v>0.34222017910715141</v>
      </c>
      <c r="AM107" s="106">
        <f t="shared" si="20"/>
        <v>-1.0723009505099983</v>
      </c>
      <c r="AN107" s="108">
        <f t="shared" si="21"/>
        <v>0</v>
      </c>
      <c r="AO107" s="80">
        <f t="shared" si="22"/>
        <v>1.9220953674005687</v>
      </c>
      <c r="BS107">
        <v>0.77016631849522732</v>
      </c>
      <c r="BT107">
        <v>0</v>
      </c>
      <c r="BU107">
        <v>1</v>
      </c>
      <c r="BV107" s="80">
        <f t="shared" si="26"/>
        <v>47</v>
      </c>
      <c r="BW107" s="80">
        <f t="shared" si="27"/>
        <v>56</v>
      </c>
      <c r="BX107" s="80">
        <f t="shared" si="23"/>
        <v>0.12962962962962965</v>
      </c>
      <c r="BY107" s="80">
        <f t="shared" si="24"/>
        <v>0.41666666666666663</v>
      </c>
      <c r="BZ107" s="80">
        <f t="shared" si="25"/>
        <v>7.7160493827160368E-3</v>
      </c>
    </row>
    <row r="108" spans="1:78" ht="15.75" x14ac:dyDescent="0.5">
      <c r="A108" s="83">
        <v>14.8</v>
      </c>
      <c r="B108" s="82">
        <v>74</v>
      </c>
      <c r="C108" s="82">
        <v>6</v>
      </c>
      <c r="D108" s="84">
        <v>1.927</v>
      </c>
      <c r="E108" s="82">
        <v>249</v>
      </c>
      <c r="F108" s="82">
        <v>2</v>
      </c>
      <c r="G108" s="82">
        <v>78</v>
      </c>
      <c r="H108" s="29">
        <v>1</v>
      </c>
      <c r="I108" s="82">
        <v>29</v>
      </c>
      <c r="J108" s="82">
        <v>7</v>
      </c>
      <c r="K108" s="82">
        <v>2</v>
      </c>
      <c r="L108" s="62">
        <v>58</v>
      </c>
      <c r="M108" s="80">
        <v>0</v>
      </c>
      <c r="N108" s="30">
        <v>171</v>
      </c>
      <c r="O108" s="82">
        <v>1</v>
      </c>
      <c r="R108">
        <v>13.3</v>
      </c>
      <c r="S108">
        <v>58</v>
      </c>
      <c r="T108">
        <v>6</v>
      </c>
      <c r="U108">
        <v>0.40300000000000002</v>
      </c>
      <c r="V108">
        <v>157</v>
      </c>
      <c r="W108">
        <v>2</v>
      </c>
      <c r="X108">
        <v>98</v>
      </c>
      <c r="Y108">
        <v>1</v>
      </c>
      <c r="Z108">
        <v>35</v>
      </c>
      <c r="AA108">
        <v>16</v>
      </c>
      <c r="AB108">
        <v>1</v>
      </c>
      <c r="AC108">
        <v>45</v>
      </c>
      <c r="AD108">
        <v>1</v>
      </c>
      <c r="AE108">
        <v>180</v>
      </c>
      <c r="AF108" s="106">
        <v>0</v>
      </c>
      <c r="AG108" s="107">
        <v>1</v>
      </c>
      <c r="AH108" s="108">
        <f t="shared" si="15"/>
        <v>1</v>
      </c>
      <c r="AI108" s="80">
        <f t="shared" si="16"/>
        <v>0</v>
      </c>
      <c r="AJ108" s="80">
        <f t="shared" si="17"/>
        <v>0.42913297907962406</v>
      </c>
      <c r="AK108" s="106">
        <f t="shared" si="18"/>
        <v>0.42913297907962406</v>
      </c>
      <c r="AL108" s="108">
        <f t="shared" si="19"/>
        <v>0.57086702092037589</v>
      </c>
      <c r="AM108" s="106">
        <f t="shared" si="20"/>
        <v>-0.5605989845041448</v>
      </c>
      <c r="AN108" s="108">
        <f t="shared" si="21"/>
        <v>100</v>
      </c>
      <c r="AO108" s="80">
        <f t="shared" si="22"/>
        <v>0.75172144011359743</v>
      </c>
      <c r="BS108">
        <v>0.77106828806338479</v>
      </c>
      <c r="BT108">
        <v>1</v>
      </c>
      <c r="BU108">
        <v>0</v>
      </c>
      <c r="BV108" s="80">
        <f t="shared" si="26"/>
        <v>48</v>
      </c>
      <c r="BW108" s="80">
        <f t="shared" si="27"/>
        <v>56</v>
      </c>
      <c r="BX108" s="80">
        <f t="shared" si="23"/>
        <v>0.11111111111111116</v>
      </c>
      <c r="BY108" s="80">
        <f t="shared" si="24"/>
        <v>0.41666666666666663</v>
      </c>
      <c r="BZ108" s="80">
        <f t="shared" si="25"/>
        <v>0</v>
      </c>
    </row>
    <row r="109" spans="1:78" ht="15.75" x14ac:dyDescent="0.5">
      <c r="A109" s="83">
        <v>10.7</v>
      </c>
      <c r="B109" s="82">
        <v>53</v>
      </c>
      <c r="C109" s="82">
        <v>4</v>
      </c>
      <c r="D109" s="84">
        <v>1.018</v>
      </c>
      <c r="E109" s="82">
        <v>134</v>
      </c>
      <c r="F109" s="82">
        <v>1</v>
      </c>
      <c r="G109" s="82">
        <v>86</v>
      </c>
      <c r="H109" s="29">
        <v>1</v>
      </c>
      <c r="I109" s="82">
        <v>36</v>
      </c>
      <c r="J109" s="82">
        <v>10</v>
      </c>
      <c r="K109" s="82">
        <v>4</v>
      </c>
      <c r="L109" s="62">
        <v>31</v>
      </c>
      <c r="M109" s="80">
        <v>0</v>
      </c>
      <c r="N109" s="30">
        <v>182</v>
      </c>
      <c r="O109" s="82">
        <v>0</v>
      </c>
      <c r="R109">
        <v>13.4</v>
      </c>
      <c r="S109">
        <v>71</v>
      </c>
      <c r="T109">
        <v>5</v>
      </c>
      <c r="U109">
        <v>1.28</v>
      </c>
      <c r="V109">
        <v>141</v>
      </c>
      <c r="W109">
        <v>2</v>
      </c>
      <c r="X109">
        <v>96</v>
      </c>
      <c r="Y109">
        <v>1</v>
      </c>
      <c r="Z109">
        <v>28</v>
      </c>
      <c r="AA109">
        <v>9</v>
      </c>
      <c r="AB109">
        <v>1</v>
      </c>
      <c r="AC109">
        <v>54</v>
      </c>
      <c r="AD109">
        <v>1</v>
      </c>
      <c r="AE109">
        <v>186</v>
      </c>
      <c r="AF109" s="106">
        <v>0</v>
      </c>
      <c r="AG109" s="107">
        <v>1</v>
      </c>
      <c r="AH109" s="108">
        <f t="shared" si="15"/>
        <v>1</v>
      </c>
      <c r="AI109" s="80">
        <f t="shared" si="16"/>
        <v>0</v>
      </c>
      <c r="AJ109" s="80">
        <f t="shared" si="17"/>
        <v>0.7188857762752533</v>
      </c>
      <c r="AK109" s="106">
        <f t="shared" si="18"/>
        <v>0.7188857762752533</v>
      </c>
      <c r="AL109" s="108">
        <f t="shared" si="19"/>
        <v>0.2811142237247467</v>
      </c>
      <c r="AM109" s="106">
        <f t="shared" si="20"/>
        <v>-1.268994202119466</v>
      </c>
      <c r="AN109" s="108">
        <f t="shared" si="21"/>
        <v>0</v>
      </c>
      <c r="AO109" s="80">
        <f t="shared" si="22"/>
        <v>2.5572728649232315</v>
      </c>
      <c r="BS109">
        <v>0.77399825677466694</v>
      </c>
      <c r="BT109">
        <v>0</v>
      </c>
      <c r="BU109">
        <v>1</v>
      </c>
      <c r="BV109" s="80">
        <f t="shared" si="26"/>
        <v>48</v>
      </c>
      <c r="BW109" s="80">
        <f t="shared" si="27"/>
        <v>57</v>
      </c>
      <c r="BX109" s="80">
        <f t="shared" si="23"/>
        <v>0.11111111111111116</v>
      </c>
      <c r="BY109" s="80">
        <f t="shared" si="24"/>
        <v>0.40625</v>
      </c>
      <c r="BZ109" s="80">
        <f t="shared" si="25"/>
        <v>0</v>
      </c>
    </row>
    <row r="110" spans="1:78" ht="15.75" x14ac:dyDescent="0.5">
      <c r="A110" s="83">
        <v>8.8000000000000007</v>
      </c>
      <c r="B110" s="82">
        <v>58</v>
      </c>
      <c r="C110" s="82">
        <v>13</v>
      </c>
      <c r="D110" s="84">
        <v>0.86399999999999999</v>
      </c>
      <c r="E110" s="82">
        <v>129</v>
      </c>
      <c r="F110" s="82">
        <v>4</v>
      </c>
      <c r="G110" s="82">
        <v>133</v>
      </c>
      <c r="H110" s="29">
        <v>0</v>
      </c>
      <c r="I110" s="82">
        <v>61</v>
      </c>
      <c r="J110" s="82">
        <v>8</v>
      </c>
      <c r="K110" s="82">
        <v>5</v>
      </c>
      <c r="L110" s="62">
        <v>39</v>
      </c>
      <c r="M110" s="80">
        <v>0</v>
      </c>
      <c r="N110" s="30">
        <v>168</v>
      </c>
      <c r="O110" s="82">
        <v>1</v>
      </c>
      <c r="R110">
        <v>13.6</v>
      </c>
      <c r="S110">
        <v>66</v>
      </c>
      <c r="T110">
        <v>17</v>
      </c>
      <c r="U110">
        <v>2.62</v>
      </c>
      <c r="V110">
        <v>103</v>
      </c>
      <c r="W110">
        <v>2</v>
      </c>
      <c r="X110">
        <v>102</v>
      </c>
      <c r="Y110">
        <v>1</v>
      </c>
      <c r="Z110">
        <v>39</v>
      </c>
      <c r="AA110">
        <v>8</v>
      </c>
      <c r="AB110">
        <v>3</v>
      </c>
      <c r="AC110">
        <v>48</v>
      </c>
      <c r="AD110">
        <v>0</v>
      </c>
      <c r="AE110">
        <v>172</v>
      </c>
      <c r="AF110" s="106">
        <v>0</v>
      </c>
      <c r="AG110" s="107">
        <v>1</v>
      </c>
      <c r="AH110" s="108">
        <f t="shared" si="15"/>
        <v>1</v>
      </c>
      <c r="AI110" s="80">
        <f t="shared" si="16"/>
        <v>0</v>
      </c>
      <c r="AJ110" s="80">
        <f t="shared" si="17"/>
        <v>0.60006821721188841</v>
      </c>
      <c r="AK110" s="106">
        <f t="shared" si="18"/>
        <v>0.60006821721188841</v>
      </c>
      <c r="AL110" s="108">
        <f t="shared" si="19"/>
        <v>0.39993178278811159</v>
      </c>
      <c r="AM110" s="106">
        <f t="shared" si="20"/>
        <v>-0.91646128944799221</v>
      </c>
      <c r="AN110" s="108">
        <f t="shared" si="21"/>
        <v>0</v>
      </c>
      <c r="AO110" s="80">
        <f t="shared" si="22"/>
        <v>1.5004264302990178</v>
      </c>
      <c r="BS110">
        <v>0.77820232831153846</v>
      </c>
      <c r="BT110">
        <v>0</v>
      </c>
      <c r="BU110">
        <v>1</v>
      </c>
      <c r="BV110" s="80">
        <f t="shared" si="26"/>
        <v>48</v>
      </c>
      <c r="BW110" s="80">
        <f t="shared" si="27"/>
        <v>58</v>
      </c>
      <c r="BX110" s="80">
        <f t="shared" si="23"/>
        <v>0.11111111111111116</v>
      </c>
      <c r="BY110" s="80">
        <f t="shared" si="24"/>
        <v>0.39583333333333337</v>
      </c>
      <c r="BZ110" s="80">
        <f t="shared" si="25"/>
        <v>0</v>
      </c>
    </row>
    <row r="111" spans="1:78" ht="15.75" x14ac:dyDescent="0.5">
      <c r="A111" s="83">
        <v>9.6999999999999993</v>
      </c>
      <c r="B111" s="82">
        <v>54</v>
      </c>
      <c r="C111" s="82">
        <v>2</v>
      </c>
      <c r="D111" s="84">
        <v>0.626</v>
      </c>
      <c r="E111" s="82">
        <v>51</v>
      </c>
      <c r="F111" s="82">
        <v>2</v>
      </c>
      <c r="G111" s="82">
        <v>107</v>
      </c>
      <c r="H111" s="29">
        <v>0</v>
      </c>
      <c r="I111" s="82">
        <v>38</v>
      </c>
      <c r="J111" s="82">
        <v>8</v>
      </c>
      <c r="K111" s="82">
        <v>3</v>
      </c>
      <c r="L111" s="62">
        <v>26</v>
      </c>
      <c r="M111" s="80">
        <v>0</v>
      </c>
      <c r="N111" s="30">
        <v>193</v>
      </c>
      <c r="O111" s="82">
        <v>1</v>
      </c>
      <c r="R111">
        <v>13.8</v>
      </c>
      <c r="S111">
        <v>63</v>
      </c>
      <c r="T111">
        <v>12</v>
      </c>
      <c r="U111">
        <v>0.61199999999999999</v>
      </c>
      <c r="V111">
        <v>148</v>
      </c>
      <c r="W111">
        <v>3</v>
      </c>
      <c r="X111">
        <v>116</v>
      </c>
      <c r="Y111">
        <v>0</v>
      </c>
      <c r="Z111">
        <v>35</v>
      </c>
      <c r="AA111">
        <v>10</v>
      </c>
      <c r="AB111">
        <v>2</v>
      </c>
      <c r="AC111">
        <v>42</v>
      </c>
      <c r="AD111">
        <v>0</v>
      </c>
      <c r="AE111">
        <v>185</v>
      </c>
      <c r="AF111" s="106">
        <v>1</v>
      </c>
      <c r="AG111" s="107">
        <v>0</v>
      </c>
      <c r="AH111" s="108">
        <f t="shared" si="15"/>
        <v>1</v>
      </c>
      <c r="AI111" s="80">
        <f t="shared" si="16"/>
        <v>1</v>
      </c>
      <c r="AJ111" s="80">
        <f t="shared" si="17"/>
        <v>0.89610107604319034</v>
      </c>
      <c r="AK111" s="106">
        <f t="shared" si="18"/>
        <v>0.89610107604319034</v>
      </c>
      <c r="AL111" s="108">
        <f t="shared" si="19"/>
        <v>0.10389892395680966</v>
      </c>
      <c r="AM111" s="106">
        <f t="shared" si="20"/>
        <v>-0.10970206428564222</v>
      </c>
      <c r="AN111" s="108">
        <f t="shared" si="21"/>
        <v>100</v>
      </c>
      <c r="AO111" s="80">
        <f t="shared" si="22"/>
        <v>0.11594554089320382</v>
      </c>
      <c r="BS111">
        <v>0.78324675530327148</v>
      </c>
      <c r="BT111">
        <v>0</v>
      </c>
      <c r="BU111">
        <v>1</v>
      </c>
      <c r="BV111" s="80">
        <f t="shared" si="26"/>
        <v>48</v>
      </c>
      <c r="BW111" s="80">
        <f t="shared" si="27"/>
        <v>59</v>
      </c>
      <c r="BX111" s="80">
        <f t="shared" si="23"/>
        <v>0.11111111111111116</v>
      </c>
      <c r="BY111" s="80">
        <f t="shared" si="24"/>
        <v>0.38541666666666663</v>
      </c>
      <c r="BZ111" s="80">
        <f t="shared" si="25"/>
        <v>7.1373456790123765E-3</v>
      </c>
    </row>
    <row r="112" spans="1:78" ht="15.75" x14ac:dyDescent="0.5">
      <c r="A112" s="83">
        <v>9.6999999999999993</v>
      </c>
      <c r="B112" s="82">
        <v>55</v>
      </c>
      <c r="C112" s="82">
        <v>4</v>
      </c>
      <c r="D112" s="84">
        <v>1.3839999999999999</v>
      </c>
      <c r="E112" s="82">
        <v>33</v>
      </c>
      <c r="F112" s="82">
        <v>2</v>
      </c>
      <c r="G112" s="82">
        <v>100</v>
      </c>
      <c r="H112" s="29">
        <v>0</v>
      </c>
      <c r="I112" s="82">
        <v>27</v>
      </c>
      <c r="J112" s="82">
        <v>10</v>
      </c>
      <c r="K112" s="82">
        <v>1</v>
      </c>
      <c r="L112" s="62">
        <v>94</v>
      </c>
      <c r="M112" s="80">
        <v>1</v>
      </c>
      <c r="N112" s="30">
        <v>192</v>
      </c>
      <c r="O112" s="82">
        <v>1</v>
      </c>
      <c r="R112">
        <v>13.9</v>
      </c>
      <c r="S112">
        <v>66</v>
      </c>
      <c r="T112">
        <v>7</v>
      </c>
      <c r="U112">
        <v>2.2850000000000001</v>
      </c>
      <c r="V112">
        <v>200</v>
      </c>
      <c r="W112">
        <v>3</v>
      </c>
      <c r="X112">
        <v>124</v>
      </c>
      <c r="Y112">
        <v>1</v>
      </c>
      <c r="Z112">
        <v>32</v>
      </c>
      <c r="AA112">
        <v>9</v>
      </c>
      <c r="AB112">
        <v>2</v>
      </c>
      <c r="AC112">
        <v>62</v>
      </c>
      <c r="AD112">
        <v>0</v>
      </c>
      <c r="AE112">
        <v>177</v>
      </c>
      <c r="AF112" s="106">
        <v>1</v>
      </c>
      <c r="AG112" s="107">
        <v>0</v>
      </c>
      <c r="AH112" s="108">
        <f t="shared" si="15"/>
        <v>1</v>
      </c>
      <c r="AI112" s="80">
        <f t="shared" si="16"/>
        <v>1</v>
      </c>
      <c r="AJ112" s="80">
        <f t="shared" si="17"/>
        <v>0.96722080974036417</v>
      </c>
      <c r="AK112" s="106">
        <f t="shared" si="18"/>
        <v>0.96722080974036417</v>
      </c>
      <c r="AL112" s="108">
        <f t="shared" si="19"/>
        <v>3.2779190259635826E-2</v>
      </c>
      <c r="AM112" s="106">
        <f t="shared" si="20"/>
        <v>-3.3328464465981394E-2</v>
      </c>
      <c r="AN112" s="108">
        <f t="shared" si="21"/>
        <v>100</v>
      </c>
      <c r="AO112" s="80">
        <f t="shared" si="22"/>
        <v>3.3890079627665277E-2</v>
      </c>
      <c r="BS112">
        <v>0.78439708832249033</v>
      </c>
      <c r="BT112">
        <v>1</v>
      </c>
      <c r="BU112">
        <v>0</v>
      </c>
      <c r="BV112" s="80">
        <f t="shared" si="26"/>
        <v>49</v>
      </c>
      <c r="BW112" s="80">
        <f t="shared" si="27"/>
        <v>59</v>
      </c>
      <c r="BX112" s="80">
        <f t="shared" si="23"/>
        <v>9.259259259259256E-2</v>
      </c>
      <c r="BY112" s="80">
        <f t="shared" si="24"/>
        <v>0.38541666666666663</v>
      </c>
      <c r="BZ112" s="80">
        <f t="shared" si="25"/>
        <v>0</v>
      </c>
    </row>
    <row r="113" spans="1:78" ht="15.75" x14ac:dyDescent="0.5">
      <c r="A113" s="83">
        <v>10.5</v>
      </c>
      <c r="B113" s="82">
        <v>65</v>
      </c>
      <c r="C113" s="82">
        <v>3</v>
      </c>
      <c r="D113" s="84">
        <v>0.59</v>
      </c>
      <c r="E113" s="82">
        <v>121</v>
      </c>
      <c r="F113" s="82">
        <v>3</v>
      </c>
      <c r="G113" s="82">
        <v>108</v>
      </c>
      <c r="H113" s="29">
        <v>1</v>
      </c>
      <c r="I113" s="82">
        <v>32</v>
      </c>
      <c r="J113" s="82">
        <v>10</v>
      </c>
      <c r="K113" s="82">
        <v>2</v>
      </c>
      <c r="L113" s="62">
        <v>54</v>
      </c>
      <c r="M113" s="80">
        <v>0</v>
      </c>
      <c r="N113" s="30">
        <v>181</v>
      </c>
      <c r="O113" s="82">
        <v>1</v>
      </c>
      <c r="R113">
        <v>14</v>
      </c>
      <c r="S113">
        <v>56</v>
      </c>
      <c r="T113">
        <v>7</v>
      </c>
      <c r="U113">
        <v>0.91100000000000003</v>
      </c>
      <c r="V113">
        <v>134</v>
      </c>
      <c r="W113">
        <v>2</v>
      </c>
      <c r="X113">
        <v>112</v>
      </c>
      <c r="Y113">
        <v>0</v>
      </c>
      <c r="Z113">
        <v>30</v>
      </c>
      <c r="AA113">
        <v>13</v>
      </c>
      <c r="AB113">
        <v>1</v>
      </c>
      <c r="AC113">
        <v>34</v>
      </c>
      <c r="AD113">
        <v>1</v>
      </c>
      <c r="AE113">
        <v>185</v>
      </c>
      <c r="AF113" s="106">
        <v>1</v>
      </c>
      <c r="AG113" s="107">
        <v>0</v>
      </c>
      <c r="AH113" s="108">
        <f t="shared" si="15"/>
        <v>1</v>
      </c>
      <c r="AI113" s="80">
        <f t="shared" si="16"/>
        <v>1</v>
      </c>
      <c r="AJ113" s="80">
        <f t="shared" si="17"/>
        <v>0.64408153051723738</v>
      </c>
      <c r="AK113" s="106">
        <f t="shared" si="18"/>
        <v>0.64408153051723738</v>
      </c>
      <c r="AL113" s="108">
        <f t="shared" si="19"/>
        <v>0.35591846948276262</v>
      </c>
      <c r="AM113" s="106">
        <f t="shared" si="20"/>
        <v>-0.43992996070886459</v>
      </c>
      <c r="AN113" s="108">
        <f t="shared" si="21"/>
        <v>100</v>
      </c>
      <c r="AO113" s="80">
        <f t="shared" si="22"/>
        <v>0.55259847180672617</v>
      </c>
      <c r="BS113">
        <v>0.78559973357045587</v>
      </c>
      <c r="BT113">
        <v>0</v>
      </c>
      <c r="BU113">
        <v>1</v>
      </c>
      <c r="BV113" s="80">
        <f t="shared" si="26"/>
        <v>49</v>
      </c>
      <c r="BW113" s="80">
        <f t="shared" si="27"/>
        <v>60</v>
      </c>
      <c r="BX113" s="80">
        <f t="shared" si="23"/>
        <v>9.259259259259256E-2</v>
      </c>
      <c r="BY113" s="80">
        <f t="shared" si="24"/>
        <v>0.375</v>
      </c>
      <c r="BZ113" s="80">
        <f t="shared" si="25"/>
        <v>0</v>
      </c>
    </row>
    <row r="114" spans="1:78" ht="15.75" x14ac:dyDescent="0.5">
      <c r="A114" s="83">
        <v>8.9</v>
      </c>
      <c r="B114" s="82">
        <v>39</v>
      </c>
      <c r="C114" s="82">
        <v>7</v>
      </c>
      <c r="D114" s="84">
        <v>7.1999999999999995E-2</v>
      </c>
      <c r="E114" s="82">
        <v>116</v>
      </c>
      <c r="F114" s="82">
        <v>7</v>
      </c>
      <c r="G114" s="82">
        <v>155</v>
      </c>
      <c r="H114" s="29">
        <v>1</v>
      </c>
      <c r="I114" s="82">
        <v>44</v>
      </c>
      <c r="J114" s="82">
        <v>16</v>
      </c>
      <c r="K114" s="82">
        <v>2</v>
      </c>
      <c r="L114" s="62">
        <v>8</v>
      </c>
      <c r="M114" s="80">
        <v>1</v>
      </c>
      <c r="N114" s="30">
        <v>170</v>
      </c>
      <c r="O114" s="82">
        <v>1</v>
      </c>
      <c r="R114">
        <v>14</v>
      </c>
      <c r="S114">
        <v>59</v>
      </c>
      <c r="T114">
        <v>5</v>
      </c>
      <c r="U114">
        <v>1.159</v>
      </c>
      <c r="V114">
        <v>196</v>
      </c>
      <c r="W114">
        <v>1</v>
      </c>
      <c r="X114">
        <v>99</v>
      </c>
      <c r="Y114">
        <v>0</v>
      </c>
      <c r="Z114">
        <v>43</v>
      </c>
      <c r="AA114">
        <v>15</v>
      </c>
      <c r="AB114">
        <v>5</v>
      </c>
      <c r="AC114">
        <v>45</v>
      </c>
      <c r="AD114">
        <v>0</v>
      </c>
      <c r="AE114">
        <v>184</v>
      </c>
      <c r="AF114" s="106">
        <v>1</v>
      </c>
      <c r="AG114" s="107">
        <v>0</v>
      </c>
      <c r="AH114" s="108">
        <f t="shared" si="15"/>
        <v>1</v>
      </c>
      <c r="AI114" s="80">
        <f t="shared" si="16"/>
        <v>1</v>
      </c>
      <c r="AJ114" s="80">
        <f t="shared" si="17"/>
        <v>0.79458579008157826</v>
      </c>
      <c r="AK114" s="106">
        <f t="shared" si="18"/>
        <v>0.79458579008157826</v>
      </c>
      <c r="AL114" s="108">
        <f t="shared" si="19"/>
        <v>0.20541420991842174</v>
      </c>
      <c r="AM114" s="106">
        <f t="shared" si="20"/>
        <v>-0.22993431887055621</v>
      </c>
      <c r="AN114" s="108">
        <f t="shared" si="21"/>
        <v>100</v>
      </c>
      <c r="AO114" s="80">
        <f t="shared" si="22"/>
        <v>0.25851734637405527</v>
      </c>
      <c r="BS114">
        <v>0.78901651651438365</v>
      </c>
      <c r="BT114">
        <v>0</v>
      </c>
      <c r="BU114">
        <v>1</v>
      </c>
      <c r="BV114" s="80">
        <f t="shared" si="26"/>
        <v>49</v>
      </c>
      <c r="BW114" s="80">
        <f t="shared" si="27"/>
        <v>61</v>
      </c>
      <c r="BX114" s="80">
        <f t="shared" si="23"/>
        <v>9.259259259259256E-2</v>
      </c>
      <c r="BY114" s="80">
        <f t="shared" si="24"/>
        <v>0.36458333333333337</v>
      </c>
      <c r="BZ114" s="80">
        <f t="shared" si="25"/>
        <v>0</v>
      </c>
    </row>
    <row r="115" spans="1:78" ht="15.75" x14ac:dyDescent="0.5">
      <c r="A115" s="83">
        <v>7.9</v>
      </c>
      <c r="B115" s="82">
        <v>42</v>
      </c>
      <c r="C115" s="82">
        <v>4</v>
      </c>
      <c r="D115" s="84">
        <v>1.2829999999999999</v>
      </c>
      <c r="E115" s="82">
        <v>68</v>
      </c>
      <c r="F115" s="82">
        <v>4</v>
      </c>
      <c r="G115" s="82">
        <v>90</v>
      </c>
      <c r="H115" s="29">
        <v>0</v>
      </c>
      <c r="I115" s="82">
        <v>37</v>
      </c>
      <c r="J115" s="82">
        <v>6</v>
      </c>
      <c r="K115" s="82">
        <v>3</v>
      </c>
      <c r="L115" s="62">
        <v>17</v>
      </c>
      <c r="M115" s="80">
        <v>0</v>
      </c>
      <c r="N115" s="30">
        <v>175</v>
      </c>
      <c r="O115" s="82">
        <v>1</v>
      </c>
      <c r="R115">
        <v>14</v>
      </c>
      <c r="S115">
        <v>70</v>
      </c>
      <c r="T115">
        <v>5</v>
      </c>
      <c r="U115">
        <v>0.29099999999999998</v>
      </c>
      <c r="V115">
        <v>182</v>
      </c>
      <c r="W115">
        <v>3</v>
      </c>
      <c r="X115">
        <v>132</v>
      </c>
      <c r="Y115">
        <v>1</v>
      </c>
      <c r="Z115">
        <v>31</v>
      </c>
      <c r="AA115">
        <v>6</v>
      </c>
      <c r="AB115">
        <v>2</v>
      </c>
      <c r="AC115">
        <v>74</v>
      </c>
      <c r="AD115">
        <v>1</v>
      </c>
      <c r="AE115">
        <v>173</v>
      </c>
      <c r="AF115" s="106">
        <v>1</v>
      </c>
      <c r="AG115" s="107">
        <v>0</v>
      </c>
      <c r="AH115" s="108">
        <f t="shared" si="15"/>
        <v>1</v>
      </c>
      <c r="AI115" s="80">
        <f t="shared" si="16"/>
        <v>1</v>
      </c>
      <c r="AJ115" s="80">
        <f t="shared" si="17"/>
        <v>0.37005572356865313</v>
      </c>
      <c r="AK115" s="106">
        <f t="shared" si="18"/>
        <v>0.37005572356865313</v>
      </c>
      <c r="AL115" s="108">
        <f t="shared" si="19"/>
        <v>0.62994427643134687</v>
      </c>
      <c r="AM115" s="106">
        <f t="shared" si="20"/>
        <v>-0.99410168044394387</v>
      </c>
      <c r="AN115" s="108">
        <f t="shared" si="21"/>
        <v>0</v>
      </c>
      <c r="AO115" s="80">
        <f t="shared" si="22"/>
        <v>1.7022957255097797</v>
      </c>
      <c r="BS115">
        <v>0.79458579008157826</v>
      </c>
      <c r="BT115">
        <v>0</v>
      </c>
      <c r="BU115">
        <v>1</v>
      </c>
      <c r="BV115" s="80">
        <f t="shared" si="26"/>
        <v>49</v>
      </c>
      <c r="BW115" s="80">
        <f t="shared" si="27"/>
        <v>62</v>
      </c>
      <c r="BX115" s="80">
        <f t="shared" si="23"/>
        <v>9.259259259259256E-2</v>
      </c>
      <c r="BY115" s="80">
        <f t="shared" si="24"/>
        <v>0.35416666666666663</v>
      </c>
      <c r="BZ115" s="80">
        <f t="shared" si="25"/>
        <v>0</v>
      </c>
    </row>
    <row r="116" spans="1:78" ht="15.75" x14ac:dyDescent="0.5">
      <c r="A116" s="83">
        <v>21</v>
      </c>
      <c r="B116" s="82">
        <v>89</v>
      </c>
      <c r="C116" s="82">
        <v>6</v>
      </c>
      <c r="D116" s="84">
        <v>7.4999999999999997E-2</v>
      </c>
      <c r="E116" s="82">
        <v>296</v>
      </c>
      <c r="F116" s="82">
        <v>0</v>
      </c>
      <c r="G116" s="82">
        <v>137</v>
      </c>
      <c r="H116" s="29">
        <v>1</v>
      </c>
      <c r="I116" s="82">
        <v>37</v>
      </c>
      <c r="J116" s="82">
        <v>13</v>
      </c>
      <c r="K116" s="82">
        <v>1</v>
      </c>
      <c r="L116" s="62">
        <v>27</v>
      </c>
      <c r="M116" s="80">
        <v>1</v>
      </c>
      <c r="N116" s="30">
        <v>196</v>
      </c>
      <c r="O116" s="82">
        <v>1</v>
      </c>
      <c r="R116">
        <v>14</v>
      </c>
      <c r="S116">
        <v>74</v>
      </c>
      <c r="T116">
        <v>18</v>
      </c>
      <c r="U116">
        <v>4.3999999999999997E-2</v>
      </c>
      <c r="V116">
        <v>175</v>
      </c>
      <c r="W116">
        <v>3</v>
      </c>
      <c r="X116">
        <v>78</v>
      </c>
      <c r="Y116">
        <v>1</v>
      </c>
      <c r="Z116">
        <v>39</v>
      </c>
      <c r="AA116">
        <v>7</v>
      </c>
      <c r="AB116">
        <v>3</v>
      </c>
      <c r="AC116">
        <v>84</v>
      </c>
      <c r="AD116">
        <v>0</v>
      </c>
      <c r="AE116">
        <v>187</v>
      </c>
      <c r="AF116" s="106">
        <v>1</v>
      </c>
      <c r="AG116" s="107">
        <v>0</v>
      </c>
      <c r="AH116" s="108">
        <f t="shared" si="15"/>
        <v>1</v>
      </c>
      <c r="AI116" s="80">
        <f t="shared" si="16"/>
        <v>1</v>
      </c>
      <c r="AJ116" s="80">
        <f t="shared" si="17"/>
        <v>0.80310228087386781</v>
      </c>
      <c r="AK116" s="106">
        <f t="shared" si="18"/>
        <v>0.80310228087386781</v>
      </c>
      <c r="AL116" s="108">
        <f t="shared" si="19"/>
        <v>0.19689771912613219</v>
      </c>
      <c r="AM116" s="106">
        <f t="shared" si="20"/>
        <v>-0.21927319970475592</v>
      </c>
      <c r="AN116" s="108">
        <f t="shared" si="21"/>
        <v>100</v>
      </c>
      <c r="AO116" s="80">
        <f t="shared" si="22"/>
        <v>0.24517141068493142</v>
      </c>
      <c r="BS116">
        <v>0.79518989580800337</v>
      </c>
      <c r="BT116">
        <v>0</v>
      </c>
      <c r="BU116">
        <v>1</v>
      </c>
      <c r="BV116" s="80">
        <f t="shared" si="26"/>
        <v>49</v>
      </c>
      <c r="BW116" s="80">
        <f t="shared" si="27"/>
        <v>63</v>
      </c>
      <c r="BX116" s="80">
        <f t="shared" si="23"/>
        <v>9.259259259259256E-2</v>
      </c>
      <c r="BY116" s="80">
        <f t="shared" si="24"/>
        <v>0.34375</v>
      </c>
      <c r="BZ116" s="80">
        <f t="shared" si="25"/>
        <v>0</v>
      </c>
    </row>
    <row r="117" spans="1:78" ht="15.75" x14ac:dyDescent="0.5">
      <c r="A117" s="83">
        <v>12.7</v>
      </c>
      <c r="B117" s="82">
        <v>65</v>
      </c>
      <c r="C117" s="82">
        <v>6</v>
      </c>
      <c r="D117" s="84">
        <v>0.89900000000000002</v>
      </c>
      <c r="E117" s="82">
        <v>165</v>
      </c>
      <c r="F117" s="82">
        <v>1</v>
      </c>
      <c r="G117" s="82">
        <v>140</v>
      </c>
      <c r="H117" s="29">
        <v>1</v>
      </c>
      <c r="I117" s="82">
        <v>60</v>
      </c>
      <c r="J117" s="82">
        <v>9</v>
      </c>
      <c r="K117" s="82">
        <v>5</v>
      </c>
      <c r="L117" s="62">
        <v>62</v>
      </c>
      <c r="M117" s="80">
        <v>0</v>
      </c>
      <c r="N117" s="30">
        <v>174</v>
      </c>
      <c r="O117" s="82">
        <v>0</v>
      </c>
      <c r="R117">
        <v>14.1</v>
      </c>
      <c r="S117">
        <v>88</v>
      </c>
      <c r="T117">
        <v>5</v>
      </c>
      <c r="U117">
        <v>0.504</v>
      </c>
      <c r="V117">
        <v>253</v>
      </c>
      <c r="W117">
        <v>3</v>
      </c>
      <c r="X117">
        <v>124</v>
      </c>
      <c r="Y117">
        <v>1</v>
      </c>
      <c r="Z117">
        <v>42</v>
      </c>
      <c r="AA117">
        <v>9</v>
      </c>
      <c r="AB117">
        <v>3</v>
      </c>
      <c r="AC117">
        <v>63</v>
      </c>
      <c r="AD117">
        <v>1</v>
      </c>
      <c r="AE117">
        <v>172</v>
      </c>
      <c r="AF117" s="106">
        <v>0</v>
      </c>
      <c r="AG117" s="107">
        <v>1</v>
      </c>
      <c r="AH117" s="108">
        <f t="shared" si="15"/>
        <v>1</v>
      </c>
      <c r="AI117" s="80">
        <f t="shared" si="16"/>
        <v>0</v>
      </c>
      <c r="AJ117" s="80">
        <f t="shared" si="17"/>
        <v>0.56965756767393039</v>
      </c>
      <c r="AK117" s="106">
        <f t="shared" si="18"/>
        <v>0.56965756767393039</v>
      </c>
      <c r="AL117" s="108">
        <f t="shared" si="19"/>
        <v>0.43034243232606961</v>
      </c>
      <c r="AM117" s="106">
        <f t="shared" si="20"/>
        <v>-0.84317403296965499</v>
      </c>
      <c r="AN117" s="108">
        <f t="shared" si="21"/>
        <v>0</v>
      </c>
      <c r="AO117" s="80">
        <f t="shared" si="22"/>
        <v>1.3237308823925176</v>
      </c>
      <c r="BS117">
        <v>0.80239384772793787</v>
      </c>
      <c r="BT117">
        <v>0</v>
      </c>
      <c r="BU117">
        <v>1</v>
      </c>
      <c r="BV117" s="80">
        <f t="shared" si="26"/>
        <v>49</v>
      </c>
      <c r="BW117" s="80">
        <f t="shared" si="27"/>
        <v>64</v>
      </c>
      <c r="BX117" s="80">
        <f t="shared" si="23"/>
        <v>9.259259259259256E-2</v>
      </c>
      <c r="BY117" s="80">
        <f t="shared" si="24"/>
        <v>0.33333333333333337</v>
      </c>
      <c r="BZ117" s="80">
        <f t="shared" si="25"/>
        <v>0</v>
      </c>
    </row>
    <row r="118" spans="1:78" ht="15.75" x14ac:dyDescent="0.5">
      <c r="A118" s="83">
        <v>9.4</v>
      </c>
      <c r="B118" s="82">
        <v>49</v>
      </c>
      <c r="C118" s="82">
        <v>10</v>
      </c>
      <c r="D118" s="84">
        <v>1.248</v>
      </c>
      <c r="E118" s="82">
        <v>92</v>
      </c>
      <c r="F118" s="82">
        <v>2</v>
      </c>
      <c r="G118" s="82">
        <v>98</v>
      </c>
      <c r="H118" s="29">
        <v>0</v>
      </c>
      <c r="I118" s="82">
        <v>53</v>
      </c>
      <c r="J118" s="82">
        <v>12</v>
      </c>
      <c r="K118" s="82">
        <v>4</v>
      </c>
      <c r="L118" s="62">
        <v>25</v>
      </c>
      <c r="M118" s="80">
        <v>0</v>
      </c>
      <c r="N118" s="30">
        <v>182</v>
      </c>
      <c r="O118" s="82">
        <v>0</v>
      </c>
      <c r="R118">
        <v>14.4</v>
      </c>
      <c r="S118">
        <v>75</v>
      </c>
      <c r="T118">
        <v>5</v>
      </c>
      <c r="U118">
        <v>0.61199999999999999</v>
      </c>
      <c r="V118">
        <v>156</v>
      </c>
      <c r="W118">
        <v>5</v>
      </c>
      <c r="X118">
        <v>129</v>
      </c>
      <c r="Y118">
        <v>1</v>
      </c>
      <c r="Z118">
        <v>42</v>
      </c>
      <c r="AA118">
        <v>15</v>
      </c>
      <c r="AB118">
        <v>4</v>
      </c>
      <c r="AC118">
        <v>55</v>
      </c>
      <c r="AD118">
        <v>1</v>
      </c>
      <c r="AE118">
        <v>193</v>
      </c>
      <c r="AF118" s="106">
        <v>0</v>
      </c>
      <c r="AG118" s="107">
        <v>1</v>
      </c>
      <c r="AH118" s="108">
        <f t="shared" si="15"/>
        <v>1</v>
      </c>
      <c r="AI118" s="80">
        <f t="shared" si="16"/>
        <v>0</v>
      </c>
      <c r="AJ118" s="80">
        <f t="shared" si="17"/>
        <v>0.78439708832249033</v>
      </c>
      <c r="AK118" s="106">
        <f t="shared" si="18"/>
        <v>0.78439708832249033</v>
      </c>
      <c r="AL118" s="108">
        <f t="shared" si="19"/>
        <v>0.21560291167750967</v>
      </c>
      <c r="AM118" s="106">
        <f t="shared" si="20"/>
        <v>-1.5343169350407608</v>
      </c>
      <c r="AN118" s="108">
        <f t="shared" si="21"/>
        <v>0</v>
      </c>
      <c r="AO118" s="80">
        <f t="shared" si="22"/>
        <v>3.6381562856431202</v>
      </c>
      <c r="BS118">
        <v>0.80310228087386781</v>
      </c>
      <c r="BT118">
        <v>0</v>
      </c>
      <c r="BU118">
        <v>1</v>
      </c>
      <c r="BV118" s="80">
        <f t="shared" si="26"/>
        <v>49</v>
      </c>
      <c r="BW118" s="80">
        <f t="shared" si="27"/>
        <v>65</v>
      </c>
      <c r="BX118" s="80">
        <f t="shared" si="23"/>
        <v>9.259259259259256E-2</v>
      </c>
      <c r="BY118" s="80">
        <f t="shared" si="24"/>
        <v>0.32291666666666663</v>
      </c>
      <c r="BZ118" s="80">
        <f t="shared" si="25"/>
        <v>5.9799382716049284E-3</v>
      </c>
    </row>
    <row r="119" spans="1:78" ht="15.75" x14ac:dyDescent="0.5">
      <c r="A119" s="83">
        <v>7.5</v>
      </c>
      <c r="B119" s="82">
        <v>51</v>
      </c>
      <c r="C119" s="82">
        <v>18</v>
      </c>
      <c r="D119" s="84">
        <v>0.23100000000000001</v>
      </c>
      <c r="E119" s="82">
        <v>109</v>
      </c>
      <c r="F119" s="82">
        <v>5</v>
      </c>
      <c r="G119" s="82">
        <v>111</v>
      </c>
      <c r="H119" s="29">
        <v>0</v>
      </c>
      <c r="I119" s="82">
        <v>41</v>
      </c>
      <c r="J119" s="82">
        <v>7</v>
      </c>
      <c r="K119" s="82">
        <v>3</v>
      </c>
      <c r="L119" s="62">
        <v>29</v>
      </c>
      <c r="M119" s="80">
        <v>1</v>
      </c>
      <c r="N119" s="30">
        <v>165</v>
      </c>
      <c r="O119" s="82">
        <v>1</v>
      </c>
      <c r="R119">
        <v>14.4</v>
      </c>
      <c r="S119">
        <v>83</v>
      </c>
      <c r="T119">
        <v>22</v>
      </c>
      <c r="U119">
        <v>0.93600000000000005</v>
      </c>
      <c r="V119">
        <v>203</v>
      </c>
      <c r="W119">
        <v>2</v>
      </c>
      <c r="X119">
        <v>111</v>
      </c>
      <c r="Y119">
        <v>0</v>
      </c>
      <c r="Z119">
        <v>45</v>
      </c>
      <c r="AA119">
        <v>9</v>
      </c>
      <c r="AB119">
        <v>3</v>
      </c>
      <c r="AC119">
        <v>87</v>
      </c>
      <c r="AD119">
        <v>0</v>
      </c>
      <c r="AE119">
        <v>178</v>
      </c>
      <c r="AF119" s="106">
        <v>1</v>
      </c>
      <c r="AG119" s="107">
        <v>0</v>
      </c>
      <c r="AH119" s="108">
        <f t="shared" si="15"/>
        <v>1</v>
      </c>
      <c r="AI119" s="80">
        <f t="shared" si="16"/>
        <v>1</v>
      </c>
      <c r="AJ119" s="80">
        <f t="shared" si="17"/>
        <v>0.90611981236222294</v>
      </c>
      <c r="AK119" s="106">
        <f t="shared" si="18"/>
        <v>0.90611981236222294</v>
      </c>
      <c r="AL119" s="108">
        <f t="shared" si="19"/>
        <v>9.3880187637777057E-2</v>
      </c>
      <c r="AM119" s="106">
        <f t="shared" si="20"/>
        <v>-9.858373845711059E-2</v>
      </c>
      <c r="AN119" s="108">
        <f t="shared" si="21"/>
        <v>100</v>
      </c>
      <c r="AO119" s="80">
        <f t="shared" si="22"/>
        <v>0.10360681485711551</v>
      </c>
      <c r="BS119">
        <v>0.80321143157835928</v>
      </c>
      <c r="BT119">
        <v>1</v>
      </c>
      <c r="BU119">
        <v>0</v>
      </c>
      <c r="BV119" s="80">
        <f t="shared" si="26"/>
        <v>50</v>
      </c>
      <c r="BW119" s="80">
        <f t="shared" si="27"/>
        <v>65</v>
      </c>
      <c r="BX119" s="80">
        <f t="shared" si="23"/>
        <v>7.407407407407407E-2</v>
      </c>
      <c r="BY119" s="80">
        <f t="shared" si="24"/>
        <v>0.32291666666666663</v>
      </c>
      <c r="BZ119" s="80">
        <f t="shared" si="25"/>
        <v>5.9799382716049284E-3</v>
      </c>
    </row>
    <row r="120" spans="1:78" ht="15.75" x14ac:dyDescent="0.5">
      <c r="A120" s="83">
        <v>11.8</v>
      </c>
      <c r="B120" s="82">
        <v>53</v>
      </c>
      <c r="C120" s="82">
        <v>7</v>
      </c>
      <c r="D120" s="84">
        <v>1.512</v>
      </c>
      <c r="E120" s="82">
        <v>125</v>
      </c>
      <c r="F120" s="82">
        <v>2</v>
      </c>
      <c r="G120" s="82">
        <v>101</v>
      </c>
      <c r="H120" s="29">
        <v>0</v>
      </c>
      <c r="I120" s="82">
        <v>39</v>
      </c>
      <c r="J120" s="82">
        <v>13</v>
      </c>
      <c r="K120" s="82">
        <v>2</v>
      </c>
      <c r="L120" s="62">
        <v>32</v>
      </c>
      <c r="M120" s="80">
        <v>0</v>
      </c>
      <c r="N120" s="30">
        <v>179</v>
      </c>
      <c r="O120" s="82">
        <v>1</v>
      </c>
      <c r="R120">
        <v>14.5</v>
      </c>
      <c r="S120">
        <v>54</v>
      </c>
      <c r="T120">
        <v>9</v>
      </c>
      <c r="U120">
        <v>4.5999999999999999E-2</v>
      </c>
      <c r="V120">
        <v>151</v>
      </c>
      <c r="W120">
        <v>0</v>
      </c>
      <c r="X120">
        <v>72</v>
      </c>
      <c r="Y120">
        <v>1</v>
      </c>
      <c r="Z120">
        <v>30</v>
      </c>
      <c r="AA120">
        <v>13</v>
      </c>
      <c r="AB120">
        <v>5</v>
      </c>
      <c r="AC120">
        <v>26</v>
      </c>
      <c r="AD120">
        <v>0</v>
      </c>
      <c r="AE120">
        <v>204</v>
      </c>
      <c r="AF120" s="106">
        <v>1</v>
      </c>
      <c r="AG120" s="107">
        <v>0</v>
      </c>
      <c r="AH120" s="108">
        <f t="shared" si="15"/>
        <v>1</v>
      </c>
      <c r="AI120" s="80">
        <f t="shared" si="16"/>
        <v>1</v>
      </c>
      <c r="AJ120" s="80">
        <f t="shared" si="17"/>
        <v>0.71287893286319004</v>
      </c>
      <c r="AK120" s="106">
        <f t="shared" si="18"/>
        <v>0.71287893286319004</v>
      </c>
      <c r="AL120" s="108">
        <f t="shared" si="19"/>
        <v>0.28712106713680996</v>
      </c>
      <c r="AM120" s="106">
        <f t="shared" si="20"/>
        <v>-0.33844367261630004</v>
      </c>
      <c r="AN120" s="108">
        <f t="shared" si="21"/>
        <v>100</v>
      </c>
      <c r="AO120" s="80">
        <f t="shared" si="22"/>
        <v>0.40276273277374564</v>
      </c>
      <c r="BS120">
        <v>0.80598578524129538</v>
      </c>
      <c r="BT120">
        <v>1</v>
      </c>
      <c r="BU120">
        <v>0</v>
      </c>
      <c r="BV120" s="80">
        <f t="shared" si="26"/>
        <v>51</v>
      </c>
      <c r="BW120" s="80">
        <f t="shared" si="27"/>
        <v>65</v>
      </c>
      <c r="BX120" s="80">
        <f t="shared" si="23"/>
        <v>5.555555555555558E-2</v>
      </c>
      <c r="BY120" s="80">
        <f t="shared" si="24"/>
        <v>0.32291666666666663</v>
      </c>
      <c r="BZ120" s="80">
        <f t="shared" si="25"/>
        <v>0</v>
      </c>
    </row>
    <row r="121" spans="1:78" ht="15.75" x14ac:dyDescent="0.5">
      <c r="A121" s="83">
        <v>11.4</v>
      </c>
      <c r="B121" s="82">
        <v>96</v>
      </c>
      <c r="C121" s="82">
        <v>1</v>
      </c>
      <c r="D121" s="84">
        <v>0.83099999999999996</v>
      </c>
      <c r="E121" s="82">
        <v>199</v>
      </c>
      <c r="F121" s="82">
        <v>3</v>
      </c>
      <c r="G121" s="82">
        <v>109</v>
      </c>
      <c r="H121" s="29">
        <v>0</v>
      </c>
      <c r="I121" s="82">
        <v>44</v>
      </c>
      <c r="J121" s="82">
        <v>10</v>
      </c>
      <c r="K121" s="82">
        <v>4</v>
      </c>
      <c r="L121" s="62">
        <v>65</v>
      </c>
      <c r="M121" s="80">
        <v>0</v>
      </c>
      <c r="N121" s="30">
        <v>168</v>
      </c>
      <c r="O121" s="82">
        <v>1</v>
      </c>
      <c r="R121">
        <v>14.5</v>
      </c>
      <c r="S121">
        <v>69</v>
      </c>
      <c r="T121">
        <v>8</v>
      </c>
      <c r="U121">
        <v>9.0999999999999998E-2</v>
      </c>
      <c r="V121">
        <v>213</v>
      </c>
      <c r="W121">
        <v>3</v>
      </c>
      <c r="X121">
        <v>134</v>
      </c>
      <c r="Y121">
        <v>0</v>
      </c>
      <c r="Z121">
        <v>33</v>
      </c>
      <c r="AA121">
        <v>16</v>
      </c>
      <c r="AB121">
        <v>1</v>
      </c>
      <c r="AC121">
        <v>73</v>
      </c>
      <c r="AD121">
        <v>1</v>
      </c>
      <c r="AE121">
        <v>178</v>
      </c>
      <c r="AF121" s="106">
        <v>1</v>
      </c>
      <c r="AG121" s="107">
        <v>0</v>
      </c>
      <c r="AH121" s="108">
        <f t="shared" si="15"/>
        <v>1</v>
      </c>
      <c r="AI121" s="80">
        <f t="shared" si="16"/>
        <v>1</v>
      </c>
      <c r="AJ121" s="80">
        <f t="shared" si="17"/>
        <v>0.87362145172198602</v>
      </c>
      <c r="AK121" s="106">
        <f t="shared" si="18"/>
        <v>0.87362145172198602</v>
      </c>
      <c r="AL121" s="108">
        <f t="shared" si="19"/>
        <v>0.12637854827801398</v>
      </c>
      <c r="AM121" s="106">
        <f t="shared" si="20"/>
        <v>-0.13510811875041245</v>
      </c>
      <c r="AN121" s="108">
        <f t="shared" si="21"/>
        <v>100</v>
      </c>
      <c r="AO121" s="80">
        <f t="shared" si="22"/>
        <v>0.14466053692810604</v>
      </c>
      <c r="BS121">
        <v>0.80999363615395736</v>
      </c>
      <c r="BT121">
        <v>0</v>
      </c>
      <c r="BU121">
        <v>1</v>
      </c>
      <c r="BV121" s="80">
        <f t="shared" si="26"/>
        <v>51</v>
      </c>
      <c r="BW121" s="80">
        <f t="shared" si="27"/>
        <v>66</v>
      </c>
      <c r="BX121" s="80">
        <f t="shared" si="23"/>
        <v>5.555555555555558E-2</v>
      </c>
      <c r="BY121" s="80">
        <f t="shared" si="24"/>
        <v>0.3125</v>
      </c>
      <c r="BZ121" s="80">
        <f t="shared" si="25"/>
        <v>0</v>
      </c>
    </row>
    <row r="122" spans="1:78" ht="15.75" x14ac:dyDescent="0.5">
      <c r="A122" s="83">
        <v>7.2</v>
      </c>
      <c r="B122" s="82">
        <v>56</v>
      </c>
      <c r="C122" s="82">
        <v>4</v>
      </c>
      <c r="D122" s="84">
        <v>0.123</v>
      </c>
      <c r="E122" s="82">
        <v>113</v>
      </c>
      <c r="F122" s="82">
        <v>3</v>
      </c>
      <c r="G122" s="82">
        <v>132</v>
      </c>
      <c r="H122" s="29">
        <v>0</v>
      </c>
      <c r="I122" s="82">
        <v>45</v>
      </c>
      <c r="J122" s="82">
        <v>6</v>
      </c>
      <c r="K122" s="82">
        <v>3</v>
      </c>
      <c r="L122" s="62">
        <v>36</v>
      </c>
      <c r="M122" s="80">
        <v>0</v>
      </c>
      <c r="N122" s="30">
        <v>167</v>
      </c>
      <c r="O122" s="82">
        <v>0</v>
      </c>
      <c r="R122">
        <v>14.8</v>
      </c>
      <c r="S122">
        <v>70</v>
      </c>
      <c r="T122">
        <v>6</v>
      </c>
      <c r="U122">
        <v>0.82799999999999996</v>
      </c>
      <c r="V122">
        <v>213</v>
      </c>
      <c r="W122">
        <v>3</v>
      </c>
      <c r="X122">
        <v>105</v>
      </c>
      <c r="Y122">
        <v>1</v>
      </c>
      <c r="Z122">
        <v>37</v>
      </c>
      <c r="AA122">
        <v>15</v>
      </c>
      <c r="AB122">
        <v>2</v>
      </c>
      <c r="AC122">
        <v>75</v>
      </c>
      <c r="AD122">
        <v>1</v>
      </c>
      <c r="AE122">
        <v>176</v>
      </c>
      <c r="AF122" s="106">
        <v>1</v>
      </c>
      <c r="AG122" s="107">
        <v>0</v>
      </c>
      <c r="AH122" s="108">
        <f t="shared" si="15"/>
        <v>1</v>
      </c>
      <c r="AI122" s="80">
        <f t="shared" si="16"/>
        <v>1</v>
      </c>
      <c r="AJ122" s="80">
        <f t="shared" si="17"/>
        <v>0.67252448076161164</v>
      </c>
      <c r="AK122" s="106">
        <f t="shared" si="18"/>
        <v>0.67252448076161164</v>
      </c>
      <c r="AL122" s="108">
        <f t="shared" si="19"/>
        <v>0.32747551923838836</v>
      </c>
      <c r="AM122" s="106">
        <f t="shared" si="20"/>
        <v>-0.39671676554920526</v>
      </c>
      <c r="AN122" s="108">
        <f t="shared" si="21"/>
        <v>100</v>
      </c>
      <c r="AO122" s="80">
        <f t="shared" si="22"/>
        <v>0.486934719264841</v>
      </c>
      <c r="BS122">
        <v>0.81068441911627986</v>
      </c>
      <c r="BT122">
        <v>0</v>
      </c>
      <c r="BU122">
        <v>1</v>
      </c>
      <c r="BV122" s="80">
        <f t="shared" si="26"/>
        <v>51</v>
      </c>
      <c r="BW122" s="80">
        <f t="shared" si="27"/>
        <v>67</v>
      </c>
      <c r="BX122" s="80">
        <f t="shared" si="23"/>
        <v>5.555555555555558E-2</v>
      </c>
      <c r="BY122" s="80">
        <f t="shared" si="24"/>
        <v>0.30208333333333337</v>
      </c>
      <c r="BZ122" s="80">
        <f t="shared" si="25"/>
        <v>0</v>
      </c>
    </row>
    <row r="123" spans="1:78" ht="15.75" x14ac:dyDescent="0.5">
      <c r="A123" s="83">
        <v>20.399999999999999</v>
      </c>
      <c r="B123" s="82">
        <v>79</v>
      </c>
      <c r="C123" s="82">
        <v>7</v>
      </c>
      <c r="D123" s="84">
        <v>0.13100000000000001</v>
      </c>
      <c r="E123" s="82">
        <v>284</v>
      </c>
      <c r="F123" s="82">
        <v>4</v>
      </c>
      <c r="G123" s="82">
        <v>137</v>
      </c>
      <c r="H123" s="29">
        <v>1</v>
      </c>
      <c r="I123" s="82">
        <v>38</v>
      </c>
      <c r="J123" s="82">
        <v>15</v>
      </c>
      <c r="K123" s="82">
        <v>5</v>
      </c>
      <c r="L123" s="62">
        <v>39</v>
      </c>
      <c r="M123" s="80">
        <v>1</v>
      </c>
      <c r="N123" s="30">
        <v>185</v>
      </c>
      <c r="O123" s="82">
        <v>0</v>
      </c>
      <c r="R123">
        <v>14.8</v>
      </c>
      <c r="S123">
        <v>74</v>
      </c>
      <c r="T123">
        <v>6</v>
      </c>
      <c r="U123">
        <v>1.927</v>
      </c>
      <c r="V123">
        <v>249</v>
      </c>
      <c r="W123">
        <v>2</v>
      </c>
      <c r="X123">
        <v>78</v>
      </c>
      <c r="Y123">
        <v>1</v>
      </c>
      <c r="Z123">
        <v>29</v>
      </c>
      <c r="AA123">
        <v>7</v>
      </c>
      <c r="AB123">
        <v>2</v>
      </c>
      <c r="AC123">
        <v>58</v>
      </c>
      <c r="AD123">
        <v>0</v>
      </c>
      <c r="AE123">
        <v>171</v>
      </c>
      <c r="AF123" s="106">
        <v>1</v>
      </c>
      <c r="AG123" s="107">
        <v>0</v>
      </c>
      <c r="AH123" s="108">
        <f t="shared" si="15"/>
        <v>1</v>
      </c>
      <c r="AI123" s="80">
        <f t="shared" si="16"/>
        <v>1</v>
      </c>
      <c r="AJ123" s="80">
        <f t="shared" si="17"/>
        <v>0.92981236239341647</v>
      </c>
      <c r="AK123" s="106">
        <f t="shared" si="18"/>
        <v>0.92981236239341647</v>
      </c>
      <c r="AL123" s="108">
        <f t="shared" si="19"/>
        <v>7.0187637606583531E-2</v>
      </c>
      <c r="AM123" s="106">
        <f t="shared" si="20"/>
        <v>-7.2772474058591469E-2</v>
      </c>
      <c r="AN123" s="108">
        <f t="shared" si="21"/>
        <v>100</v>
      </c>
      <c r="AO123" s="80">
        <f t="shared" si="22"/>
        <v>7.548580815371668E-2</v>
      </c>
      <c r="BS123">
        <v>0.81558495719629698</v>
      </c>
      <c r="BT123">
        <v>0</v>
      </c>
      <c r="BU123">
        <v>1</v>
      </c>
      <c r="BV123" s="80">
        <f t="shared" si="26"/>
        <v>51</v>
      </c>
      <c r="BW123" s="80">
        <f t="shared" si="27"/>
        <v>68</v>
      </c>
      <c r="BX123" s="80">
        <f t="shared" si="23"/>
        <v>5.555555555555558E-2</v>
      </c>
      <c r="BY123" s="80">
        <f t="shared" si="24"/>
        <v>0.29166666666666663</v>
      </c>
      <c r="BZ123" s="80">
        <f t="shared" si="25"/>
        <v>0</v>
      </c>
    </row>
    <row r="124" spans="1:78" ht="15.75" x14ac:dyDescent="0.5">
      <c r="A124" s="83">
        <v>9.8000000000000007</v>
      </c>
      <c r="B124" s="82">
        <v>64</v>
      </c>
      <c r="C124" s="82">
        <v>5</v>
      </c>
      <c r="D124" s="84">
        <v>1.5389999999999999</v>
      </c>
      <c r="E124" s="82">
        <v>115</v>
      </c>
      <c r="F124" s="82">
        <v>4</v>
      </c>
      <c r="G124" s="82">
        <v>72</v>
      </c>
      <c r="H124" s="29">
        <v>1</v>
      </c>
      <c r="I124" s="82">
        <v>36</v>
      </c>
      <c r="J124" s="82">
        <v>8</v>
      </c>
      <c r="K124" s="82">
        <v>2</v>
      </c>
      <c r="L124" s="62">
        <v>50</v>
      </c>
      <c r="M124" s="80">
        <v>1</v>
      </c>
      <c r="N124" s="30">
        <v>183</v>
      </c>
      <c r="O124" s="82">
        <v>1</v>
      </c>
      <c r="R124">
        <v>14.8</v>
      </c>
      <c r="S124">
        <v>91</v>
      </c>
      <c r="T124">
        <v>2</v>
      </c>
      <c r="U124">
        <v>1.968</v>
      </c>
      <c r="V124">
        <v>164</v>
      </c>
      <c r="W124">
        <v>1</v>
      </c>
      <c r="X124">
        <v>86</v>
      </c>
      <c r="Y124">
        <v>0</v>
      </c>
      <c r="Z124">
        <v>33</v>
      </c>
      <c r="AA124">
        <v>5</v>
      </c>
      <c r="AB124">
        <v>2</v>
      </c>
      <c r="AC124">
        <v>98</v>
      </c>
      <c r="AD124">
        <v>0</v>
      </c>
      <c r="AE124">
        <v>194</v>
      </c>
      <c r="AF124" s="106">
        <v>1</v>
      </c>
      <c r="AG124" s="107">
        <v>0</v>
      </c>
      <c r="AH124" s="108">
        <f t="shared" si="15"/>
        <v>1</v>
      </c>
      <c r="AI124" s="80">
        <f t="shared" si="16"/>
        <v>1</v>
      </c>
      <c r="AJ124" s="80">
        <f t="shared" si="17"/>
        <v>0.97504934196262616</v>
      </c>
      <c r="AK124" s="106">
        <f t="shared" si="18"/>
        <v>0.97504934196262616</v>
      </c>
      <c r="AL124" s="108">
        <f t="shared" si="19"/>
        <v>2.4950658037373841E-2</v>
      </c>
      <c r="AM124" s="106">
        <f t="shared" si="20"/>
        <v>-2.5267202123633006E-2</v>
      </c>
      <c r="AN124" s="108">
        <f t="shared" si="21"/>
        <v>100</v>
      </c>
      <c r="AO124" s="80">
        <f t="shared" si="22"/>
        <v>2.5589123507485229E-2</v>
      </c>
      <c r="BS124">
        <v>0.82485287464492518</v>
      </c>
      <c r="BT124">
        <v>0</v>
      </c>
      <c r="BU124">
        <v>1</v>
      </c>
      <c r="BV124" s="80">
        <f t="shared" si="26"/>
        <v>51</v>
      </c>
      <c r="BW124" s="80">
        <f t="shared" si="27"/>
        <v>69</v>
      </c>
      <c r="BX124" s="80">
        <f t="shared" si="23"/>
        <v>5.555555555555558E-2</v>
      </c>
      <c r="BY124" s="80">
        <f t="shared" si="24"/>
        <v>0.28125</v>
      </c>
      <c r="BZ124" s="80">
        <f t="shared" si="25"/>
        <v>0</v>
      </c>
    </row>
    <row r="125" spans="1:78" ht="15.75" x14ac:dyDescent="0.5">
      <c r="A125" s="83">
        <v>16.2</v>
      </c>
      <c r="B125" s="82">
        <v>67</v>
      </c>
      <c r="C125" s="82">
        <v>9</v>
      </c>
      <c r="D125" s="84">
        <v>0.63700000000000001</v>
      </c>
      <c r="E125" s="82">
        <v>188</v>
      </c>
      <c r="F125" s="82">
        <v>4</v>
      </c>
      <c r="G125" s="82">
        <v>76</v>
      </c>
      <c r="H125" s="29">
        <v>1</v>
      </c>
      <c r="I125" s="82">
        <v>30</v>
      </c>
      <c r="J125" s="82">
        <v>12</v>
      </c>
      <c r="K125" s="82">
        <v>1</v>
      </c>
      <c r="L125" s="62">
        <v>49</v>
      </c>
      <c r="M125" s="80">
        <v>1</v>
      </c>
      <c r="N125" s="30">
        <v>190</v>
      </c>
      <c r="O125" s="82">
        <v>0</v>
      </c>
      <c r="R125">
        <v>14.9</v>
      </c>
      <c r="S125">
        <v>59</v>
      </c>
      <c r="T125">
        <v>6</v>
      </c>
      <c r="U125">
        <v>0.7</v>
      </c>
      <c r="V125">
        <v>214</v>
      </c>
      <c r="W125">
        <v>2</v>
      </c>
      <c r="X125">
        <v>95</v>
      </c>
      <c r="Y125">
        <v>0</v>
      </c>
      <c r="Z125">
        <v>41</v>
      </c>
      <c r="AA125">
        <v>4</v>
      </c>
      <c r="AB125">
        <v>3</v>
      </c>
      <c r="AC125">
        <v>45</v>
      </c>
      <c r="AD125">
        <v>0</v>
      </c>
      <c r="AE125">
        <v>182</v>
      </c>
      <c r="AF125" s="106">
        <v>1</v>
      </c>
      <c r="AG125" s="107">
        <v>0</v>
      </c>
      <c r="AH125" s="108">
        <f t="shared" si="15"/>
        <v>1</v>
      </c>
      <c r="AI125" s="80">
        <f t="shared" si="16"/>
        <v>1</v>
      </c>
      <c r="AJ125" s="80">
        <f t="shared" si="17"/>
        <v>0.57571526677032514</v>
      </c>
      <c r="AK125" s="106">
        <f t="shared" si="18"/>
        <v>0.57571526677032514</v>
      </c>
      <c r="AL125" s="108">
        <f t="shared" si="19"/>
        <v>0.42428473322967486</v>
      </c>
      <c r="AM125" s="106">
        <f t="shared" si="20"/>
        <v>-0.55214206903061136</v>
      </c>
      <c r="AN125" s="108">
        <f t="shared" si="21"/>
        <v>100</v>
      </c>
      <c r="AO125" s="80">
        <f t="shared" si="22"/>
        <v>0.73696974480084143</v>
      </c>
      <c r="BS125">
        <v>0.82488344232678701</v>
      </c>
      <c r="BT125">
        <v>0</v>
      </c>
      <c r="BU125">
        <v>1</v>
      </c>
      <c r="BV125" s="80">
        <f t="shared" si="26"/>
        <v>51</v>
      </c>
      <c r="BW125" s="80">
        <f t="shared" si="27"/>
        <v>70</v>
      </c>
      <c r="BX125" s="80">
        <f t="shared" si="23"/>
        <v>5.555555555555558E-2</v>
      </c>
      <c r="BY125" s="80">
        <f t="shared" si="24"/>
        <v>0.27083333333333337</v>
      </c>
      <c r="BZ125" s="80">
        <f t="shared" si="25"/>
        <v>0</v>
      </c>
    </row>
    <row r="126" spans="1:78" ht="15.75" x14ac:dyDescent="0.5">
      <c r="A126" s="83">
        <v>11.4</v>
      </c>
      <c r="B126" s="82">
        <v>65</v>
      </c>
      <c r="C126" s="82">
        <v>9</v>
      </c>
      <c r="D126" s="84">
        <v>0.27500000000000002</v>
      </c>
      <c r="E126" s="82">
        <v>139</v>
      </c>
      <c r="F126" s="82">
        <v>1</v>
      </c>
      <c r="G126" s="82">
        <v>124</v>
      </c>
      <c r="H126" s="29">
        <v>1</v>
      </c>
      <c r="I126" s="82">
        <v>34</v>
      </c>
      <c r="J126" s="82">
        <v>11</v>
      </c>
      <c r="K126" s="82">
        <v>2</v>
      </c>
      <c r="L126" s="62">
        <v>59</v>
      </c>
      <c r="M126" s="80">
        <v>1</v>
      </c>
      <c r="N126" s="30">
        <v>174</v>
      </c>
      <c r="O126" s="82">
        <v>0</v>
      </c>
      <c r="R126">
        <v>15.3</v>
      </c>
      <c r="S126">
        <v>117</v>
      </c>
      <c r="T126">
        <v>2</v>
      </c>
      <c r="U126">
        <v>0.104</v>
      </c>
      <c r="V126">
        <v>253</v>
      </c>
      <c r="W126">
        <v>2</v>
      </c>
      <c r="X126">
        <v>145</v>
      </c>
      <c r="Y126">
        <v>1</v>
      </c>
      <c r="Z126">
        <v>52</v>
      </c>
      <c r="AA126">
        <v>15</v>
      </c>
      <c r="AB126">
        <v>3</v>
      </c>
      <c r="AC126">
        <v>59</v>
      </c>
      <c r="AD126">
        <v>0</v>
      </c>
      <c r="AE126">
        <v>169</v>
      </c>
      <c r="AF126" s="106">
        <v>1</v>
      </c>
      <c r="AG126" s="107">
        <v>0</v>
      </c>
      <c r="AH126" s="108">
        <f t="shared" si="15"/>
        <v>1</v>
      </c>
      <c r="AI126" s="80">
        <f t="shared" si="16"/>
        <v>1</v>
      </c>
      <c r="AJ126" s="80">
        <f t="shared" si="17"/>
        <v>0.78901651651438365</v>
      </c>
      <c r="AK126" s="106">
        <f t="shared" si="18"/>
        <v>0.78901651651438365</v>
      </c>
      <c r="AL126" s="108">
        <f t="shared" si="19"/>
        <v>0.21098348348561635</v>
      </c>
      <c r="AM126" s="106">
        <f t="shared" si="20"/>
        <v>-0.23696802487705873</v>
      </c>
      <c r="AN126" s="108">
        <f t="shared" si="21"/>
        <v>100</v>
      </c>
      <c r="AO126" s="80">
        <f t="shared" si="22"/>
        <v>0.26740059183763631</v>
      </c>
      <c r="BS126">
        <v>0.8305619916697049</v>
      </c>
      <c r="BT126">
        <v>0</v>
      </c>
      <c r="BU126">
        <v>1</v>
      </c>
      <c r="BV126" s="80">
        <f t="shared" si="26"/>
        <v>51</v>
      </c>
      <c r="BW126" s="80">
        <f t="shared" si="27"/>
        <v>71</v>
      </c>
      <c r="BX126" s="80">
        <f t="shared" si="23"/>
        <v>5.555555555555558E-2</v>
      </c>
      <c r="BY126" s="80">
        <f t="shared" si="24"/>
        <v>0.26041666666666663</v>
      </c>
      <c r="BZ126" s="80">
        <f t="shared" si="25"/>
        <v>0</v>
      </c>
    </row>
    <row r="127" spans="1:78" ht="15.75" x14ac:dyDescent="0.5">
      <c r="A127" s="83">
        <v>18.3</v>
      </c>
      <c r="B127" s="82">
        <v>89</v>
      </c>
      <c r="C127" s="82">
        <v>6</v>
      </c>
      <c r="D127" s="84">
        <v>0.71099999999999997</v>
      </c>
      <c r="E127" s="82">
        <v>232</v>
      </c>
      <c r="F127" s="82">
        <v>4</v>
      </c>
      <c r="G127" s="82">
        <v>99</v>
      </c>
      <c r="H127" s="29">
        <v>1</v>
      </c>
      <c r="I127" s="82">
        <v>47</v>
      </c>
      <c r="J127" s="82">
        <v>13</v>
      </c>
      <c r="K127" s="82">
        <v>3</v>
      </c>
      <c r="L127" s="62">
        <v>89</v>
      </c>
      <c r="M127" s="80">
        <v>1</v>
      </c>
      <c r="N127" s="30">
        <v>193</v>
      </c>
      <c r="O127" s="82">
        <v>0</v>
      </c>
      <c r="R127">
        <v>15.4</v>
      </c>
      <c r="S127">
        <v>58</v>
      </c>
      <c r="T127">
        <v>6</v>
      </c>
      <c r="U127">
        <v>1.623</v>
      </c>
      <c r="V127">
        <v>209</v>
      </c>
      <c r="W127">
        <v>1</v>
      </c>
      <c r="X127">
        <v>88</v>
      </c>
      <c r="Y127">
        <v>1</v>
      </c>
      <c r="Z127">
        <v>45</v>
      </c>
      <c r="AA127">
        <v>10</v>
      </c>
      <c r="AB127">
        <v>3</v>
      </c>
      <c r="AC127">
        <v>45</v>
      </c>
      <c r="AD127">
        <v>1</v>
      </c>
      <c r="AE127">
        <v>187</v>
      </c>
      <c r="AF127" s="106">
        <v>0</v>
      </c>
      <c r="AG127" s="107">
        <v>1</v>
      </c>
      <c r="AH127" s="108">
        <f t="shared" si="15"/>
        <v>1</v>
      </c>
      <c r="AI127" s="80">
        <f t="shared" si="16"/>
        <v>0</v>
      </c>
      <c r="AJ127" s="80">
        <f t="shared" si="17"/>
        <v>0.2436498384161431</v>
      </c>
      <c r="AK127" s="106">
        <f t="shared" si="18"/>
        <v>0.2436498384161431</v>
      </c>
      <c r="AL127" s="108">
        <f t="shared" si="19"/>
        <v>0.75635016158385693</v>
      </c>
      <c r="AM127" s="106">
        <f t="shared" si="20"/>
        <v>-0.27925083333759682</v>
      </c>
      <c r="AN127" s="108">
        <f t="shared" si="21"/>
        <v>100</v>
      </c>
      <c r="AO127" s="80">
        <f t="shared" si="22"/>
        <v>0.32213893880305533</v>
      </c>
      <c r="BS127">
        <v>0.83182893389228973</v>
      </c>
      <c r="BT127">
        <v>0</v>
      </c>
      <c r="BU127">
        <v>1</v>
      </c>
      <c r="BV127" s="80">
        <f t="shared" si="26"/>
        <v>51</v>
      </c>
      <c r="BW127" s="80">
        <f t="shared" si="27"/>
        <v>72</v>
      </c>
      <c r="BX127" s="80">
        <f t="shared" si="23"/>
        <v>5.555555555555558E-2</v>
      </c>
      <c r="BY127" s="80">
        <f t="shared" si="24"/>
        <v>0.25</v>
      </c>
      <c r="BZ127" s="80">
        <f t="shared" si="25"/>
        <v>0</v>
      </c>
    </row>
    <row r="128" spans="1:78" ht="15.75" x14ac:dyDescent="0.5">
      <c r="A128" s="83">
        <v>8.6999999999999993</v>
      </c>
      <c r="B128" s="82">
        <v>53</v>
      </c>
      <c r="C128" s="82">
        <v>10</v>
      </c>
      <c r="D128" s="84">
        <v>1.2</v>
      </c>
      <c r="E128" s="82">
        <v>83</v>
      </c>
      <c r="F128" s="82">
        <v>2</v>
      </c>
      <c r="G128" s="82">
        <v>90</v>
      </c>
      <c r="H128" s="29">
        <v>1</v>
      </c>
      <c r="I128" s="82">
        <v>33</v>
      </c>
      <c r="J128" s="82">
        <v>8</v>
      </c>
      <c r="K128" s="82">
        <v>2</v>
      </c>
      <c r="L128" s="62">
        <v>109</v>
      </c>
      <c r="M128" s="80">
        <v>1</v>
      </c>
      <c r="N128" s="30">
        <v>179</v>
      </c>
      <c r="O128" s="82">
        <v>1</v>
      </c>
      <c r="R128">
        <v>15.5</v>
      </c>
      <c r="S128">
        <v>75</v>
      </c>
      <c r="T128">
        <v>4</v>
      </c>
      <c r="U128">
        <v>0.185</v>
      </c>
      <c r="V128">
        <v>166</v>
      </c>
      <c r="W128">
        <v>5</v>
      </c>
      <c r="X128">
        <v>133</v>
      </c>
      <c r="Y128">
        <v>0</v>
      </c>
      <c r="Z128">
        <v>29</v>
      </c>
      <c r="AA128">
        <v>15</v>
      </c>
      <c r="AB128">
        <v>1</v>
      </c>
      <c r="AC128">
        <v>97</v>
      </c>
      <c r="AD128">
        <v>1</v>
      </c>
      <c r="AE128">
        <v>187</v>
      </c>
      <c r="AF128" s="106">
        <v>0</v>
      </c>
      <c r="AG128" s="107">
        <v>1</v>
      </c>
      <c r="AH128" s="108">
        <f t="shared" si="15"/>
        <v>1</v>
      </c>
      <c r="AI128" s="80">
        <f t="shared" si="16"/>
        <v>0</v>
      </c>
      <c r="AJ128" s="80">
        <f t="shared" si="17"/>
        <v>0.94953006756524094</v>
      </c>
      <c r="AK128" s="106">
        <f t="shared" si="18"/>
        <v>0.94953006756524094</v>
      </c>
      <c r="AL128" s="108">
        <f t="shared" si="19"/>
        <v>5.0469932434759057E-2</v>
      </c>
      <c r="AM128" s="106">
        <f t="shared" si="20"/>
        <v>-2.9863775173517051</v>
      </c>
      <c r="AN128" s="108">
        <f t="shared" si="21"/>
        <v>0</v>
      </c>
      <c r="AO128" s="80">
        <f t="shared" si="22"/>
        <v>18.813777268132259</v>
      </c>
      <c r="BS128">
        <v>0.8383761489977698</v>
      </c>
      <c r="BT128">
        <v>0</v>
      </c>
      <c r="BU128">
        <v>1</v>
      </c>
      <c r="BV128" s="80">
        <f t="shared" si="26"/>
        <v>51</v>
      </c>
      <c r="BW128" s="80">
        <f t="shared" si="27"/>
        <v>73</v>
      </c>
      <c r="BX128" s="80">
        <f t="shared" si="23"/>
        <v>5.555555555555558E-2</v>
      </c>
      <c r="BY128" s="80">
        <f t="shared" si="24"/>
        <v>0.23958333333333337</v>
      </c>
      <c r="BZ128" s="80">
        <f t="shared" si="25"/>
        <v>0</v>
      </c>
    </row>
    <row r="129" spans="1:78" ht="15.75" x14ac:dyDescent="0.5">
      <c r="A129" s="83">
        <v>9.1</v>
      </c>
      <c r="B129" s="82">
        <v>44</v>
      </c>
      <c r="C129" s="82">
        <v>14</v>
      </c>
      <c r="D129" s="84">
        <v>1.2270000000000001</v>
      </c>
      <c r="E129" s="82">
        <v>100</v>
      </c>
      <c r="F129" s="82">
        <v>5</v>
      </c>
      <c r="G129" s="82">
        <v>98</v>
      </c>
      <c r="H129" s="29">
        <v>0</v>
      </c>
      <c r="I129" s="82">
        <v>37</v>
      </c>
      <c r="J129" s="82">
        <v>10</v>
      </c>
      <c r="K129" s="82">
        <v>4</v>
      </c>
      <c r="L129" s="62">
        <v>20</v>
      </c>
      <c r="M129" s="80">
        <v>0</v>
      </c>
      <c r="N129" s="30">
        <v>180</v>
      </c>
      <c r="O129" s="82">
        <v>1</v>
      </c>
      <c r="R129">
        <v>15.6</v>
      </c>
      <c r="S129">
        <v>67</v>
      </c>
      <c r="T129">
        <v>13</v>
      </c>
      <c r="U129">
        <v>1.4610000000000001</v>
      </c>
      <c r="V129">
        <v>180</v>
      </c>
      <c r="W129">
        <v>4</v>
      </c>
      <c r="X129">
        <v>91</v>
      </c>
      <c r="Y129">
        <v>0</v>
      </c>
      <c r="Z129">
        <v>44</v>
      </c>
      <c r="AA129">
        <v>10</v>
      </c>
      <c r="AB129">
        <v>3</v>
      </c>
      <c r="AC129">
        <v>44</v>
      </c>
      <c r="AD129">
        <v>0</v>
      </c>
      <c r="AE129">
        <v>187</v>
      </c>
      <c r="AF129" s="106">
        <v>0</v>
      </c>
      <c r="AG129" s="107">
        <v>1</v>
      </c>
      <c r="AH129" s="108">
        <f t="shared" si="15"/>
        <v>1</v>
      </c>
      <c r="AI129" s="80">
        <f t="shared" si="16"/>
        <v>0</v>
      </c>
      <c r="AJ129" s="80">
        <f t="shared" si="17"/>
        <v>0.89799017583121221</v>
      </c>
      <c r="AK129" s="106">
        <f t="shared" si="18"/>
        <v>0.89799017583121221</v>
      </c>
      <c r="AL129" s="108">
        <f t="shared" si="19"/>
        <v>0.10200982416878779</v>
      </c>
      <c r="AM129" s="106">
        <f t="shared" si="20"/>
        <v>-2.2826861549556221</v>
      </c>
      <c r="AN129" s="108">
        <f t="shared" si="21"/>
        <v>0</v>
      </c>
      <c r="AO129" s="80">
        <f t="shared" si="22"/>
        <v>8.802977391132222</v>
      </c>
      <c r="BS129">
        <v>0.84900097395621299</v>
      </c>
      <c r="BT129">
        <v>0</v>
      </c>
      <c r="BU129">
        <v>1</v>
      </c>
      <c r="BV129" s="80">
        <f t="shared" si="26"/>
        <v>51</v>
      </c>
      <c r="BW129" s="80">
        <f t="shared" si="27"/>
        <v>74</v>
      </c>
      <c r="BX129" s="80">
        <f t="shared" si="23"/>
        <v>5.555555555555558E-2</v>
      </c>
      <c r="BY129" s="80">
        <f t="shared" si="24"/>
        <v>0.22916666666666663</v>
      </c>
      <c r="BZ129" s="80">
        <f t="shared" si="25"/>
        <v>0</v>
      </c>
    </row>
    <row r="130" spans="1:78" ht="15.75" x14ac:dyDescent="0.5">
      <c r="A130" s="83">
        <v>9.6999999999999993</v>
      </c>
      <c r="B130" s="82">
        <v>46</v>
      </c>
      <c r="C130" s="82">
        <v>7</v>
      </c>
      <c r="D130" s="84">
        <v>1.9630000000000001</v>
      </c>
      <c r="E130" s="82">
        <v>113</v>
      </c>
      <c r="F130" s="82">
        <v>4</v>
      </c>
      <c r="G130" s="82">
        <v>85</v>
      </c>
      <c r="H130" s="29">
        <v>0</v>
      </c>
      <c r="I130" s="82">
        <v>28</v>
      </c>
      <c r="J130" s="82">
        <v>10</v>
      </c>
      <c r="K130" s="82">
        <v>1</v>
      </c>
      <c r="L130" s="62">
        <v>22</v>
      </c>
      <c r="M130" s="80">
        <v>0</v>
      </c>
      <c r="N130" s="30">
        <v>181</v>
      </c>
      <c r="O130" s="82">
        <v>1</v>
      </c>
      <c r="R130">
        <v>15.7</v>
      </c>
      <c r="S130">
        <v>67</v>
      </c>
      <c r="T130">
        <v>9</v>
      </c>
      <c r="U130">
        <v>0.05</v>
      </c>
      <c r="V130">
        <v>228</v>
      </c>
      <c r="W130">
        <v>4</v>
      </c>
      <c r="X130">
        <v>86</v>
      </c>
      <c r="Y130">
        <v>1</v>
      </c>
      <c r="Z130">
        <v>31</v>
      </c>
      <c r="AA130">
        <v>13</v>
      </c>
      <c r="AB130">
        <v>1</v>
      </c>
      <c r="AC130">
        <v>70</v>
      </c>
      <c r="AD130">
        <v>1</v>
      </c>
      <c r="AE130">
        <v>181</v>
      </c>
      <c r="AF130" s="106">
        <v>0</v>
      </c>
      <c r="AG130" s="107">
        <v>1</v>
      </c>
      <c r="AH130" s="108">
        <f t="shared" si="15"/>
        <v>1</v>
      </c>
      <c r="AI130" s="80">
        <f t="shared" si="16"/>
        <v>0</v>
      </c>
      <c r="AJ130" s="80">
        <f t="shared" si="17"/>
        <v>0.75414526595561704</v>
      </c>
      <c r="AK130" s="106">
        <f t="shared" si="18"/>
        <v>0.75414526595561704</v>
      </c>
      <c r="AL130" s="108">
        <f t="shared" si="19"/>
        <v>0.24585473404438296</v>
      </c>
      <c r="AM130" s="106">
        <f t="shared" si="20"/>
        <v>-1.4030144294853659</v>
      </c>
      <c r="AN130" s="108">
        <f t="shared" si="21"/>
        <v>0</v>
      </c>
      <c r="AO130" s="80">
        <f t="shared" si="22"/>
        <v>3.0674425240860925</v>
      </c>
      <c r="BS130">
        <v>0.85031789691437898</v>
      </c>
      <c r="BT130">
        <v>0</v>
      </c>
      <c r="BU130">
        <v>1</v>
      </c>
      <c r="BV130" s="80">
        <f t="shared" si="26"/>
        <v>51</v>
      </c>
      <c r="BW130" s="80">
        <f t="shared" si="27"/>
        <v>75</v>
      </c>
      <c r="BX130" s="80">
        <f t="shared" si="23"/>
        <v>5.555555555555558E-2</v>
      </c>
      <c r="BY130" s="80">
        <f t="shared" si="24"/>
        <v>0.21875</v>
      </c>
      <c r="BZ130" s="80">
        <f t="shared" si="25"/>
        <v>0</v>
      </c>
    </row>
    <row r="131" spans="1:78" ht="15.75" x14ac:dyDescent="0.5">
      <c r="A131" s="83">
        <v>6.6</v>
      </c>
      <c r="B131" s="82">
        <v>58</v>
      </c>
      <c r="C131" s="82">
        <v>17</v>
      </c>
      <c r="D131" s="84">
        <v>0.496</v>
      </c>
      <c r="E131" s="82">
        <v>100</v>
      </c>
      <c r="F131" s="82">
        <v>2</v>
      </c>
      <c r="G131" s="82">
        <v>136</v>
      </c>
      <c r="H131" s="29">
        <v>0</v>
      </c>
      <c r="I131" s="82">
        <v>42</v>
      </c>
      <c r="J131" s="82">
        <v>5</v>
      </c>
      <c r="K131" s="82">
        <v>3</v>
      </c>
      <c r="L131" s="62">
        <v>39</v>
      </c>
      <c r="M131" s="80">
        <v>0</v>
      </c>
      <c r="N131" s="30">
        <v>165</v>
      </c>
      <c r="O131" s="82">
        <v>0</v>
      </c>
      <c r="R131">
        <v>15.8</v>
      </c>
      <c r="S131">
        <v>88</v>
      </c>
      <c r="T131">
        <v>18</v>
      </c>
      <c r="U131">
        <v>1</v>
      </c>
      <c r="V131">
        <v>283</v>
      </c>
      <c r="W131">
        <v>2</v>
      </c>
      <c r="X131">
        <v>104</v>
      </c>
      <c r="Y131">
        <v>0</v>
      </c>
      <c r="Z131">
        <v>40</v>
      </c>
      <c r="AA131">
        <v>8</v>
      </c>
      <c r="AB131">
        <v>3</v>
      </c>
      <c r="AC131">
        <v>64</v>
      </c>
      <c r="AD131">
        <v>0</v>
      </c>
      <c r="AE131">
        <v>177</v>
      </c>
      <c r="AF131" s="106">
        <v>1</v>
      </c>
      <c r="AG131" s="107">
        <v>0</v>
      </c>
      <c r="AH131" s="108">
        <f t="shared" si="15"/>
        <v>1</v>
      </c>
      <c r="AI131" s="80">
        <f t="shared" si="16"/>
        <v>1</v>
      </c>
      <c r="AJ131" s="80">
        <f t="shared" si="17"/>
        <v>0.96010323343862092</v>
      </c>
      <c r="AK131" s="106">
        <f t="shared" si="18"/>
        <v>0.96010323343862092</v>
      </c>
      <c r="AL131" s="108">
        <f t="shared" si="19"/>
        <v>3.9896766561379082E-2</v>
      </c>
      <c r="AM131" s="106">
        <f t="shared" si="20"/>
        <v>-4.0714465469813908E-2</v>
      </c>
      <c r="AN131" s="108">
        <f t="shared" si="21"/>
        <v>100</v>
      </c>
      <c r="AO131" s="80">
        <f t="shared" si="22"/>
        <v>4.1554663261041576E-2</v>
      </c>
      <c r="BS131">
        <v>0.85141056156450323</v>
      </c>
      <c r="BT131">
        <v>0</v>
      </c>
      <c r="BU131">
        <v>1</v>
      </c>
      <c r="BV131" s="80">
        <f t="shared" si="26"/>
        <v>51</v>
      </c>
      <c r="BW131" s="80">
        <f t="shared" si="27"/>
        <v>76</v>
      </c>
      <c r="BX131" s="80">
        <f t="shared" si="23"/>
        <v>5.555555555555558E-2</v>
      </c>
      <c r="BY131" s="80">
        <f t="shared" si="24"/>
        <v>0.20833333333333337</v>
      </c>
      <c r="BZ131" s="80">
        <f t="shared" si="25"/>
        <v>0</v>
      </c>
    </row>
    <row r="132" spans="1:78" ht="15.75" x14ac:dyDescent="0.5">
      <c r="A132" s="83">
        <v>9.1</v>
      </c>
      <c r="B132" s="82">
        <v>62</v>
      </c>
      <c r="C132" s="82">
        <v>23</v>
      </c>
      <c r="D132" s="84">
        <v>0.42399999999999999</v>
      </c>
      <c r="E132" s="82">
        <v>123</v>
      </c>
      <c r="F132" s="82">
        <v>2</v>
      </c>
      <c r="G132" s="82">
        <v>75</v>
      </c>
      <c r="H132" s="29">
        <v>0</v>
      </c>
      <c r="I132" s="82">
        <v>49</v>
      </c>
      <c r="J132" s="82">
        <v>12</v>
      </c>
      <c r="K132" s="82">
        <v>3</v>
      </c>
      <c r="L132" s="62">
        <v>43</v>
      </c>
      <c r="M132" s="80">
        <v>1</v>
      </c>
      <c r="N132" s="30">
        <v>162</v>
      </c>
      <c r="O132" s="82">
        <v>0</v>
      </c>
      <c r="R132">
        <v>15.9</v>
      </c>
      <c r="S132">
        <v>66</v>
      </c>
      <c r="T132">
        <v>9</v>
      </c>
      <c r="U132">
        <v>9.1999999999999998E-2</v>
      </c>
      <c r="V132">
        <v>230</v>
      </c>
      <c r="W132">
        <v>4</v>
      </c>
      <c r="X132">
        <v>137</v>
      </c>
      <c r="Y132">
        <v>0</v>
      </c>
      <c r="Z132">
        <v>43</v>
      </c>
      <c r="AA132">
        <v>12</v>
      </c>
      <c r="AB132">
        <v>3</v>
      </c>
      <c r="AC132">
        <v>65</v>
      </c>
      <c r="AD132">
        <v>0</v>
      </c>
      <c r="AE132">
        <v>174</v>
      </c>
      <c r="AF132" s="106">
        <v>0</v>
      </c>
      <c r="AG132" s="107">
        <v>1</v>
      </c>
      <c r="AH132" s="108">
        <f t="shared" si="15"/>
        <v>1</v>
      </c>
      <c r="AI132" s="80">
        <f t="shared" si="16"/>
        <v>0</v>
      </c>
      <c r="AJ132" s="80">
        <f t="shared" si="17"/>
        <v>0.80598578524129538</v>
      </c>
      <c r="AK132" s="106">
        <f t="shared" si="18"/>
        <v>0.80598578524129538</v>
      </c>
      <c r="AL132" s="108">
        <f t="shared" si="19"/>
        <v>0.19401421475870462</v>
      </c>
      <c r="AM132" s="106">
        <f t="shared" si="20"/>
        <v>-1.6398238506509817</v>
      </c>
      <c r="AN132" s="108">
        <f t="shared" si="21"/>
        <v>0</v>
      </c>
      <c r="AO132" s="80">
        <f t="shared" si="22"/>
        <v>4.1542615124551547</v>
      </c>
      <c r="BS132">
        <v>0.87362145172198602</v>
      </c>
      <c r="BT132">
        <v>0</v>
      </c>
      <c r="BU132">
        <v>1</v>
      </c>
      <c r="BV132" s="80">
        <f t="shared" si="26"/>
        <v>51</v>
      </c>
      <c r="BW132" s="80">
        <f t="shared" si="27"/>
        <v>77</v>
      </c>
      <c r="BX132" s="80">
        <f t="shared" si="23"/>
        <v>5.555555555555558E-2</v>
      </c>
      <c r="BY132" s="80">
        <f t="shared" si="24"/>
        <v>0.19791666666666663</v>
      </c>
      <c r="BZ132" s="80">
        <f t="shared" si="25"/>
        <v>0</v>
      </c>
    </row>
    <row r="133" spans="1:78" ht="15.75" x14ac:dyDescent="0.5">
      <c r="A133" s="83">
        <v>9.6999999999999993</v>
      </c>
      <c r="B133" s="82">
        <v>62</v>
      </c>
      <c r="C133" s="82">
        <v>11</v>
      </c>
      <c r="D133" s="84">
        <v>1.1519999999999999</v>
      </c>
      <c r="E133" s="82">
        <v>106</v>
      </c>
      <c r="F133" s="82">
        <v>2</v>
      </c>
      <c r="G133" s="82">
        <v>96</v>
      </c>
      <c r="H133" s="29">
        <v>1</v>
      </c>
      <c r="I133" s="82">
        <v>42</v>
      </c>
      <c r="J133" s="82">
        <v>8</v>
      </c>
      <c r="K133" s="82">
        <v>3</v>
      </c>
      <c r="L133" s="62">
        <v>49</v>
      </c>
      <c r="M133" s="80">
        <v>0</v>
      </c>
      <c r="N133" s="30">
        <v>178</v>
      </c>
      <c r="O133" s="82">
        <v>1</v>
      </c>
      <c r="R133">
        <v>15.9</v>
      </c>
      <c r="S133">
        <v>84</v>
      </c>
      <c r="T133">
        <v>9</v>
      </c>
      <c r="U133">
        <v>1.2589999999999999</v>
      </c>
      <c r="V133">
        <v>175</v>
      </c>
      <c r="W133">
        <v>1</v>
      </c>
      <c r="X133">
        <v>84</v>
      </c>
      <c r="Y133">
        <v>1</v>
      </c>
      <c r="Z133">
        <v>31</v>
      </c>
      <c r="AA133">
        <v>8</v>
      </c>
      <c r="AB133">
        <v>2</v>
      </c>
      <c r="AC133">
        <v>76</v>
      </c>
      <c r="AD133">
        <v>1</v>
      </c>
      <c r="AE133">
        <v>190</v>
      </c>
      <c r="AF133" s="106">
        <v>1</v>
      </c>
      <c r="AG133" s="107">
        <v>0</v>
      </c>
      <c r="AH133" s="108">
        <f t="shared" ref="AH133:AH153" si="28">AF133+AG133</f>
        <v>1</v>
      </c>
      <c r="AI133" s="80">
        <f t="shared" ref="AI133:AI153" si="29">IF(AH133=0,"",AF133/AH133)</f>
        <v>1</v>
      </c>
      <c r="AJ133" s="80">
        <f t="shared" ref="AJ133:AJ153" si="30">1/(1+EXP(-$AQ$5-MMULT(R133:AE133,$AQ$6:$AQ$19)))</f>
        <v>0.65700021708327905</v>
      </c>
      <c r="AK133" s="106">
        <f t="shared" ref="AK133:AK153" si="31">AH133*AJ133</f>
        <v>0.65700021708327905</v>
      </c>
      <c r="AL133" s="108">
        <f t="shared" ref="AL133:AL153" si="32">AH133-AK133</f>
        <v>0.34299978291672095</v>
      </c>
      <c r="AM133" s="106">
        <f t="shared" ref="AM133:AM153" si="33">IFERROR(AH133*(AI133*LN(AJ133)+(1-AI133)*LN(1-AJ133)),0)</f>
        <v>-0.42007093008163127</v>
      </c>
      <c r="AN133" s="108">
        <f t="shared" ref="AN133:AN153" si="34">100*IF(AJ133&gt;=$BO$10,AF133/AH133,AG133/AH133)</f>
        <v>100</v>
      </c>
      <c r="AO133" s="80">
        <f t="shared" ref="AO133:AO153" si="35">IFERROR((AF133-AK133)^2/AK133+(AG133-AL133)^2/AL133,0)</f>
        <v>0.52206951230465648</v>
      </c>
      <c r="BS133">
        <v>0.87568296453064209</v>
      </c>
      <c r="BT133">
        <v>0</v>
      </c>
      <c r="BU133">
        <v>1</v>
      </c>
      <c r="BV133" s="80">
        <f t="shared" si="26"/>
        <v>51</v>
      </c>
      <c r="BW133" s="80">
        <f t="shared" si="27"/>
        <v>78</v>
      </c>
      <c r="BX133" s="80">
        <f t="shared" ref="BX133:BX154" si="36">1-BV133/BV$154</f>
        <v>5.555555555555558E-2</v>
      </c>
      <c r="BY133" s="80">
        <f t="shared" ref="BY133:BY154" si="37">1-BW133/BW$154</f>
        <v>0.1875</v>
      </c>
      <c r="BZ133" s="80">
        <f t="shared" ref="BZ133:BZ154" si="38">(BX133-BX134)*BY133</f>
        <v>0</v>
      </c>
    </row>
    <row r="134" spans="1:78" ht="15.75" x14ac:dyDescent="0.5">
      <c r="A134" s="83">
        <v>7.8</v>
      </c>
      <c r="B134" s="82">
        <v>46</v>
      </c>
      <c r="C134" s="82">
        <v>17</v>
      </c>
      <c r="D134" s="84">
        <v>1.4810000000000001</v>
      </c>
      <c r="E134" s="82">
        <v>126</v>
      </c>
      <c r="F134" s="82">
        <v>3</v>
      </c>
      <c r="G134" s="82">
        <v>97</v>
      </c>
      <c r="H134" s="29">
        <v>0</v>
      </c>
      <c r="I134" s="82">
        <v>40</v>
      </c>
      <c r="J134" s="82">
        <v>1</v>
      </c>
      <c r="K134" s="82">
        <v>6</v>
      </c>
      <c r="L134" s="62">
        <v>24</v>
      </c>
      <c r="M134" s="80">
        <v>0</v>
      </c>
      <c r="N134" s="30">
        <v>165</v>
      </c>
      <c r="O134" s="82">
        <v>0</v>
      </c>
      <c r="R134">
        <v>16.100000000000001</v>
      </c>
      <c r="S134">
        <v>98</v>
      </c>
      <c r="T134">
        <v>3</v>
      </c>
      <c r="U134">
        <v>0.97399999999999998</v>
      </c>
      <c r="V134">
        <v>201</v>
      </c>
      <c r="W134">
        <v>1</v>
      </c>
      <c r="X134">
        <v>91</v>
      </c>
      <c r="Y134">
        <v>1</v>
      </c>
      <c r="Z134">
        <v>37</v>
      </c>
      <c r="AA134">
        <v>6</v>
      </c>
      <c r="AB134">
        <v>3</v>
      </c>
      <c r="AC134">
        <v>106</v>
      </c>
      <c r="AD134">
        <v>0</v>
      </c>
      <c r="AE134">
        <v>194</v>
      </c>
      <c r="AF134" s="106">
        <v>1</v>
      </c>
      <c r="AG134" s="107">
        <v>0</v>
      </c>
      <c r="AH134" s="108">
        <f t="shared" si="28"/>
        <v>1</v>
      </c>
      <c r="AI134" s="80">
        <f t="shared" si="29"/>
        <v>1</v>
      </c>
      <c r="AJ134" s="80">
        <f t="shared" si="30"/>
        <v>0.91519223537380368</v>
      </c>
      <c r="AK134" s="106">
        <f t="shared" si="31"/>
        <v>0.91519223537380368</v>
      </c>
      <c r="AL134" s="108">
        <f t="shared" si="32"/>
        <v>8.4807764626196325E-2</v>
      </c>
      <c r="AM134" s="106">
        <f t="shared" si="33"/>
        <v>-8.8621142468419983E-2</v>
      </c>
      <c r="AN134" s="108">
        <f t="shared" si="34"/>
        <v>100</v>
      </c>
      <c r="AO134" s="80">
        <f t="shared" si="35"/>
        <v>9.2666612923739677E-2</v>
      </c>
      <c r="BS134">
        <v>0.87978060619699339</v>
      </c>
      <c r="BT134">
        <v>0</v>
      </c>
      <c r="BU134">
        <v>1</v>
      </c>
      <c r="BV134" s="80">
        <f t="shared" ref="BV134:BV154" si="39">BV133+BT134</f>
        <v>51</v>
      </c>
      <c r="BW134" s="80">
        <f t="shared" ref="BW134:BW154" si="40">BW133+BU134</f>
        <v>79</v>
      </c>
      <c r="BX134" s="80">
        <f t="shared" si="36"/>
        <v>5.555555555555558E-2</v>
      </c>
      <c r="BY134" s="80">
        <f t="shared" si="37"/>
        <v>0.17708333333333337</v>
      </c>
      <c r="BZ134" s="80">
        <f t="shared" si="38"/>
        <v>0</v>
      </c>
    </row>
    <row r="135" spans="1:78" ht="15.75" x14ac:dyDescent="0.5">
      <c r="A135" s="83">
        <v>13.9</v>
      </c>
      <c r="B135" s="82">
        <v>66</v>
      </c>
      <c r="C135" s="82">
        <v>7</v>
      </c>
      <c r="D135" s="84">
        <v>2.2850000000000001</v>
      </c>
      <c r="E135" s="82">
        <v>200</v>
      </c>
      <c r="F135" s="82">
        <v>3</v>
      </c>
      <c r="G135" s="82">
        <v>124</v>
      </c>
      <c r="H135" s="29">
        <v>1</v>
      </c>
      <c r="I135" s="82">
        <v>32</v>
      </c>
      <c r="J135" s="82">
        <v>9</v>
      </c>
      <c r="K135" s="82">
        <v>2</v>
      </c>
      <c r="L135" s="62">
        <v>62</v>
      </c>
      <c r="M135" s="80">
        <v>0</v>
      </c>
      <c r="N135" s="30">
        <v>177</v>
      </c>
      <c r="O135" s="82">
        <v>1</v>
      </c>
      <c r="R135">
        <v>16.2</v>
      </c>
      <c r="S135">
        <v>67</v>
      </c>
      <c r="T135">
        <v>8</v>
      </c>
      <c r="U135">
        <v>4.4999999999999998E-2</v>
      </c>
      <c r="V135">
        <v>187</v>
      </c>
      <c r="W135">
        <v>0</v>
      </c>
      <c r="X135">
        <v>73</v>
      </c>
      <c r="Y135">
        <v>1</v>
      </c>
      <c r="Z135">
        <v>29</v>
      </c>
      <c r="AA135">
        <v>13</v>
      </c>
      <c r="AB135">
        <v>1</v>
      </c>
      <c r="AC135">
        <v>45</v>
      </c>
      <c r="AD135">
        <v>1</v>
      </c>
      <c r="AE135">
        <v>192</v>
      </c>
      <c r="AF135" s="106">
        <v>1</v>
      </c>
      <c r="AG135" s="107">
        <v>0</v>
      </c>
      <c r="AH135" s="108">
        <f t="shared" si="28"/>
        <v>1</v>
      </c>
      <c r="AI135" s="80">
        <f t="shared" si="29"/>
        <v>1</v>
      </c>
      <c r="AJ135" s="80">
        <f t="shared" si="30"/>
        <v>0.38975315140269468</v>
      </c>
      <c r="AK135" s="106">
        <f t="shared" si="31"/>
        <v>0.38975315140269468</v>
      </c>
      <c r="AL135" s="108">
        <f t="shared" si="32"/>
        <v>0.61024684859730538</v>
      </c>
      <c r="AM135" s="106">
        <f t="shared" si="33"/>
        <v>-0.94224168537406749</v>
      </c>
      <c r="AN135" s="108">
        <f t="shared" si="34"/>
        <v>0</v>
      </c>
      <c r="AO135" s="80">
        <f t="shared" si="35"/>
        <v>1.5657265281911619</v>
      </c>
      <c r="BS135">
        <v>0.89025463137689642</v>
      </c>
      <c r="BT135">
        <v>0</v>
      </c>
      <c r="BU135">
        <v>1</v>
      </c>
      <c r="BV135" s="80">
        <f t="shared" si="39"/>
        <v>51</v>
      </c>
      <c r="BW135" s="80">
        <f t="shared" si="40"/>
        <v>80</v>
      </c>
      <c r="BX135" s="80">
        <f t="shared" si="36"/>
        <v>5.555555555555558E-2</v>
      </c>
      <c r="BY135" s="80">
        <f t="shared" si="37"/>
        <v>0.16666666666666663</v>
      </c>
      <c r="BZ135" s="80">
        <f t="shared" si="38"/>
        <v>0</v>
      </c>
    </row>
    <row r="136" spans="1:78" ht="15.75" x14ac:dyDescent="0.5">
      <c r="A136" s="83">
        <v>10.3</v>
      </c>
      <c r="B136" s="82">
        <v>56</v>
      </c>
      <c r="C136" s="82">
        <v>11</v>
      </c>
      <c r="D136" s="84">
        <v>0.29199999999999998</v>
      </c>
      <c r="E136" s="82">
        <v>47</v>
      </c>
      <c r="F136" s="82">
        <v>3</v>
      </c>
      <c r="G136" s="82">
        <v>111</v>
      </c>
      <c r="H136" s="29">
        <v>0</v>
      </c>
      <c r="I136" s="82">
        <v>34</v>
      </c>
      <c r="J136" s="82">
        <v>9</v>
      </c>
      <c r="K136" s="82">
        <v>2</v>
      </c>
      <c r="L136" s="62">
        <v>30</v>
      </c>
      <c r="M136" s="80">
        <v>0</v>
      </c>
      <c r="N136" s="30">
        <v>186</v>
      </c>
      <c r="O136" s="82">
        <v>1</v>
      </c>
      <c r="R136">
        <v>16.2</v>
      </c>
      <c r="S136">
        <v>67</v>
      </c>
      <c r="T136">
        <v>9</v>
      </c>
      <c r="U136">
        <v>0.63700000000000001</v>
      </c>
      <c r="V136">
        <v>188</v>
      </c>
      <c r="W136">
        <v>4</v>
      </c>
      <c r="X136">
        <v>76</v>
      </c>
      <c r="Y136">
        <v>1</v>
      </c>
      <c r="Z136">
        <v>30</v>
      </c>
      <c r="AA136">
        <v>12</v>
      </c>
      <c r="AB136">
        <v>1</v>
      </c>
      <c r="AC136">
        <v>49</v>
      </c>
      <c r="AD136">
        <v>1</v>
      </c>
      <c r="AE136">
        <v>190</v>
      </c>
      <c r="AF136" s="106">
        <v>0</v>
      </c>
      <c r="AG136" s="107">
        <v>1</v>
      </c>
      <c r="AH136" s="108">
        <f t="shared" si="28"/>
        <v>1</v>
      </c>
      <c r="AI136" s="80">
        <f t="shared" si="29"/>
        <v>0</v>
      </c>
      <c r="AJ136" s="80">
        <f t="shared" si="30"/>
        <v>0.77106828806338479</v>
      </c>
      <c r="AK136" s="106">
        <f t="shared" si="31"/>
        <v>0.77106828806338479</v>
      </c>
      <c r="AL136" s="108">
        <f t="shared" si="32"/>
        <v>0.22893171193661521</v>
      </c>
      <c r="AM136" s="106">
        <f t="shared" si="33"/>
        <v>-1.4743315210488532</v>
      </c>
      <c r="AN136" s="108">
        <f t="shared" si="34"/>
        <v>0</v>
      </c>
      <c r="AO136" s="80">
        <f t="shared" si="35"/>
        <v>3.3681148039327642</v>
      </c>
      <c r="BS136">
        <v>0.89610107604319034</v>
      </c>
      <c r="BT136">
        <v>0</v>
      </c>
      <c r="BU136">
        <v>1</v>
      </c>
      <c r="BV136" s="80">
        <f t="shared" si="39"/>
        <v>51</v>
      </c>
      <c r="BW136" s="80">
        <f t="shared" si="40"/>
        <v>81</v>
      </c>
      <c r="BX136" s="80">
        <f t="shared" si="36"/>
        <v>5.555555555555558E-2</v>
      </c>
      <c r="BY136" s="80">
        <f t="shared" si="37"/>
        <v>0.15625</v>
      </c>
      <c r="BZ136" s="80">
        <f t="shared" si="38"/>
        <v>0</v>
      </c>
    </row>
    <row r="137" spans="1:78" ht="15.75" x14ac:dyDescent="0.5">
      <c r="A137" s="83">
        <v>11.7</v>
      </c>
      <c r="B137" s="82">
        <v>82</v>
      </c>
      <c r="C137" s="82">
        <v>15</v>
      </c>
      <c r="D137" s="84">
        <v>0.88800000000000001</v>
      </c>
      <c r="E137" s="82">
        <v>202</v>
      </c>
      <c r="F137" s="82">
        <v>5</v>
      </c>
      <c r="G137" s="82">
        <v>147</v>
      </c>
      <c r="H137" s="29">
        <v>1</v>
      </c>
      <c r="I137" s="82">
        <v>40</v>
      </c>
      <c r="J137" s="82">
        <v>7</v>
      </c>
      <c r="K137" s="82">
        <v>3</v>
      </c>
      <c r="L137" s="62">
        <v>61</v>
      </c>
      <c r="M137" s="80">
        <v>1</v>
      </c>
      <c r="N137" s="30">
        <v>163</v>
      </c>
      <c r="O137" s="82">
        <v>1</v>
      </c>
      <c r="R137">
        <v>16.3</v>
      </c>
      <c r="S137">
        <v>102</v>
      </c>
      <c r="T137">
        <v>12</v>
      </c>
      <c r="U137">
        <v>8.4000000000000005E-2</v>
      </c>
      <c r="V137">
        <v>249</v>
      </c>
      <c r="W137">
        <v>2</v>
      </c>
      <c r="X137">
        <v>86</v>
      </c>
      <c r="Y137">
        <v>1</v>
      </c>
      <c r="Z137">
        <v>38</v>
      </c>
      <c r="AA137">
        <v>11</v>
      </c>
      <c r="AB137">
        <v>2</v>
      </c>
      <c r="AC137">
        <v>114</v>
      </c>
      <c r="AD137">
        <v>1</v>
      </c>
      <c r="AE137">
        <v>177</v>
      </c>
      <c r="AF137" s="106">
        <v>1</v>
      </c>
      <c r="AG137" s="107">
        <v>0</v>
      </c>
      <c r="AH137" s="108">
        <f t="shared" si="28"/>
        <v>1</v>
      </c>
      <c r="AI137" s="80">
        <f t="shared" si="29"/>
        <v>1</v>
      </c>
      <c r="AJ137" s="80">
        <f t="shared" si="30"/>
        <v>0.69491821847459423</v>
      </c>
      <c r="AK137" s="106">
        <f t="shared" si="31"/>
        <v>0.69491821847459423</v>
      </c>
      <c r="AL137" s="108">
        <f t="shared" si="32"/>
        <v>0.30508178152540577</v>
      </c>
      <c r="AM137" s="106">
        <f t="shared" si="33"/>
        <v>-0.36396111160072742</v>
      </c>
      <c r="AN137" s="108">
        <f t="shared" si="34"/>
        <v>100</v>
      </c>
      <c r="AO137" s="80">
        <f t="shared" si="35"/>
        <v>0.43901825195357053</v>
      </c>
      <c r="BS137">
        <v>0.89775869604825131</v>
      </c>
      <c r="BT137">
        <v>0</v>
      </c>
      <c r="BU137">
        <v>1</v>
      </c>
      <c r="BV137" s="80">
        <f t="shared" si="39"/>
        <v>51</v>
      </c>
      <c r="BW137" s="80">
        <f t="shared" si="40"/>
        <v>82</v>
      </c>
      <c r="BX137" s="80">
        <f t="shared" si="36"/>
        <v>5.555555555555558E-2</v>
      </c>
      <c r="BY137" s="80">
        <f t="shared" si="37"/>
        <v>0.14583333333333337</v>
      </c>
      <c r="BZ137" s="80">
        <f t="shared" si="38"/>
        <v>2.7006172839506137E-3</v>
      </c>
    </row>
    <row r="138" spans="1:78" ht="15.75" x14ac:dyDescent="0.5">
      <c r="A138" s="83">
        <v>9.4</v>
      </c>
      <c r="B138" s="82">
        <v>44</v>
      </c>
      <c r="C138" s="82">
        <v>12</v>
      </c>
      <c r="D138" s="84">
        <v>2.3239999999999998</v>
      </c>
      <c r="E138" s="82">
        <v>97</v>
      </c>
      <c r="F138" s="82">
        <v>2</v>
      </c>
      <c r="G138" s="82">
        <v>101</v>
      </c>
      <c r="H138" s="29">
        <v>0</v>
      </c>
      <c r="I138" s="82">
        <v>49</v>
      </c>
      <c r="J138" s="82">
        <v>19</v>
      </c>
      <c r="K138" s="82">
        <v>3</v>
      </c>
      <c r="L138" s="62">
        <v>21</v>
      </c>
      <c r="M138" s="80">
        <v>1</v>
      </c>
      <c r="N138" s="30">
        <v>179</v>
      </c>
      <c r="O138" s="82">
        <v>1</v>
      </c>
      <c r="R138">
        <v>16.7</v>
      </c>
      <c r="S138">
        <v>68</v>
      </c>
      <c r="T138">
        <v>4</v>
      </c>
      <c r="U138">
        <v>2.3519999999999999</v>
      </c>
      <c r="V138">
        <v>209</v>
      </c>
      <c r="W138">
        <v>0</v>
      </c>
      <c r="X138">
        <v>85</v>
      </c>
      <c r="Y138">
        <v>1</v>
      </c>
      <c r="Z138">
        <v>30</v>
      </c>
      <c r="AA138">
        <v>12</v>
      </c>
      <c r="AB138">
        <v>2</v>
      </c>
      <c r="AC138">
        <v>51</v>
      </c>
      <c r="AD138">
        <v>1</v>
      </c>
      <c r="AE138">
        <v>189</v>
      </c>
      <c r="AF138" s="106">
        <v>1</v>
      </c>
      <c r="AG138" s="107">
        <v>0</v>
      </c>
      <c r="AH138" s="108">
        <f t="shared" si="28"/>
        <v>1</v>
      </c>
      <c r="AI138" s="80">
        <f t="shared" si="29"/>
        <v>1</v>
      </c>
      <c r="AJ138" s="80">
        <f t="shared" si="30"/>
        <v>0.72521134370289331</v>
      </c>
      <c r="AK138" s="106">
        <f t="shared" si="31"/>
        <v>0.72521134370289331</v>
      </c>
      <c r="AL138" s="108">
        <f t="shared" si="32"/>
        <v>0.27478865629710669</v>
      </c>
      <c r="AM138" s="106">
        <f t="shared" si="33"/>
        <v>-0.32129215805211098</v>
      </c>
      <c r="AN138" s="108">
        <f t="shared" si="34"/>
        <v>100</v>
      </c>
      <c r="AO138" s="80">
        <f t="shared" si="35"/>
        <v>0.37890838123690868</v>
      </c>
      <c r="BS138">
        <v>0.89799017583121221</v>
      </c>
      <c r="BT138">
        <v>1</v>
      </c>
      <c r="BU138">
        <v>0</v>
      </c>
      <c r="BV138" s="80">
        <f t="shared" si="39"/>
        <v>52</v>
      </c>
      <c r="BW138" s="80">
        <f t="shared" si="40"/>
        <v>82</v>
      </c>
      <c r="BX138" s="80">
        <f t="shared" si="36"/>
        <v>3.703703703703709E-2</v>
      </c>
      <c r="BY138" s="80">
        <f t="shared" si="37"/>
        <v>0.14583333333333337</v>
      </c>
      <c r="BZ138" s="80">
        <f t="shared" si="38"/>
        <v>0</v>
      </c>
    </row>
    <row r="139" spans="1:78" ht="15.75" x14ac:dyDescent="0.5">
      <c r="A139" s="83">
        <v>9.5</v>
      </c>
      <c r="B139" s="82">
        <v>44</v>
      </c>
      <c r="C139" s="82">
        <v>10</v>
      </c>
      <c r="D139" s="84">
        <v>0.19600000000000001</v>
      </c>
      <c r="E139" s="82">
        <v>49</v>
      </c>
      <c r="F139" s="82">
        <v>3</v>
      </c>
      <c r="G139" s="82">
        <v>111</v>
      </c>
      <c r="H139" s="29">
        <v>0</v>
      </c>
      <c r="I139" s="82">
        <v>33</v>
      </c>
      <c r="J139" s="82">
        <v>12</v>
      </c>
      <c r="K139" s="82">
        <v>2</v>
      </c>
      <c r="L139" s="62">
        <v>15</v>
      </c>
      <c r="M139" s="80">
        <v>0</v>
      </c>
      <c r="N139" s="30">
        <v>189</v>
      </c>
      <c r="O139" s="82">
        <v>1</v>
      </c>
      <c r="R139">
        <v>16.8</v>
      </c>
      <c r="S139">
        <v>86</v>
      </c>
      <c r="T139">
        <v>8</v>
      </c>
      <c r="U139">
        <v>2.2839999999999998</v>
      </c>
      <c r="V139">
        <v>201</v>
      </c>
      <c r="W139">
        <v>0</v>
      </c>
      <c r="X139">
        <v>80</v>
      </c>
      <c r="Y139">
        <v>1</v>
      </c>
      <c r="Z139">
        <v>38</v>
      </c>
      <c r="AA139">
        <v>10</v>
      </c>
      <c r="AB139">
        <v>2</v>
      </c>
      <c r="AC139">
        <v>78</v>
      </c>
      <c r="AD139">
        <v>1</v>
      </c>
      <c r="AE139">
        <v>192</v>
      </c>
      <c r="AF139" s="106">
        <v>1</v>
      </c>
      <c r="AG139" s="107">
        <v>0</v>
      </c>
      <c r="AH139" s="108">
        <f t="shared" si="28"/>
        <v>1</v>
      </c>
      <c r="AI139" s="80">
        <f t="shared" si="29"/>
        <v>1</v>
      </c>
      <c r="AJ139" s="80">
        <f t="shared" si="30"/>
        <v>0.71942286947466338</v>
      </c>
      <c r="AK139" s="106">
        <f t="shared" si="31"/>
        <v>0.71942286947466338</v>
      </c>
      <c r="AL139" s="108">
        <f t="shared" si="32"/>
        <v>0.28057713052533662</v>
      </c>
      <c r="AM139" s="106">
        <f t="shared" si="33"/>
        <v>-0.32930595857526351</v>
      </c>
      <c r="AN139" s="108">
        <f t="shared" si="34"/>
        <v>100</v>
      </c>
      <c r="AO139" s="80">
        <f t="shared" si="35"/>
        <v>0.3900030738948006</v>
      </c>
      <c r="BS139">
        <v>0.89814095456607257</v>
      </c>
      <c r="BT139">
        <v>0</v>
      </c>
      <c r="BU139">
        <v>1</v>
      </c>
      <c r="BV139" s="80">
        <f t="shared" si="39"/>
        <v>52</v>
      </c>
      <c r="BW139" s="80">
        <f t="shared" si="40"/>
        <v>83</v>
      </c>
      <c r="BX139" s="80">
        <f t="shared" si="36"/>
        <v>3.703703703703709E-2</v>
      </c>
      <c r="BY139" s="80">
        <f t="shared" si="37"/>
        <v>0.13541666666666663</v>
      </c>
      <c r="BZ139" s="80">
        <f t="shared" si="38"/>
        <v>0</v>
      </c>
    </row>
    <row r="140" spans="1:78" ht="15.75" x14ac:dyDescent="0.5">
      <c r="A140" s="83">
        <v>8.6999999999999993</v>
      </c>
      <c r="B140" s="82">
        <v>51</v>
      </c>
      <c r="C140" s="82">
        <v>15</v>
      </c>
      <c r="D140" s="84">
        <v>0.18</v>
      </c>
      <c r="E140" s="82">
        <v>84</v>
      </c>
      <c r="F140" s="82">
        <v>4</v>
      </c>
      <c r="G140" s="82">
        <v>122</v>
      </c>
      <c r="H140" s="29">
        <v>1</v>
      </c>
      <c r="I140" s="82">
        <v>40</v>
      </c>
      <c r="J140" s="82">
        <v>8</v>
      </c>
      <c r="K140" s="82">
        <v>3</v>
      </c>
      <c r="L140" s="62">
        <v>26</v>
      </c>
      <c r="M140" s="80">
        <v>1</v>
      </c>
      <c r="N140" s="30">
        <v>180</v>
      </c>
      <c r="O140" s="82">
        <v>1</v>
      </c>
      <c r="R140">
        <v>16.899999999999999</v>
      </c>
      <c r="S140">
        <v>85</v>
      </c>
      <c r="T140">
        <v>12</v>
      </c>
      <c r="U140">
        <v>1.86</v>
      </c>
      <c r="V140">
        <v>311</v>
      </c>
      <c r="W140">
        <v>2</v>
      </c>
      <c r="X140">
        <v>124</v>
      </c>
      <c r="Y140">
        <v>1</v>
      </c>
      <c r="Z140">
        <v>37</v>
      </c>
      <c r="AA140">
        <v>13</v>
      </c>
      <c r="AB140">
        <v>2</v>
      </c>
      <c r="AC140">
        <v>62</v>
      </c>
      <c r="AD140">
        <v>1</v>
      </c>
      <c r="AE140">
        <v>172</v>
      </c>
      <c r="AF140" s="106">
        <v>1</v>
      </c>
      <c r="AG140" s="107">
        <v>0</v>
      </c>
      <c r="AH140" s="108">
        <f t="shared" si="28"/>
        <v>1</v>
      </c>
      <c r="AI140" s="80">
        <f t="shared" si="29"/>
        <v>1</v>
      </c>
      <c r="AJ140" s="80">
        <f t="shared" si="30"/>
        <v>0.89814095456607257</v>
      </c>
      <c r="AK140" s="106">
        <f t="shared" si="31"/>
        <v>0.89814095456607257</v>
      </c>
      <c r="AL140" s="108">
        <f t="shared" si="32"/>
        <v>0.10185904543392743</v>
      </c>
      <c r="AM140" s="106">
        <f t="shared" si="33"/>
        <v>-0.10742825800202696</v>
      </c>
      <c r="AN140" s="108">
        <f t="shared" si="34"/>
        <v>100</v>
      </c>
      <c r="AO140" s="80">
        <f t="shared" si="35"/>
        <v>0.1134109795529139</v>
      </c>
      <c r="BS140">
        <v>0.90019615004379949</v>
      </c>
      <c r="BT140">
        <v>0</v>
      </c>
      <c r="BU140">
        <v>1</v>
      </c>
      <c r="BV140" s="80">
        <f t="shared" si="39"/>
        <v>52</v>
      </c>
      <c r="BW140" s="80">
        <f t="shared" si="40"/>
        <v>84</v>
      </c>
      <c r="BX140" s="80">
        <f t="shared" si="36"/>
        <v>3.703703703703709E-2</v>
      </c>
      <c r="BY140" s="80">
        <f t="shared" si="37"/>
        <v>0.125</v>
      </c>
      <c r="BZ140" s="80">
        <f t="shared" si="38"/>
        <v>0</v>
      </c>
    </row>
    <row r="141" spans="1:78" ht="15.75" x14ac:dyDescent="0.5">
      <c r="A141" s="83">
        <v>12.8</v>
      </c>
      <c r="B141" s="82">
        <v>70</v>
      </c>
      <c r="C141" s="82">
        <v>13</v>
      </c>
      <c r="D141" s="84">
        <v>1.4159999999999999</v>
      </c>
      <c r="E141" s="82">
        <v>209</v>
      </c>
      <c r="F141" s="82">
        <v>2</v>
      </c>
      <c r="G141" s="82">
        <v>85</v>
      </c>
      <c r="H141" s="29">
        <v>1</v>
      </c>
      <c r="I141" s="82">
        <v>45</v>
      </c>
      <c r="J141" s="82">
        <v>6</v>
      </c>
      <c r="K141" s="82">
        <v>3</v>
      </c>
      <c r="L141" s="62">
        <v>57</v>
      </c>
      <c r="M141" s="80">
        <v>0</v>
      </c>
      <c r="N141" s="30">
        <v>175</v>
      </c>
      <c r="O141" s="82">
        <v>1</v>
      </c>
      <c r="R141">
        <v>17</v>
      </c>
      <c r="S141">
        <v>75</v>
      </c>
      <c r="T141">
        <v>7</v>
      </c>
      <c r="U141">
        <v>0.995</v>
      </c>
      <c r="V141">
        <v>185</v>
      </c>
      <c r="W141">
        <v>2</v>
      </c>
      <c r="X141">
        <v>99</v>
      </c>
      <c r="Y141">
        <v>1</v>
      </c>
      <c r="Z141">
        <v>30</v>
      </c>
      <c r="AA141">
        <v>10</v>
      </c>
      <c r="AB141">
        <v>2</v>
      </c>
      <c r="AC141">
        <v>58</v>
      </c>
      <c r="AD141">
        <v>1</v>
      </c>
      <c r="AE141">
        <v>189</v>
      </c>
      <c r="AF141" s="106">
        <v>1</v>
      </c>
      <c r="AG141" s="107">
        <v>0</v>
      </c>
      <c r="AH141" s="108">
        <f t="shared" si="28"/>
        <v>1</v>
      </c>
      <c r="AI141" s="80">
        <f t="shared" si="29"/>
        <v>1</v>
      </c>
      <c r="AJ141" s="80">
        <f t="shared" si="30"/>
        <v>0.59818047494714055</v>
      </c>
      <c r="AK141" s="106">
        <f t="shared" si="31"/>
        <v>0.59818047494714055</v>
      </c>
      <c r="AL141" s="108">
        <f t="shared" si="32"/>
        <v>0.40181952505285945</v>
      </c>
      <c r="AM141" s="106">
        <f t="shared" si="33"/>
        <v>-0.51386277299276228</v>
      </c>
      <c r="AN141" s="108">
        <f t="shared" si="34"/>
        <v>100</v>
      </c>
      <c r="AO141" s="80">
        <f t="shared" si="35"/>
        <v>0.67173627672880332</v>
      </c>
      <c r="BS141">
        <v>0.90611981236222294</v>
      </c>
      <c r="BT141">
        <v>0</v>
      </c>
      <c r="BU141">
        <v>1</v>
      </c>
      <c r="BV141" s="80">
        <f t="shared" si="39"/>
        <v>52</v>
      </c>
      <c r="BW141" s="80">
        <f t="shared" si="40"/>
        <v>85</v>
      </c>
      <c r="BX141" s="80">
        <f t="shared" si="36"/>
        <v>3.703703703703709E-2</v>
      </c>
      <c r="BY141" s="80">
        <f t="shared" si="37"/>
        <v>0.11458333333333337</v>
      </c>
      <c r="BZ141" s="80">
        <f t="shared" si="38"/>
        <v>0</v>
      </c>
    </row>
    <row r="142" spans="1:78" ht="15.75" x14ac:dyDescent="0.5">
      <c r="A142" s="83">
        <v>6.6</v>
      </c>
      <c r="B142" s="82">
        <v>44</v>
      </c>
      <c r="C142" s="82">
        <v>2</v>
      </c>
      <c r="D142" s="84">
        <v>0.115</v>
      </c>
      <c r="E142" s="82">
        <v>70</v>
      </c>
      <c r="F142" s="82">
        <v>3</v>
      </c>
      <c r="G142" s="82">
        <v>137</v>
      </c>
      <c r="H142" s="29">
        <v>0</v>
      </c>
      <c r="I142" s="82">
        <v>46</v>
      </c>
      <c r="J142" s="82">
        <v>6</v>
      </c>
      <c r="K142" s="82">
        <v>3</v>
      </c>
      <c r="L142" s="62">
        <v>19</v>
      </c>
      <c r="M142" s="80">
        <v>0</v>
      </c>
      <c r="N142" s="30">
        <v>167</v>
      </c>
      <c r="O142" s="82">
        <v>0</v>
      </c>
      <c r="R142">
        <v>17.100000000000001</v>
      </c>
      <c r="S142">
        <v>65</v>
      </c>
      <c r="T142">
        <v>8</v>
      </c>
      <c r="U142">
        <v>0.93700000000000006</v>
      </c>
      <c r="V142">
        <v>215</v>
      </c>
      <c r="W142">
        <v>4</v>
      </c>
      <c r="X142">
        <v>112</v>
      </c>
      <c r="Y142">
        <v>1</v>
      </c>
      <c r="Z142">
        <v>31</v>
      </c>
      <c r="AA142">
        <v>12</v>
      </c>
      <c r="AB142">
        <v>5</v>
      </c>
      <c r="AC142">
        <v>42</v>
      </c>
      <c r="AD142">
        <v>1</v>
      </c>
      <c r="AE142">
        <v>192</v>
      </c>
      <c r="AF142" s="106">
        <v>0</v>
      </c>
      <c r="AG142" s="107">
        <v>1</v>
      </c>
      <c r="AH142" s="108">
        <f t="shared" si="28"/>
        <v>1</v>
      </c>
      <c r="AI142" s="80">
        <f t="shared" si="29"/>
        <v>0</v>
      </c>
      <c r="AJ142" s="80">
        <f t="shared" si="30"/>
        <v>0.75370325832430374</v>
      </c>
      <c r="AK142" s="106">
        <f t="shared" si="31"/>
        <v>0.75370325832430374</v>
      </c>
      <c r="AL142" s="108">
        <f t="shared" si="32"/>
        <v>0.24629674167569626</v>
      </c>
      <c r="AM142" s="106">
        <f t="shared" si="33"/>
        <v>-1.4012182030308631</v>
      </c>
      <c r="AN142" s="108">
        <f t="shared" si="34"/>
        <v>0</v>
      </c>
      <c r="AO142" s="80">
        <f t="shared" si="35"/>
        <v>3.0601430339534073</v>
      </c>
      <c r="BS142">
        <v>0.91172905619081945</v>
      </c>
      <c r="BT142">
        <v>0</v>
      </c>
      <c r="BU142">
        <v>1</v>
      </c>
      <c r="BV142" s="80">
        <f t="shared" si="39"/>
        <v>52</v>
      </c>
      <c r="BW142" s="80">
        <f t="shared" si="40"/>
        <v>86</v>
      </c>
      <c r="BX142" s="80">
        <f t="shared" si="36"/>
        <v>3.703703703703709E-2</v>
      </c>
      <c r="BY142" s="80">
        <f t="shared" si="37"/>
        <v>0.10416666666666663</v>
      </c>
      <c r="BZ142" s="80">
        <f t="shared" si="38"/>
        <v>0</v>
      </c>
    </row>
    <row r="143" spans="1:78" ht="15.75" x14ac:dyDescent="0.5">
      <c r="A143" s="83">
        <v>17</v>
      </c>
      <c r="B143" s="82">
        <v>75</v>
      </c>
      <c r="C143" s="82">
        <v>7</v>
      </c>
      <c r="D143" s="84">
        <v>0.995</v>
      </c>
      <c r="E143" s="82">
        <v>185</v>
      </c>
      <c r="F143" s="82">
        <v>2</v>
      </c>
      <c r="G143" s="82">
        <v>99</v>
      </c>
      <c r="H143" s="29">
        <v>1</v>
      </c>
      <c r="I143" s="82">
        <v>30</v>
      </c>
      <c r="J143" s="82">
        <v>10</v>
      </c>
      <c r="K143" s="82">
        <v>2</v>
      </c>
      <c r="L143" s="62">
        <v>58</v>
      </c>
      <c r="M143" s="80">
        <v>1</v>
      </c>
      <c r="N143" s="30">
        <v>189</v>
      </c>
      <c r="O143" s="82">
        <v>1</v>
      </c>
      <c r="R143">
        <v>17.100000000000001</v>
      </c>
      <c r="S143">
        <v>76</v>
      </c>
      <c r="T143">
        <v>5</v>
      </c>
      <c r="U143">
        <v>0.81899999999999995</v>
      </c>
      <c r="V143">
        <v>266</v>
      </c>
      <c r="W143">
        <v>4</v>
      </c>
      <c r="X143">
        <v>92</v>
      </c>
      <c r="Y143">
        <v>1</v>
      </c>
      <c r="Z143">
        <v>52</v>
      </c>
      <c r="AA143">
        <v>18</v>
      </c>
      <c r="AB143">
        <v>5</v>
      </c>
      <c r="AC143">
        <v>87</v>
      </c>
      <c r="AD143">
        <v>1</v>
      </c>
      <c r="AE143">
        <v>186</v>
      </c>
      <c r="AF143" s="106">
        <v>0</v>
      </c>
      <c r="AG143" s="107">
        <v>1</v>
      </c>
      <c r="AH143" s="108">
        <f t="shared" si="28"/>
        <v>1</v>
      </c>
      <c r="AI143" s="80">
        <f t="shared" si="29"/>
        <v>0</v>
      </c>
      <c r="AJ143" s="80">
        <f t="shared" si="30"/>
        <v>0.63725232165604873</v>
      </c>
      <c r="AK143" s="106">
        <f t="shared" si="31"/>
        <v>0.63725232165604873</v>
      </c>
      <c r="AL143" s="108">
        <f t="shared" si="32"/>
        <v>0.36274767834395127</v>
      </c>
      <c r="AM143" s="106">
        <f t="shared" si="33"/>
        <v>-1.0140477873928315</v>
      </c>
      <c r="AN143" s="108">
        <f t="shared" si="34"/>
        <v>0</v>
      </c>
      <c r="AO143" s="80">
        <f t="shared" si="35"/>
        <v>1.7567371473341775</v>
      </c>
      <c r="BS143">
        <v>0.91519223537380368</v>
      </c>
      <c r="BT143">
        <v>0</v>
      </c>
      <c r="BU143">
        <v>1</v>
      </c>
      <c r="BV143" s="80">
        <f t="shared" si="39"/>
        <v>52</v>
      </c>
      <c r="BW143" s="80">
        <f t="shared" si="40"/>
        <v>87</v>
      </c>
      <c r="BX143" s="80">
        <f t="shared" si="36"/>
        <v>3.703703703703709E-2</v>
      </c>
      <c r="BY143" s="80">
        <f t="shared" si="37"/>
        <v>9.375E-2</v>
      </c>
      <c r="BZ143" s="80">
        <f t="shared" si="38"/>
        <v>0</v>
      </c>
    </row>
    <row r="144" spans="1:78" ht="15.75" x14ac:dyDescent="0.5">
      <c r="A144" s="83">
        <v>16.7</v>
      </c>
      <c r="B144" s="82">
        <v>68</v>
      </c>
      <c r="C144" s="82">
        <v>4</v>
      </c>
      <c r="D144" s="84">
        <v>2.3519999999999999</v>
      </c>
      <c r="E144" s="82">
        <v>209</v>
      </c>
      <c r="F144" s="82">
        <v>0</v>
      </c>
      <c r="G144" s="82">
        <v>85</v>
      </c>
      <c r="H144" s="29">
        <v>1</v>
      </c>
      <c r="I144" s="82">
        <v>30</v>
      </c>
      <c r="J144" s="82">
        <v>12</v>
      </c>
      <c r="K144" s="82">
        <v>2</v>
      </c>
      <c r="L144" s="62">
        <v>51</v>
      </c>
      <c r="M144" s="80">
        <v>1</v>
      </c>
      <c r="N144" s="30">
        <v>189</v>
      </c>
      <c r="O144" s="82">
        <v>1</v>
      </c>
      <c r="R144">
        <v>18.2</v>
      </c>
      <c r="S144">
        <v>66</v>
      </c>
      <c r="T144">
        <v>7</v>
      </c>
      <c r="U144">
        <v>1.3720000000000001</v>
      </c>
      <c r="V144">
        <v>287</v>
      </c>
      <c r="W144">
        <v>1</v>
      </c>
      <c r="X144">
        <v>85</v>
      </c>
      <c r="Y144">
        <v>1</v>
      </c>
      <c r="Z144">
        <v>29</v>
      </c>
      <c r="AA144">
        <v>10</v>
      </c>
      <c r="AB144">
        <v>2</v>
      </c>
      <c r="AC144">
        <v>66</v>
      </c>
      <c r="AD144">
        <v>0</v>
      </c>
      <c r="AE144">
        <v>180</v>
      </c>
      <c r="AF144" s="106">
        <v>1</v>
      </c>
      <c r="AG144" s="107">
        <v>0</v>
      </c>
      <c r="AH144" s="108">
        <f t="shared" si="28"/>
        <v>1</v>
      </c>
      <c r="AI144" s="80">
        <f t="shared" si="29"/>
        <v>1</v>
      </c>
      <c r="AJ144" s="80">
        <f t="shared" si="30"/>
        <v>0.89775869604825131</v>
      </c>
      <c r="AK144" s="106">
        <f t="shared" si="31"/>
        <v>0.89775869604825131</v>
      </c>
      <c r="AL144" s="108">
        <f t="shared" si="32"/>
        <v>0.10224130395174869</v>
      </c>
      <c r="AM144" s="106">
        <f t="shared" si="33"/>
        <v>-0.10785395943079364</v>
      </c>
      <c r="AN144" s="108">
        <f t="shared" si="34"/>
        <v>100</v>
      </c>
      <c r="AO144" s="80">
        <f t="shared" si="35"/>
        <v>0.11388506109915039</v>
      </c>
      <c r="BS144">
        <v>0.91966395188569028</v>
      </c>
      <c r="BT144">
        <v>0</v>
      </c>
      <c r="BU144">
        <v>1</v>
      </c>
      <c r="BV144" s="80">
        <f t="shared" si="39"/>
        <v>52</v>
      </c>
      <c r="BW144" s="80">
        <f t="shared" si="40"/>
        <v>88</v>
      </c>
      <c r="BX144" s="80">
        <f t="shared" si="36"/>
        <v>3.703703703703709E-2</v>
      </c>
      <c r="BY144" s="80">
        <f t="shared" si="37"/>
        <v>8.333333333333337E-2</v>
      </c>
      <c r="BZ144" s="80">
        <f t="shared" si="38"/>
        <v>1.5432098765432174E-3</v>
      </c>
    </row>
    <row r="145" spans="1:78" ht="15.75" x14ac:dyDescent="0.5">
      <c r="A145" s="83">
        <v>15.9</v>
      </c>
      <c r="B145" s="82">
        <v>84</v>
      </c>
      <c r="C145" s="82">
        <v>9</v>
      </c>
      <c r="D145" s="84">
        <v>1.2589999999999999</v>
      </c>
      <c r="E145" s="82">
        <v>175</v>
      </c>
      <c r="F145" s="82">
        <v>1</v>
      </c>
      <c r="G145" s="82">
        <v>84</v>
      </c>
      <c r="H145" s="29">
        <v>1</v>
      </c>
      <c r="I145" s="82">
        <v>31</v>
      </c>
      <c r="J145" s="82">
        <v>8</v>
      </c>
      <c r="K145" s="82">
        <v>2</v>
      </c>
      <c r="L145" s="62">
        <v>76</v>
      </c>
      <c r="M145" s="80">
        <v>1</v>
      </c>
      <c r="N145" s="30">
        <v>190</v>
      </c>
      <c r="O145" s="82">
        <v>1</v>
      </c>
      <c r="R145">
        <v>18.2</v>
      </c>
      <c r="S145">
        <v>88</v>
      </c>
      <c r="T145">
        <v>12</v>
      </c>
      <c r="U145">
        <v>1.6</v>
      </c>
      <c r="V145">
        <v>282</v>
      </c>
      <c r="W145">
        <v>0</v>
      </c>
      <c r="X145">
        <v>72</v>
      </c>
      <c r="Y145">
        <v>1</v>
      </c>
      <c r="Z145">
        <v>39</v>
      </c>
      <c r="AA145">
        <v>18</v>
      </c>
      <c r="AB145">
        <v>1</v>
      </c>
      <c r="AC145">
        <v>29</v>
      </c>
      <c r="AD145">
        <v>1</v>
      </c>
      <c r="AE145">
        <v>185</v>
      </c>
      <c r="AF145" s="106">
        <v>1</v>
      </c>
      <c r="AG145" s="107">
        <v>0</v>
      </c>
      <c r="AH145" s="108">
        <f t="shared" si="28"/>
        <v>1</v>
      </c>
      <c r="AI145" s="80">
        <f t="shared" si="29"/>
        <v>1</v>
      </c>
      <c r="AJ145" s="80">
        <f t="shared" si="30"/>
        <v>0.79518989580800337</v>
      </c>
      <c r="AK145" s="106">
        <f t="shared" si="31"/>
        <v>0.79518989580800337</v>
      </c>
      <c r="AL145" s="108">
        <f t="shared" si="32"/>
        <v>0.20481010419199663</v>
      </c>
      <c r="AM145" s="106">
        <f t="shared" si="33"/>
        <v>-0.22917433019936975</v>
      </c>
      <c r="AN145" s="108">
        <f t="shared" si="34"/>
        <v>100</v>
      </c>
      <c r="AO145" s="80">
        <f t="shared" si="35"/>
        <v>0.25756125080523851</v>
      </c>
      <c r="BS145">
        <v>0.9290050207479712</v>
      </c>
      <c r="BT145">
        <v>1</v>
      </c>
      <c r="BU145">
        <v>0</v>
      </c>
      <c r="BV145" s="80">
        <f t="shared" si="39"/>
        <v>53</v>
      </c>
      <c r="BW145" s="80">
        <f t="shared" si="40"/>
        <v>88</v>
      </c>
      <c r="BX145" s="80">
        <f t="shared" si="36"/>
        <v>1.851851851851849E-2</v>
      </c>
      <c r="BY145" s="80">
        <f t="shared" si="37"/>
        <v>8.333333333333337E-2</v>
      </c>
      <c r="BZ145" s="80">
        <f t="shared" si="38"/>
        <v>0</v>
      </c>
    </row>
    <row r="146" spans="1:78" ht="15.75" x14ac:dyDescent="0.5">
      <c r="A146" s="83">
        <v>7.9</v>
      </c>
      <c r="B146" s="82">
        <v>51</v>
      </c>
      <c r="C146" s="82">
        <v>3</v>
      </c>
      <c r="D146" s="84">
        <v>1.464</v>
      </c>
      <c r="E146" s="82">
        <v>118</v>
      </c>
      <c r="F146" s="82">
        <v>4</v>
      </c>
      <c r="G146" s="82">
        <v>115</v>
      </c>
      <c r="H146" s="29">
        <v>0</v>
      </c>
      <c r="I146" s="82">
        <v>46</v>
      </c>
      <c r="J146" s="82">
        <v>6</v>
      </c>
      <c r="K146" s="82">
        <v>4</v>
      </c>
      <c r="L146" s="62">
        <v>31</v>
      </c>
      <c r="M146" s="80">
        <v>0</v>
      </c>
      <c r="N146" s="30">
        <v>167</v>
      </c>
      <c r="O146" s="82">
        <v>1</v>
      </c>
      <c r="R146">
        <v>18.3</v>
      </c>
      <c r="S146">
        <v>89</v>
      </c>
      <c r="T146">
        <v>6</v>
      </c>
      <c r="U146">
        <v>0.71099999999999997</v>
      </c>
      <c r="V146">
        <v>232</v>
      </c>
      <c r="W146">
        <v>4</v>
      </c>
      <c r="X146">
        <v>99</v>
      </c>
      <c r="Y146">
        <v>1</v>
      </c>
      <c r="Z146">
        <v>47</v>
      </c>
      <c r="AA146">
        <v>13</v>
      </c>
      <c r="AB146">
        <v>3</v>
      </c>
      <c r="AC146">
        <v>89</v>
      </c>
      <c r="AD146">
        <v>1</v>
      </c>
      <c r="AE146">
        <v>193</v>
      </c>
      <c r="AF146" s="106">
        <v>0</v>
      </c>
      <c r="AG146" s="107">
        <v>1</v>
      </c>
      <c r="AH146" s="108">
        <f t="shared" si="28"/>
        <v>1</v>
      </c>
      <c r="AI146" s="80">
        <f t="shared" si="29"/>
        <v>0</v>
      </c>
      <c r="AJ146" s="80">
        <f t="shared" si="30"/>
        <v>0.6961409139829563</v>
      </c>
      <c r="AK146" s="106">
        <f t="shared" si="31"/>
        <v>0.6961409139829563</v>
      </c>
      <c r="AL146" s="108">
        <f t="shared" si="32"/>
        <v>0.3038590860170437</v>
      </c>
      <c r="AM146" s="106">
        <f t="shared" si="33"/>
        <v>-1.1911912178791439</v>
      </c>
      <c r="AN146" s="108">
        <f t="shared" si="34"/>
        <v>0</v>
      </c>
      <c r="AO146" s="80">
        <f t="shared" si="35"/>
        <v>2.2909991703980483</v>
      </c>
      <c r="BS146">
        <v>0.92981236239341647</v>
      </c>
      <c r="BT146">
        <v>0</v>
      </c>
      <c r="BU146">
        <v>1</v>
      </c>
      <c r="BV146" s="80">
        <f t="shared" si="39"/>
        <v>53</v>
      </c>
      <c r="BW146" s="80">
        <f t="shared" si="40"/>
        <v>89</v>
      </c>
      <c r="BX146" s="80">
        <f t="shared" si="36"/>
        <v>1.851851851851849E-2</v>
      </c>
      <c r="BY146" s="80">
        <f t="shared" si="37"/>
        <v>7.291666666666663E-2</v>
      </c>
      <c r="BZ146" s="80">
        <f t="shared" si="38"/>
        <v>0</v>
      </c>
    </row>
    <row r="147" spans="1:78" ht="15.75" x14ac:dyDescent="0.5">
      <c r="A147" s="83">
        <v>14.1</v>
      </c>
      <c r="B147" s="82">
        <v>88</v>
      </c>
      <c r="C147" s="82">
        <v>5</v>
      </c>
      <c r="D147" s="84">
        <v>0.504</v>
      </c>
      <c r="E147" s="82">
        <v>253</v>
      </c>
      <c r="F147" s="82">
        <v>3</v>
      </c>
      <c r="G147" s="82">
        <v>124</v>
      </c>
      <c r="H147" s="29">
        <v>1</v>
      </c>
      <c r="I147" s="82">
        <v>42</v>
      </c>
      <c r="J147" s="82">
        <v>9</v>
      </c>
      <c r="K147" s="82">
        <v>3</v>
      </c>
      <c r="L147" s="62">
        <v>63</v>
      </c>
      <c r="M147" s="80">
        <v>1</v>
      </c>
      <c r="N147" s="30">
        <v>172</v>
      </c>
      <c r="O147" s="82">
        <v>0</v>
      </c>
      <c r="R147">
        <v>18.5</v>
      </c>
      <c r="S147">
        <v>62</v>
      </c>
      <c r="T147">
        <v>6</v>
      </c>
      <c r="U147">
        <v>2.0190000000000001</v>
      </c>
      <c r="V147">
        <v>238</v>
      </c>
      <c r="W147">
        <v>0</v>
      </c>
      <c r="X147">
        <v>77</v>
      </c>
      <c r="Y147">
        <v>1</v>
      </c>
      <c r="Z147">
        <v>32</v>
      </c>
      <c r="AA147">
        <v>15</v>
      </c>
      <c r="AB147">
        <v>4</v>
      </c>
      <c r="AC147">
        <v>40</v>
      </c>
      <c r="AD147">
        <v>1</v>
      </c>
      <c r="AE147">
        <v>192</v>
      </c>
      <c r="AF147" s="106">
        <v>1</v>
      </c>
      <c r="AG147" s="107">
        <v>0</v>
      </c>
      <c r="AH147" s="108">
        <f t="shared" si="28"/>
        <v>1</v>
      </c>
      <c r="AI147" s="80">
        <f t="shared" si="29"/>
        <v>1</v>
      </c>
      <c r="AJ147" s="80">
        <f t="shared" si="30"/>
        <v>0.58007392545887237</v>
      </c>
      <c r="AK147" s="106">
        <f t="shared" si="31"/>
        <v>0.58007392545887237</v>
      </c>
      <c r="AL147" s="108">
        <f t="shared" si="32"/>
        <v>0.41992607454112763</v>
      </c>
      <c r="AM147" s="106">
        <f t="shared" si="33"/>
        <v>-0.54459972587600203</v>
      </c>
      <c r="AN147" s="108">
        <f t="shared" si="34"/>
        <v>100</v>
      </c>
      <c r="AO147" s="80">
        <f t="shared" si="35"/>
        <v>0.72391820440634624</v>
      </c>
      <c r="BS147">
        <v>0.9470999759751797</v>
      </c>
      <c r="BT147">
        <v>0</v>
      </c>
      <c r="BU147">
        <v>1</v>
      </c>
      <c r="BV147" s="80">
        <f t="shared" si="39"/>
        <v>53</v>
      </c>
      <c r="BW147" s="80">
        <f t="shared" si="40"/>
        <v>90</v>
      </c>
      <c r="BX147" s="80">
        <f t="shared" si="36"/>
        <v>1.851851851851849E-2</v>
      </c>
      <c r="BY147" s="80">
        <f t="shared" si="37"/>
        <v>6.25E-2</v>
      </c>
      <c r="BZ147" s="80">
        <f t="shared" si="38"/>
        <v>1.1574074074074056E-3</v>
      </c>
    </row>
    <row r="148" spans="1:78" ht="15.75" x14ac:dyDescent="0.5">
      <c r="A148" s="83">
        <v>8.1</v>
      </c>
      <c r="B148" s="82">
        <v>58</v>
      </c>
      <c r="C148" s="82">
        <v>19</v>
      </c>
      <c r="D148" s="84">
        <v>0.44700000000000001</v>
      </c>
      <c r="E148" s="82">
        <v>20</v>
      </c>
      <c r="F148" s="82">
        <v>4</v>
      </c>
      <c r="G148" s="82">
        <v>129</v>
      </c>
      <c r="H148" s="29">
        <v>0</v>
      </c>
      <c r="I148" s="82">
        <v>43</v>
      </c>
      <c r="J148" s="82">
        <v>10</v>
      </c>
      <c r="K148" s="82">
        <v>3</v>
      </c>
      <c r="L148" s="62">
        <v>35</v>
      </c>
      <c r="M148" s="80">
        <v>0</v>
      </c>
      <c r="N148" s="30">
        <v>184</v>
      </c>
      <c r="O148" s="82">
        <v>1</v>
      </c>
      <c r="R148">
        <v>19</v>
      </c>
      <c r="S148">
        <v>79</v>
      </c>
      <c r="T148">
        <v>7</v>
      </c>
      <c r="U148">
        <v>1.72</v>
      </c>
      <c r="V148">
        <v>255</v>
      </c>
      <c r="W148">
        <v>1</v>
      </c>
      <c r="X148">
        <v>98</v>
      </c>
      <c r="Y148">
        <v>1</v>
      </c>
      <c r="Z148">
        <v>40</v>
      </c>
      <c r="AA148">
        <v>13</v>
      </c>
      <c r="AB148">
        <v>2</v>
      </c>
      <c r="AC148">
        <v>64</v>
      </c>
      <c r="AD148">
        <v>1</v>
      </c>
      <c r="AE148">
        <v>188</v>
      </c>
      <c r="AF148" s="106">
        <v>1</v>
      </c>
      <c r="AG148" s="107">
        <v>0</v>
      </c>
      <c r="AH148" s="108">
        <f t="shared" si="28"/>
        <v>1</v>
      </c>
      <c r="AI148" s="80">
        <f t="shared" si="29"/>
        <v>1</v>
      </c>
      <c r="AJ148" s="80">
        <f t="shared" si="30"/>
        <v>0.62374437346370448</v>
      </c>
      <c r="AK148" s="106">
        <f t="shared" si="31"/>
        <v>0.62374437346370448</v>
      </c>
      <c r="AL148" s="108">
        <f t="shared" si="32"/>
        <v>0.37625562653629552</v>
      </c>
      <c r="AM148" s="106">
        <f t="shared" si="33"/>
        <v>-0.47201465245616453</v>
      </c>
      <c r="AN148" s="108">
        <f t="shared" si="34"/>
        <v>100</v>
      </c>
      <c r="AO148" s="80">
        <f t="shared" si="35"/>
        <v>0.60322087467806185</v>
      </c>
      <c r="BS148">
        <v>0.94953006756524094</v>
      </c>
      <c r="BT148">
        <v>1</v>
      </c>
      <c r="BU148">
        <v>0</v>
      </c>
      <c r="BV148" s="80">
        <f t="shared" si="39"/>
        <v>54</v>
      </c>
      <c r="BW148" s="80">
        <f t="shared" si="40"/>
        <v>90</v>
      </c>
      <c r="BX148" s="80">
        <f t="shared" si="36"/>
        <v>0</v>
      </c>
      <c r="BY148" s="80">
        <f t="shared" si="37"/>
        <v>6.25E-2</v>
      </c>
      <c r="BZ148" s="80">
        <f t="shared" si="38"/>
        <v>0</v>
      </c>
    </row>
    <row r="149" spans="1:78" ht="15.75" x14ac:dyDescent="0.5">
      <c r="A149" s="83">
        <v>13.6</v>
      </c>
      <c r="B149" s="82">
        <v>66</v>
      </c>
      <c r="C149" s="82">
        <v>17</v>
      </c>
      <c r="D149" s="84">
        <v>2.62</v>
      </c>
      <c r="E149" s="82">
        <v>103</v>
      </c>
      <c r="F149" s="82">
        <v>2</v>
      </c>
      <c r="G149" s="82">
        <v>102</v>
      </c>
      <c r="H149" s="29">
        <v>1</v>
      </c>
      <c r="I149" s="82">
        <v>39</v>
      </c>
      <c r="J149" s="82">
        <v>8</v>
      </c>
      <c r="K149" s="82">
        <v>3</v>
      </c>
      <c r="L149" s="62">
        <v>48</v>
      </c>
      <c r="M149" s="80">
        <v>0</v>
      </c>
      <c r="N149" s="30">
        <v>172</v>
      </c>
      <c r="O149" s="82">
        <v>0</v>
      </c>
      <c r="R149">
        <v>19.3</v>
      </c>
      <c r="S149">
        <v>74</v>
      </c>
      <c r="T149">
        <v>7</v>
      </c>
      <c r="U149">
        <v>0.248</v>
      </c>
      <c r="V149">
        <v>301</v>
      </c>
      <c r="W149">
        <v>1</v>
      </c>
      <c r="X149">
        <v>96</v>
      </c>
      <c r="Y149">
        <v>1</v>
      </c>
      <c r="Z149">
        <v>39</v>
      </c>
      <c r="AA149">
        <v>21</v>
      </c>
      <c r="AB149">
        <v>5</v>
      </c>
      <c r="AC149">
        <v>86</v>
      </c>
      <c r="AD149">
        <v>1</v>
      </c>
      <c r="AE149">
        <v>187</v>
      </c>
      <c r="AF149" s="106">
        <v>1</v>
      </c>
      <c r="AG149" s="107">
        <v>0</v>
      </c>
      <c r="AH149" s="108">
        <f t="shared" si="28"/>
        <v>1</v>
      </c>
      <c r="AI149" s="80">
        <f t="shared" si="29"/>
        <v>1</v>
      </c>
      <c r="AJ149" s="80">
        <f t="shared" si="30"/>
        <v>0.62896099169120745</v>
      </c>
      <c r="AK149" s="106">
        <f t="shared" si="31"/>
        <v>0.62896099169120745</v>
      </c>
      <c r="AL149" s="108">
        <f t="shared" si="32"/>
        <v>0.37103900830879255</v>
      </c>
      <c r="AM149" s="106">
        <f t="shared" si="33"/>
        <v>-0.46368604059396967</v>
      </c>
      <c r="AN149" s="108">
        <f t="shared" si="34"/>
        <v>100</v>
      </c>
      <c r="AO149" s="80">
        <f t="shared" si="35"/>
        <v>0.5899237205651009</v>
      </c>
      <c r="BS149">
        <v>0.95609138658375814</v>
      </c>
      <c r="BT149">
        <v>0</v>
      </c>
      <c r="BU149">
        <v>1</v>
      </c>
      <c r="BV149" s="80">
        <f t="shared" si="39"/>
        <v>54</v>
      </c>
      <c r="BW149" s="80">
        <f t="shared" si="40"/>
        <v>91</v>
      </c>
      <c r="BX149" s="80">
        <f t="shared" si="36"/>
        <v>0</v>
      </c>
      <c r="BY149" s="80">
        <f t="shared" si="37"/>
        <v>5.208333333333337E-2</v>
      </c>
      <c r="BZ149" s="80">
        <f t="shared" si="38"/>
        <v>0</v>
      </c>
    </row>
    <row r="150" spans="1:78" ht="15.75" x14ac:dyDescent="0.5">
      <c r="A150" s="83">
        <v>10</v>
      </c>
      <c r="B150" s="82">
        <v>55</v>
      </c>
      <c r="C150" s="82">
        <v>8</v>
      </c>
      <c r="D150" s="84">
        <v>1.1679999999999999</v>
      </c>
      <c r="E150" s="82">
        <v>120</v>
      </c>
      <c r="F150" s="82">
        <v>3</v>
      </c>
      <c r="G150" s="82">
        <v>114</v>
      </c>
      <c r="H150" s="29">
        <v>0</v>
      </c>
      <c r="I150" s="82">
        <v>52</v>
      </c>
      <c r="J150" s="82">
        <v>10</v>
      </c>
      <c r="K150" s="82">
        <v>3</v>
      </c>
      <c r="L150" s="62">
        <v>34</v>
      </c>
      <c r="M150" s="80">
        <v>0</v>
      </c>
      <c r="N150" s="30">
        <v>182</v>
      </c>
      <c r="O150" s="82">
        <v>1</v>
      </c>
      <c r="R150">
        <v>19.5</v>
      </c>
      <c r="S150">
        <v>99</v>
      </c>
      <c r="T150">
        <v>9</v>
      </c>
      <c r="U150">
        <v>1.76</v>
      </c>
      <c r="V150">
        <v>369</v>
      </c>
      <c r="W150">
        <v>4</v>
      </c>
      <c r="X150">
        <v>85</v>
      </c>
      <c r="Y150">
        <v>1</v>
      </c>
      <c r="Z150">
        <v>38</v>
      </c>
      <c r="AA150">
        <v>12</v>
      </c>
      <c r="AB150">
        <v>2</v>
      </c>
      <c r="AC150">
        <v>68</v>
      </c>
      <c r="AD150">
        <v>1</v>
      </c>
      <c r="AE150">
        <v>170</v>
      </c>
      <c r="AF150" s="106">
        <v>0</v>
      </c>
      <c r="AG150" s="107">
        <v>1</v>
      </c>
      <c r="AH150" s="108">
        <f t="shared" si="28"/>
        <v>1</v>
      </c>
      <c r="AI150" s="80">
        <f t="shared" si="29"/>
        <v>0</v>
      </c>
      <c r="AJ150" s="80">
        <f t="shared" si="30"/>
        <v>0.9290050207479712</v>
      </c>
      <c r="AK150" s="106">
        <f t="shared" si="31"/>
        <v>0.9290050207479712</v>
      </c>
      <c r="AL150" s="108">
        <f t="shared" si="32"/>
        <v>7.09949792520288E-2</v>
      </c>
      <c r="AM150" s="106">
        <f t="shared" si="33"/>
        <v>-2.6451461192013861</v>
      </c>
      <c r="AN150" s="108">
        <f t="shared" si="34"/>
        <v>0</v>
      </c>
      <c r="AO150" s="80">
        <f t="shared" si="35"/>
        <v>13.085503095226599</v>
      </c>
      <c r="BS150">
        <v>0.96010323343862092</v>
      </c>
      <c r="BT150">
        <v>0</v>
      </c>
      <c r="BU150">
        <v>1</v>
      </c>
      <c r="BV150" s="80">
        <f t="shared" si="39"/>
        <v>54</v>
      </c>
      <c r="BW150" s="80">
        <f t="shared" si="40"/>
        <v>92</v>
      </c>
      <c r="BX150" s="80">
        <f t="shared" si="36"/>
        <v>0</v>
      </c>
      <c r="BY150" s="80">
        <f t="shared" si="37"/>
        <v>4.166666666666663E-2</v>
      </c>
      <c r="BZ150" s="80">
        <f t="shared" si="38"/>
        <v>0</v>
      </c>
    </row>
    <row r="151" spans="1:78" ht="15.75" x14ac:dyDescent="0.5">
      <c r="A151" s="83">
        <v>11.6</v>
      </c>
      <c r="B151" s="82">
        <v>60</v>
      </c>
      <c r="C151" s="82">
        <v>9</v>
      </c>
      <c r="D151" s="84">
        <v>3.2000000000000001E-2</v>
      </c>
      <c r="E151" s="82">
        <v>102</v>
      </c>
      <c r="F151" s="82">
        <v>5</v>
      </c>
      <c r="G151" s="82">
        <v>135</v>
      </c>
      <c r="H151" s="29">
        <v>1</v>
      </c>
      <c r="I151" s="82">
        <v>35</v>
      </c>
      <c r="J151" s="82">
        <v>8</v>
      </c>
      <c r="K151" s="82">
        <v>2</v>
      </c>
      <c r="L151" s="62">
        <v>37</v>
      </c>
      <c r="M151" s="80">
        <v>0</v>
      </c>
      <c r="N151" s="30">
        <v>185</v>
      </c>
      <c r="O151" s="82">
        <v>1</v>
      </c>
      <c r="R151">
        <v>20.399999999999999</v>
      </c>
      <c r="S151">
        <v>79</v>
      </c>
      <c r="T151">
        <v>7</v>
      </c>
      <c r="U151">
        <v>0.13100000000000001</v>
      </c>
      <c r="V151">
        <v>284</v>
      </c>
      <c r="W151">
        <v>4</v>
      </c>
      <c r="X151">
        <v>137</v>
      </c>
      <c r="Y151">
        <v>1</v>
      </c>
      <c r="Z151">
        <v>38</v>
      </c>
      <c r="AA151">
        <v>15</v>
      </c>
      <c r="AB151">
        <v>5</v>
      </c>
      <c r="AC151">
        <v>39</v>
      </c>
      <c r="AD151">
        <v>1</v>
      </c>
      <c r="AE151">
        <v>185</v>
      </c>
      <c r="AF151" s="106">
        <v>0</v>
      </c>
      <c r="AG151" s="107">
        <v>1</v>
      </c>
      <c r="AH151" s="108">
        <f t="shared" si="28"/>
        <v>1</v>
      </c>
      <c r="AI151" s="80">
        <f t="shared" si="29"/>
        <v>0</v>
      </c>
      <c r="AJ151" s="80">
        <f t="shared" si="30"/>
        <v>0.52516235329041916</v>
      </c>
      <c r="AK151" s="106">
        <f t="shared" si="31"/>
        <v>0.52516235329041916</v>
      </c>
      <c r="AL151" s="108">
        <f t="shared" si="32"/>
        <v>0.47483764670958084</v>
      </c>
      <c r="AM151" s="106">
        <f t="shared" si="33"/>
        <v>-0.74478232977408165</v>
      </c>
      <c r="AN151" s="108">
        <f t="shared" si="34"/>
        <v>0</v>
      </c>
      <c r="AO151" s="80">
        <f t="shared" si="35"/>
        <v>1.1059829752960129</v>
      </c>
      <c r="BS151">
        <v>0.96722080974036417</v>
      </c>
      <c r="BT151">
        <v>0</v>
      </c>
      <c r="BU151">
        <v>1</v>
      </c>
      <c r="BV151" s="80">
        <f t="shared" si="39"/>
        <v>54</v>
      </c>
      <c r="BW151" s="80">
        <f t="shared" si="40"/>
        <v>93</v>
      </c>
      <c r="BX151" s="80">
        <f t="shared" si="36"/>
        <v>0</v>
      </c>
      <c r="BY151" s="80">
        <f t="shared" si="37"/>
        <v>3.125E-2</v>
      </c>
      <c r="BZ151" s="80">
        <f t="shared" si="38"/>
        <v>0</v>
      </c>
    </row>
    <row r="152" spans="1:78" x14ac:dyDescent="0.45">
      <c r="R152">
        <v>21</v>
      </c>
      <c r="S152">
        <v>89</v>
      </c>
      <c r="T152">
        <v>6</v>
      </c>
      <c r="U152">
        <v>7.4999999999999997E-2</v>
      </c>
      <c r="V152">
        <v>296</v>
      </c>
      <c r="W152">
        <v>0</v>
      </c>
      <c r="X152">
        <v>137</v>
      </c>
      <c r="Y152">
        <v>1</v>
      </c>
      <c r="Z152">
        <v>37</v>
      </c>
      <c r="AA152">
        <v>13</v>
      </c>
      <c r="AB152">
        <v>1</v>
      </c>
      <c r="AC152">
        <v>27</v>
      </c>
      <c r="AD152">
        <v>1</v>
      </c>
      <c r="AE152">
        <v>196</v>
      </c>
      <c r="AF152" s="106">
        <v>1</v>
      </c>
      <c r="AG152" s="107">
        <v>0</v>
      </c>
      <c r="AH152" s="108">
        <f t="shared" si="28"/>
        <v>1</v>
      </c>
      <c r="AI152" s="80">
        <f t="shared" si="29"/>
        <v>1</v>
      </c>
      <c r="AJ152" s="80">
        <f t="shared" si="30"/>
        <v>0.54969347695331261</v>
      </c>
      <c r="AK152" s="106">
        <f t="shared" si="31"/>
        <v>0.54969347695331261</v>
      </c>
      <c r="AL152" s="108">
        <f t="shared" si="32"/>
        <v>0.45030652304668739</v>
      </c>
      <c r="AM152" s="106">
        <f t="shared" si="33"/>
        <v>-0.5983944707434844</v>
      </c>
      <c r="AN152" s="108">
        <f t="shared" si="34"/>
        <v>100</v>
      </c>
      <c r="AO152" s="80">
        <f t="shared" si="35"/>
        <v>0.8191956825511566</v>
      </c>
      <c r="BS152">
        <v>0.97504934196262616</v>
      </c>
      <c r="BT152">
        <v>0</v>
      </c>
      <c r="BU152">
        <v>1</v>
      </c>
      <c r="BV152" s="80">
        <f t="shared" si="39"/>
        <v>54</v>
      </c>
      <c r="BW152" s="80">
        <f t="shared" si="40"/>
        <v>94</v>
      </c>
      <c r="BX152" s="80">
        <f t="shared" si="36"/>
        <v>0</v>
      </c>
      <c r="BY152" s="80">
        <f t="shared" si="37"/>
        <v>2.083333333333337E-2</v>
      </c>
      <c r="BZ152" s="80">
        <f t="shared" si="38"/>
        <v>0</v>
      </c>
    </row>
    <row r="153" spans="1:78" x14ac:dyDescent="0.45">
      <c r="R153">
        <v>23.5</v>
      </c>
      <c r="S153">
        <v>89</v>
      </c>
      <c r="T153">
        <v>8</v>
      </c>
      <c r="U153">
        <v>1.018</v>
      </c>
      <c r="V153">
        <v>348</v>
      </c>
      <c r="W153">
        <v>0</v>
      </c>
      <c r="X153">
        <v>98</v>
      </c>
      <c r="Y153">
        <v>1</v>
      </c>
      <c r="Z153">
        <v>36</v>
      </c>
      <c r="AA153">
        <v>12</v>
      </c>
      <c r="AB153">
        <v>1</v>
      </c>
      <c r="AC153">
        <v>57</v>
      </c>
      <c r="AD153">
        <v>1</v>
      </c>
      <c r="AE153">
        <v>195</v>
      </c>
      <c r="AF153" s="109">
        <v>1</v>
      </c>
      <c r="AG153" s="110">
        <v>0</v>
      </c>
      <c r="AH153" s="108">
        <f t="shared" si="28"/>
        <v>1</v>
      </c>
      <c r="AI153" s="80">
        <f t="shared" si="29"/>
        <v>1</v>
      </c>
      <c r="AJ153" s="80">
        <f t="shared" si="30"/>
        <v>0.69069412350075388</v>
      </c>
      <c r="AK153" s="106">
        <f t="shared" si="31"/>
        <v>0.69069412350075388</v>
      </c>
      <c r="AL153" s="108">
        <f t="shared" si="32"/>
        <v>0.30930587649924612</v>
      </c>
      <c r="AM153" s="106">
        <f t="shared" si="33"/>
        <v>-0.37005821095763836</v>
      </c>
      <c r="AN153" s="108">
        <f t="shared" si="34"/>
        <v>100</v>
      </c>
      <c r="AO153" s="80">
        <f t="shared" si="35"/>
        <v>0.44781889113453349</v>
      </c>
      <c r="BS153">
        <v>0.97917381419032723</v>
      </c>
      <c r="BT153">
        <v>0</v>
      </c>
      <c r="BU153">
        <v>1</v>
      </c>
      <c r="BV153" s="80">
        <f t="shared" si="39"/>
        <v>54</v>
      </c>
      <c r="BW153" s="80">
        <f t="shared" si="40"/>
        <v>95</v>
      </c>
      <c r="BX153" s="80">
        <f t="shared" si="36"/>
        <v>0</v>
      </c>
      <c r="BY153" s="80">
        <f t="shared" si="37"/>
        <v>1.041666666666663E-2</v>
      </c>
      <c r="BZ153" s="80">
        <f t="shared" si="38"/>
        <v>0</v>
      </c>
    </row>
    <row r="154" spans="1:78" x14ac:dyDescent="0.45"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  <c r="AE154" s="102"/>
      <c r="AF154" s="102">
        <f>SUM(AF4:AF153)</f>
        <v>96</v>
      </c>
      <c r="AG154" s="102">
        <f t="shared" ref="AG154:AH154" si="41">SUM(AG4:AG153)</f>
        <v>54</v>
      </c>
      <c r="AH154" s="113">
        <f t="shared" si="41"/>
        <v>150</v>
      </c>
      <c r="AI154" s="113"/>
      <c r="AJ154" s="113"/>
      <c r="AK154" s="113">
        <f>SUM(AK4:AK153)</f>
        <v>95.999999999999972</v>
      </c>
      <c r="AL154" s="113">
        <f t="shared" ref="AL154:AM154" si="42">SUM(AL4:AL153)</f>
        <v>54.000000000000099</v>
      </c>
      <c r="AM154" s="113">
        <f t="shared" si="42"/>
        <v>-82.470740425695183</v>
      </c>
      <c r="AN154" s="113">
        <f>SUMPRODUCT(AN4:AN153,AH4:AH153)/AH154</f>
        <v>71.333333333333329</v>
      </c>
      <c r="AO154" s="113">
        <f>SUM(AO4:AO153)</f>
        <v>158.56470241158766</v>
      </c>
      <c r="BS154" s="119">
        <v>0.98251024941896681</v>
      </c>
      <c r="BT154" s="119">
        <v>0</v>
      </c>
      <c r="BU154" s="119">
        <v>1</v>
      </c>
      <c r="BV154" s="119">
        <f t="shared" si="39"/>
        <v>54</v>
      </c>
      <c r="BW154" s="119">
        <f t="shared" si="40"/>
        <v>96</v>
      </c>
      <c r="BX154" s="119">
        <f t="shared" si="36"/>
        <v>0</v>
      </c>
      <c r="BY154" s="119">
        <f t="shared" si="37"/>
        <v>0</v>
      </c>
      <c r="BZ154" s="119">
        <f t="shared" si="38"/>
        <v>0</v>
      </c>
    </row>
    <row r="155" spans="1:78" ht="14.65" thickBot="1" x14ac:dyDescent="0.5">
      <c r="BZ155">
        <f>SUM(BZ4:BZ154)</f>
        <v>0.75829475308641991</v>
      </c>
    </row>
    <row r="156" spans="1:78" ht="14.65" thickTop="1" x14ac:dyDescent="0.45">
      <c r="R156" s="118"/>
      <c r="S156" s="118" t="s">
        <v>166</v>
      </c>
      <c r="T156" s="118" t="s">
        <v>167</v>
      </c>
      <c r="U156" s="118" t="s">
        <v>168</v>
      </c>
      <c r="V156" s="118" t="s">
        <v>158</v>
      </c>
      <c r="W156" s="118" t="s">
        <v>169</v>
      </c>
      <c r="X156" s="118" t="s">
        <v>170</v>
      </c>
      <c r="Y156" s="118" t="s">
        <v>171</v>
      </c>
    </row>
    <row r="157" spans="1:78" x14ac:dyDescent="0.45">
      <c r="R157" t="s">
        <v>100</v>
      </c>
      <c r="S157">
        <f t="array" ref="S157:S171">AQ5:AQ19</f>
        <v>-14.113025363828731</v>
      </c>
      <c r="T157">
        <f t="array" ref="T157:T171">SQRT([1]!DIAG(AV4:BJ18))</f>
        <v>9.0246747295122454</v>
      </c>
      <c r="U157">
        <f>(S157/T157)^2</f>
        <v>2.4455532763336456</v>
      </c>
      <c r="V157">
        <f>_xlfn.CHISQ.DIST.RT(U157,1)</f>
        <v>0.11785832259368142</v>
      </c>
      <c r="W157">
        <f>EXP(S157)</f>
        <v>7.4266158739258081E-7</v>
      </c>
    </row>
    <row r="158" spans="1:78" x14ac:dyDescent="0.45">
      <c r="R158" t="str">
        <f t="array" ref="R158:R171">TRANSPOSE(R3:AE3)</f>
        <v>Sales $m</v>
      </c>
      <c r="S158">
        <v>-0.37176733944498858</v>
      </c>
      <c r="T158">
        <v>0.24420436292096737</v>
      </c>
      <c r="U158" s="80">
        <f t="shared" ref="U158:U171" si="43">(S158/T158)^2</f>
        <v>2.3175847760924566</v>
      </c>
      <c r="V158" s="80">
        <f t="shared" ref="V158:V171" si="44">_xlfn.CHISQ.DIST.RT(U158,1)</f>
        <v>0.12791850634711138</v>
      </c>
      <c r="W158" s="80">
        <f t="shared" ref="W158:W171" si="45">EXP(S158)</f>
        <v>0.68951464672402907</v>
      </c>
      <c r="X158">
        <f>EXP(S158-T158*_xlfn.NORM.S.INV(1-$AT$9/2))</f>
        <v>0.42724438654815305</v>
      </c>
      <c r="Y158">
        <f>EXP(S158+T158*_xlfn.NORM.S.INV(1-$AT$9/2))</f>
        <v>1.1127833694624301</v>
      </c>
    </row>
    <row r="159" spans="1:78" x14ac:dyDescent="0.45">
      <c r="R159" t="str">
        <v>No. Staff</v>
      </c>
      <c r="S159">
        <v>3.501786386202848E-2</v>
      </c>
      <c r="T159">
        <v>3.0291352881747245E-2</v>
      </c>
      <c r="U159" s="80">
        <f t="shared" si="43"/>
        <v>1.3364169008743347</v>
      </c>
      <c r="V159" s="80">
        <f t="shared" si="44"/>
        <v>0.2476668447199985</v>
      </c>
      <c r="W159" s="80">
        <f t="shared" si="45"/>
        <v>1.0356382091324585</v>
      </c>
      <c r="X159" s="80">
        <f t="shared" ref="X159:X171" si="46">EXP(S159-T159*_xlfn.NORM.S.INV(1-$AT$9/2))</f>
        <v>0.97594202316415091</v>
      </c>
      <c r="Y159" s="80">
        <f t="shared" ref="Y159:Y171" si="47">EXP(S159+T159*_xlfn.NORM.S.INV(1-$AT$9/2))</f>
        <v>1.0989858769865535</v>
      </c>
    </row>
    <row r="160" spans="1:78" x14ac:dyDescent="0.45">
      <c r="R160" t="str">
        <v>Age (Yrs)</v>
      </c>
      <c r="S160">
        <v>3.3456936788280336E-2</v>
      </c>
      <c r="T160">
        <v>3.8146735510368519E-2</v>
      </c>
      <c r="U160" s="80">
        <f t="shared" si="43"/>
        <v>0.76923244755753495</v>
      </c>
      <c r="V160" s="80">
        <f t="shared" si="44"/>
        <v>0.38045460558773758</v>
      </c>
      <c r="W160" s="80">
        <f t="shared" si="45"/>
        <v>1.0340229144198112</v>
      </c>
      <c r="X160" s="80">
        <f t="shared" si="46"/>
        <v>0.95953230939845302</v>
      </c>
      <c r="Y160" s="80">
        <f t="shared" si="47"/>
        <v>1.1142963890559787</v>
      </c>
    </row>
    <row r="161" spans="18:25" x14ac:dyDescent="0.45">
      <c r="R161" t="str">
        <v>GrossProfit $m</v>
      </c>
      <c r="S161">
        <v>0.7927737918558786</v>
      </c>
      <c r="T161">
        <v>0.36542888969559034</v>
      </c>
      <c r="U161" s="80">
        <f t="shared" si="43"/>
        <v>4.7064430963346435</v>
      </c>
      <c r="V161" s="80">
        <f t="shared" si="44"/>
        <v>3.0049763729647641E-2</v>
      </c>
      <c r="W161" s="80">
        <f t="shared" si="45"/>
        <v>2.2095166735403362</v>
      </c>
      <c r="X161" s="80">
        <f t="shared" si="46"/>
        <v>1.0795522039060315</v>
      </c>
      <c r="Y161" s="80">
        <f t="shared" si="47"/>
        <v>4.5222119995576415</v>
      </c>
    </row>
    <row r="162" spans="18:25" x14ac:dyDescent="0.45">
      <c r="R162" t="str">
        <v>Adv.$'000</v>
      </c>
      <c r="S162">
        <v>1.6587428982286337E-2</v>
      </c>
      <c r="T162">
        <v>1.0418553969027881E-2</v>
      </c>
      <c r="U162" s="80">
        <f t="shared" si="43"/>
        <v>2.5347974494165952</v>
      </c>
      <c r="V162" s="80">
        <f t="shared" si="44"/>
        <v>0.11136117603186584</v>
      </c>
      <c r="W162" s="80">
        <f t="shared" si="45"/>
        <v>1.0167257641991592</v>
      </c>
      <c r="X162" s="80">
        <f t="shared" si="46"/>
        <v>0.99617477332262583</v>
      </c>
      <c r="Y162" s="80">
        <f t="shared" si="47"/>
        <v>1.0377007200638828</v>
      </c>
    </row>
    <row r="163" spans="18:25" x14ac:dyDescent="0.45">
      <c r="R163" t="str">
        <v>Competitors</v>
      </c>
      <c r="S163">
        <v>0.36945161429236717</v>
      </c>
      <c r="T163">
        <v>0.16202724719080752</v>
      </c>
      <c r="U163" s="80">
        <f t="shared" si="43"/>
        <v>5.1992300020506521</v>
      </c>
      <c r="V163" s="80">
        <f t="shared" si="44"/>
        <v>2.2596895811521248E-2</v>
      </c>
      <c r="W163" s="80">
        <f t="shared" si="45"/>
        <v>1.4469409153387711</v>
      </c>
      <c r="X163" s="80">
        <f t="shared" si="46"/>
        <v>1.0532536057098338</v>
      </c>
      <c r="Y163" s="80">
        <f t="shared" si="47"/>
        <v>1.9877814812420287</v>
      </c>
    </row>
    <row r="164" spans="18:25" x14ac:dyDescent="0.45">
      <c r="R164" t="str">
        <v>HrsTrading</v>
      </c>
      <c r="S164">
        <v>7.959149894944284E-3</v>
      </c>
      <c r="T164">
        <v>1.2882902111299409E-2</v>
      </c>
      <c r="U164" s="80">
        <f t="shared" si="43"/>
        <v>0.38168575686693901</v>
      </c>
      <c r="V164" s="80">
        <f t="shared" si="44"/>
        <v>0.53670242582802663</v>
      </c>
      <c r="W164" s="80">
        <f t="shared" si="45"/>
        <v>1.0079909081287368</v>
      </c>
      <c r="X164" s="80">
        <f t="shared" si="46"/>
        <v>0.98285775503039974</v>
      </c>
      <c r="Y164" s="80">
        <f t="shared" si="47"/>
        <v>1.0337667538053554</v>
      </c>
    </row>
    <row r="165" spans="18:25" x14ac:dyDescent="0.45">
      <c r="R165" t="str">
        <v>Mng-Gender</v>
      </c>
      <c r="S165">
        <v>-0.59059392845124614</v>
      </c>
      <c r="T165">
        <v>0.49426162467642853</v>
      </c>
      <c r="U165" s="80">
        <f t="shared" si="43"/>
        <v>1.427789458028293</v>
      </c>
      <c r="V165" s="80">
        <f t="shared" si="44"/>
        <v>0.23212553911784109</v>
      </c>
      <c r="W165" s="80">
        <f t="shared" si="45"/>
        <v>0.55399815173920142</v>
      </c>
      <c r="X165" s="80">
        <f t="shared" si="46"/>
        <v>0.21027713837648213</v>
      </c>
      <c r="Y165" s="80">
        <f t="shared" si="47"/>
        <v>1.4595688076225846</v>
      </c>
    </row>
    <row r="166" spans="18:25" x14ac:dyDescent="0.45">
      <c r="R166" t="str">
        <v>Mng-Age</v>
      </c>
      <c r="S166">
        <v>-9.885317084793567E-2</v>
      </c>
      <c r="T166">
        <v>3.5956838687112885E-2</v>
      </c>
      <c r="U166" s="80">
        <f t="shared" si="43"/>
        <v>7.5581969670009927</v>
      </c>
      <c r="V166" s="80">
        <f t="shared" si="44"/>
        <v>5.973772870039017E-3</v>
      </c>
      <c r="W166" s="80">
        <f t="shared" si="45"/>
        <v>0.90587570722119681</v>
      </c>
      <c r="X166" s="80">
        <f t="shared" si="46"/>
        <v>0.84423255801221031</v>
      </c>
      <c r="Y166" s="80">
        <f t="shared" si="47"/>
        <v>0.97201984115096729</v>
      </c>
    </row>
    <row r="167" spans="18:25" x14ac:dyDescent="0.45">
      <c r="R167" t="str">
        <v>Mng-Exp</v>
      </c>
      <c r="S167">
        <v>0.12393485409802822</v>
      </c>
      <c r="T167">
        <v>6.9832019536281639E-2</v>
      </c>
      <c r="U167" s="80">
        <f t="shared" si="43"/>
        <v>3.1497618296901266</v>
      </c>
      <c r="V167" s="80">
        <f t="shared" si="44"/>
        <v>7.5938046118763411E-2</v>
      </c>
      <c r="W167" s="80">
        <f t="shared" si="45"/>
        <v>1.1319421272062915</v>
      </c>
      <c r="X167" s="80">
        <f t="shared" si="46"/>
        <v>0.98714988771279755</v>
      </c>
      <c r="Y167" s="80">
        <f t="shared" si="47"/>
        <v>1.2979720661398537</v>
      </c>
    </row>
    <row r="168" spans="18:25" x14ac:dyDescent="0.45">
      <c r="R168" t="str">
        <v>Mng-Train</v>
      </c>
      <c r="S168">
        <v>-0.15973120571429847</v>
      </c>
      <c r="T168">
        <v>0.19401432491705667</v>
      </c>
      <c r="U168" s="80">
        <f t="shared" si="43"/>
        <v>0.67781620234436946</v>
      </c>
      <c r="V168" s="80">
        <f t="shared" si="44"/>
        <v>0.41033972272338021</v>
      </c>
      <c r="W168" s="80">
        <f t="shared" si="45"/>
        <v>0.85237287113389104</v>
      </c>
      <c r="X168" s="80">
        <f t="shared" si="46"/>
        <v>0.58275274244525432</v>
      </c>
      <c r="Y168" s="80">
        <f t="shared" si="47"/>
        <v>1.24673718118673</v>
      </c>
    </row>
    <row r="169" spans="18:25" x14ac:dyDescent="0.45">
      <c r="R169" t="str">
        <v>CarSpaces</v>
      </c>
      <c r="S169">
        <v>9.2705251693476643E-3</v>
      </c>
      <c r="T169">
        <v>1.4206275694541443E-2</v>
      </c>
      <c r="U169" s="80">
        <f t="shared" si="43"/>
        <v>0.42584171043978175</v>
      </c>
      <c r="V169" s="80">
        <f t="shared" si="44"/>
        <v>0.51403644376003066</v>
      </c>
      <c r="W169" s="80">
        <f t="shared" si="45"/>
        <v>1.0093136295850291</v>
      </c>
      <c r="X169" s="80">
        <f t="shared" si="46"/>
        <v>0.98159815659524774</v>
      </c>
      <c r="Y169" s="80">
        <f t="shared" si="47"/>
        <v>1.037811650339276</v>
      </c>
    </row>
    <row r="170" spans="18:25" x14ac:dyDescent="0.45">
      <c r="R170" t="str">
        <v>OnlineChannel</v>
      </c>
      <c r="S170">
        <v>-1.6299124073849312</v>
      </c>
      <c r="T170">
        <v>0.54329023783593133</v>
      </c>
      <c r="U170" s="80">
        <f t="shared" si="43"/>
        <v>9.0004604655948626</v>
      </c>
      <c r="V170" s="80">
        <f t="shared" si="44"/>
        <v>2.6991159123547744E-3</v>
      </c>
      <c r="W170" s="80">
        <f t="shared" si="45"/>
        <v>0.19594673686232991</v>
      </c>
      <c r="X170" s="80">
        <f t="shared" si="46"/>
        <v>6.7559829772456489E-2</v>
      </c>
      <c r="Y170" s="80">
        <f t="shared" si="47"/>
        <v>0.56831291340299506</v>
      </c>
    </row>
    <row r="171" spans="18:25" x14ac:dyDescent="0.45">
      <c r="R171" s="119" t="str">
        <v>Basket:2017</v>
      </c>
      <c r="S171" s="119">
        <v>8.6320649561639692E-2</v>
      </c>
      <c r="T171" s="119">
        <v>5.1158004240514268E-2</v>
      </c>
      <c r="U171" s="119">
        <f t="shared" si="43"/>
        <v>2.8470966630999284</v>
      </c>
      <c r="V171" s="119">
        <f t="shared" si="44"/>
        <v>9.1539110616746994E-2</v>
      </c>
      <c r="W171" s="119">
        <f t="shared" si="45"/>
        <v>1.0901558302574013</v>
      </c>
      <c r="X171" s="119">
        <f t="shared" si="46"/>
        <v>0.98614961526539657</v>
      </c>
      <c r="Y171" s="119">
        <f t="shared" si="47"/>
        <v>1.2051312659330764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75F0E-202A-4969-AE16-7100094AD984}">
  <dimension ref="A1:BI155"/>
  <sheetViews>
    <sheetView topLeftCell="S10" workbookViewId="0">
      <selection activeCell="V40" sqref="V40"/>
    </sheetView>
  </sheetViews>
  <sheetFormatPr defaultRowHeight="14.25" x14ac:dyDescent="0.45"/>
  <sheetData>
    <row r="1" spans="1:61" x14ac:dyDescent="0.45">
      <c r="A1" t="s">
        <v>144</v>
      </c>
      <c r="AW1" t="s">
        <v>173</v>
      </c>
      <c r="BB1" t="s">
        <v>178</v>
      </c>
    </row>
    <row r="3" spans="1:61" x14ac:dyDescent="0.45">
      <c r="A3" t="s">
        <v>40</v>
      </c>
      <c r="B3" t="s">
        <v>42</v>
      </c>
      <c r="C3" t="s">
        <v>43</v>
      </c>
      <c r="D3" t="s">
        <v>44</v>
      </c>
      <c r="E3" t="s">
        <v>45</v>
      </c>
      <c r="F3" t="s">
        <v>46</v>
      </c>
      <c r="G3" t="s">
        <v>47</v>
      </c>
      <c r="H3" t="s">
        <v>49</v>
      </c>
      <c r="I3" t="s">
        <v>50</v>
      </c>
      <c r="J3" t="s">
        <v>51</v>
      </c>
      <c r="K3" t="s">
        <v>52</v>
      </c>
      <c r="L3" t="s">
        <v>54</v>
      </c>
      <c r="M3" t="s">
        <v>55</v>
      </c>
      <c r="N3" t="s">
        <v>57</v>
      </c>
      <c r="O3" t="s">
        <v>145</v>
      </c>
      <c r="P3" t="s">
        <v>146</v>
      </c>
      <c r="Q3" t="s">
        <v>99</v>
      </c>
      <c r="R3" t="s">
        <v>147</v>
      </c>
      <c r="S3" t="s">
        <v>148</v>
      </c>
      <c r="T3" t="s">
        <v>149</v>
      </c>
      <c r="U3" t="s">
        <v>150</v>
      </c>
      <c r="V3" t="s">
        <v>151</v>
      </c>
      <c r="W3" t="s">
        <v>152</v>
      </c>
      <c r="X3" t="s">
        <v>153</v>
      </c>
      <c r="Z3" t="s">
        <v>154</v>
      </c>
      <c r="AB3" t="s">
        <v>155</v>
      </c>
      <c r="AC3">
        <v>-98.012729219055274</v>
      </c>
      <c r="AE3" t="s">
        <v>165</v>
      </c>
      <c r="AU3" t="s">
        <v>172</v>
      </c>
      <c r="AX3" t="s">
        <v>174</v>
      </c>
      <c r="AY3" t="s">
        <v>175</v>
      </c>
      <c r="BB3" t="s">
        <v>148</v>
      </c>
      <c r="BC3" t="s">
        <v>146</v>
      </c>
      <c r="BD3" t="s">
        <v>145</v>
      </c>
      <c r="BE3" t="s">
        <v>179</v>
      </c>
      <c r="BF3" t="s">
        <v>180</v>
      </c>
      <c r="BG3" t="s">
        <v>181</v>
      </c>
      <c r="BH3" t="s">
        <v>182</v>
      </c>
      <c r="BI3" t="s">
        <v>183</v>
      </c>
    </row>
    <row r="4" spans="1:61" x14ac:dyDescent="0.45">
      <c r="A4">
        <v>5.9</v>
      </c>
      <c r="B4">
        <v>48</v>
      </c>
      <c r="C4">
        <v>2</v>
      </c>
      <c r="D4">
        <v>1.7999999999999999E-2</v>
      </c>
      <c r="E4">
        <v>77</v>
      </c>
      <c r="F4">
        <v>2</v>
      </c>
      <c r="G4">
        <v>150</v>
      </c>
      <c r="H4">
        <v>0</v>
      </c>
      <c r="I4">
        <v>28</v>
      </c>
      <c r="J4">
        <v>1</v>
      </c>
      <c r="K4">
        <v>6</v>
      </c>
      <c r="L4">
        <v>24</v>
      </c>
      <c r="M4">
        <v>0</v>
      </c>
      <c r="N4">
        <v>160</v>
      </c>
      <c r="O4">
        <v>0</v>
      </c>
      <c r="P4">
        <v>1</v>
      </c>
      <c r="Q4">
        <v>1</v>
      </c>
      <c r="R4">
        <v>0</v>
      </c>
      <c r="S4">
        <v>0.28844500094503145</v>
      </c>
      <c r="T4">
        <v>0.28844500094503145</v>
      </c>
      <c r="U4">
        <v>0.71155499905496855</v>
      </c>
      <c r="V4">
        <v>-0.34030256429220107</v>
      </c>
      <c r="W4">
        <v>100</v>
      </c>
      <c r="X4">
        <v>0.40537274185146821</v>
      </c>
      <c r="AB4" t="s">
        <v>156</v>
      </c>
      <c r="AC4">
        <v>-82.470740425695183</v>
      </c>
      <c r="AE4">
        <v>81.44475397349693</v>
      </c>
      <c r="AF4">
        <v>1.6415003044499992</v>
      </c>
      <c r="AG4">
        <v>-2.198063672543361E-2</v>
      </c>
      <c r="AH4">
        <v>-0.10065042266644941</v>
      </c>
      <c r="AI4">
        <v>-1.0536773035219242</v>
      </c>
      <c r="AJ4">
        <v>-6.9369287289300294E-2</v>
      </c>
      <c r="AK4">
        <v>-0.29342753853739534</v>
      </c>
      <c r="AL4">
        <v>-5.7081947988499686E-2</v>
      </c>
      <c r="AM4">
        <v>0.10826179179734795</v>
      </c>
      <c r="AN4">
        <v>-1.4380073532156873E-2</v>
      </c>
      <c r="AO4">
        <v>3.726368089947632E-2</v>
      </c>
      <c r="AP4">
        <v>8.1706795838263596E-2</v>
      </c>
      <c r="AQ4">
        <v>-4.7580418818854E-3</v>
      </c>
      <c r="AR4">
        <v>0.11082124370824925</v>
      </c>
      <c r="AS4">
        <v>-0.45037405429329985</v>
      </c>
      <c r="AU4">
        <v>2.8253932616126479E-13</v>
      </c>
      <c r="AW4" t="s">
        <v>149</v>
      </c>
      <c r="AX4">
        <v>84</v>
      </c>
      <c r="AY4">
        <v>31</v>
      </c>
      <c r="AZ4">
        <v>115</v>
      </c>
      <c r="BE4">
        <v>0</v>
      </c>
      <c r="BF4">
        <v>0</v>
      </c>
      <c r="BG4">
        <v>1</v>
      </c>
      <c r="BH4">
        <v>1</v>
      </c>
      <c r="BI4">
        <v>1.851851851851849E-2</v>
      </c>
    </row>
    <row r="5" spans="1:61" x14ac:dyDescent="0.45">
      <c r="A5">
        <v>6.2</v>
      </c>
      <c r="B5">
        <v>40</v>
      </c>
      <c r="C5">
        <v>14</v>
      </c>
      <c r="D5">
        <v>0.97599999999999998</v>
      </c>
      <c r="E5">
        <v>82</v>
      </c>
      <c r="F5">
        <v>2</v>
      </c>
      <c r="G5">
        <v>101</v>
      </c>
      <c r="H5">
        <v>0</v>
      </c>
      <c r="I5">
        <v>37</v>
      </c>
      <c r="J5">
        <v>5</v>
      </c>
      <c r="K5">
        <v>3</v>
      </c>
      <c r="L5">
        <v>9</v>
      </c>
      <c r="M5">
        <v>0</v>
      </c>
      <c r="N5">
        <v>168</v>
      </c>
      <c r="O5">
        <v>0</v>
      </c>
      <c r="P5">
        <v>1</v>
      </c>
      <c r="Q5">
        <v>1</v>
      </c>
      <c r="R5">
        <v>0</v>
      </c>
      <c r="S5">
        <v>0.54885357793160283</v>
      </c>
      <c r="T5">
        <v>0.54885357793160283</v>
      </c>
      <c r="U5">
        <v>0.45114642206839717</v>
      </c>
      <c r="V5">
        <v>-0.7959633312648694</v>
      </c>
      <c r="W5">
        <v>0</v>
      </c>
      <c r="X5">
        <v>1.2165752648890398</v>
      </c>
      <c r="Z5">
        <v>-14.113025363828731</v>
      </c>
      <c r="AE5">
        <v>1.6415003044498806</v>
      </c>
      <c r="AF5">
        <v>5.9635770869635535E-2</v>
      </c>
      <c r="AG5">
        <v>-1.9345019706379419E-3</v>
      </c>
      <c r="AH5">
        <v>-1.0091161701629809E-3</v>
      </c>
      <c r="AI5">
        <v>-2.7038179629032502E-2</v>
      </c>
      <c r="AJ5">
        <v>-2.2107303154535506E-3</v>
      </c>
      <c r="AK5">
        <v>-2.2211659090431812E-3</v>
      </c>
      <c r="AL5">
        <v>-9.8492793198755985E-4</v>
      </c>
      <c r="AM5">
        <v>-9.1563454507059498E-3</v>
      </c>
      <c r="AN5">
        <v>2.4558590201342024E-3</v>
      </c>
      <c r="AO5">
        <v>-4.5040289661279469E-3</v>
      </c>
      <c r="AP5">
        <v>1.6409962934263091E-3</v>
      </c>
      <c r="AQ5">
        <v>-1.049481473971038E-4</v>
      </c>
      <c r="AR5">
        <v>1.9185741995187234E-2</v>
      </c>
      <c r="AS5">
        <v>-1.0140302573047056E-2</v>
      </c>
      <c r="AU5">
        <v>7.0732667395505801E-15</v>
      </c>
      <c r="AW5" t="s">
        <v>150</v>
      </c>
      <c r="AX5">
        <v>12</v>
      </c>
      <c r="AY5">
        <v>23</v>
      </c>
      <c r="AZ5">
        <v>35</v>
      </c>
      <c r="BB5">
        <v>0.11561091660936745</v>
      </c>
      <c r="BC5">
        <v>1</v>
      </c>
      <c r="BD5">
        <v>0</v>
      </c>
      <c r="BE5">
        <v>1</v>
      </c>
      <c r="BF5">
        <v>0</v>
      </c>
      <c r="BG5">
        <v>0.98148148148148151</v>
      </c>
      <c r="BH5">
        <v>1</v>
      </c>
      <c r="BI5">
        <v>1.851851851851849E-2</v>
      </c>
    </row>
    <row r="6" spans="1:61" x14ac:dyDescent="0.45">
      <c r="A6">
        <v>6.6</v>
      </c>
      <c r="B6">
        <v>44</v>
      </c>
      <c r="C6">
        <v>2</v>
      </c>
      <c r="D6">
        <v>0.115</v>
      </c>
      <c r="E6">
        <v>70</v>
      </c>
      <c r="F6">
        <v>3</v>
      </c>
      <c r="G6">
        <v>137</v>
      </c>
      <c r="H6">
        <v>0</v>
      </c>
      <c r="I6">
        <v>46</v>
      </c>
      <c r="J6">
        <v>6</v>
      </c>
      <c r="K6">
        <v>3</v>
      </c>
      <c r="L6">
        <v>19</v>
      </c>
      <c r="M6">
        <v>0</v>
      </c>
      <c r="N6">
        <v>167</v>
      </c>
      <c r="O6">
        <v>0</v>
      </c>
      <c r="P6">
        <v>1</v>
      </c>
      <c r="Q6">
        <v>1</v>
      </c>
      <c r="R6">
        <v>0</v>
      </c>
      <c r="S6">
        <v>0.23163813244141659</v>
      </c>
      <c r="T6">
        <v>0.23163813244141659</v>
      </c>
      <c r="U6">
        <v>0.76836186755858338</v>
      </c>
      <c r="V6">
        <v>-0.26349447508880758</v>
      </c>
      <c r="W6">
        <v>100</v>
      </c>
      <c r="X6">
        <v>0.30147010441503391</v>
      </c>
      <c r="Z6">
        <v>-0.37176733944498858</v>
      </c>
      <c r="AB6" t="s">
        <v>157</v>
      </c>
      <c r="AC6">
        <v>31.083977586720181</v>
      </c>
      <c r="AE6">
        <v>-2.1980636725439453E-2</v>
      </c>
      <c r="AF6">
        <v>-1.9345019706380766E-3</v>
      </c>
      <c r="AG6">
        <v>9.1756605940653707E-4</v>
      </c>
      <c r="AH6">
        <v>-1.0077946758161932E-4</v>
      </c>
      <c r="AI6">
        <v>1.1902646088702302E-3</v>
      </c>
      <c r="AJ6">
        <v>-2.3152200475011369E-5</v>
      </c>
      <c r="AK6">
        <v>4.6901190150604405E-4</v>
      </c>
      <c r="AL6">
        <v>-7.1437991072350612E-5</v>
      </c>
      <c r="AM6">
        <v>-9.9163800959893274E-4</v>
      </c>
      <c r="AN6">
        <v>-3.0922785059695374E-4</v>
      </c>
      <c r="AO6">
        <v>6.4853045583409456E-4</v>
      </c>
      <c r="AP6">
        <v>1.1339951169040698E-3</v>
      </c>
      <c r="AQ6">
        <v>-2.454979331208884E-4</v>
      </c>
      <c r="AR6">
        <v>-2.320954033487095E-4</v>
      </c>
      <c r="AS6">
        <v>6.8166174112322918E-5</v>
      </c>
      <c r="AU6">
        <v>-1.5207347658289456E-16</v>
      </c>
      <c r="AX6">
        <v>96</v>
      </c>
      <c r="AY6">
        <v>54</v>
      </c>
      <c r="AZ6">
        <v>150</v>
      </c>
      <c r="BB6">
        <v>0.1216394186179523</v>
      </c>
      <c r="BC6">
        <v>1</v>
      </c>
      <c r="BD6">
        <v>0</v>
      </c>
      <c r="BE6">
        <v>2</v>
      </c>
      <c r="BF6">
        <v>0</v>
      </c>
      <c r="BG6">
        <v>0.96296296296296302</v>
      </c>
      <c r="BH6">
        <v>1</v>
      </c>
      <c r="BI6">
        <v>1.8518518518518601E-2</v>
      </c>
    </row>
    <row r="7" spans="1:61" x14ac:dyDescent="0.45">
      <c r="A7">
        <v>6.6</v>
      </c>
      <c r="B7">
        <v>58</v>
      </c>
      <c r="C7">
        <v>17</v>
      </c>
      <c r="D7">
        <v>0.496</v>
      </c>
      <c r="E7">
        <v>100</v>
      </c>
      <c r="F7">
        <v>2</v>
      </c>
      <c r="G7">
        <v>136</v>
      </c>
      <c r="H7">
        <v>0</v>
      </c>
      <c r="I7">
        <v>42</v>
      </c>
      <c r="J7">
        <v>5</v>
      </c>
      <c r="K7">
        <v>3</v>
      </c>
      <c r="L7">
        <v>39</v>
      </c>
      <c r="M7">
        <v>0</v>
      </c>
      <c r="N7">
        <v>165</v>
      </c>
      <c r="O7">
        <v>0</v>
      </c>
      <c r="P7">
        <v>1</v>
      </c>
      <c r="Q7">
        <v>1</v>
      </c>
      <c r="R7">
        <v>0</v>
      </c>
      <c r="S7">
        <v>0.62234785671721926</v>
      </c>
      <c r="T7">
        <v>0.62234785671721926</v>
      </c>
      <c r="U7">
        <v>0.37765214328278074</v>
      </c>
      <c r="V7">
        <v>-0.97378176292359664</v>
      </c>
      <c r="W7">
        <v>0</v>
      </c>
      <c r="X7">
        <v>1.6479394272925223</v>
      </c>
      <c r="Z7">
        <v>3.501786386202848E-2</v>
      </c>
      <c r="AB7" t="s">
        <v>101</v>
      </c>
      <c r="AC7">
        <v>14</v>
      </c>
      <c r="AE7">
        <v>-0.10065042266644697</v>
      </c>
      <c r="AF7">
        <v>-1.009116170163069E-3</v>
      </c>
      <c r="AG7">
        <v>-1.0077946758162703E-4</v>
      </c>
      <c r="AH7">
        <v>1.4551734300980105E-3</v>
      </c>
      <c r="AI7">
        <v>1.8188881029750654E-3</v>
      </c>
      <c r="AJ7">
        <v>5.4656246484694702E-5</v>
      </c>
      <c r="AK7">
        <v>1.9738023989163269E-4</v>
      </c>
      <c r="AL7">
        <v>1.2367014235320937E-4</v>
      </c>
      <c r="AM7">
        <v>2.1064939962256763E-3</v>
      </c>
      <c r="AN7">
        <v>-5.1489687168541153E-5</v>
      </c>
      <c r="AO7">
        <v>1.7884718447184625E-5</v>
      </c>
      <c r="AP7">
        <v>-2.312244138011457E-4</v>
      </c>
      <c r="AQ7">
        <v>2.0824979703903706E-5</v>
      </c>
      <c r="AR7">
        <v>-1.8274802347176301E-3</v>
      </c>
      <c r="AS7">
        <v>4.7064222976192938E-4</v>
      </c>
      <c r="AU7">
        <v>-3.0311772042966226E-16</v>
      </c>
      <c r="BB7">
        <v>0.1271521273729182</v>
      </c>
      <c r="BC7">
        <v>1</v>
      </c>
      <c r="BD7">
        <v>0</v>
      </c>
      <c r="BE7">
        <v>3</v>
      </c>
      <c r="BF7">
        <v>0</v>
      </c>
      <c r="BG7">
        <v>0.94444444444444442</v>
      </c>
      <c r="BH7">
        <v>1</v>
      </c>
      <c r="BI7">
        <v>1.851851851851849E-2</v>
      </c>
    </row>
    <row r="8" spans="1:61" x14ac:dyDescent="0.45">
      <c r="A8">
        <v>6.8</v>
      </c>
      <c r="B8">
        <v>44</v>
      </c>
      <c r="C8">
        <v>4</v>
      </c>
      <c r="D8">
        <v>4.5900000000000003E-2</v>
      </c>
      <c r="E8">
        <v>104</v>
      </c>
      <c r="F8">
        <v>6</v>
      </c>
      <c r="G8">
        <v>86</v>
      </c>
      <c r="H8">
        <v>0</v>
      </c>
      <c r="I8">
        <v>29</v>
      </c>
      <c r="J8">
        <v>2</v>
      </c>
      <c r="K8">
        <v>2</v>
      </c>
      <c r="L8">
        <v>21</v>
      </c>
      <c r="M8">
        <v>0</v>
      </c>
      <c r="N8">
        <v>168</v>
      </c>
      <c r="O8">
        <v>1</v>
      </c>
      <c r="P8">
        <v>0</v>
      </c>
      <c r="Q8">
        <v>1</v>
      </c>
      <c r="R8">
        <v>1</v>
      </c>
      <c r="S8">
        <v>0.81068441911627986</v>
      </c>
      <c r="T8">
        <v>0.81068441911627986</v>
      </c>
      <c r="U8">
        <v>0.18931558088372014</v>
      </c>
      <c r="V8">
        <v>-0.20987642622302222</v>
      </c>
      <c r="W8">
        <v>100</v>
      </c>
      <c r="X8">
        <v>0.23352561911833883</v>
      </c>
      <c r="Z8">
        <v>3.3456936788280336E-2</v>
      </c>
      <c r="AB8" t="s">
        <v>158</v>
      </c>
      <c r="AC8">
        <v>5.3953779704397544E-3</v>
      </c>
      <c r="AE8">
        <v>-1.0536773035218325</v>
      </c>
      <c r="AF8">
        <v>-2.7038179629032006E-2</v>
      </c>
      <c r="AG8">
        <v>1.1902646088701762E-3</v>
      </c>
      <c r="AH8">
        <v>1.8188881029749752E-3</v>
      </c>
      <c r="AI8">
        <v>0.13353827342415192</v>
      </c>
      <c r="AJ8">
        <v>1.0872436275653639E-3</v>
      </c>
      <c r="AK8">
        <v>1.2197781586333622E-2</v>
      </c>
      <c r="AL8">
        <v>2.0218849862929321E-3</v>
      </c>
      <c r="AM8">
        <v>-7.3359059460927972E-3</v>
      </c>
      <c r="AN8">
        <v>-3.508846689157229E-3</v>
      </c>
      <c r="AO8">
        <v>4.1074555648223038E-3</v>
      </c>
      <c r="AP8">
        <v>1.1666248383738124E-3</v>
      </c>
      <c r="AQ8">
        <v>3.131637824652453E-4</v>
      </c>
      <c r="AR8">
        <v>-3.0934246896889232E-2</v>
      </c>
      <c r="AS8">
        <v>4.8174794442425997E-3</v>
      </c>
      <c r="AU8">
        <v>-3.2168849961907518E-15</v>
      </c>
      <c r="AW8" t="s">
        <v>176</v>
      </c>
      <c r="AX8">
        <v>0.875</v>
      </c>
      <c r="AY8">
        <v>0.42592592592592593</v>
      </c>
      <c r="AZ8">
        <v>0.71333333333333337</v>
      </c>
      <c r="BB8">
        <v>0.22950328868712336</v>
      </c>
      <c r="BC8">
        <v>1</v>
      </c>
      <c r="BD8">
        <v>0</v>
      </c>
      <c r="BE8">
        <v>4</v>
      </c>
      <c r="BF8">
        <v>0</v>
      </c>
      <c r="BG8">
        <v>0.92592592592592593</v>
      </c>
      <c r="BH8">
        <v>1</v>
      </c>
      <c r="BI8">
        <v>1.851851851851849E-2</v>
      </c>
    </row>
    <row r="9" spans="1:61" x14ac:dyDescent="0.45">
      <c r="A9">
        <v>7.2</v>
      </c>
      <c r="B9">
        <v>41</v>
      </c>
      <c r="C9">
        <v>12</v>
      </c>
      <c r="D9">
        <v>0.879</v>
      </c>
      <c r="E9">
        <v>112</v>
      </c>
      <c r="F9">
        <v>2</v>
      </c>
      <c r="G9">
        <v>120</v>
      </c>
      <c r="H9">
        <v>0</v>
      </c>
      <c r="I9">
        <v>39</v>
      </c>
      <c r="J9">
        <v>5</v>
      </c>
      <c r="K9">
        <v>3</v>
      </c>
      <c r="L9">
        <v>14</v>
      </c>
      <c r="M9">
        <v>0</v>
      </c>
      <c r="N9">
        <v>167</v>
      </c>
      <c r="O9">
        <v>0</v>
      </c>
      <c r="P9">
        <v>1</v>
      </c>
      <c r="Q9">
        <v>1</v>
      </c>
      <c r="R9">
        <v>0</v>
      </c>
      <c r="S9">
        <v>0.53162016939673251</v>
      </c>
      <c r="T9">
        <v>0.53162016939673251</v>
      </c>
      <c r="U9">
        <v>0.46837983060326749</v>
      </c>
      <c r="V9">
        <v>-0.75847570838366885</v>
      </c>
      <c r="W9">
        <v>0</v>
      </c>
      <c r="X9">
        <v>1.1350193468237353</v>
      </c>
      <c r="Z9">
        <v>0.7927737918558786</v>
      </c>
      <c r="AB9" t="s">
        <v>159</v>
      </c>
      <c r="AC9">
        <v>0.05</v>
      </c>
      <c r="AE9">
        <v>-6.9369287289296602E-2</v>
      </c>
      <c r="AF9">
        <v>-2.210730315453577E-3</v>
      </c>
      <c r="AG9">
        <v>-2.3152200475017654E-5</v>
      </c>
      <c r="AH9">
        <v>5.4656246484692587E-5</v>
      </c>
      <c r="AI9">
        <v>1.0872436275654025E-3</v>
      </c>
      <c r="AJ9">
        <v>1.0854626680554661E-4</v>
      </c>
      <c r="AK9">
        <v>1.5864020012186842E-4</v>
      </c>
      <c r="AL9">
        <v>4.9460662397153808E-5</v>
      </c>
      <c r="AM9">
        <v>-6.7660777928745116E-5</v>
      </c>
      <c r="AN9">
        <v>-6.2099652810590716E-5</v>
      </c>
      <c r="AO9">
        <v>3.6933805446582931E-5</v>
      </c>
      <c r="AP9">
        <v>-3.381114035144342E-4</v>
      </c>
      <c r="AQ9">
        <v>1.3804710327614627E-5</v>
      </c>
      <c r="AR9">
        <v>-9.8774667645577362E-4</v>
      </c>
      <c r="AS9">
        <v>4.2865750811987282E-4</v>
      </c>
      <c r="AU9">
        <v>-2.8260781523364213E-16</v>
      </c>
      <c r="BB9">
        <v>0.23163813244141659</v>
      </c>
      <c r="BC9">
        <v>1</v>
      </c>
      <c r="BD9">
        <v>0</v>
      </c>
      <c r="BE9">
        <v>5</v>
      </c>
      <c r="BF9">
        <v>0</v>
      </c>
      <c r="BG9">
        <v>0.90740740740740744</v>
      </c>
      <c r="BH9">
        <v>1</v>
      </c>
      <c r="BI9">
        <v>1.8518518518518601E-2</v>
      </c>
    </row>
    <row r="10" spans="1:61" x14ac:dyDescent="0.45">
      <c r="A10">
        <v>7.2</v>
      </c>
      <c r="B10">
        <v>56</v>
      </c>
      <c r="C10">
        <v>4</v>
      </c>
      <c r="D10">
        <v>0.123</v>
      </c>
      <c r="E10">
        <v>113</v>
      </c>
      <c r="F10">
        <v>3</v>
      </c>
      <c r="G10">
        <v>132</v>
      </c>
      <c r="H10">
        <v>0</v>
      </c>
      <c r="I10">
        <v>45</v>
      </c>
      <c r="J10">
        <v>6</v>
      </c>
      <c r="K10">
        <v>3</v>
      </c>
      <c r="L10">
        <v>36</v>
      </c>
      <c r="M10">
        <v>0</v>
      </c>
      <c r="N10">
        <v>167</v>
      </c>
      <c r="O10">
        <v>0</v>
      </c>
      <c r="P10">
        <v>1</v>
      </c>
      <c r="Q10">
        <v>1</v>
      </c>
      <c r="R10">
        <v>0</v>
      </c>
      <c r="S10">
        <v>0.5003103495048834</v>
      </c>
      <c r="T10">
        <v>0.5003103495048834</v>
      </c>
      <c r="U10">
        <v>0.4996896504951166</v>
      </c>
      <c r="V10">
        <v>-0.69376807228309123</v>
      </c>
      <c r="W10">
        <v>0</v>
      </c>
      <c r="X10">
        <v>1.0012421690326221</v>
      </c>
      <c r="Z10">
        <v>1.6587428982286337E-2</v>
      </c>
      <c r="AB10" t="s">
        <v>160</v>
      </c>
      <c r="AC10" t="s">
        <v>184</v>
      </c>
      <c r="AE10">
        <v>-0.29342753853746867</v>
      </c>
      <c r="AF10">
        <v>-2.2211659090450551E-3</v>
      </c>
      <c r="AG10">
        <v>4.6901190150601375E-4</v>
      </c>
      <c r="AH10">
        <v>1.9738023989173035E-4</v>
      </c>
      <c r="AI10">
        <v>1.2197781586334784E-2</v>
      </c>
      <c r="AJ10">
        <v>1.5864020012194661E-4</v>
      </c>
      <c r="AK10">
        <v>2.6252828832231043E-2</v>
      </c>
      <c r="AL10">
        <v>-4.4296135015137091E-4</v>
      </c>
      <c r="AM10">
        <v>3.949273189782828E-3</v>
      </c>
      <c r="AN10">
        <v>-1.0870414965439006E-4</v>
      </c>
      <c r="AO10">
        <v>-3.8447642995377313E-4</v>
      </c>
      <c r="AP10">
        <v>-3.6487406029626318E-3</v>
      </c>
      <c r="AQ10">
        <v>-1.9074701474409197E-4</v>
      </c>
      <c r="AR10">
        <v>-6.3951967471600263E-3</v>
      </c>
      <c r="AS10">
        <v>1.4699880790672423E-3</v>
      </c>
      <c r="AU10">
        <v>-9.6493418832312756E-16</v>
      </c>
      <c r="AW10" t="s">
        <v>177</v>
      </c>
      <c r="AX10">
        <v>0.5</v>
      </c>
      <c r="BB10">
        <v>0.23353446675675826</v>
      </c>
      <c r="BC10">
        <v>1</v>
      </c>
      <c r="BD10">
        <v>0</v>
      </c>
      <c r="BE10">
        <v>6</v>
      </c>
      <c r="BF10">
        <v>0</v>
      </c>
      <c r="BG10">
        <v>0.88888888888888884</v>
      </c>
      <c r="BH10">
        <v>1</v>
      </c>
      <c r="BI10">
        <v>1.851851851851849E-2</v>
      </c>
    </row>
    <row r="11" spans="1:61" x14ac:dyDescent="0.45">
      <c r="A11">
        <v>7.3</v>
      </c>
      <c r="B11">
        <v>56</v>
      </c>
      <c r="C11">
        <v>24</v>
      </c>
      <c r="D11">
        <v>1.56</v>
      </c>
      <c r="E11">
        <v>115</v>
      </c>
      <c r="F11">
        <v>5</v>
      </c>
      <c r="G11">
        <v>87</v>
      </c>
      <c r="H11">
        <v>0</v>
      </c>
      <c r="I11">
        <v>46</v>
      </c>
      <c r="J11">
        <v>1</v>
      </c>
      <c r="K11">
        <v>4</v>
      </c>
      <c r="L11">
        <v>37</v>
      </c>
      <c r="M11">
        <v>0</v>
      </c>
      <c r="N11">
        <v>166</v>
      </c>
      <c r="O11">
        <v>1</v>
      </c>
      <c r="P11">
        <v>0</v>
      </c>
      <c r="Q11">
        <v>1</v>
      </c>
      <c r="R11">
        <v>1</v>
      </c>
      <c r="S11">
        <v>0.77399825677466694</v>
      </c>
      <c r="T11">
        <v>0.77399825677466694</v>
      </c>
      <c r="U11">
        <v>0.22600174322533306</v>
      </c>
      <c r="V11">
        <v>-0.2561856576240587</v>
      </c>
      <c r="W11">
        <v>100</v>
      </c>
      <c r="X11">
        <v>0.2919925739459755</v>
      </c>
      <c r="Z11">
        <v>0.36945161429236717</v>
      </c>
      <c r="AE11">
        <v>-5.7081947988493316E-2</v>
      </c>
      <c r="AF11">
        <v>-9.8492793198751019E-4</v>
      </c>
      <c r="AG11">
        <v>-7.1437991072352089E-5</v>
      </c>
      <c r="AH11">
        <v>1.2367014235320294E-4</v>
      </c>
      <c r="AI11">
        <v>2.0218849862929217E-3</v>
      </c>
      <c r="AJ11">
        <v>4.9460662397150271E-5</v>
      </c>
      <c r="AK11">
        <v>-4.4296135015144095E-4</v>
      </c>
      <c r="AL11">
        <v>1.6596916680932275E-4</v>
      </c>
      <c r="AM11">
        <v>3.7644811370020787E-4</v>
      </c>
      <c r="AN11">
        <v>-4.4854818122743082E-5</v>
      </c>
      <c r="AO11">
        <v>-5.8862086272748013E-5</v>
      </c>
      <c r="AP11">
        <v>-1.3381840760791862E-4</v>
      </c>
      <c r="AQ11">
        <v>4.1766891897402287E-5</v>
      </c>
      <c r="AR11">
        <v>-7.7077225920043518E-4</v>
      </c>
      <c r="AS11">
        <v>2.667854242000713E-4</v>
      </c>
      <c r="AU11">
        <v>-1.7390053786527911E-16</v>
      </c>
      <c r="BB11">
        <v>0.23429248727725746</v>
      </c>
      <c r="BC11">
        <v>1</v>
      </c>
      <c r="BD11">
        <v>0</v>
      </c>
      <c r="BE11">
        <v>7</v>
      </c>
      <c r="BF11">
        <v>0</v>
      </c>
      <c r="BG11">
        <v>0.87037037037037035</v>
      </c>
      <c r="BH11">
        <v>1</v>
      </c>
      <c r="BI11">
        <v>1.851851851851849E-2</v>
      </c>
    </row>
    <row r="12" spans="1:61" x14ac:dyDescent="0.45">
      <c r="A12">
        <v>7.4</v>
      </c>
      <c r="B12">
        <v>44</v>
      </c>
      <c r="C12">
        <v>12</v>
      </c>
      <c r="D12">
        <v>0.97399999999999998</v>
      </c>
      <c r="E12">
        <v>117</v>
      </c>
      <c r="F12">
        <v>3</v>
      </c>
      <c r="G12">
        <v>96</v>
      </c>
      <c r="H12">
        <v>0</v>
      </c>
      <c r="I12">
        <v>33</v>
      </c>
      <c r="J12">
        <v>6</v>
      </c>
      <c r="K12">
        <v>2</v>
      </c>
      <c r="L12">
        <v>22</v>
      </c>
      <c r="M12">
        <v>1</v>
      </c>
      <c r="N12">
        <v>170</v>
      </c>
      <c r="O12">
        <v>0</v>
      </c>
      <c r="P12">
        <v>1</v>
      </c>
      <c r="Q12">
        <v>1</v>
      </c>
      <c r="R12">
        <v>0</v>
      </c>
      <c r="S12">
        <v>0.51849938165255205</v>
      </c>
      <c r="T12">
        <v>0.51849938165255205</v>
      </c>
      <c r="U12">
        <v>0.48150061834744795</v>
      </c>
      <c r="V12">
        <v>-0.73084776353408987</v>
      </c>
      <c r="W12">
        <v>0</v>
      </c>
      <c r="X12">
        <v>1.0768405312377107</v>
      </c>
      <c r="Z12">
        <v>7.959149894944284E-3</v>
      </c>
      <c r="AB12" t="s">
        <v>161</v>
      </c>
      <c r="AC12">
        <v>0.15857112557925257</v>
      </c>
      <c r="AE12">
        <v>0.108261791797461</v>
      </c>
      <c r="AF12">
        <v>-9.1563454507034465E-3</v>
      </c>
      <c r="AG12">
        <v>-9.9163800959896787E-4</v>
      </c>
      <c r="AH12">
        <v>2.1064939962255479E-3</v>
      </c>
      <c r="AI12">
        <v>-7.3359059460942431E-3</v>
      </c>
      <c r="AJ12">
        <v>-6.766077792884798E-5</v>
      </c>
      <c r="AK12">
        <v>3.9492731897824724E-3</v>
      </c>
      <c r="AL12">
        <v>3.7644811370012867E-4</v>
      </c>
      <c r="AM12">
        <v>0.24429455362778268</v>
      </c>
      <c r="AN12">
        <v>1.1729301333073432E-3</v>
      </c>
      <c r="AO12">
        <v>-1.1352600429836237E-3</v>
      </c>
      <c r="AP12">
        <v>-1.3980952467501685E-3</v>
      </c>
      <c r="AQ12">
        <v>-7.3070104297292898E-4</v>
      </c>
      <c r="AR12">
        <v>-2.6452035324822914E-2</v>
      </c>
      <c r="AS12">
        <v>-5.9053182491112122E-4</v>
      </c>
      <c r="AU12">
        <v>1.2148554925415562E-15</v>
      </c>
      <c r="BB12">
        <v>0.2436498384161431</v>
      </c>
      <c r="BC12">
        <v>1</v>
      </c>
      <c r="BD12">
        <v>0</v>
      </c>
      <c r="BE12">
        <v>8</v>
      </c>
      <c r="BF12">
        <v>0</v>
      </c>
      <c r="BG12">
        <v>0.85185185185185186</v>
      </c>
      <c r="BH12">
        <v>1</v>
      </c>
      <c r="BI12">
        <v>1.851851851851849E-2</v>
      </c>
    </row>
    <row r="13" spans="1:61" x14ac:dyDescent="0.45">
      <c r="A13">
        <v>7.4</v>
      </c>
      <c r="B13">
        <v>51</v>
      </c>
      <c r="C13">
        <v>4</v>
      </c>
      <c r="D13">
        <v>1.083</v>
      </c>
      <c r="E13">
        <v>101</v>
      </c>
      <c r="F13">
        <v>2</v>
      </c>
      <c r="G13">
        <v>100</v>
      </c>
      <c r="H13">
        <v>0</v>
      </c>
      <c r="I13">
        <v>53</v>
      </c>
      <c r="J13">
        <v>7</v>
      </c>
      <c r="K13">
        <v>4</v>
      </c>
      <c r="L13">
        <v>28</v>
      </c>
      <c r="M13">
        <v>0</v>
      </c>
      <c r="N13">
        <v>167</v>
      </c>
      <c r="O13">
        <v>0</v>
      </c>
      <c r="P13">
        <v>1</v>
      </c>
      <c r="Q13">
        <v>1</v>
      </c>
      <c r="R13">
        <v>0</v>
      </c>
      <c r="S13">
        <v>0.22950328868712336</v>
      </c>
      <c r="T13">
        <v>0.22950328868712336</v>
      </c>
      <c r="U13">
        <v>0.77049671131287667</v>
      </c>
      <c r="V13">
        <v>-0.26071989248172239</v>
      </c>
      <c r="W13">
        <v>100</v>
      </c>
      <c r="X13">
        <v>0.2978640730290264</v>
      </c>
      <c r="Z13">
        <v>-0.59059392845124614</v>
      </c>
      <c r="AB13" t="s">
        <v>162</v>
      </c>
      <c r="AC13">
        <v>0.18716449212704389</v>
      </c>
      <c r="AE13">
        <v>-1.4380073532167997E-2</v>
      </c>
      <c r="AF13">
        <v>2.4558590201339439E-3</v>
      </c>
      <c r="AG13">
        <v>-3.0922785059695764E-4</v>
      </c>
      <c r="AH13">
        <v>-5.1489687168527309E-5</v>
      </c>
      <c r="AI13">
        <v>-3.508846689157095E-3</v>
      </c>
      <c r="AJ13">
        <v>-6.2099652810580024E-5</v>
      </c>
      <c r="AK13">
        <v>-1.0870414965437974E-4</v>
      </c>
      <c r="AL13">
        <v>-4.4854818122734402E-5</v>
      </c>
      <c r="AM13">
        <v>1.1729301333073519E-3</v>
      </c>
      <c r="AN13">
        <v>1.292894248371058E-3</v>
      </c>
      <c r="AO13">
        <v>-1.1711353040535705E-3</v>
      </c>
      <c r="AP13">
        <v>-2.2784022431184573E-3</v>
      </c>
      <c r="AQ13">
        <v>-1.1823548328886616E-5</v>
      </c>
      <c r="AR13">
        <v>7.1058222765770481E-3</v>
      </c>
      <c r="AS13">
        <v>-7.9380001749152502E-5</v>
      </c>
      <c r="AU13">
        <v>2.0827047241453327E-16</v>
      </c>
      <c r="BB13">
        <v>0.25226739331716685</v>
      </c>
      <c r="BC13">
        <v>1</v>
      </c>
      <c r="BD13">
        <v>0</v>
      </c>
      <c r="BE13">
        <v>9</v>
      </c>
      <c r="BF13">
        <v>0</v>
      </c>
      <c r="BG13">
        <v>0.83333333333333337</v>
      </c>
      <c r="BH13">
        <v>1</v>
      </c>
      <c r="BI13">
        <v>0</v>
      </c>
    </row>
    <row r="14" spans="1:61" x14ac:dyDescent="0.45">
      <c r="A14">
        <v>7.5</v>
      </c>
      <c r="B14">
        <v>43</v>
      </c>
      <c r="C14">
        <v>5</v>
      </c>
      <c r="D14">
        <v>0.48</v>
      </c>
      <c r="E14">
        <v>59</v>
      </c>
      <c r="F14">
        <v>3</v>
      </c>
      <c r="G14">
        <v>127</v>
      </c>
      <c r="H14">
        <v>0</v>
      </c>
      <c r="I14">
        <v>30</v>
      </c>
      <c r="J14">
        <v>4</v>
      </c>
      <c r="K14">
        <v>2</v>
      </c>
      <c r="L14">
        <v>17</v>
      </c>
      <c r="M14">
        <v>0</v>
      </c>
      <c r="N14">
        <v>175</v>
      </c>
      <c r="O14">
        <v>0</v>
      </c>
      <c r="P14">
        <v>1</v>
      </c>
      <c r="Q14">
        <v>1</v>
      </c>
      <c r="R14">
        <v>0</v>
      </c>
      <c r="S14">
        <v>0.67360234610498348</v>
      </c>
      <c r="T14">
        <v>0.67360234610498348</v>
      </c>
      <c r="U14">
        <v>0.32639765389501652</v>
      </c>
      <c r="V14">
        <v>-1.1196388437396583</v>
      </c>
      <c r="W14">
        <v>0</v>
      </c>
      <c r="X14">
        <v>2.0637475118667457</v>
      </c>
      <c r="Z14">
        <v>-9.885317084793567E-2</v>
      </c>
      <c r="AB14" t="s">
        <v>163</v>
      </c>
      <c r="AC14">
        <v>0.25662701211929867</v>
      </c>
      <c r="AE14">
        <v>3.7263680899479741E-2</v>
      </c>
      <c r="AF14">
        <v>-4.5040289661278871E-3</v>
      </c>
      <c r="AG14">
        <v>6.4853045583409868E-4</v>
      </c>
      <c r="AH14">
        <v>1.7884718447175314E-5</v>
      </c>
      <c r="AI14">
        <v>4.1074555648222041E-3</v>
      </c>
      <c r="AJ14">
        <v>3.693380544658142E-5</v>
      </c>
      <c r="AK14">
        <v>-3.8447642995373215E-4</v>
      </c>
      <c r="AL14">
        <v>-5.886208627275693E-5</v>
      </c>
      <c r="AM14">
        <v>-1.135260042983673E-3</v>
      </c>
      <c r="AN14">
        <v>-1.171135304053579E-3</v>
      </c>
      <c r="AO14">
        <v>4.8765109525156199E-3</v>
      </c>
      <c r="AP14">
        <v>2.3231811534121035E-3</v>
      </c>
      <c r="AQ14">
        <v>9.4353552067766799E-6</v>
      </c>
      <c r="AR14">
        <v>-1.6295355853983361E-2</v>
      </c>
      <c r="AS14">
        <v>-1.4083407869605309E-4</v>
      </c>
      <c r="AU14">
        <v>-9.778408099457299E-17</v>
      </c>
      <c r="BB14">
        <v>0.27720518254066429</v>
      </c>
      <c r="BC14">
        <v>0</v>
      </c>
      <c r="BD14">
        <v>1</v>
      </c>
      <c r="BE14">
        <v>9</v>
      </c>
      <c r="BF14">
        <v>1</v>
      </c>
      <c r="BG14">
        <v>0.83333333333333337</v>
      </c>
      <c r="BH14">
        <v>0.98958333333333337</v>
      </c>
      <c r="BI14">
        <v>1.8325617283950591E-2</v>
      </c>
    </row>
    <row r="15" spans="1:61" x14ac:dyDescent="0.45">
      <c r="A15">
        <v>7.5</v>
      </c>
      <c r="B15">
        <v>51</v>
      </c>
      <c r="C15">
        <v>18</v>
      </c>
      <c r="D15">
        <v>0.23100000000000001</v>
      </c>
      <c r="E15">
        <v>109</v>
      </c>
      <c r="F15">
        <v>5</v>
      </c>
      <c r="G15">
        <v>111</v>
      </c>
      <c r="H15">
        <v>0</v>
      </c>
      <c r="I15">
        <v>41</v>
      </c>
      <c r="J15">
        <v>7</v>
      </c>
      <c r="K15">
        <v>3</v>
      </c>
      <c r="L15">
        <v>29</v>
      </c>
      <c r="M15">
        <v>1</v>
      </c>
      <c r="N15">
        <v>165</v>
      </c>
      <c r="O15">
        <v>1</v>
      </c>
      <c r="P15">
        <v>0</v>
      </c>
      <c r="Q15">
        <v>1</v>
      </c>
      <c r="R15">
        <v>1</v>
      </c>
      <c r="S15">
        <v>0.36030285338458706</v>
      </c>
      <c r="T15">
        <v>0.36030285338458706</v>
      </c>
      <c r="U15">
        <v>0.63969714661541288</v>
      </c>
      <c r="V15">
        <v>-1.0208103417907082</v>
      </c>
      <c r="W15">
        <v>0</v>
      </c>
      <c r="X15">
        <v>1.7754429103357681</v>
      </c>
      <c r="Z15">
        <v>0.12393485409802822</v>
      </c>
      <c r="AE15">
        <v>8.170679583827993E-2</v>
      </c>
      <c r="AF15">
        <v>1.6409962934268065E-3</v>
      </c>
      <c r="AG15">
        <v>1.1339951169040737E-3</v>
      </c>
      <c r="AH15">
        <v>-2.3122441380118281E-4</v>
      </c>
      <c r="AI15">
        <v>1.1666248383734421E-3</v>
      </c>
      <c r="AJ15">
        <v>-3.3811140351445117E-4</v>
      </c>
      <c r="AK15">
        <v>-3.6487406029625702E-3</v>
      </c>
      <c r="AL15">
        <v>-1.3381840760794044E-4</v>
      </c>
      <c r="AM15">
        <v>-1.3980952467503645E-3</v>
      </c>
      <c r="AN15">
        <v>-2.2784022431184487E-3</v>
      </c>
      <c r="AO15">
        <v>2.3231811534121043E-3</v>
      </c>
      <c r="AP15">
        <v>3.7641558273021236E-2</v>
      </c>
      <c r="AQ15">
        <v>-1.6814352731297404E-4</v>
      </c>
      <c r="AR15">
        <v>2.4068139350445345E-2</v>
      </c>
      <c r="AS15">
        <v>-7.841761721802678E-4</v>
      </c>
      <c r="AU15">
        <v>4.5232931130764672E-16</v>
      </c>
      <c r="BB15">
        <v>0.28844500094503145</v>
      </c>
      <c r="BC15">
        <v>1</v>
      </c>
      <c r="BD15">
        <v>0</v>
      </c>
      <c r="BE15">
        <v>10</v>
      </c>
      <c r="BF15">
        <v>1</v>
      </c>
      <c r="BG15">
        <v>0.81481481481481488</v>
      </c>
      <c r="BH15">
        <v>0.98958333333333337</v>
      </c>
      <c r="BI15">
        <v>1.8325617283950699E-2</v>
      </c>
    </row>
    <row r="16" spans="1:61" x14ac:dyDescent="0.45">
      <c r="A16">
        <v>7.6</v>
      </c>
      <c r="B16">
        <v>42</v>
      </c>
      <c r="C16">
        <v>1</v>
      </c>
      <c r="D16">
        <v>1.4279999999999999</v>
      </c>
      <c r="E16">
        <v>121</v>
      </c>
      <c r="F16">
        <v>4</v>
      </c>
      <c r="G16">
        <v>84</v>
      </c>
      <c r="H16">
        <v>0</v>
      </c>
      <c r="I16">
        <v>45</v>
      </c>
      <c r="J16">
        <v>5</v>
      </c>
      <c r="K16">
        <v>4</v>
      </c>
      <c r="L16">
        <v>14</v>
      </c>
      <c r="M16">
        <v>0</v>
      </c>
      <c r="N16">
        <v>165</v>
      </c>
      <c r="O16">
        <v>1</v>
      </c>
      <c r="P16">
        <v>0</v>
      </c>
      <c r="Q16">
        <v>1</v>
      </c>
      <c r="R16">
        <v>1</v>
      </c>
      <c r="S16">
        <v>0.43938368668544298</v>
      </c>
      <c r="T16">
        <v>0.43938368668544298</v>
      </c>
      <c r="U16">
        <v>0.56061631331455697</v>
      </c>
      <c r="V16">
        <v>-0.82238224606255883</v>
      </c>
      <c r="W16">
        <v>0</v>
      </c>
      <c r="X16">
        <v>1.2759151746020669</v>
      </c>
      <c r="Z16">
        <v>-0.15973120571429847</v>
      </c>
      <c r="AB16" t="s">
        <v>164</v>
      </c>
      <c r="AC16">
        <v>158.56470241158766</v>
      </c>
      <c r="AE16">
        <v>-4.7580418818783006E-3</v>
      </c>
      <c r="AF16">
        <v>-1.0494814739697491E-4</v>
      </c>
      <c r="AG16">
        <v>-2.4549793312088656E-4</v>
      </c>
      <c r="AH16">
        <v>2.0824979703894978E-5</v>
      </c>
      <c r="AI16">
        <v>3.1316378246518827E-4</v>
      </c>
      <c r="AJ16">
        <v>1.3804710327608428E-5</v>
      </c>
      <c r="AK16">
        <v>-1.9074701474412469E-4</v>
      </c>
      <c r="AL16">
        <v>4.1766891897398743E-5</v>
      </c>
      <c r="AM16">
        <v>-7.3070104297291694E-4</v>
      </c>
      <c r="AN16">
        <v>-1.1823548328892083E-5</v>
      </c>
      <c r="AO16">
        <v>9.4353552067831411E-6</v>
      </c>
      <c r="AP16">
        <v>-1.681435273129577E-4</v>
      </c>
      <c r="AQ16">
        <v>2.0181826910931893E-4</v>
      </c>
      <c r="AR16">
        <v>-1.269098060698219E-3</v>
      </c>
      <c r="AS16">
        <v>4.310842697956204E-5</v>
      </c>
      <c r="AU16">
        <v>-4.7083150891640008E-18</v>
      </c>
      <c r="BB16">
        <v>0.28954828945041317</v>
      </c>
      <c r="BC16">
        <v>1</v>
      </c>
      <c r="BD16">
        <v>0</v>
      </c>
      <c r="BE16">
        <v>11</v>
      </c>
      <c r="BF16">
        <v>1</v>
      </c>
      <c r="BG16">
        <v>0.79629629629629628</v>
      </c>
      <c r="BH16">
        <v>0.98958333333333337</v>
      </c>
      <c r="BI16">
        <v>1.8325617283950591E-2</v>
      </c>
    </row>
    <row r="17" spans="1:61" x14ac:dyDescent="0.45">
      <c r="A17">
        <v>7.6</v>
      </c>
      <c r="B17">
        <v>50</v>
      </c>
      <c r="C17">
        <v>3</v>
      </c>
      <c r="D17">
        <v>0.53200000000000003</v>
      </c>
      <c r="E17">
        <v>111</v>
      </c>
      <c r="F17">
        <v>2</v>
      </c>
      <c r="G17">
        <v>120</v>
      </c>
      <c r="H17">
        <v>0</v>
      </c>
      <c r="I17">
        <v>46</v>
      </c>
      <c r="J17">
        <v>3</v>
      </c>
      <c r="K17">
        <v>4</v>
      </c>
      <c r="L17">
        <v>26</v>
      </c>
      <c r="M17">
        <v>0</v>
      </c>
      <c r="N17">
        <v>172</v>
      </c>
      <c r="O17">
        <v>0</v>
      </c>
      <c r="P17">
        <v>1</v>
      </c>
      <c r="Q17">
        <v>1</v>
      </c>
      <c r="R17">
        <v>0</v>
      </c>
      <c r="S17">
        <v>0.2980894446806821</v>
      </c>
      <c r="T17">
        <v>0.2980894446806821</v>
      </c>
      <c r="U17">
        <v>0.7019105553193179</v>
      </c>
      <c r="V17">
        <v>-0.35394929714923451</v>
      </c>
      <c r="W17">
        <v>100</v>
      </c>
      <c r="X17">
        <v>0.42468294916162536</v>
      </c>
      <c r="Z17">
        <v>9.2705251693476643E-3</v>
      </c>
      <c r="AB17" t="s">
        <v>101</v>
      </c>
      <c r="AC17">
        <v>148</v>
      </c>
      <c r="AE17">
        <v>0.11082124370824815</v>
      </c>
      <c r="AF17">
        <v>1.9185741995187588E-2</v>
      </c>
      <c r="AG17">
        <v>-2.3209540334873094E-4</v>
      </c>
      <c r="AH17">
        <v>-1.8274802347176223E-3</v>
      </c>
      <c r="AI17">
        <v>-3.0934246896889402E-2</v>
      </c>
      <c r="AJ17">
        <v>-9.8774667645578338E-4</v>
      </c>
      <c r="AK17">
        <v>-6.3951967471599638E-3</v>
      </c>
      <c r="AL17">
        <v>-7.7077225920044038E-4</v>
      </c>
      <c r="AM17">
        <v>-2.6452035324823101E-2</v>
      </c>
      <c r="AN17">
        <v>7.1058222765771114E-3</v>
      </c>
      <c r="AO17">
        <v>-1.6295355853983319E-2</v>
      </c>
      <c r="AP17">
        <v>2.4068139350445349E-2</v>
      </c>
      <c r="AQ17">
        <v>-1.2690980606982205E-3</v>
      </c>
      <c r="AR17">
        <v>0.29516428252782284</v>
      </c>
      <c r="AS17">
        <v>-1.6704263933346873E-3</v>
      </c>
      <c r="AU17">
        <v>1.0929375910677276E-15</v>
      </c>
      <c r="BB17">
        <v>0.29634017934215579</v>
      </c>
      <c r="BC17">
        <v>1</v>
      </c>
      <c r="BD17">
        <v>0</v>
      </c>
      <c r="BE17">
        <v>12</v>
      </c>
      <c r="BF17">
        <v>1</v>
      </c>
      <c r="BG17">
        <v>0.77777777777777779</v>
      </c>
      <c r="BH17">
        <v>0.98958333333333337</v>
      </c>
      <c r="BI17">
        <v>1.8325617283950591E-2</v>
      </c>
    </row>
    <row r="18" spans="1:61" x14ac:dyDescent="0.45">
      <c r="A18">
        <v>7.6</v>
      </c>
      <c r="B18">
        <v>51</v>
      </c>
      <c r="C18">
        <v>15</v>
      </c>
      <c r="D18">
        <v>0.93500000000000005</v>
      </c>
      <c r="E18">
        <v>112</v>
      </c>
      <c r="F18">
        <v>4</v>
      </c>
      <c r="G18">
        <v>72</v>
      </c>
      <c r="H18">
        <v>0</v>
      </c>
      <c r="I18">
        <v>36</v>
      </c>
      <c r="J18">
        <v>4</v>
      </c>
      <c r="K18">
        <v>3</v>
      </c>
      <c r="L18">
        <v>29</v>
      </c>
      <c r="M18">
        <v>0</v>
      </c>
      <c r="N18">
        <v>171</v>
      </c>
      <c r="O18">
        <v>1</v>
      </c>
      <c r="P18">
        <v>0</v>
      </c>
      <c r="Q18">
        <v>1</v>
      </c>
      <c r="R18">
        <v>1</v>
      </c>
      <c r="S18">
        <v>0.81558495719629698</v>
      </c>
      <c r="T18">
        <v>0.81558495719629698</v>
      </c>
      <c r="U18">
        <v>0.18441504280370302</v>
      </c>
      <c r="V18">
        <v>-0.20384968430148914</v>
      </c>
      <c r="W18">
        <v>100</v>
      </c>
      <c r="X18">
        <v>0.22611383544598354</v>
      </c>
      <c r="Z18">
        <v>-1.6299124073849312</v>
      </c>
      <c r="AB18" t="s">
        <v>158</v>
      </c>
      <c r="AC18">
        <v>0.26155266950408473</v>
      </c>
      <c r="AE18">
        <v>-0.45037405429329636</v>
      </c>
      <c r="AF18">
        <v>-1.0140302573047644E-2</v>
      </c>
      <c r="AG18">
        <v>6.8166174112288454E-5</v>
      </c>
      <c r="AH18">
        <v>4.7064222976194022E-4</v>
      </c>
      <c r="AI18">
        <v>4.8174794442430802E-3</v>
      </c>
      <c r="AJ18">
        <v>4.2865750811989033E-4</v>
      </c>
      <c r="AK18">
        <v>1.4699880790668195E-3</v>
      </c>
      <c r="AL18">
        <v>2.667854242001054E-4</v>
      </c>
      <c r="AM18">
        <v>-5.9053182491047927E-4</v>
      </c>
      <c r="AN18">
        <v>-7.9380001749216185E-5</v>
      </c>
      <c r="AO18">
        <v>-1.4083407869603902E-4</v>
      </c>
      <c r="AP18">
        <v>-7.8417617218017445E-4</v>
      </c>
      <c r="AQ18">
        <v>4.3108426979601898E-5</v>
      </c>
      <c r="AR18">
        <v>-1.6704263933346735E-3</v>
      </c>
      <c r="AS18">
        <v>2.6171413978724758E-3</v>
      </c>
      <c r="AU18">
        <v>-1.652712724511712E-15</v>
      </c>
      <c r="BB18">
        <v>0.2980894446806821</v>
      </c>
      <c r="BC18">
        <v>1</v>
      </c>
      <c r="BD18">
        <v>0</v>
      </c>
      <c r="BE18">
        <v>13</v>
      </c>
      <c r="BF18">
        <v>1</v>
      </c>
      <c r="BG18">
        <v>0.7592592592592593</v>
      </c>
      <c r="BH18">
        <v>0.98958333333333337</v>
      </c>
      <c r="BI18">
        <v>1.8325617283950699E-2</v>
      </c>
    </row>
    <row r="19" spans="1:61" x14ac:dyDescent="0.45">
      <c r="A19">
        <v>7.7</v>
      </c>
      <c r="B19">
        <v>46</v>
      </c>
      <c r="C19">
        <v>3</v>
      </c>
      <c r="D19">
        <v>2.6259999999999999</v>
      </c>
      <c r="E19">
        <v>43</v>
      </c>
      <c r="F19">
        <v>2</v>
      </c>
      <c r="G19">
        <v>74</v>
      </c>
      <c r="H19">
        <v>0</v>
      </c>
      <c r="I19">
        <v>50</v>
      </c>
      <c r="J19">
        <v>4</v>
      </c>
      <c r="K19">
        <v>4</v>
      </c>
      <c r="L19">
        <v>21</v>
      </c>
      <c r="M19">
        <v>0</v>
      </c>
      <c r="N19">
        <v>180</v>
      </c>
      <c r="O19">
        <v>0</v>
      </c>
      <c r="P19">
        <v>1</v>
      </c>
      <c r="Q19">
        <v>1</v>
      </c>
      <c r="R19">
        <v>0</v>
      </c>
      <c r="S19">
        <v>0.37873438485128141</v>
      </c>
      <c r="T19">
        <v>0.37873438485128141</v>
      </c>
      <c r="U19">
        <v>0.62126561514871859</v>
      </c>
      <c r="V19">
        <v>-0.47599656683893943</v>
      </c>
      <c r="W19">
        <v>100</v>
      </c>
      <c r="X19">
        <v>0.60961748987286213</v>
      </c>
      <c r="Z19">
        <v>8.6320649561639692E-2</v>
      </c>
      <c r="AB19" t="s">
        <v>159</v>
      </c>
      <c r="AC19">
        <v>0.05</v>
      </c>
      <c r="BB19">
        <v>0.30333300804726365</v>
      </c>
      <c r="BC19">
        <v>1</v>
      </c>
      <c r="BD19">
        <v>0</v>
      </c>
      <c r="BE19">
        <v>14</v>
      </c>
      <c r="BF19">
        <v>1</v>
      </c>
      <c r="BG19">
        <v>0.7407407407407407</v>
      </c>
      <c r="BH19">
        <v>0.98958333333333337</v>
      </c>
      <c r="BI19">
        <v>1.8325617283950591E-2</v>
      </c>
    </row>
    <row r="20" spans="1:61" x14ac:dyDescent="0.45">
      <c r="A20">
        <v>7.8</v>
      </c>
      <c r="B20">
        <v>46</v>
      </c>
      <c r="C20">
        <v>17</v>
      </c>
      <c r="D20">
        <v>1.4810000000000001</v>
      </c>
      <c r="E20">
        <v>126</v>
      </c>
      <c r="F20">
        <v>3</v>
      </c>
      <c r="G20">
        <v>97</v>
      </c>
      <c r="H20">
        <v>0</v>
      </c>
      <c r="I20">
        <v>40</v>
      </c>
      <c r="J20">
        <v>1</v>
      </c>
      <c r="K20">
        <v>6</v>
      </c>
      <c r="L20">
        <v>24</v>
      </c>
      <c r="M20">
        <v>0</v>
      </c>
      <c r="N20">
        <v>165</v>
      </c>
      <c r="O20">
        <v>0</v>
      </c>
      <c r="P20">
        <v>1</v>
      </c>
      <c r="Q20">
        <v>1</v>
      </c>
      <c r="R20">
        <v>0</v>
      </c>
      <c r="S20">
        <v>0.4970265448979253</v>
      </c>
      <c r="T20">
        <v>0.4970265448979253</v>
      </c>
      <c r="U20">
        <v>0.5029734551020747</v>
      </c>
      <c r="V20">
        <v>-0.68721788343185908</v>
      </c>
      <c r="W20">
        <v>100</v>
      </c>
      <c r="X20">
        <v>0.98817649292656506</v>
      </c>
      <c r="AB20" t="s">
        <v>160</v>
      </c>
      <c r="AC20" t="s">
        <v>185</v>
      </c>
      <c r="BB20">
        <v>0.31210130480083542</v>
      </c>
      <c r="BC20">
        <v>1</v>
      </c>
      <c r="BD20">
        <v>0</v>
      </c>
      <c r="BE20">
        <v>15</v>
      </c>
      <c r="BF20">
        <v>1</v>
      </c>
      <c r="BG20">
        <v>0.72222222222222221</v>
      </c>
      <c r="BH20">
        <v>0.98958333333333337</v>
      </c>
      <c r="BI20">
        <v>1.8325617283950591E-2</v>
      </c>
    </row>
    <row r="21" spans="1:61" x14ac:dyDescent="0.45">
      <c r="A21">
        <v>7.9</v>
      </c>
      <c r="B21">
        <v>35</v>
      </c>
      <c r="C21">
        <v>6</v>
      </c>
      <c r="D21">
        <v>4.7E-2</v>
      </c>
      <c r="E21">
        <v>65</v>
      </c>
      <c r="F21">
        <v>4</v>
      </c>
      <c r="G21">
        <v>88</v>
      </c>
      <c r="H21">
        <v>0</v>
      </c>
      <c r="I21">
        <v>27</v>
      </c>
      <c r="J21">
        <v>5</v>
      </c>
      <c r="K21">
        <v>6</v>
      </c>
      <c r="L21">
        <v>16</v>
      </c>
      <c r="M21">
        <v>0</v>
      </c>
      <c r="N21">
        <v>186</v>
      </c>
      <c r="O21">
        <v>1</v>
      </c>
      <c r="P21">
        <v>0</v>
      </c>
      <c r="Q21">
        <v>1</v>
      </c>
      <c r="R21">
        <v>1</v>
      </c>
      <c r="S21">
        <v>0.70396585578590265</v>
      </c>
      <c r="T21">
        <v>0.70396585578590265</v>
      </c>
      <c r="U21">
        <v>0.29603414421409735</v>
      </c>
      <c r="V21">
        <v>-0.35102542430438799</v>
      </c>
      <c r="W21">
        <v>100</v>
      </c>
      <c r="X21">
        <v>0.42052344127345048</v>
      </c>
      <c r="BB21">
        <v>0.33344253824756243</v>
      </c>
      <c r="BC21">
        <v>1</v>
      </c>
      <c r="BD21">
        <v>0</v>
      </c>
      <c r="BE21">
        <v>16</v>
      </c>
      <c r="BF21">
        <v>1</v>
      </c>
      <c r="BG21">
        <v>0.70370370370370372</v>
      </c>
      <c r="BH21">
        <v>0.98958333333333337</v>
      </c>
      <c r="BI21">
        <v>0</v>
      </c>
    </row>
    <row r="22" spans="1:61" x14ac:dyDescent="0.45">
      <c r="A22">
        <v>7.9</v>
      </c>
      <c r="B22">
        <v>42</v>
      </c>
      <c r="C22">
        <v>4</v>
      </c>
      <c r="D22">
        <v>1.2829999999999999</v>
      </c>
      <c r="E22">
        <v>68</v>
      </c>
      <c r="F22">
        <v>4</v>
      </c>
      <c r="G22">
        <v>90</v>
      </c>
      <c r="H22">
        <v>0</v>
      </c>
      <c r="I22">
        <v>37</v>
      </c>
      <c r="J22">
        <v>6</v>
      </c>
      <c r="K22">
        <v>3</v>
      </c>
      <c r="L22">
        <v>17</v>
      </c>
      <c r="M22">
        <v>0</v>
      </c>
      <c r="N22">
        <v>175</v>
      </c>
      <c r="O22">
        <v>1</v>
      </c>
      <c r="P22">
        <v>0</v>
      </c>
      <c r="Q22">
        <v>1</v>
      </c>
      <c r="R22">
        <v>1</v>
      </c>
      <c r="S22">
        <v>0.68229858279204036</v>
      </c>
      <c r="T22">
        <v>0.68229858279204036</v>
      </c>
      <c r="U22">
        <v>0.31770141720795964</v>
      </c>
      <c r="V22">
        <v>-0.38228791226677039</v>
      </c>
      <c r="W22">
        <v>100</v>
      </c>
      <c r="X22">
        <v>0.46563399839977787</v>
      </c>
      <c r="AB22" t="s">
        <v>166</v>
      </c>
      <c r="AC22" t="s">
        <v>167</v>
      </c>
      <c r="AD22" t="s">
        <v>168</v>
      </c>
      <c r="AE22" t="s">
        <v>158</v>
      </c>
      <c r="AF22" t="s">
        <v>169</v>
      </c>
      <c r="AG22" t="s">
        <v>170</v>
      </c>
      <c r="AH22" t="s">
        <v>171</v>
      </c>
      <c r="BB22">
        <v>0.34004868501137908</v>
      </c>
      <c r="BC22">
        <v>0</v>
      </c>
      <c r="BD22">
        <v>1</v>
      </c>
      <c r="BE22">
        <v>16</v>
      </c>
      <c r="BF22">
        <v>2</v>
      </c>
      <c r="BG22">
        <v>0.70370370370370372</v>
      </c>
      <c r="BH22">
        <v>0.97916666666666663</v>
      </c>
      <c r="BI22">
        <v>1.8132716049382797E-2</v>
      </c>
    </row>
    <row r="23" spans="1:61" x14ac:dyDescent="0.45">
      <c r="A23">
        <v>7.9</v>
      </c>
      <c r="B23">
        <v>51</v>
      </c>
      <c r="C23">
        <v>3</v>
      </c>
      <c r="D23">
        <v>1.464</v>
      </c>
      <c r="E23">
        <v>118</v>
      </c>
      <c r="F23">
        <v>4</v>
      </c>
      <c r="G23">
        <v>115</v>
      </c>
      <c r="H23">
        <v>0</v>
      </c>
      <c r="I23">
        <v>46</v>
      </c>
      <c r="J23">
        <v>6</v>
      </c>
      <c r="K23">
        <v>4</v>
      </c>
      <c r="L23">
        <v>31</v>
      </c>
      <c r="M23">
        <v>0</v>
      </c>
      <c r="N23">
        <v>167</v>
      </c>
      <c r="O23">
        <v>1</v>
      </c>
      <c r="P23">
        <v>0</v>
      </c>
      <c r="Q23">
        <v>1</v>
      </c>
      <c r="R23">
        <v>1</v>
      </c>
      <c r="S23">
        <v>0.64741912823949288</v>
      </c>
      <c r="T23">
        <v>0.64741912823949288</v>
      </c>
      <c r="U23">
        <v>0.35258087176050712</v>
      </c>
      <c r="V23">
        <v>-0.43476139168073358</v>
      </c>
      <c r="W23">
        <v>100</v>
      </c>
      <c r="X23">
        <v>0.54459446188942473</v>
      </c>
      <c r="AA23" t="s">
        <v>100</v>
      </c>
      <c r="AB23">
        <v>-14.113025363828731</v>
      </c>
      <c r="AC23">
        <v>9.0246747295122454</v>
      </c>
      <c r="AD23">
        <v>2.4455532763336456</v>
      </c>
      <c r="AE23">
        <v>0.11785832259368142</v>
      </c>
      <c r="AF23">
        <v>7.4266158739258081E-7</v>
      </c>
      <c r="BB23">
        <v>0.35120467017261431</v>
      </c>
      <c r="BC23">
        <v>1</v>
      </c>
      <c r="BD23">
        <v>0</v>
      </c>
      <c r="BE23">
        <v>17</v>
      </c>
      <c r="BF23">
        <v>2</v>
      </c>
      <c r="BG23">
        <v>0.68518518518518512</v>
      </c>
      <c r="BH23">
        <v>0.97916666666666663</v>
      </c>
      <c r="BI23">
        <v>0</v>
      </c>
    </row>
    <row r="24" spans="1:61" x14ac:dyDescent="0.45">
      <c r="A24">
        <v>8</v>
      </c>
      <c r="B24">
        <v>44</v>
      </c>
      <c r="C24">
        <v>3</v>
      </c>
      <c r="D24">
        <v>1.18</v>
      </c>
      <c r="E24">
        <v>69</v>
      </c>
      <c r="F24">
        <v>2</v>
      </c>
      <c r="G24">
        <v>72</v>
      </c>
      <c r="H24">
        <v>0</v>
      </c>
      <c r="I24">
        <v>34</v>
      </c>
      <c r="J24">
        <v>6</v>
      </c>
      <c r="K24">
        <v>2</v>
      </c>
      <c r="L24">
        <v>20</v>
      </c>
      <c r="M24">
        <v>0</v>
      </c>
      <c r="N24">
        <v>183</v>
      </c>
      <c r="O24">
        <v>0</v>
      </c>
      <c r="P24">
        <v>1</v>
      </c>
      <c r="Q24">
        <v>1</v>
      </c>
      <c r="R24">
        <v>0</v>
      </c>
      <c r="S24">
        <v>0.72932265159164467</v>
      </c>
      <c r="T24">
        <v>0.72932265159164467</v>
      </c>
      <c r="U24">
        <v>0.27067734840835533</v>
      </c>
      <c r="V24">
        <v>-1.306827763704385</v>
      </c>
      <c r="W24">
        <v>0</v>
      </c>
      <c r="X24">
        <v>2.6944354815067775</v>
      </c>
      <c r="AA24" t="s">
        <v>40</v>
      </c>
      <c r="AB24">
        <v>-0.37176733944498858</v>
      </c>
      <c r="AC24">
        <v>0.24420436292096737</v>
      </c>
      <c r="AD24">
        <v>2.3175847760924566</v>
      </c>
      <c r="AE24">
        <v>0.12791850634711138</v>
      </c>
      <c r="AF24">
        <v>0.68951464672402907</v>
      </c>
      <c r="AG24">
        <v>0.42724438654815305</v>
      </c>
      <c r="AH24">
        <v>1.1127833694624301</v>
      </c>
      <c r="BB24">
        <v>0.35964583531622524</v>
      </c>
      <c r="BC24">
        <v>0</v>
      </c>
      <c r="BD24">
        <v>1</v>
      </c>
      <c r="BE24">
        <v>17</v>
      </c>
      <c r="BF24">
        <v>3</v>
      </c>
      <c r="BG24">
        <v>0.68518518518518512</v>
      </c>
      <c r="BH24">
        <v>0.96875</v>
      </c>
      <c r="BI24">
        <v>0</v>
      </c>
    </row>
    <row r="25" spans="1:61" x14ac:dyDescent="0.45">
      <c r="A25">
        <v>8</v>
      </c>
      <c r="B25">
        <v>51</v>
      </c>
      <c r="C25">
        <v>2</v>
      </c>
      <c r="D25">
        <v>0.41699999999999998</v>
      </c>
      <c r="E25">
        <v>121</v>
      </c>
      <c r="F25">
        <v>3</v>
      </c>
      <c r="G25">
        <v>123</v>
      </c>
      <c r="H25">
        <v>0</v>
      </c>
      <c r="I25">
        <v>36</v>
      </c>
      <c r="J25">
        <v>8</v>
      </c>
      <c r="K25">
        <v>2</v>
      </c>
      <c r="L25">
        <v>32</v>
      </c>
      <c r="M25">
        <v>1</v>
      </c>
      <c r="N25">
        <v>167</v>
      </c>
      <c r="O25">
        <v>0</v>
      </c>
      <c r="P25">
        <v>1</v>
      </c>
      <c r="Q25">
        <v>1</v>
      </c>
      <c r="R25">
        <v>0</v>
      </c>
      <c r="S25">
        <v>0.35120467017261431</v>
      </c>
      <c r="T25">
        <v>0.35120467017261431</v>
      </c>
      <c r="U25">
        <v>0.64879532982738564</v>
      </c>
      <c r="V25">
        <v>-0.43263797437671503</v>
      </c>
      <c r="W25">
        <v>100</v>
      </c>
      <c r="X25">
        <v>0.54131812302972904</v>
      </c>
      <c r="AA25" t="s">
        <v>42</v>
      </c>
      <c r="AB25">
        <v>3.501786386202848E-2</v>
      </c>
      <c r="AC25">
        <v>3.0291352881747245E-2</v>
      </c>
      <c r="AD25">
        <v>1.3364169008743347</v>
      </c>
      <c r="AE25">
        <v>0.2476668447199985</v>
      </c>
      <c r="AF25">
        <v>1.0356382091324585</v>
      </c>
      <c r="AG25">
        <v>0.97594202316415091</v>
      </c>
      <c r="AH25">
        <v>1.0989858769865535</v>
      </c>
      <c r="BB25">
        <v>0.36030285338458706</v>
      </c>
      <c r="BC25">
        <v>0</v>
      </c>
      <c r="BD25">
        <v>1</v>
      </c>
      <c r="BE25">
        <v>17</v>
      </c>
      <c r="BF25">
        <v>4</v>
      </c>
      <c r="BG25">
        <v>0.68518518518518512</v>
      </c>
      <c r="BH25">
        <v>0.95833333333333337</v>
      </c>
      <c r="BI25">
        <v>0</v>
      </c>
    </row>
    <row r="26" spans="1:61" x14ac:dyDescent="0.45">
      <c r="A26">
        <v>8</v>
      </c>
      <c r="B26">
        <v>51</v>
      </c>
      <c r="C26">
        <v>12</v>
      </c>
      <c r="D26">
        <v>1</v>
      </c>
      <c r="E26">
        <v>66</v>
      </c>
      <c r="F26">
        <v>3</v>
      </c>
      <c r="G26">
        <v>90</v>
      </c>
      <c r="H26">
        <v>0</v>
      </c>
      <c r="I26">
        <v>34</v>
      </c>
      <c r="J26">
        <v>6</v>
      </c>
      <c r="K26">
        <v>2</v>
      </c>
      <c r="L26">
        <v>25</v>
      </c>
      <c r="M26">
        <v>0</v>
      </c>
      <c r="N26">
        <v>184</v>
      </c>
      <c r="O26">
        <v>1</v>
      </c>
      <c r="P26">
        <v>0</v>
      </c>
      <c r="Q26">
        <v>1</v>
      </c>
      <c r="R26">
        <v>1</v>
      </c>
      <c r="S26">
        <v>0.87978060619699339</v>
      </c>
      <c r="T26">
        <v>0.87978060619699339</v>
      </c>
      <c r="U26">
        <v>0.12021939380300661</v>
      </c>
      <c r="V26">
        <v>-0.12808271373285371</v>
      </c>
      <c r="W26">
        <v>100</v>
      </c>
      <c r="X26">
        <v>0.13664701512650537</v>
      </c>
      <c r="AA26" t="s">
        <v>43</v>
      </c>
      <c r="AB26">
        <v>3.3456936788280336E-2</v>
      </c>
      <c r="AC26">
        <v>3.8146735510368519E-2</v>
      </c>
      <c r="AD26">
        <v>0.76923244755753495</v>
      </c>
      <c r="AE26">
        <v>0.38045460558773758</v>
      </c>
      <c r="AF26">
        <v>1.0340229144198112</v>
      </c>
      <c r="AG26">
        <v>0.95953230939845302</v>
      </c>
      <c r="AH26">
        <v>1.1142963890559787</v>
      </c>
      <c r="BB26">
        <v>0.37005572356865313</v>
      </c>
      <c r="BC26">
        <v>0</v>
      </c>
      <c r="BD26">
        <v>1</v>
      </c>
      <c r="BE26">
        <v>17</v>
      </c>
      <c r="BF26">
        <v>5</v>
      </c>
      <c r="BG26">
        <v>0.68518518518518512</v>
      </c>
      <c r="BH26">
        <v>0.94791666666666663</v>
      </c>
      <c r="BI26">
        <v>0</v>
      </c>
    </row>
    <row r="27" spans="1:61" x14ac:dyDescent="0.45">
      <c r="A27">
        <v>8.1</v>
      </c>
      <c r="B27">
        <v>43</v>
      </c>
      <c r="C27">
        <v>23</v>
      </c>
      <c r="D27">
        <v>1.607</v>
      </c>
      <c r="E27">
        <v>123</v>
      </c>
      <c r="F27">
        <v>1</v>
      </c>
      <c r="G27">
        <v>72</v>
      </c>
      <c r="H27">
        <v>0</v>
      </c>
      <c r="I27">
        <v>45</v>
      </c>
      <c r="J27">
        <v>8</v>
      </c>
      <c r="K27">
        <v>3</v>
      </c>
      <c r="L27">
        <v>19</v>
      </c>
      <c r="M27">
        <v>0</v>
      </c>
      <c r="N27">
        <v>170</v>
      </c>
      <c r="O27">
        <v>0</v>
      </c>
      <c r="P27">
        <v>1</v>
      </c>
      <c r="Q27">
        <v>1</v>
      </c>
      <c r="R27">
        <v>0</v>
      </c>
      <c r="S27">
        <v>0.57986798082445534</v>
      </c>
      <c r="T27">
        <v>0.57986798082445534</v>
      </c>
      <c r="U27">
        <v>0.42013201917554466</v>
      </c>
      <c r="V27">
        <v>-0.86718628572613388</v>
      </c>
      <c r="W27">
        <v>0</v>
      </c>
      <c r="X27">
        <v>1.3802042081019485</v>
      </c>
      <c r="AA27" t="s">
        <v>44</v>
      </c>
      <c r="AB27">
        <v>0.7927737918558786</v>
      </c>
      <c r="AC27">
        <v>0.36542888969559034</v>
      </c>
      <c r="AD27">
        <v>4.7064430963346435</v>
      </c>
      <c r="AE27">
        <v>3.0049763729647641E-2</v>
      </c>
      <c r="AF27">
        <v>2.2095166735403362</v>
      </c>
      <c r="AG27">
        <v>1.0795522039060315</v>
      </c>
      <c r="AH27">
        <v>4.5222119995576415</v>
      </c>
      <c r="BB27">
        <v>0.37021504270627614</v>
      </c>
      <c r="BC27">
        <v>0</v>
      </c>
      <c r="BD27">
        <v>1</v>
      </c>
      <c r="BE27">
        <v>17</v>
      </c>
      <c r="BF27">
        <v>6</v>
      </c>
      <c r="BG27">
        <v>0.68518518518518512</v>
      </c>
      <c r="BH27">
        <v>0.9375</v>
      </c>
      <c r="BI27">
        <v>1.736111111111098E-2</v>
      </c>
    </row>
    <row r="28" spans="1:61" x14ac:dyDescent="0.45">
      <c r="A28">
        <v>8.1</v>
      </c>
      <c r="B28">
        <v>49</v>
      </c>
      <c r="C28">
        <v>16</v>
      </c>
      <c r="D28">
        <v>0.98299999999999998</v>
      </c>
      <c r="E28">
        <v>71</v>
      </c>
      <c r="F28">
        <v>4</v>
      </c>
      <c r="G28">
        <v>112</v>
      </c>
      <c r="H28">
        <v>0</v>
      </c>
      <c r="I28">
        <v>39</v>
      </c>
      <c r="J28">
        <v>7</v>
      </c>
      <c r="K28">
        <v>3</v>
      </c>
      <c r="L28">
        <v>23</v>
      </c>
      <c r="M28">
        <v>0</v>
      </c>
      <c r="N28">
        <v>180</v>
      </c>
      <c r="O28">
        <v>1</v>
      </c>
      <c r="P28">
        <v>0</v>
      </c>
      <c r="Q28">
        <v>1</v>
      </c>
      <c r="R28">
        <v>1</v>
      </c>
      <c r="S28">
        <v>0.85031789691437898</v>
      </c>
      <c r="T28">
        <v>0.85031789691437898</v>
      </c>
      <c r="U28">
        <v>0.14968210308562102</v>
      </c>
      <c r="V28">
        <v>-0.16214500304712715</v>
      </c>
      <c r="W28">
        <v>100</v>
      </c>
      <c r="X28">
        <v>0.17603075700133472</v>
      </c>
      <c r="AA28" t="s">
        <v>45</v>
      </c>
      <c r="AB28">
        <v>1.6587428982286337E-2</v>
      </c>
      <c r="AC28">
        <v>1.0418553969027881E-2</v>
      </c>
      <c r="AD28">
        <v>2.5347974494165952</v>
      </c>
      <c r="AE28">
        <v>0.11136117603186584</v>
      </c>
      <c r="AF28">
        <v>1.0167257641991592</v>
      </c>
      <c r="AG28">
        <v>0.99617477332262583</v>
      </c>
      <c r="AH28">
        <v>1.0377007200638828</v>
      </c>
      <c r="BB28">
        <v>0.37873438485128141</v>
      </c>
      <c r="BC28">
        <v>1</v>
      </c>
      <c r="BD28">
        <v>0</v>
      </c>
      <c r="BE28">
        <v>18</v>
      </c>
      <c r="BF28">
        <v>6</v>
      </c>
      <c r="BG28">
        <v>0.66666666666666674</v>
      </c>
      <c r="BH28">
        <v>0.9375</v>
      </c>
      <c r="BI28">
        <v>0</v>
      </c>
    </row>
    <row r="29" spans="1:61" x14ac:dyDescent="0.45">
      <c r="A29">
        <v>8.1</v>
      </c>
      <c r="B29">
        <v>58</v>
      </c>
      <c r="C29">
        <v>19</v>
      </c>
      <c r="D29">
        <v>0.44700000000000001</v>
      </c>
      <c r="E29">
        <v>20</v>
      </c>
      <c r="F29">
        <v>4</v>
      </c>
      <c r="G29">
        <v>129</v>
      </c>
      <c r="H29">
        <v>0</v>
      </c>
      <c r="I29">
        <v>43</v>
      </c>
      <c r="J29">
        <v>10</v>
      </c>
      <c r="K29">
        <v>3</v>
      </c>
      <c r="L29">
        <v>35</v>
      </c>
      <c r="M29">
        <v>0</v>
      </c>
      <c r="N29">
        <v>184</v>
      </c>
      <c r="O29">
        <v>1</v>
      </c>
      <c r="P29">
        <v>0</v>
      </c>
      <c r="Q29">
        <v>1</v>
      </c>
      <c r="R29">
        <v>1</v>
      </c>
      <c r="S29">
        <v>0.80999363615395736</v>
      </c>
      <c r="T29">
        <v>0.80999363615395736</v>
      </c>
      <c r="U29">
        <v>0.19000636384604264</v>
      </c>
      <c r="V29">
        <v>-0.21072888794656849</v>
      </c>
      <c r="W29">
        <v>100</v>
      </c>
      <c r="X29">
        <v>0.23457760081701146</v>
      </c>
      <c r="AA29" t="s">
        <v>46</v>
      </c>
      <c r="AB29">
        <v>0.36945161429236717</v>
      </c>
      <c r="AC29">
        <v>0.16202724719080752</v>
      </c>
      <c r="AD29">
        <v>5.1992300020506521</v>
      </c>
      <c r="AE29">
        <v>2.2596895811521248E-2</v>
      </c>
      <c r="AF29">
        <v>1.4469409153387711</v>
      </c>
      <c r="AG29">
        <v>1.0532536057098338</v>
      </c>
      <c r="AH29">
        <v>1.9877814812420287</v>
      </c>
      <c r="BB29">
        <v>0.38975315140269468</v>
      </c>
      <c r="BC29">
        <v>0</v>
      </c>
      <c r="BD29">
        <v>1</v>
      </c>
      <c r="BE29">
        <v>18</v>
      </c>
      <c r="BF29">
        <v>7</v>
      </c>
      <c r="BG29">
        <v>0.66666666666666674</v>
      </c>
      <c r="BH29">
        <v>0.92708333333333337</v>
      </c>
      <c r="BI29">
        <v>1.7168209876543286E-2</v>
      </c>
    </row>
    <row r="30" spans="1:61" x14ac:dyDescent="0.45">
      <c r="A30">
        <v>8.1</v>
      </c>
      <c r="B30">
        <v>79</v>
      </c>
      <c r="C30">
        <v>2</v>
      </c>
      <c r="D30">
        <v>0.54600000000000004</v>
      </c>
      <c r="E30">
        <v>122</v>
      </c>
      <c r="F30">
        <v>4</v>
      </c>
      <c r="G30">
        <v>129</v>
      </c>
      <c r="H30">
        <v>0</v>
      </c>
      <c r="I30">
        <v>56</v>
      </c>
      <c r="J30">
        <v>3</v>
      </c>
      <c r="K30">
        <v>5</v>
      </c>
      <c r="L30">
        <v>74</v>
      </c>
      <c r="M30">
        <v>0</v>
      </c>
      <c r="N30">
        <v>170</v>
      </c>
      <c r="O30">
        <v>1</v>
      </c>
      <c r="P30">
        <v>0</v>
      </c>
      <c r="Q30">
        <v>1</v>
      </c>
      <c r="R30">
        <v>1</v>
      </c>
      <c r="S30">
        <v>0.51697901389451162</v>
      </c>
      <c r="T30">
        <v>0.51697901389451162</v>
      </c>
      <c r="U30">
        <v>0.48302098610548838</v>
      </c>
      <c r="V30">
        <v>-0.65975299737783699</v>
      </c>
      <c r="W30">
        <v>100</v>
      </c>
      <c r="X30">
        <v>0.93431449463836003</v>
      </c>
      <c r="AA30" s="124" t="s">
        <v>47</v>
      </c>
      <c r="AB30" s="124">
        <v>7.959149894944284E-3</v>
      </c>
      <c r="AC30" s="124">
        <v>1.2882902111299409E-2</v>
      </c>
      <c r="AD30" s="124">
        <v>0.38168575686693901</v>
      </c>
      <c r="AE30" s="124">
        <v>0.53670242582802663</v>
      </c>
      <c r="AF30" s="124">
        <v>1.0079909081287368</v>
      </c>
      <c r="AG30" s="124">
        <v>0.98285775503039974</v>
      </c>
      <c r="AH30" s="124">
        <v>1.0337667538053554</v>
      </c>
      <c r="BB30">
        <v>0.39565825268343019</v>
      </c>
      <c r="BC30">
        <v>1</v>
      </c>
      <c r="BD30">
        <v>0</v>
      </c>
      <c r="BE30">
        <v>19</v>
      </c>
      <c r="BF30">
        <v>7</v>
      </c>
      <c r="BG30">
        <v>0.64814814814814814</v>
      </c>
      <c r="BH30">
        <v>0.92708333333333337</v>
      </c>
      <c r="BI30">
        <v>0</v>
      </c>
    </row>
    <row r="31" spans="1:61" x14ac:dyDescent="0.45">
      <c r="A31">
        <v>8.1999999999999993</v>
      </c>
      <c r="B31">
        <v>49</v>
      </c>
      <c r="C31">
        <v>13</v>
      </c>
      <c r="D31">
        <v>0.85199999999999998</v>
      </c>
      <c r="E31">
        <v>102</v>
      </c>
      <c r="F31">
        <v>3</v>
      </c>
      <c r="G31">
        <v>108</v>
      </c>
      <c r="H31">
        <v>0</v>
      </c>
      <c r="I31">
        <v>37</v>
      </c>
      <c r="J31">
        <v>9</v>
      </c>
      <c r="K31">
        <v>4</v>
      </c>
      <c r="L31">
        <v>25</v>
      </c>
      <c r="M31">
        <v>0</v>
      </c>
      <c r="N31">
        <v>168</v>
      </c>
      <c r="O31">
        <v>1</v>
      </c>
      <c r="P31">
        <v>0</v>
      </c>
      <c r="Q31">
        <v>1</v>
      </c>
      <c r="R31">
        <v>1</v>
      </c>
      <c r="S31">
        <v>0.70623248995747812</v>
      </c>
      <c r="T31">
        <v>0.70623248995747812</v>
      </c>
      <c r="U31">
        <v>0.29376751004252188</v>
      </c>
      <c r="V31">
        <v>-0.34781078980939933</v>
      </c>
      <c r="W31">
        <v>100</v>
      </c>
      <c r="X31">
        <v>0.41596430951542529</v>
      </c>
      <c r="AA31" t="s">
        <v>49</v>
      </c>
      <c r="AB31">
        <v>-0.59059392845124614</v>
      </c>
      <c r="AC31">
        <v>0.49426162467642853</v>
      </c>
      <c r="AD31">
        <v>1.427789458028293</v>
      </c>
      <c r="AE31">
        <v>0.23212553911784109</v>
      </c>
      <c r="AF31">
        <v>0.55399815173920142</v>
      </c>
      <c r="AG31">
        <v>0.21027713837648213</v>
      </c>
      <c r="AH31">
        <v>1.4595688076225846</v>
      </c>
      <c r="BB31">
        <v>0.42407185937308206</v>
      </c>
      <c r="BC31">
        <v>0</v>
      </c>
      <c r="BD31">
        <v>1</v>
      </c>
      <c r="BE31">
        <v>19</v>
      </c>
      <c r="BF31">
        <v>8</v>
      </c>
      <c r="BG31">
        <v>0.64814814814814814</v>
      </c>
      <c r="BH31">
        <v>0.91666666666666663</v>
      </c>
      <c r="BI31">
        <v>0</v>
      </c>
    </row>
    <row r="32" spans="1:61" x14ac:dyDescent="0.45">
      <c r="A32">
        <v>8.3000000000000007</v>
      </c>
      <c r="B32">
        <v>49</v>
      </c>
      <c r="C32">
        <v>4</v>
      </c>
      <c r="D32">
        <v>0.124</v>
      </c>
      <c r="E32">
        <v>77</v>
      </c>
      <c r="F32">
        <v>3</v>
      </c>
      <c r="G32">
        <v>150</v>
      </c>
      <c r="H32">
        <v>0</v>
      </c>
      <c r="I32">
        <v>29</v>
      </c>
      <c r="J32">
        <v>10</v>
      </c>
      <c r="K32">
        <v>1</v>
      </c>
      <c r="L32">
        <v>24</v>
      </c>
      <c r="M32">
        <v>1</v>
      </c>
      <c r="N32">
        <v>175</v>
      </c>
      <c r="O32">
        <v>0</v>
      </c>
      <c r="P32">
        <v>1</v>
      </c>
      <c r="Q32">
        <v>1</v>
      </c>
      <c r="R32">
        <v>0</v>
      </c>
      <c r="S32">
        <v>0.55979776906564005</v>
      </c>
      <c r="T32">
        <v>0.55979776906564005</v>
      </c>
      <c r="U32">
        <v>0.44020223093435995</v>
      </c>
      <c r="V32">
        <v>-0.8205210419008917</v>
      </c>
      <c r="W32">
        <v>0</v>
      </c>
      <c r="X32">
        <v>1.2716831713402048</v>
      </c>
      <c r="AA32" t="s">
        <v>50</v>
      </c>
      <c r="AB32">
        <v>-9.885317084793567E-2</v>
      </c>
      <c r="AC32">
        <v>3.5956838687112885E-2</v>
      </c>
      <c r="AD32">
        <v>7.5581969670009927</v>
      </c>
      <c r="AE32">
        <v>5.973772870039017E-3</v>
      </c>
      <c r="AF32">
        <v>0.90587570722119681</v>
      </c>
      <c r="AG32">
        <v>0.84423255801221031</v>
      </c>
      <c r="AH32">
        <v>0.97201984115096729</v>
      </c>
      <c r="BB32">
        <v>0.4263327759599308</v>
      </c>
      <c r="BC32">
        <v>0</v>
      </c>
      <c r="BD32">
        <v>1</v>
      </c>
      <c r="BE32">
        <v>19</v>
      </c>
      <c r="BF32">
        <v>9</v>
      </c>
      <c r="BG32">
        <v>0.64814814814814814</v>
      </c>
      <c r="BH32">
        <v>0.90625</v>
      </c>
      <c r="BI32">
        <v>1.6782407407407381E-2</v>
      </c>
    </row>
    <row r="33" spans="1:61" x14ac:dyDescent="0.45">
      <c r="A33">
        <v>8.4</v>
      </c>
      <c r="B33">
        <v>47</v>
      </c>
      <c r="C33">
        <v>10</v>
      </c>
      <c r="D33">
        <v>1.512</v>
      </c>
      <c r="E33">
        <v>73</v>
      </c>
      <c r="F33">
        <v>0</v>
      </c>
      <c r="G33">
        <v>82</v>
      </c>
      <c r="H33">
        <v>1</v>
      </c>
      <c r="I33">
        <v>31</v>
      </c>
      <c r="J33">
        <v>7</v>
      </c>
      <c r="K33">
        <v>2</v>
      </c>
      <c r="L33">
        <v>22</v>
      </c>
      <c r="M33">
        <v>1</v>
      </c>
      <c r="N33">
        <v>180</v>
      </c>
      <c r="O33">
        <v>0</v>
      </c>
      <c r="P33">
        <v>1</v>
      </c>
      <c r="Q33">
        <v>1</v>
      </c>
      <c r="R33">
        <v>0</v>
      </c>
      <c r="S33">
        <v>0.23353446675675826</v>
      </c>
      <c r="T33">
        <v>0.23353446675675826</v>
      </c>
      <c r="U33">
        <v>0.76646553324324174</v>
      </c>
      <c r="V33">
        <v>-0.26596554809584516</v>
      </c>
      <c r="W33">
        <v>100</v>
      </c>
      <c r="X33">
        <v>0.30469010885404668</v>
      </c>
      <c r="AA33" t="s">
        <v>51</v>
      </c>
      <c r="AB33">
        <v>0.12393485409802822</v>
      </c>
      <c r="AC33">
        <v>6.9832019536281639E-2</v>
      </c>
      <c r="AD33">
        <v>3.1497618296901266</v>
      </c>
      <c r="AE33">
        <v>7.5938046118763411E-2</v>
      </c>
      <c r="AF33">
        <v>1.1319421272062915</v>
      </c>
      <c r="AG33">
        <v>0.98714988771279755</v>
      </c>
      <c r="AH33">
        <v>1.2979720661398537</v>
      </c>
      <c r="BB33">
        <v>0.42913297907962406</v>
      </c>
      <c r="BC33">
        <v>1</v>
      </c>
      <c r="BD33">
        <v>0</v>
      </c>
      <c r="BE33">
        <v>20</v>
      </c>
      <c r="BF33">
        <v>9</v>
      </c>
      <c r="BG33">
        <v>0.62962962962962965</v>
      </c>
      <c r="BH33">
        <v>0.90625</v>
      </c>
      <c r="BI33">
        <v>0</v>
      </c>
    </row>
    <row r="34" spans="1:61" x14ac:dyDescent="0.45">
      <c r="A34">
        <v>8.4</v>
      </c>
      <c r="B34">
        <v>56</v>
      </c>
      <c r="C34">
        <v>14</v>
      </c>
      <c r="D34">
        <v>3.9E-2</v>
      </c>
      <c r="E34">
        <v>128</v>
      </c>
      <c r="F34">
        <v>1</v>
      </c>
      <c r="G34">
        <v>97</v>
      </c>
      <c r="H34">
        <v>1</v>
      </c>
      <c r="I34">
        <v>43</v>
      </c>
      <c r="J34">
        <v>6</v>
      </c>
      <c r="K34">
        <v>3</v>
      </c>
      <c r="L34">
        <v>37</v>
      </c>
      <c r="M34">
        <v>0</v>
      </c>
      <c r="N34">
        <v>172</v>
      </c>
      <c r="O34">
        <v>0</v>
      </c>
      <c r="P34">
        <v>1</v>
      </c>
      <c r="Q34">
        <v>1</v>
      </c>
      <c r="R34">
        <v>0</v>
      </c>
      <c r="S34">
        <v>0.28954828945041317</v>
      </c>
      <c r="T34">
        <v>0.28954828945041317</v>
      </c>
      <c r="U34">
        <v>0.71045171054958689</v>
      </c>
      <c r="V34">
        <v>-0.34185429920218724</v>
      </c>
      <c r="W34">
        <v>100</v>
      </c>
      <c r="X34">
        <v>0.40755520065737638</v>
      </c>
      <c r="AA34" t="s">
        <v>52</v>
      </c>
      <c r="AB34">
        <v>-0.15973120571429847</v>
      </c>
      <c r="AC34">
        <v>0.19401432491705667</v>
      </c>
      <c r="AD34">
        <v>0.67781620234436946</v>
      </c>
      <c r="AE34">
        <v>0.41033972272338021</v>
      </c>
      <c r="AF34">
        <v>0.85237287113389104</v>
      </c>
      <c r="AG34">
        <v>0.58275274244525432</v>
      </c>
      <c r="AH34">
        <v>1.24673718118673</v>
      </c>
      <c r="BB34">
        <v>0.43938368668544298</v>
      </c>
      <c r="BC34">
        <v>0</v>
      </c>
      <c r="BD34">
        <v>1</v>
      </c>
      <c r="BE34">
        <v>20</v>
      </c>
      <c r="BF34">
        <v>10</v>
      </c>
      <c r="BG34">
        <v>0.62962962962962965</v>
      </c>
      <c r="BH34">
        <v>0.89583333333333337</v>
      </c>
      <c r="BI34">
        <v>1.6589506172839483E-2</v>
      </c>
    </row>
    <row r="35" spans="1:61" x14ac:dyDescent="0.45">
      <c r="A35">
        <v>8.5</v>
      </c>
      <c r="B35">
        <v>53</v>
      </c>
      <c r="C35">
        <v>21</v>
      </c>
      <c r="D35">
        <v>0.56799999999999995</v>
      </c>
      <c r="E35">
        <v>125</v>
      </c>
      <c r="F35">
        <v>3</v>
      </c>
      <c r="G35">
        <v>109</v>
      </c>
      <c r="H35">
        <v>0</v>
      </c>
      <c r="I35">
        <v>44</v>
      </c>
      <c r="J35">
        <v>8</v>
      </c>
      <c r="K35">
        <v>3</v>
      </c>
      <c r="L35">
        <v>34</v>
      </c>
      <c r="M35">
        <v>0</v>
      </c>
      <c r="N35">
        <v>167</v>
      </c>
      <c r="O35">
        <v>0</v>
      </c>
      <c r="P35">
        <v>1</v>
      </c>
      <c r="Q35">
        <v>1</v>
      </c>
      <c r="R35">
        <v>0</v>
      </c>
      <c r="S35">
        <v>0.66342907583265243</v>
      </c>
      <c r="T35">
        <v>0.66342907583265243</v>
      </c>
      <c r="U35">
        <v>0.33657092416734757</v>
      </c>
      <c r="V35">
        <v>-1.088946381920987</v>
      </c>
      <c r="W35">
        <v>0</v>
      </c>
      <c r="X35">
        <v>1.9711419739358904</v>
      </c>
      <c r="AA35" t="s">
        <v>54</v>
      </c>
      <c r="AB35">
        <v>9.2705251693476643E-3</v>
      </c>
      <c r="AC35">
        <v>1.4206275694541443E-2</v>
      </c>
      <c r="AD35">
        <v>0.42584171043978175</v>
      </c>
      <c r="AE35">
        <v>0.51403644376003066</v>
      </c>
      <c r="AF35">
        <v>1.0093136295850291</v>
      </c>
      <c r="AG35">
        <v>0.98159815659524774</v>
      </c>
      <c r="AH35">
        <v>1.037811650339276</v>
      </c>
      <c r="BB35">
        <v>0.45232820610088104</v>
      </c>
      <c r="BC35">
        <v>1</v>
      </c>
      <c r="BD35">
        <v>0</v>
      </c>
      <c r="BE35">
        <v>21</v>
      </c>
      <c r="BF35">
        <v>10</v>
      </c>
      <c r="BG35">
        <v>0.61111111111111116</v>
      </c>
      <c r="BH35">
        <v>0.89583333333333337</v>
      </c>
      <c r="BI35">
        <v>0</v>
      </c>
    </row>
    <row r="36" spans="1:61" x14ac:dyDescent="0.45">
      <c r="A36">
        <v>8.6</v>
      </c>
      <c r="B36">
        <v>48</v>
      </c>
      <c r="C36">
        <v>10</v>
      </c>
      <c r="D36">
        <v>1.6439999999999999</v>
      </c>
      <c r="E36">
        <v>60</v>
      </c>
      <c r="F36">
        <v>3</v>
      </c>
      <c r="G36">
        <v>118</v>
      </c>
      <c r="H36">
        <v>1</v>
      </c>
      <c r="I36">
        <v>34</v>
      </c>
      <c r="J36">
        <v>19</v>
      </c>
      <c r="K36">
        <v>1</v>
      </c>
      <c r="L36">
        <v>22</v>
      </c>
      <c r="M36">
        <v>1</v>
      </c>
      <c r="N36">
        <v>180</v>
      </c>
      <c r="O36">
        <v>0</v>
      </c>
      <c r="P36">
        <v>1</v>
      </c>
      <c r="Q36">
        <v>1</v>
      </c>
      <c r="R36">
        <v>0</v>
      </c>
      <c r="S36">
        <v>0.80321143157835928</v>
      </c>
      <c r="T36">
        <v>0.80321143157835928</v>
      </c>
      <c r="U36">
        <v>0.19678856842164072</v>
      </c>
      <c r="V36">
        <v>-1.6256253833395269</v>
      </c>
      <c r="W36">
        <v>0</v>
      </c>
      <c r="X36">
        <v>4.0815959891399389</v>
      </c>
      <c r="AA36" t="s">
        <v>55</v>
      </c>
      <c r="AB36">
        <v>-1.6299124073849312</v>
      </c>
      <c r="AC36">
        <v>0.54329023783593133</v>
      </c>
      <c r="AD36">
        <v>9.0004604655948626</v>
      </c>
      <c r="AE36">
        <v>2.6991159123547744E-3</v>
      </c>
      <c r="AF36">
        <v>0.19594673686232991</v>
      </c>
      <c r="AG36">
        <v>6.7559829772456489E-2</v>
      </c>
      <c r="AH36">
        <v>0.56831291340299506</v>
      </c>
      <c r="BB36">
        <v>0.45283299625531043</v>
      </c>
      <c r="BC36">
        <v>0</v>
      </c>
      <c r="BD36">
        <v>1</v>
      </c>
      <c r="BE36">
        <v>21</v>
      </c>
      <c r="BF36">
        <v>11</v>
      </c>
      <c r="BG36">
        <v>0.61111111111111116</v>
      </c>
      <c r="BH36">
        <v>0.88541666666666663</v>
      </c>
      <c r="BI36">
        <v>0</v>
      </c>
    </row>
    <row r="37" spans="1:61" x14ac:dyDescent="0.45">
      <c r="A37">
        <v>8.6999999999999993</v>
      </c>
      <c r="B37">
        <v>51</v>
      </c>
      <c r="C37">
        <v>15</v>
      </c>
      <c r="D37">
        <v>0.18</v>
      </c>
      <c r="E37">
        <v>84</v>
      </c>
      <c r="F37">
        <v>4</v>
      </c>
      <c r="G37">
        <v>122</v>
      </c>
      <c r="H37">
        <v>1</v>
      </c>
      <c r="I37">
        <v>40</v>
      </c>
      <c r="J37">
        <v>8</v>
      </c>
      <c r="K37">
        <v>3</v>
      </c>
      <c r="L37">
        <v>26</v>
      </c>
      <c r="M37">
        <v>1</v>
      </c>
      <c r="N37">
        <v>180</v>
      </c>
      <c r="O37">
        <v>1</v>
      </c>
      <c r="P37">
        <v>0</v>
      </c>
      <c r="Q37">
        <v>1</v>
      </c>
      <c r="R37">
        <v>1</v>
      </c>
      <c r="S37">
        <v>0.27720518254066429</v>
      </c>
      <c r="T37">
        <v>0.27720518254066429</v>
      </c>
      <c r="U37">
        <v>0.72279481745933571</v>
      </c>
      <c r="V37">
        <v>-1.2829973158070151</v>
      </c>
      <c r="W37">
        <v>0</v>
      </c>
      <c r="X37">
        <v>2.6074361627539417</v>
      </c>
      <c r="AA37" t="s">
        <v>57</v>
      </c>
      <c r="AB37">
        <v>8.6320649561639692E-2</v>
      </c>
      <c r="AC37">
        <v>5.1158004240514268E-2</v>
      </c>
      <c r="AD37">
        <v>2.8470966630999284</v>
      </c>
      <c r="AE37">
        <v>9.1539110616746994E-2</v>
      </c>
      <c r="AF37">
        <v>1.0901558302574013</v>
      </c>
      <c r="AG37">
        <v>0.98614961526539657</v>
      </c>
      <c r="AH37">
        <v>1.2051312659330764</v>
      </c>
      <c r="BB37">
        <v>0.45544737702335159</v>
      </c>
      <c r="BC37">
        <v>0</v>
      </c>
      <c r="BD37">
        <v>1</v>
      </c>
      <c r="BE37">
        <v>21</v>
      </c>
      <c r="BF37">
        <v>12</v>
      </c>
      <c r="BG37">
        <v>0.61111111111111116</v>
      </c>
      <c r="BH37">
        <v>0.875</v>
      </c>
      <c r="BI37">
        <v>1.6203703703703776E-2</v>
      </c>
    </row>
    <row r="38" spans="1:61" x14ac:dyDescent="0.45">
      <c r="A38">
        <v>8.6999999999999993</v>
      </c>
      <c r="B38">
        <v>53</v>
      </c>
      <c r="C38">
        <v>2</v>
      </c>
      <c r="D38">
        <v>2.8719999999999999</v>
      </c>
      <c r="E38">
        <v>144</v>
      </c>
      <c r="F38">
        <v>6</v>
      </c>
      <c r="G38">
        <v>73</v>
      </c>
      <c r="H38">
        <v>1</v>
      </c>
      <c r="I38">
        <v>35</v>
      </c>
      <c r="J38">
        <v>4</v>
      </c>
      <c r="K38">
        <v>3</v>
      </c>
      <c r="L38">
        <v>34</v>
      </c>
      <c r="M38">
        <v>0</v>
      </c>
      <c r="N38">
        <v>171</v>
      </c>
      <c r="O38">
        <v>1</v>
      </c>
      <c r="P38">
        <v>0</v>
      </c>
      <c r="Q38">
        <v>1</v>
      </c>
      <c r="R38">
        <v>1</v>
      </c>
      <c r="S38">
        <v>0.95609138658375814</v>
      </c>
      <c r="T38">
        <v>0.95609138658375814</v>
      </c>
      <c r="U38">
        <v>4.390861341624186E-2</v>
      </c>
      <c r="V38">
        <v>-4.490177783858814E-2</v>
      </c>
      <c r="W38">
        <v>100</v>
      </c>
      <c r="X38">
        <v>4.5925121837080016E-2</v>
      </c>
      <c r="BB38">
        <v>0.47900598371801367</v>
      </c>
      <c r="BC38">
        <v>1</v>
      </c>
      <c r="BD38">
        <v>0</v>
      </c>
      <c r="BE38">
        <v>22</v>
      </c>
      <c r="BF38">
        <v>12</v>
      </c>
      <c r="BG38">
        <v>0.59259259259259256</v>
      </c>
      <c r="BH38">
        <v>0.875</v>
      </c>
      <c r="BI38">
        <v>1.6203703703703679E-2</v>
      </c>
    </row>
    <row r="39" spans="1:61" x14ac:dyDescent="0.45">
      <c r="A39">
        <v>8.6999999999999993</v>
      </c>
      <c r="B39">
        <v>53</v>
      </c>
      <c r="C39">
        <v>10</v>
      </c>
      <c r="D39">
        <v>1.2</v>
      </c>
      <c r="E39">
        <v>83</v>
      </c>
      <c r="F39">
        <v>2</v>
      </c>
      <c r="G39">
        <v>90</v>
      </c>
      <c r="H39">
        <v>1</v>
      </c>
      <c r="I39">
        <v>33</v>
      </c>
      <c r="J39">
        <v>8</v>
      </c>
      <c r="K39">
        <v>2</v>
      </c>
      <c r="L39">
        <v>109</v>
      </c>
      <c r="M39">
        <v>1</v>
      </c>
      <c r="N39">
        <v>179</v>
      </c>
      <c r="O39">
        <v>1</v>
      </c>
      <c r="P39">
        <v>0</v>
      </c>
      <c r="Q39">
        <v>1</v>
      </c>
      <c r="R39">
        <v>1</v>
      </c>
      <c r="S39">
        <v>0.5689738644335699</v>
      </c>
      <c r="T39">
        <v>0.5689738644335699</v>
      </c>
      <c r="U39">
        <v>0.4310261355664301</v>
      </c>
      <c r="V39">
        <v>-0.56392077836491661</v>
      </c>
      <c r="W39">
        <v>100</v>
      </c>
      <c r="X39">
        <v>0.75754997287182824</v>
      </c>
      <c r="AA39" s="140" t="s">
        <v>193</v>
      </c>
      <c r="AB39" s="140"/>
      <c r="BB39">
        <v>0.4970265448979253</v>
      </c>
      <c r="BC39">
        <v>1</v>
      </c>
      <c r="BD39">
        <v>0</v>
      </c>
      <c r="BE39">
        <v>23</v>
      </c>
      <c r="BF39">
        <v>12</v>
      </c>
      <c r="BG39">
        <v>0.57407407407407407</v>
      </c>
      <c r="BH39">
        <v>0.875</v>
      </c>
      <c r="BI39">
        <v>1.6203703703703679E-2</v>
      </c>
    </row>
    <row r="40" spans="1:61" x14ac:dyDescent="0.45">
      <c r="A40">
        <v>8.8000000000000007</v>
      </c>
      <c r="B40">
        <v>56</v>
      </c>
      <c r="C40">
        <v>3</v>
      </c>
      <c r="D40">
        <v>0.496</v>
      </c>
      <c r="E40">
        <v>86</v>
      </c>
      <c r="F40">
        <v>3</v>
      </c>
      <c r="G40">
        <v>100</v>
      </c>
      <c r="H40">
        <v>0</v>
      </c>
      <c r="I40">
        <v>54</v>
      </c>
      <c r="J40">
        <v>8</v>
      </c>
      <c r="K40">
        <v>4</v>
      </c>
      <c r="L40">
        <v>37</v>
      </c>
      <c r="M40">
        <v>0</v>
      </c>
      <c r="N40">
        <v>179</v>
      </c>
      <c r="O40">
        <v>0</v>
      </c>
      <c r="P40">
        <v>1</v>
      </c>
      <c r="Q40">
        <v>1</v>
      </c>
      <c r="R40">
        <v>0</v>
      </c>
      <c r="S40">
        <v>0.31210130480083542</v>
      </c>
      <c r="T40">
        <v>0.31210130480083542</v>
      </c>
      <c r="U40">
        <v>0.68789869519916458</v>
      </c>
      <c r="V40">
        <v>-0.37411369724050569</v>
      </c>
      <c r="W40">
        <v>100</v>
      </c>
      <c r="X40">
        <v>0.45370242301517083</v>
      </c>
      <c r="BB40">
        <v>0.5003103495048834</v>
      </c>
      <c r="BC40">
        <v>1</v>
      </c>
      <c r="BD40">
        <v>0</v>
      </c>
      <c r="BE40">
        <v>24</v>
      </c>
      <c r="BF40">
        <v>12</v>
      </c>
      <c r="BG40">
        <v>0.55555555555555558</v>
      </c>
      <c r="BH40">
        <v>0.875</v>
      </c>
      <c r="BI40">
        <v>1.6203703703703776E-2</v>
      </c>
    </row>
    <row r="41" spans="1:61" x14ac:dyDescent="0.45">
      <c r="A41">
        <v>8.8000000000000007</v>
      </c>
      <c r="B41">
        <v>58</v>
      </c>
      <c r="C41">
        <v>13</v>
      </c>
      <c r="D41">
        <v>0.86399999999999999</v>
      </c>
      <c r="E41">
        <v>129</v>
      </c>
      <c r="F41">
        <v>4</v>
      </c>
      <c r="G41">
        <v>133</v>
      </c>
      <c r="H41">
        <v>0</v>
      </c>
      <c r="I41">
        <v>61</v>
      </c>
      <c r="J41">
        <v>8</v>
      </c>
      <c r="K41">
        <v>5</v>
      </c>
      <c r="L41">
        <v>39</v>
      </c>
      <c r="M41">
        <v>0</v>
      </c>
      <c r="N41">
        <v>168</v>
      </c>
      <c r="O41">
        <v>1</v>
      </c>
      <c r="P41">
        <v>0</v>
      </c>
      <c r="Q41">
        <v>1</v>
      </c>
      <c r="R41">
        <v>1</v>
      </c>
      <c r="S41">
        <v>0.37021504270627614</v>
      </c>
      <c r="T41">
        <v>0.37021504270627614</v>
      </c>
      <c r="U41">
        <v>0.62978495729372386</v>
      </c>
      <c r="V41">
        <v>-0.99367124566969356</v>
      </c>
      <c r="W41">
        <v>0</v>
      </c>
      <c r="X41">
        <v>1.7011328137559962</v>
      </c>
      <c r="BB41">
        <v>0.50708156149587835</v>
      </c>
      <c r="BC41">
        <v>1</v>
      </c>
      <c r="BD41">
        <v>0</v>
      </c>
      <c r="BE41">
        <v>25</v>
      </c>
      <c r="BF41">
        <v>12</v>
      </c>
      <c r="BG41">
        <v>0.53703703703703698</v>
      </c>
      <c r="BH41">
        <v>0.875</v>
      </c>
      <c r="BI41">
        <v>0</v>
      </c>
    </row>
    <row r="42" spans="1:61" x14ac:dyDescent="0.45">
      <c r="A42">
        <v>8.9</v>
      </c>
      <c r="B42">
        <v>39</v>
      </c>
      <c r="C42">
        <v>7</v>
      </c>
      <c r="D42">
        <v>7.1999999999999995E-2</v>
      </c>
      <c r="E42">
        <v>116</v>
      </c>
      <c r="F42">
        <v>7</v>
      </c>
      <c r="G42">
        <v>155</v>
      </c>
      <c r="H42">
        <v>1</v>
      </c>
      <c r="I42">
        <v>44</v>
      </c>
      <c r="J42">
        <v>16</v>
      </c>
      <c r="K42">
        <v>2</v>
      </c>
      <c r="L42">
        <v>8</v>
      </c>
      <c r="M42">
        <v>1</v>
      </c>
      <c r="N42">
        <v>170</v>
      </c>
      <c r="O42">
        <v>1</v>
      </c>
      <c r="P42">
        <v>0</v>
      </c>
      <c r="Q42">
        <v>1</v>
      </c>
      <c r="R42">
        <v>1</v>
      </c>
      <c r="S42">
        <v>0.45544737702335159</v>
      </c>
      <c r="T42">
        <v>0.45544737702335159</v>
      </c>
      <c r="U42">
        <v>0.54455262297664841</v>
      </c>
      <c r="V42">
        <v>-0.78647509689594308</v>
      </c>
      <c r="W42">
        <v>0</v>
      </c>
      <c r="X42">
        <v>1.1956433398204163</v>
      </c>
      <c r="BB42">
        <v>0.51697901389451162</v>
      </c>
      <c r="BC42">
        <v>0</v>
      </c>
      <c r="BD42">
        <v>1</v>
      </c>
      <c r="BE42">
        <v>25</v>
      </c>
      <c r="BF42">
        <v>13</v>
      </c>
      <c r="BG42">
        <v>0.53703703703703698</v>
      </c>
      <c r="BH42">
        <v>0.86458333333333337</v>
      </c>
      <c r="BI42">
        <v>1.6010802469135683E-2</v>
      </c>
    </row>
    <row r="43" spans="1:61" x14ac:dyDescent="0.45">
      <c r="A43">
        <v>9</v>
      </c>
      <c r="B43">
        <v>39</v>
      </c>
      <c r="C43">
        <v>9</v>
      </c>
      <c r="D43">
        <v>0.10299999999999999</v>
      </c>
      <c r="E43">
        <v>89</v>
      </c>
      <c r="F43">
        <v>5</v>
      </c>
      <c r="G43">
        <v>135</v>
      </c>
      <c r="H43">
        <v>0</v>
      </c>
      <c r="I43">
        <v>40</v>
      </c>
      <c r="J43">
        <v>20</v>
      </c>
      <c r="K43">
        <v>2</v>
      </c>
      <c r="L43">
        <v>16</v>
      </c>
      <c r="M43">
        <v>1</v>
      </c>
      <c r="N43">
        <v>176</v>
      </c>
      <c r="O43">
        <v>1</v>
      </c>
      <c r="P43">
        <v>0</v>
      </c>
      <c r="Q43">
        <v>1</v>
      </c>
      <c r="R43">
        <v>1</v>
      </c>
      <c r="S43">
        <v>0.64646030930920528</v>
      </c>
      <c r="T43">
        <v>0.64646030930920528</v>
      </c>
      <c r="U43">
        <v>0.35353969069079472</v>
      </c>
      <c r="V43">
        <v>-0.43624347583474682</v>
      </c>
      <c r="W43">
        <v>100</v>
      </c>
      <c r="X43">
        <v>0.54688537811173621</v>
      </c>
      <c r="BB43">
        <v>0.51849938165255205</v>
      </c>
      <c r="BC43">
        <v>1</v>
      </c>
      <c r="BD43">
        <v>0</v>
      </c>
      <c r="BE43">
        <v>26</v>
      </c>
      <c r="BF43">
        <v>13</v>
      </c>
      <c r="BG43">
        <v>0.5185185185185186</v>
      </c>
      <c r="BH43">
        <v>0.86458333333333337</v>
      </c>
      <c r="BI43">
        <v>0</v>
      </c>
    </row>
    <row r="44" spans="1:61" x14ac:dyDescent="0.45">
      <c r="A44">
        <v>9</v>
      </c>
      <c r="B44">
        <v>48</v>
      </c>
      <c r="C44">
        <v>12</v>
      </c>
      <c r="D44">
        <v>0.183</v>
      </c>
      <c r="E44">
        <v>85</v>
      </c>
      <c r="F44">
        <v>4</v>
      </c>
      <c r="G44">
        <v>130</v>
      </c>
      <c r="H44">
        <v>0</v>
      </c>
      <c r="I44">
        <v>37</v>
      </c>
      <c r="J44">
        <v>11</v>
      </c>
      <c r="K44">
        <v>2</v>
      </c>
      <c r="L44">
        <v>22</v>
      </c>
      <c r="M44">
        <v>0</v>
      </c>
      <c r="N44">
        <v>178</v>
      </c>
      <c r="O44">
        <v>1</v>
      </c>
      <c r="P44">
        <v>0</v>
      </c>
      <c r="Q44">
        <v>1</v>
      </c>
      <c r="R44">
        <v>1</v>
      </c>
      <c r="S44">
        <v>0.8383761489977698</v>
      </c>
      <c r="T44">
        <v>0.8383761489977698</v>
      </c>
      <c r="U44">
        <v>0.1616238510022302</v>
      </c>
      <c r="V44">
        <v>-0.176288414057411</v>
      </c>
      <c r="W44">
        <v>100</v>
      </c>
      <c r="X44">
        <v>0.1927820241492344</v>
      </c>
      <c r="BB44">
        <v>0.52436587785119781</v>
      </c>
      <c r="BC44">
        <v>0</v>
      </c>
      <c r="BD44">
        <v>1</v>
      </c>
      <c r="BE44">
        <v>26</v>
      </c>
      <c r="BF44">
        <v>14</v>
      </c>
      <c r="BG44">
        <v>0.5185185185185186</v>
      </c>
      <c r="BH44">
        <v>0.85416666666666663</v>
      </c>
      <c r="BI44">
        <v>1.5817901234567971E-2</v>
      </c>
    </row>
    <row r="45" spans="1:61" x14ac:dyDescent="0.45">
      <c r="A45">
        <v>9</v>
      </c>
      <c r="B45">
        <v>53</v>
      </c>
      <c r="C45">
        <v>13</v>
      </c>
      <c r="D45">
        <v>0.84</v>
      </c>
      <c r="E45">
        <v>99</v>
      </c>
      <c r="F45">
        <v>3</v>
      </c>
      <c r="G45">
        <v>110</v>
      </c>
      <c r="H45">
        <v>0</v>
      </c>
      <c r="I45">
        <v>36</v>
      </c>
      <c r="J45">
        <v>9</v>
      </c>
      <c r="K45">
        <v>2</v>
      </c>
      <c r="L45">
        <v>30</v>
      </c>
      <c r="M45">
        <v>1</v>
      </c>
      <c r="N45">
        <v>176</v>
      </c>
      <c r="O45">
        <v>1</v>
      </c>
      <c r="P45">
        <v>0</v>
      </c>
      <c r="Q45">
        <v>1</v>
      </c>
      <c r="R45">
        <v>1</v>
      </c>
      <c r="S45">
        <v>0.55027382620841947</v>
      </c>
      <c r="T45">
        <v>0.55027382620841947</v>
      </c>
      <c r="U45">
        <v>0.44972617379158053</v>
      </c>
      <c r="V45">
        <v>-0.59733925881620453</v>
      </c>
      <c r="W45">
        <v>100</v>
      </c>
      <c r="X45">
        <v>0.81727705802464257</v>
      </c>
      <c r="BB45">
        <v>0.52516235329041916</v>
      </c>
      <c r="BC45">
        <v>1</v>
      </c>
      <c r="BD45">
        <v>0</v>
      </c>
      <c r="BE45">
        <v>27</v>
      </c>
      <c r="BF45">
        <v>14</v>
      </c>
      <c r="BG45">
        <v>0.5</v>
      </c>
      <c r="BH45">
        <v>0.85416666666666663</v>
      </c>
      <c r="BI45">
        <v>1.5817901234567874E-2</v>
      </c>
    </row>
    <row r="46" spans="1:61" x14ac:dyDescent="0.45">
      <c r="A46">
        <v>9</v>
      </c>
      <c r="B46">
        <v>56</v>
      </c>
      <c r="C46">
        <v>3</v>
      </c>
      <c r="D46">
        <v>1.4039999999999999</v>
      </c>
      <c r="E46">
        <v>69</v>
      </c>
      <c r="F46">
        <v>1</v>
      </c>
      <c r="G46">
        <v>87</v>
      </c>
      <c r="H46">
        <v>0</v>
      </c>
      <c r="I46">
        <v>34</v>
      </c>
      <c r="J46">
        <v>8</v>
      </c>
      <c r="K46">
        <v>2</v>
      </c>
      <c r="L46">
        <v>38</v>
      </c>
      <c r="M46">
        <v>0</v>
      </c>
      <c r="N46">
        <v>181</v>
      </c>
      <c r="O46">
        <v>1</v>
      </c>
      <c r="P46">
        <v>0</v>
      </c>
      <c r="Q46">
        <v>1</v>
      </c>
      <c r="R46">
        <v>1</v>
      </c>
      <c r="S46">
        <v>0.77016631849522732</v>
      </c>
      <c r="T46">
        <v>0.77016631849522732</v>
      </c>
      <c r="U46">
        <v>0.22983368150477268</v>
      </c>
      <c r="V46">
        <v>-0.26114878941287706</v>
      </c>
      <c r="W46">
        <v>100</v>
      </c>
      <c r="X46">
        <v>0.29842084233679322</v>
      </c>
      <c r="BB46">
        <v>0.53162016939673251</v>
      </c>
      <c r="BC46">
        <v>1</v>
      </c>
      <c r="BD46">
        <v>0</v>
      </c>
      <c r="BE46">
        <v>28</v>
      </c>
      <c r="BF46">
        <v>14</v>
      </c>
      <c r="BG46">
        <v>0.48148148148148151</v>
      </c>
      <c r="BH46">
        <v>0.85416666666666663</v>
      </c>
      <c r="BI46">
        <v>1.5817901234567971E-2</v>
      </c>
    </row>
    <row r="47" spans="1:61" x14ac:dyDescent="0.45">
      <c r="A47">
        <v>9.1</v>
      </c>
      <c r="B47">
        <v>44</v>
      </c>
      <c r="C47">
        <v>14</v>
      </c>
      <c r="D47">
        <v>1.2270000000000001</v>
      </c>
      <c r="E47">
        <v>100</v>
      </c>
      <c r="F47">
        <v>5</v>
      </c>
      <c r="G47">
        <v>98</v>
      </c>
      <c r="H47">
        <v>0</v>
      </c>
      <c r="I47">
        <v>37</v>
      </c>
      <c r="J47">
        <v>10</v>
      </c>
      <c r="K47">
        <v>4</v>
      </c>
      <c r="L47">
        <v>20</v>
      </c>
      <c r="M47">
        <v>0</v>
      </c>
      <c r="N47">
        <v>180</v>
      </c>
      <c r="O47">
        <v>1</v>
      </c>
      <c r="P47">
        <v>0</v>
      </c>
      <c r="Q47">
        <v>1</v>
      </c>
      <c r="R47">
        <v>1</v>
      </c>
      <c r="S47">
        <v>0.91966395188569028</v>
      </c>
      <c r="T47">
        <v>0.91966395188569028</v>
      </c>
      <c r="U47">
        <v>8.0336048114309722E-2</v>
      </c>
      <c r="V47">
        <v>-8.3746945355740621E-2</v>
      </c>
      <c r="W47">
        <v>100</v>
      </c>
      <c r="X47">
        <v>8.7353699087136888E-2</v>
      </c>
      <c r="BB47">
        <v>0.54885357793160283</v>
      </c>
      <c r="BC47">
        <v>1</v>
      </c>
      <c r="BD47">
        <v>0</v>
      </c>
      <c r="BE47">
        <v>29</v>
      </c>
      <c r="BF47">
        <v>14</v>
      </c>
      <c r="BG47">
        <v>0.46296296296296291</v>
      </c>
      <c r="BH47">
        <v>0.85416666666666663</v>
      </c>
      <c r="BI47">
        <v>0</v>
      </c>
    </row>
    <row r="48" spans="1:61" x14ac:dyDescent="0.45">
      <c r="A48">
        <v>9.1</v>
      </c>
      <c r="B48">
        <v>62</v>
      </c>
      <c r="C48">
        <v>23</v>
      </c>
      <c r="D48">
        <v>0.42399999999999999</v>
      </c>
      <c r="E48">
        <v>123</v>
      </c>
      <c r="F48">
        <v>2</v>
      </c>
      <c r="G48">
        <v>75</v>
      </c>
      <c r="H48">
        <v>0</v>
      </c>
      <c r="I48">
        <v>49</v>
      </c>
      <c r="J48">
        <v>12</v>
      </c>
      <c r="K48">
        <v>3</v>
      </c>
      <c r="L48">
        <v>43</v>
      </c>
      <c r="M48">
        <v>1</v>
      </c>
      <c r="N48">
        <v>162</v>
      </c>
      <c r="O48">
        <v>0</v>
      </c>
      <c r="P48">
        <v>1</v>
      </c>
      <c r="Q48">
        <v>1</v>
      </c>
      <c r="R48">
        <v>0</v>
      </c>
      <c r="S48">
        <v>0.1271521273729182</v>
      </c>
      <c r="T48">
        <v>0.1271521273729182</v>
      </c>
      <c r="U48">
        <v>0.87284787262708186</v>
      </c>
      <c r="V48">
        <v>-0.13599399648637925</v>
      </c>
      <c r="W48">
        <v>100</v>
      </c>
      <c r="X48">
        <v>0.145675015498655</v>
      </c>
      <c r="BB48">
        <v>0.54969347695331261</v>
      </c>
      <c r="BC48">
        <v>0</v>
      </c>
      <c r="BD48">
        <v>1</v>
      </c>
      <c r="BE48">
        <v>29</v>
      </c>
      <c r="BF48">
        <v>15</v>
      </c>
      <c r="BG48">
        <v>0.46296296296296291</v>
      </c>
      <c r="BH48">
        <v>0.84375</v>
      </c>
      <c r="BI48">
        <v>0</v>
      </c>
    </row>
    <row r="49" spans="1:61" x14ac:dyDescent="0.45">
      <c r="A49">
        <v>9.1</v>
      </c>
      <c r="B49">
        <v>78</v>
      </c>
      <c r="C49">
        <v>3</v>
      </c>
      <c r="D49">
        <v>1.6240000000000001</v>
      </c>
      <c r="E49">
        <v>148</v>
      </c>
      <c r="F49">
        <v>5</v>
      </c>
      <c r="G49">
        <v>73</v>
      </c>
      <c r="H49">
        <v>0</v>
      </c>
      <c r="I49">
        <v>39</v>
      </c>
      <c r="J49">
        <v>11</v>
      </c>
      <c r="K49">
        <v>4</v>
      </c>
      <c r="L49">
        <v>59</v>
      </c>
      <c r="M49">
        <v>0</v>
      </c>
      <c r="N49">
        <v>175</v>
      </c>
      <c r="O49">
        <v>1</v>
      </c>
      <c r="P49">
        <v>0</v>
      </c>
      <c r="Q49">
        <v>1</v>
      </c>
      <c r="R49">
        <v>1</v>
      </c>
      <c r="S49">
        <v>0.98251024941896681</v>
      </c>
      <c r="T49">
        <v>0.98251024941896681</v>
      </c>
      <c r="U49">
        <v>1.7489750581033192E-2</v>
      </c>
      <c r="V49">
        <v>-1.7644503314541291E-2</v>
      </c>
      <c r="W49">
        <v>100</v>
      </c>
      <c r="X49">
        <v>1.7801087155453303E-2</v>
      </c>
      <c r="BB49">
        <v>0.55027382620841947</v>
      </c>
      <c r="BC49">
        <v>0</v>
      </c>
      <c r="BD49">
        <v>1</v>
      </c>
      <c r="BE49">
        <v>29</v>
      </c>
      <c r="BF49">
        <v>16</v>
      </c>
      <c r="BG49">
        <v>0.46296296296296291</v>
      </c>
      <c r="BH49">
        <v>0.83333333333333337</v>
      </c>
      <c r="BI49">
        <v>1.5432098765432075E-2</v>
      </c>
    </row>
    <row r="50" spans="1:61" x14ac:dyDescent="0.45">
      <c r="A50">
        <v>9.1999999999999993</v>
      </c>
      <c r="B50">
        <v>55</v>
      </c>
      <c r="C50">
        <v>16</v>
      </c>
      <c r="D50">
        <v>6.5000000000000002E-2</v>
      </c>
      <c r="E50">
        <v>154</v>
      </c>
      <c r="F50">
        <v>3</v>
      </c>
      <c r="G50">
        <v>75</v>
      </c>
      <c r="H50">
        <v>0</v>
      </c>
      <c r="I50">
        <v>42</v>
      </c>
      <c r="J50">
        <v>13</v>
      </c>
      <c r="K50">
        <v>2</v>
      </c>
      <c r="L50">
        <v>34</v>
      </c>
      <c r="M50">
        <v>1</v>
      </c>
      <c r="N50">
        <v>165</v>
      </c>
      <c r="O50">
        <v>0</v>
      </c>
      <c r="P50">
        <v>1</v>
      </c>
      <c r="Q50">
        <v>1</v>
      </c>
      <c r="R50">
        <v>0</v>
      </c>
      <c r="S50">
        <v>0.33344253824756243</v>
      </c>
      <c r="T50">
        <v>0.33344253824756243</v>
      </c>
      <c r="U50">
        <v>0.66655746175243757</v>
      </c>
      <c r="V50">
        <v>-0.40562892889740082</v>
      </c>
      <c r="W50">
        <v>100</v>
      </c>
      <c r="X50">
        <v>0.50024575131289206</v>
      </c>
      <c r="BB50">
        <v>0.55979776906564005</v>
      </c>
      <c r="BC50">
        <v>1</v>
      </c>
      <c r="BD50">
        <v>0</v>
      </c>
      <c r="BE50">
        <v>30</v>
      </c>
      <c r="BF50">
        <v>16</v>
      </c>
      <c r="BG50">
        <v>0.44444444444444442</v>
      </c>
      <c r="BH50">
        <v>0.83333333333333337</v>
      </c>
      <c r="BI50">
        <v>0</v>
      </c>
    </row>
    <row r="51" spans="1:61" x14ac:dyDescent="0.45">
      <c r="A51">
        <v>9.3000000000000007</v>
      </c>
      <c r="B51">
        <v>55</v>
      </c>
      <c r="C51">
        <v>11</v>
      </c>
      <c r="D51">
        <v>8.5000000000000006E-2</v>
      </c>
      <c r="E51">
        <v>125</v>
      </c>
      <c r="F51">
        <v>7</v>
      </c>
      <c r="G51">
        <v>107</v>
      </c>
      <c r="H51">
        <v>0</v>
      </c>
      <c r="I51">
        <v>38</v>
      </c>
      <c r="J51">
        <v>4</v>
      </c>
      <c r="K51">
        <v>5</v>
      </c>
      <c r="L51">
        <v>35</v>
      </c>
      <c r="M51">
        <v>0</v>
      </c>
      <c r="N51">
        <v>169</v>
      </c>
      <c r="O51">
        <v>1</v>
      </c>
      <c r="P51">
        <v>0</v>
      </c>
      <c r="Q51">
        <v>1</v>
      </c>
      <c r="R51">
        <v>1</v>
      </c>
      <c r="S51">
        <v>0.76050915930730079</v>
      </c>
      <c r="T51">
        <v>0.76050915930730079</v>
      </c>
      <c r="U51">
        <v>0.23949084069269921</v>
      </c>
      <c r="V51">
        <v>-0.27376712355873323</v>
      </c>
      <c r="W51">
        <v>100</v>
      </c>
      <c r="X51">
        <v>0.3149085553563038</v>
      </c>
      <c r="BB51">
        <v>0.5671970354977609</v>
      </c>
      <c r="BC51">
        <v>0</v>
      </c>
      <c r="BD51">
        <v>1</v>
      </c>
      <c r="BE51">
        <v>30</v>
      </c>
      <c r="BF51">
        <v>17</v>
      </c>
      <c r="BG51">
        <v>0.44444444444444442</v>
      </c>
      <c r="BH51">
        <v>0.82291666666666663</v>
      </c>
      <c r="BI51">
        <v>0</v>
      </c>
    </row>
    <row r="52" spans="1:61" x14ac:dyDescent="0.45">
      <c r="A52">
        <v>9.4</v>
      </c>
      <c r="B52">
        <v>44</v>
      </c>
      <c r="C52">
        <v>12</v>
      </c>
      <c r="D52">
        <v>2.3239999999999998</v>
      </c>
      <c r="E52">
        <v>97</v>
      </c>
      <c r="F52">
        <v>2</v>
      </c>
      <c r="G52">
        <v>101</v>
      </c>
      <c r="H52">
        <v>0</v>
      </c>
      <c r="I52">
        <v>49</v>
      </c>
      <c r="J52">
        <v>19</v>
      </c>
      <c r="K52">
        <v>3</v>
      </c>
      <c r="L52">
        <v>21</v>
      </c>
      <c r="M52">
        <v>1</v>
      </c>
      <c r="N52">
        <v>179</v>
      </c>
      <c r="O52">
        <v>1</v>
      </c>
      <c r="P52">
        <v>0</v>
      </c>
      <c r="Q52">
        <v>1</v>
      </c>
      <c r="R52">
        <v>1</v>
      </c>
      <c r="S52">
        <v>0.59308256032200224</v>
      </c>
      <c r="T52">
        <v>0.59308256032200224</v>
      </c>
      <c r="U52">
        <v>0.40691743967799776</v>
      </c>
      <c r="V52">
        <v>-0.52242166484897756</v>
      </c>
      <c r="W52">
        <v>100</v>
      </c>
      <c r="X52">
        <v>0.68610589300934788</v>
      </c>
      <c r="BB52">
        <v>0.5689738644335699</v>
      </c>
      <c r="BC52">
        <v>0</v>
      </c>
      <c r="BD52">
        <v>1</v>
      </c>
      <c r="BE52">
        <v>30</v>
      </c>
      <c r="BF52">
        <v>18</v>
      </c>
      <c r="BG52">
        <v>0.44444444444444442</v>
      </c>
      <c r="BH52">
        <v>0.8125</v>
      </c>
      <c r="BI52">
        <v>0</v>
      </c>
    </row>
    <row r="53" spans="1:61" x14ac:dyDescent="0.45">
      <c r="A53">
        <v>9.4</v>
      </c>
      <c r="B53">
        <v>49</v>
      </c>
      <c r="C53">
        <v>10</v>
      </c>
      <c r="D53">
        <v>1.248</v>
      </c>
      <c r="E53">
        <v>92</v>
      </c>
      <c r="F53">
        <v>2</v>
      </c>
      <c r="G53">
        <v>98</v>
      </c>
      <c r="H53">
        <v>0</v>
      </c>
      <c r="I53">
        <v>53</v>
      </c>
      <c r="J53">
        <v>12</v>
      </c>
      <c r="K53">
        <v>4</v>
      </c>
      <c r="L53">
        <v>25</v>
      </c>
      <c r="M53">
        <v>0</v>
      </c>
      <c r="N53">
        <v>182</v>
      </c>
      <c r="O53">
        <v>0</v>
      </c>
      <c r="P53">
        <v>1</v>
      </c>
      <c r="Q53">
        <v>1</v>
      </c>
      <c r="R53">
        <v>0</v>
      </c>
      <c r="S53">
        <v>0.50708156149587835</v>
      </c>
      <c r="T53">
        <v>0.50708156149587835</v>
      </c>
      <c r="U53">
        <v>0.49291843850412165</v>
      </c>
      <c r="V53">
        <v>-0.70741155776572362</v>
      </c>
      <c r="W53">
        <v>0</v>
      </c>
      <c r="X53">
        <v>1.0287331977978711</v>
      </c>
      <c r="BB53">
        <v>0.56939105064280771</v>
      </c>
      <c r="BC53">
        <v>0</v>
      </c>
      <c r="BD53">
        <v>1</v>
      </c>
      <c r="BE53">
        <v>30</v>
      </c>
      <c r="BF53">
        <v>19</v>
      </c>
      <c r="BG53">
        <v>0.44444444444444442</v>
      </c>
      <c r="BH53">
        <v>0.80208333333333337</v>
      </c>
      <c r="BI53">
        <v>1.4853395061728373E-2</v>
      </c>
    </row>
    <row r="54" spans="1:61" x14ac:dyDescent="0.45">
      <c r="A54">
        <v>9.4</v>
      </c>
      <c r="B54">
        <v>50</v>
      </c>
      <c r="C54">
        <v>11</v>
      </c>
      <c r="D54">
        <v>1.5449999999999999</v>
      </c>
      <c r="E54">
        <v>102</v>
      </c>
      <c r="F54">
        <v>3</v>
      </c>
      <c r="G54">
        <v>110</v>
      </c>
      <c r="H54">
        <v>0</v>
      </c>
      <c r="I54">
        <v>41</v>
      </c>
      <c r="J54">
        <v>10</v>
      </c>
      <c r="K54">
        <v>3</v>
      </c>
      <c r="L54">
        <v>28</v>
      </c>
      <c r="M54">
        <v>1</v>
      </c>
      <c r="N54">
        <v>169</v>
      </c>
      <c r="O54">
        <v>1</v>
      </c>
      <c r="P54">
        <v>0</v>
      </c>
      <c r="Q54">
        <v>1</v>
      </c>
      <c r="R54">
        <v>1</v>
      </c>
      <c r="S54">
        <v>0.34004868501137908</v>
      </c>
      <c r="T54">
        <v>0.34004868501137908</v>
      </c>
      <c r="U54">
        <v>0.65995131498862092</v>
      </c>
      <c r="V54">
        <v>-1.0786664804128743</v>
      </c>
      <c r="W54">
        <v>0</v>
      </c>
      <c r="X54">
        <v>1.9407553802672017</v>
      </c>
      <c r="BB54">
        <v>0.56965756767393039</v>
      </c>
      <c r="BC54">
        <v>1</v>
      </c>
      <c r="BD54">
        <v>0</v>
      </c>
      <c r="BE54">
        <v>31</v>
      </c>
      <c r="BF54">
        <v>19</v>
      </c>
      <c r="BG54">
        <v>0.42592592592592593</v>
      </c>
      <c r="BH54">
        <v>0.80208333333333337</v>
      </c>
      <c r="BI54">
        <v>0</v>
      </c>
    </row>
    <row r="55" spans="1:61" x14ac:dyDescent="0.45">
      <c r="A55">
        <v>9.4</v>
      </c>
      <c r="B55">
        <v>55</v>
      </c>
      <c r="C55">
        <v>14</v>
      </c>
      <c r="D55">
        <v>0.65500000000000003</v>
      </c>
      <c r="E55">
        <v>150</v>
      </c>
      <c r="F55">
        <v>3</v>
      </c>
      <c r="G55">
        <v>108</v>
      </c>
      <c r="H55">
        <v>0</v>
      </c>
      <c r="I55">
        <v>37</v>
      </c>
      <c r="J55">
        <v>9</v>
      </c>
      <c r="K55">
        <v>2</v>
      </c>
      <c r="L55">
        <v>35</v>
      </c>
      <c r="M55">
        <v>0</v>
      </c>
      <c r="N55">
        <v>168</v>
      </c>
      <c r="O55">
        <v>1</v>
      </c>
      <c r="P55">
        <v>0</v>
      </c>
      <c r="Q55">
        <v>1</v>
      </c>
      <c r="R55">
        <v>1</v>
      </c>
      <c r="S55">
        <v>0.84900097395621299</v>
      </c>
      <c r="T55">
        <v>0.84900097395621299</v>
      </c>
      <c r="U55">
        <v>0.15099902604378701</v>
      </c>
      <c r="V55">
        <v>-0.16369494549098487</v>
      </c>
      <c r="W55">
        <v>100</v>
      </c>
      <c r="X55">
        <v>0.17785495031902607</v>
      </c>
      <c r="BB55">
        <v>0.57571526677032514</v>
      </c>
      <c r="BC55">
        <v>0</v>
      </c>
      <c r="BD55">
        <v>1</v>
      </c>
      <c r="BE55">
        <v>31</v>
      </c>
      <c r="BF55">
        <v>20</v>
      </c>
      <c r="BG55">
        <v>0.42592592592592593</v>
      </c>
      <c r="BH55">
        <v>0.79166666666666663</v>
      </c>
      <c r="BI55">
        <v>0</v>
      </c>
    </row>
    <row r="56" spans="1:61" x14ac:dyDescent="0.45">
      <c r="A56">
        <v>9.5</v>
      </c>
      <c r="B56">
        <v>44</v>
      </c>
      <c r="C56">
        <v>10</v>
      </c>
      <c r="D56">
        <v>0.19600000000000001</v>
      </c>
      <c r="E56">
        <v>49</v>
      </c>
      <c r="F56">
        <v>3</v>
      </c>
      <c r="G56">
        <v>111</v>
      </c>
      <c r="H56">
        <v>0</v>
      </c>
      <c r="I56">
        <v>33</v>
      </c>
      <c r="J56">
        <v>12</v>
      </c>
      <c r="K56">
        <v>2</v>
      </c>
      <c r="L56">
        <v>15</v>
      </c>
      <c r="M56">
        <v>0</v>
      </c>
      <c r="N56">
        <v>189</v>
      </c>
      <c r="O56">
        <v>1</v>
      </c>
      <c r="P56">
        <v>0</v>
      </c>
      <c r="Q56">
        <v>1</v>
      </c>
      <c r="R56">
        <v>1</v>
      </c>
      <c r="S56">
        <v>0.82488344232678701</v>
      </c>
      <c r="T56">
        <v>0.82488344232678701</v>
      </c>
      <c r="U56">
        <v>0.17511655767321299</v>
      </c>
      <c r="V56">
        <v>-0.19251318465683889</v>
      </c>
      <c r="W56">
        <v>100</v>
      </c>
      <c r="X56">
        <v>0.21229248726250777</v>
      </c>
      <c r="BB56">
        <v>0.5782063672429657</v>
      </c>
      <c r="BC56">
        <v>0</v>
      </c>
      <c r="BD56">
        <v>1</v>
      </c>
      <c r="BE56">
        <v>31</v>
      </c>
      <c r="BF56">
        <v>21</v>
      </c>
      <c r="BG56">
        <v>0.42592592592592593</v>
      </c>
      <c r="BH56">
        <v>0.78125</v>
      </c>
      <c r="BI56">
        <v>1.446759259259257E-2</v>
      </c>
    </row>
    <row r="57" spans="1:61" x14ac:dyDescent="0.45">
      <c r="A57">
        <v>9.5</v>
      </c>
      <c r="B57">
        <v>53</v>
      </c>
      <c r="C57">
        <v>19</v>
      </c>
      <c r="D57">
        <v>1.2949999999999999</v>
      </c>
      <c r="E57">
        <v>110</v>
      </c>
      <c r="F57">
        <v>1</v>
      </c>
      <c r="G57">
        <v>88</v>
      </c>
      <c r="H57">
        <v>0</v>
      </c>
      <c r="I57">
        <v>40</v>
      </c>
      <c r="J57">
        <v>8</v>
      </c>
      <c r="K57">
        <v>3</v>
      </c>
      <c r="L57">
        <v>31</v>
      </c>
      <c r="M57">
        <v>1</v>
      </c>
      <c r="N57">
        <v>182</v>
      </c>
      <c r="O57">
        <v>1</v>
      </c>
      <c r="P57">
        <v>0</v>
      </c>
      <c r="Q57">
        <v>1</v>
      </c>
      <c r="R57">
        <v>1</v>
      </c>
      <c r="S57">
        <v>0.42407185937308206</v>
      </c>
      <c r="T57">
        <v>0.42407185937308206</v>
      </c>
      <c r="U57">
        <v>0.57592814062691788</v>
      </c>
      <c r="V57">
        <v>-0.85785235845673791</v>
      </c>
      <c r="W57">
        <v>0</v>
      </c>
      <c r="X57">
        <v>1.3580909176061091</v>
      </c>
      <c r="BB57">
        <v>0.57986798082445534</v>
      </c>
      <c r="BC57">
        <v>1</v>
      </c>
      <c r="BD57">
        <v>0</v>
      </c>
      <c r="BE57">
        <v>32</v>
      </c>
      <c r="BF57">
        <v>21</v>
      </c>
      <c r="BG57">
        <v>0.40740740740740744</v>
      </c>
      <c r="BH57">
        <v>0.78125</v>
      </c>
      <c r="BI57">
        <v>0</v>
      </c>
    </row>
    <row r="58" spans="1:61" x14ac:dyDescent="0.45">
      <c r="A58">
        <v>9.5</v>
      </c>
      <c r="B58">
        <v>62</v>
      </c>
      <c r="C58">
        <v>21</v>
      </c>
      <c r="D58">
        <v>0.73399999999999999</v>
      </c>
      <c r="E58">
        <v>152</v>
      </c>
      <c r="F58">
        <v>3</v>
      </c>
      <c r="G58">
        <v>111</v>
      </c>
      <c r="H58">
        <v>0</v>
      </c>
      <c r="I58">
        <v>44</v>
      </c>
      <c r="J58">
        <v>5</v>
      </c>
      <c r="K58">
        <v>3</v>
      </c>
      <c r="L58">
        <v>43</v>
      </c>
      <c r="M58">
        <v>0</v>
      </c>
      <c r="N58">
        <v>169</v>
      </c>
      <c r="O58">
        <v>1</v>
      </c>
      <c r="P58">
        <v>0</v>
      </c>
      <c r="Q58">
        <v>1</v>
      </c>
      <c r="R58">
        <v>1</v>
      </c>
      <c r="S58">
        <v>0.75057050253148039</v>
      </c>
      <c r="T58">
        <v>0.75057050253148039</v>
      </c>
      <c r="U58">
        <v>0.24942949746851961</v>
      </c>
      <c r="V58">
        <v>-0.28692169157263442</v>
      </c>
      <c r="W58">
        <v>100</v>
      </c>
      <c r="X58">
        <v>0.33231987751618053</v>
      </c>
      <c r="BB58">
        <v>0.58007392545887237</v>
      </c>
      <c r="BC58">
        <v>0</v>
      </c>
      <c r="BD58">
        <v>1</v>
      </c>
      <c r="BE58">
        <v>32</v>
      </c>
      <c r="BF58">
        <v>22</v>
      </c>
      <c r="BG58">
        <v>0.40740740740740744</v>
      </c>
      <c r="BH58">
        <v>0.77083333333333337</v>
      </c>
      <c r="BI58">
        <v>1.4274691358024755E-2</v>
      </c>
    </row>
    <row r="59" spans="1:61" x14ac:dyDescent="0.45">
      <c r="A59">
        <v>9.6</v>
      </c>
      <c r="B59">
        <v>51</v>
      </c>
      <c r="C59">
        <v>6</v>
      </c>
      <c r="D59">
        <v>0.498</v>
      </c>
      <c r="E59">
        <v>31</v>
      </c>
      <c r="F59">
        <v>4</v>
      </c>
      <c r="G59">
        <v>117</v>
      </c>
      <c r="H59">
        <v>0</v>
      </c>
      <c r="I59">
        <v>30</v>
      </c>
      <c r="J59">
        <v>5</v>
      </c>
      <c r="K59">
        <v>2</v>
      </c>
      <c r="L59">
        <v>20</v>
      </c>
      <c r="M59">
        <v>0</v>
      </c>
      <c r="N59">
        <v>187</v>
      </c>
      <c r="O59">
        <v>1</v>
      </c>
      <c r="P59">
        <v>0</v>
      </c>
      <c r="Q59">
        <v>1</v>
      </c>
      <c r="R59">
        <v>1</v>
      </c>
      <c r="S59">
        <v>0.78324675530327148</v>
      </c>
      <c r="T59">
        <v>0.78324675530327148</v>
      </c>
      <c r="U59">
        <v>0.21675324469672852</v>
      </c>
      <c r="V59">
        <v>-0.24430749176515582</v>
      </c>
      <c r="W59">
        <v>100</v>
      </c>
      <c r="X59">
        <v>0.27673685620670352</v>
      </c>
      <c r="BB59">
        <v>0.58015950289043561</v>
      </c>
      <c r="BC59">
        <v>1</v>
      </c>
      <c r="BD59">
        <v>0</v>
      </c>
      <c r="BE59">
        <v>33</v>
      </c>
      <c r="BF59">
        <v>22</v>
      </c>
      <c r="BG59">
        <v>0.38888888888888884</v>
      </c>
      <c r="BH59">
        <v>0.77083333333333337</v>
      </c>
      <c r="BI59">
        <v>0</v>
      </c>
    </row>
    <row r="60" spans="1:61" x14ac:dyDescent="0.45">
      <c r="A60">
        <v>9.6999999999999993</v>
      </c>
      <c r="B60">
        <v>46</v>
      </c>
      <c r="C60">
        <v>7</v>
      </c>
      <c r="D60">
        <v>1.9630000000000001</v>
      </c>
      <c r="E60">
        <v>113</v>
      </c>
      <c r="F60">
        <v>4</v>
      </c>
      <c r="G60">
        <v>85</v>
      </c>
      <c r="H60">
        <v>0</v>
      </c>
      <c r="I60">
        <v>28</v>
      </c>
      <c r="J60">
        <v>10</v>
      </c>
      <c r="K60">
        <v>1</v>
      </c>
      <c r="L60">
        <v>22</v>
      </c>
      <c r="M60">
        <v>0</v>
      </c>
      <c r="N60">
        <v>181</v>
      </c>
      <c r="O60">
        <v>1</v>
      </c>
      <c r="P60">
        <v>0</v>
      </c>
      <c r="Q60">
        <v>1</v>
      </c>
      <c r="R60">
        <v>1</v>
      </c>
      <c r="S60">
        <v>0.97917381419032723</v>
      </c>
      <c r="T60">
        <v>0.97917381419032723</v>
      </c>
      <c r="U60">
        <v>2.082618580967277E-2</v>
      </c>
      <c r="V60">
        <v>-2.1046109625842219E-2</v>
      </c>
      <c r="W60">
        <v>100</v>
      </c>
      <c r="X60">
        <v>2.1269140889857041E-2</v>
      </c>
      <c r="BB60">
        <v>0.58431519454077863</v>
      </c>
      <c r="BC60">
        <v>0</v>
      </c>
      <c r="BD60">
        <v>1</v>
      </c>
      <c r="BE60">
        <v>33</v>
      </c>
      <c r="BF60">
        <v>23</v>
      </c>
      <c r="BG60">
        <v>0.38888888888888884</v>
      </c>
      <c r="BH60">
        <v>0.76041666666666663</v>
      </c>
      <c r="BI60">
        <v>0</v>
      </c>
    </row>
    <row r="61" spans="1:61" x14ac:dyDescent="0.45">
      <c r="A61">
        <v>9.6999999999999993</v>
      </c>
      <c r="B61">
        <v>54</v>
      </c>
      <c r="C61">
        <v>2</v>
      </c>
      <c r="D61">
        <v>0.626</v>
      </c>
      <c r="E61">
        <v>51</v>
      </c>
      <c r="F61">
        <v>2</v>
      </c>
      <c r="G61">
        <v>107</v>
      </c>
      <c r="H61">
        <v>0</v>
      </c>
      <c r="I61">
        <v>38</v>
      </c>
      <c r="J61">
        <v>8</v>
      </c>
      <c r="K61">
        <v>3</v>
      </c>
      <c r="L61">
        <v>26</v>
      </c>
      <c r="M61">
        <v>0</v>
      </c>
      <c r="N61">
        <v>193</v>
      </c>
      <c r="O61">
        <v>1</v>
      </c>
      <c r="P61">
        <v>0</v>
      </c>
      <c r="Q61">
        <v>1</v>
      </c>
      <c r="R61">
        <v>1</v>
      </c>
      <c r="S61">
        <v>0.69598715439509073</v>
      </c>
      <c r="T61">
        <v>0.69598715439509073</v>
      </c>
      <c r="U61">
        <v>0.30401284560490927</v>
      </c>
      <c r="V61">
        <v>-0.36242407514693015</v>
      </c>
      <c r="W61">
        <v>100</v>
      </c>
      <c r="X61">
        <v>0.43680812739875718</v>
      </c>
      <c r="BB61">
        <v>0.59308256032200224</v>
      </c>
      <c r="BC61">
        <v>0</v>
      </c>
      <c r="BD61">
        <v>1</v>
      </c>
      <c r="BE61">
        <v>33</v>
      </c>
      <c r="BF61">
        <v>24</v>
      </c>
      <c r="BG61">
        <v>0.38888888888888884</v>
      </c>
      <c r="BH61">
        <v>0.75</v>
      </c>
      <c r="BI61">
        <v>0</v>
      </c>
    </row>
    <row r="62" spans="1:61" x14ac:dyDescent="0.45">
      <c r="A62">
        <v>9.6999999999999993</v>
      </c>
      <c r="B62">
        <v>55</v>
      </c>
      <c r="C62">
        <v>4</v>
      </c>
      <c r="D62">
        <v>1.3839999999999999</v>
      </c>
      <c r="E62">
        <v>33</v>
      </c>
      <c r="F62">
        <v>2</v>
      </c>
      <c r="G62">
        <v>100</v>
      </c>
      <c r="H62">
        <v>0</v>
      </c>
      <c r="I62">
        <v>27</v>
      </c>
      <c r="J62">
        <v>10</v>
      </c>
      <c r="K62">
        <v>1</v>
      </c>
      <c r="L62">
        <v>94</v>
      </c>
      <c r="M62">
        <v>1</v>
      </c>
      <c r="N62">
        <v>192</v>
      </c>
      <c r="O62">
        <v>1</v>
      </c>
      <c r="P62">
        <v>0</v>
      </c>
      <c r="Q62">
        <v>1</v>
      </c>
      <c r="R62">
        <v>1</v>
      </c>
      <c r="S62">
        <v>0.85141056156450323</v>
      </c>
      <c r="T62">
        <v>0.85141056156450323</v>
      </c>
      <c r="U62">
        <v>0.14858943843549677</v>
      </c>
      <c r="V62">
        <v>-0.16086082072668503</v>
      </c>
      <c r="W62">
        <v>100</v>
      </c>
      <c r="X62">
        <v>0.17452148839034523</v>
      </c>
      <c r="BB62">
        <v>0.59818047494714055</v>
      </c>
      <c r="BC62">
        <v>0</v>
      </c>
      <c r="BD62">
        <v>1</v>
      </c>
      <c r="BE62">
        <v>33</v>
      </c>
      <c r="BF62">
        <v>25</v>
      </c>
      <c r="BG62">
        <v>0.38888888888888884</v>
      </c>
      <c r="BH62">
        <v>0.73958333333333326</v>
      </c>
      <c r="BI62">
        <v>1.3695987654320965E-2</v>
      </c>
    </row>
    <row r="63" spans="1:61" x14ac:dyDescent="0.45">
      <c r="A63">
        <v>9.6999999999999993</v>
      </c>
      <c r="B63">
        <v>62</v>
      </c>
      <c r="C63">
        <v>11</v>
      </c>
      <c r="D63">
        <v>1.1519999999999999</v>
      </c>
      <c r="E63">
        <v>106</v>
      </c>
      <c r="F63">
        <v>2</v>
      </c>
      <c r="G63">
        <v>96</v>
      </c>
      <c r="H63">
        <v>1</v>
      </c>
      <c r="I63">
        <v>42</v>
      </c>
      <c r="J63">
        <v>8</v>
      </c>
      <c r="K63">
        <v>3</v>
      </c>
      <c r="L63">
        <v>49</v>
      </c>
      <c r="M63">
        <v>0</v>
      </c>
      <c r="N63">
        <v>178</v>
      </c>
      <c r="O63">
        <v>1</v>
      </c>
      <c r="P63">
        <v>0</v>
      </c>
      <c r="Q63">
        <v>1</v>
      </c>
      <c r="R63">
        <v>1</v>
      </c>
      <c r="S63">
        <v>0.64191356695268964</v>
      </c>
      <c r="T63">
        <v>0.64191356695268964</v>
      </c>
      <c r="U63">
        <v>0.35808643304731036</v>
      </c>
      <c r="V63">
        <v>-0.44330161527054462</v>
      </c>
      <c r="W63">
        <v>100</v>
      </c>
      <c r="X63">
        <v>0.5578421324653231</v>
      </c>
      <c r="BB63">
        <v>0.60006821721188841</v>
      </c>
      <c r="BC63">
        <v>1</v>
      </c>
      <c r="BD63">
        <v>0</v>
      </c>
      <c r="BE63">
        <v>34</v>
      </c>
      <c r="BF63">
        <v>25</v>
      </c>
      <c r="BG63">
        <v>0.37037037037037035</v>
      </c>
      <c r="BH63">
        <v>0.73958333333333326</v>
      </c>
      <c r="BI63">
        <v>1.3695987654320965E-2</v>
      </c>
    </row>
    <row r="64" spans="1:61" x14ac:dyDescent="0.45">
      <c r="A64">
        <v>9.8000000000000007</v>
      </c>
      <c r="B64">
        <v>62</v>
      </c>
      <c r="C64">
        <v>16</v>
      </c>
      <c r="D64">
        <v>0.58799999999999997</v>
      </c>
      <c r="E64">
        <v>136</v>
      </c>
      <c r="F64">
        <v>4</v>
      </c>
      <c r="G64">
        <v>121</v>
      </c>
      <c r="H64">
        <v>1</v>
      </c>
      <c r="I64">
        <v>41</v>
      </c>
      <c r="J64">
        <v>10</v>
      </c>
      <c r="K64">
        <v>3</v>
      </c>
      <c r="L64">
        <v>44</v>
      </c>
      <c r="M64">
        <v>1</v>
      </c>
      <c r="N64">
        <v>167</v>
      </c>
      <c r="O64">
        <v>1</v>
      </c>
      <c r="P64">
        <v>0</v>
      </c>
      <c r="Q64">
        <v>1</v>
      </c>
      <c r="R64">
        <v>1</v>
      </c>
      <c r="S64">
        <v>0.35964583531622524</v>
      </c>
      <c r="T64">
        <v>0.35964583531622524</v>
      </c>
      <c r="U64">
        <v>0.64035416468377471</v>
      </c>
      <c r="V64">
        <v>-1.0226355225600219</v>
      </c>
      <c r="W64">
        <v>0</v>
      </c>
      <c r="X64">
        <v>1.7805132210713117</v>
      </c>
      <c r="BB64">
        <v>0.60620708669917323</v>
      </c>
      <c r="BC64">
        <v>1</v>
      </c>
      <c r="BD64">
        <v>0</v>
      </c>
      <c r="BE64">
        <v>35</v>
      </c>
      <c r="BF64">
        <v>25</v>
      </c>
      <c r="BG64">
        <v>0.35185185185185186</v>
      </c>
      <c r="BH64">
        <v>0.73958333333333326</v>
      </c>
      <c r="BI64">
        <v>0</v>
      </c>
    </row>
    <row r="65" spans="1:61" x14ac:dyDescent="0.45">
      <c r="A65">
        <v>9.8000000000000007</v>
      </c>
      <c r="B65">
        <v>64</v>
      </c>
      <c r="C65">
        <v>5</v>
      </c>
      <c r="D65">
        <v>1.5389999999999999</v>
      </c>
      <c r="E65">
        <v>115</v>
      </c>
      <c r="F65">
        <v>4</v>
      </c>
      <c r="G65">
        <v>72</v>
      </c>
      <c r="H65">
        <v>1</v>
      </c>
      <c r="I65">
        <v>36</v>
      </c>
      <c r="J65">
        <v>8</v>
      </c>
      <c r="K65">
        <v>2</v>
      </c>
      <c r="L65">
        <v>50</v>
      </c>
      <c r="M65">
        <v>1</v>
      </c>
      <c r="N65">
        <v>183</v>
      </c>
      <c r="O65">
        <v>1</v>
      </c>
      <c r="P65">
        <v>0</v>
      </c>
      <c r="Q65">
        <v>1</v>
      </c>
      <c r="R65">
        <v>1</v>
      </c>
      <c r="S65">
        <v>0.72781842302815103</v>
      </c>
      <c r="T65">
        <v>0.72781842302815103</v>
      </c>
      <c r="U65">
        <v>0.27218157697184897</v>
      </c>
      <c r="V65">
        <v>-0.31770368081289729</v>
      </c>
      <c r="W65">
        <v>100</v>
      </c>
      <c r="X65">
        <v>0.37396906750369707</v>
      </c>
      <c r="BB65">
        <v>0.609883307330365</v>
      </c>
      <c r="BC65">
        <v>0</v>
      </c>
      <c r="BD65">
        <v>1</v>
      </c>
      <c r="BE65">
        <v>35</v>
      </c>
      <c r="BF65">
        <v>26</v>
      </c>
      <c r="BG65">
        <v>0.35185185185185186</v>
      </c>
      <c r="BH65">
        <v>0.72916666666666674</v>
      </c>
      <c r="BI65">
        <v>0</v>
      </c>
    </row>
    <row r="66" spans="1:61" x14ac:dyDescent="0.45">
      <c r="A66">
        <v>10</v>
      </c>
      <c r="B66">
        <v>55</v>
      </c>
      <c r="C66">
        <v>8</v>
      </c>
      <c r="D66">
        <v>1.1679999999999999</v>
      </c>
      <c r="E66">
        <v>120</v>
      </c>
      <c r="F66">
        <v>3</v>
      </c>
      <c r="G66">
        <v>114</v>
      </c>
      <c r="H66">
        <v>0</v>
      </c>
      <c r="I66">
        <v>52</v>
      </c>
      <c r="J66">
        <v>10</v>
      </c>
      <c r="K66">
        <v>3</v>
      </c>
      <c r="L66">
        <v>34</v>
      </c>
      <c r="M66">
        <v>0</v>
      </c>
      <c r="N66">
        <v>182</v>
      </c>
      <c r="O66">
        <v>1</v>
      </c>
      <c r="P66">
        <v>0</v>
      </c>
      <c r="Q66">
        <v>1</v>
      </c>
      <c r="R66">
        <v>1</v>
      </c>
      <c r="S66">
        <v>0.71918742852133877</v>
      </c>
      <c r="T66">
        <v>0.71918742852133877</v>
      </c>
      <c r="U66">
        <v>0.28081257147866123</v>
      </c>
      <c r="V66">
        <v>-0.32963327578653973</v>
      </c>
      <c r="W66">
        <v>100</v>
      </c>
      <c r="X66">
        <v>0.39045812029280952</v>
      </c>
      <c r="BB66">
        <v>0.61763606871776067</v>
      </c>
      <c r="BC66">
        <v>0</v>
      </c>
      <c r="BD66">
        <v>1</v>
      </c>
      <c r="BE66">
        <v>35</v>
      </c>
      <c r="BF66">
        <v>27</v>
      </c>
      <c r="BG66">
        <v>0.35185185185185186</v>
      </c>
      <c r="BH66">
        <v>0.71875</v>
      </c>
      <c r="BI66">
        <v>1.3310185185185164E-2</v>
      </c>
    </row>
    <row r="67" spans="1:61" x14ac:dyDescent="0.45">
      <c r="A67">
        <v>10.3</v>
      </c>
      <c r="B67">
        <v>49</v>
      </c>
      <c r="C67">
        <v>3</v>
      </c>
      <c r="D67">
        <v>1.881</v>
      </c>
      <c r="E67">
        <v>46</v>
      </c>
      <c r="F67">
        <v>1</v>
      </c>
      <c r="G67">
        <v>85</v>
      </c>
      <c r="H67">
        <v>1</v>
      </c>
      <c r="I67">
        <v>46</v>
      </c>
      <c r="J67">
        <v>9</v>
      </c>
      <c r="K67">
        <v>3</v>
      </c>
      <c r="L67">
        <v>17</v>
      </c>
      <c r="M67">
        <v>0</v>
      </c>
      <c r="N67">
        <v>194</v>
      </c>
      <c r="O67">
        <v>0</v>
      </c>
      <c r="P67">
        <v>1</v>
      </c>
      <c r="Q67">
        <v>1</v>
      </c>
      <c r="R67">
        <v>0</v>
      </c>
      <c r="S67">
        <v>0.39565825268343019</v>
      </c>
      <c r="T67">
        <v>0.39565825268343019</v>
      </c>
      <c r="U67">
        <v>0.60434174731656976</v>
      </c>
      <c r="V67">
        <v>-0.50361543424013244</v>
      </c>
      <c r="W67">
        <v>100</v>
      </c>
      <c r="X67">
        <v>0.65469290255100354</v>
      </c>
      <c r="BB67">
        <v>0.62234785671721926</v>
      </c>
      <c r="BC67">
        <v>1</v>
      </c>
      <c r="BD67">
        <v>0</v>
      </c>
      <c r="BE67">
        <v>36</v>
      </c>
      <c r="BF67">
        <v>27</v>
      </c>
      <c r="BG67">
        <v>0.33333333333333337</v>
      </c>
      <c r="BH67">
        <v>0.71875</v>
      </c>
      <c r="BI67">
        <v>0</v>
      </c>
    </row>
    <row r="68" spans="1:61" x14ac:dyDescent="0.45">
      <c r="A68">
        <v>10.3</v>
      </c>
      <c r="B68">
        <v>56</v>
      </c>
      <c r="C68">
        <v>11</v>
      </c>
      <c r="D68">
        <v>0.29199999999999998</v>
      </c>
      <c r="E68">
        <v>47</v>
      </c>
      <c r="F68">
        <v>3</v>
      </c>
      <c r="G68">
        <v>111</v>
      </c>
      <c r="H68">
        <v>0</v>
      </c>
      <c r="I68">
        <v>34</v>
      </c>
      <c r="J68">
        <v>9</v>
      </c>
      <c r="K68">
        <v>2</v>
      </c>
      <c r="L68">
        <v>30</v>
      </c>
      <c r="M68">
        <v>0</v>
      </c>
      <c r="N68">
        <v>186</v>
      </c>
      <c r="O68">
        <v>1</v>
      </c>
      <c r="P68">
        <v>0</v>
      </c>
      <c r="Q68">
        <v>1</v>
      </c>
      <c r="R68">
        <v>1</v>
      </c>
      <c r="S68">
        <v>0.76104502045120059</v>
      </c>
      <c r="T68">
        <v>0.76104502045120059</v>
      </c>
      <c r="U68">
        <v>0.23895497954879941</v>
      </c>
      <c r="V68">
        <v>-0.27306276327609208</v>
      </c>
      <c r="W68">
        <v>100</v>
      </c>
      <c r="X68">
        <v>0.31398271209649364</v>
      </c>
      <c r="BB68">
        <v>0.62374437346370448</v>
      </c>
      <c r="BC68">
        <v>0</v>
      </c>
      <c r="BD68">
        <v>1</v>
      </c>
      <c r="BE68">
        <v>36</v>
      </c>
      <c r="BF68">
        <v>28</v>
      </c>
      <c r="BG68">
        <v>0.33333333333333337</v>
      </c>
      <c r="BH68">
        <v>0.70833333333333326</v>
      </c>
      <c r="BI68">
        <v>0</v>
      </c>
    </row>
    <row r="69" spans="1:61" x14ac:dyDescent="0.45">
      <c r="A69">
        <v>10.3</v>
      </c>
      <c r="B69">
        <v>65</v>
      </c>
      <c r="C69">
        <v>10</v>
      </c>
      <c r="D69">
        <v>2.1440000000000001</v>
      </c>
      <c r="E69">
        <v>97</v>
      </c>
      <c r="F69">
        <v>2</v>
      </c>
      <c r="G69">
        <v>100</v>
      </c>
      <c r="H69">
        <v>0</v>
      </c>
      <c r="I69">
        <v>32</v>
      </c>
      <c r="J69">
        <v>8</v>
      </c>
      <c r="K69">
        <v>2</v>
      </c>
      <c r="L69">
        <v>51</v>
      </c>
      <c r="M69">
        <v>1</v>
      </c>
      <c r="N69">
        <v>180</v>
      </c>
      <c r="O69">
        <v>1</v>
      </c>
      <c r="P69">
        <v>0</v>
      </c>
      <c r="Q69">
        <v>1</v>
      </c>
      <c r="R69">
        <v>1</v>
      </c>
      <c r="S69">
        <v>0.80239384772793787</v>
      </c>
      <c r="T69">
        <v>0.80239384772793787</v>
      </c>
      <c r="U69">
        <v>0.19760615227206213</v>
      </c>
      <c r="V69">
        <v>-0.22015570970186893</v>
      </c>
      <c r="W69">
        <v>100</v>
      </c>
      <c r="X69">
        <v>0.24627077193027419</v>
      </c>
      <c r="BB69">
        <v>0.62896099169120745</v>
      </c>
      <c r="BC69">
        <v>0</v>
      </c>
      <c r="BD69">
        <v>1</v>
      </c>
      <c r="BE69">
        <v>36</v>
      </c>
      <c r="BF69">
        <v>29</v>
      </c>
      <c r="BG69">
        <v>0.33333333333333337</v>
      </c>
      <c r="BH69">
        <v>0.69791666666666674</v>
      </c>
      <c r="BI69">
        <v>1.2924382716049442E-2</v>
      </c>
    </row>
    <row r="70" spans="1:61" x14ac:dyDescent="0.45">
      <c r="A70">
        <v>10.4</v>
      </c>
      <c r="B70">
        <v>51</v>
      </c>
      <c r="C70">
        <v>5</v>
      </c>
      <c r="D70">
        <v>0.63600000000000001</v>
      </c>
      <c r="E70">
        <v>118</v>
      </c>
      <c r="F70">
        <v>3</v>
      </c>
      <c r="G70">
        <v>112</v>
      </c>
      <c r="H70">
        <v>0</v>
      </c>
      <c r="I70">
        <v>32</v>
      </c>
      <c r="J70">
        <v>10</v>
      </c>
      <c r="K70">
        <v>2</v>
      </c>
      <c r="L70">
        <v>26</v>
      </c>
      <c r="M70">
        <v>1</v>
      </c>
      <c r="N70">
        <v>180</v>
      </c>
      <c r="O70">
        <v>1</v>
      </c>
      <c r="P70">
        <v>0</v>
      </c>
      <c r="Q70">
        <v>1</v>
      </c>
      <c r="R70">
        <v>1</v>
      </c>
      <c r="S70">
        <v>0.58431519454077863</v>
      </c>
      <c r="T70">
        <v>0.58431519454077863</v>
      </c>
      <c r="U70">
        <v>0.41568480545922137</v>
      </c>
      <c r="V70">
        <v>-0.53731472506915734</v>
      </c>
      <c r="W70">
        <v>100</v>
      </c>
      <c r="X70">
        <v>0.71140509324922452</v>
      </c>
      <c r="BB70">
        <v>0.63725232165604873</v>
      </c>
      <c r="BC70">
        <v>1</v>
      </c>
      <c r="BD70">
        <v>0</v>
      </c>
      <c r="BE70">
        <v>37</v>
      </c>
      <c r="BF70">
        <v>29</v>
      </c>
      <c r="BG70">
        <v>0.31481481481481477</v>
      </c>
      <c r="BH70">
        <v>0.69791666666666674</v>
      </c>
      <c r="BI70">
        <v>0</v>
      </c>
    </row>
    <row r="71" spans="1:61" x14ac:dyDescent="0.45">
      <c r="A71">
        <v>10.4</v>
      </c>
      <c r="B71">
        <v>53</v>
      </c>
      <c r="C71">
        <v>4</v>
      </c>
      <c r="D71">
        <v>1.3149999999999999</v>
      </c>
      <c r="E71">
        <v>69</v>
      </c>
      <c r="F71">
        <v>1</v>
      </c>
      <c r="G71">
        <v>78</v>
      </c>
      <c r="H71">
        <v>1</v>
      </c>
      <c r="I71">
        <v>35</v>
      </c>
      <c r="J71">
        <v>9</v>
      </c>
      <c r="K71">
        <v>2</v>
      </c>
      <c r="L71">
        <v>25</v>
      </c>
      <c r="M71">
        <v>0</v>
      </c>
      <c r="N71">
        <v>189</v>
      </c>
      <c r="O71">
        <v>1</v>
      </c>
      <c r="P71">
        <v>0</v>
      </c>
      <c r="Q71">
        <v>1</v>
      </c>
      <c r="R71">
        <v>1</v>
      </c>
      <c r="S71">
        <v>0.61763606871776067</v>
      </c>
      <c r="T71">
        <v>0.61763606871776067</v>
      </c>
      <c r="U71">
        <v>0.38236393128223933</v>
      </c>
      <c r="V71">
        <v>-0.48185588055562262</v>
      </c>
      <c r="W71">
        <v>100</v>
      </c>
      <c r="X71">
        <v>0.61907642809145436</v>
      </c>
      <c r="BB71">
        <v>0.64191356695268964</v>
      </c>
      <c r="BC71">
        <v>0</v>
      </c>
      <c r="BD71">
        <v>1</v>
      </c>
      <c r="BE71">
        <v>37</v>
      </c>
      <c r="BF71">
        <v>30</v>
      </c>
      <c r="BG71">
        <v>0.31481481481481477</v>
      </c>
      <c r="BH71">
        <v>0.6875</v>
      </c>
      <c r="BI71">
        <v>0</v>
      </c>
    </row>
    <row r="72" spans="1:61" x14ac:dyDescent="0.45">
      <c r="A72">
        <v>10.5</v>
      </c>
      <c r="B72">
        <v>58</v>
      </c>
      <c r="C72">
        <v>15</v>
      </c>
      <c r="D72">
        <v>0.16700000000000001</v>
      </c>
      <c r="E72">
        <v>81</v>
      </c>
      <c r="F72">
        <v>1</v>
      </c>
      <c r="G72">
        <v>120</v>
      </c>
      <c r="H72">
        <v>0</v>
      </c>
      <c r="I72">
        <v>39</v>
      </c>
      <c r="J72">
        <v>10</v>
      </c>
      <c r="K72">
        <v>2</v>
      </c>
      <c r="L72">
        <v>35</v>
      </c>
      <c r="M72">
        <v>0</v>
      </c>
      <c r="N72">
        <v>188</v>
      </c>
      <c r="O72">
        <v>0</v>
      </c>
      <c r="P72">
        <v>1</v>
      </c>
      <c r="Q72">
        <v>1</v>
      </c>
      <c r="R72">
        <v>0</v>
      </c>
      <c r="S72">
        <v>0.71792563821907118</v>
      </c>
      <c r="T72">
        <v>0.71792563821907118</v>
      </c>
      <c r="U72">
        <v>0.28207436178092882</v>
      </c>
      <c r="V72">
        <v>-1.2655845485466308</v>
      </c>
      <c r="W72">
        <v>0</v>
      </c>
      <c r="X72">
        <v>2.5451644512685041</v>
      </c>
      <c r="BB72">
        <v>0.64408153051723738</v>
      </c>
      <c r="BC72">
        <v>0</v>
      </c>
      <c r="BD72">
        <v>1</v>
      </c>
      <c r="BE72">
        <v>37</v>
      </c>
      <c r="BF72">
        <v>31</v>
      </c>
      <c r="BG72">
        <v>0.31481481481481477</v>
      </c>
      <c r="BH72">
        <v>0.67708333333333326</v>
      </c>
      <c r="BI72">
        <v>0</v>
      </c>
    </row>
    <row r="73" spans="1:61" x14ac:dyDescent="0.45">
      <c r="A73">
        <v>10.5</v>
      </c>
      <c r="B73">
        <v>60</v>
      </c>
      <c r="C73">
        <v>3</v>
      </c>
      <c r="D73">
        <v>0.81299999999999994</v>
      </c>
      <c r="E73">
        <v>101</v>
      </c>
      <c r="F73">
        <v>3</v>
      </c>
      <c r="G73">
        <v>106</v>
      </c>
      <c r="H73">
        <v>0</v>
      </c>
      <c r="I73">
        <v>44</v>
      </c>
      <c r="J73">
        <v>8</v>
      </c>
      <c r="K73">
        <v>3</v>
      </c>
      <c r="L73">
        <v>45</v>
      </c>
      <c r="M73">
        <v>0</v>
      </c>
      <c r="N73">
        <v>177</v>
      </c>
      <c r="O73">
        <v>1</v>
      </c>
      <c r="P73">
        <v>0</v>
      </c>
      <c r="Q73">
        <v>1</v>
      </c>
      <c r="R73">
        <v>1</v>
      </c>
      <c r="S73">
        <v>0.5782063672429657</v>
      </c>
      <c r="T73">
        <v>0.5782063672429657</v>
      </c>
      <c r="U73">
        <v>0.4217936327570343</v>
      </c>
      <c r="V73">
        <v>-0.547824437279678</v>
      </c>
      <c r="W73">
        <v>100</v>
      </c>
      <c r="X73">
        <v>0.72948631605053582</v>
      </c>
      <c r="BB73">
        <v>0.64646030930920528</v>
      </c>
      <c r="BC73">
        <v>0</v>
      </c>
      <c r="BD73">
        <v>1</v>
      </c>
      <c r="BE73">
        <v>37</v>
      </c>
      <c r="BF73">
        <v>32</v>
      </c>
      <c r="BG73">
        <v>0.31481481481481477</v>
      </c>
      <c r="BH73">
        <v>0.66666666666666674</v>
      </c>
      <c r="BI73">
        <v>1.2345679012345661E-2</v>
      </c>
    </row>
    <row r="74" spans="1:61" x14ac:dyDescent="0.45">
      <c r="A74">
        <v>10.5</v>
      </c>
      <c r="B74">
        <v>65</v>
      </c>
      <c r="C74">
        <v>3</v>
      </c>
      <c r="D74">
        <v>0.59</v>
      </c>
      <c r="E74">
        <v>121</v>
      </c>
      <c r="F74">
        <v>3</v>
      </c>
      <c r="G74">
        <v>108</v>
      </c>
      <c r="H74">
        <v>1</v>
      </c>
      <c r="I74">
        <v>32</v>
      </c>
      <c r="J74">
        <v>10</v>
      </c>
      <c r="K74">
        <v>2</v>
      </c>
      <c r="L74">
        <v>54</v>
      </c>
      <c r="M74">
        <v>0</v>
      </c>
      <c r="N74">
        <v>181</v>
      </c>
      <c r="O74">
        <v>1</v>
      </c>
      <c r="P74">
        <v>0</v>
      </c>
      <c r="Q74">
        <v>1</v>
      </c>
      <c r="R74">
        <v>1</v>
      </c>
      <c r="S74">
        <v>0.89025463137689642</v>
      </c>
      <c r="T74">
        <v>0.89025463137689642</v>
      </c>
      <c r="U74">
        <v>0.10974536862310358</v>
      </c>
      <c r="V74">
        <v>-0.11624775450484587</v>
      </c>
      <c r="W74">
        <v>100</v>
      </c>
      <c r="X74">
        <v>0.12327413388837738</v>
      </c>
      <c r="BB74">
        <v>0.64705285056714135</v>
      </c>
      <c r="BC74">
        <v>1</v>
      </c>
      <c r="BD74">
        <v>0</v>
      </c>
      <c r="BE74">
        <v>38</v>
      </c>
      <c r="BF74">
        <v>32</v>
      </c>
      <c r="BG74">
        <v>0.29629629629629628</v>
      </c>
      <c r="BH74">
        <v>0.66666666666666674</v>
      </c>
      <c r="BI74">
        <v>0</v>
      </c>
    </row>
    <row r="75" spans="1:61" x14ac:dyDescent="0.45">
      <c r="A75">
        <v>10.6</v>
      </c>
      <c r="B75">
        <v>51</v>
      </c>
      <c r="C75">
        <v>3</v>
      </c>
      <c r="D75">
        <v>1.155</v>
      </c>
      <c r="E75">
        <v>132</v>
      </c>
      <c r="F75">
        <v>2</v>
      </c>
      <c r="G75">
        <v>98</v>
      </c>
      <c r="H75">
        <v>1</v>
      </c>
      <c r="I75">
        <v>35</v>
      </c>
      <c r="J75">
        <v>1</v>
      </c>
      <c r="K75">
        <v>3</v>
      </c>
      <c r="L75">
        <v>26</v>
      </c>
      <c r="M75">
        <v>0</v>
      </c>
      <c r="N75">
        <v>181</v>
      </c>
      <c r="O75">
        <v>0</v>
      </c>
      <c r="P75">
        <v>1</v>
      </c>
      <c r="Q75">
        <v>1</v>
      </c>
      <c r="R75">
        <v>0</v>
      </c>
      <c r="S75">
        <v>0.47900598371801367</v>
      </c>
      <c r="T75">
        <v>0.47900598371801367</v>
      </c>
      <c r="U75">
        <v>0.52099401628198638</v>
      </c>
      <c r="V75">
        <v>-0.65201672235808983</v>
      </c>
      <c r="W75">
        <v>100</v>
      </c>
      <c r="X75">
        <v>0.91940784106578521</v>
      </c>
      <c r="BB75">
        <v>0.64741912823949288</v>
      </c>
      <c r="BC75">
        <v>0</v>
      </c>
      <c r="BD75">
        <v>1</v>
      </c>
      <c r="BE75">
        <v>38</v>
      </c>
      <c r="BF75">
        <v>33</v>
      </c>
      <c r="BG75">
        <v>0.29629629629629628</v>
      </c>
      <c r="BH75">
        <v>0.65625</v>
      </c>
      <c r="BI75">
        <v>0</v>
      </c>
    </row>
    <row r="76" spans="1:61" x14ac:dyDescent="0.45">
      <c r="A76">
        <v>10.7</v>
      </c>
      <c r="B76">
        <v>53</v>
      </c>
      <c r="C76">
        <v>4</v>
      </c>
      <c r="D76">
        <v>1.018</v>
      </c>
      <c r="E76">
        <v>134</v>
      </c>
      <c r="F76">
        <v>1</v>
      </c>
      <c r="G76">
        <v>86</v>
      </c>
      <c r="H76">
        <v>1</v>
      </c>
      <c r="I76">
        <v>36</v>
      </c>
      <c r="J76">
        <v>10</v>
      </c>
      <c r="K76">
        <v>4</v>
      </c>
      <c r="L76">
        <v>31</v>
      </c>
      <c r="M76">
        <v>0</v>
      </c>
      <c r="N76">
        <v>182</v>
      </c>
      <c r="O76">
        <v>0</v>
      </c>
      <c r="P76">
        <v>1</v>
      </c>
      <c r="Q76">
        <v>1</v>
      </c>
      <c r="R76">
        <v>0</v>
      </c>
      <c r="S76">
        <v>0.60620708669917323</v>
      </c>
      <c r="T76">
        <v>0.60620708669917323</v>
      </c>
      <c r="U76">
        <v>0.39379291330082677</v>
      </c>
      <c r="V76">
        <v>-0.93193010862002446</v>
      </c>
      <c r="W76">
        <v>0</v>
      </c>
      <c r="X76">
        <v>1.5394057795958322</v>
      </c>
      <c r="BB76">
        <v>0.65700021708327905</v>
      </c>
      <c r="BC76">
        <v>0</v>
      </c>
      <c r="BD76">
        <v>1</v>
      </c>
      <c r="BE76">
        <v>38</v>
      </c>
      <c r="BF76">
        <v>34</v>
      </c>
      <c r="BG76">
        <v>0.29629629629629628</v>
      </c>
      <c r="BH76">
        <v>0.64583333333333326</v>
      </c>
      <c r="BI76">
        <v>1.1959876543209857E-2</v>
      </c>
    </row>
    <row r="77" spans="1:61" x14ac:dyDescent="0.45">
      <c r="A77">
        <v>10.7</v>
      </c>
      <c r="B77">
        <v>62</v>
      </c>
      <c r="C77">
        <v>8</v>
      </c>
      <c r="D77">
        <v>0.879</v>
      </c>
      <c r="E77">
        <v>118</v>
      </c>
      <c r="F77">
        <v>3</v>
      </c>
      <c r="G77">
        <v>108</v>
      </c>
      <c r="H77">
        <v>1</v>
      </c>
      <c r="I77">
        <v>31</v>
      </c>
      <c r="J77">
        <v>10</v>
      </c>
      <c r="K77">
        <v>2</v>
      </c>
      <c r="L77">
        <v>50</v>
      </c>
      <c r="M77">
        <v>1</v>
      </c>
      <c r="N77">
        <v>180</v>
      </c>
      <c r="O77">
        <v>0</v>
      </c>
      <c r="P77">
        <v>1</v>
      </c>
      <c r="Q77">
        <v>1</v>
      </c>
      <c r="R77">
        <v>0</v>
      </c>
      <c r="S77">
        <v>0.64705285056714135</v>
      </c>
      <c r="T77">
        <v>0.64705285056714135</v>
      </c>
      <c r="U77">
        <v>0.35294714943285865</v>
      </c>
      <c r="V77">
        <v>-1.0414369515782607</v>
      </c>
      <c r="W77">
        <v>0</v>
      </c>
      <c r="X77">
        <v>1.8332853845310078</v>
      </c>
      <c r="BB77">
        <v>0.65777982089284859</v>
      </c>
      <c r="BC77">
        <v>1</v>
      </c>
      <c r="BD77">
        <v>0</v>
      </c>
      <c r="BE77">
        <v>39</v>
      </c>
      <c r="BF77">
        <v>34</v>
      </c>
      <c r="BG77">
        <v>0.27777777777777779</v>
      </c>
      <c r="BH77">
        <v>0.64583333333333326</v>
      </c>
      <c r="BI77">
        <v>1.1959876543209857E-2</v>
      </c>
    </row>
    <row r="78" spans="1:61" x14ac:dyDescent="0.45">
      <c r="A78">
        <v>10.9</v>
      </c>
      <c r="B78">
        <v>56</v>
      </c>
      <c r="C78">
        <v>9</v>
      </c>
      <c r="D78">
        <v>1.9990000000000001</v>
      </c>
      <c r="E78">
        <v>75</v>
      </c>
      <c r="F78">
        <v>0</v>
      </c>
      <c r="G78">
        <v>72</v>
      </c>
      <c r="H78">
        <v>1</v>
      </c>
      <c r="I78">
        <v>49</v>
      </c>
      <c r="J78">
        <v>7</v>
      </c>
      <c r="K78">
        <v>4</v>
      </c>
      <c r="L78">
        <v>33</v>
      </c>
      <c r="M78">
        <v>0</v>
      </c>
      <c r="N78">
        <v>189</v>
      </c>
      <c r="O78">
        <v>0</v>
      </c>
      <c r="P78">
        <v>1</v>
      </c>
      <c r="Q78">
        <v>1</v>
      </c>
      <c r="R78">
        <v>0</v>
      </c>
      <c r="S78">
        <v>0.25226739331716685</v>
      </c>
      <c r="T78">
        <v>0.25226739331716685</v>
      </c>
      <c r="U78">
        <v>0.74773260668283315</v>
      </c>
      <c r="V78">
        <v>-0.29070984261479027</v>
      </c>
      <c r="W78">
        <v>100</v>
      </c>
      <c r="X78">
        <v>0.33737647798495901</v>
      </c>
      <c r="BB78">
        <v>0.66342907583265243</v>
      </c>
      <c r="BC78">
        <v>1</v>
      </c>
      <c r="BD78">
        <v>0</v>
      </c>
      <c r="BE78">
        <v>40</v>
      </c>
      <c r="BF78">
        <v>34</v>
      </c>
      <c r="BG78">
        <v>0.2592592592592593</v>
      </c>
      <c r="BH78">
        <v>0.64583333333333326</v>
      </c>
      <c r="BI78">
        <v>0</v>
      </c>
    </row>
    <row r="79" spans="1:61" x14ac:dyDescent="0.45">
      <c r="A79">
        <v>11</v>
      </c>
      <c r="B79">
        <v>51</v>
      </c>
      <c r="C79">
        <v>6</v>
      </c>
      <c r="D79">
        <v>1.0840000000000001</v>
      </c>
      <c r="E79">
        <v>181</v>
      </c>
      <c r="F79">
        <v>2</v>
      </c>
      <c r="G79">
        <v>101</v>
      </c>
      <c r="H79">
        <v>1</v>
      </c>
      <c r="I79">
        <v>53</v>
      </c>
      <c r="J79">
        <v>9</v>
      </c>
      <c r="K79">
        <v>4</v>
      </c>
      <c r="L79">
        <v>33</v>
      </c>
      <c r="M79">
        <v>0</v>
      </c>
      <c r="N79">
        <v>170</v>
      </c>
      <c r="O79">
        <v>0</v>
      </c>
      <c r="P79">
        <v>1</v>
      </c>
      <c r="Q79">
        <v>1</v>
      </c>
      <c r="R79">
        <v>0</v>
      </c>
      <c r="S79">
        <v>0.23429248727725746</v>
      </c>
      <c r="T79">
        <v>0.23429248727725746</v>
      </c>
      <c r="U79">
        <v>0.76570751272274251</v>
      </c>
      <c r="V79">
        <v>-0.2669550193364994</v>
      </c>
      <c r="W79">
        <v>100</v>
      </c>
      <c r="X79">
        <v>0.30598170108602968</v>
      </c>
      <c r="BB79">
        <v>0.67252448076161164</v>
      </c>
      <c r="BC79">
        <v>0</v>
      </c>
      <c r="BD79">
        <v>1</v>
      </c>
      <c r="BE79">
        <v>40</v>
      </c>
      <c r="BF79">
        <v>35</v>
      </c>
      <c r="BG79">
        <v>0.2592592592592593</v>
      </c>
      <c r="BH79">
        <v>0.63541666666666674</v>
      </c>
      <c r="BI79">
        <v>1.1766975308642029E-2</v>
      </c>
    </row>
    <row r="80" spans="1:61" x14ac:dyDescent="0.45">
      <c r="A80">
        <v>11.1</v>
      </c>
      <c r="B80">
        <v>65</v>
      </c>
      <c r="C80">
        <v>3</v>
      </c>
      <c r="D80">
        <v>0.159</v>
      </c>
      <c r="E80">
        <v>144</v>
      </c>
      <c r="F80">
        <v>2</v>
      </c>
      <c r="G80">
        <v>85</v>
      </c>
      <c r="H80">
        <v>1</v>
      </c>
      <c r="I80">
        <v>47</v>
      </c>
      <c r="J80">
        <v>14</v>
      </c>
      <c r="K80">
        <v>3</v>
      </c>
      <c r="L80">
        <v>59</v>
      </c>
      <c r="M80">
        <v>1</v>
      </c>
      <c r="N80">
        <v>174</v>
      </c>
      <c r="O80">
        <v>0</v>
      </c>
      <c r="P80">
        <v>1</v>
      </c>
      <c r="Q80">
        <v>1</v>
      </c>
      <c r="R80">
        <v>0</v>
      </c>
      <c r="S80">
        <v>0.1216394186179523</v>
      </c>
      <c r="T80">
        <v>0.1216394186179523</v>
      </c>
      <c r="U80">
        <v>0.87836058138204764</v>
      </c>
      <c r="V80">
        <v>-0.12969808470961613</v>
      </c>
      <c r="W80">
        <v>100</v>
      </c>
      <c r="X80">
        <v>0.13848460552107197</v>
      </c>
      <c r="BB80">
        <v>0.67360234610498348</v>
      </c>
      <c r="BC80">
        <v>1</v>
      </c>
      <c r="BD80">
        <v>0</v>
      </c>
      <c r="BE80">
        <v>41</v>
      </c>
      <c r="BF80">
        <v>35</v>
      </c>
      <c r="BG80">
        <v>0.2407407407407407</v>
      </c>
      <c r="BH80">
        <v>0.63541666666666674</v>
      </c>
      <c r="BI80">
        <v>0</v>
      </c>
    </row>
    <row r="81" spans="1:61" x14ac:dyDescent="0.45">
      <c r="A81">
        <v>11.1</v>
      </c>
      <c r="B81">
        <v>70</v>
      </c>
      <c r="C81">
        <v>20</v>
      </c>
      <c r="D81">
        <v>0.40799999999999997</v>
      </c>
      <c r="E81">
        <v>175</v>
      </c>
      <c r="F81">
        <v>2</v>
      </c>
      <c r="G81">
        <v>96</v>
      </c>
      <c r="H81">
        <v>0</v>
      </c>
      <c r="I81">
        <v>42</v>
      </c>
      <c r="J81">
        <v>7</v>
      </c>
      <c r="K81">
        <v>6</v>
      </c>
      <c r="L81">
        <v>49</v>
      </c>
      <c r="M81">
        <v>0</v>
      </c>
      <c r="N81">
        <v>168</v>
      </c>
      <c r="O81">
        <v>0</v>
      </c>
      <c r="P81">
        <v>1</v>
      </c>
      <c r="Q81">
        <v>1</v>
      </c>
      <c r="R81">
        <v>0</v>
      </c>
      <c r="S81">
        <v>0.58015950289043561</v>
      </c>
      <c r="T81">
        <v>0.58015950289043561</v>
      </c>
      <c r="U81">
        <v>0.41984049710956439</v>
      </c>
      <c r="V81">
        <v>-0.86788040862190274</v>
      </c>
      <c r="W81">
        <v>0</v>
      </c>
      <c r="X81">
        <v>1.3818569358711321</v>
      </c>
      <c r="BB81">
        <v>0.68229858279204036</v>
      </c>
      <c r="BC81">
        <v>0</v>
      </c>
      <c r="BD81">
        <v>1</v>
      </c>
      <c r="BE81">
        <v>41</v>
      </c>
      <c r="BF81">
        <v>36</v>
      </c>
      <c r="BG81">
        <v>0.2407407407407407</v>
      </c>
      <c r="BH81">
        <v>0.625</v>
      </c>
      <c r="BI81">
        <v>0</v>
      </c>
    </row>
    <row r="82" spans="1:61" x14ac:dyDescent="0.45">
      <c r="A82">
        <v>11.2</v>
      </c>
      <c r="B82">
        <v>70</v>
      </c>
      <c r="C82">
        <v>14</v>
      </c>
      <c r="D82">
        <v>4.8000000000000001E-2</v>
      </c>
      <c r="E82">
        <v>197</v>
      </c>
      <c r="F82">
        <v>4</v>
      </c>
      <c r="G82">
        <v>72</v>
      </c>
      <c r="H82">
        <v>1</v>
      </c>
      <c r="I82">
        <v>35</v>
      </c>
      <c r="J82">
        <v>11</v>
      </c>
      <c r="K82">
        <v>3</v>
      </c>
      <c r="L82">
        <v>56</v>
      </c>
      <c r="M82">
        <v>0</v>
      </c>
      <c r="N82">
        <v>172</v>
      </c>
      <c r="O82">
        <v>1</v>
      </c>
      <c r="P82">
        <v>0</v>
      </c>
      <c r="Q82">
        <v>1</v>
      </c>
      <c r="R82">
        <v>1</v>
      </c>
      <c r="S82">
        <v>0.90019615004379949</v>
      </c>
      <c r="T82">
        <v>0.90019615004379949</v>
      </c>
      <c r="U82">
        <v>9.9803849956200508E-2</v>
      </c>
      <c r="V82">
        <v>-0.10514259491116658</v>
      </c>
      <c r="W82">
        <v>100</v>
      </c>
      <c r="X82">
        <v>0.1108690033292683</v>
      </c>
      <c r="BB82">
        <v>0.69069412350075388</v>
      </c>
      <c r="BC82">
        <v>0</v>
      </c>
      <c r="BD82">
        <v>1</v>
      </c>
      <c r="BE82">
        <v>41</v>
      </c>
      <c r="BF82">
        <v>37</v>
      </c>
      <c r="BG82">
        <v>0.2407407407407407</v>
      </c>
      <c r="BH82">
        <v>0.61458333333333326</v>
      </c>
      <c r="BI82">
        <v>0</v>
      </c>
    </row>
    <row r="83" spans="1:61" x14ac:dyDescent="0.45">
      <c r="A83">
        <v>11.3</v>
      </c>
      <c r="B83">
        <v>72</v>
      </c>
      <c r="C83">
        <v>4</v>
      </c>
      <c r="D83">
        <v>1.496</v>
      </c>
      <c r="E83">
        <v>139</v>
      </c>
      <c r="F83">
        <v>2</v>
      </c>
      <c r="G83">
        <v>84</v>
      </c>
      <c r="H83">
        <v>1</v>
      </c>
      <c r="I83">
        <v>36</v>
      </c>
      <c r="J83">
        <v>6</v>
      </c>
      <c r="K83">
        <v>3</v>
      </c>
      <c r="L83">
        <v>77</v>
      </c>
      <c r="M83">
        <v>0</v>
      </c>
      <c r="N83">
        <v>184</v>
      </c>
      <c r="O83">
        <v>1</v>
      </c>
      <c r="P83">
        <v>0</v>
      </c>
      <c r="Q83">
        <v>1</v>
      </c>
      <c r="R83">
        <v>1</v>
      </c>
      <c r="S83">
        <v>0.87568296453064209</v>
      </c>
      <c r="T83">
        <v>0.87568296453064209</v>
      </c>
      <c r="U83">
        <v>0.12431703546935791</v>
      </c>
      <c r="V83">
        <v>-0.13275116618818256</v>
      </c>
      <c r="W83">
        <v>100</v>
      </c>
      <c r="X83">
        <v>0.14196580326989766</v>
      </c>
      <c r="BB83">
        <v>0.69491821847459423</v>
      </c>
      <c r="BC83">
        <v>0</v>
      </c>
      <c r="BD83">
        <v>1</v>
      </c>
      <c r="BE83">
        <v>41</v>
      </c>
      <c r="BF83">
        <v>38</v>
      </c>
      <c r="BG83">
        <v>0.2407407407407407</v>
      </c>
      <c r="BH83">
        <v>0.60416666666666674</v>
      </c>
      <c r="BI83">
        <v>0</v>
      </c>
    </row>
    <row r="84" spans="1:61" x14ac:dyDescent="0.45">
      <c r="A84">
        <v>11.4</v>
      </c>
      <c r="B84">
        <v>58</v>
      </c>
      <c r="C84">
        <v>2</v>
      </c>
      <c r="D84">
        <v>1.3360000000000001</v>
      </c>
      <c r="E84">
        <v>150</v>
      </c>
      <c r="F84">
        <v>2</v>
      </c>
      <c r="G84">
        <v>98</v>
      </c>
      <c r="H84">
        <v>1</v>
      </c>
      <c r="I84">
        <v>38</v>
      </c>
      <c r="J84">
        <v>9</v>
      </c>
      <c r="K84">
        <v>2</v>
      </c>
      <c r="L84">
        <v>41</v>
      </c>
      <c r="M84">
        <v>1</v>
      </c>
      <c r="N84">
        <v>183</v>
      </c>
      <c r="O84">
        <v>0</v>
      </c>
      <c r="P84">
        <v>1</v>
      </c>
      <c r="Q84">
        <v>1</v>
      </c>
      <c r="R84">
        <v>0</v>
      </c>
      <c r="S84">
        <v>0.45232820610088104</v>
      </c>
      <c r="T84">
        <v>0.45232820610088104</v>
      </c>
      <c r="U84">
        <v>0.54767179389911891</v>
      </c>
      <c r="V84">
        <v>-0.60207908769858076</v>
      </c>
      <c r="W84">
        <v>100</v>
      </c>
      <c r="X84">
        <v>0.82591108605494457</v>
      </c>
      <c r="BB84">
        <v>0.69598715439509073</v>
      </c>
      <c r="BC84">
        <v>0</v>
      </c>
      <c r="BD84">
        <v>1</v>
      </c>
      <c r="BE84">
        <v>41</v>
      </c>
      <c r="BF84">
        <v>39</v>
      </c>
      <c r="BG84">
        <v>0.2407407407407407</v>
      </c>
      <c r="BH84">
        <v>0.59375</v>
      </c>
      <c r="BI84">
        <v>1.0995370370370353E-2</v>
      </c>
    </row>
    <row r="85" spans="1:61" x14ac:dyDescent="0.45">
      <c r="A85">
        <v>11.4</v>
      </c>
      <c r="B85">
        <v>65</v>
      </c>
      <c r="C85">
        <v>9</v>
      </c>
      <c r="D85">
        <v>0.27500000000000002</v>
      </c>
      <c r="E85">
        <v>139</v>
      </c>
      <c r="F85">
        <v>1</v>
      </c>
      <c r="G85">
        <v>124</v>
      </c>
      <c r="H85">
        <v>1</v>
      </c>
      <c r="I85">
        <v>34</v>
      </c>
      <c r="J85">
        <v>11</v>
      </c>
      <c r="K85">
        <v>2</v>
      </c>
      <c r="L85">
        <v>59</v>
      </c>
      <c r="M85">
        <v>1</v>
      </c>
      <c r="N85">
        <v>174</v>
      </c>
      <c r="O85">
        <v>0</v>
      </c>
      <c r="P85">
        <v>1</v>
      </c>
      <c r="Q85">
        <v>1</v>
      </c>
      <c r="R85">
        <v>0</v>
      </c>
      <c r="S85">
        <v>0.29634017934215579</v>
      </c>
      <c r="T85">
        <v>0.29634017934215579</v>
      </c>
      <c r="U85">
        <v>0.70365982065784416</v>
      </c>
      <c r="V85">
        <v>-0.35146024890016203</v>
      </c>
      <c r="W85">
        <v>100</v>
      </c>
      <c r="X85">
        <v>0.42114125411496495</v>
      </c>
      <c r="BB85">
        <v>0.6961409139829563</v>
      </c>
      <c r="BC85">
        <v>1</v>
      </c>
      <c r="BD85">
        <v>0</v>
      </c>
      <c r="BE85">
        <v>42</v>
      </c>
      <c r="BF85">
        <v>39</v>
      </c>
      <c r="BG85">
        <v>0.22222222222222221</v>
      </c>
      <c r="BH85">
        <v>0.59375</v>
      </c>
      <c r="BI85">
        <v>0</v>
      </c>
    </row>
    <row r="86" spans="1:61" x14ac:dyDescent="0.45">
      <c r="A86">
        <v>11.4</v>
      </c>
      <c r="B86">
        <v>96</v>
      </c>
      <c r="C86">
        <v>1</v>
      </c>
      <c r="D86">
        <v>0.83099999999999996</v>
      </c>
      <c r="E86">
        <v>199</v>
      </c>
      <c r="F86">
        <v>3</v>
      </c>
      <c r="G86">
        <v>109</v>
      </c>
      <c r="H86">
        <v>0</v>
      </c>
      <c r="I86">
        <v>44</v>
      </c>
      <c r="J86">
        <v>10</v>
      </c>
      <c r="K86">
        <v>4</v>
      </c>
      <c r="L86">
        <v>65</v>
      </c>
      <c r="M86">
        <v>0</v>
      </c>
      <c r="N86">
        <v>168</v>
      </c>
      <c r="O86">
        <v>1</v>
      </c>
      <c r="P86">
        <v>0</v>
      </c>
      <c r="Q86">
        <v>1</v>
      </c>
      <c r="R86">
        <v>1</v>
      </c>
      <c r="S86">
        <v>0.91172905619081945</v>
      </c>
      <c r="T86">
        <v>0.91172905619081945</v>
      </c>
      <c r="U86">
        <v>8.8270943809180547E-2</v>
      </c>
      <c r="V86">
        <v>-9.2412420557108729E-2</v>
      </c>
      <c r="W86">
        <v>100</v>
      </c>
      <c r="X86">
        <v>9.6817078725092168E-2</v>
      </c>
      <c r="BB86">
        <v>0.69677715590373646</v>
      </c>
      <c r="BC86">
        <v>0</v>
      </c>
      <c r="BD86">
        <v>1</v>
      </c>
      <c r="BE86">
        <v>42</v>
      </c>
      <c r="BF86">
        <v>40</v>
      </c>
      <c r="BG86">
        <v>0.22222222222222221</v>
      </c>
      <c r="BH86">
        <v>0.58333333333333326</v>
      </c>
      <c r="BI86">
        <v>0</v>
      </c>
    </row>
    <row r="87" spans="1:61" x14ac:dyDescent="0.45">
      <c r="A87">
        <v>11.6</v>
      </c>
      <c r="B87">
        <v>55</v>
      </c>
      <c r="C87">
        <v>3</v>
      </c>
      <c r="D87">
        <v>0.73899999999999999</v>
      </c>
      <c r="E87">
        <v>146</v>
      </c>
      <c r="F87">
        <v>3</v>
      </c>
      <c r="G87">
        <v>114</v>
      </c>
      <c r="H87">
        <v>1</v>
      </c>
      <c r="I87">
        <v>43</v>
      </c>
      <c r="J87">
        <v>11</v>
      </c>
      <c r="K87">
        <v>3</v>
      </c>
      <c r="L87">
        <v>35</v>
      </c>
      <c r="M87">
        <v>0</v>
      </c>
      <c r="N87">
        <v>175</v>
      </c>
      <c r="O87">
        <v>1</v>
      </c>
      <c r="P87">
        <v>0</v>
      </c>
      <c r="Q87">
        <v>1</v>
      </c>
      <c r="R87">
        <v>1</v>
      </c>
      <c r="S87">
        <v>0.52436587785119781</v>
      </c>
      <c r="T87">
        <v>0.52436587785119781</v>
      </c>
      <c r="U87">
        <v>0.47563412214880219</v>
      </c>
      <c r="V87">
        <v>-0.64556559814330983</v>
      </c>
      <c r="W87">
        <v>100</v>
      </c>
      <c r="X87">
        <v>0.90706535691816215</v>
      </c>
      <c r="BB87">
        <v>0.70396585578590265</v>
      </c>
      <c r="BC87">
        <v>0</v>
      </c>
      <c r="BD87">
        <v>1</v>
      </c>
      <c r="BE87">
        <v>42</v>
      </c>
      <c r="BF87">
        <v>41</v>
      </c>
      <c r="BG87">
        <v>0.22222222222222221</v>
      </c>
      <c r="BH87">
        <v>0.57291666666666674</v>
      </c>
      <c r="BI87">
        <v>0</v>
      </c>
    </row>
    <row r="88" spans="1:61" x14ac:dyDescent="0.45">
      <c r="A88">
        <v>11.6</v>
      </c>
      <c r="B88">
        <v>60</v>
      </c>
      <c r="C88">
        <v>9</v>
      </c>
      <c r="D88">
        <v>3.2000000000000001E-2</v>
      </c>
      <c r="E88">
        <v>102</v>
      </c>
      <c r="F88">
        <v>5</v>
      </c>
      <c r="G88">
        <v>135</v>
      </c>
      <c r="H88">
        <v>1</v>
      </c>
      <c r="I88">
        <v>35</v>
      </c>
      <c r="J88">
        <v>8</v>
      </c>
      <c r="K88">
        <v>2</v>
      </c>
      <c r="L88">
        <v>37</v>
      </c>
      <c r="M88">
        <v>0</v>
      </c>
      <c r="N88">
        <v>185</v>
      </c>
      <c r="O88">
        <v>1</v>
      </c>
      <c r="P88">
        <v>0</v>
      </c>
      <c r="Q88">
        <v>1</v>
      </c>
      <c r="R88">
        <v>1</v>
      </c>
      <c r="S88">
        <v>0.82485287464492518</v>
      </c>
      <c r="T88">
        <v>0.82485287464492518</v>
      </c>
      <c r="U88">
        <v>0.17514712535507482</v>
      </c>
      <c r="V88">
        <v>-0.19255024231453952</v>
      </c>
      <c r="W88">
        <v>100</v>
      </c>
      <c r="X88">
        <v>0.21233741281494653</v>
      </c>
      <c r="BB88">
        <v>0.70623248995747812</v>
      </c>
      <c r="BC88">
        <v>0</v>
      </c>
      <c r="BD88">
        <v>1</v>
      </c>
      <c r="BE88">
        <v>42</v>
      </c>
      <c r="BF88">
        <v>42</v>
      </c>
      <c r="BG88">
        <v>0.22222222222222221</v>
      </c>
      <c r="BH88">
        <v>0.5625</v>
      </c>
      <c r="BI88">
        <v>0</v>
      </c>
    </row>
    <row r="89" spans="1:61" x14ac:dyDescent="0.45">
      <c r="A89">
        <v>11.7</v>
      </c>
      <c r="B89">
        <v>82</v>
      </c>
      <c r="C89">
        <v>15</v>
      </c>
      <c r="D89">
        <v>0.88800000000000001</v>
      </c>
      <c r="E89">
        <v>202</v>
      </c>
      <c r="F89">
        <v>5</v>
      </c>
      <c r="G89">
        <v>147</v>
      </c>
      <c r="H89">
        <v>1</v>
      </c>
      <c r="I89">
        <v>40</v>
      </c>
      <c r="J89">
        <v>7</v>
      </c>
      <c r="K89">
        <v>3</v>
      </c>
      <c r="L89">
        <v>61</v>
      </c>
      <c r="M89">
        <v>1</v>
      </c>
      <c r="N89">
        <v>163</v>
      </c>
      <c r="O89">
        <v>1</v>
      </c>
      <c r="P89">
        <v>0</v>
      </c>
      <c r="Q89">
        <v>1</v>
      </c>
      <c r="R89">
        <v>1</v>
      </c>
      <c r="S89">
        <v>0.69677715590373646</v>
      </c>
      <c r="T89">
        <v>0.69677715590373646</v>
      </c>
      <c r="U89">
        <v>0.30322284409626354</v>
      </c>
      <c r="V89">
        <v>-0.36128963827555399</v>
      </c>
      <c r="W89">
        <v>100</v>
      </c>
      <c r="X89">
        <v>0.43517908348039391</v>
      </c>
      <c r="BB89">
        <v>0.70667240743091186</v>
      </c>
      <c r="BC89">
        <v>0</v>
      </c>
      <c r="BD89">
        <v>1</v>
      </c>
      <c r="BE89">
        <v>42</v>
      </c>
      <c r="BF89">
        <v>43</v>
      </c>
      <c r="BG89">
        <v>0.22222222222222221</v>
      </c>
      <c r="BH89">
        <v>0.55208333333333326</v>
      </c>
      <c r="BI89">
        <v>0</v>
      </c>
    </row>
    <row r="90" spans="1:61" x14ac:dyDescent="0.45">
      <c r="A90">
        <v>11.8</v>
      </c>
      <c r="B90">
        <v>51</v>
      </c>
      <c r="C90">
        <v>8</v>
      </c>
      <c r="D90">
        <v>0.79900000000000004</v>
      </c>
      <c r="E90">
        <v>96</v>
      </c>
      <c r="F90">
        <v>6</v>
      </c>
      <c r="G90">
        <v>145</v>
      </c>
      <c r="H90">
        <v>1</v>
      </c>
      <c r="I90">
        <v>34</v>
      </c>
      <c r="J90">
        <v>12</v>
      </c>
      <c r="K90">
        <v>2</v>
      </c>
      <c r="L90">
        <v>22</v>
      </c>
      <c r="M90">
        <v>0</v>
      </c>
      <c r="N90">
        <v>189</v>
      </c>
      <c r="O90">
        <v>1</v>
      </c>
      <c r="P90">
        <v>0</v>
      </c>
      <c r="Q90">
        <v>1</v>
      </c>
      <c r="R90">
        <v>1</v>
      </c>
      <c r="S90">
        <v>0.9470999759751797</v>
      </c>
      <c r="T90">
        <v>0.9470999759751797</v>
      </c>
      <c r="U90">
        <v>5.2900024024820302E-2</v>
      </c>
      <c r="V90">
        <v>-5.4350620116801494E-2</v>
      </c>
      <c r="W90">
        <v>100</v>
      </c>
      <c r="X90">
        <v>5.5854741174871103E-2</v>
      </c>
      <c r="BB90">
        <v>0.70805151461618021</v>
      </c>
      <c r="BC90">
        <v>0</v>
      </c>
      <c r="BD90">
        <v>1</v>
      </c>
      <c r="BE90">
        <v>42</v>
      </c>
      <c r="BF90">
        <v>44</v>
      </c>
      <c r="BG90">
        <v>0.22222222222222221</v>
      </c>
      <c r="BH90">
        <v>0.54166666666666674</v>
      </c>
      <c r="BI90">
        <v>0</v>
      </c>
    </row>
    <row r="91" spans="1:61" x14ac:dyDescent="0.45">
      <c r="A91">
        <v>11.8</v>
      </c>
      <c r="B91">
        <v>53</v>
      </c>
      <c r="C91">
        <v>7</v>
      </c>
      <c r="D91">
        <v>1.512</v>
      </c>
      <c r="E91">
        <v>125</v>
      </c>
      <c r="F91">
        <v>2</v>
      </c>
      <c r="G91">
        <v>101</v>
      </c>
      <c r="H91">
        <v>0</v>
      </c>
      <c r="I91">
        <v>39</v>
      </c>
      <c r="J91">
        <v>13</v>
      </c>
      <c r="K91">
        <v>2</v>
      </c>
      <c r="L91">
        <v>32</v>
      </c>
      <c r="M91">
        <v>0</v>
      </c>
      <c r="N91">
        <v>179</v>
      </c>
      <c r="O91">
        <v>1</v>
      </c>
      <c r="P91">
        <v>0</v>
      </c>
      <c r="Q91">
        <v>1</v>
      </c>
      <c r="R91">
        <v>1</v>
      </c>
      <c r="S91">
        <v>0.8305619916697049</v>
      </c>
      <c r="T91">
        <v>0.8305619916697049</v>
      </c>
      <c r="U91">
        <v>0.1694380083302951</v>
      </c>
      <c r="V91">
        <v>-0.18565270892195623</v>
      </c>
      <c r="W91">
        <v>100</v>
      </c>
      <c r="X91">
        <v>0.2040040478973382</v>
      </c>
      <c r="BB91">
        <v>0.70935666819345888</v>
      </c>
      <c r="BC91">
        <v>0</v>
      </c>
      <c r="BD91">
        <v>1</v>
      </c>
      <c r="BE91">
        <v>42</v>
      </c>
      <c r="BF91">
        <v>45</v>
      </c>
      <c r="BG91">
        <v>0.22222222222222221</v>
      </c>
      <c r="BH91">
        <v>0.53125</v>
      </c>
      <c r="BI91">
        <v>0</v>
      </c>
    </row>
    <row r="92" spans="1:61" x14ac:dyDescent="0.45">
      <c r="A92">
        <v>11.8</v>
      </c>
      <c r="B92">
        <v>56</v>
      </c>
      <c r="C92">
        <v>2</v>
      </c>
      <c r="D92">
        <v>1.1419999999999999</v>
      </c>
      <c r="E92">
        <v>199</v>
      </c>
      <c r="F92">
        <v>2</v>
      </c>
      <c r="G92">
        <v>98</v>
      </c>
      <c r="H92">
        <v>1</v>
      </c>
      <c r="I92">
        <v>35</v>
      </c>
      <c r="J92">
        <v>8</v>
      </c>
      <c r="K92">
        <v>2</v>
      </c>
      <c r="L92">
        <v>37</v>
      </c>
      <c r="M92">
        <v>0</v>
      </c>
      <c r="N92">
        <v>170</v>
      </c>
      <c r="O92">
        <v>1</v>
      </c>
      <c r="P92">
        <v>0</v>
      </c>
      <c r="Q92">
        <v>1</v>
      </c>
      <c r="R92">
        <v>1</v>
      </c>
      <c r="S92">
        <v>0.70935666819345888</v>
      </c>
      <c r="T92">
        <v>0.70935666819345888</v>
      </c>
      <c r="U92">
        <v>0.29064333180654112</v>
      </c>
      <c r="V92">
        <v>-0.34339682084052781</v>
      </c>
      <c r="W92">
        <v>100</v>
      </c>
      <c r="X92">
        <v>0.40972806042231436</v>
      </c>
      <c r="BB92">
        <v>0.71287893286319004</v>
      </c>
      <c r="BC92">
        <v>0</v>
      </c>
      <c r="BD92">
        <v>1</v>
      </c>
      <c r="BE92">
        <v>42</v>
      </c>
      <c r="BF92">
        <v>46</v>
      </c>
      <c r="BG92">
        <v>0.22222222222222221</v>
      </c>
      <c r="BH92">
        <v>0.52083333333333326</v>
      </c>
      <c r="BI92">
        <v>9.6450617283950456E-3</v>
      </c>
    </row>
    <row r="93" spans="1:61" x14ac:dyDescent="0.45">
      <c r="A93">
        <v>12</v>
      </c>
      <c r="B93">
        <v>60</v>
      </c>
      <c r="C93">
        <v>5</v>
      </c>
      <c r="D93">
        <v>0.93700000000000006</v>
      </c>
      <c r="E93">
        <v>211</v>
      </c>
      <c r="F93">
        <v>3</v>
      </c>
      <c r="G93">
        <v>112</v>
      </c>
      <c r="H93">
        <v>0</v>
      </c>
      <c r="I93">
        <v>59</v>
      </c>
      <c r="J93">
        <v>15</v>
      </c>
      <c r="K93">
        <v>4</v>
      </c>
      <c r="L93">
        <v>39</v>
      </c>
      <c r="M93">
        <v>0</v>
      </c>
      <c r="N93">
        <v>171</v>
      </c>
      <c r="O93">
        <v>1</v>
      </c>
      <c r="P93">
        <v>0</v>
      </c>
      <c r="Q93">
        <v>1</v>
      </c>
      <c r="R93">
        <v>1</v>
      </c>
      <c r="S93">
        <v>0.609883307330365</v>
      </c>
      <c r="T93">
        <v>0.609883307330365</v>
      </c>
      <c r="U93">
        <v>0.390116692669635</v>
      </c>
      <c r="V93">
        <v>-0.49448763957327346</v>
      </c>
      <c r="W93">
        <v>100</v>
      </c>
      <c r="X93">
        <v>0.63965792796869325</v>
      </c>
      <c r="BB93">
        <v>0.71792563821907118</v>
      </c>
      <c r="BC93">
        <v>1</v>
      </c>
      <c r="BD93">
        <v>0</v>
      </c>
      <c r="BE93">
        <v>43</v>
      </c>
      <c r="BF93">
        <v>46</v>
      </c>
      <c r="BG93">
        <v>0.20370370370370372</v>
      </c>
      <c r="BH93">
        <v>0.52083333333333326</v>
      </c>
      <c r="BI93">
        <v>9.6450617283950456E-3</v>
      </c>
    </row>
    <row r="94" spans="1:61" x14ac:dyDescent="0.45">
      <c r="A94">
        <v>12.1</v>
      </c>
      <c r="B94">
        <v>56</v>
      </c>
      <c r="C94">
        <v>4</v>
      </c>
      <c r="D94">
        <v>2.536</v>
      </c>
      <c r="E94">
        <v>146</v>
      </c>
      <c r="F94">
        <v>1</v>
      </c>
      <c r="G94">
        <v>84</v>
      </c>
      <c r="H94">
        <v>1</v>
      </c>
      <c r="I94">
        <v>36</v>
      </c>
      <c r="J94">
        <v>8</v>
      </c>
      <c r="K94">
        <v>2</v>
      </c>
      <c r="L94">
        <v>40</v>
      </c>
      <c r="M94">
        <v>0</v>
      </c>
      <c r="N94">
        <v>179</v>
      </c>
      <c r="O94">
        <v>1</v>
      </c>
      <c r="P94">
        <v>0</v>
      </c>
      <c r="Q94">
        <v>1</v>
      </c>
      <c r="R94">
        <v>1</v>
      </c>
      <c r="S94">
        <v>0.78559973357045587</v>
      </c>
      <c r="T94">
        <v>0.78559973357045587</v>
      </c>
      <c r="U94">
        <v>0.21440026642954413</v>
      </c>
      <c r="V94">
        <v>-0.24130786108341518</v>
      </c>
      <c r="W94">
        <v>100</v>
      </c>
      <c r="X94">
        <v>0.27291285532280007</v>
      </c>
      <c r="BB94">
        <v>0.7188857762752533</v>
      </c>
      <c r="BC94">
        <v>1</v>
      </c>
      <c r="BD94">
        <v>0</v>
      </c>
      <c r="BE94">
        <v>44</v>
      </c>
      <c r="BF94">
        <v>46</v>
      </c>
      <c r="BG94">
        <v>0.18518518518518523</v>
      </c>
      <c r="BH94">
        <v>0.52083333333333326</v>
      </c>
      <c r="BI94">
        <v>0</v>
      </c>
    </row>
    <row r="95" spans="1:61" x14ac:dyDescent="0.45">
      <c r="A95">
        <v>12.2</v>
      </c>
      <c r="B95">
        <v>71</v>
      </c>
      <c r="C95">
        <v>13</v>
      </c>
      <c r="D95">
        <v>0.121</v>
      </c>
      <c r="E95">
        <v>116</v>
      </c>
      <c r="F95">
        <v>0</v>
      </c>
      <c r="G95">
        <v>82</v>
      </c>
      <c r="H95">
        <v>1</v>
      </c>
      <c r="I95">
        <v>34</v>
      </c>
      <c r="J95">
        <v>8</v>
      </c>
      <c r="K95">
        <v>2</v>
      </c>
      <c r="L95">
        <v>51</v>
      </c>
      <c r="M95">
        <v>1</v>
      </c>
      <c r="N95">
        <v>193</v>
      </c>
      <c r="O95">
        <v>0</v>
      </c>
      <c r="P95">
        <v>1</v>
      </c>
      <c r="Q95">
        <v>1</v>
      </c>
      <c r="R95">
        <v>0</v>
      </c>
      <c r="S95">
        <v>0.30333300804726365</v>
      </c>
      <c r="T95">
        <v>0.30333300804726365</v>
      </c>
      <c r="U95">
        <v>0.6966669919527364</v>
      </c>
      <c r="V95">
        <v>-0.36144775577369559</v>
      </c>
      <c r="W95">
        <v>100</v>
      </c>
      <c r="X95">
        <v>0.43540602834796355</v>
      </c>
      <c r="BB95">
        <v>0.71918742852133877</v>
      </c>
      <c r="BC95">
        <v>0</v>
      </c>
      <c r="BD95">
        <v>1</v>
      </c>
      <c r="BE95">
        <v>44</v>
      </c>
      <c r="BF95">
        <v>47</v>
      </c>
      <c r="BG95">
        <v>0.18518518518518523</v>
      </c>
      <c r="BH95">
        <v>0.51041666666666674</v>
      </c>
      <c r="BI95">
        <v>0</v>
      </c>
    </row>
    <row r="96" spans="1:61" x14ac:dyDescent="0.45">
      <c r="A96">
        <v>12.4</v>
      </c>
      <c r="B96">
        <v>57</v>
      </c>
      <c r="C96">
        <v>7</v>
      </c>
      <c r="D96">
        <v>1.476</v>
      </c>
      <c r="E96">
        <v>171</v>
      </c>
      <c r="F96">
        <v>1</v>
      </c>
      <c r="G96">
        <v>91</v>
      </c>
      <c r="H96">
        <v>0</v>
      </c>
      <c r="I96">
        <v>28</v>
      </c>
      <c r="J96">
        <v>8</v>
      </c>
      <c r="K96">
        <v>2</v>
      </c>
      <c r="L96">
        <v>41</v>
      </c>
      <c r="M96">
        <v>1</v>
      </c>
      <c r="N96">
        <v>181</v>
      </c>
      <c r="O96">
        <v>1</v>
      </c>
      <c r="P96">
        <v>0</v>
      </c>
      <c r="Q96">
        <v>1</v>
      </c>
      <c r="R96">
        <v>1</v>
      </c>
      <c r="S96">
        <v>0.70805151461618021</v>
      </c>
      <c r="T96">
        <v>0.70805151461618021</v>
      </c>
      <c r="U96">
        <v>0.29194848538381979</v>
      </c>
      <c r="V96">
        <v>-0.3452384271780361</v>
      </c>
      <c r="W96">
        <v>100</v>
      </c>
      <c r="X96">
        <v>0.41232661657687281</v>
      </c>
      <c r="BB96">
        <v>0.71942286947466338</v>
      </c>
      <c r="BC96">
        <v>0</v>
      </c>
      <c r="BD96">
        <v>1</v>
      </c>
      <c r="BE96">
        <v>44</v>
      </c>
      <c r="BF96">
        <v>48</v>
      </c>
      <c r="BG96">
        <v>0.18518518518518523</v>
      </c>
      <c r="BH96">
        <v>0.5</v>
      </c>
      <c r="BI96">
        <v>0</v>
      </c>
    </row>
    <row r="97" spans="1:61" x14ac:dyDescent="0.45">
      <c r="A97">
        <v>12.4</v>
      </c>
      <c r="B97">
        <v>76</v>
      </c>
      <c r="C97">
        <v>19</v>
      </c>
      <c r="D97">
        <v>4.2999999999999997E-2</v>
      </c>
      <c r="E97">
        <v>214</v>
      </c>
      <c r="F97">
        <v>2</v>
      </c>
      <c r="G97">
        <v>98</v>
      </c>
      <c r="H97">
        <v>1</v>
      </c>
      <c r="I97">
        <v>42</v>
      </c>
      <c r="J97">
        <v>3</v>
      </c>
      <c r="K97">
        <v>3</v>
      </c>
      <c r="L97">
        <v>59</v>
      </c>
      <c r="M97">
        <v>0</v>
      </c>
      <c r="N97">
        <v>166</v>
      </c>
      <c r="O97">
        <v>1</v>
      </c>
      <c r="P97">
        <v>0</v>
      </c>
      <c r="Q97">
        <v>1</v>
      </c>
      <c r="R97">
        <v>1</v>
      </c>
      <c r="S97">
        <v>0.4263327759599308</v>
      </c>
      <c r="T97">
        <v>0.4263327759599308</v>
      </c>
      <c r="U97">
        <v>0.5736672240400692</v>
      </c>
      <c r="V97">
        <v>-0.85253507343754997</v>
      </c>
      <c r="W97">
        <v>0</v>
      </c>
      <c r="X97">
        <v>1.3455855528545753</v>
      </c>
      <c r="BB97">
        <v>0.72521134370289331</v>
      </c>
      <c r="BC97">
        <v>0</v>
      </c>
      <c r="BD97">
        <v>1</v>
      </c>
      <c r="BE97">
        <v>44</v>
      </c>
      <c r="BF97">
        <v>49</v>
      </c>
      <c r="BG97">
        <v>0.18518518518518523</v>
      </c>
      <c r="BH97">
        <v>0.48958333333333337</v>
      </c>
      <c r="BI97">
        <v>0</v>
      </c>
    </row>
    <row r="98" spans="1:61" x14ac:dyDescent="0.45">
      <c r="A98">
        <v>12.5</v>
      </c>
      <c r="B98">
        <v>60</v>
      </c>
      <c r="C98">
        <v>10</v>
      </c>
      <c r="D98">
        <v>0.71199999999999997</v>
      </c>
      <c r="E98">
        <v>171</v>
      </c>
      <c r="F98">
        <v>3</v>
      </c>
      <c r="G98">
        <v>110</v>
      </c>
      <c r="H98">
        <v>0</v>
      </c>
      <c r="I98">
        <v>33</v>
      </c>
      <c r="J98">
        <v>12</v>
      </c>
      <c r="K98">
        <v>2</v>
      </c>
      <c r="L98">
        <v>46</v>
      </c>
      <c r="M98">
        <v>1</v>
      </c>
      <c r="N98">
        <v>178</v>
      </c>
      <c r="O98">
        <v>1</v>
      </c>
      <c r="P98">
        <v>0</v>
      </c>
      <c r="Q98">
        <v>1</v>
      </c>
      <c r="R98">
        <v>1</v>
      </c>
      <c r="S98">
        <v>0.75537710707841532</v>
      </c>
      <c r="T98">
        <v>0.75537710707841532</v>
      </c>
      <c r="U98">
        <v>0.24462289292158468</v>
      </c>
      <c r="V98">
        <v>-0.28053817485745364</v>
      </c>
      <c r="W98">
        <v>100</v>
      </c>
      <c r="X98">
        <v>0.32384207918044633</v>
      </c>
      <c r="BB98">
        <v>0.72781842302815103</v>
      </c>
      <c r="BC98">
        <v>0</v>
      </c>
      <c r="BD98">
        <v>1</v>
      </c>
      <c r="BE98">
        <v>44</v>
      </c>
      <c r="BF98">
        <v>50</v>
      </c>
      <c r="BG98">
        <v>0.18518518518518523</v>
      </c>
      <c r="BH98">
        <v>0.47916666666666663</v>
      </c>
      <c r="BI98">
        <v>8.8734567901234962E-3</v>
      </c>
    </row>
    <row r="99" spans="1:61" x14ac:dyDescent="0.45">
      <c r="A99">
        <v>12.5</v>
      </c>
      <c r="B99">
        <v>60</v>
      </c>
      <c r="C99">
        <v>17</v>
      </c>
      <c r="D99">
        <v>1.8</v>
      </c>
      <c r="E99">
        <v>212</v>
      </c>
      <c r="F99">
        <v>2</v>
      </c>
      <c r="G99">
        <v>86</v>
      </c>
      <c r="H99">
        <v>1</v>
      </c>
      <c r="I99">
        <v>39</v>
      </c>
      <c r="J99">
        <v>9</v>
      </c>
      <c r="K99">
        <v>3</v>
      </c>
      <c r="L99">
        <v>40</v>
      </c>
      <c r="M99">
        <v>0</v>
      </c>
      <c r="N99">
        <v>171</v>
      </c>
      <c r="O99">
        <v>1</v>
      </c>
      <c r="P99">
        <v>0</v>
      </c>
      <c r="Q99">
        <v>1</v>
      </c>
      <c r="R99">
        <v>1</v>
      </c>
      <c r="S99">
        <v>0.83182893389228973</v>
      </c>
      <c r="T99">
        <v>0.83182893389228973</v>
      </c>
      <c r="U99">
        <v>0.16817106610771027</v>
      </c>
      <c r="V99">
        <v>-0.18412846760374968</v>
      </c>
      <c r="W99">
        <v>100</v>
      </c>
      <c r="X99">
        <v>0.20217025310817821</v>
      </c>
      <c r="BB99">
        <v>0.72932265159164467</v>
      </c>
      <c r="BC99">
        <v>1</v>
      </c>
      <c r="BD99">
        <v>0</v>
      </c>
      <c r="BE99">
        <v>45</v>
      </c>
      <c r="BF99">
        <v>50</v>
      </c>
      <c r="BG99">
        <v>0.16666666666666663</v>
      </c>
      <c r="BH99">
        <v>0.47916666666666663</v>
      </c>
      <c r="BI99">
        <v>0</v>
      </c>
    </row>
    <row r="100" spans="1:61" x14ac:dyDescent="0.45">
      <c r="A100">
        <v>12.5</v>
      </c>
      <c r="B100">
        <v>67</v>
      </c>
      <c r="C100">
        <v>10</v>
      </c>
      <c r="D100">
        <v>0.85599999999999998</v>
      </c>
      <c r="E100">
        <v>91</v>
      </c>
      <c r="F100">
        <v>3</v>
      </c>
      <c r="G100">
        <v>112</v>
      </c>
      <c r="H100">
        <v>0</v>
      </c>
      <c r="I100">
        <v>33</v>
      </c>
      <c r="J100">
        <v>1</v>
      </c>
      <c r="K100">
        <v>3</v>
      </c>
      <c r="L100">
        <v>43</v>
      </c>
      <c r="M100">
        <v>0</v>
      </c>
      <c r="N100">
        <v>188</v>
      </c>
      <c r="O100">
        <v>1</v>
      </c>
      <c r="P100">
        <v>0</v>
      </c>
      <c r="Q100">
        <v>1</v>
      </c>
      <c r="R100">
        <v>1</v>
      </c>
      <c r="S100">
        <v>0.75361763637457047</v>
      </c>
      <c r="T100">
        <v>0.75361763637457047</v>
      </c>
      <c r="U100">
        <v>0.24638236362542953</v>
      </c>
      <c r="V100">
        <v>-0.2828701531613278</v>
      </c>
      <c r="W100">
        <v>100</v>
      </c>
      <c r="X100">
        <v>0.32693285259445565</v>
      </c>
      <c r="BB100">
        <v>0.75057050253148039</v>
      </c>
      <c r="BC100">
        <v>0</v>
      </c>
      <c r="BD100">
        <v>1</v>
      </c>
      <c r="BE100">
        <v>45</v>
      </c>
      <c r="BF100">
        <v>51</v>
      </c>
      <c r="BG100">
        <v>0.16666666666666663</v>
      </c>
      <c r="BH100">
        <v>0.46875</v>
      </c>
      <c r="BI100">
        <v>0</v>
      </c>
    </row>
    <row r="101" spans="1:61" x14ac:dyDescent="0.45">
      <c r="A101">
        <v>12.7</v>
      </c>
      <c r="B101">
        <v>51</v>
      </c>
      <c r="C101">
        <v>7</v>
      </c>
      <c r="D101">
        <v>0.17199999999999999</v>
      </c>
      <c r="E101">
        <v>117</v>
      </c>
      <c r="F101">
        <v>5</v>
      </c>
      <c r="G101">
        <v>168</v>
      </c>
      <c r="H101">
        <v>1</v>
      </c>
      <c r="I101">
        <v>33</v>
      </c>
      <c r="J101">
        <v>11</v>
      </c>
      <c r="K101">
        <v>5</v>
      </c>
      <c r="L101">
        <v>23</v>
      </c>
      <c r="M101">
        <v>0</v>
      </c>
      <c r="N101">
        <v>184</v>
      </c>
      <c r="O101">
        <v>1</v>
      </c>
      <c r="P101">
        <v>0</v>
      </c>
      <c r="Q101">
        <v>1</v>
      </c>
      <c r="R101">
        <v>1</v>
      </c>
      <c r="S101">
        <v>0.77820232831153846</v>
      </c>
      <c r="T101">
        <v>0.77820232831153846</v>
      </c>
      <c r="U101">
        <v>0.22179767168846154</v>
      </c>
      <c r="V101">
        <v>-0.25076872651693777</v>
      </c>
      <c r="W101">
        <v>100</v>
      </c>
      <c r="X101">
        <v>0.28501286056248998</v>
      </c>
      <c r="BB101">
        <v>0.75361763637457047</v>
      </c>
      <c r="BC101">
        <v>0</v>
      </c>
      <c r="BD101">
        <v>1</v>
      </c>
      <c r="BE101">
        <v>45</v>
      </c>
      <c r="BF101">
        <v>52</v>
      </c>
      <c r="BG101">
        <v>0.16666666666666663</v>
      </c>
      <c r="BH101">
        <v>0.45833333333333337</v>
      </c>
      <c r="BI101">
        <v>8.4876543209876417E-3</v>
      </c>
    </row>
    <row r="102" spans="1:61" x14ac:dyDescent="0.45">
      <c r="A102">
        <v>12.7</v>
      </c>
      <c r="B102">
        <v>65</v>
      </c>
      <c r="C102">
        <v>6</v>
      </c>
      <c r="D102">
        <v>0.89900000000000002</v>
      </c>
      <c r="E102">
        <v>165</v>
      </c>
      <c r="F102">
        <v>1</v>
      </c>
      <c r="G102">
        <v>140</v>
      </c>
      <c r="H102">
        <v>1</v>
      </c>
      <c r="I102">
        <v>60</v>
      </c>
      <c r="J102">
        <v>9</v>
      </c>
      <c r="K102">
        <v>5</v>
      </c>
      <c r="L102">
        <v>62</v>
      </c>
      <c r="M102">
        <v>0</v>
      </c>
      <c r="N102">
        <v>174</v>
      </c>
      <c r="O102">
        <v>0</v>
      </c>
      <c r="P102">
        <v>1</v>
      </c>
      <c r="Q102">
        <v>1</v>
      </c>
      <c r="R102">
        <v>0</v>
      </c>
      <c r="S102">
        <v>0.11561091660936745</v>
      </c>
      <c r="T102">
        <v>0.11561091660936745</v>
      </c>
      <c r="U102">
        <v>0.88438908339063249</v>
      </c>
      <c r="V102">
        <v>-0.12285817359534373</v>
      </c>
      <c r="W102">
        <v>100</v>
      </c>
      <c r="X102">
        <v>0.13072404304916369</v>
      </c>
      <c r="BB102">
        <v>0.75370325832430374</v>
      </c>
      <c r="BC102">
        <v>1</v>
      </c>
      <c r="BD102">
        <v>0</v>
      </c>
      <c r="BE102">
        <v>46</v>
      </c>
      <c r="BF102">
        <v>52</v>
      </c>
      <c r="BG102">
        <v>0.14814814814814814</v>
      </c>
      <c r="BH102">
        <v>0.45833333333333337</v>
      </c>
      <c r="BI102">
        <v>8.4876543209876417E-3</v>
      </c>
    </row>
    <row r="103" spans="1:61" x14ac:dyDescent="0.45">
      <c r="A103">
        <v>12.8</v>
      </c>
      <c r="B103">
        <v>70</v>
      </c>
      <c r="C103">
        <v>13</v>
      </c>
      <c r="D103">
        <v>1.4159999999999999</v>
      </c>
      <c r="E103">
        <v>209</v>
      </c>
      <c r="F103">
        <v>2</v>
      </c>
      <c r="G103">
        <v>85</v>
      </c>
      <c r="H103">
        <v>1</v>
      </c>
      <c r="I103">
        <v>45</v>
      </c>
      <c r="J103">
        <v>6</v>
      </c>
      <c r="K103">
        <v>3</v>
      </c>
      <c r="L103">
        <v>57</v>
      </c>
      <c r="M103">
        <v>0</v>
      </c>
      <c r="N103">
        <v>175</v>
      </c>
      <c r="O103">
        <v>1</v>
      </c>
      <c r="P103">
        <v>0</v>
      </c>
      <c r="Q103">
        <v>1</v>
      </c>
      <c r="R103">
        <v>1</v>
      </c>
      <c r="S103">
        <v>0.70667240743091186</v>
      </c>
      <c r="T103">
        <v>0.70667240743091186</v>
      </c>
      <c r="U103">
        <v>0.29332759256908814</v>
      </c>
      <c r="V103">
        <v>-0.3471880762941974</v>
      </c>
      <c r="W103">
        <v>100</v>
      </c>
      <c r="X103">
        <v>0.41508284388161204</v>
      </c>
      <c r="BB103">
        <v>0.75414526595561704</v>
      </c>
      <c r="BC103">
        <v>1</v>
      </c>
      <c r="BD103">
        <v>0</v>
      </c>
      <c r="BE103">
        <v>47</v>
      </c>
      <c r="BF103">
        <v>52</v>
      </c>
      <c r="BG103">
        <v>0.12962962962962965</v>
      </c>
      <c r="BH103">
        <v>0.45833333333333337</v>
      </c>
      <c r="BI103">
        <v>0</v>
      </c>
    </row>
    <row r="104" spans="1:61" x14ac:dyDescent="0.45">
      <c r="A104">
        <v>12.9</v>
      </c>
      <c r="B104">
        <v>60</v>
      </c>
      <c r="C104">
        <v>5</v>
      </c>
      <c r="D104">
        <v>1.0720000000000001</v>
      </c>
      <c r="E104">
        <v>178</v>
      </c>
      <c r="F104">
        <v>2</v>
      </c>
      <c r="G104">
        <v>101</v>
      </c>
      <c r="H104">
        <v>1</v>
      </c>
      <c r="I104">
        <v>38</v>
      </c>
      <c r="J104">
        <v>13</v>
      </c>
      <c r="K104">
        <v>2</v>
      </c>
      <c r="L104">
        <v>49</v>
      </c>
      <c r="M104">
        <v>1</v>
      </c>
      <c r="N104">
        <v>183</v>
      </c>
      <c r="O104">
        <v>1</v>
      </c>
      <c r="P104">
        <v>0</v>
      </c>
      <c r="Q104">
        <v>1</v>
      </c>
      <c r="R104">
        <v>1</v>
      </c>
      <c r="S104">
        <v>0.5671970354977609</v>
      </c>
      <c r="T104">
        <v>0.5671970354977609</v>
      </c>
      <c r="U104">
        <v>0.4328029645022391</v>
      </c>
      <c r="V104">
        <v>-0.56704853033330638</v>
      </c>
      <c r="W104">
        <v>100</v>
      </c>
      <c r="X104">
        <v>0.76305575913742174</v>
      </c>
      <c r="BB104">
        <v>0.75537710707841532</v>
      </c>
      <c r="BC104">
        <v>0</v>
      </c>
      <c r="BD104">
        <v>1</v>
      </c>
      <c r="BE104">
        <v>47</v>
      </c>
      <c r="BF104">
        <v>53</v>
      </c>
      <c r="BG104">
        <v>0.12962962962962965</v>
      </c>
      <c r="BH104">
        <v>0.44791666666666663</v>
      </c>
      <c r="BI104">
        <v>0</v>
      </c>
    </row>
    <row r="105" spans="1:61" x14ac:dyDescent="0.45">
      <c r="A105">
        <v>13.1</v>
      </c>
      <c r="B105">
        <v>61</v>
      </c>
      <c r="C105">
        <v>7</v>
      </c>
      <c r="D105">
        <v>0.66200000000000003</v>
      </c>
      <c r="E105">
        <v>124</v>
      </c>
      <c r="F105">
        <v>2</v>
      </c>
      <c r="G105">
        <v>100</v>
      </c>
      <c r="H105">
        <v>1</v>
      </c>
      <c r="I105">
        <v>52</v>
      </c>
      <c r="J105">
        <v>15</v>
      </c>
      <c r="K105">
        <v>3</v>
      </c>
      <c r="L105">
        <v>69</v>
      </c>
      <c r="M105">
        <v>0</v>
      </c>
      <c r="N105">
        <v>191</v>
      </c>
      <c r="O105">
        <v>1</v>
      </c>
      <c r="P105">
        <v>0</v>
      </c>
      <c r="Q105">
        <v>1</v>
      </c>
      <c r="R105">
        <v>1</v>
      </c>
      <c r="S105">
        <v>0.56939105064280771</v>
      </c>
      <c r="T105">
        <v>0.56939105064280771</v>
      </c>
      <c r="U105">
        <v>0.43060894935719229</v>
      </c>
      <c r="V105">
        <v>-0.56318782143275958</v>
      </c>
      <c r="W105">
        <v>100</v>
      </c>
      <c r="X105">
        <v>0.75626223642092927</v>
      </c>
      <c r="BB105">
        <v>0.76050915930730079</v>
      </c>
      <c r="BC105">
        <v>0</v>
      </c>
      <c r="BD105">
        <v>1</v>
      </c>
      <c r="BE105">
        <v>47</v>
      </c>
      <c r="BF105">
        <v>54</v>
      </c>
      <c r="BG105">
        <v>0.12962962962962965</v>
      </c>
      <c r="BH105">
        <v>0.4375</v>
      </c>
      <c r="BI105">
        <v>0</v>
      </c>
    </row>
    <row r="106" spans="1:61" x14ac:dyDescent="0.45">
      <c r="A106">
        <v>13.1</v>
      </c>
      <c r="B106">
        <v>61</v>
      </c>
      <c r="C106">
        <v>7</v>
      </c>
      <c r="D106">
        <v>0.96</v>
      </c>
      <c r="E106">
        <v>213</v>
      </c>
      <c r="F106">
        <v>2</v>
      </c>
      <c r="G106">
        <v>101</v>
      </c>
      <c r="H106">
        <v>1</v>
      </c>
      <c r="I106">
        <v>30</v>
      </c>
      <c r="J106">
        <v>10</v>
      </c>
      <c r="K106">
        <v>5</v>
      </c>
      <c r="L106">
        <v>43</v>
      </c>
      <c r="M106">
        <v>1</v>
      </c>
      <c r="N106">
        <v>173</v>
      </c>
      <c r="O106">
        <v>1</v>
      </c>
      <c r="P106">
        <v>0</v>
      </c>
      <c r="Q106">
        <v>1</v>
      </c>
      <c r="R106">
        <v>1</v>
      </c>
      <c r="S106">
        <v>0.45283299625531043</v>
      </c>
      <c r="T106">
        <v>0.45283299625531043</v>
      </c>
      <c r="U106">
        <v>0.54716700374468963</v>
      </c>
      <c r="V106">
        <v>-0.79223188315958604</v>
      </c>
      <c r="W106">
        <v>0</v>
      </c>
      <c r="X106">
        <v>1.2083196416106414</v>
      </c>
      <c r="BB106">
        <v>0.76104502045120059</v>
      </c>
      <c r="BC106">
        <v>0</v>
      </c>
      <c r="BD106">
        <v>1</v>
      </c>
      <c r="BE106">
        <v>47</v>
      </c>
      <c r="BF106">
        <v>55</v>
      </c>
      <c r="BG106">
        <v>0.12962962962962965</v>
      </c>
      <c r="BH106">
        <v>0.42708333333333337</v>
      </c>
      <c r="BI106">
        <v>0</v>
      </c>
    </row>
    <row r="107" spans="1:61" x14ac:dyDescent="0.45">
      <c r="A107">
        <v>13.2</v>
      </c>
      <c r="B107">
        <v>73</v>
      </c>
      <c r="C107">
        <v>15</v>
      </c>
      <c r="D107">
        <v>1.8360000000000001</v>
      </c>
      <c r="E107">
        <v>169</v>
      </c>
      <c r="F107">
        <v>0</v>
      </c>
      <c r="G107">
        <v>85</v>
      </c>
      <c r="H107">
        <v>1</v>
      </c>
      <c r="I107">
        <v>36</v>
      </c>
      <c r="J107">
        <v>7</v>
      </c>
      <c r="K107">
        <v>2</v>
      </c>
      <c r="L107">
        <v>83</v>
      </c>
      <c r="M107">
        <v>1</v>
      </c>
      <c r="N107">
        <v>187</v>
      </c>
      <c r="O107">
        <v>0</v>
      </c>
      <c r="P107">
        <v>1</v>
      </c>
      <c r="Q107">
        <v>1</v>
      </c>
      <c r="R107">
        <v>0</v>
      </c>
      <c r="S107">
        <v>0.65777982089284859</v>
      </c>
      <c r="T107">
        <v>0.65777982089284859</v>
      </c>
      <c r="U107">
        <v>0.34222017910715141</v>
      </c>
      <c r="V107">
        <v>-1.0723009505099983</v>
      </c>
      <c r="W107">
        <v>0</v>
      </c>
      <c r="X107">
        <v>1.9220953674005687</v>
      </c>
      <c r="BB107">
        <v>0.77016631849522732</v>
      </c>
      <c r="BC107">
        <v>0</v>
      </c>
      <c r="BD107">
        <v>1</v>
      </c>
      <c r="BE107">
        <v>47</v>
      </c>
      <c r="BF107">
        <v>56</v>
      </c>
      <c r="BG107">
        <v>0.12962962962962965</v>
      </c>
      <c r="BH107">
        <v>0.41666666666666663</v>
      </c>
      <c r="BI107">
        <v>7.7160493827160368E-3</v>
      </c>
    </row>
    <row r="108" spans="1:61" x14ac:dyDescent="0.45">
      <c r="A108">
        <v>13.3</v>
      </c>
      <c r="B108">
        <v>58</v>
      </c>
      <c r="C108">
        <v>6</v>
      </c>
      <c r="D108">
        <v>0.40300000000000002</v>
      </c>
      <c r="E108">
        <v>157</v>
      </c>
      <c r="F108">
        <v>2</v>
      </c>
      <c r="G108">
        <v>98</v>
      </c>
      <c r="H108">
        <v>1</v>
      </c>
      <c r="I108">
        <v>35</v>
      </c>
      <c r="J108">
        <v>16</v>
      </c>
      <c r="K108">
        <v>1</v>
      </c>
      <c r="L108">
        <v>45</v>
      </c>
      <c r="M108">
        <v>1</v>
      </c>
      <c r="N108">
        <v>180</v>
      </c>
      <c r="O108">
        <v>0</v>
      </c>
      <c r="P108">
        <v>1</v>
      </c>
      <c r="Q108">
        <v>1</v>
      </c>
      <c r="R108">
        <v>0</v>
      </c>
      <c r="S108">
        <v>0.42913297907962406</v>
      </c>
      <c r="T108">
        <v>0.42913297907962406</v>
      </c>
      <c r="U108">
        <v>0.57086702092037589</v>
      </c>
      <c r="V108">
        <v>-0.5605989845041448</v>
      </c>
      <c r="W108">
        <v>100</v>
      </c>
      <c r="X108">
        <v>0.75172144011359743</v>
      </c>
      <c r="BB108">
        <v>0.77106828806338479</v>
      </c>
      <c r="BC108">
        <v>1</v>
      </c>
      <c r="BD108">
        <v>0</v>
      </c>
      <c r="BE108">
        <v>48</v>
      </c>
      <c r="BF108">
        <v>56</v>
      </c>
      <c r="BG108">
        <v>0.11111111111111116</v>
      </c>
      <c r="BH108">
        <v>0.41666666666666663</v>
      </c>
      <c r="BI108">
        <v>0</v>
      </c>
    </row>
    <row r="109" spans="1:61" x14ac:dyDescent="0.45">
      <c r="A109">
        <v>13.4</v>
      </c>
      <c r="B109">
        <v>71</v>
      </c>
      <c r="C109">
        <v>5</v>
      </c>
      <c r="D109">
        <v>1.28</v>
      </c>
      <c r="E109">
        <v>141</v>
      </c>
      <c r="F109">
        <v>2</v>
      </c>
      <c r="G109">
        <v>96</v>
      </c>
      <c r="H109">
        <v>1</v>
      </c>
      <c r="I109">
        <v>28</v>
      </c>
      <c r="J109">
        <v>9</v>
      </c>
      <c r="K109">
        <v>1</v>
      </c>
      <c r="L109">
        <v>54</v>
      </c>
      <c r="M109">
        <v>1</v>
      </c>
      <c r="N109">
        <v>186</v>
      </c>
      <c r="O109">
        <v>0</v>
      </c>
      <c r="P109">
        <v>1</v>
      </c>
      <c r="Q109">
        <v>1</v>
      </c>
      <c r="R109">
        <v>0</v>
      </c>
      <c r="S109">
        <v>0.7188857762752533</v>
      </c>
      <c r="T109">
        <v>0.7188857762752533</v>
      </c>
      <c r="U109">
        <v>0.2811142237247467</v>
      </c>
      <c r="V109">
        <v>-1.268994202119466</v>
      </c>
      <c r="W109">
        <v>0</v>
      </c>
      <c r="X109">
        <v>2.5572728649232315</v>
      </c>
      <c r="BB109">
        <v>0.77399825677466694</v>
      </c>
      <c r="BC109">
        <v>0</v>
      </c>
      <c r="BD109">
        <v>1</v>
      </c>
      <c r="BE109">
        <v>48</v>
      </c>
      <c r="BF109">
        <v>57</v>
      </c>
      <c r="BG109">
        <v>0.11111111111111116</v>
      </c>
      <c r="BH109">
        <v>0.40625</v>
      </c>
      <c r="BI109">
        <v>0</v>
      </c>
    </row>
    <row r="110" spans="1:61" x14ac:dyDescent="0.45">
      <c r="A110">
        <v>13.6</v>
      </c>
      <c r="B110">
        <v>66</v>
      </c>
      <c r="C110">
        <v>17</v>
      </c>
      <c r="D110">
        <v>2.62</v>
      </c>
      <c r="E110">
        <v>103</v>
      </c>
      <c r="F110">
        <v>2</v>
      </c>
      <c r="G110">
        <v>102</v>
      </c>
      <c r="H110">
        <v>1</v>
      </c>
      <c r="I110">
        <v>39</v>
      </c>
      <c r="J110">
        <v>8</v>
      </c>
      <c r="K110">
        <v>3</v>
      </c>
      <c r="L110">
        <v>48</v>
      </c>
      <c r="M110">
        <v>0</v>
      </c>
      <c r="N110">
        <v>172</v>
      </c>
      <c r="O110">
        <v>0</v>
      </c>
      <c r="P110">
        <v>1</v>
      </c>
      <c r="Q110">
        <v>1</v>
      </c>
      <c r="R110">
        <v>0</v>
      </c>
      <c r="S110">
        <v>0.60006821721188841</v>
      </c>
      <c r="T110">
        <v>0.60006821721188841</v>
      </c>
      <c r="U110">
        <v>0.39993178278811159</v>
      </c>
      <c r="V110">
        <v>-0.91646128944799221</v>
      </c>
      <c r="W110">
        <v>0</v>
      </c>
      <c r="X110">
        <v>1.5004264302990178</v>
      </c>
      <c r="BB110">
        <v>0.77820232831153846</v>
      </c>
      <c r="BC110">
        <v>0</v>
      </c>
      <c r="BD110">
        <v>1</v>
      </c>
      <c r="BE110">
        <v>48</v>
      </c>
      <c r="BF110">
        <v>58</v>
      </c>
      <c r="BG110">
        <v>0.11111111111111116</v>
      </c>
      <c r="BH110">
        <v>0.39583333333333337</v>
      </c>
      <c r="BI110">
        <v>0</v>
      </c>
    </row>
    <row r="111" spans="1:61" x14ac:dyDescent="0.45">
      <c r="A111">
        <v>13.8</v>
      </c>
      <c r="B111">
        <v>63</v>
      </c>
      <c r="C111">
        <v>12</v>
      </c>
      <c r="D111">
        <v>0.61199999999999999</v>
      </c>
      <c r="E111">
        <v>148</v>
      </c>
      <c r="F111">
        <v>3</v>
      </c>
      <c r="G111">
        <v>116</v>
      </c>
      <c r="H111">
        <v>0</v>
      </c>
      <c r="I111">
        <v>35</v>
      </c>
      <c r="J111">
        <v>10</v>
      </c>
      <c r="K111">
        <v>2</v>
      </c>
      <c r="L111">
        <v>42</v>
      </c>
      <c r="M111">
        <v>0</v>
      </c>
      <c r="N111">
        <v>185</v>
      </c>
      <c r="O111">
        <v>1</v>
      </c>
      <c r="P111">
        <v>0</v>
      </c>
      <c r="Q111">
        <v>1</v>
      </c>
      <c r="R111">
        <v>1</v>
      </c>
      <c r="S111">
        <v>0.89610107604319034</v>
      </c>
      <c r="T111">
        <v>0.89610107604319034</v>
      </c>
      <c r="U111">
        <v>0.10389892395680966</v>
      </c>
      <c r="V111">
        <v>-0.10970206428564222</v>
      </c>
      <c r="W111">
        <v>100</v>
      </c>
      <c r="X111">
        <v>0.11594554089320382</v>
      </c>
      <c r="BB111">
        <v>0.78324675530327148</v>
      </c>
      <c r="BC111">
        <v>0</v>
      </c>
      <c r="BD111">
        <v>1</v>
      </c>
      <c r="BE111">
        <v>48</v>
      </c>
      <c r="BF111">
        <v>59</v>
      </c>
      <c r="BG111">
        <v>0.11111111111111116</v>
      </c>
      <c r="BH111">
        <v>0.38541666666666663</v>
      </c>
      <c r="BI111">
        <v>7.1373456790123765E-3</v>
      </c>
    </row>
    <row r="112" spans="1:61" x14ac:dyDescent="0.45">
      <c r="A112">
        <v>13.9</v>
      </c>
      <c r="B112">
        <v>66</v>
      </c>
      <c r="C112">
        <v>7</v>
      </c>
      <c r="D112">
        <v>2.2850000000000001</v>
      </c>
      <c r="E112">
        <v>200</v>
      </c>
      <c r="F112">
        <v>3</v>
      </c>
      <c r="G112">
        <v>124</v>
      </c>
      <c r="H112">
        <v>1</v>
      </c>
      <c r="I112">
        <v>32</v>
      </c>
      <c r="J112">
        <v>9</v>
      </c>
      <c r="K112">
        <v>2</v>
      </c>
      <c r="L112">
        <v>62</v>
      </c>
      <c r="M112">
        <v>0</v>
      </c>
      <c r="N112">
        <v>177</v>
      </c>
      <c r="O112">
        <v>1</v>
      </c>
      <c r="P112">
        <v>0</v>
      </c>
      <c r="Q112">
        <v>1</v>
      </c>
      <c r="R112">
        <v>1</v>
      </c>
      <c r="S112">
        <v>0.96722080974036417</v>
      </c>
      <c r="T112">
        <v>0.96722080974036417</v>
      </c>
      <c r="U112">
        <v>3.2779190259635826E-2</v>
      </c>
      <c r="V112">
        <v>-3.3328464465981394E-2</v>
      </c>
      <c r="W112">
        <v>100</v>
      </c>
      <c r="X112">
        <v>3.3890079627665277E-2</v>
      </c>
      <c r="BB112">
        <v>0.78439708832249033</v>
      </c>
      <c r="BC112">
        <v>1</v>
      </c>
      <c r="BD112">
        <v>0</v>
      </c>
      <c r="BE112">
        <v>49</v>
      </c>
      <c r="BF112">
        <v>59</v>
      </c>
      <c r="BG112">
        <v>9.259259259259256E-2</v>
      </c>
      <c r="BH112">
        <v>0.38541666666666663</v>
      </c>
      <c r="BI112">
        <v>0</v>
      </c>
    </row>
    <row r="113" spans="1:61" x14ac:dyDescent="0.45">
      <c r="A113">
        <v>14</v>
      </c>
      <c r="B113">
        <v>56</v>
      </c>
      <c r="C113">
        <v>7</v>
      </c>
      <c r="D113">
        <v>0.91100000000000003</v>
      </c>
      <c r="E113">
        <v>134</v>
      </c>
      <c r="F113">
        <v>2</v>
      </c>
      <c r="G113">
        <v>112</v>
      </c>
      <c r="H113">
        <v>0</v>
      </c>
      <c r="I113">
        <v>30</v>
      </c>
      <c r="J113">
        <v>13</v>
      </c>
      <c r="K113">
        <v>1</v>
      </c>
      <c r="L113">
        <v>34</v>
      </c>
      <c r="M113">
        <v>1</v>
      </c>
      <c r="N113">
        <v>185</v>
      </c>
      <c r="O113">
        <v>1</v>
      </c>
      <c r="P113">
        <v>0</v>
      </c>
      <c r="Q113">
        <v>1</v>
      </c>
      <c r="R113">
        <v>1</v>
      </c>
      <c r="S113">
        <v>0.64408153051723738</v>
      </c>
      <c r="T113">
        <v>0.64408153051723738</v>
      </c>
      <c r="U113">
        <v>0.35591846948276262</v>
      </c>
      <c r="V113">
        <v>-0.43992996070886459</v>
      </c>
      <c r="W113">
        <v>100</v>
      </c>
      <c r="X113">
        <v>0.55259847180672617</v>
      </c>
      <c r="BB113">
        <v>0.78559973357045587</v>
      </c>
      <c r="BC113">
        <v>0</v>
      </c>
      <c r="BD113">
        <v>1</v>
      </c>
      <c r="BE113">
        <v>49</v>
      </c>
      <c r="BF113">
        <v>60</v>
      </c>
      <c r="BG113">
        <v>9.259259259259256E-2</v>
      </c>
      <c r="BH113">
        <v>0.375</v>
      </c>
      <c r="BI113">
        <v>0</v>
      </c>
    </row>
    <row r="114" spans="1:61" x14ac:dyDescent="0.45">
      <c r="A114">
        <v>14</v>
      </c>
      <c r="B114">
        <v>59</v>
      </c>
      <c r="C114">
        <v>5</v>
      </c>
      <c r="D114">
        <v>1.159</v>
      </c>
      <c r="E114">
        <v>196</v>
      </c>
      <c r="F114">
        <v>1</v>
      </c>
      <c r="G114">
        <v>99</v>
      </c>
      <c r="H114">
        <v>0</v>
      </c>
      <c r="I114">
        <v>43</v>
      </c>
      <c r="J114">
        <v>15</v>
      </c>
      <c r="K114">
        <v>5</v>
      </c>
      <c r="L114">
        <v>45</v>
      </c>
      <c r="M114">
        <v>0</v>
      </c>
      <c r="N114">
        <v>184</v>
      </c>
      <c r="O114">
        <v>1</v>
      </c>
      <c r="P114">
        <v>0</v>
      </c>
      <c r="Q114">
        <v>1</v>
      </c>
      <c r="R114">
        <v>1</v>
      </c>
      <c r="S114">
        <v>0.79458579008157826</v>
      </c>
      <c r="T114">
        <v>0.79458579008157826</v>
      </c>
      <c r="U114">
        <v>0.20541420991842174</v>
      </c>
      <c r="V114">
        <v>-0.22993431887055621</v>
      </c>
      <c r="W114">
        <v>100</v>
      </c>
      <c r="X114">
        <v>0.25851734637405527</v>
      </c>
      <c r="BB114">
        <v>0.78901651651438365</v>
      </c>
      <c r="BC114">
        <v>0</v>
      </c>
      <c r="BD114">
        <v>1</v>
      </c>
      <c r="BE114">
        <v>49</v>
      </c>
      <c r="BF114">
        <v>61</v>
      </c>
      <c r="BG114">
        <v>9.259259259259256E-2</v>
      </c>
      <c r="BH114">
        <v>0.36458333333333337</v>
      </c>
      <c r="BI114">
        <v>0</v>
      </c>
    </row>
    <row r="115" spans="1:61" x14ac:dyDescent="0.45">
      <c r="A115">
        <v>14</v>
      </c>
      <c r="B115">
        <v>70</v>
      </c>
      <c r="C115">
        <v>5</v>
      </c>
      <c r="D115">
        <v>0.29099999999999998</v>
      </c>
      <c r="E115">
        <v>182</v>
      </c>
      <c r="F115">
        <v>3</v>
      </c>
      <c r="G115">
        <v>132</v>
      </c>
      <c r="H115">
        <v>1</v>
      </c>
      <c r="I115">
        <v>31</v>
      </c>
      <c r="J115">
        <v>6</v>
      </c>
      <c r="K115">
        <v>2</v>
      </c>
      <c r="L115">
        <v>74</v>
      </c>
      <c r="M115">
        <v>1</v>
      </c>
      <c r="N115">
        <v>173</v>
      </c>
      <c r="O115">
        <v>1</v>
      </c>
      <c r="P115">
        <v>0</v>
      </c>
      <c r="Q115">
        <v>1</v>
      </c>
      <c r="R115">
        <v>1</v>
      </c>
      <c r="S115">
        <v>0.37005572356865313</v>
      </c>
      <c r="T115">
        <v>0.37005572356865313</v>
      </c>
      <c r="U115">
        <v>0.62994427643134687</v>
      </c>
      <c r="V115">
        <v>-0.99410168044394387</v>
      </c>
      <c r="W115">
        <v>0</v>
      </c>
      <c r="X115">
        <v>1.7022957255097797</v>
      </c>
      <c r="BB115">
        <v>0.79458579008157826</v>
      </c>
      <c r="BC115">
        <v>0</v>
      </c>
      <c r="BD115">
        <v>1</v>
      </c>
      <c r="BE115">
        <v>49</v>
      </c>
      <c r="BF115">
        <v>62</v>
      </c>
      <c r="BG115">
        <v>9.259259259259256E-2</v>
      </c>
      <c r="BH115">
        <v>0.35416666666666663</v>
      </c>
      <c r="BI115">
        <v>0</v>
      </c>
    </row>
    <row r="116" spans="1:61" x14ac:dyDescent="0.45">
      <c r="A116">
        <v>14</v>
      </c>
      <c r="B116">
        <v>74</v>
      </c>
      <c r="C116">
        <v>18</v>
      </c>
      <c r="D116">
        <v>4.3999999999999997E-2</v>
      </c>
      <c r="E116">
        <v>175</v>
      </c>
      <c r="F116">
        <v>3</v>
      </c>
      <c r="G116">
        <v>78</v>
      </c>
      <c r="H116">
        <v>1</v>
      </c>
      <c r="I116">
        <v>39</v>
      </c>
      <c r="J116">
        <v>7</v>
      </c>
      <c r="K116">
        <v>3</v>
      </c>
      <c r="L116">
        <v>84</v>
      </c>
      <c r="M116">
        <v>0</v>
      </c>
      <c r="N116">
        <v>187</v>
      </c>
      <c r="O116">
        <v>1</v>
      </c>
      <c r="P116">
        <v>0</v>
      </c>
      <c r="Q116">
        <v>1</v>
      </c>
      <c r="R116">
        <v>1</v>
      </c>
      <c r="S116">
        <v>0.80310228087386781</v>
      </c>
      <c r="T116">
        <v>0.80310228087386781</v>
      </c>
      <c r="U116">
        <v>0.19689771912613219</v>
      </c>
      <c r="V116">
        <v>-0.21927319970475592</v>
      </c>
      <c r="W116">
        <v>100</v>
      </c>
      <c r="X116">
        <v>0.24517141068493142</v>
      </c>
      <c r="BB116">
        <v>0.79518989580800337</v>
      </c>
      <c r="BC116">
        <v>0</v>
      </c>
      <c r="BD116">
        <v>1</v>
      </c>
      <c r="BE116">
        <v>49</v>
      </c>
      <c r="BF116">
        <v>63</v>
      </c>
      <c r="BG116">
        <v>9.259259259259256E-2</v>
      </c>
      <c r="BH116">
        <v>0.34375</v>
      </c>
      <c r="BI116">
        <v>0</v>
      </c>
    </row>
    <row r="117" spans="1:61" x14ac:dyDescent="0.45">
      <c r="A117">
        <v>14.1</v>
      </c>
      <c r="B117">
        <v>88</v>
      </c>
      <c r="C117">
        <v>5</v>
      </c>
      <c r="D117">
        <v>0.504</v>
      </c>
      <c r="E117">
        <v>253</v>
      </c>
      <c r="F117">
        <v>3</v>
      </c>
      <c r="G117">
        <v>124</v>
      </c>
      <c r="H117">
        <v>1</v>
      </c>
      <c r="I117">
        <v>42</v>
      </c>
      <c r="J117">
        <v>9</v>
      </c>
      <c r="K117">
        <v>3</v>
      </c>
      <c r="L117">
        <v>63</v>
      </c>
      <c r="M117">
        <v>1</v>
      </c>
      <c r="N117">
        <v>172</v>
      </c>
      <c r="O117">
        <v>0</v>
      </c>
      <c r="P117">
        <v>1</v>
      </c>
      <c r="Q117">
        <v>1</v>
      </c>
      <c r="R117">
        <v>0</v>
      </c>
      <c r="S117">
        <v>0.56965756767393039</v>
      </c>
      <c r="T117">
        <v>0.56965756767393039</v>
      </c>
      <c r="U117">
        <v>0.43034243232606961</v>
      </c>
      <c r="V117">
        <v>-0.84317403296965499</v>
      </c>
      <c r="W117">
        <v>0</v>
      </c>
      <c r="X117">
        <v>1.3237308823925176</v>
      </c>
      <c r="BB117">
        <v>0.80239384772793787</v>
      </c>
      <c r="BC117">
        <v>0</v>
      </c>
      <c r="BD117">
        <v>1</v>
      </c>
      <c r="BE117">
        <v>49</v>
      </c>
      <c r="BF117">
        <v>64</v>
      </c>
      <c r="BG117">
        <v>9.259259259259256E-2</v>
      </c>
      <c r="BH117">
        <v>0.33333333333333337</v>
      </c>
      <c r="BI117">
        <v>0</v>
      </c>
    </row>
    <row r="118" spans="1:61" x14ac:dyDescent="0.45">
      <c r="A118">
        <v>14.4</v>
      </c>
      <c r="B118">
        <v>75</v>
      </c>
      <c r="C118">
        <v>5</v>
      </c>
      <c r="D118">
        <v>0.61199999999999999</v>
      </c>
      <c r="E118">
        <v>156</v>
      </c>
      <c r="F118">
        <v>5</v>
      </c>
      <c r="G118">
        <v>129</v>
      </c>
      <c r="H118">
        <v>1</v>
      </c>
      <c r="I118">
        <v>42</v>
      </c>
      <c r="J118">
        <v>15</v>
      </c>
      <c r="K118">
        <v>4</v>
      </c>
      <c r="L118">
        <v>55</v>
      </c>
      <c r="M118">
        <v>1</v>
      </c>
      <c r="N118">
        <v>193</v>
      </c>
      <c r="O118">
        <v>0</v>
      </c>
      <c r="P118">
        <v>1</v>
      </c>
      <c r="Q118">
        <v>1</v>
      </c>
      <c r="R118">
        <v>0</v>
      </c>
      <c r="S118">
        <v>0.78439708832249033</v>
      </c>
      <c r="T118">
        <v>0.78439708832249033</v>
      </c>
      <c r="U118">
        <v>0.21560291167750967</v>
      </c>
      <c r="V118">
        <v>-1.5343169350407608</v>
      </c>
      <c r="W118">
        <v>0</v>
      </c>
      <c r="X118">
        <v>3.6381562856431202</v>
      </c>
      <c r="BB118">
        <v>0.80310228087386781</v>
      </c>
      <c r="BC118">
        <v>0</v>
      </c>
      <c r="BD118">
        <v>1</v>
      </c>
      <c r="BE118">
        <v>49</v>
      </c>
      <c r="BF118">
        <v>65</v>
      </c>
      <c r="BG118">
        <v>9.259259259259256E-2</v>
      </c>
      <c r="BH118">
        <v>0.32291666666666663</v>
      </c>
      <c r="BI118">
        <v>5.9799382716049284E-3</v>
      </c>
    </row>
    <row r="119" spans="1:61" x14ac:dyDescent="0.45">
      <c r="A119">
        <v>14.4</v>
      </c>
      <c r="B119">
        <v>83</v>
      </c>
      <c r="C119">
        <v>22</v>
      </c>
      <c r="D119">
        <v>0.93600000000000005</v>
      </c>
      <c r="E119">
        <v>203</v>
      </c>
      <c r="F119">
        <v>2</v>
      </c>
      <c r="G119">
        <v>111</v>
      </c>
      <c r="H119">
        <v>0</v>
      </c>
      <c r="I119">
        <v>45</v>
      </c>
      <c r="J119">
        <v>9</v>
      </c>
      <c r="K119">
        <v>3</v>
      </c>
      <c r="L119">
        <v>87</v>
      </c>
      <c r="M119">
        <v>0</v>
      </c>
      <c r="N119">
        <v>178</v>
      </c>
      <c r="O119">
        <v>1</v>
      </c>
      <c r="P119">
        <v>0</v>
      </c>
      <c r="Q119">
        <v>1</v>
      </c>
      <c r="R119">
        <v>1</v>
      </c>
      <c r="S119">
        <v>0.90611981236222294</v>
      </c>
      <c r="T119">
        <v>0.90611981236222294</v>
      </c>
      <c r="U119">
        <v>9.3880187637777057E-2</v>
      </c>
      <c r="V119">
        <v>-9.858373845711059E-2</v>
      </c>
      <c r="W119">
        <v>100</v>
      </c>
      <c r="X119">
        <v>0.10360681485711551</v>
      </c>
      <c r="BB119">
        <v>0.80321143157835928</v>
      </c>
      <c r="BC119">
        <v>1</v>
      </c>
      <c r="BD119">
        <v>0</v>
      </c>
      <c r="BE119">
        <v>50</v>
      </c>
      <c r="BF119">
        <v>65</v>
      </c>
      <c r="BG119">
        <v>7.407407407407407E-2</v>
      </c>
      <c r="BH119">
        <v>0.32291666666666663</v>
      </c>
      <c r="BI119">
        <v>5.9799382716049284E-3</v>
      </c>
    </row>
    <row r="120" spans="1:61" x14ac:dyDescent="0.45">
      <c r="A120">
        <v>14.5</v>
      </c>
      <c r="B120">
        <v>54</v>
      </c>
      <c r="C120">
        <v>9</v>
      </c>
      <c r="D120">
        <v>4.5999999999999999E-2</v>
      </c>
      <c r="E120">
        <v>151</v>
      </c>
      <c r="F120">
        <v>0</v>
      </c>
      <c r="G120">
        <v>72</v>
      </c>
      <c r="H120">
        <v>1</v>
      </c>
      <c r="I120">
        <v>30</v>
      </c>
      <c r="J120">
        <v>13</v>
      </c>
      <c r="K120">
        <v>5</v>
      </c>
      <c r="L120">
        <v>26</v>
      </c>
      <c r="M120">
        <v>0</v>
      </c>
      <c r="N120">
        <v>204</v>
      </c>
      <c r="O120">
        <v>1</v>
      </c>
      <c r="P120">
        <v>0</v>
      </c>
      <c r="Q120">
        <v>1</v>
      </c>
      <c r="R120">
        <v>1</v>
      </c>
      <c r="S120">
        <v>0.71287893286319004</v>
      </c>
      <c r="T120">
        <v>0.71287893286319004</v>
      </c>
      <c r="U120">
        <v>0.28712106713680996</v>
      </c>
      <c r="V120">
        <v>-0.33844367261630004</v>
      </c>
      <c r="W120">
        <v>100</v>
      </c>
      <c r="X120">
        <v>0.40276273277374564</v>
      </c>
      <c r="BB120">
        <v>0.80598578524129538</v>
      </c>
      <c r="BC120">
        <v>1</v>
      </c>
      <c r="BD120">
        <v>0</v>
      </c>
      <c r="BE120">
        <v>51</v>
      </c>
      <c r="BF120">
        <v>65</v>
      </c>
      <c r="BG120">
        <v>5.555555555555558E-2</v>
      </c>
      <c r="BH120">
        <v>0.32291666666666663</v>
      </c>
      <c r="BI120">
        <v>0</v>
      </c>
    </row>
    <row r="121" spans="1:61" x14ac:dyDescent="0.45">
      <c r="A121">
        <v>14.5</v>
      </c>
      <c r="B121">
        <v>69</v>
      </c>
      <c r="C121">
        <v>8</v>
      </c>
      <c r="D121">
        <v>9.0999999999999998E-2</v>
      </c>
      <c r="E121">
        <v>213</v>
      </c>
      <c r="F121">
        <v>3</v>
      </c>
      <c r="G121">
        <v>134</v>
      </c>
      <c r="H121">
        <v>0</v>
      </c>
      <c r="I121">
        <v>33</v>
      </c>
      <c r="J121">
        <v>16</v>
      </c>
      <c r="K121">
        <v>1</v>
      </c>
      <c r="L121">
        <v>73</v>
      </c>
      <c r="M121">
        <v>1</v>
      </c>
      <c r="N121">
        <v>178</v>
      </c>
      <c r="O121">
        <v>1</v>
      </c>
      <c r="P121">
        <v>0</v>
      </c>
      <c r="Q121">
        <v>1</v>
      </c>
      <c r="R121">
        <v>1</v>
      </c>
      <c r="S121">
        <v>0.87362145172198602</v>
      </c>
      <c r="T121">
        <v>0.87362145172198602</v>
      </c>
      <c r="U121">
        <v>0.12637854827801398</v>
      </c>
      <c r="V121">
        <v>-0.13510811875041245</v>
      </c>
      <c r="W121">
        <v>100</v>
      </c>
      <c r="X121">
        <v>0.14466053692810604</v>
      </c>
      <c r="BB121">
        <v>0.80999363615395736</v>
      </c>
      <c r="BC121">
        <v>0</v>
      </c>
      <c r="BD121">
        <v>1</v>
      </c>
      <c r="BE121">
        <v>51</v>
      </c>
      <c r="BF121">
        <v>66</v>
      </c>
      <c r="BG121">
        <v>5.555555555555558E-2</v>
      </c>
      <c r="BH121">
        <v>0.3125</v>
      </c>
      <c r="BI121">
        <v>0</v>
      </c>
    </row>
    <row r="122" spans="1:61" x14ac:dyDescent="0.45">
      <c r="A122">
        <v>14.8</v>
      </c>
      <c r="B122">
        <v>70</v>
      </c>
      <c r="C122">
        <v>6</v>
      </c>
      <c r="D122">
        <v>0.82799999999999996</v>
      </c>
      <c r="E122">
        <v>213</v>
      </c>
      <c r="F122">
        <v>3</v>
      </c>
      <c r="G122">
        <v>105</v>
      </c>
      <c r="H122">
        <v>1</v>
      </c>
      <c r="I122">
        <v>37</v>
      </c>
      <c r="J122">
        <v>15</v>
      </c>
      <c r="K122">
        <v>2</v>
      </c>
      <c r="L122">
        <v>75</v>
      </c>
      <c r="M122">
        <v>1</v>
      </c>
      <c r="N122">
        <v>176</v>
      </c>
      <c r="O122">
        <v>1</v>
      </c>
      <c r="P122">
        <v>0</v>
      </c>
      <c r="Q122">
        <v>1</v>
      </c>
      <c r="R122">
        <v>1</v>
      </c>
      <c r="S122">
        <v>0.67252448076161164</v>
      </c>
      <c r="T122">
        <v>0.67252448076161164</v>
      </c>
      <c r="U122">
        <v>0.32747551923838836</v>
      </c>
      <c r="V122">
        <v>-0.39671676554920526</v>
      </c>
      <c r="W122">
        <v>100</v>
      </c>
      <c r="X122">
        <v>0.486934719264841</v>
      </c>
      <c r="BB122">
        <v>0.81068441911627986</v>
      </c>
      <c r="BC122">
        <v>0</v>
      </c>
      <c r="BD122">
        <v>1</v>
      </c>
      <c r="BE122">
        <v>51</v>
      </c>
      <c r="BF122">
        <v>67</v>
      </c>
      <c r="BG122">
        <v>5.555555555555558E-2</v>
      </c>
      <c r="BH122">
        <v>0.30208333333333337</v>
      </c>
      <c r="BI122">
        <v>0</v>
      </c>
    </row>
    <row r="123" spans="1:61" x14ac:dyDescent="0.45">
      <c r="A123">
        <v>14.8</v>
      </c>
      <c r="B123">
        <v>74</v>
      </c>
      <c r="C123">
        <v>6</v>
      </c>
      <c r="D123">
        <v>1.927</v>
      </c>
      <c r="E123">
        <v>249</v>
      </c>
      <c r="F123">
        <v>2</v>
      </c>
      <c r="G123">
        <v>78</v>
      </c>
      <c r="H123">
        <v>1</v>
      </c>
      <c r="I123">
        <v>29</v>
      </c>
      <c r="J123">
        <v>7</v>
      </c>
      <c r="K123">
        <v>2</v>
      </c>
      <c r="L123">
        <v>58</v>
      </c>
      <c r="M123">
        <v>0</v>
      </c>
      <c r="N123">
        <v>171</v>
      </c>
      <c r="O123">
        <v>1</v>
      </c>
      <c r="P123">
        <v>0</v>
      </c>
      <c r="Q123">
        <v>1</v>
      </c>
      <c r="R123">
        <v>1</v>
      </c>
      <c r="S123">
        <v>0.92981236239341647</v>
      </c>
      <c r="T123">
        <v>0.92981236239341647</v>
      </c>
      <c r="U123">
        <v>7.0187637606583531E-2</v>
      </c>
      <c r="V123">
        <v>-7.2772474058591469E-2</v>
      </c>
      <c r="W123">
        <v>100</v>
      </c>
      <c r="X123">
        <v>7.548580815371668E-2</v>
      </c>
      <c r="BB123">
        <v>0.81558495719629698</v>
      </c>
      <c r="BC123">
        <v>0</v>
      </c>
      <c r="BD123">
        <v>1</v>
      </c>
      <c r="BE123">
        <v>51</v>
      </c>
      <c r="BF123">
        <v>68</v>
      </c>
      <c r="BG123">
        <v>5.555555555555558E-2</v>
      </c>
      <c r="BH123">
        <v>0.29166666666666663</v>
      </c>
      <c r="BI123">
        <v>0</v>
      </c>
    </row>
    <row r="124" spans="1:61" x14ac:dyDescent="0.45">
      <c r="A124">
        <v>14.8</v>
      </c>
      <c r="B124">
        <v>91</v>
      </c>
      <c r="C124">
        <v>2</v>
      </c>
      <c r="D124">
        <v>1.968</v>
      </c>
      <c r="E124">
        <v>164</v>
      </c>
      <c r="F124">
        <v>1</v>
      </c>
      <c r="G124">
        <v>86</v>
      </c>
      <c r="H124">
        <v>0</v>
      </c>
      <c r="I124">
        <v>33</v>
      </c>
      <c r="J124">
        <v>5</v>
      </c>
      <c r="K124">
        <v>2</v>
      </c>
      <c r="L124">
        <v>98</v>
      </c>
      <c r="M124">
        <v>0</v>
      </c>
      <c r="N124">
        <v>194</v>
      </c>
      <c r="O124">
        <v>1</v>
      </c>
      <c r="P124">
        <v>0</v>
      </c>
      <c r="Q124">
        <v>1</v>
      </c>
      <c r="R124">
        <v>1</v>
      </c>
      <c r="S124">
        <v>0.97504934196262616</v>
      </c>
      <c r="T124">
        <v>0.97504934196262616</v>
      </c>
      <c r="U124">
        <v>2.4950658037373841E-2</v>
      </c>
      <c r="V124">
        <v>-2.5267202123633006E-2</v>
      </c>
      <c r="W124">
        <v>100</v>
      </c>
      <c r="X124">
        <v>2.5589123507485229E-2</v>
      </c>
      <c r="BB124">
        <v>0.82485287464492518</v>
      </c>
      <c r="BC124">
        <v>0</v>
      </c>
      <c r="BD124">
        <v>1</v>
      </c>
      <c r="BE124">
        <v>51</v>
      </c>
      <c r="BF124">
        <v>69</v>
      </c>
      <c r="BG124">
        <v>5.555555555555558E-2</v>
      </c>
      <c r="BH124">
        <v>0.28125</v>
      </c>
      <c r="BI124">
        <v>0</v>
      </c>
    </row>
    <row r="125" spans="1:61" x14ac:dyDescent="0.45">
      <c r="A125">
        <v>14.9</v>
      </c>
      <c r="B125">
        <v>59</v>
      </c>
      <c r="C125">
        <v>6</v>
      </c>
      <c r="D125">
        <v>0.7</v>
      </c>
      <c r="E125">
        <v>214</v>
      </c>
      <c r="F125">
        <v>2</v>
      </c>
      <c r="G125">
        <v>95</v>
      </c>
      <c r="H125">
        <v>0</v>
      </c>
      <c r="I125">
        <v>41</v>
      </c>
      <c r="J125">
        <v>4</v>
      </c>
      <c r="K125">
        <v>3</v>
      </c>
      <c r="L125">
        <v>45</v>
      </c>
      <c r="M125">
        <v>0</v>
      </c>
      <c r="N125">
        <v>182</v>
      </c>
      <c r="O125">
        <v>1</v>
      </c>
      <c r="P125">
        <v>0</v>
      </c>
      <c r="Q125">
        <v>1</v>
      </c>
      <c r="R125">
        <v>1</v>
      </c>
      <c r="S125">
        <v>0.57571526677032514</v>
      </c>
      <c r="T125">
        <v>0.57571526677032514</v>
      </c>
      <c r="U125">
        <v>0.42428473322967486</v>
      </c>
      <c r="V125">
        <v>-0.55214206903061136</v>
      </c>
      <c r="W125">
        <v>100</v>
      </c>
      <c r="X125">
        <v>0.73696974480084143</v>
      </c>
      <c r="BB125">
        <v>0.82488344232678701</v>
      </c>
      <c r="BC125">
        <v>0</v>
      </c>
      <c r="BD125">
        <v>1</v>
      </c>
      <c r="BE125">
        <v>51</v>
      </c>
      <c r="BF125">
        <v>70</v>
      </c>
      <c r="BG125">
        <v>5.555555555555558E-2</v>
      </c>
      <c r="BH125">
        <v>0.27083333333333337</v>
      </c>
      <c r="BI125">
        <v>0</v>
      </c>
    </row>
    <row r="126" spans="1:61" x14ac:dyDescent="0.45">
      <c r="A126">
        <v>15.3</v>
      </c>
      <c r="B126">
        <v>117</v>
      </c>
      <c r="C126">
        <v>2</v>
      </c>
      <c r="D126">
        <v>0.104</v>
      </c>
      <c r="E126">
        <v>253</v>
      </c>
      <c r="F126">
        <v>2</v>
      </c>
      <c r="G126">
        <v>145</v>
      </c>
      <c r="H126">
        <v>1</v>
      </c>
      <c r="I126">
        <v>52</v>
      </c>
      <c r="J126">
        <v>15</v>
      </c>
      <c r="K126">
        <v>3</v>
      </c>
      <c r="L126">
        <v>59</v>
      </c>
      <c r="M126">
        <v>0</v>
      </c>
      <c r="N126">
        <v>169</v>
      </c>
      <c r="O126">
        <v>1</v>
      </c>
      <c r="P126">
        <v>0</v>
      </c>
      <c r="Q126">
        <v>1</v>
      </c>
      <c r="R126">
        <v>1</v>
      </c>
      <c r="S126">
        <v>0.78901651651438365</v>
      </c>
      <c r="T126">
        <v>0.78901651651438365</v>
      </c>
      <c r="U126">
        <v>0.21098348348561635</v>
      </c>
      <c r="V126">
        <v>-0.23696802487705873</v>
      </c>
      <c r="W126">
        <v>100</v>
      </c>
      <c r="X126">
        <v>0.26740059183763631</v>
      </c>
      <c r="BB126">
        <v>0.8305619916697049</v>
      </c>
      <c r="BC126">
        <v>0</v>
      </c>
      <c r="BD126">
        <v>1</v>
      </c>
      <c r="BE126">
        <v>51</v>
      </c>
      <c r="BF126">
        <v>71</v>
      </c>
      <c r="BG126">
        <v>5.555555555555558E-2</v>
      </c>
      <c r="BH126">
        <v>0.26041666666666663</v>
      </c>
      <c r="BI126">
        <v>0</v>
      </c>
    </row>
    <row r="127" spans="1:61" x14ac:dyDescent="0.45">
      <c r="A127">
        <v>15.4</v>
      </c>
      <c r="B127">
        <v>58</v>
      </c>
      <c r="C127">
        <v>6</v>
      </c>
      <c r="D127">
        <v>1.623</v>
      </c>
      <c r="E127">
        <v>209</v>
      </c>
      <c r="F127">
        <v>1</v>
      </c>
      <c r="G127">
        <v>88</v>
      </c>
      <c r="H127">
        <v>1</v>
      </c>
      <c r="I127">
        <v>45</v>
      </c>
      <c r="J127">
        <v>10</v>
      </c>
      <c r="K127">
        <v>3</v>
      </c>
      <c r="L127">
        <v>45</v>
      </c>
      <c r="M127">
        <v>1</v>
      </c>
      <c r="N127">
        <v>187</v>
      </c>
      <c r="O127">
        <v>0</v>
      </c>
      <c r="P127">
        <v>1</v>
      </c>
      <c r="Q127">
        <v>1</v>
      </c>
      <c r="R127">
        <v>0</v>
      </c>
      <c r="S127">
        <v>0.2436498384161431</v>
      </c>
      <c r="T127">
        <v>0.2436498384161431</v>
      </c>
      <c r="U127">
        <v>0.75635016158385693</v>
      </c>
      <c r="V127">
        <v>-0.27925083333759682</v>
      </c>
      <c r="W127">
        <v>100</v>
      </c>
      <c r="X127">
        <v>0.32213893880305533</v>
      </c>
      <c r="BB127">
        <v>0.83182893389228973</v>
      </c>
      <c r="BC127">
        <v>0</v>
      </c>
      <c r="BD127">
        <v>1</v>
      </c>
      <c r="BE127">
        <v>51</v>
      </c>
      <c r="BF127">
        <v>72</v>
      </c>
      <c r="BG127">
        <v>5.555555555555558E-2</v>
      </c>
      <c r="BH127">
        <v>0.25</v>
      </c>
      <c r="BI127">
        <v>0</v>
      </c>
    </row>
    <row r="128" spans="1:61" x14ac:dyDescent="0.45">
      <c r="A128">
        <v>15.5</v>
      </c>
      <c r="B128">
        <v>75</v>
      </c>
      <c r="C128">
        <v>4</v>
      </c>
      <c r="D128">
        <v>0.185</v>
      </c>
      <c r="E128">
        <v>166</v>
      </c>
      <c r="F128">
        <v>5</v>
      </c>
      <c r="G128">
        <v>133</v>
      </c>
      <c r="H128">
        <v>0</v>
      </c>
      <c r="I128">
        <v>29</v>
      </c>
      <c r="J128">
        <v>15</v>
      </c>
      <c r="K128">
        <v>1</v>
      </c>
      <c r="L128">
        <v>97</v>
      </c>
      <c r="M128">
        <v>1</v>
      </c>
      <c r="N128">
        <v>187</v>
      </c>
      <c r="O128">
        <v>0</v>
      </c>
      <c r="P128">
        <v>1</v>
      </c>
      <c r="Q128">
        <v>1</v>
      </c>
      <c r="R128">
        <v>0</v>
      </c>
      <c r="S128">
        <v>0.94953006756524094</v>
      </c>
      <c r="T128">
        <v>0.94953006756524094</v>
      </c>
      <c r="U128">
        <v>5.0469932434759057E-2</v>
      </c>
      <c r="V128">
        <v>-2.9863775173517051</v>
      </c>
      <c r="W128">
        <v>0</v>
      </c>
      <c r="X128">
        <v>18.813777268132259</v>
      </c>
      <c r="BB128">
        <v>0.8383761489977698</v>
      </c>
      <c r="BC128">
        <v>0</v>
      </c>
      <c r="BD128">
        <v>1</v>
      </c>
      <c r="BE128">
        <v>51</v>
      </c>
      <c r="BF128">
        <v>73</v>
      </c>
      <c r="BG128">
        <v>5.555555555555558E-2</v>
      </c>
      <c r="BH128">
        <v>0.23958333333333337</v>
      </c>
      <c r="BI128">
        <v>0</v>
      </c>
    </row>
    <row r="129" spans="1:61" x14ac:dyDescent="0.45">
      <c r="A129">
        <v>15.6</v>
      </c>
      <c r="B129">
        <v>67</v>
      </c>
      <c r="C129">
        <v>13</v>
      </c>
      <c r="D129">
        <v>1.4610000000000001</v>
      </c>
      <c r="E129">
        <v>180</v>
      </c>
      <c r="F129">
        <v>4</v>
      </c>
      <c r="G129">
        <v>91</v>
      </c>
      <c r="H129">
        <v>0</v>
      </c>
      <c r="I129">
        <v>44</v>
      </c>
      <c r="J129">
        <v>10</v>
      </c>
      <c r="K129">
        <v>3</v>
      </c>
      <c r="L129">
        <v>44</v>
      </c>
      <c r="M129">
        <v>0</v>
      </c>
      <c r="N129">
        <v>187</v>
      </c>
      <c r="O129">
        <v>0</v>
      </c>
      <c r="P129">
        <v>1</v>
      </c>
      <c r="Q129">
        <v>1</v>
      </c>
      <c r="R129">
        <v>0</v>
      </c>
      <c r="S129">
        <v>0.89799017583121221</v>
      </c>
      <c r="T129">
        <v>0.89799017583121221</v>
      </c>
      <c r="U129">
        <v>0.10200982416878779</v>
      </c>
      <c r="V129">
        <v>-2.2826861549556221</v>
      </c>
      <c r="W129">
        <v>0</v>
      </c>
      <c r="X129">
        <v>8.802977391132222</v>
      </c>
      <c r="BB129">
        <v>0.84900097395621299</v>
      </c>
      <c r="BC129">
        <v>0</v>
      </c>
      <c r="BD129">
        <v>1</v>
      </c>
      <c r="BE129">
        <v>51</v>
      </c>
      <c r="BF129">
        <v>74</v>
      </c>
      <c r="BG129">
        <v>5.555555555555558E-2</v>
      </c>
      <c r="BH129">
        <v>0.22916666666666663</v>
      </c>
      <c r="BI129">
        <v>0</v>
      </c>
    </row>
    <row r="130" spans="1:61" x14ac:dyDescent="0.45">
      <c r="A130">
        <v>15.7</v>
      </c>
      <c r="B130">
        <v>67</v>
      </c>
      <c r="C130">
        <v>9</v>
      </c>
      <c r="D130">
        <v>0.05</v>
      </c>
      <c r="E130">
        <v>228</v>
      </c>
      <c r="F130">
        <v>4</v>
      </c>
      <c r="G130">
        <v>86</v>
      </c>
      <c r="H130">
        <v>1</v>
      </c>
      <c r="I130">
        <v>31</v>
      </c>
      <c r="J130">
        <v>13</v>
      </c>
      <c r="K130">
        <v>1</v>
      </c>
      <c r="L130">
        <v>70</v>
      </c>
      <c r="M130">
        <v>1</v>
      </c>
      <c r="N130">
        <v>181</v>
      </c>
      <c r="O130">
        <v>0</v>
      </c>
      <c r="P130">
        <v>1</v>
      </c>
      <c r="Q130">
        <v>1</v>
      </c>
      <c r="R130">
        <v>0</v>
      </c>
      <c r="S130">
        <v>0.75414526595561704</v>
      </c>
      <c r="T130">
        <v>0.75414526595561704</v>
      </c>
      <c r="U130">
        <v>0.24585473404438296</v>
      </c>
      <c r="V130">
        <v>-1.4030144294853659</v>
      </c>
      <c r="W130">
        <v>0</v>
      </c>
      <c r="X130">
        <v>3.0674425240860925</v>
      </c>
      <c r="BB130">
        <v>0.85031789691437898</v>
      </c>
      <c r="BC130">
        <v>0</v>
      </c>
      <c r="BD130">
        <v>1</v>
      </c>
      <c r="BE130">
        <v>51</v>
      </c>
      <c r="BF130">
        <v>75</v>
      </c>
      <c r="BG130">
        <v>5.555555555555558E-2</v>
      </c>
      <c r="BH130">
        <v>0.21875</v>
      </c>
      <c r="BI130">
        <v>0</v>
      </c>
    </row>
    <row r="131" spans="1:61" x14ac:dyDescent="0.45">
      <c r="A131">
        <v>15.8</v>
      </c>
      <c r="B131">
        <v>88</v>
      </c>
      <c r="C131">
        <v>18</v>
      </c>
      <c r="D131">
        <v>1</v>
      </c>
      <c r="E131">
        <v>283</v>
      </c>
      <c r="F131">
        <v>2</v>
      </c>
      <c r="G131">
        <v>104</v>
      </c>
      <c r="H131">
        <v>0</v>
      </c>
      <c r="I131">
        <v>40</v>
      </c>
      <c r="J131">
        <v>8</v>
      </c>
      <c r="K131">
        <v>3</v>
      </c>
      <c r="L131">
        <v>64</v>
      </c>
      <c r="M131">
        <v>0</v>
      </c>
      <c r="N131">
        <v>177</v>
      </c>
      <c r="O131">
        <v>1</v>
      </c>
      <c r="P131">
        <v>0</v>
      </c>
      <c r="Q131">
        <v>1</v>
      </c>
      <c r="R131">
        <v>1</v>
      </c>
      <c r="S131">
        <v>0.96010323343862092</v>
      </c>
      <c r="T131">
        <v>0.96010323343862092</v>
      </c>
      <c r="U131">
        <v>3.9896766561379082E-2</v>
      </c>
      <c r="V131">
        <v>-4.0714465469813908E-2</v>
      </c>
      <c r="W131">
        <v>100</v>
      </c>
      <c r="X131">
        <v>4.1554663261041576E-2</v>
      </c>
      <c r="BB131">
        <v>0.85141056156450323</v>
      </c>
      <c r="BC131">
        <v>0</v>
      </c>
      <c r="BD131">
        <v>1</v>
      </c>
      <c r="BE131">
        <v>51</v>
      </c>
      <c r="BF131">
        <v>76</v>
      </c>
      <c r="BG131">
        <v>5.555555555555558E-2</v>
      </c>
      <c r="BH131">
        <v>0.20833333333333337</v>
      </c>
      <c r="BI131">
        <v>0</v>
      </c>
    </row>
    <row r="132" spans="1:61" x14ac:dyDescent="0.45">
      <c r="A132">
        <v>15.9</v>
      </c>
      <c r="B132">
        <v>66</v>
      </c>
      <c r="C132">
        <v>9</v>
      </c>
      <c r="D132">
        <v>9.1999999999999998E-2</v>
      </c>
      <c r="E132">
        <v>230</v>
      </c>
      <c r="F132">
        <v>4</v>
      </c>
      <c r="G132">
        <v>137</v>
      </c>
      <c r="H132">
        <v>0</v>
      </c>
      <c r="I132">
        <v>43</v>
      </c>
      <c r="J132">
        <v>12</v>
      </c>
      <c r="K132">
        <v>3</v>
      </c>
      <c r="L132">
        <v>65</v>
      </c>
      <c r="M132">
        <v>0</v>
      </c>
      <c r="N132">
        <v>174</v>
      </c>
      <c r="O132">
        <v>0</v>
      </c>
      <c r="P132">
        <v>1</v>
      </c>
      <c r="Q132">
        <v>1</v>
      </c>
      <c r="R132">
        <v>0</v>
      </c>
      <c r="S132">
        <v>0.80598578524129538</v>
      </c>
      <c r="T132">
        <v>0.80598578524129538</v>
      </c>
      <c r="U132">
        <v>0.19401421475870462</v>
      </c>
      <c r="V132">
        <v>-1.6398238506509817</v>
      </c>
      <c r="W132">
        <v>0</v>
      </c>
      <c r="X132">
        <v>4.1542615124551547</v>
      </c>
      <c r="BB132">
        <v>0.87362145172198602</v>
      </c>
      <c r="BC132">
        <v>0</v>
      </c>
      <c r="BD132">
        <v>1</v>
      </c>
      <c r="BE132">
        <v>51</v>
      </c>
      <c r="BF132">
        <v>77</v>
      </c>
      <c r="BG132">
        <v>5.555555555555558E-2</v>
      </c>
      <c r="BH132">
        <v>0.19791666666666663</v>
      </c>
      <c r="BI132">
        <v>0</v>
      </c>
    </row>
    <row r="133" spans="1:61" x14ac:dyDescent="0.45">
      <c r="A133">
        <v>15.9</v>
      </c>
      <c r="B133">
        <v>84</v>
      </c>
      <c r="C133">
        <v>9</v>
      </c>
      <c r="D133">
        <v>1.2589999999999999</v>
      </c>
      <c r="E133">
        <v>175</v>
      </c>
      <c r="F133">
        <v>1</v>
      </c>
      <c r="G133">
        <v>84</v>
      </c>
      <c r="H133">
        <v>1</v>
      </c>
      <c r="I133">
        <v>31</v>
      </c>
      <c r="J133">
        <v>8</v>
      </c>
      <c r="K133">
        <v>2</v>
      </c>
      <c r="L133">
        <v>76</v>
      </c>
      <c r="M133">
        <v>1</v>
      </c>
      <c r="N133">
        <v>190</v>
      </c>
      <c r="O133">
        <v>1</v>
      </c>
      <c r="P133">
        <v>0</v>
      </c>
      <c r="Q133">
        <v>1</v>
      </c>
      <c r="R133">
        <v>1</v>
      </c>
      <c r="S133">
        <v>0.65700021708327905</v>
      </c>
      <c r="T133">
        <v>0.65700021708327905</v>
      </c>
      <c r="U133">
        <v>0.34299978291672095</v>
      </c>
      <c r="V133">
        <v>-0.42007093008163127</v>
      </c>
      <c r="W133">
        <v>100</v>
      </c>
      <c r="X133">
        <v>0.52206951230465648</v>
      </c>
      <c r="BB133">
        <v>0.87568296453064209</v>
      </c>
      <c r="BC133">
        <v>0</v>
      </c>
      <c r="BD133">
        <v>1</v>
      </c>
      <c r="BE133">
        <v>51</v>
      </c>
      <c r="BF133">
        <v>78</v>
      </c>
      <c r="BG133">
        <v>5.555555555555558E-2</v>
      </c>
      <c r="BH133">
        <v>0.1875</v>
      </c>
      <c r="BI133">
        <v>0</v>
      </c>
    </row>
    <row r="134" spans="1:61" x14ac:dyDescent="0.45">
      <c r="A134">
        <v>16.100000000000001</v>
      </c>
      <c r="B134">
        <v>98</v>
      </c>
      <c r="C134">
        <v>3</v>
      </c>
      <c r="D134">
        <v>0.97399999999999998</v>
      </c>
      <c r="E134">
        <v>201</v>
      </c>
      <c r="F134">
        <v>1</v>
      </c>
      <c r="G134">
        <v>91</v>
      </c>
      <c r="H134">
        <v>1</v>
      </c>
      <c r="I134">
        <v>37</v>
      </c>
      <c r="J134">
        <v>6</v>
      </c>
      <c r="K134">
        <v>3</v>
      </c>
      <c r="L134">
        <v>106</v>
      </c>
      <c r="M134">
        <v>0</v>
      </c>
      <c r="N134">
        <v>194</v>
      </c>
      <c r="O134">
        <v>1</v>
      </c>
      <c r="P134">
        <v>0</v>
      </c>
      <c r="Q134">
        <v>1</v>
      </c>
      <c r="R134">
        <v>1</v>
      </c>
      <c r="S134">
        <v>0.91519223537380368</v>
      </c>
      <c r="T134">
        <v>0.91519223537380368</v>
      </c>
      <c r="U134">
        <v>8.4807764626196325E-2</v>
      </c>
      <c r="V134">
        <v>-8.8621142468419983E-2</v>
      </c>
      <c r="W134">
        <v>100</v>
      </c>
      <c r="X134">
        <v>9.2666612923739677E-2</v>
      </c>
      <c r="BB134">
        <v>0.87978060619699339</v>
      </c>
      <c r="BC134">
        <v>0</v>
      </c>
      <c r="BD134">
        <v>1</v>
      </c>
      <c r="BE134">
        <v>51</v>
      </c>
      <c r="BF134">
        <v>79</v>
      </c>
      <c r="BG134">
        <v>5.555555555555558E-2</v>
      </c>
      <c r="BH134">
        <v>0.17708333333333337</v>
      </c>
      <c r="BI134">
        <v>0</v>
      </c>
    </row>
    <row r="135" spans="1:61" x14ac:dyDescent="0.45">
      <c r="A135">
        <v>16.2</v>
      </c>
      <c r="B135">
        <v>67</v>
      </c>
      <c r="C135">
        <v>8</v>
      </c>
      <c r="D135">
        <v>4.4999999999999998E-2</v>
      </c>
      <c r="E135">
        <v>187</v>
      </c>
      <c r="F135">
        <v>0</v>
      </c>
      <c r="G135">
        <v>73</v>
      </c>
      <c r="H135">
        <v>1</v>
      </c>
      <c r="I135">
        <v>29</v>
      </c>
      <c r="J135">
        <v>13</v>
      </c>
      <c r="K135">
        <v>1</v>
      </c>
      <c r="L135">
        <v>45</v>
      </c>
      <c r="M135">
        <v>1</v>
      </c>
      <c r="N135">
        <v>192</v>
      </c>
      <c r="O135">
        <v>1</v>
      </c>
      <c r="P135">
        <v>0</v>
      </c>
      <c r="Q135">
        <v>1</v>
      </c>
      <c r="R135">
        <v>1</v>
      </c>
      <c r="S135">
        <v>0.38975315140269468</v>
      </c>
      <c r="T135">
        <v>0.38975315140269468</v>
      </c>
      <c r="U135">
        <v>0.61024684859730538</v>
      </c>
      <c r="V135">
        <v>-0.94224168537406749</v>
      </c>
      <c r="W135">
        <v>0</v>
      </c>
      <c r="X135">
        <v>1.5657265281911619</v>
      </c>
      <c r="BB135">
        <v>0.89025463137689642</v>
      </c>
      <c r="BC135">
        <v>0</v>
      </c>
      <c r="BD135">
        <v>1</v>
      </c>
      <c r="BE135">
        <v>51</v>
      </c>
      <c r="BF135">
        <v>80</v>
      </c>
      <c r="BG135">
        <v>5.555555555555558E-2</v>
      </c>
      <c r="BH135">
        <v>0.16666666666666663</v>
      </c>
      <c r="BI135">
        <v>0</v>
      </c>
    </row>
    <row r="136" spans="1:61" x14ac:dyDescent="0.45">
      <c r="A136">
        <v>16.2</v>
      </c>
      <c r="B136">
        <v>67</v>
      </c>
      <c r="C136">
        <v>9</v>
      </c>
      <c r="D136">
        <v>0.63700000000000001</v>
      </c>
      <c r="E136">
        <v>188</v>
      </c>
      <c r="F136">
        <v>4</v>
      </c>
      <c r="G136">
        <v>76</v>
      </c>
      <c r="H136">
        <v>1</v>
      </c>
      <c r="I136">
        <v>30</v>
      </c>
      <c r="J136">
        <v>12</v>
      </c>
      <c r="K136">
        <v>1</v>
      </c>
      <c r="L136">
        <v>49</v>
      </c>
      <c r="M136">
        <v>1</v>
      </c>
      <c r="N136">
        <v>190</v>
      </c>
      <c r="O136">
        <v>0</v>
      </c>
      <c r="P136">
        <v>1</v>
      </c>
      <c r="Q136">
        <v>1</v>
      </c>
      <c r="R136">
        <v>0</v>
      </c>
      <c r="S136">
        <v>0.77106828806338479</v>
      </c>
      <c r="T136">
        <v>0.77106828806338479</v>
      </c>
      <c r="U136">
        <v>0.22893171193661521</v>
      </c>
      <c r="V136">
        <v>-1.4743315210488532</v>
      </c>
      <c r="W136">
        <v>0</v>
      </c>
      <c r="X136">
        <v>3.3681148039327642</v>
      </c>
      <c r="BB136">
        <v>0.89610107604319034</v>
      </c>
      <c r="BC136">
        <v>0</v>
      </c>
      <c r="BD136">
        <v>1</v>
      </c>
      <c r="BE136">
        <v>51</v>
      </c>
      <c r="BF136">
        <v>81</v>
      </c>
      <c r="BG136">
        <v>5.555555555555558E-2</v>
      </c>
      <c r="BH136">
        <v>0.15625</v>
      </c>
      <c r="BI136">
        <v>0</v>
      </c>
    </row>
    <row r="137" spans="1:61" x14ac:dyDescent="0.45">
      <c r="A137">
        <v>16.3</v>
      </c>
      <c r="B137">
        <v>102</v>
      </c>
      <c r="C137">
        <v>12</v>
      </c>
      <c r="D137">
        <v>8.4000000000000005E-2</v>
      </c>
      <c r="E137">
        <v>249</v>
      </c>
      <c r="F137">
        <v>2</v>
      </c>
      <c r="G137">
        <v>86</v>
      </c>
      <c r="H137">
        <v>1</v>
      </c>
      <c r="I137">
        <v>38</v>
      </c>
      <c r="J137">
        <v>11</v>
      </c>
      <c r="K137">
        <v>2</v>
      </c>
      <c r="L137">
        <v>114</v>
      </c>
      <c r="M137">
        <v>1</v>
      </c>
      <c r="N137">
        <v>177</v>
      </c>
      <c r="O137">
        <v>1</v>
      </c>
      <c r="P137">
        <v>0</v>
      </c>
      <c r="Q137">
        <v>1</v>
      </c>
      <c r="R137">
        <v>1</v>
      </c>
      <c r="S137">
        <v>0.69491821847459423</v>
      </c>
      <c r="T137">
        <v>0.69491821847459423</v>
      </c>
      <c r="U137">
        <v>0.30508178152540577</v>
      </c>
      <c r="V137">
        <v>-0.36396111160072742</v>
      </c>
      <c r="W137">
        <v>100</v>
      </c>
      <c r="X137">
        <v>0.43901825195357053</v>
      </c>
      <c r="BB137">
        <v>0.89775869604825131</v>
      </c>
      <c r="BC137">
        <v>0</v>
      </c>
      <c r="BD137">
        <v>1</v>
      </c>
      <c r="BE137">
        <v>51</v>
      </c>
      <c r="BF137">
        <v>82</v>
      </c>
      <c r="BG137">
        <v>5.555555555555558E-2</v>
      </c>
      <c r="BH137">
        <v>0.14583333333333337</v>
      </c>
      <c r="BI137">
        <v>2.7006172839506137E-3</v>
      </c>
    </row>
    <row r="138" spans="1:61" x14ac:dyDescent="0.45">
      <c r="A138">
        <v>16.7</v>
      </c>
      <c r="B138">
        <v>68</v>
      </c>
      <c r="C138">
        <v>4</v>
      </c>
      <c r="D138">
        <v>2.3519999999999999</v>
      </c>
      <c r="E138">
        <v>209</v>
      </c>
      <c r="F138">
        <v>0</v>
      </c>
      <c r="G138">
        <v>85</v>
      </c>
      <c r="H138">
        <v>1</v>
      </c>
      <c r="I138">
        <v>30</v>
      </c>
      <c r="J138">
        <v>12</v>
      </c>
      <c r="K138">
        <v>2</v>
      </c>
      <c r="L138">
        <v>51</v>
      </c>
      <c r="M138">
        <v>1</v>
      </c>
      <c r="N138">
        <v>189</v>
      </c>
      <c r="O138">
        <v>1</v>
      </c>
      <c r="P138">
        <v>0</v>
      </c>
      <c r="Q138">
        <v>1</v>
      </c>
      <c r="R138">
        <v>1</v>
      </c>
      <c r="S138">
        <v>0.72521134370289331</v>
      </c>
      <c r="T138">
        <v>0.72521134370289331</v>
      </c>
      <c r="U138">
        <v>0.27478865629710669</v>
      </c>
      <c r="V138">
        <v>-0.32129215805211098</v>
      </c>
      <c r="W138">
        <v>100</v>
      </c>
      <c r="X138">
        <v>0.37890838123690868</v>
      </c>
      <c r="BB138">
        <v>0.89799017583121221</v>
      </c>
      <c r="BC138">
        <v>1</v>
      </c>
      <c r="BD138">
        <v>0</v>
      </c>
      <c r="BE138">
        <v>52</v>
      </c>
      <c r="BF138">
        <v>82</v>
      </c>
      <c r="BG138">
        <v>3.703703703703709E-2</v>
      </c>
      <c r="BH138">
        <v>0.14583333333333337</v>
      </c>
      <c r="BI138">
        <v>0</v>
      </c>
    </row>
    <row r="139" spans="1:61" x14ac:dyDescent="0.45">
      <c r="A139">
        <v>16.8</v>
      </c>
      <c r="B139">
        <v>86</v>
      </c>
      <c r="C139">
        <v>8</v>
      </c>
      <c r="D139">
        <v>2.2839999999999998</v>
      </c>
      <c r="E139">
        <v>201</v>
      </c>
      <c r="F139">
        <v>0</v>
      </c>
      <c r="G139">
        <v>80</v>
      </c>
      <c r="H139">
        <v>1</v>
      </c>
      <c r="I139">
        <v>38</v>
      </c>
      <c r="J139">
        <v>10</v>
      </c>
      <c r="K139">
        <v>2</v>
      </c>
      <c r="L139">
        <v>78</v>
      </c>
      <c r="M139">
        <v>1</v>
      </c>
      <c r="N139">
        <v>192</v>
      </c>
      <c r="O139">
        <v>1</v>
      </c>
      <c r="P139">
        <v>0</v>
      </c>
      <c r="Q139">
        <v>1</v>
      </c>
      <c r="R139">
        <v>1</v>
      </c>
      <c r="S139">
        <v>0.71942286947466338</v>
      </c>
      <c r="T139">
        <v>0.71942286947466338</v>
      </c>
      <c r="U139">
        <v>0.28057713052533662</v>
      </c>
      <c r="V139">
        <v>-0.32930595857526351</v>
      </c>
      <c r="W139">
        <v>100</v>
      </c>
      <c r="X139">
        <v>0.3900030738948006</v>
      </c>
      <c r="BB139">
        <v>0.89814095456607257</v>
      </c>
      <c r="BC139">
        <v>0</v>
      </c>
      <c r="BD139">
        <v>1</v>
      </c>
      <c r="BE139">
        <v>52</v>
      </c>
      <c r="BF139">
        <v>83</v>
      </c>
      <c r="BG139">
        <v>3.703703703703709E-2</v>
      </c>
      <c r="BH139">
        <v>0.13541666666666663</v>
      </c>
      <c r="BI139">
        <v>0</v>
      </c>
    </row>
    <row r="140" spans="1:61" x14ac:dyDescent="0.45">
      <c r="A140">
        <v>16.899999999999999</v>
      </c>
      <c r="B140">
        <v>85</v>
      </c>
      <c r="C140">
        <v>12</v>
      </c>
      <c r="D140">
        <v>1.86</v>
      </c>
      <c r="E140">
        <v>311</v>
      </c>
      <c r="F140">
        <v>2</v>
      </c>
      <c r="G140">
        <v>124</v>
      </c>
      <c r="H140">
        <v>1</v>
      </c>
      <c r="I140">
        <v>37</v>
      </c>
      <c r="J140">
        <v>13</v>
      </c>
      <c r="K140">
        <v>2</v>
      </c>
      <c r="L140">
        <v>62</v>
      </c>
      <c r="M140">
        <v>1</v>
      </c>
      <c r="N140">
        <v>172</v>
      </c>
      <c r="O140">
        <v>1</v>
      </c>
      <c r="P140">
        <v>0</v>
      </c>
      <c r="Q140">
        <v>1</v>
      </c>
      <c r="R140">
        <v>1</v>
      </c>
      <c r="S140">
        <v>0.89814095456607257</v>
      </c>
      <c r="T140">
        <v>0.89814095456607257</v>
      </c>
      <c r="U140">
        <v>0.10185904543392743</v>
      </c>
      <c r="V140">
        <v>-0.10742825800202696</v>
      </c>
      <c r="W140">
        <v>100</v>
      </c>
      <c r="X140">
        <v>0.1134109795529139</v>
      </c>
      <c r="BB140">
        <v>0.90019615004379949</v>
      </c>
      <c r="BC140">
        <v>0</v>
      </c>
      <c r="BD140">
        <v>1</v>
      </c>
      <c r="BE140">
        <v>52</v>
      </c>
      <c r="BF140">
        <v>84</v>
      </c>
      <c r="BG140">
        <v>3.703703703703709E-2</v>
      </c>
      <c r="BH140">
        <v>0.125</v>
      </c>
      <c r="BI140">
        <v>0</v>
      </c>
    </row>
    <row r="141" spans="1:61" x14ac:dyDescent="0.45">
      <c r="A141">
        <v>17</v>
      </c>
      <c r="B141">
        <v>75</v>
      </c>
      <c r="C141">
        <v>7</v>
      </c>
      <c r="D141">
        <v>0.995</v>
      </c>
      <c r="E141">
        <v>185</v>
      </c>
      <c r="F141">
        <v>2</v>
      </c>
      <c r="G141">
        <v>99</v>
      </c>
      <c r="H141">
        <v>1</v>
      </c>
      <c r="I141">
        <v>30</v>
      </c>
      <c r="J141">
        <v>10</v>
      </c>
      <c r="K141">
        <v>2</v>
      </c>
      <c r="L141">
        <v>58</v>
      </c>
      <c r="M141">
        <v>1</v>
      </c>
      <c r="N141">
        <v>189</v>
      </c>
      <c r="O141">
        <v>1</v>
      </c>
      <c r="P141">
        <v>0</v>
      </c>
      <c r="Q141">
        <v>1</v>
      </c>
      <c r="R141">
        <v>1</v>
      </c>
      <c r="S141">
        <v>0.59818047494714055</v>
      </c>
      <c r="T141">
        <v>0.59818047494714055</v>
      </c>
      <c r="U141">
        <v>0.40181952505285945</v>
      </c>
      <c r="V141">
        <v>-0.51386277299276228</v>
      </c>
      <c r="W141">
        <v>100</v>
      </c>
      <c r="X141">
        <v>0.67173627672880332</v>
      </c>
      <c r="BB141">
        <v>0.90611981236222294</v>
      </c>
      <c r="BC141">
        <v>0</v>
      </c>
      <c r="BD141">
        <v>1</v>
      </c>
      <c r="BE141">
        <v>52</v>
      </c>
      <c r="BF141">
        <v>85</v>
      </c>
      <c r="BG141">
        <v>3.703703703703709E-2</v>
      </c>
      <c r="BH141">
        <v>0.11458333333333337</v>
      </c>
      <c r="BI141">
        <v>0</v>
      </c>
    </row>
    <row r="142" spans="1:61" x14ac:dyDescent="0.45">
      <c r="A142">
        <v>17.100000000000001</v>
      </c>
      <c r="B142">
        <v>65</v>
      </c>
      <c r="C142">
        <v>8</v>
      </c>
      <c r="D142">
        <v>0.93700000000000006</v>
      </c>
      <c r="E142">
        <v>215</v>
      </c>
      <c r="F142">
        <v>4</v>
      </c>
      <c r="G142">
        <v>112</v>
      </c>
      <c r="H142">
        <v>1</v>
      </c>
      <c r="I142">
        <v>31</v>
      </c>
      <c r="J142">
        <v>12</v>
      </c>
      <c r="K142">
        <v>5</v>
      </c>
      <c r="L142">
        <v>42</v>
      </c>
      <c r="M142">
        <v>1</v>
      </c>
      <c r="N142">
        <v>192</v>
      </c>
      <c r="O142">
        <v>0</v>
      </c>
      <c r="P142">
        <v>1</v>
      </c>
      <c r="Q142">
        <v>1</v>
      </c>
      <c r="R142">
        <v>0</v>
      </c>
      <c r="S142">
        <v>0.75370325832430374</v>
      </c>
      <c r="T142">
        <v>0.75370325832430374</v>
      </c>
      <c r="U142">
        <v>0.24629674167569626</v>
      </c>
      <c r="V142">
        <v>-1.4012182030308631</v>
      </c>
      <c r="W142">
        <v>0</v>
      </c>
      <c r="X142">
        <v>3.0601430339534073</v>
      </c>
      <c r="BB142">
        <v>0.91172905619081945</v>
      </c>
      <c r="BC142">
        <v>0</v>
      </c>
      <c r="BD142">
        <v>1</v>
      </c>
      <c r="BE142">
        <v>52</v>
      </c>
      <c r="BF142">
        <v>86</v>
      </c>
      <c r="BG142">
        <v>3.703703703703709E-2</v>
      </c>
      <c r="BH142">
        <v>0.10416666666666663</v>
      </c>
      <c r="BI142">
        <v>0</v>
      </c>
    </row>
    <row r="143" spans="1:61" x14ac:dyDescent="0.45">
      <c r="A143">
        <v>17.100000000000001</v>
      </c>
      <c r="B143">
        <v>76</v>
      </c>
      <c r="C143">
        <v>5</v>
      </c>
      <c r="D143">
        <v>0.81899999999999995</v>
      </c>
      <c r="E143">
        <v>266</v>
      </c>
      <c r="F143">
        <v>4</v>
      </c>
      <c r="G143">
        <v>92</v>
      </c>
      <c r="H143">
        <v>1</v>
      </c>
      <c r="I143">
        <v>52</v>
      </c>
      <c r="J143">
        <v>18</v>
      </c>
      <c r="K143">
        <v>5</v>
      </c>
      <c r="L143">
        <v>87</v>
      </c>
      <c r="M143">
        <v>1</v>
      </c>
      <c r="N143">
        <v>186</v>
      </c>
      <c r="O143">
        <v>0</v>
      </c>
      <c r="P143">
        <v>1</v>
      </c>
      <c r="Q143">
        <v>1</v>
      </c>
      <c r="R143">
        <v>0</v>
      </c>
      <c r="S143">
        <v>0.63725232165604873</v>
      </c>
      <c r="T143">
        <v>0.63725232165604873</v>
      </c>
      <c r="U143">
        <v>0.36274767834395127</v>
      </c>
      <c r="V143">
        <v>-1.0140477873928315</v>
      </c>
      <c r="W143">
        <v>0</v>
      </c>
      <c r="X143">
        <v>1.7567371473341775</v>
      </c>
      <c r="BB143">
        <v>0.91519223537380368</v>
      </c>
      <c r="BC143">
        <v>0</v>
      </c>
      <c r="BD143">
        <v>1</v>
      </c>
      <c r="BE143">
        <v>52</v>
      </c>
      <c r="BF143">
        <v>87</v>
      </c>
      <c r="BG143">
        <v>3.703703703703709E-2</v>
      </c>
      <c r="BH143">
        <v>9.375E-2</v>
      </c>
      <c r="BI143">
        <v>0</v>
      </c>
    </row>
    <row r="144" spans="1:61" x14ac:dyDescent="0.45">
      <c r="A144">
        <v>18.2</v>
      </c>
      <c r="B144">
        <v>66</v>
      </c>
      <c r="C144">
        <v>7</v>
      </c>
      <c r="D144">
        <v>1.3720000000000001</v>
      </c>
      <c r="E144">
        <v>287</v>
      </c>
      <c r="F144">
        <v>1</v>
      </c>
      <c r="G144">
        <v>85</v>
      </c>
      <c r="H144">
        <v>1</v>
      </c>
      <c r="I144">
        <v>29</v>
      </c>
      <c r="J144">
        <v>10</v>
      </c>
      <c r="K144">
        <v>2</v>
      </c>
      <c r="L144">
        <v>66</v>
      </c>
      <c r="M144">
        <v>0</v>
      </c>
      <c r="N144">
        <v>180</v>
      </c>
      <c r="O144">
        <v>1</v>
      </c>
      <c r="P144">
        <v>0</v>
      </c>
      <c r="Q144">
        <v>1</v>
      </c>
      <c r="R144">
        <v>1</v>
      </c>
      <c r="S144">
        <v>0.89775869604825131</v>
      </c>
      <c r="T144">
        <v>0.89775869604825131</v>
      </c>
      <c r="U144">
        <v>0.10224130395174869</v>
      </c>
      <c r="V144">
        <v>-0.10785395943079364</v>
      </c>
      <c r="W144">
        <v>100</v>
      </c>
      <c r="X144">
        <v>0.11388506109915039</v>
      </c>
      <c r="BB144">
        <v>0.91966395188569028</v>
      </c>
      <c r="BC144">
        <v>0</v>
      </c>
      <c r="BD144">
        <v>1</v>
      </c>
      <c r="BE144">
        <v>52</v>
      </c>
      <c r="BF144">
        <v>88</v>
      </c>
      <c r="BG144">
        <v>3.703703703703709E-2</v>
      </c>
      <c r="BH144">
        <v>8.333333333333337E-2</v>
      </c>
      <c r="BI144">
        <v>1.5432098765432174E-3</v>
      </c>
    </row>
    <row r="145" spans="1:61" x14ac:dyDescent="0.45">
      <c r="A145">
        <v>18.2</v>
      </c>
      <c r="B145">
        <v>88</v>
      </c>
      <c r="C145">
        <v>12</v>
      </c>
      <c r="D145">
        <v>1.6</v>
      </c>
      <c r="E145">
        <v>282</v>
      </c>
      <c r="F145">
        <v>0</v>
      </c>
      <c r="G145">
        <v>72</v>
      </c>
      <c r="H145">
        <v>1</v>
      </c>
      <c r="I145">
        <v>39</v>
      </c>
      <c r="J145">
        <v>18</v>
      </c>
      <c r="K145">
        <v>1</v>
      </c>
      <c r="L145">
        <v>29</v>
      </c>
      <c r="M145">
        <v>1</v>
      </c>
      <c r="N145">
        <v>185</v>
      </c>
      <c r="O145">
        <v>1</v>
      </c>
      <c r="P145">
        <v>0</v>
      </c>
      <c r="Q145">
        <v>1</v>
      </c>
      <c r="R145">
        <v>1</v>
      </c>
      <c r="S145">
        <v>0.79518989580800337</v>
      </c>
      <c r="T145">
        <v>0.79518989580800337</v>
      </c>
      <c r="U145">
        <v>0.20481010419199663</v>
      </c>
      <c r="V145">
        <v>-0.22917433019936975</v>
      </c>
      <c r="W145">
        <v>100</v>
      </c>
      <c r="X145">
        <v>0.25756125080523851</v>
      </c>
      <c r="BB145">
        <v>0.9290050207479712</v>
      </c>
      <c r="BC145">
        <v>1</v>
      </c>
      <c r="BD145">
        <v>0</v>
      </c>
      <c r="BE145">
        <v>53</v>
      </c>
      <c r="BF145">
        <v>88</v>
      </c>
      <c r="BG145">
        <v>1.851851851851849E-2</v>
      </c>
      <c r="BH145">
        <v>8.333333333333337E-2</v>
      </c>
      <c r="BI145">
        <v>0</v>
      </c>
    </row>
    <row r="146" spans="1:61" x14ac:dyDescent="0.45">
      <c r="A146">
        <v>18.3</v>
      </c>
      <c r="B146">
        <v>89</v>
      </c>
      <c r="C146">
        <v>6</v>
      </c>
      <c r="D146">
        <v>0.71099999999999997</v>
      </c>
      <c r="E146">
        <v>232</v>
      </c>
      <c r="F146">
        <v>4</v>
      </c>
      <c r="G146">
        <v>99</v>
      </c>
      <c r="H146">
        <v>1</v>
      </c>
      <c r="I146">
        <v>47</v>
      </c>
      <c r="J146">
        <v>13</v>
      </c>
      <c r="K146">
        <v>3</v>
      </c>
      <c r="L146">
        <v>89</v>
      </c>
      <c r="M146">
        <v>1</v>
      </c>
      <c r="N146">
        <v>193</v>
      </c>
      <c r="O146">
        <v>0</v>
      </c>
      <c r="P146">
        <v>1</v>
      </c>
      <c r="Q146">
        <v>1</v>
      </c>
      <c r="R146">
        <v>0</v>
      </c>
      <c r="S146">
        <v>0.6961409139829563</v>
      </c>
      <c r="T146">
        <v>0.6961409139829563</v>
      </c>
      <c r="U146">
        <v>0.3038590860170437</v>
      </c>
      <c r="V146">
        <v>-1.1911912178791439</v>
      </c>
      <c r="W146">
        <v>0</v>
      </c>
      <c r="X146">
        <v>2.2909991703980483</v>
      </c>
      <c r="BB146">
        <v>0.92981236239341647</v>
      </c>
      <c r="BC146">
        <v>0</v>
      </c>
      <c r="BD146">
        <v>1</v>
      </c>
      <c r="BE146">
        <v>53</v>
      </c>
      <c r="BF146">
        <v>89</v>
      </c>
      <c r="BG146">
        <v>1.851851851851849E-2</v>
      </c>
      <c r="BH146">
        <v>7.291666666666663E-2</v>
      </c>
      <c r="BI146">
        <v>0</v>
      </c>
    </row>
    <row r="147" spans="1:61" x14ac:dyDescent="0.45">
      <c r="A147">
        <v>18.5</v>
      </c>
      <c r="B147">
        <v>62</v>
      </c>
      <c r="C147">
        <v>6</v>
      </c>
      <c r="D147">
        <v>2.0190000000000001</v>
      </c>
      <c r="E147">
        <v>238</v>
      </c>
      <c r="F147">
        <v>0</v>
      </c>
      <c r="G147">
        <v>77</v>
      </c>
      <c r="H147">
        <v>1</v>
      </c>
      <c r="I147">
        <v>32</v>
      </c>
      <c r="J147">
        <v>15</v>
      </c>
      <c r="K147">
        <v>4</v>
      </c>
      <c r="L147">
        <v>40</v>
      </c>
      <c r="M147">
        <v>1</v>
      </c>
      <c r="N147">
        <v>192</v>
      </c>
      <c r="O147">
        <v>1</v>
      </c>
      <c r="P147">
        <v>0</v>
      </c>
      <c r="Q147">
        <v>1</v>
      </c>
      <c r="R147">
        <v>1</v>
      </c>
      <c r="S147">
        <v>0.58007392545887237</v>
      </c>
      <c r="T147">
        <v>0.58007392545887237</v>
      </c>
      <c r="U147">
        <v>0.41992607454112763</v>
      </c>
      <c r="V147">
        <v>-0.54459972587600203</v>
      </c>
      <c r="W147">
        <v>100</v>
      </c>
      <c r="X147">
        <v>0.72391820440634624</v>
      </c>
      <c r="BB147">
        <v>0.9470999759751797</v>
      </c>
      <c r="BC147">
        <v>0</v>
      </c>
      <c r="BD147">
        <v>1</v>
      </c>
      <c r="BE147">
        <v>53</v>
      </c>
      <c r="BF147">
        <v>90</v>
      </c>
      <c r="BG147">
        <v>1.851851851851849E-2</v>
      </c>
      <c r="BH147">
        <v>6.25E-2</v>
      </c>
      <c r="BI147">
        <v>1.1574074074074056E-3</v>
      </c>
    </row>
    <row r="148" spans="1:61" x14ac:dyDescent="0.45">
      <c r="A148">
        <v>19</v>
      </c>
      <c r="B148">
        <v>79</v>
      </c>
      <c r="C148">
        <v>7</v>
      </c>
      <c r="D148">
        <v>1.72</v>
      </c>
      <c r="E148">
        <v>255</v>
      </c>
      <c r="F148">
        <v>1</v>
      </c>
      <c r="G148">
        <v>98</v>
      </c>
      <c r="H148">
        <v>1</v>
      </c>
      <c r="I148">
        <v>40</v>
      </c>
      <c r="J148">
        <v>13</v>
      </c>
      <c r="K148">
        <v>2</v>
      </c>
      <c r="L148">
        <v>64</v>
      </c>
      <c r="M148">
        <v>1</v>
      </c>
      <c r="N148">
        <v>188</v>
      </c>
      <c r="O148">
        <v>1</v>
      </c>
      <c r="P148">
        <v>0</v>
      </c>
      <c r="Q148">
        <v>1</v>
      </c>
      <c r="R148">
        <v>1</v>
      </c>
      <c r="S148">
        <v>0.62374437346370448</v>
      </c>
      <c r="T148">
        <v>0.62374437346370448</v>
      </c>
      <c r="U148">
        <v>0.37625562653629552</v>
      </c>
      <c r="V148">
        <v>-0.47201465245616453</v>
      </c>
      <c r="W148">
        <v>100</v>
      </c>
      <c r="X148">
        <v>0.60322087467806185</v>
      </c>
      <c r="BB148">
        <v>0.94953006756524094</v>
      </c>
      <c r="BC148">
        <v>1</v>
      </c>
      <c r="BD148">
        <v>0</v>
      </c>
      <c r="BE148">
        <v>54</v>
      </c>
      <c r="BF148">
        <v>90</v>
      </c>
      <c r="BG148">
        <v>0</v>
      </c>
      <c r="BH148">
        <v>6.25E-2</v>
      </c>
      <c r="BI148">
        <v>0</v>
      </c>
    </row>
    <row r="149" spans="1:61" x14ac:dyDescent="0.45">
      <c r="A149">
        <v>19.3</v>
      </c>
      <c r="B149">
        <v>74</v>
      </c>
      <c r="C149">
        <v>7</v>
      </c>
      <c r="D149">
        <v>0.248</v>
      </c>
      <c r="E149">
        <v>301</v>
      </c>
      <c r="F149">
        <v>1</v>
      </c>
      <c r="G149">
        <v>96</v>
      </c>
      <c r="H149">
        <v>1</v>
      </c>
      <c r="I149">
        <v>39</v>
      </c>
      <c r="J149">
        <v>21</v>
      </c>
      <c r="K149">
        <v>5</v>
      </c>
      <c r="L149">
        <v>86</v>
      </c>
      <c r="M149">
        <v>1</v>
      </c>
      <c r="N149">
        <v>187</v>
      </c>
      <c r="O149">
        <v>1</v>
      </c>
      <c r="P149">
        <v>0</v>
      </c>
      <c r="Q149">
        <v>1</v>
      </c>
      <c r="R149">
        <v>1</v>
      </c>
      <c r="S149">
        <v>0.62896099169120745</v>
      </c>
      <c r="T149">
        <v>0.62896099169120745</v>
      </c>
      <c r="U149">
        <v>0.37103900830879255</v>
      </c>
      <c r="V149">
        <v>-0.46368604059396967</v>
      </c>
      <c r="W149">
        <v>100</v>
      </c>
      <c r="X149">
        <v>0.5899237205651009</v>
      </c>
      <c r="BB149">
        <v>0.95609138658375814</v>
      </c>
      <c r="BC149">
        <v>0</v>
      </c>
      <c r="BD149">
        <v>1</v>
      </c>
      <c r="BE149">
        <v>54</v>
      </c>
      <c r="BF149">
        <v>91</v>
      </c>
      <c r="BG149">
        <v>0</v>
      </c>
      <c r="BH149">
        <v>5.208333333333337E-2</v>
      </c>
      <c r="BI149">
        <v>0</v>
      </c>
    </row>
    <row r="150" spans="1:61" x14ac:dyDescent="0.45">
      <c r="A150">
        <v>19.5</v>
      </c>
      <c r="B150">
        <v>99</v>
      </c>
      <c r="C150">
        <v>9</v>
      </c>
      <c r="D150">
        <v>1.76</v>
      </c>
      <c r="E150">
        <v>369</v>
      </c>
      <c r="F150">
        <v>4</v>
      </c>
      <c r="G150">
        <v>85</v>
      </c>
      <c r="H150">
        <v>1</v>
      </c>
      <c r="I150">
        <v>38</v>
      </c>
      <c r="J150">
        <v>12</v>
      </c>
      <c r="K150">
        <v>2</v>
      </c>
      <c r="L150">
        <v>68</v>
      </c>
      <c r="M150">
        <v>1</v>
      </c>
      <c r="N150">
        <v>170</v>
      </c>
      <c r="O150">
        <v>0</v>
      </c>
      <c r="P150">
        <v>1</v>
      </c>
      <c r="Q150">
        <v>1</v>
      </c>
      <c r="R150">
        <v>0</v>
      </c>
      <c r="S150">
        <v>0.9290050207479712</v>
      </c>
      <c r="T150">
        <v>0.9290050207479712</v>
      </c>
      <c r="U150">
        <v>7.09949792520288E-2</v>
      </c>
      <c r="V150">
        <v>-2.6451461192013861</v>
      </c>
      <c r="W150">
        <v>0</v>
      </c>
      <c r="X150">
        <v>13.085503095226599</v>
      </c>
      <c r="BB150">
        <v>0.96010323343862092</v>
      </c>
      <c r="BC150">
        <v>0</v>
      </c>
      <c r="BD150">
        <v>1</v>
      </c>
      <c r="BE150">
        <v>54</v>
      </c>
      <c r="BF150">
        <v>92</v>
      </c>
      <c r="BG150">
        <v>0</v>
      </c>
      <c r="BH150">
        <v>4.166666666666663E-2</v>
      </c>
      <c r="BI150">
        <v>0</v>
      </c>
    </row>
    <row r="151" spans="1:61" x14ac:dyDescent="0.45">
      <c r="A151">
        <v>20.399999999999999</v>
      </c>
      <c r="B151">
        <v>79</v>
      </c>
      <c r="C151">
        <v>7</v>
      </c>
      <c r="D151">
        <v>0.13100000000000001</v>
      </c>
      <c r="E151">
        <v>284</v>
      </c>
      <c r="F151">
        <v>4</v>
      </c>
      <c r="G151">
        <v>137</v>
      </c>
      <c r="H151">
        <v>1</v>
      </c>
      <c r="I151">
        <v>38</v>
      </c>
      <c r="J151">
        <v>15</v>
      </c>
      <c r="K151">
        <v>5</v>
      </c>
      <c r="L151">
        <v>39</v>
      </c>
      <c r="M151">
        <v>1</v>
      </c>
      <c r="N151">
        <v>185</v>
      </c>
      <c r="O151">
        <v>0</v>
      </c>
      <c r="P151">
        <v>1</v>
      </c>
      <c r="Q151">
        <v>1</v>
      </c>
      <c r="R151">
        <v>0</v>
      </c>
      <c r="S151">
        <v>0.52516235329041916</v>
      </c>
      <c r="T151">
        <v>0.52516235329041916</v>
      </c>
      <c r="U151">
        <v>0.47483764670958084</v>
      </c>
      <c r="V151">
        <v>-0.74478232977408165</v>
      </c>
      <c r="W151">
        <v>0</v>
      </c>
      <c r="X151">
        <v>1.1059829752960129</v>
      </c>
      <c r="BB151">
        <v>0.96722080974036417</v>
      </c>
      <c r="BC151">
        <v>0</v>
      </c>
      <c r="BD151">
        <v>1</v>
      </c>
      <c r="BE151">
        <v>54</v>
      </c>
      <c r="BF151">
        <v>93</v>
      </c>
      <c r="BG151">
        <v>0</v>
      </c>
      <c r="BH151">
        <v>3.125E-2</v>
      </c>
      <c r="BI151">
        <v>0</v>
      </c>
    </row>
    <row r="152" spans="1:61" x14ac:dyDescent="0.45">
      <c r="A152">
        <v>21</v>
      </c>
      <c r="B152">
        <v>89</v>
      </c>
      <c r="C152">
        <v>6</v>
      </c>
      <c r="D152">
        <v>7.4999999999999997E-2</v>
      </c>
      <c r="E152">
        <v>296</v>
      </c>
      <c r="F152">
        <v>0</v>
      </c>
      <c r="G152">
        <v>137</v>
      </c>
      <c r="H152">
        <v>1</v>
      </c>
      <c r="I152">
        <v>37</v>
      </c>
      <c r="J152">
        <v>13</v>
      </c>
      <c r="K152">
        <v>1</v>
      </c>
      <c r="L152">
        <v>27</v>
      </c>
      <c r="M152">
        <v>1</v>
      </c>
      <c r="N152">
        <v>196</v>
      </c>
      <c r="O152">
        <v>1</v>
      </c>
      <c r="P152">
        <v>0</v>
      </c>
      <c r="Q152">
        <v>1</v>
      </c>
      <c r="R152">
        <v>1</v>
      </c>
      <c r="S152">
        <v>0.54969347695331261</v>
      </c>
      <c r="T152">
        <v>0.54969347695331261</v>
      </c>
      <c r="U152">
        <v>0.45030652304668739</v>
      </c>
      <c r="V152">
        <v>-0.5983944707434844</v>
      </c>
      <c r="W152">
        <v>100</v>
      </c>
      <c r="X152">
        <v>0.8191956825511566</v>
      </c>
      <c r="BB152">
        <v>0.97504934196262616</v>
      </c>
      <c r="BC152">
        <v>0</v>
      </c>
      <c r="BD152">
        <v>1</v>
      </c>
      <c r="BE152">
        <v>54</v>
      </c>
      <c r="BF152">
        <v>94</v>
      </c>
      <c r="BG152">
        <v>0</v>
      </c>
      <c r="BH152">
        <v>2.083333333333337E-2</v>
      </c>
      <c r="BI152">
        <v>0</v>
      </c>
    </row>
    <row r="153" spans="1:61" x14ac:dyDescent="0.45">
      <c r="A153">
        <v>23.5</v>
      </c>
      <c r="B153">
        <v>89</v>
      </c>
      <c r="C153">
        <v>8</v>
      </c>
      <c r="D153">
        <v>1.018</v>
      </c>
      <c r="E153">
        <v>348</v>
      </c>
      <c r="F153">
        <v>0</v>
      </c>
      <c r="G153">
        <v>98</v>
      </c>
      <c r="H153">
        <v>1</v>
      </c>
      <c r="I153">
        <v>36</v>
      </c>
      <c r="J153">
        <v>12</v>
      </c>
      <c r="K153">
        <v>1</v>
      </c>
      <c r="L153">
        <v>57</v>
      </c>
      <c r="M153">
        <v>1</v>
      </c>
      <c r="N153">
        <v>195</v>
      </c>
      <c r="O153">
        <v>1</v>
      </c>
      <c r="P153">
        <v>0</v>
      </c>
      <c r="Q153">
        <v>1</v>
      </c>
      <c r="R153">
        <v>1</v>
      </c>
      <c r="S153">
        <v>0.69069412350075388</v>
      </c>
      <c r="T153">
        <v>0.69069412350075388</v>
      </c>
      <c r="U153">
        <v>0.30930587649924612</v>
      </c>
      <c r="V153">
        <v>-0.37005821095763836</v>
      </c>
      <c r="W153">
        <v>100</v>
      </c>
      <c r="X153">
        <v>0.44781889113453349</v>
      </c>
      <c r="BB153">
        <v>0.97917381419032723</v>
      </c>
      <c r="BC153">
        <v>0</v>
      </c>
      <c r="BD153">
        <v>1</v>
      </c>
      <c r="BE153">
        <v>54</v>
      </c>
      <c r="BF153">
        <v>95</v>
      </c>
      <c r="BG153">
        <v>0</v>
      </c>
      <c r="BH153">
        <v>1.041666666666663E-2</v>
      </c>
      <c r="BI153">
        <v>0</v>
      </c>
    </row>
    <row r="154" spans="1:61" x14ac:dyDescent="0.45">
      <c r="O154">
        <v>96</v>
      </c>
      <c r="P154">
        <v>54</v>
      </c>
      <c r="Q154">
        <v>150</v>
      </c>
      <c r="T154">
        <v>95.999999999999972</v>
      </c>
      <c r="U154">
        <v>54.000000000000099</v>
      </c>
      <c r="V154">
        <v>-82.470740425695183</v>
      </c>
      <c r="W154">
        <v>71.333333333333329</v>
      </c>
      <c r="X154">
        <v>158.56470241158766</v>
      </c>
      <c r="BB154">
        <v>0.98251024941896681</v>
      </c>
      <c r="BC154">
        <v>0</v>
      </c>
      <c r="BD154">
        <v>1</v>
      </c>
      <c r="BE154">
        <v>54</v>
      </c>
      <c r="BF154">
        <v>96</v>
      </c>
      <c r="BG154">
        <v>0</v>
      </c>
      <c r="BH154">
        <v>0</v>
      </c>
      <c r="BI154">
        <v>0</v>
      </c>
    </row>
    <row r="155" spans="1:61" x14ac:dyDescent="0.45">
      <c r="BI155">
        <v>0.75829475308641991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FCB01-E370-4752-AE22-E376A9DE9195}">
  <dimension ref="A1:BW170"/>
  <sheetViews>
    <sheetView workbookViewId="0">
      <selection sqref="A1:N1048576"/>
    </sheetView>
  </sheetViews>
  <sheetFormatPr defaultRowHeight="14.25" x14ac:dyDescent="0.45"/>
  <cols>
    <col min="1" max="14" width="9.1328125" style="80"/>
  </cols>
  <sheetData>
    <row r="1" spans="1:75" ht="15.75" x14ac:dyDescent="0.5">
      <c r="A1" s="87" t="s">
        <v>40</v>
      </c>
      <c r="B1" s="58" t="s">
        <v>42</v>
      </c>
      <c r="C1" s="87" t="s">
        <v>43</v>
      </c>
      <c r="D1" s="87" t="s">
        <v>44</v>
      </c>
      <c r="E1" s="87" t="s">
        <v>45</v>
      </c>
      <c r="F1" s="87" t="s">
        <v>46</v>
      </c>
      <c r="G1" s="88" t="s">
        <v>49</v>
      </c>
      <c r="H1" s="87" t="s">
        <v>50</v>
      </c>
      <c r="I1" s="87" t="s">
        <v>51</v>
      </c>
      <c r="J1" s="87" t="s">
        <v>52</v>
      </c>
      <c r="K1" s="59" t="s">
        <v>54</v>
      </c>
      <c r="L1" s="60" t="s">
        <v>55</v>
      </c>
      <c r="M1" s="59" t="s">
        <v>57</v>
      </c>
      <c r="N1" s="88" t="s">
        <v>48</v>
      </c>
      <c r="Q1" t="s">
        <v>144</v>
      </c>
      <c r="BK1" t="s">
        <v>173</v>
      </c>
      <c r="BP1" t="s">
        <v>178</v>
      </c>
    </row>
    <row r="2" spans="1:75" ht="16.149999999999999" thickBot="1" x14ac:dyDescent="0.55000000000000004">
      <c r="A2" s="83">
        <v>12.5</v>
      </c>
      <c r="B2" s="82">
        <v>60</v>
      </c>
      <c r="C2" s="82">
        <v>10</v>
      </c>
      <c r="D2" s="84">
        <v>0.71199999999999997</v>
      </c>
      <c r="E2" s="82">
        <v>171</v>
      </c>
      <c r="F2" s="82">
        <v>3</v>
      </c>
      <c r="G2" s="29">
        <v>0</v>
      </c>
      <c r="H2" s="82">
        <v>33</v>
      </c>
      <c r="I2" s="82">
        <v>12</v>
      </c>
      <c r="J2" s="82">
        <v>2</v>
      </c>
      <c r="K2" s="62">
        <v>46</v>
      </c>
      <c r="L2" s="80">
        <v>1</v>
      </c>
      <c r="M2" s="30">
        <v>178</v>
      </c>
      <c r="N2" s="82">
        <v>1</v>
      </c>
    </row>
    <row r="3" spans="1:75" ht="16.149999999999999" thickTop="1" x14ac:dyDescent="0.5">
      <c r="A3" s="83">
        <v>14.5</v>
      </c>
      <c r="B3" s="82">
        <v>69</v>
      </c>
      <c r="C3" s="82">
        <v>8</v>
      </c>
      <c r="D3" s="84">
        <v>9.0999999999999998E-2</v>
      </c>
      <c r="E3" s="82">
        <v>213</v>
      </c>
      <c r="F3" s="82">
        <v>3</v>
      </c>
      <c r="G3" s="29">
        <v>0</v>
      </c>
      <c r="H3" s="82">
        <v>33</v>
      </c>
      <c r="I3" s="82">
        <v>16</v>
      </c>
      <c r="J3" s="82">
        <v>1</v>
      </c>
      <c r="K3" s="62">
        <v>73</v>
      </c>
      <c r="L3" s="80">
        <v>1</v>
      </c>
      <c r="M3" s="30">
        <v>178</v>
      </c>
      <c r="N3" s="82">
        <v>1</v>
      </c>
      <c r="Q3" s="112" t="str">
        <f>A1</f>
        <v>Sales $m</v>
      </c>
      <c r="R3" s="112" t="str">
        <f t="shared" ref="R3:AC3" si="0">B1</f>
        <v>No. Staff</v>
      </c>
      <c r="S3" s="112" t="str">
        <f t="shared" si="0"/>
        <v>Age (Yrs)</v>
      </c>
      <c r="T3" s="112" t="str">
        <f t="shared" si="0"/>
        <v>GrossProfit $m</v>
      </c>
      <c r="U3" s="112" t="str">
        <f t="shared" si="0"/>
        <v>Adv.$'000</v>
      </c>
      <c r="V3" s="112" t="str">
        <f t="shared" si="0"/>
        <v>Competitors</v>
      </c>
      <c r="W3" s="112" t="str">
        <f t="shared" si="0"/>
        <v>Mng-Gender</v>
      </c>
      <c r="X3" s="112" t="str">
        <f t="shared" si="0"/>
        <v>Mng-Age</v>
      </c>
      <c r="Y3" s="112" t="str">
        <f t="shared" si="0"/>
        <v>Mng-Exp</v>
      </c>
      <c r="Z3" s="112" t="str">
        <f t="shared" si="0"/>
        <v>Mng-Train</v>
      </c>
      <c r="AA3" s="112" t="str">
        <f t="shared" si="0"/>
        <v>CarSpaces</v>
      </c>
      <c r="AB3" s="112" t="str">
        <f t="shared" si="0"/>
        <v>OnlineChannel</v>
      </c>
      <c r="AC3" s="112" t="str">
        <f t="shared" si="0"/>
        <v>Basket:2017</v>
      </c>
      <c r="AD3" s="112" t="s">
        <v>145</v>
      </c>
      <c r="AE3" s="112" t="s">
        <v>146</v>
      </c>
      <c r="AF3" s="112" t="s">
        <v>99</v>
      </c>
      <c r="AG3" s="112" t="s">
        <v>147</v>
      </c>
      <c r="AH3" s="112" t="s">
        <v>148</v>
      </c>
      <c r="AI3" s="112" t="s">
        <v>149</v>
      </c>
      <c r="AJ3" s="112" t="s">
        <v>150</v>
      </c>
      <c r="AK3" s="112" t="s">
        <v>151</v>
      </c>
      <c r="AL3" s="112" t="s">
        <v>152</v>
      </c>
      <c r="AM3" s="112" t="s">
        <v>153</v>
      </c>
      <c r="AO3" t="s">
        <v>154</v>
      </c>
      <c r="AQ3" t="s">
        <v>155</v>
      </c>
      <c r="AR3" s="114">
        <f>AD154*LN(AD154/AF154)+AE154*LN(AE154/AF154)</f>
        <v>-98.012729219055274</v>
      </c>
      <c r="AT3" t="s">
        <v>165</v>
      </c>
      <c r="BI3" t="s">
        <v>172</v>
      </c>
      <c r="BL3" s="120" t="s">
        <v>174</v>
      </c>
      <c r="BM3" s="120" t="s">
        <v>175</v>
      </c>
      <c r="BP3" s="118" t="s">
        <v>148</v>
      </c>
      <c r="BQ3" s="118" t="s">
        <v>146</v>
      </c>
      <c r="BR3" s="118" t="s">
        <v>145</v>
      </c>
      <c r="BS3" s="118" t="s">
        <v>179</v>
      </c>
      <c r="BT3" s="118" t="s">
        <v>180</v>
      </c>
      <c r="BU3" s="118" t="s">
        <v>181</v>
      </c>
      <c r="BV3" s="118" t="s">
        <v>182</v>
      </c>
      <c r="BW3" s="118" t="s">
        <v>183</v>
      </c>
    </row>
    <row r="4" spans="1:75" ht="15.75" x14ac:dyDescent="0.5">
      <c r="A4" s="83">
        <v>19</v>
      </c>
      <c r="B4" s="82">
        <v>79</v>
      </c>
      <c r="C4" s="82">
        <v>7</v>
      </c>
      <c r="D4" s="84">
        <v>1.72</v>
      </c>
      <c r="E4" s="82">
        <v>255</v>
      </c>
      <c r="F4" s="82">
        <v>1</v>
      </c>
      <c r="G4" s="29">
        <v>1</v>
      </c>
      <c r="H4" s="82">
        <v>40</v>
      </c>
      <c r="I4" s="82">
        <v>13</v>
      </c>
      <c r="J4" s="82">
        <v>2</v>
      </c>
      <c r="K4" s="62">
        <v>64</v>
      </c>
      <c r="L4" s="80">
        <v>1</v>
      </c>
      <c r="M4" s="30">
        <v>188</v>
      </c>
      <c r="N4" s="82">
        <v>1</v>
      </c>
      <c r="Q4">
        <f t="array" ref="Q4:AE153">[1]!LogitSummary(A2:N151)</f>
        <v>5.9</v>
      </c>
      <c r="R4">
        <v>48</v>
      </c>
      <c r="S4">
        <v>2</v>
      </c>
      <c r="T4">
        <v>1.7999999999999999E-2</v>
      </c>
      <c r="U4">
        <v>77</v>
      </c>
      <c r="V4">
        <v>2</v>
      </c>
      <c r="W4">
        <v>0</v>
      </c>
      <c r="X4">
        <v>28</v>
      </c>
      <c r="Y4">
        <v>1</v>
      </c>
      <c r="Z4">
        <v>6</v>
      </c>
      <c r="AA4">
        <v>24</v>
      </c>
      <c r="AB4">
        <v>0</v>
      </c>
      <c r="AC4">
        <v>160</v>
      </c>
      <c r="AD4" s="106">
        <v>0</v>
      </c>
      <c r="AE4" s="107">
        <v>1</v>
      </c>
      <c r="AF4" s="108">
        <f>AD4+AE4</f>
        <v>1</v>
      </c>
      <c r="AG4">
        <f>IF(AF4=0,"",AD4/AF4)</f>
        <v>0</v>
      </c>
      <c r="AH4">
        <f>1/(1+EXP(-$AO$5-MMULT(Q4:AC4,$AO$6:$AO$18)))</f>
        <v>0.25559208223052932</v>
      </c>
      <c r="AI4" s="103">
        <f>AF4*AH4</f>
        <v>0.25559208223052932</v>
      </c>
      <c r="AJ4" s="105">
        <f>AF4-AI4</f>
        <v>0.74440791776947068</v>
      </c>
      <c r="AK4" s="103">
        <f>IFERROR(AF4*(AG4*LN(AH4)+(1-AG4)*LN(1-AH4)),0)</f>
        <v>-0.29516611782585955</v>
      </c>
      <c r="AL4" s="105">
        <f>100*IF(AH4&gt;=$BL$10,AD4/AF4,AE4/AF4)</f>
        <v>100</v>
      </c>
      <c r="AM4">
        <f>IFERROR((AD4-AI4)^2/AI4+(AE4-AJ4)^2/AJ4,0)</f>
        <v>0.34334949444973722</v>
      </c>
      <c r="AQ4" t="s">
        <v>156</v>
      </c>
      <c r="AR4" s="116">
        <f>AK154</f>
        <v>-82.66356723827937</v>
      </c>
      <c r="AT4" s="103">
        <f t="array" ref="AT4:BG17">MINVERSE(MMULT(TRANSPOSE([1]!DESIGN(Q4:AC153)),AH4:AH153*(1-AH4:AH153)*AF4:AF153*[1]!DESIGN(Q4:AC153)))</f>
        <v>62.217511012211311</v>
      </c>
      <c r="AU4" s="104">
        <v>1.3175175275945603</v>
      </c>
      <c r="AV4" s="104">
        <v>-4.6611622792652824E-2</v>
      </c>
      <c r="AW4" s="104">
        <v>-6.0387053059487217E-2</v>
      </c>
      <c r="AX4" s="104">
        <v>-0.36119598663123115</v>
      </c>
      <c r="AY4" s="104">
        <v>-5.3025927670922214E-2</v>
      </c>
      <c r="AZ4" s="104">
        <v>-0.45514731281418863</v>
      </c>
      <c r="BA4" s="104">
        <v>0.23464725351728347</v>
      </c>
      <c r="BB4" s="104">
        <v>-2.9726419664084274E-2</v>
      </c>
      <c r="BC4" s="104">
        <v>1.4250718277828301E-2</v>
      </c>
      <c r="BD4" s="104">
        <v>4.2091663314018771E-2</v>
      </c>
      <c r="BE4" s="104">
        <v>9.778588489689842E-3</v>
      </c>
      <c r="BF4" s="104">
        <v>-0.15835238690773082</v>
      </c>
      <c r="BG4" s="105">
        <v>-0.36105322109823762</v>
      </c>
      <c r="BI4" s="114">
        <f t="array" ref="BI4:BI17">MMULT(AT4:BG17,MMULT(TRANSPOSE([1]!DESIGN(Q4:AC153)),AF4:AF153*(AG4:AG153-AH4:AH153)))</f>
        <v>-1.3617953731579693E-13</v>
      </c>
      <c r="BK4" t="s">
        <v>149</v>
      </c>
      <c r="BL4" s="103">
        <f>SUMIF(AH4:AH153,"&gt;="&amp;BL10,AD4:AD153)</f>
        <v>82</v>
      </c>
      <c r="BM4" s="105">
        <f>SUMIF(AH4:AH153,"&gt;="&amp;BL10,AE4:AE153)</f>
        <v>29</v>
      </c>
      <c r="BN4">
        <f>BL4+BM4</f>
        <v>111</v>
      </c>
      <c r="BS4">
        <v>0</v>
      </c>
      <c r="BT4">
        <v>0</v>
      </c>
      <c r="BU4">
        <f>1-BS4/BS$154</f>
        <v>1</v>
      </c>
      <c r="BV4" s="80">
        <f>1-BT4/BT$154</f>
        <v>1</v>
      </c>
      <c r="BW4">
        <f>(BU4-BU5)*BV4</f>
        <v>1.851851851851849E-2</v>
      </c>
    </row>
    <row r="5" spans="1:75" ht="15.75" x14ac:dyDescent="0.5">
      <c r="A5" s="83">
        <v>18.2</v>
      </c>
      <c r="B5" s="82">
        <v>66</v>
      </c>
      <c r="C5" s="82">
        <v>7</v>
      </c>
      <c r="D5" s="84">
        <v>1.3720000000000001</v>
      </c>
      <c r="E5" s="82">
        <v>287</v>
      </c>
      <c r="F5" s="82">
        <v>1</v>
      </c>
      <c r="G5" s="29">
        <v>1</v>
      </c>
      <c r="H5" s="82">
        <v>29</v>
      </c>
      <c r="I5" s="82">
        <v>10</v>
      </c>
      <c r="J5" s="82">
        <v>2</v>
      </c>
      <c r="K5" s="62">
        <v>66</v>
      </c>
      <c r="L5" s="80">
        <v>0</v>
      </c>
      <c r="M5" s="30">
        <v>180</v>
      </c>
      <c r="N5" s="82">
        <v>1</v>
      </c>
      <c r="Q5">
        <v>6.2</v>
      </c>
      <c r="R5">
        <v>40</v>
      </c>
      <c r="S5">
        <v>14</v>
      </c>
      <c r="T5">
        <v>0.97599999999999998</v>
      </c>
      <c r="U5">
        <v>82</v>
      </c>
      <c r="V5">
        <v>2</v>
      </c>
      <c r="W5">
        <v>0</v>
      </c>
      <c r="X5">
        <v>37</v>
      </c>
      <c r="Y5">
        <v>5</v>
      </c>
      <c r="Z5">
        <v>3</v>
      </c>
      <c r="AA5">
        <v>9</v>
      </c>
      <c r="AB5">
        <v>0</v>
      </c>
      <c r="AC5">
        <v>168</v>
      </c>
      <c r="AD5" s="106">
        <v>0</v>
      </c>
      <c r="AE5" s="107">
        <v>1</v>
      </c>
      <c r="AF5" s="108">
        <f t="shared" ref="AF5:AF68" si="1">AD5+AE5</f>
        <v>1</v>
      </c>
      <c r="AG5" s="80">
        <f t="shared" ref="AG5:AG68" si="2">IF(AF5=0,"",AD5/AF5)</f>
        <v>0</v>
      </c>
      <c r="AH5" s="80">
        <f t="shared" ref="AH5:AH68" si="3">1/(1+EXP(-$AO$5-MMULT(Q5:AC5,$AO$6:$AO$18)))</f>
        <v>0.54374447541587689</v>
      </c>
      <c r="AI5" s="106">
        <f t="shared" ref="AI5:AI68" si="4">AF5*AH5</f>
        <v>0.54374447541587689</v>
      </c>
      <c r="AJ5" s="108">
        <f t="shared" ref="AJ5:AJ68" si="5">AF5-AI5</f>
        <v>0.45625552458412311</v>
      </c>
      <c r="AK5" s="106">
        <f t="shared" ref="AK5:AK68" si="6">IFERROR(AF5*(AG5*LN(AH5)+(1-AG5)*LN(1-AH5)),0)</f>
        <v>-0.78470226548121513</v>
      </c>
      <c r="AL5" s="108">
        <f t="shared" ref="AL5:AL68" si="7">100*IF(AH5&gt;=$BL$10,AD5/AF5,AE5/AF5)</f>
        <v>0</v>
      </c>
      <c r="AM5" s="80">
        <f t="shared" ref="AM5:AM68" si="8">IFERROR((AD5-AI5)^2/AI5+(AE5-AJ5)^2/AJ5,0)</f>
        <v>1.1917542826719743</v>
      </c>
      <c r="AO5" s="114">
        <f t="array" ref="AO5:AO18">[1]!LogitCoeff(Q4:AE153,,,,,20)</f>
        <v>-11.446067929480048</v>
      </c>
      <c r="AT5" s="106">
        <v>1.3175175275946251</v>
      </c>
      <c r="AU5" s="107">
        <v>5.44418652290415E-2</v>
      </c>
      <c r="AV5" s="107">
        <v>-2.4146907036813009E-3</v>
      </c>
      <c r="AW5" s="107">
        <v>-2.9975292950286229E-4</v>
      </c>
      <c r="AX5" s="107">
        <v>-1.5098460606808323E-2</v>
      </c>
      <c r="AY5" s="107">
        <v>-1.9401892793713101E-3</v>
      </c>
      <c r="AZ5" s="107">
        <v>-5.1513906386219197E-3</v>
      </c>
      <c r="BA5" s="107">
        <v>-6.905646081014058E-3</v>
      </c>
      <c r="BB5" s="107">
        <v>2.2697843439737153E-3</v>
      </c>
      <c r="BC5" s="107">
        <v>-4.9824861005475472E-3</v>
      </c>
      <c r="BD5" s="107">
        <v>7.9451489051161862E-4</v>
      </c>
      <c r="BE5" s="107">
        <v>1.6123185022224717E-4</v>
      </c>
      <c r="BF5" s="107">
        <v>1.5384221610112235E-2</v>
      </c>
      <c r="BG5" s="108">
        <v>-8.6561930445368182E-3</v>
      </c>
      <c r="BI5" s="115">
        <v>-3.244817077367984E-15</v>
      </c>
      <c r="BK5" t="s">
        <v>150</v>
      </c>
      <c r="BL5" s="109">
        <f>BL6-BL4</f>
        <v>14</v>
      </c>
      <c r="BM5" s="111">
        <f>BM6-BM4</f>
        <v>25</v>
      </c>
      <c r="BN5" s="80">
        <f t="shared" ref="BN5:BN6" si="9">BL5+BM5</f>
        <v>39</v>
      </c>
      <c r="BP5">
        <f t="array" ref="BP5:BR154">[1]!SelectCols(AD4:AH153,"5,2,1",1)</f>
        <v>9.3113904437265596E-2</v>
      </c>
      <c r="BQ5">
        <v>1</v>
      </c>
      <c r="BR5">
        <v>0</v>
      </c>
      <c r="BS5">
        <f>BS4+BQ5</f>
        <v>1</v>
      </c>
      <c r="BT5" s="80">
        <f>BT4+BR5</f>
        <v>0</v>
      </c>
      <c r="BU5" s="80">
        <f t="shared" ref="BU5:BU68" si="10">1-BS5/BS$154</f>
        <v>0.98148148148148151</v>
      </c>
      <c r="BV5" s="80">
        <f t="shared" ref="BV5:BV68" si="11">1-BT5/BT$154</f>
        <v>1</v>
      </c>
      <c r="BW5" s="80">
        <f t="shared" ref="BW5:BW68" si="12">(BU5-BU6)*BV5</f>
        <v>1.851851851851849E-2</v>
      </c>
    </row>
    <row r="6" spans="1:75" ht="15.75" x14ac:dyDescent="0.5">
      <c r="A6" s="83">
        <v>7.6</v>
      </c>
      <c r="B6" s="82">
        <v>51</v>
      </c>
      <c r="C6" s="82">
        <v>15</v>
      </c>
      <c r="D6" s="84">
        <v>0.93500000000000005</v>
      </c>
      <c r="E6" s="82">
        <v>112</v>
      </c>
      <c r="F6" s="82">
        <v>4</v>
      </c>
      <c r="G6" s="29">
        <v>0</v>
      </c>
      <c r="H6" s="82">
        <v>36</v>
      </c>
      <c r="I6" s="82">
        <v>4</v>
      </c>
      <c r="J6" s="82">
        <v>3</v>
      </c>
      <c r="K6" s="62">
        <v>29</v>
      </c>
      <c r="L6" s="80">
        <v>0</v>
      </c>
      <c r="M6" s="30">
        <v>171</v>
      </c>
      <c r="N6" s="82">
        <v>1</v>
      </c>
      <c r="Q6">
        <v>6.6</v>
      </c>
      <c r="R6">
        <v>44</v>
      </c>
      <c r="S6">
        <v>2</v>
      </c>
      <c r="T6">
        <v>0.115</v>
      </c>
      <c r="U6">
        <v>70</v>
      </c>
      <c r="V6">
        <v>3</v>
      </c>
      <c r="W6">
        <v>0</v>
      </c>
      <c r="X6">
        <v>46</v>
      </c>
      <c r="Y6">
        <v>6</v>
      </c>
      <c r="Z6">
        <v>3</v>
      </c>
      <c r="AA6">
        <v>19</v>
      </c>
      <c r="AB6">
        <v>0</v>
      </c>
      <c r="AC6">
        <v>167</v>
      </c>
      <c r="AD6" s="106">
        <v>0</v>
      </c>
      <c r="AE6" s="107">
        <v>1</v>
      </c>
      <c r="AF6" s="108">
        <f t="shared" si="1"/>
        <v>1</v>
      </c>
      <c r="AG6" s="80">
        <f t="shared" si="2"/>
        <v>0</v>
      </c>
      <c r="AH6" s="80">
        <f t="shared" si="3"/>
        <v>0.22081717907271106</v>
      </c>
      <c r="AI6" s="106">
        <f t="shared" si="4"/>
        <v>0.22081717907271106</v>
      </c>
      <c r="AJ6" s="108">
        <f t="shared" si="5"/>
        <v>0.77918282092728897</v>
      </c>
      <c r="AK6" s="106">
        <f t="shared" si="6"/>
        <v>-0.24950957396141935</v>
      </c>
      <c r="AL6" s="108">
        <f t="shared" si="7"/>
        <v>100</v>
      </c>
      <c r="AM6" s="80">
        <f t="shared" si="8"/>
        <v>0.28339585157937802</v>
      </c>
      <c r="AO6" s="115">
        <v>-0.32649064881800172</v>
      </c>
      <c r="AQ6" t="s">
        <v>157</v>
      </c>
      <c r="AR6" s="114">
        <f>2*(AR4-AR3)</f>
        <v>30.698323961551807</v>
      </c>
      <c r="AT6" s="106">
        <v>-4.6611622792649354E-2</v>
      </c>
      <c r="AU6" s="107">
        <v>-2.4146907036811348E-3</v>
      </c>
      <c r="AV6" s="107">
        <v>8.9740550030656266E-4</v>
      </c>
      <c r="AW6" s="107">
        <v>-5.4114389299897322E-5</v>
      </c>
      <c r="AX6" s="107">
        <v>2.1223382034643275E-3</v>
      </c>
      <c r="AY6" s="107">
        <v>-2.3393798012330533E-7</v>
      </c>
      <c r="AZ6" s="107">
        <v>2.6476323315837092E-4</v>
      </c>
      <c r="BA6" s="107">
        <v>-9.3568115407077703E-4</v>
      </c>
      <c r="BB6" s="107">
        <v>-3.4136623794596557E-4</v>
      </c>
      <c r="BC6" s="107">
        <v>6.4671418679420993E-4</v>
      </c>
      <c r="BD6" s="107">
        <v>1.083072000629446E-3</v>
      </c>
      <c r="BE6" s="107">
        <v>-2.286295490656428E-4</v>
      </c>
      <c r="BF6" s="107">
        <v>-6.9275845386421262E-4</v>
      </c>
      <c r="BG6" s="108">
        <v>1.8467667358778691E-4</v>
      </c>
      <c r="BI6" s="115">
        <v>1.112841298745828E-16</v>
      </c>
      <c r="BL6">
        <f>AD154</f>
        <v>96</v>
      </c>
      <c r="BM6">
        <f>AE154</f>
        <v>54</v>
      </c>
      <c r="BN6" s="80">
        <f t="shared" si="9"/>
        <v>150</v>
      </c>
      <c r="BP6">
        <v>0.157587283195427</v>
      </c>
      <c r="BQ6">
        <v>1</v>
      </c>
      <c r="BR6">
        <v>0</v>
      </c>
      <c r="BS6" s="80">
        <f t="shared" ref="BS6:BS69" si="13">BS5+BQ6</f>
        <v>2</v>
      </c>
      <c r="BT6" s="80">
        <f t="shared" ref="BT6:BT69" si="14">BT5+BR6</f>
        <v>0</v>
      </c>
      <c r="BU6" s="80">
        <f t="shared" si="10"/>
        <v>0.96296296296296302</v>
      </c>
      <c r="BV6" s="80">
        <f t="shared" si="11"/>
        <v>1</v>
      </c>
      <c r="BW6" s="80">
        <f t="shared" si="12"/>
        <v>1.8518518518518601E-2</v>
      </c>
    </row>
    <row r="7" spans="1:75" ht="15.75" x14ac:dyDescent="0.5">
      <c r="A7" s="83">
        <v>18.5</v>
      </c>
      <c r="B7" s="82">
        <v>62</v>
      </c>
      <c r="C7" s="82">
        <v>6</v>
      </c>
      <c r="D7" s="84">
        <v>2.0190000000000001</v>
      </c>
      <c r="E7" s="82">
        <v>238</v>
      </c>
      <c r="F7" s="82">
        <v>0</v>
      </c>
      <c r="G7" s="29">
        <v>1</v>
      </c>
      <c r="H7" s="82">
        <v>32</v>
      </c>
      <c r="I7" s="82">
        <v>15</v>
      </c>
      <c r="J7" s="82">
        <v>4</v>
      </c>
      <c r="K7" s="62">
        <v>40</v>
      </c>
      <c r="L7" s="80">
        <v>1</v>
      </c>
      <c r="M7" s="30">
        <v>192</v>
      </c>
      <c r="N7" s="82">
        <v>1</v>
      </c>
      <c r="Q7">
        <v>6.6</v>
      </c>
      <c r="R7">
        <v>58</v>
      </c>
      <c r="S7">
        <v>17</v>
      </c>
      <c r="T7">
        <v>0.496</v>
      </c>
      <c r="U7">
        <v>100</v>
      </c>
      <c r="V7">
        <v>2</v>
      </c>
      <c r="W7">
        <v>0</v>
      </c>
      <c r="X7">
        <v>42</v>
      </c>
      <c r="Y7">
        <v>5</v>
      </c>
      <c r="Z7">
        <v>3</v>
      </c>
      <c r="AA7">
        <v>39</v>
      </c>
      <c r="AB7">
        <v>0</v>
      </c>
      <c r="AC7">
        <v>165</v>
      </c>
      <c r="AD7" s="106">
        <v>0</v>
      </c>
      <c r="AE7" s="107">
        <v>1</v>
      </c>
      <c r="AF7" s="108">
        <f t="shared" si="1"/>
        <v>1</v>
      </c>
      <c r="AG7" s="80">
        <f t="shared" si="2"/>
        <v>0</v>
      </c>
      <c r="AH7" s="80">
        <f t="shared" si="3"/>
        <v>0.56325871095978308</v>
      </c>
      <c r="AI7" s="106">
        <f t="shared" si="4"/>
        <v>0.56325871095978308</v>
      </c>
      <c r="AJ7" s="108">
        <f t="shared" si="5"/>
        <v>0.43674128904021692</v>
      </c>
      <c r="AK7" s="106">
        <f t="shared" si="6"/>
        <v>-0.82841427512344701</v>
      </c>
      <c r="AL7" s="108">
        <f t="shared" si="7"/>
        <v>0</v>
      </c>
      <c r="AM7" s="80">
        <f t="shared" si="8"/>
        <v>1.2896850494662435</v>
      </c>
      <c r="AO7" s="115">
        <v>3.8570213110472963E-2</v>
      </c>
      <c r="AQ7" t="s">
        <v>101</v>
      </c>
      <c r="AR7" s="115">
        <f>COUNT(Q4:AC4)</f>
        <v>13</v>
      </c>
      <c r="AT7" s="106">
        <v>-6.0387053059487605E-2</v>
      </c>
      <c r="AU7" s="107">
        <v>-2.9975292950281968E-4</v>
      </c>
      <c r="AV7" s="107">
        <v>-5.4114389299898047E-5</v>
      </c>
      <c r="AW7" s="107">
        <v>1.3583349029049445E-3</v>
      </c>
      <c r="AX7" s="107">
        <v>3.4128041073047081E-4</v>
      </c>
      <c r="AY7" s="107">
        <v>1.9856996998258048E-5</v>
      </c>
      <c r="AZ7" s="107">
        <v>5.5844720180792486E-4</v>
      </c>
      <c r="BA7" s="107">
        <v>1.9078005066011806E-3</v>
      </c>
      <c r="BB7" s="107">
        <v>-1.4088828311171595E-5</v>
      </c>
      <c r="BC7" s="107">
        <v>5.7139324937970211E-5</v>
      </c>
      <c r="BD7" s="107">
        <v>-1.4495682322564768E-4</v>
      </c>
      <c r="BE7" s="107">
        <v>-8.5687790413433064E-6</v>
      </c>
      <c r="BF7" s="107">
        <v>-1.2618958817238143E-3</v>
      </c>
      <c r="BG7" s="108">
        <v>2.8505515461539469E-4</v>
      </c>
      <c r="BI7" s="115">
        <v>1.3079278397066988E-16</v>
      </c>
      <c r="BP7">
        <v>0.1756037005950235</v>
      </c>
      <c r="BQ7">
        <v>1</v>
      </c>
      <c r="BR7">
        <v>0</v>
      </c>
      <c r="BS7" s="80">
        <f t="shared" si="13"/>
        <v>3</v>
      </c>
      <c r="BT7" s="80">
        <f t="shared" si="14"/>
        <v>0</v>
      </c>
      <c r="BU7" s="80">
        <f t="shared" si="10"/>
        <v>0.94444444444444442</v>
      </c>
      <c r="BV7" s="80">
        <f t="shared" si="11"/>
        <v>1</v>
      </c>
      <c r="BW7" s="80">
        <f t="shared" si="12"/>
        <v>1.851851851851849E-2</v>
      </c>
    </row>
    <row r="8" spans="1:75" ht="15.75" x14ac:dyDescent="0.5">
      <c r="A8" s="83">
        <v>13.1</v>
      </c>
      <c r="B8" s="82">
        <v>61</v>
      </c>
      <c r="C8" s="82">
        <v>7</v>
      </c>
      <c r="D8" s="84">
        <v>0.66200000000000003</v>
      </c>
      <c r="E8" s="82">
        <v>124</v>
      </c>
      <c r="F8" s="82">
        <v>2</v>
      </c>
      <c r="G8" s="29">
        <v>1</v>
      </c>
      <c r="H8" s="82">
        <v>52</v>
      </c>
      <c r="I8" s="82">
        <v>15</v>
      </c>
      <c r="J8" s="82">
        <v>3</v>
      </c>
      <c r="K8" s="62">
        <v>69</v>
      </c>
      <c r="L8" s="80">
        <v>0</v>
      </c>
      <c r="M8" s="30">
        <v>191</v>
      </c>
      <c r="N8" s="82">
        <v>1</v>
      </c>
      <c r="Q8">
        <v>6.8</v>
      </c>
      <c r="R8">
        <v>44</v>
      </c>
      <c r="S8">
        <v>4</v>
      </c>
      <c r="T8">
        <v>4.5900000000000003E-2</v>
      </c>
      <c r="U8">
        <v>104</v>
      </c>
      <c r="V8">
        <v>6</v>
      </c>
      <c r="W8">
        <v>0</v>
      </c>
      <c r="X8">
        <v>29</v>
      </c>
      <c r="Y8">
        <v>2</v>
      </c>
      <c r="Z8">
        <v>2</v>
      </c>
      <c r="AA8">
        <v>21</v>
      </c>
      <c r="AB8">
        <v>0</v>
      </c>
      <c r="AC8">
        <v>168</v>
      </c>
      <c r="AD8" s="106">
        <v>1</v>
      </c>
      <c r="AE8" s="107">
        <v>0</v>
      </c>
      <c r="AF8" s="108">
        <f t="shared" si="1"/>
        <v>1</v>
      </c>
      <c r="AG8" s="80">
        <f t="shared" si="2"/>
        <v>1</v>
      </c>
      <c r="AH8" s="80">
        <f t="shared" si="3"/>
        <v>0.84980838133621983</v>
      </c>
      <c r="AI8" s="106">
        <f t="shared" si="4"/>
        <v>0.84980838133621983</v>
      </c>
      <c r="AJ8" s="108">
        <f t="shared" si="5"/>
        <v>0.15019161866378017</v>
      </c>
      <c r="AK8" s="106">
        <f t="shared" si="6"/>
        <v>-0.16274438863387028</v>
      </c>
      <c r="AL8" s="108">
        <f t="shared" si="7"/>
        <v>100</v>
      </c>
      <c r="AM8" s="80">
        <f t="shared" si="8"/>
        <v>0.17673586418107834</v>
      </c>
      <c r="AO8" s="115">
        <v>2.7613880287463876E-2</v>
      </c>
      <c r="AQ8" t="s">
        <v>158</v>
      </c>
      <c r="AR8" s="115">
        <f>_xlfn.CHISQ.DIST.RT(AR6,AR7)</f>
        <v>3.7312153278811822E-3</v>
      </c>
      <c r="AT8" s="106">
        <v>-0.36119598663129809</v>
      </c>
      <c r="AU8" s="107">
        <v>-1.5098460606809775E-2</v>
      </c>
      <c r="AV8" s="107">
        <v>2.1223382034643878E-3</v>
      </c>
      <c r="AW8" s="107">
        <v>3.4128041073052296E-4</v>
      </c>
      <c r="AX8" s="107">
        <v>0.10819649445623651</v>
      </c>
      <c r="AY8" s="107">
        <v>4.8222363810076336E-4</v>
      </c>
      <c r="AZ8" s="107">
        <v>1.7546280251555208E-2</v>
      </c>
      <c r="BA8" s="107">
        <v>-1.2457879667596258E-2</v>
      </c>
      <c r="BB8" s="107">
        <v>-2.9102073704470313E-3</v>
      </c>
      <c r="BC8" s="107">
        <v>4.879077241389489E-3</v>
      </c>
      <c r="BD8" s="107">
        <v>2.5061473642998874E-3</v>
      </c>
      <c r="BE8" s="107">
        <v>-2.3438907030178723E-4</v>
      </c>
      <c r="BF8" s="107">
        <v>-2.1097407436237198E-2</v>
      </c>
      <c r="BG8" s="108">
        <v>1.5716252622307103E-3</v>
      </c>
      <c r="BI8" s="115">
        <v>3.1517090947990103E-16</v>
      </c>
      <c r="BK8" t="s">
        <v>176</v>
      </c>
      <c r="BL8" s="121">
        <f>BL4/BL6</f>
        <v>0.85416666666666663</v>
      </c>
      <c r="BM8" s="122">
        <f>BM5/BM6</f>
        <v>0.46296296296296297</v>
      </c>
      <c r="BN8">
        <f>(BL4+BM5)/BN6</f>
        <v>0.71333333333333337</v>
      </c>
      <c r="BP8">
        <v>0.22081717907271106</v>
      </c>
      <c r="BQ8">
        <v>1</v>
      </c>
      <c r="BR8">
        <v>0</v>
      </c>
      <c r="BS8" s="80">
        <f t="shared" si="13"/>
        <v>4</v>
      </c>
      <c r="BT8" s="80">
        <f t="shared" si="14"/>
        <v>0</v>
      </c>
      <c r="BU8" s="80">
        <f t="shared" si="10"/>
        <v>0.92592592592592593</v>
      </c>
      <c r="BV8" s="80">
        <f t="shared" si="11"/>
        <v>1</v>
      </c>
      <c r="BW8" s="80">
        <f t="shared" si="12"/>
        <v>1.851851851851849E-2</v>
      </c>
    </row>
    <row r="9" spans="1:75" ht="15.75" x14ac:dyDescent="0.5">
      <c r="A9" s="83">
        <v>14.9</v>
      </c>
      <c r="B9" s="82">
        <v>59</v>
      </c>
      <c r="C9" s="82">
        <v>6</v>
      </c>
      <c r="D9" s="84">
        <v>0.7</v>
      </c>
      <c r="E9" s="82">
        <v>214</v>
      </c>
      <c r="F9" s="82">
        <v>2</v>
      </c>
      <c r="G9" s="29">
        <v>0</v>
      </c>
      <c r="H9" s="82">
        <v>41</v>
      </c>
      <c r="I9" s="82">
        <v>4</v>
      </c>
      <c r="J9" s="82">
        <v>3</v>
      </c>
      <c r="K9" s="62">
        <v>45</v>
      </c>
      <c r="L9" s="80">
        <v>0</v>
      </c>
      <c r="M9" s="30">
        <v>182</v>
      </c>
      <c r="N9" s="82">
        <v>1</v>
      </c>
      <c r="Q9">
        <v>7.2</v>
      </c>
      <c r="R9">
        <v>41</v>
      </c>
      <c r="S9">
        <v>12</v>
      </c>
      <c r="T9">
        <v>0.879</v>
      </c>
      <c r="U9">
        <v>112</v>
      </c>
      <c r="V9">
        <v>2</v>
      </c>
      <c r="W9">
        <v>0</v>
      </c>
      <c r="X9">
        <v>39</v>
      </c>
      <c r="Y9">
        <v>5</v>
      </c>
      <c r="Z9">
        <v>3</v>
      </c>
      <c r="AA9">
        <v>14</v>
      </c>
      <c r="AB9">
        <v>0</v>
      </c>
      <c r="AC9">
        <v>167</v>
      </c>
      <c r="AD9" s="106">
        <v>0</v>
      </c>
      <c r="AE9" s="107">
        <v>1</v>
      </c>
      <c r="AF9" s="108">
        <f t="shared" si="1"/>
        <v>1</v>
      </c>
      <c r="AG9" s="80">
        <f t="shared" si="2"/>
        <v>0</v>
      </c>
      <c r="AH9" s="80">
        <f t="shared" si="3"/>
        <v>0.49046855114271271</v>
      </c>
      <c r="AI9" s="106">
        <f t="shared" si="4"/>
        <v>0.49046855114271271</v>
      </c>
      <c r="AJ9" s="108">
        <f t="shared" si="5"/>
        <v>0.50953144885728729</v>
      </c>
      <c r="AK9" s="106">
        <f t="shared" si="6"/>
        <v>-0.674263703283562</v>
      </c>
      <c r="AL9" s="108">
        <f t="shared" si="7"/>
        <v>100</v>
      </c>
      <c r="AM9" s="80">
        <f t="shared" si="8"/>
        <v>0.96258739719142672</v>
      </c>
      <c r="AO9" s="115">
        <v>0.69866838280139587</v>
      </c>
      <c r="AQ9" t="s">
        <v>159</v>
      </c>
      <c r="AR9" s="115">
        <v>0.05</v>
      </c>
      <c r="AT9" s="106">
        <v>-5.3025927670924844E-2</v>
      </c>
      <c r="AU9" s="107">
        <v>-1.9401892793713127E-3</v>
      </c>
      <c r="AV9" s="107">
        <v>-2.3393798011674951E-7</v>
      </c>
      <c r="AW9" s="107">
        <v>1.9856996998259647E-5</v>
      </c>
      <c r="AX9" s="107">
        <v>4.8222363810070763E-4</v>
      </c>
      <c r="AY9" s="107">
        <v>9.4437251084096267E-5</v>
      </c>
      <c r="AZ9" s="107">
        <v>3.0804372121136892E-4</v>
      </c>
      <c r="BA9" s="107">
        <v>-1.6365167530155907E-4</v>
      </c>
      <c r="BB9" s="107">
        <v>-5.0478884644676205E-5</v>
      </c>
      <c r="BC9" s="107">
        <v>5.8766835997516079E-5</v>
      </c>
      <c r="BD9" s="107">
        <v>-2.9843041224885471E-4</v>
      </c>
      <c r="BE9" s="107">
        <v>7.332587832168611E-7</v>
      </c>
      <c r="BF9" s="107">
        <v>-7.6795729738037509E-4</v>
      </c>
      <c r="BG9" s="108">
        <v>3.5334965745020456E-4</v>
      </c>
      <c r="BI9" s="115">
        <v>1.2135297348702271E-16</v>
      </c>
      <c r="BP9">
        <v>0.23464845082242669</v>
      </c>
      <c r="BQ9">
        <v>1</v>
      </c>
      <c r="BR9">
        <v>0</v>
      </c>
      <c r="BS9" s="80">
        <f t="shared" si="13"/>
        <v>5</v>
      </c>
      <c r="BT9" s="80">
        <f t="shared" si="14"/>
        <v>0</v>
      </c>
      <c r="BU9" s="80">
        <f t="shared" si="10"/>
        <v>0.90740740740740744</v>
      </c>
      <c r="BV9" s="80">
        <f t="shared" si="11"/>
        <v>1</v>
      </c>
      <c r="BW9" s="80">
        <f t="shared" si="12"/>
        <v>1.8518518518518601E-2</v>
      </c>
    </row>
    <row r="10" spans="1:75" ht="15.75" x14ac:dyDescent="0.5">
      <c r="A10" s="83">
        <v>17.100000000000001</v>
      </c>
      <c r="B10" s="82">
        <v>65</v>
      </c>
      <c r="C10" s="82">
        <v>8</v>
      </c>
      <c r="D10" s="84">
        <v>0.93700000000000006</v>
      </c>
      <c r="E10" s="82">
        <v>215</v>
      </c>
      <c r="F10" s="82">
        <v>4</v>
      </c>
      <c r="G10" s="29">
        <v>1</v>
      </c>
      <c r="H10" s="82">
        <v>31</v>
      </c>
      <c r="I10" s="82">
        <v>12</v>
      </c>
      <c r="J10" s="82">
        <v>5</v>
      </c>
      <c r="K10" s="62">
        <v>42</v>
      </c>
      <c r="L10" s="80">
        <v>1</v>
      </c>
      <c r="M10" s="30">
        <v>192</v>
      </c>
      <c r="N10" s="82">
        <v>0</v>
      </c>
      <c r="Q10">
        <v>7.2</v>
      </c>
      <c r="R10">
        <v>56</v>
      </c>
      <c r="S10">
        <v>4</v>
      </c>
      <c r="T10">
        <v>0.123</v>
      </c>
      <c r="U10">
        <v>113</v>
      </c>
      <c r="V10">
        <v>3</v>
      </c>
      <c r="W10">
        <v>0</v>
      </c>
      <c r="X10">
        <v>45</v>
      </c>
      <c r="Y10">
        <v>6</v>
      </c>
      <c r="Z10">
        <v>3</v>
      </c>
      <c r="AA10">
        <v>36</v>
      </c>
      <c r="AB10">
        <v>0</v>
      </c>
      <c r="AC10">
        <v>167</v>
      </c>
      <c r="AD10" s="106">
        <v>0</v>
      </c>
      <c r="AE10" s="107">
        <v>1</v>
      </c>
      <c r="AF10" s="108">
        <f t="shared" si="1"/>
        <v>1</v>
      </c>
      <c r="AG10" s="80">
        <f t="shared" si="2"/>
        <v>0</v>
      </c>
      <c r="AH10" s="80">
        <f t="shared" si="3"/>
        <v>0.47573095831759943</v>
      </c>
      <c r="AI10" s="106">
        <f t="shared" si="4"/>
        <v>0.47573095831759943</v>
      </c>
      <c r="AJ10" s="108">
        <f t="shared" si="5"/>
        <v>0.52426904168240052</v>
      </c>
      <c r="AK10" s="106">
        <f t="shared" si="6"/>
        <v>-0.64575028810025992</v>
      </c>
      <c r="AL10" s="108">
        <f t="shared" si="7"/>
        <v>100</v>
      </c>
      <c r="AM10" s="80">
        <f t="shared" si="8"/>
        <v>0.90741760526419712</v>
      </c>
      <c r="AO10" s="115">
        <v>1.4310678257843422E-2</v>
      </c>
      <c r="AQ10" t="s">
        <v>160</v>
      </c>
      <c r="AR10" s="117" t="str">
        <f>IF(AR8&lt;AR9,"yes","no")</f>
        <v>yes</v>
      </c>
      <c r="AT10" s="106">
        <v>-0.45514731281418186</v>
      </c>
      <c r="AU10" s="107">
        <v>-5.1513906386213247E-3</v>
      </c>
      <c r="AV10" s="107">
        <v>2.6476323315836089E-4</v>
      </c>
      <c r="AW10" s="107">
        <v>5.5844720180791825E-4</v>
      </c>
      <c r="AX10" s="107">
        <v>1.7546280251554702E-2</v>
      </c>
      <c r="AY10" s="107">
        <v>3.0804372121134773E-4</v>
      </c>
      <c r="AZ10" s="107">
        <v>2.5262283039273636E-2</v>
      </c>
      <c r="BA10" s="107">
        <v>4.5218529615552597E-3</v>
      </c>
      <c r="BB10" s="107">
        <v>-1.9446297106163557E-4</v>
      </c>
      <c r="BC10" s="107">
        <v>-6.2558264330072548E-4</v>
      </c>
      <c r="BD10" s="107">
        <v>-4.3930100179692426E-3</v>
      </c>
      <c r="BE10" s="107">
        <v>-7.2800552532545116E-5</v>
      </c>
      <c r="BF10" s="107">
        <v>-7.8158478899389358E-3</v>
      </c>
      <c r="BG10" s="108">
        <v>2.2428816274868836E-3</v>
      </c>
      <c r="BI10" s="115">
        <v>6.5288039199955335E-16</v>
      </c>
      <c r="BK10" t="s">
        <v>177</v>
      </c>
      <c r="BL10" s="123">
        <v>0.5</v>
      </c>
      <c r="BP10">
        <v>0.23846521361115983</v>
      </c>
      <c r="BQ10">
        <v>1</v>
      </c>
      <c r="BR10">
        <v>0</v>
      </c>
      <c r="BS10" s="80">
        <f t="shared" si="13"/>
        <v>6</v>
      </c>
      <c r="BT10" s="80">
        <f t="shared" si="14"/>
        <v>0</v>
      </c>
      <c r="BU10" s="80">
        <f t="shared" si="10"/>
        <v>0.88888888888888884</v>
      </c>
      <c r="BV10" s="80">
        <f t="shared" si="11"/>
        <v>1</v>
      </c>
      <c r="BW10" s="80">
        <f t="shared" si="12"/>
        <v>1.851851851851849E-2</v>
      </c>
    </row>
    <row r="11" spans="1:75" ht="15.75" x14ac:dyDescent="0.5">
      <c r="A11" s="83">
        <v>9.1999999999999993</v>
      </c>
      <c r="B11" s="82">
        <v>55</v>
      </c>
      <c r="C11" s="82">
        <v>16</v>
      </c>
      <c r="D11" s="84">
        <v>6.5000000000000002E-2</v>
      </c>
      <c r="E11" s="82">
        <v>154</v>
      </c>
      <c r="F11" s="82">
        <v>3</v>
      </c>
      <c r="G11" s="29">
        <v>0</v>
      </c>
      <c r="H11" s="82">
        <v>42</v>
      </c>
      <c r="I11" s="82">
        <v>13</v>
      </c>
      <c r="J11" s="82">
        <v>2</v>
      </c>
      <c r="K11" s="62">
        <v>34</v>
      </c>
      <c r="L11" s="80">
        <v>1</v>
      </c>
      <c r="M11" s="30">
        <v>165</v>
      </c>
      <c r="N11" s="82">
        <v>0</v>
      </c>
      <c r="Q11">
        <v>7.3</v>
      </c>
      <c r="R11">
        <v>56</v>
      </c>
      <c r="S11">
        <v>24</v>
      </c>
      <c r="T11">
        <v>1.56</v>
      </c>
      <c r="U11">
        <v>115</v>
      </c>
      <c r="V11">
        <v>5</v>
      </c>
      <c r="W11">
        <v>0</v>
      </c>
      <c r="X11">
        <v>46</v>
      </c>
      <c r="Y11">
        <v>1</v>
      </c>
      <c r="Z11">
        <v>4</v>
      </c>
      <c r="AA11">
        <v>37</v>
      </c>
      <c r="AB11">
        <v>0</v>
      </c>
      <c r="AC11">
        <v>166</v>
      </c>
      <c r="AD11" s="106">
        <v>1</v>
      </c>
      <c r="AE11" s="107">
        <v>0</v>
      </c>
      <c r="AF11" s="108">
        <f t="shared" si="1"/>
        <v>1</v>
      </c>
      <c r="AG11" s="80">
        <f t="shared" si="2"/>
        <v>1</v>
      </c>
      <c r="AH11" s="80">
        <f t="shared" si="3"/>
        <v>0.78393502410321148</v>
      </c>
      <c r="AI11" s="106">
        <f t="shared" si="4"/>
        <v>0.78393502410321148</v>
      </c>
      <c r="AJ11" s="108">
        <f t="shared" si="5"/>
        <v>0.21606497589678852</v>
      </c>
      <c r="AK11" s="106">
        <f t="shared" si="6"/>
        <v>-0.24342913948562542</v>
      </c>
      <c r="AL11" s="108">
        <f t="shared" si="7"/>
        <v>100</v>
      </c>
      <c r="AM11" s="80">
        <f t="shared" si="8"/>
        <v>0.2756159238375116</v>
      </c>
      <c r="AO11" s="115">
        <v>0.39327254338972267</v>
      </c>
      <c r="AT11" s="106">
        <v>0.23464725351719565</v>
      </c>
      <c r="AU11" s="107">
        <v>-6.9056460810163504E-3</v>
      </c>
      <c r="AV11" s="107">
        <v>-9.3568115407072694E-4</v>
      </c>
      <c r="AW11" s="107">
        <v>1.9078005066012465E-3</v>
      </c>
      <c r="AX11" s="107">
        <v>-1.2457879667595796E-2</v>
      </c>
      <c r="AY11" s="107">
        <v>-1.6365167530146748E-4</v>
      </c>
      <c r="AZ11" s="107">
        <v>4.5218529615557732E-3</v>
      </c>
      <c r="BA11" s="107">
        <v>0.24032581273121259</v>
      </c>
      <c r="BB11" s="107">
        <v>1.3656269770348382E-3</v>
      </c>
      <c r="BC11" s="107">
        <v>-1.0350381290834903E-3</v>
      </c>
      <c r="BD11" s="107">
        <v>-1.9036455765654948E-3</v>
      </c>
      <c r="BE11" s="107">
        <v>-7.427428355408377E-4</v>
      </c>
      <c r="BF11" s="107">
        <v>-2.4213709374520751E-2</v>
      </c>
      <c r="BG11" s="108">
        <v>-1.1676175324362007E-3</v>
      </c>
      <c r="BI11" s="115">
        <v>8.0186129278513904E-16</v>
      </c>
      <c r="BP11">
        <v>0.23893042913364596</v>
      </c>
      <c r="BQ11">
        <v>1</v>
      </c>
      <c r="BR11">
        <v>0</v>
      </c>
      <c r="BS11" s="80">
        <f t="shared" si="13"/>
        <v>7</v>
      </c>
      <c r="BT11" s="80">
        <f t="shared" si="14"/>
        <v>0</v>
      </c>
      <c r="BU11" s="80">
        <f t="shared" si="10"/>
        <v>0.87037037037037035</v>
      </c>
      <c r="BV11" s="80">
        <f t="shared" si="11"/>
        <v>1</v>
      </c>
      <c r="BW11" s="80">
        <f t="shared" si="12"/>
        <v>1.851851851851849E-2</v>
      </c>
    </row>
    <row r="12" spans="1:75" ht="15.75" x14ac:dyDescent="0.5">
      <c r="A12" s="83">
        <v>10.3</v>
      </c>
      <c r="B12" s="82">
        <v>65</v>
      </c>
      <c r="C12" s="82">
        <v>10</v>
      </c>
      <c r="D12" s="84">
        <v>2.1440000000000001</v>
      </c>
      <c r="E12" s="82">
        <v>97</v>
      </c>
      <c r="F12" s="82">
        <v>2</v>
      </c>
      <c r="G12" s="29">
        <v>0</v>
      </c>
      <c r="H12" s="82">
        <v>32</v>
      </c>
      <c r="I12" s="82">
        <v>8</v>
      </c>
      <c r="J12" s="82">
        <v>2</v>
      </c>
      <c r="K12" s="62">
        <v>51</v>
      </c>
      <c r="L12" s="80">
        <v>1</v>
      </c>
      <c r="M12" s="30">
        <v>180</v>
      </c>
      <c r="N12" s="82">
        <v>1</v>
      </c>
      <c r="Q12">
        <v>7.4</v>
      </c>
      <c r="R12">
        <v>44</v>
      </c>
      <c r="S12">
        <v>12</v>
      </c>
      <c r="T12">
        <v>0.97399999999999998</v>
      </c>
      <c r="U12">
        <v>117</v>
      </c>
      <c r="V12">
        <v>3</v>
      </c>
      <c r="W12">
        <v>0</v>
      </c>
      <c r="X12">
        <v>33</v>
      </c>
      <c r="Y12">
        <v>6</v>
      </c>
      <c r="Z12">
        <v>2</v>
      </c>
      <c r="AA12">
        <v>22</v>
      </c>
      <c r="AB12">
        <v>1</v>
      </c>
      <c r="AC12">
        <v>170</v>
      </c>
      <c r="AD12" s="106">
        <v>0</v>
      </c>
      <c r="AE12" s="107">
        <v>1</v>
      </c>
      <c r="AF12" s="108">
        <f t="shared" si="1"/>
        <v>1</v>
      </c>
      <c r="AG12" s="80">
        <f t="shared" si="2"/>
        <v>0</v>
      </c>
      <c r="AH12" s="80">
        <f t="shared" si="3"/>
        <v>0.52197676863989761</v>
      </c>
      <c r="AI12" s="106">
        <f t="shared" si="4"/>
        <v>0.52197676863989761</v>
      </c>
      <c r="AJ12" s="108">
        <f t="shared" si="5"/>
        <v>0.47802323136010239</v>
      </c>
      <c r="AK12" s="106">
        <f t="shared" si="6"/>
        <v>-0.7380959464999175</v>
      </c>
      <c r="AL12" s="108">
        <f t="shared" si="7"/>
        <v>0</v>
      </c>
      <c r="AM12" s="80">
        <f t="shared" si="8"/>
        <v>1.0919485380548051</v>
      </c>
      <c r="AO12" s="115">
        <v>-0.60809737686189391</v>
      </c>
      <c r="AQ12" t="s">
        <v>161</v>
      </c>
      <c r="AR12" s="114">
        <f>1-AR4/AR3</f>
        <v>0.15660376058369951</v>
      </c>
      <c r="AT12" s="106">
        <v>-2.9726419664091702E-2</v>
      </c>
      <c r="AU12" s="107">
        <v>2.2697843439735341E-3</v>
      </c>
      <c r="AV12" s="107">
        <v>-3.4136623794595521E-4</v>
      </c>
      <c r="AW12" s="107">
        <v>-1.4088828311166543E-5</v>
      </c>
      <c r="AX12" s="107">
        <v>-2.9102073704469164E-3</v>
      </c>
      <c r="AY12" s="107">
        <v>-5.0478884644669429E-5</v>
      </c>
      <c r="AZ12" s="107">
        <v>-1.944629710615832E-4</v>
      </c>
      <c r="BA12" s="107">
        <v>1.3656269770347673E-3</v>
      </c>
      <c r="BB12" s="107">
        <v>1.2935149473175963E-3</v>
      </c>
      <c r="BC12" s="107">
        <v>-1.197021952245898E-3</v>
      </c>
      <c r="BD12" s="107">
        <v>-2.3572147592712867E-3</v>
      </c>
      <c r="BE12" s="107">
        <v>2.8832692293881406E-6</v>
      </c>
      <c r="BF12" s="107">
        <v>6.9052573904461638E-3</v>
      </c>
      <c r="BG12" s="108">
        <v>-1.0958501173616558E-5</v>
      </c>
      <c r="BI12" s="115">
        <v>1.4817027464509059E-16</v>
      </c>
      <c r="BP12">
        <v>0.24752501194153509</v>
      </c>
      <c r="BQ12">
        <v>1</v>
      </c>
      <c r="BR12">
        <v>0</v>
      </c>
      <c r="BS12" s="80">
        <f t="shared" si="13"/>
        <v>8</v>
      </c>
      <c r="BT12" s="80">
        <f t="shared" si="14"/>
        <v>0</v>
      </c>
      <c r="BU12" s="80">
        <f t="shared" si="10"/>
        <v>0.85185185185185186</v>
      </c>
      <c r="BV12" s="80">
        <f t="shared" si="11"/>
        <v>1</v>
      </c>
      <c r="BW12" s="80">
        <f t="shared" si="12"/>
        <v>1.851851851851849E-2</v>
      </c>
    </row>
    <row r="13" spans="1:75" ht="15.75" x14ac:dyDescent="0.5">
      <c r="A13" s="83">
        <v>19.3</v>
      </c>
      <c r="B13" s="82">
        <v>74</v>
      </c>
      <c r="C13" s="82">
        <v>7</v>
      </c>
      <c r="D13" s="84">
        <v>0.248</v>
      </c>
      <c r="E13" s="82">
        <v>301</v>
      </c>
      <c r="F13" s="82">
        <v>1</v>
      </c>
      <c r="G13" s="29">
        <v>1</v>
      </c>
      <c r="H13" s="82">
        <v>39</v>
      </c>
      <c r="I13" s="82">
        <v>21</v>
      </c>
      <c r="J13" s="82">
        <v>5</v>
      </c>
      <c r="K13" s="62">
        <v>86</v>
      </c>
      <c r="L13" s="80">
        <v>1</v>
      </c>
      <c r="M13" s="30">
        <v>187</v>
      </c>
      <c r="N13" s="82">
        <v>1</v>
      </c>
      <c r="Q13">
        <v>7.4</v>
      </c>
      <c r="R13">
        <v>51</v>
      </c>
      <c r="S13">
        <v>4</v>
      </c>
      <c r="T13">
        <v>1.083</v>
      </c>
      <c r="U13">
        <v>101</v>
      </c>
      <c r="V13">
        <v>2</v>
      </c>
      <c r="W13">
        <v>0</v>
      </c>
      <c r="X13">
        <v>53</v>
      </c>
      <c r="Y13">
        <v>7</v>
      </c>
      <c r="Z13">
        <v>4</v>
      </c>
      <c r="AA13">
        <v>28</v>
      </c>
      <c r="AB13">
        <v>0</v>
      </c>
      <c r="AC13">
        <v>167</v>
      </c>
      <c r="AD13" s="106">
        <v>0</v>
      </c>
      <c r="AE13" s="107">
        <v>1</v>
      </c>
      <c r="AF13" s="108">
        <f t="shared" si="1"/>
        <v>1</v>
      </c>
      <c r="AG13" s="80">
        <f t="shared" si="2"/>
        <v>0</v>
      </c>
      <c r="AH13" s="80">
        <f t="shared" si="3"/>
        <v>0.24752501194153509</v>
      </c>
      <c r="AI13" s="106">
        <f t="shared" si="4"/>
        <v>0.24752501194153509</v>
      </c>
      <c r="AJ13" s="108">
        <f t="shared" si="5"/>
        <v>0.75247498805846491</v>
      </c>
      <c r="AK13" s="106">
        <f t="shared" si="6"/>
        <v>-0.28438752137202788</v>
      </c>
      <c r="AL13" s="108">
        <f t="shared" si="7"/>
        <v>100</v>
      </c>
      <c r="AM13" s="80">
        <f t="shared" si="8"/>
        <v>0.32894782666490863</v>
      </c>
      <c r="AO13" s="115">
        <v>-9.7144074578271372E-2</v>
      </c>
      <c r="AQ13" t="s">
        <v>162</v>
      </c>
      <c r="AR13" s="115">
        <f>1-EXP((-2/AF154)*(AR4-AR3))</f>
        <v>0.18507198359951971</v>
      </c>
      <c r="AT13" s="106">
        <v>1.4250718277822446E-2</v>
      </c>
      <c r="AU13" s="107">
        <v>-4.9824861005476773E-3</v>
      </c>
      <c r="AV13" s="107">
        <v>6.4671418679422207E-4</v>
      </c>
      <c r="AW13" s="107">
        <v>5.713932493797494E-5</v>
      </c>
      <c r="AX13" s="107">
        <v>4.8790772413894847E-3</v>
      </c>
      <c r="AY13" s="107">
        <v>5.8766835997520822E-5</v>
      </c>
      <c r="AZ13" s="107">
        <v>-6.2558264330067723E-4</v>
      </c>
      <c r="BA13" s="107">
        <v>-1.0350381290835011E-3</v>
      </c>
      <c r="BB13" s="107">
        <v>-1.1970219522459023E-3</v>
      </c>
      <c r="BC13" s="107">
        <v>4.8619438461932315E-3</v>
      </c>
      <c r="BD13" s="107">
        <v>2.3230164189321184E-3</v>
      </c>
      <c r="BE13" s="107">
        <v>1.7202096675540517E-5</v>
      </c>
      <c r="BF13" s="107">
        <v>-1.6655407325742153E-2</v>
      </c>
      <c r="BG13" s="108">
        <v>-3.0017071281587777E-5</v>
      </c>
      <c r="BI13" s="115">
        <v>-1.1544707748131459E-16</v>
      </c>
      <c r="BP13">
        <v>0.25559208223052932</v>
      </c>
      <c r="BQ13">
        <v>1</v>
      </c>
      <c r="BR13">
        <v>0</v>
      </c>
      <c r="BS13" s="80">
        <f t="shared" si="13"/>
        <v>9</v>
      </c>
      <c r="BT13" s="80">
        <f t="shared" si="14"/>
        <v>0</v>
      </c>
      <c r="BU13" s="80">
        <f t="shared" si="10"/>
        <v>0.83333333333333337</v>
      </c>
      <c r="BV13" s="80">
        <f t="shared" si="11"/>
        <v>1</v>
      </c>
      <c r="BW13" s="80">
        <f t="shared" si="12"/>
        <v>0</v>
      </c>
    </row>
    <row r="14" spans="1:75" ht="15.75" x14ac:dyDescent="0.5">
      <c r="A14" s="83">
        <v>8.1</v>
      </c>
      <c r="B14" s="82">
        <v>43</v>
      </c>
      <c r="C14" s="82">
        <v>23</v>
      </c>
      <c r="D14" s="84">
        <v>1.607</v>
      </c>
      <c r="E14" s="82">
        <v>123</v>
      </c>
      <c r="F14" s="82">
        <v>1</v>
      </c>
      <c r="G14" s="29">
        <v>0</v>
      </c>
      <c r="H14" s="82">
        <v>45</v>
      </c>
      <c r="I14" s="82">
        <v>8</v>
      </c>
      <c r="J14" s="82">
        <v>3</v>
      </c>
      <c r="K14" s="62">
        <v>19</v>
      </c>
      <c r="L14" s="80">
        <v>0</v>
      </c>
      <c r="M14" s="30">
        <v>170</v>
      </c>
      <c r="N14" s="82">
        <v>0</v>
      </c>
      <c r="Q14">
        <v>7.5</v>
      </c>
      <c r="R14">
        <v>43</v>
      </c>
      <c r="S14">
        <v>5</v>
      </c>
      <c r="T14">
        <v>0.48</v>
      </c>
      <c r="U14">
        <v>59</v>
      </c>
      <c r="V14">
        <v>3</v>
      </c>
      <c r="W14">
        <v>0</v>
      </c>
      <c r="X14">
        <v>30</v>
      </c>
      <c r="Y14">
        <v>4</v>
      </c>
      <c r="Z14">
        <v>2</v>
      </c>
      <c r="AA14">
        <v>17</v>
      </c>
      <c r="AB14">
        <v>0</v>
      </c>
      <c r="AC14">
        <v>175</v>
      </c>
      <c r="AD14" s="106">
        <v>0</v>
      </c>
      <c r="AE14" s="107">
        <v>1</v>
      </c>
      <c r="AF14" s="108">
        <f t="shared" si="1"/>
        <v>1</v>
      </c>
      <c r="AG14" s="80">
        <f t="shared" si="2"/>
        <v>0</v>
      </c>
      <c r="AH14" s="80">
        <f t="shared" si="3"/>
        <v>0.6499515353144476</v>
      </c>
      <c r="AI14" s="106">
        <f t="shared" si="4"/>
        <v>0.6499515353144476</v>
      </c>
      <c r="AJ14" s="108">
        <f t="shared" si="5"/>
        <v>0.3500484646855524</v>
      </c>
      <c r="AK14" s="106">
        <f t="shared" si="6"/>
        <v>-1.0496836635546869</v>
      </c>
      <c r="AL14" s="108">
        <f t="shared" si="7"/>
        <v>0</v>
      </c>
      <c r="AM14" s="80">
        <f t="shared" si="8"/>
        <v>1.8567472818322381</v>
      </c>
      <c r="AO14" s="115">
        <v>0.12700024885387706</v>
      </c>
      <c r="AQ14" t="s">
        <v>163</v>
      </c>
      <c r="AR14" s="116">
        <f>AR13/(1-EXP(2*AR3/AF154))</f>
        <v>0.25375790909046037</v>
      </c>
      <c r="AT14" s="106">
        <v>4.2091663314074636E-2</v>
      </c>
      <c r="AU14" s="107">
        <v>7.9451489051273502E-4</v>
      </c>
      <c r="AV14" s="107">
        <v>1.0830720006294299E-3</v>
      </c>
      <c r="AW14" s="107">
        <v>-1.4495682322569631E-4</v>
      </c>
      <c r="AX14" s="107">
        <v>2.506147364299746E-3</v>
      </c>
      <c r="AY14" s="107">
        <v>-2.9843041224890307E-4</v>
      </c>
      <c r="AZ14" s="107">
        <v>-4.3930100179696095E-3</v>
      </c>
      <c r="BA14" s="107">
        <v>-1.9036455765651325E-3</v>
      </c>
      <c r="BB14" s="107">
        <v>-2.3572147592713123E-3</v>
      </c>
      <c r="BC14" s="107">
        <v>2.3230164189321674E-3</v>
      </c>
      <c r="BD14" s="107">
        <v>3.7875054032363166E-2</v>
      </c>
      <c r="BE14" s="107">
        <v>-1.2197809639762735E-4</v>
      </c>
      <c r="BF14" s="107">
        <v>2.3158589202365552E-2</v>
      </c>
      <c r="BG14" s="108">
        <v>-5.9439631234905327E-4</v>
      </c>
      <c r="BI14" s="115">
        <v>-3.0076366901115153E-16</v>
      </c>
      <c r="BP14">
        <v>0.26182234864948128</v>
      </c>
      <c r="BQ14">
        <v>0</v>
      </c>
      <c r="BR14">
        <v>1</v>
      </c>
      <c r="BS14" s="80">
        <f t="shared" si="13"/>
        <v>9</v>
      </c>
      <c r="BT14" s="80">
        <f t="shared" si="14"/>
        <v>1</v>
      </c>
      <c r="BU14" s="80">
        <f t="shared" si="10"/>
        <v>0.83333333333333337</v>
      </c>
      <c r="BV14" s="80">
        <f t="shared" si="11"/>
        <v>0.98958333333333337</v>
      </c>
      <c r="BW14" s="80">
        <f t="shared" si="12"/>
        <v>1.8325617283950591E-2</v>
      </c>
    </row>
    <row r="15" spans="1:75" ht="15.75" x14ac:dyDescent="0.5">
      <c r="A15" s="83">
        <v>9.1</v>
      </c>
      <c r="B15" s="82">
        <v>78</v>
      </c>
      <c r="C15" s="82">
        <v>3</v>
      </c>
      <c r="D15" s="84">
        <v>1.6240000000000001</v>
      </c>
      <c r="E15" s="82">
        <v>148</v>
      </c>
      <c r="F15" s="82">
        <v>5</v>
      </c>
      <c r="G15" s="29">
        <v>0</v>
      </c>
      <c r="H15" s="82">
        <v>39</v>
      </c>
      <c r="I15" s="82">
        <v>11</v>
      </c>
      <c r="J15" s="82">
        <v>4</v>
      </c>
      <c r="K15" s="62">
        <v>59</v>
      </c>
      <c r="L15" s="80">
        <v>0</v>
      </c>
      <c r="M15" s="30">
        <v>175</v>
      </c>
      <c r="N15" s="82">
        <v>1</v>
      </c>
      <c r="Q15">
        <v>7.5</v>
      </c>
      <c r="R15">
        <v>51</v>
      </c>
      <c r="S15">
        <v>18</v>
      </c>
      <c r="T15">
        <v>0.23100000000000001</v>
      </c>
      <c r="U15">
        <v>109</v>
      </c>
      <c r="V15">
        <v>5</v>
      </c>
      <c r="W15">
        <v>0</v>
      </c>
      <c r="X15">
        <v>41</v>
      </c>
      <c r="Y15">
        <v>7</v>
      </c>
      <c r="Z15">
        <v>3</v>
      </c>
      <c r="AA15">
        <v>29</v>
      </c>
      <c r="AB15">
        <v>1</v>
      </c>
      <c r="AC15">
        <v>165</v>
      </c>
      <c r="AD15" s="106">
        <v>1</v>
      </c>
      <c r="AE15" s="107">
        <v>0</v>
      </c>
      <c r="AF15" s="108">
        <f t="shared" si="1"/>
        <v>1</v>
      </c>
      <c r="AG15" s="80">
        <f t="shared" si="2"/>
        <v>1</v>
      </c>
      <c r="AH15" s="80">
        <f t="shared" si="3"/>
        <v>0.38241087887288344</v>
      </c>
      <c r="AI15" s="106">
        <f t="shared" si="4"/>
        <v>0.38241087887288344</v>
      </c>
      <c r="AJ15" s="108">
        <f t="shared" si="5"/>
        <v>0.6175891211271165</v>
      </c>
      <c r="AK15" s="106">
        <f t="shared" si="6"/>
        <v>-0.9612596492741895</v>
      </c>
      <c r="AL15" s="108">
        <f t="shared" si="7"/>
        <v>0</v>
      </c>
      <c r="AM15" s="80">
        <f t="shared" si="8"/>
        <v>1.6149883678712191</v>
      </c>
      <c r="AO15" s="115">
        <v>-0.15401029799011112</v>
      </c>
      <c r="AT15" s="106">
        <v>9.7785884896879269E-3</v>
      </c>
      <c r="AU15" s="107">
        <v>1.6123185022217024E-4</v>
      </c>
      <c r="AV15" s="107">
        <v>-2.2862954906564063E-4</v>
      </c>
      <c r="AW15" s="107">
        <v>-8.5687790413433081E-6</v>
      </c>
      <c r="AX15" s="107">
        <v>-2.3438907030177918E-4</v>
      </c>
      <c r="AY15" s="107">
        <v>7.3325878321974239E-7</v>
      </c>
      <c r="AZ15" s="107">
        <v>-7.2800552532544208E-5</v>
      </c>
      <c r="BA15" s="107">
        <v>-7.427428355408261E-4</v>
      </c>
      <c r="BB15" s="107">
        <v>2.8832692293894582E-6</v>
      </c>
      <c r="BC15" s="107">
        <v>1.7202096675545874E-5</v>
      </c>
      <c r="BD15" s="107">
        <v>-1.2197809639763162E-4</v>
      </c>
      <c r="BE15" s="107">
        <v>1.902336753563678E-4</v>
      </c>
      <c r="BF15" s="107">
        <v>-1.0456269534163238E-3</v>
      </c>
      <c r="BG15" s="108">
        <v>-2.5930836685876439E-5</v>
      </c>
      <c r="BI15" s="115">
        <v>-3.139300324111336E-17</v>
      </c>
      <c r="BP15">
        <v>0.26939267458930788</v>
      </c>
      <c r="BQ15">
        <v>1</v>
      </c>
      <c r="BR15">
        <v>0</v>
      </c>
      <c r="BS15" s="80">
        <f t="shared" si="13"/>
        <v>10</v>
      </c>
      <c r="BT15" s="80">
        <f t="shared" si="14"/>
        <v>1</v>
      </c>
      <c r="BU15" s="80">
        <f t="shared" si="10"/>
        <v>0.81481481481481488</v>
      </c>
      <c r="BV15" s="80">
        <f t="shared" si="11"/>
        <v>0.98958333333333337</v>
      </c>
      <c r="BW15" s="80">
        <f t="shared" si="12"/>
        <v>1.8325617283950699E-2</v>
      </c>
    </row>
    <row r="16" spans="1:75" ht="15.75" x14ac:dyDescent="0.5">
      <c r="A16" s="83">
        <v>15.7</v>
      </c>
      <c r="B16" s="82">
        <v>67</v>
      </c>
      <c r="C16" s="82">
        <v>9</v>
      </c>
      <c r="D16" s="84">
        <v>0.05</v>
      </c>
      <c r="E16" s="82">
        <v>228</v>
      </c>
      <c r="F16" s="82">
        <v>4</v>
      </c>
      <c r="G16" s="29">
        <v>1</v>
      </c>
      <c r="H16" s="82">
        <v>31</v>
      </c>
      <c r="I16" s="82">
        <v>13</v>
      </c>
      <c r="J16" s="82">
        <v>1</v>
      </c>
      <c r="K16" s="62">
        <v>70</v>
      </c>
      <c r="L16" s="80">
        <v>1</v>
      </c>
      <c r="M16" s="30">
        <v>181</v>
      </c>
      <c r="N16" s="82">
        <v>0</v>
      </c>
      <c r="Q16">
        <v>7.6</v>
      </c>
      <c r="R16">
        <v>42</v>
      </c>
      <c r="S16">
        <v>1</v>
      </c>
      <c r="T16">
        <v>1.4279999999999999</v>
      </c>
      <c r="U16">
        <v>121</v>
      </c>
      <c r="V16">
        <v>4</v>
      </c>
      <c r="W16">
        <v>0</v>
      </c>
      <c r="X16">
        <v>45</v>
      </c>
      <c r="Y16">
        <v>5</v>
      </c>
      <c r="Z16">
        <v>4</v>
      </c>
      <c r="AA16">
        <v>14</v>
      </c>
      <c r="AB16">
        <v>0</v>
      </c>
      <c r="AC16">
        <v>165</v>
      </c>
      <c r="AD16" s="106">
        <v>1</v>
      </c>
      <c r="AE16" s="107">
        <v>0</v>
      </c>
      <c r="AF16" s="108">
        <f t="shared" si="1"/>
        <v>1</v>
      </c>
      <c r="AG16" s="80">
        <f t="shared" si="2"/>
        <v>1</v>
      </c>
      <c r="AH16" s="80">
        <f t="shared" si="3"/>
        <v>0.49503649760908308</v>
      </c>
      <c r="AI16" s="106">
        <f t="shared" si="4"/>
        <v>0.49503649760908308</v>
      </c>
      <c r="AJ16" s="108">
        <f t="shared" si="5"/>
        <v>0.50496350239091692</v>
      </c>
      <c r="AK16" s="106">
        <f t="shared" si="6"/>
        <v>-0.70312378658795494</v>
      </c>
      <c r="AL16" s="108">
        <f t="shared" si="7"/>
        <v>0</v>
      </c>
      <c r="AM16" s="80">
        <f t="shared" si="8"/>
        <v>1.0200530765504747</v>
      </c>
      <c r="AO16" s="115">
        <v>7.2640920278158041E-3</v>
      </c>
      <c r="AQ16" t="s">
        <v>164</v>
      </c>
      <c r="AR16" s="114">
        <f>AM154</f>
        <v>160.13646948397786</v>
      </c>
      <c r="AT16" s="106">
        <v>-0.15835238690773168</v>
      </c>
      <c r="AU16" s="107">
        <v>1.5384221610112063E-2</v>
      </c>
      <c r="AV16" s="107">
        <v>-6.9275845386416925E-4</v>
      </c>
      <c r="AW16" s="107">
        <v>-1.2618958817238153E-3</v>
      </c>
      <c r="AX16" s="107">
        <v>-2.1097407436236618E-2</v>
      </c>
      <c r="AY16" s="107">
        <v>-7.6795729738037216E-4</v>
      </c>
      <c r="AZ16" s="107">
        <v>-7.8158478899388786E-3</v>
      </c>
      <c r="BA16" s="107">
        <v>-2.4213709374520775E-2</v>
      </c>
      <c r="BB16" s="107">
        <v>6.9052573904461387E-3</v>
      </c>
      <c r="BC16" s="107">
        <v>-1.6655407325742101E-2</v>
      </c>
      <c r="BD16" s="107">
        <v>2.3158589202365742E-2</v>
      </c>
      <c r="BE16" s="107">
        <v>-1.0456269534163279E-3</v>
      </c>
      <c r="BF16" s="107">
        <v>0.28899386790840009</v>
      </c>
      <c r="BG16" s="108">
        <v>-4.1377063049932662E-4</v>
      </c>
      <c r="BI16" s="115">
        <v>9.740889316365458E-16</v>
      </c>
      <c r="BP16">
        <v>0.27732565447899005</v>
      </c>
      <c r="BQ16">
        <v>1</v>
      </c>
      <c r="BR16">
        <v>0</v>
      </c>
      <c r="BS16" s="80">
        <f t="shared" si="13"/>
        <v>11</v>
      </c>
      <c r="BT16" s="80">
        <f t="shared" si="14"/>
        <v>1</v>
      </c>
      <c r="BU16" s="80">
        <f t="shared" si="10"/>
        <v>0.79629629629629628</v>
      </c>
      <c r="BV16" s="80">
        <f t="shared" si="11"/>
        <v>0.98958333333333337</v>
      </c>
      <c r="BW16" s="80">
        <f t="shared" si="12"/>
        <v>1.8325617283950591E-2</v>
      </c>
    </row>
    <row r="17" spans="1:75" ht="15.75" x14ac:dyDescent="0.5">
      <c r="A17" s="83">
        <v>9.8000000000000007</v>
      </c>
      <c r="B17" s="82">
        <v>62</v>
      </c>
      <c r="C17" s="82">
        <v>16</v>
      </c>
      <c r="D17" s="84">
        <v>0.58799999999999997</v>
      </c>
      <c r="E17" s="82">
        <v>136</v>
      </c>
      <c r="F17" s="82">
        <v>4</v>
      </c>
      <c r="G17" s="29">
        <v>1</v>
      </c>
      <c r="H17" s="82">
        <v>41</v>
      </c>
      <c r="I17" s="82">
        <v>10</v>
      </c>
      <c r="J17" s="82">
        <v>3</v>
      </c>
      <c r="K17" s="62">
        <v>44</v>
      </c>
      <c r="L17" s="80">
        <v>1</v>
      </c>
      <c r="M17" s="30">
        <v>167</v>
      </c>
      <c r="N17" s="82">
        <v>1</v>
      </c>
      <c r="Q17">
        <v>7.6</v>
      </c>
      <c r="R17">
        <v>50</v>
      </c>
      <c r="S17">
        <v>3</v>
      </c>
      <c r="T17">
        <v>0.53200000000000003</v>
      </c>
      <c r="U17">
        <v>111</v>
      </c>
      <c r="V17">
        <v>2</v>
      </c>
      <c r="W17">
        <v>0</v>
      </c>
      <c r="X17">
        <v>46</v>
      </c>
      <c r="Y17">
        <v>3</v>
      </c>
      <c r="Z17">
        <v>4</v>
      </c>
      <c r="AA17">
        <v>26</v>
      </c>
      <c r="AB17">
        <v>0</v>
      </c>
      <c r="AC17">
        <v>172</v>
      </c>
      <c r="AD17" s="106">
        <v>0</v>
      </c>
      <c r="AE17" s="107">
        <v>1</v>
      </c>
      <c r="AF17" s="108">
        <f t="shared" si="1"/>
        <v>1</v>
      </c>
      <c r="AG17" s="80">
        <f t="shared" si="2"/>
        <v>0</v>
      </c>
      <c r="AH17" s="80">
        <f t="shared" si="3"/>
        <v>0.27732565447899005</v>
      </c>
      <c r="AI17" s="106">
        <f t="shared" si="4"/>
        <v>0.27732565447899005</v>
      </c>
      <c r="AJ17" s="108">
        <f t="shared" si="5"/>
        <v>0.72267434552100995</v>
      </c>
      <c r="AK17" s="106">
        <f t="shared" si="6"/>
        <v>-0.32479657942620777</v>
      </c>
      <c r="AL17" s="108">
        <f t="shared" si="7"/>
        <v>100</v>
      </c>
      <c r="AM17" s="80">
        <f t="shared" si="8"/>
        <v>0.38374913430620389</v>
      </c>
      <c r="AO17" s="115">
        <v>-1.5994768645894604</v>
      </c>
      <c r="AQ17" t="s">
        <v>101</v>
      </c>
      <c r="AR17" s="115">
        <f>COUNT(AF4:AF153)-2</f>
        <v>148</v>
      </c>
      <c r="AT17" s="109">
        <v>-0.3610532210982389</v>
      </c>
      <c r="AU17" s="110">
        <v>-8.6561930445364574E-3</v>
      </c>
      <c r="AV17" s="110">
        <v>1.8467667358780822E-4</v>
      </c>
      <c r="AW17" s="110">
        <v>2.8505515461539334E-4</v>
      </c>
      <c r="AX17" s="110">
        <v>1.5716252622303009E-3</v>
      </c>
      <c r="AY17" s="110">
        <v>3.5334965745019003E-4</v>
      </c>
      <c r="AZ17" s="110">
        <v>2.2428816274869283E-3</v>
      </c>
      <c r="BA17" s="110">
        <v>-1.1676175324367268E-3</v>
      </c>
      <c r="BB17" s="110">
        <v>-1.0958501173659133E-5</v>
      </c>
      <c r="BC17" s="110">
        <v>-3.0017071281623305E-5</v>
      </c>
      <c r="BD17" s="110">
        <v>-5.9439631234872313E-4</v>
      </c>
      <c r="BE17" s="110">
        <v>-2.5930836685888501E-5</v>
      </c>
      <c r="BF17" s="110">
        <v>-4.1377063049932369E-4</v>
      </c>
      <c r="BG17" s="111">
        <v>2.203810158892097E-3</v>
      </c>
      <c r="BI17" s="116">
        <v>8.0190376912078295E-16</v>
      </c>
      <c r="BP17">
        <v>0.27758905202398659</v>
      </c>
      <c r="BQ17">
        <v>1</v>
      </c>
      <c r="BR17">
        <v>0</v>
      </c>
      <c r="BS17" s="80">
        <f t="shared" si="13"/>
        <v>12</v>
      </c>
      <c r="BT17" s="80">
        <f t="shared" si="14"/>
        <v>1</v>
      </c>
      <c r="BU17" s="80">
        <f t="shared" si="10"/>
        <v>0.77777777777777779</v>
      </c>
      <c r="BV17" s="80">
        <f t="shared" si="11"/>
        <v>0.98958333333333337</v>
      </c>
      <c r="BW17" s="80">
        <f t="shared" si="12"/>
        <v>1.8325617283950591E-2</v>
      </c>
    </row>
    <row r="18" spans="1:75" ht="15.75" x14ac:dyDescent="0.5">
      <c r="A18" s="83">
        <v>19.5</v>
      </c>
      <c r="B18" s="82">
        <v>99</v>
      </c>
      <c r="C18" s="82">
        <v>9</v>
      </c>
      <c r="D18" s="84">
        <v>1.76</v>
      </c>
      <c r="E18" s="82">
        <v>369</v>
      </c>
      <c r="F18" s="82">
        <v>4</v>
      </c>
      <c r="G18" s="29">
        <v>1</v>
      </c>
      <c r="H18" s="82">
        <v>38</v>
      </c>
      <c r="I18" s="82">
        <v>12</v>
      </c>
      <c r="J18" s="82">
        <v>2</v>
      </c>
      <c r="K18" s="62">
        <v>68</v>
      </c>
      <c r="L18" s="80">
        <v>1</v>
      </c>
      <c r="M18" s="30">
        <v>170</v>
      </c>
      <c r="N18" s="82">
        <v>0</v>
      </c>
      <c r="Q18">
        <v>7.6</v>
      </c>
      <c r="R18">
        <v>51</v>
      </c>
      <c r="S18">
        <v>15</v>
      </c>
      <c r="T18">
        <v>0.93500000000000005</v>
      </c>
      <c r="U18">
        <v>112</v>
      </c>
      <c r="V18">
        <v>4</v>
      </c>
      <c r="W18">
        <v>0</v>
      </c>
      <c r="X18">
        <v>36</v>
      </c>
      <c r="Y18">
        <v>4</v>
      </c>
      <c r="Z18">
        <v>3</v>
      </c>
      <c r="AA18">
        <v>29</v>
      </c>
      <c r="AB18">
        <v>0</v>
      </c>
      <c r="AC18">
        <v>171</v>
      </c>
      <c r="AD18" s="106">
        <v>1</v>
      </c>
      <c r="AE18" s="107">
        <v>0</v>
      </c>
      <c r="AF18" s="108">
        <f t="shared" si="1"/>
        <v>1</v>
      </c>
      <c r="AG18" s="80">
        <f t="shared" si="2"/>
        <v>1</v>
      </c>
      <c r="AH18" s="80">
        <f t="shared" si="3"/>
        <v>0.84485997140726388</v>
      </c>
      <c r="AI18" s="106">
        <f t="shared" si="4"/>
        <v>0.84485997140726388</v>
      </c>
      <c r="AJ18" s="108">
        <f t="shared" si="5"/>
        <v>0.15514002859273612</v>
      </c>
      <c r="AK18" s="106">
        <f t="shared" si="6"/>
        <v>-0.16858437966802706</v>
      </c>
      <c r="AL18" s="108">
        <f t="shared" si="7"/>
        <v>100</v>
      </c>
      <c r="AM18" s="80">
        <f t="shared" si="8"/>
        <v>0.18362809677717709</v>
      </c>
      <c r="AO18" s="116">
        <v>7.399045266496293E-2</v>
      </c>
      <c r="AQ18" t="s">
        <v>158</v>
      </c>
      <c r="AR18" s="115">
        <f>_xlfn.CHISQ.DIST.RT(AR16,AR17)</f>
        <v>0.23406884762522948</v>
      </c>
      <c r="BP18">
        <v>0.29318432409799439</v>
      </c>
      <c r="BQ18">
        <v>1</v>
      </c>
      <c r="BR18">
        <v>0</v>
      </c>
      <c r="BS18" s="80">
        <f t="shared" si="13"/>
        <v>13</v>
      </c>
      <c r="BT18" s="80">
        <f t="shared" si="14"/>
        <v>1</v>
      </c>
      <c r="BU18" s="80">
        <f t="shared" si="10"/>
        <v>0.7592592592592593</v>
      </c>
      <c r="BV18" s="80">
        <f t="shared" si="11"/>
        <v>0.98958333333333337</v>
      </c>
      <c r="BW18" s="80">
        <f t="shared" si="12"/>
        <v>1.8325617283950699E-2</v>
      </c>
    </row>
    <row r="19" spans="1:75" ht="15.75" x14ac:dyDescent="0.5">
      <c r="A19" s="83">
        <v>16.2</v>
      </c>
      <c r="B19" s="82">
        <v>67</v>
      </c>
      <c r="C19" s="82">
        <v>8</v>
      </c>
      <c r="D19" s="84">
        <v>4.4999999999999998E-2</v>
      </c>
      <c r="E19" s="82">
        <v>187</v>
      </c>
      <c r="F19" s="82">
        <v>0</v>
      </c>
      <c r="G19" s="29">
        <v>1</v>
      </c>
      <c r="H19" s="82">
        <v>29</v>
      </c>
      <c r="I19" s="82">
        <v>13</v>
      </c>
      <c r="J19" s="82">
        <v>1</v>
      </c>
      <c r="K19" s="62">
        <v>45</v>
      </c>
      <c r="L19" s="80">
        <v>1</v>
      </c>
      <c r="M19" s="30">
        <v>192</v>
      </c>
      <c r="N19" s="82">
        <v>1</v>
      </c>
      <c r="Q19">
        <v>7.7</v>
      </c>
      <c r="R19">
        <v>46</v>
      </c>
      <c r="S19">
        <v>3</v>
      </c>
      <c r="T19">
        <v>2.6259999999999999</v>
      </c>
      <c r="U19">
        <v>43</v>
      </c>
      <c r="V19">
        <v>2</v>
      </c>
      <c r="W19">
        <v>0</v>
      </c>
      <c r="X19">
        <v>50</v>
      </c>
      <c r="Y19">
        <v>4</v>
      </c>
      <c r="Z19">
        <v>4</v>
      </c>
      <c r="AA19">
        <v>21</v>
      </c>
      <c r="AB19">
        <v>0</v>
      </c>
      <c r="AC19">
        <v>180</v>
      </c>
      <c r="AD19" s="106">
        <v>0</v>
      </c>
      <c r="AE19" s="107">
        <v>1</v>
      </c>
      <c r="AF19" s="108">
        <f t="shared" si="1"/>
        <v>1</v>
      </c>
      <c r="AG19" s="80">
        <f t="shared" si="2"/>
        <v>0</v>
      </c>
      <c r="AH19" s="80">
        <f t="shared" si="3"/>
        <v>0.41076989910082379</v>
      </c>
      <c r="AI19" s="106">
        <f t="shared" si="4"/>
        <v>0.41076989910082379</v>
      </c>
      <c r="AJ19" s="108">
        <f t="shared" si="5"/>
        <v>0.58923010089917627</v>
      </c>
      <c r="AK19" s="106">
        <f t="shared" si="6"/>
        <v>-0.52893850795389785</v>
      </c>
      <c r="AL19" s="108">
        <f t="shared" si="7"/>
        <v>100</v>
      </c>
      <c r="AM19" s="80">
        <f t="shared" si="8"/>
        <v>0.69712986229654783</v>
      </c>
      <c r="AQ19" t="s">
        <v>159</v>
      </c>
      <c r="AR19" s="115">
        <f>AR9</f>
        <v>0.05</v>
      </c>
      <c r="BP19">
        <v>0.32320622080401612</v>
      </c>
      <c r="BQ19">
        <v>1</v>
      </c>
      <c r="BR19">
        <v>0</v>
      </c>
      <c r="BS19" s="80">
        <f t="shared" si="13"/>
        <v>14</v>
      </c>
      <c r="BT19" s="80">
        <f t="shared" si="14"/>
        <v>1</v>
      </c>
      <c r="BU19" s="80">
        <f t="shared" si="10"/>
        <v>0.7407407407407407</v>
      </c>
      <c r="BV19" s="80">
        <f t="shared" si="11"/>
        <v>0.98958333333333337</v>
      </c>
      <c r="BW19" s="80">
        <f t="shared" si="12"/>
        <v>0</v>
      </c>
    </row>
    <row r="20" spans="1:75" ht="15.75" x14ac:dyDescent="0.5">
      <c r="A20" s="83">
        <v>8</v>
      </c>
      <c r="B20" s="82">
        <v>51</v>
      </c>
      <c r="C20" s="82">
        <v>12</v>
      </c>
      <c r="D20" s="84">
        <v>1</v>
      </c>
      <c r="E20" s="82">
        <v>66</v>
      </c>
      <c r="F20" s="82">
        <v>3</v>
      </c>
      <c r="G20" s="29">
        <v>0</v>
      </c>
      <c r="H20" s="82">
        <v>34</v>
      </c>
      <c r="I20" s="82">
        <v>6</v>
      </c>
      <c r="J20" s="82">
        <v>2</v>
      </c>
      <c r="K20" s="62">
        <v>25</v>
      </c>
      <c r="L20" s="80">
        <v>0</v>
      </c>
      <c r="M20" s="30">
        <v>184</v>
      </c>
      <c r="N20" s="82">
        <v>1</v>
      </c>
      <c r="Q20">
        <v>7.8</v>
      </c>
      <c r="R20">
        <v>46</v>
      </c>
      <c r="S20">
        <v>17</v>
      </c>
      <c r="T20">
        <v>1.4810000000000001</v>
      </c>
      <c r="U20">
        <v>126</v>
      </c>
      <c r="V20">
        <v>3</v>
      </c>
      <c r="W20">
        <v>0</v>
      </c>
      <c r="X20">
        <v>40</v>
      </c>
      <c r="Y20">
        <v>1</v>
      </c>
      <c r="Z20">
        <v>6</v>
      </c>
      <c r="AA20">
        <v>24</v>
      </c>
      <c r="AB20">
        <v>0</v>
      </c>
      <c r="AC20">
        <v>165</v>
      </c>
      <c r="AD20" s="106">
        <v>0</v>
      </c>
      <c r="AE20" s="107">
        <v>1</v>
      </c>
      <c r="AF20" s="108">
        <f t="shared" si="1"/>
        <v>1</v>
      </c>
      <c r="AG20" s="80">
        <f t="shared" si="2"/>
        <v>0</v>
      </c>
      <c r="AH20" s="80">
        <f t="shared" si="3"/>
        <v>0.49215067477704671</v>
      </c>
      <c r="AI20" s="106">
        <f t="shared" si="4"/>
        <v>0.49215067477704671</v>
      </c>
      <c r="AJ20" s="108">
        <f t="shared" si="5"/>
        <v>0.50784932522295323</v>
      </c>
      <c r="AK20" s="106">
        <f t="shared" si="6"/>
        <v>-0.67757047929111358</v>
      </c>
      <c r="AL20" s="108">
        <f t="shared" si="7"/>
        <v>100</v>
      </c>
      <c r="AM20" s="80">
        <f t="shared" si="8"/>
        <v>0.96908797616494902</v>
      </c>
      <c r="AQ20" t="s">
        <v>160</v>
      </c>
      <c r="AR20" s="117" t="str">
        <f>IF(AR18&lt;AR19,"yes","no")</f>
        <v>no</v>
      </c>
      <c r="BP20">
        <v>0.33929038568914333</v>
      </c>
      <c r="BQ20">
        <v>0</v>
      </c>
      <c r="BR20">
        <v>1</v>
      </c>
      <c r="BS20" s="80">
        <f t="shared" si="13"/>
        <v>14</v>
      </c>
      <c r="BT20" s="80">
        <f t="shared" si="14"/>
        <v>2</v>
      </c>
      <c r="BU20" s="80">
        <f t="shared" si="10"/>
        <v>0.7407407407407407</v>
      </c>
      <c r="BV20" s="80">
        <f t="shared" si="11"/>
        <v>0.97916666666666663</v>
      </c>
      <c r="BW20" s="80">
        <f t="shared" si="12"/>
        <v>1.8132716049382686E-2</v>
      </c>
    </row>
    <row r="21" spans="1:75" ht="15.75" x14ac:dyDescent="0.5">
      <c r="A21" s="83">
        <v>12.2</v>
      </c>
      <c r="B21" s="82">
        <v>71</v>
      </c>
      <c r="C21" s="82">
        <v>13</v>
      </c>
      <c r="D21" s="84">
        <v>0.121</v>
      </c>
      <c r="E21" s="82">
        <v>116</v>
      </c>
      <c r="F21" s="82">
        <v>0</v>
      </c>
      <c r="G21" s="29">
        <v>1</v>
      </c>
      <c r="H21" s="82">
        <v>34</v>
      </c>
      <c r="I21" s="82">
        <v>8</v>
      </c>
      <c r="J21" s="82">
        <v>2</v>
      </c>
      <c r="K21" s="62">
        <v>51</v>
      </c>
      <c r="L21" s="80">
        <v>1</v>
      </c>
      <c r="M21" s="30">
        <v>193</v>
      </c>
      <c r="N21" s="82">
        <v>0</v>
      </c>
      <c r="Q21">
        <v>7.9</v>
      </c>
      <c r="R21">
        <v>35</v>
      </c>
      <c r="S21">
        <v>6</v>
      </c>
      <c r="T21">
        <v>4.7E-2</v>
      </c>
      <c r="U21">
        <v>65</v>
      </c>
      <c r="V21">
        <v>4</v>
      </c>
      <c r="W21">
        <v>0</v>
      </c>
      <c r="X21">
        <v>27</v>
      </c>
      <c r="Y21">
        <v>5</v>
      </c>
      <c r="Z21">
        <v>6</v>
      </c>
      <c r="AA21">
        <v>16</v>
      </c>
      <c r="AB21">
        <v>0</v>
      </c>
      <c r="AC21">
        <v>186</v>
      </c>
      <c r="AD21" s="106">
        <v>1</v>
      </c>
      <c r="AE21" s="107">
        <v>0</v>
      </c>
      <c r="AF21" s="108">
        <f t="shared" si="1"/>
        <v>1</v>
      </c>
      <c r="AG21" s="80">
        <f t="shared" si="2"/>
        <v>1</v>
      </c>
      <c r="AH21" s="80">
        <f t="shared" si="3"/>
        <v>0.72966379212441212</v>
      </c>
      <c r="AI21" s="106">
        <f t="shared" si="4"/>
        <v>0.72966379212441212</v>
      </c>
      <c r="AJ21" s="108">
        <f t="shared" si="5"/>
        <v>0.27033620787558788</v>
      </c>
      <c r="AK21" s="106">
        <f t="shared" si="6"/>
        <v>-0.31517140966313079</v>
      </c>
      <c r="AL21" s="108">
        <f t="shared" si="7"/>
        <v>100</v>
      </c>
      <c r="AM21" s="80">
        <f t="shared" si="8"/>
        <v>0.37049420677502098</v>
      </c>
      <c r="BP21">
        <v>0.34251795362480797</v>
      </c>
      <c r="BQ21">
        <v>1</v>
      </c>
      <c r="BR21">
        <v>0</v>
      </c>
      <c r="BS21" s="80">
        <f t="shared" si="13"/>
        <v>15</v>
      </c>
      <c r="BT21" s="80">
        <f t="shared" si="14"/>
        <v>2</v>
      </c>
      <c r="BU21" s="80">
        <f t="shared" si="10"/>
        <v>0.72222222222222221</v>
      </c>
      <c r="BV21" s="80">
        <f t="shared" si="11"/>
        <v>0.97916666666666663</v>
      </c>
      <c r="BW21" s="80">
        <f t="shared" si="12"/>
        <v>1.8132716049382686E-2</v>
      </c>
    </row>
    <row r="22" spans="1:75" ht="15.75" x14ac:dyDescent="0.5">
      <c r="A22" s="83">
        <v>11.1</v>
      </c>
      <c r="B22" s="82">
        <v>65</v>
      </c>
      <c r="C22" s="82">
        <v>3</v>
      </c>
      <c r="D22" s="84">
        <v>0.159</v>
      </c>
      <c r="E22" s="82">
        <v>144</v>
      </c>
      <c r="F22" s="82">
        <v>2</v>
      </c>
      <c r="G22" s="29">
        <v>1</v>
      </c>
      <c r="H22" s="82">
        <v>47</v>
      </c>
      <c r="I22" s="82">
        <v>14</v>
      </c>
      <c r="J22" s="82">
        <v>3</v>
      </c>
      <c r="K22" s="62">
        <v>59</v>
      </c>
      <c r="L22" s="80">
        <v>1</v>
      </c>
      <c r="M22" s="30">
        <v>174</v>
      </c>
      <c r="N22" s="82">
        <v>0</v>
      </c>
      <c r="Q22">
        <v>7.9</v>
      </c>
      <c r="R22">
        <v>42</v>
      </c>
      <c r="S22">
        <v>4</v>
      </c>
      <c r="T22">
        <v>1.2829999999999999</v>
      </c>
      <c r="U22">
        <v>68</v>
      </c>
      <c r="V22">
        <v>4</v>
      </c>
      <c r="W22">
        <v>0</v>
      </c>
      <c r="X22">
        <v>37</v>
      </c>
      <c r="Y22">
        <v>6</v>
      </c>
      <c r="Z22">
        <v>3</v>
      </c>
      <c r="AA22">
        <v>17</v>
      </c>
      <c r="AB22">
        <v>0</v>
      </c>
      <c r="AC22">
        <v>175</v>
      </c>
      <c r="AD22" s="106">
        <v>1</v>
      </c>
      <c r="AE22" s="107">
        <v>0</v>
      </c>
      <c r="AF22" s="108">
        <f t="shared" si="1"/>
        <v>1</v>
      </c>
      <c r="AG22" s="80">
        <f t="shared" si="2"/>
        <v>1</v>
      </c>
      <c r="AH22" s="80">
        <f t="shared" si="3"/>
        <v>0.71608558757034513</v>
      </c>
      <c r="AI22" s="106">
        <f t="shared" si="4"/>
        <v>0.71608558757034513</v>
      </c>
      <c r="AJ22" s="108">
        <f t="shared" si="5"/>
        <v>0.28391441242965487</v>
      </c>
      <c r="AK22" s="106">
        <f t="shared" si="6"/>
        <v>-0.33395558345254295</v>
      </c>
      <c r="AL22" s="108">
        <f t="shared" si="7"/>
        <v>100</v>
      </c>
      <c r="AM22" s="80">
        <f t="shared" si="8"/>
        <v>0.39648111532724339</v>
      </c>
      <c r="BP22">
        <v>0.34688595622037893</v>
      </c>
      <c r="BQ22">
        <v>1</v>
      </c>
      <c r="BR22">
        <v>0</v>
      </c>
      <c r="BS22" s="80">
        <f t="shared" si="13"/>
        <v>16</v>
      </c>
      <c r="BT22" s="80">
        <f t="shared" si="14"/>
        <v>2</v>
      </c>
      <c r="BU22" s="80">
        <f t="shared" si="10"/>
        <v>0.70370370370370372</v>
      </c>
      <c r="BV22" s="80">
        <f t="shared" si="11"/>
        <v>0.97916666666666663</v>
      </c>
      <c r="BW22" s="80">
        <f t="shared" si="12"/>
        <v>0</v>
      </c>
    </row>
    <row r="23" spans="1:75" ht="15.75" x14ac:dyDescent="0.5">
      <c r="A23" s="83">
        <v>16.8</v>
      </c>
      <c r="B23" s="82">
        <v>86</v>
      </c>
      <c r="C23" s="82">
        <v>8</v>
      </c>
      <c r="D23" s="84">
        <v>2.2839999999999998</v>
      </c>
      <c r="E23" s="82">
        <v>201</v>
      </c>
      <c r="F23" s="82">
        <v>0</v>
      </c>
      <c r="G23" s="29">
        <v>1</v>
      </c>
      <c r="H23" s="82">
        <v>38</v>
      </c>
      <c r="I23" s="82">
        <v>10</v>
      </c>
      <c r="J23" s="82">
        <v>2</v>
      </c>
      <c r="K23" s="62">
        <v>78</v>
      </c>
      <c r="L23" s="80">
        <v>1</v>
      </c>
      <c r="M23" s="30">
        <v>192</v>
      </c>
      <c r="N23" s="82">
        <v>1</v>
      </c>
      <c r="Q23">
        <v>7.9</v>
      </c>
      <c r="R23">
        <v>51</v>
      </c>
      <c r="S23">
        <v>3</v>
      </c>
      <c r="T23">
        <v>1.464</v>
      </c>
      <c r="U23">
        <v>118</v>
      </c>
      <c r="V23">
        <v>4</v>
      </c>
      <c r="W23">
        <v>0</v>
      </c>
      <c r="X23">
        <v>46</v>
      </c>
      <c r="Y23">
        <v>6</v>
      </c>
      <c r="Z23">
        <v>4</v>
      </c>
      <c r="AA23">
        <v>31</v>
      </c>
      <c r="AB23">
        <v>0</v>
      </c>
      <c r="AC23">
        <v>167</v>
      </c>
      <c r="AD23" s="106">
        <v>1</v>
      </c>
      <c r="AE23" s="107">
        <v>0</v>
      </c>
      <c r="AF23" s="108">
        <f t="shared" si="1"/>
        <v>1</v>
      </c>
      <c r="AG23" s="80">
        <f t="shared" si="2"/>
        <v>1</v>
      </c>
      <c r="AH23" s="80">
        <f t="shared" si="3"/>
        <v>0.6383256819133234</v>
      </c>
      <c r="AI23" s="106">
        <f t="shared" si="4"/>
        <v>0.6383256819133234</v>
      </c>
      <c r="AJ23" s="108">
        <f t="shared" si="5"/>
        <v>0.3616743180866766</v>
      </c>
      <c r="AK23" s="106">
        <f t="shared" si="6"/>
        <v>-0.44890665266610208</v>
      </c>
      <c r="AL23" s="108">
        <f t="shared" si="7"/>
        <v>100</v>
      </c>
      <c r="AM23" s="80">
        <f t="shared" si="8"/>
        <v>0.56659841258868138</v>
      </c>
      <c r="BP23">
        <v>0.34739751839954297</v>
      </c>
      <c r="BQ23">
        <v>0</v>
      </c>
      <c r="BR23">
        <v>1</v>
      </c>
      <c r="BS23" s="80">
        <f t="shared" si="13"/>
        <v>16</v>
      </c>
      <c r="BT23" s="80">
        <f t="shared" si="14"/>
        <v>3</v>
      </c>
      <c r="BU23" s="80">
        <f t="shared" si="10"/>
        <v>0.70370370370370372</v>
      </c>
      <c r="BV23" s="80">
        <f t="shared" si="11"/>
        <v>0.96875</v>
      </c>
      <c r="BW23" s="80">
        <f t="shared" si="12"/>
        <v>0</v>
      </c>
    </row>
    <row r="24" spans="1:75" ht="15.75" x14ac:dyDescent="0.5">
      <c r="A24" s="83">
        <v>11.8</v>
      </c>
      <c r="B24" s="82">
        <v>51</v>
      </c>
      <c r="C24" s="82">
        <v>8</v>
      </c>
      <c r="D24" s="84">
        <v>0.79900000000000004</v>
      </c>
      <c r="E24" s="82">
        <v>96</v>
      </c>
      <c r="F24" s="82">
        <v>6</v>
      </c>
      <c r="G24" s="29">
        <v>1</v>
      </c>
      <c r="H24" s="82">
        <v>34</v>
      </c>
      <c r="I24" s="82">
        <v>12</v>
      </c>
      <c r="J24" s="82">
        <v>2</v>
      </c>
      <c r="K24" s="62">
        <v>22</v>
      </c>
      <c r="L24" s="80">
        <v>0</v>
      </c>
      <c r="M24" s="30">
        <v>189</v>
      </c>
      <c r="N24" s="82">
        <v>1</v>
      </c>
      <c r="Q24">
        <v>8</v>
      </c>
      <c r="R24">
        <v>44</v>
      </c>
      <c r="S24">
        <v>3</v>
      </c>
      <c r="T24">
        <v>1.18</v>
      </c>
      <c r="U24">
        <v>69</v>
      </c>
      <c r="V24">
        <v>2</v>
      </c>
      <c r="W24">
        <v>0</v>
      </c>
      <c r="X24">
        <v>34</v>
      </c>
      <c r="Y24">
        <v>6</v>
      </c>
      <c r="Z24">
        <v>2</v>
      </c>
      <c r="AA24">
        <v>20</v>
      </c>
      <c r="AB24">
        <v>0</v>
      </c>
      <c r="AC24">
        <v>183</v>
      </c>
      <c r="AD24" s="106">
        <v>0</v>
      </c>
      <c r="AE24" s="107">
        <v>1</v>
      </c>
      <c r="AF24" s="108">
        <f t="shared" si="1"/>
        <v>1</v>
      </c>
      <c r="AG24" s="80">
        <f t="shared" si="2"/>
        <v>0</v>
      </c>
      <c r="AH24" s="80">
        <f t="shared" si="3"/>
        <v>0.76078089605533239</v>
      </c>
      <c r="AI24" s="106">
        <f t="shared" si="4"/>
        <v>0.76078089605533239</v>
      </c>
      <c r="AJ24" s="108">
        <f t="shared" si="5"/>
        <v>0.23921910394466761</v>
      </c>
      <c r="AK24" s="106">
        <f t="shared" si="6"/>
        <v>-1.4303753941053656</v>
      </c>
      <c r="AL24" s="108">
        <f t="shared" si="7"/>
        <v>0</v>
      </c>
      <c r="AM24" s="80">
        <f t="shared" si="8"/>
        <v>3.1802681454375152</v>
      </c>
      <c r="BP24">
        <v>0.35013459001832492</v>
      </c>
      <c r="BQ24">
        <v>0</v>
      </c>
      <c r="BR24">
        <v>1</v>
      </c>
      <c r="BS24" s="80">
        <f t="shared" si="13"/>
        <v>16</v>
      </c>
      <c r="BT24" s="80">
        <f t="shared" si="14"/>
        <v>4</v>
      </c>
      <c r="BU24" s="80">
        <f t="shared" si="10"/>
        <v>0.70370370370370372</v>
      </c>
      <c r="BV24" s="80">
        <f t="shared" si="11"/>
        <v>0.95833333333333337</v>
      </c>
      <c r="BW24" s="80">
        <f t="shared" si="12"/>
        <v>0</v>
      </c>
    </row>
    <row r="25" spans="1:75" ht="15.75" x14ac:dyDescent="0.5">
      <c r="A25" s="83">
        <v>14</v>
      </c>
      <c r="B25" s="82">
        <v>56</v>
      </c>
      <c r="C25" s="82">
        <v>7</v>
      </c>
      <c r="D25" s="84">
        <v>0.91100000000000003</v>
      </c>
      <c r="E25" s="82">
        <v>134</v>
      </c>
      <c r="F25" s="82">
        <v>2</v>
      </c>
      <c r="G25" s="29">
        <v>0</v>
      </c>
      <c r="H25" s="82">
        <v>30</v>
      </c>
      <c r="I25" s="82">
        <v>13</v>
      </c>
      <c r="J25" s="82">
        <v>1</v>
      </c>
      <c r="K25" s="62">
        <v>34</v>
      </c>
      <c r="L25" s="80">
        <v>1</v>
      </c>
      <c r="M25" s="30">
        <v>185</v>
      </c>
      <c r="N25" s="82">
        <v>1</v>
      </c>
      <c r="Q25">
        <v>8</v>
      </c>
      <c r="R25">
        <v>51</v>
      </c>
      <c r="S25">
        <v>2</v>
      </c>
      <c r="T25">
        <v>0.41699999999999998</v>
      </c>
      <c r="U25">
        <v>121</v>
      </c>
      <c r="V25">
        <v>3</v>
      </c>
      <c r="W25">
        <v>0</v>
      </c>
      <c r="X25">
        <v>36</v>
      </c>
      <c r="Y25">
        <v>8</v>
      </c>
      <c r="Z25">
        <v>2</v>
      </c>
      <c r="AA25">
        <v>32</v>
      </c>
      <c r="AB25">
        <v>1</v>
      </c>
      <c r="AC25">
        <v>167</v>
      </c>
      <c r="AD25" s="106">
        <v>0</v>
      </c>
      <c r="AE25" s="107">
        <v>1</v>
      </c>
      <c r="AF25" s="108">
        <f t="shared" si="1"/>
        <v>1</v>
      </c>
      <c r="AG25" s="80">
        <f t="shared" si="2"/>
        <v>0</v>
      </c>
      <c r="AH25" s="80">
        <f t="shared" si="3"/>
        <v>0.34688595622037893</v>
      </c>
      <c r="AI25" s="106">
        <f t="shared" si="4"/>
        <v>0.34688595622037893</v>
      </c>
      <c r="AJ25" s="108">
        <f t="shared" si="5"/>
        <v>0.65311404377962101</v>
      </c>
      <c r="AK25" s="106">
        <f t="shared" si="6"/>
        <v>-0.42600351904392886</v>
      </c>
      <c r="AL25" s="108">
        <f t="shared" si="7"/>
        <v>100</v>
      </c>
      <c r="AM25" s="80">
        <f t="shared" si="8"/>
        <v>0.53112616322399586</v>
      </c>
      <c r="BP25">
        <v>0.35690435579374807</v>
      </c>
      <c r="BQ25">
        <v>0</v>
      </c>
      <c r="BR25">
        <v>1</v>
      </c>
      <c r="BS25" s="80">
        <f t="shared" si="13"/>
        <v>16</v>
      </c>
      <c r="BT25" s="80">
        <f t="shared" si="14"/>
        <v>5</v>
      </c>
      <c r="BU25" s="80">
        <f t="shared" si="10"/>
        <v>0.70370370370370372</v>
      </c>
      <c r="BV25" s="80">
        <f t="shared" si="11"/>
        <v>0.94791666666666663</v>
      </c>
      <c r="BW25" s="80">
        <f t="shared" si="12"/>
        <v>0</v>
      </c>
    </row>
    <row r="26" spans="1:75" ht="15.75" x14ac:dyDescent="0.5">
      <c r="A26" s="83">
        <v>10.5</v>
      </c>
      <c r="B26" s="82">
        <v>60</v>
      </c>
      <c r="C26" s="82">
        <v>3</v>
      </c>
      <c r="D26" s="84">
        <v>0.81299999999999994</v>
      </c>
      <c r="E26" s="82">
        <v>101</v>
      </c>
      <c r="F26" s="82">
        <v>3</v>
      </c>
      <c r="G26" s="29">
        <v>0</v>
      </c>
      <c r="H26" s="82">
        <v>44</v>
      </c>
      <c r="I26" s="82">
        <v>8</v>
      </c>
      <c r="J26" s="82">
        <v>3</v>
      </c>
      <c r="K26" s="62">
        <v>45</v>
      </c>
      <c r="L26" s="80">
        <v>0</v>
      </c>
      <c r="M26" s="30">
        <v>177</v>
      </c>
      <c r="N26" s="82">
        <v>1</v>
      </c>
      <c r="Q26">
        <v>8</v>
      </c>
      <c r="R26">
        <v>51</v>
      </c>
      <c r="S26">
        <v>12</v>
      </c>
      <c r="T26">
        <v>1</v>
      </c>
      <c r="U26">
        <v>66</v>
      </c>
      <c r="V26">
        <v>3</v>
      </c>
      <c r="W26">
        <v>0</v>
      </c>
      <c r="X26">
        <v>34</v>
      </c>
      <c r="Y26">
        <v>6</v>
      </c>
      <c r="Z26">
        <v>2</v>
      </c>
      <c r="AA26">
        <v>25</v>
      </c>
      <c r="AB26">
        <v>0</v>
      </c>
      <c r="AC26">
        <v>184</v>
      </c>
      <c r="AD26" s="106">
        <v>1</v>
      </c>
      <c r="AE26" s="107">
        <v>0</v>
      </c>
      <c r="AF26" s="108">
        <f t="shared" si="1"/>
        <v>1</v>
      </c>
      <c r="AG26" s="80">
        <f t="shared" si="2"/>
        <v>1</v>
      </c>
      <c r="AH26" s="80">
        <f t="shared" si="3"/>
        <v>0.88188188616391894</v>
      </c>
      <c r="AI26" s="106">
        <f t="shared" si="4"/>
        <v>0.88188188616391894</v>
      </c>
      <c r="AJ26" s="108">
        <f t="shared" si="5"/>
        <v>0.11811811383608106</v>
      </c>
      <c r="AK26" s="106">
        <f t="shared" si="6"/>
        <v>-0.12569714785680647</v>
      </c>
      <c r="AL26" s="108">
        <f t="shared" si="7"/>
        <v>100</v>
      </c>
      <c r="AM26" s="80">
        <f t="shared" si="8"/>
        <v>0.13393870050997506</v>
      </c>
      <c r="BP26">
        <v>0.38241087887288344</v>
      </c>
      <c r="BQ26">
        <v>0</v>
      </c>
      <c r="BR26">
        <v>1</v>
      </c>
      <c r="BS26" s="80">
        <f t="shared" si="13"/>
        <v>16</v>
      </c>
      <c r="BT26" s="80">
        <f t="shared" si="14"/>
        <v>6</v>
      </c>
      <c r="BU26" s="80">
        <f t="shared" si="10"/>
        <v>0.70370370370370372</v>
      </c>
      <c r="BV26" s="80">
        <f t="shared" si="11"/>
        <v>0.9375</v>
      </c>
      <c r="BW26" s="80">
        <f t="shared" si="12"/>
        <v>1.7361111111111188E-2</v>
      </c>
    </row>
    <row r="27" spans="1:75" ht="15.75" x14ac:dyDescent="0.5">
      <c r="A27" s="83">
        <v>6.2</v>
      </c>
      <c r="B27" s="82">
        <v>40</v>
      </c>
      <c r="C27" s="82">
        <v>14</v>
      </c>
      <c r="D27" s="84">
        <v>0.97599999999999998</v>
      </c>
      <c r="E27" s="82">
        <v>82</v>
      </c>
      <c r="F27" s="82">
        <v>2</v>
      </c>
      <c r="G27" s="29">
        <v>0</v>
      </c>
      <c r="H27" s="82">
        <v>37</v>
      </c>
      <c r="I27" s="82">
        <v>5</v>
      </c>
      <c r="J27" s="82">
        <v>3</v>
      </c>
      <c r="K27" s="62">
        <v>9</v>
      </c>
      <c r="L27" s="80">
        <v>0</v>
      </c>
      <c r="M27" s="30">
        <v>168</v>
      </c>
      <c r="N27" s="82">
        <v>0</v>
      </c>
      <c r="Q27">
        <v>8.1</v>
      </c>
      <c r="R27">
        <v>43</v>
      </c>
      <c r="S27">
        <v>23</v>
      </c>
      <c r="T27">
        <v>1.607</v>
      </c>
      <c r="U27">
        <v>123</v>
      </c>
      <c r="V27">
        <v>1</v>
      </c>
      <c r="W27">
        <v>0</v>
      </c>
      <c r="X27">
        <v>45</v>
      </c>
      <c r="Y27">
        <v>8</v>
      </c>
      <c r="Z27">
        <v>3</v>
      </c>
      <c r="AA27">
        <v>19</v>
      </c>
      <c r="AB27">
        <v>0</v>
      </c>
      <c r="AC27">
        <v>170</v>
      </c>
      <c r="AD27" s="106">
        <v>0</v>
      </c>
      <c r="AE27" s="107">
        <v>1</v>
      </c>
      <c r="AF27" s="108">
        <f t="shared" si="1"/>
        <v>1</v>
      </c>
      <c r="AG27" s="80">
        <f t="shared" si="2"/>
        <v>0</v>
      </c>
      <c r="AH27" s="80">
        <f t="shared" si="3"/>
        <v>0.59342073066017909</v>
      </c>
      <c r="AI27" s="106">
        <f t="shared" si="4"/>
        <v>0.59342073066017909</v>
      </c>
      <c r="AJ27" s="108">
        <f t="shared" si="5"/>
        <v>0.40657926933982091</v>
      </c>
      <c r="AK27" s="106">
        <f t="shared" si="6"/>
        <v>-0.89997636447917817</v>
      </c>
      <c r="AL27" s="108">
        <f t="shared" si="7"/>
        <v>0</v>
      </c>
      <c r="AM27" s="80">
        <f t="shared" si="8"/>
        <v>1.4595449778434109</v>
      </c>
      <c r="BP27">
        <v>0.40407925682265106</v>
      </c>
      <c r="BQ27">
        <v>1</v>
      </c>
      <c r="BR27">
        <v>0</v>
      </c>
      <c r="BS27" s="80">
        <f t="shared" si="13"/>
        <v>17</v>
      </c>
      <c r="BT27" s="80">
        <f t="shared" si="14"/>
        <v>6</v>
      </c>
      <c r="BU27" s="80">
        <f t="shared" si="10"/>
        <v>0.68518518518518512</v>
      </c>
      <c r="BV27" s="80">
        <f t="shared" si="11"/>
        <v>0.9375</v>
      </c>
      <c r="BW27" s="80">
        <f t="shared" si="12"/>
        <v>1.736111111111098E-2</v>
      </c>
    </row>
    <row r="28" spans="1:75" ht="15.75" x14ac:dyDescent="0.5">
      <c r="A28" s="83">
        <v>16.899999999999999</v>
      </c>
      <c r="B28" s="82">
        <v>85</v>
      </c>
      <c r="C28" s="82">
        <v>12</v>
      </c>
      <c r="D28" s="84">
        <v>1.86</v>
      </c>
      <c r="E28" s="82">
        <v>311</v>
      </c>
      <c r="F28" s="82">
        <v>2</v>
      </c>
      <c r="G28" s="29">
        <v>1</v>
      </c>
      <c r="H28" s="82">
        <v>37</v>
      </c>
      <c r="I28" s="82">
        <v>13</v>
      </c>
      <c r="J28" s="82">
        <v>2</v>
      </c>
      <c r="K28" s="62">
        <v>62</v>
      </c>
      <c r="L28" s="80">
        <v>1</v>
      </c>
      <c r="M28" s="30">
        <v>172</v>
      </c>
      <c r="N28" s="82">
        <v>1</v>
      </c>
      <c r="Q28">
        <v>8.1</v>
      </c>
      <c r="R28">
        <v>49</v>
      </c>
      <c r="S28">
        <v>16</v>
      </c>
      <c r="T28">
        <v>0.98299999999999998</v>
      </c>
      <c r="U28">
        <v>71</v>
      </c>
      <c r="V28">
        <v>4</v>
      </c>
      <c r="W28">
        <v>0</v>
      </c>
      <c r="X28">
        <v>39</v>
      </c>
      <c r="Y28">
        <v>7</v>
      </c>
      <c r="Z28">
        <v>3</v>
      </c>
      <c r="AA28">
        <v>23</v>
      </c>
      <c r="AB28">
        <v>0</v>
      </c>
      <c r="AC28">
        <v>180</v>
      </c>
      <c r="AD28" s="106">
        <v>1</v>
      </c>
      <c r="AE28" s="107">
        <v>0</v>
      </c>
      <c r="AF28" s="108">
        <f t="shared" si="1"/>
        <v>1</v>
      </c>
      <c r="AG28" s="80">
        <f t="shared" si="2"/>
        <v>1</v>
      </c>
      <c r="AH28" s="80">
        <f t="shared" si="3"/>
        <v>0.83763930723455116</v>
      </c>
      <c r="AI28" s="106">
        <f t="shared" si="4"/>
        <v>0.83763930723455116</v>
      </c>
      <c r="AJ28" s="108">
        <f t="shared" si="5"/>
        <v>0.16236069276544884</v>
      </c>
      <c r="AK28" s="106">
        <f t="shared" si="6"/>
        <v>-0.17716769211890088</v>
      </c>
      <c r="AL28" s="108">
        <f t="shared" si="7"/>
        <v>100</v>
      </c>
      <c r="AM28" s="80">
        <f t="shared" si="8"/>
        <v>0.1938312724381086</v>
      </c>
      <c r="BP28">
        <v>0.41076989910082379</v>
      </c>
      <c r="BQ28">
        <v>1</v>
      </c>
      <c r="BR28">
        <v>0</v>
      </c>
      <c r="BS28" s="80">
        <f t="shared" si="13"/>
        <v>18</v>
      </c>
      <c r="BT28" s="80">
        <f t="shared" si="14"/>
        <v>6</v>
      </c>
      <c r="BU28" s="80">
        <f t="shared" si="10"/>
        <v>0.66666666666666674</v>
      </c>
      <c r="BV28" s="80">
        <f t="shared" si="11"/>
        <v>0.9375</v>
      </c>
      <c r="BW28" s="80">
        <f t="shared" si="12"/>
        <v>0</v>
      </c>
    </row>
    <row r="29" spans="1:75" ht="15.75" x14ac:dyDescent="0.5">
      <c r="A29" s="83">
        <v>7.9</v>
      </c>
      <c r="B29" s="82">
        <v>35</v>
      </c>
      <c r="C29" s="82">
        <v>6</v>
      </c>
      <c r="D29" s="84">
        <v>4.7E-2</v>
      </c>
      <c r="E29" s="82">
        <v>65</v>
      </c>
      <c r="F29" s="82">
        <v>4</v>
      </c>
      <c r="G29" s="29">
        <v>0</v>
      </c>
      <c r="H29" s="82">
        <v>27</v>
      </c>
      <c r="I29" s="82">
        <v>5</v>
      </c>
      <c r="J29" s="82">
        <v>6</v>
      </c>
      <c r="K29" s="62">
        <v>16</v>
      </c>
      <c r="L29" s="80">
        <v>0</v>
      </c>
      <c r="M29" s="30">
        <v>186</v>
      </c>
      <c r="N29" s="82">
        <v>1</v>
      </c>
      <c r="Q29">
        <v>8.1</v>
      </c>
      <c r="R29">
        <v>58</v>
      </c>
      <c r="S29">
        <v>19</v>
      </c>
      <c r="T29">
        <v>0.44700000000000001</v>
      </c>
      <c r="U29">
        <v>20</v>
      </c>
      <c r="V29">
        <v>4</v>
      </c>
      <c r="W29">
        <v>0</v>
      </c>
      <c r="X29">
        <v>43</v>
      </c>
      <c r="Y29">
        <v>10</v>
      </c>
      <c r="Z29">
        <v>3</v>
      </c>
      <c r="AA29">
        <v>35</v>
      </c>
      <c r="AB29">
        <v>0</v>
      </c>
      <c r="AC29">
        <v>184</v>
      </c>
      <c r="AD29" s="106">
        <v>1</v>
      </c>
      <c r="AE29" s="107">
        <v>0</v>
      </c>
      <c r="AF29" s="108">
        <f t="shared" si="1"/>
        <v>1</v>
      </c>
      <c r="AG29" s="80">
        <f t="shared" si="2"/>
        <v>1</v>
      </c>
      <c r="AH29" s="80">
        <f t="shared" si="3"/>
        <v>0.79281294948422565</v>
      </c>
      <c r="AI29" s="106">
        <f t="shared" si="4"/>
        <v>0.79281294948422565</v>
      </c>
      <c r="AJ29" s="108">
        <f t="shared" si="5"/>
        <v>0.20718705051577435</v>
      </c>
      <c r="AK29" s="106">
        <f t="shared" si="6"/>
        <v>-0.2321679622397326</v>
      </c>
      <c r="AL29" s="108">
        <f t="shared" si="7"/>
        <v>100</v>
      </c>
      <c r="AM29" s="80">
        <f t="shared" si="8"/>
        <v>0.26133156711247268</v>
      </c>
      <c r="BP29">
        <v>0.41424576403461949</v>
      </c>
      <c r="BQ29">
        <v>0</v>
      </c>
      <c r="BR29">
        <v>1</v>
      </c>
      <c r="BS29" s="80">
        <f t="shared" si="13"/>
        <v>18</v>
      </c>
      <c r="BT29" s="80">
        <f t="shared" si="14"/>
        <v>7</v>
      </c>
      <c r="BU29" s="80">
        <f t="shared" si="10"/>
        <v>0.66666666666666674</v>
      </c>
      <c r="BV29" s="80">
        <f t="shared" si="11"/>
        <v>0.92708333333333337</v>
      </c>
      <c r="BW29" s="80">
        <f t="shared" si="12"/>
        <v>1.7168209876543286E-2</v>
      </c>
    </row>
    <row r="30" spans="1:75" ht="15.75" x14ac:dyDescent="0.5">
      <c r="A30" s="83">
        <v>9.6</v>
      </c>
      <c r="B30" s="82">
        <v>51</v>
      </c>
      <c r="C30" s="82">
        <v>6</v>
      </c>
      <c r="D30" s="84">
        <v>0.498</v>
      </c>
      <c r="E30" s="82">
        <v>31</v>
      </c>
      <c r="F30" s="82">
        <v>4</v>
      </c>
      <c r="G30" s="29">
        <v>0</v>
      </c>
      <c r="H30" s="82">
        <v>30</v>
      </c>
      <c r="I30" s="82">
        <v>5</v>
      </c>
      <c r="J30" s="82">
        <v>2</v>
      </c>
      <c r="K30" s="62">
        <v>20</v>
      </c>
      <c r="L30" s="80">
        <v>0</v>
      </c>
      <c r="M30" s="30">
        <v>187</v>
      </c>
      <c r="N30" s="82">
        <v>1</v>
      </c>
      <c r="Q30">
        <v>8.1</v>
      </c>
      <c r="R30">
        <v>79</v>
      </c>
      <c r="S30">
        <v>2</v>
      </c>
      <c r="T30">
        <v>0.54600000000000004</v>
      </c>
      <c r="U30">
        <v>122</v>
      </c>
      <c r="V30">
        <v>4</v>
      </c>
      <c r="W30">
        <v>0</v>
      </c>
      <c r="X30">
        <v>56</v>
      </c>
      <c r="Y30">
        <v>3</v>
      </c>
      <c r="Z30">
        <v>5</v>
      </c>
      <c r="AA30">
        <v>74</v>
      </c>
      <c r="AB30">
        <v>0</v>
      </c>
      <c r="AC30">
        <v>170</v>
      </c>
      <c r="AD30" s="106">
        <v>1</v>
      </c>
      <c r="AE30" s="107">
        <v>0</v>
      </c>
      <c r="AF30" s="108">
        <f t="shared" si="1"/>
        <v>1</v>
      </c>
      <c r="AG30" s="80">
        <f t="shared" si="2"/>
        <v>1</v>
      </c>
      <c r="AH30" s="80">
        <f t="shared" si="3"/>
        <v>0.49972477821572775</v>
      </c>
      <c r="AI30" s="106">
        <f t="shared" si="4"/>
        <v>0.49972477821572775</v>
      </c>
      <c r="AJ30" s="108">
        <f t="shared" si="5"/>
        <v>0.50027522178427231</v>
      </c>
      <c r="AK30" s="106">
        <f t="shared" si="6"/>
        <v>-0.69369777567816648</v>
      </c>
      <c r="AL30" s="108">
        <f t="shared" si="7"/>
        <v>0</v>
      </c>
      <c r="AM30" s="80">
        <f t="shared" si="8"/>
        <v>1.0011014934470728</v>
      </c>
      <c r="BP30">
        <v>0.41613401832071517</v>
      </c>
      <c r="BQ30">
        <v>1</v>
      </c>
      <c r="BR30">
        <v>0</v>
      </c>
      <c r="BS30" s="80">
        <f t="shared" si="13"/>
        <v>19</v>
      </c>
      <c r="BT30" s="80">
        <f t="shared" si="14"/>
        <v>7</v>
      </c>
      <c r="BU30" s="80">
        <f t="shared" si="10"/>
        <v>0.64814814814814814</v>
      </c>
      <c r="BV30" s="80">
        <f t="shared" si="11"/>
        <v>0.92708333333333337</v>
      </c>
      <c r="BW30" s="80">
        <f t="shared" si="12"/>
        <v>0</v>
      </c>
    </row>
    <row r="31" spans="1:75" ht="15.75" x14ac:dyDescent="0.5">
      <c r="A31" s="83">
        <v>16.3</v>
      </c>
      <c r="B31" s="82">
        <v>102</v>
      </c>
      <c r="C31" s="82">
        <v>12</v>
      </c>
      <c r="D31" s="84">
        <v>8.4000000000000005E-2</v>
      </c>
      <c r="E31" s="82">
        <v>249</v>
      </c>
      <c r="F31" s="82">
        <v>2</v>
      </c>
      <c r="G31" s="29">
        <v>1</v>
      </c>
      <c r="H31" s="82">
        <v>38</v>
      </c>
      <c r="I31" s="82">
        <v>11</v>
      </c>
      <c r="J31" s="82">
        <v>2</v>
      </c>
      <c r="K31" s="62">
        <v>114</v>
      </c>
      <c r="L31" s="80">
        <v>1</v>
      </c>
      <c r="M31" s="30">
        <v>177</v>
      </c>
      <c r="N31" s="82">
        <v>1</v>
      </c>
      <c r="Q31">
        <v>8.1999999999999993</v>
      </c>
      <c r="R31">
        <v>49</v>
      </c>
      <c r="S31">
        <v>13</v>
      </c>
      <c r="T31">
        <v>0.85199999999999998</v>
      </c>
      <c r="U31">
        <v>102</v>
      </c>
      <c r="V31">
        <v>3</v>
      </c>
      <c r="W31">
        <v>0</v>
      </c>
      <c r="X31">
        <v>37</v>
      </c>
      <c r="Y31">
        <v>9</v>
      </c>
      <c r="Z31">
        <v>4</v>
      </c>
      <c r="AA31">
        <v>25</v>
      </c>
      <c r="AB31">
        <v>0</v>
      </c>
      <c r="AC31">
        <v>168</v>
      </c>
      <c r="AD31" s="106">
        <v>1</v>
      </c>
      <c r="AE31" s="107">
        <v>0</v>
      </c>
      <c r="AF31" s="108">
        <f t="shared" si="1"/>
        <v>1</v>
      </c>
      <c r="AG31" s="80">
        <f t="shared" si="2"/>
        <v>1</v>
      </c>
      <c r="AH31" s="80">
        <f t="shared" si="3"/>
        <v>0.71198218367658284</v>
      </c>
      <c r="AI31" s="106">
        <f t="shared" si="4"/>
        <v>0.71198218367658284</v>
      </c>
      <c r="AJ31" s="108">
        <f t="shared" si="5"/>
        <v>0.28801781632341716</v>
      </c>
      <c r="AK31" s="106">
        <f t="shared" si="6"/>
        <v>-0.33970239080938763</v>
      </c>
      <c r="AL31" s="108">
        <f t="shared" si="7"/>
        <v>100</v>
      </c>
      <c r="AM31" s="80">
        <f t="shared" si="8"/>
        <v>0.40452952746110982</v>
      </c>
      <c r="BP31">
        <v>0.42250730084951882</v>
      </c>
      <c r="BQ31">
        <v>0</v>
      </c>
      <c r="BR31">
        <v>1</v>
      </c>
      <c r="BS31" s="80">
        <f t="shared" si="13"/>
        <v>19</v>
      </c>
      <c r="BT31" s="80">
        <f t="shared" si="14"/>
        <v>8</v>
      </c>
      <c r="BU31" s="80">
        <f t="shared" si="10"/>
        <v>0.64814814814814814</v>
      </c>
      <c r="BV31" s="80">
        <f t="shared" si="11"/>
        <v>0.91666666666666663</v>
      </c>
      <c r="BW31" s="80">
        <f t="shared" si="12"/>
        <v>1.697530864197528E-2</v>
      </c>
    </row>
    <row r="32" spans="1:75" ht="15.75" x14ac:dyDescent="0.5">
      <c r="A32" s="83">
        <v>11.2</v>
      </c>
      <c r="B32" s="82">
        <v>70</v>
      </c>
      <c r="C32" s="82">
        <v>14</v>
      </c>
      <c r="D32" s="84">
        <v>4.8000000000000001E-2</v>
      </c>
      <c r="E32" s="82">
        <v>197</v>
      </c>
      <c r="F32" s="82">
        <v>4</v>
      </c>
      <c r="G32" s="29">
        <v>1</v>
      </c>
      <c r="H32" s="82">
        <v>35</v>
      </c>
      <c r="I32" s="82">
        <v>11</v>
      </c>
      <c r="J32" s="82">
        <v>3</v>
      </c>
      <c r="K32" s="62">
        <v>56</v>
      </c>
      <c r="L32" s="80">
        <v>0</v>
      </c>
      <c r="M32" s="30">
        <v>172</v>
      </c>
      <c r="N32" s="82">
        <v>1</v>
      </c>
      <c r="Q32">
        <v>8.3000000000000007</v>
      </c>
      <c r="R32">
        <v>49</v>
      </c>
      <c r="S32">
        <v>4</v>
      </c>
      <c r="T32">
        <v>0.124</v>
      </c>
      <c r="U32">
        <v>77</v>
      </c>
      <c r="V32">
        <v>3</v>
      </c>
      <c r="W32">
        <v>0</v>
      </c>
      <c r="X32">
        <v>29</v>
      </c>
      <c r="Y32">
        <v>10</v>
      </c>
      <c r="Z32">
        <v>1</v>
      </c>
      <c r="AA32">
        <v>24</v>
      </c>
      <c r="AB32">
        <v>1</v>
      </c>
      <c r="AC32">
        <v>175</v>
      </c>
      <c r="AD32" s="106">
        <v>0</v>
      </c>
      <c r="AE32" s="107">
        <v>1</v>
      </c>
      <c r="AF32" s="108">
        <f t="shared" si="1"/>
        <v>1</v>
      </c>
      <c r="AG32" s="80">
        <f t="shared" si="2"/>
        <v>0</v>
      </c>
      <c r="AH32" s="80">
        <f t="shared" si="3"/>
        <v>0.50870786260548306</v>
      </c>
      <c r="AI32" s="106">
        <f t="shared" si="4"/>
        <v>0.50870786260548306</v>
      </c>
      <c r="AJ32" s="108">
        <f t="shared" si="5"/>
        <v>0.49129213739451694</v>
      </c>
      <c r="AK32" s="106">
        <f t="shared" si="6"/>
        <v>-0.71071634361050418</v>
      </c>
      <c r="AL32" s="108">
        <f t="shared" si="7"/>
        <v>0</v>
      </c>
      <c r="AM32" s="80">
        <f t="shared" si="8"/>
        <v>1.0354488172827829</v>
      </c>
      <c r="BP32">
        <v>0.44147444420291593</v>
      </c>
      <c r="BQ32">
        <v>1</v>
      </c>
      <c r="BR32">
        <v>0</v>
      </c>
      <c r="BS32" s="80">
        <f t="shared" si="13"/>
        <v>20</v>
      </c>
      <c r="BT32" s="80">
        <f t="shared" si="14"/>
        <v>8</v>
      </c>
      <c r="BU32" s="80">
        <f t="shared" si="10"/>
        <v>0.62962962962962965</v>
      </c>
      <c r="BV32" s="80">
        <f t="shared" si="11"/>
        <v>0.91666666666666663</v>
      </c>
      <c r="BW32" s="80">
        <f t="shared" si="12"/>
        <v>0</v>
      </c>
    </row>
    <row r="33" spans="1:75" ht="15.75" x14ac:dyDescent="0.5">
      <c r="A33" s="83">
        <v>13.1</v>
      </c>
      <c r="B33" s="82">
        <v>61</v>
      </c>
      <c r="C33" s="82">
        <v>7</v>
      </c>
      <c r="D33" s="84">
        <v>0.96</v>
      </c>
      <c r="E33" s="82">
        <v>213</v>
      </c>
      <c r="F33" s="82">
        <v>2</v>
      </c>
      <c r="G33" s="29">
        <v>1</v>
      </c>
      <c r="H33" s="82">
        <v>30</v>
      </c>
      <c r="I33" s="82">
        <v>10</v>
      </c>
      <c r="J33" s="82">
        <v>5</v>
      </c>
      <c r="K33" s="62">
        <v>43</v>
      </c>
      <c r="L33" s="80">
        <v>1</v>
      </c>
      <c r="M33" s="30">
        <v>173</v>
      </c>
      <c r="N33" s="82">
        <v>1</v>
      </c>
      <c r="Q33">
        <v>8.4</v>
      </c>
      <c r="R33">
        <v>47</v>
      </c>
      <c r="S33">
        <v>10</v>
      </c>
      <c r="T33">
        <v>1.512</v>
      </c>
      <c r="U33">
        <v>73</v>
      </c>
      <c r="V33">
        <v>0</v>
      </c>
      <c r="W33">
        <v>1</v>
      </c>
      <c r="X33">
        <v>31</v>
      </c>
      <c r="Y33">
        <v>7</v>
      </c>
      <c r="Z33">
        <v>2</v>
      </c>
      <c r="AA33">
        <v>22</v>
      </c>
      <c r="AB33">
        <v>1</v>
      </c>
      <c r="AC33">
        <v>180</v>
      </c>
      <c r="AD33" s="106">
        <v>0</v>
      </c>
      <c r="AE33" s="107">
        <v>1</v>
      </c>
      <c r="AF33" s="108">
        <f t="shared" si="1"/>
        <v>1</v>
      </c>
      <c r="AG33" s="80">
        <f t="shared" si="2"/>
        <v>0</v>
      </c>
      <c r="AH33" s="80">
        <f t="shared" si="3"/>
        <v>0.23893042913364596</v>
      </c>
      <c r="AI33" s="106">
        <f t="shared" si="4"/>
        <v>0.23893042913364596</v>
      </c>
      <c r="AJ33" s="108">
        <f t="shared" si="5"/>
        <v>0.76106957086635407</v>
      </c>
      <c r="AK33" s="106">
        <f t="shared" si="6"/>
        <v>-0.27303050497531017</v>
      </c>
      <c r="AL33" s="108">
        <f t="shared" si="7"/>
        <v>100</v>
      </c>
      <c r="AM33" s="80">
        <f t="shared" si="8"/>
        <v>0.31394032593060117</v>
      </c>
      <c r="BP33">
        <v>0.44579852958338662</v>
      </c>
      <c r="BQ33">
        <v>0</v>
      </c>
      <c r="BR33">
        <v>1</v>
      </c>
      <c r="BS33" s="80">
        <f t="shared" si="13"/>
        <v>20</v>
      </c>
      <c r="BT33" s="80">
        <f t="shared" si="14"/>
        <v>9</v>
      </c>
      <c r="BU33" s="80">
        <f t="shared" si="10"/>
        <v>0.62962962962962965</v>
      </c>
      <c r="BV33" s="80">
        <f t="shared" si="11"/>
        <v>0.90625</v>
      </c>
      <c r="BW33" s="80">
        <f t="shared" si="12"/>
        <v>0</v>
      </c>
    </row>
    <row r="34" spans="1:75" ht="15.75" x14ac:dyDescent="0.5">
      <c r="A34" s="83">
        <v>8</v>
      </c>
      <c r="B34" s="82">
        <v>44</v>
      </c>
      <c r="C34" s="82">
        <v>3</v>
      </c>
      <c r="D34" s="84">
        <v>1.18</v>
      </c>
      <c r="E34" s="82">
        <v>69</v>
      </c>
      <c r="F34" s="82">
        <v>2</v>
      </c>
      <c r="G34" s="29">
        <v>0</v>
      </c>
      <c r="H34" s="82">
        <v>34</v>
      </c>
      <c r="I34" s="82">
        <v>6</v>
      </c>
      <c r="J34" s="82">
        <v>2</v>
      </c>
      <c r="K34" s="62">
        <v>20</v>
      </c>
      <c r="L34" s="80">
        <v>0</v>
      </c>
      <c r="M34" s="30">
        <v>183</v>
      </c>
      <c r="N34" s="82">
        <v>0</v>
      </c>
      <c r="Q34">
        <v>8.4</v>
      </c>
      <c r="R34">
        <v>56</v>
      </c>
      <c r="S34">
        <v>14</v>
      </c>
      <c r="T34">
        <v>3.9E-2</v>
      </c>
      <c r="U34">
        <v>128</v>
      </c>
      <c r="V34">
        <v>1</v>
      </c>
      <c r="W34">
        <v>1</v>
      </c>
      <c r="X34">
        <v>43</v>
      </c>
      <c r="Y34">
        <v>6</v>
      </c>
      <c r="Z34">
        <v>3</v>
      </c>
      <c r="AA34">
        <v>37</v>
      </c>
      <c r="AB34">
        <v>0</v>
      </c>
      <c r="AC34">
        <v>172</v>
      </c>
      <c r="AD34" s="106">
        <v>0</v>
      </c>
      <c r="AE34" s="107">
        <v>1</v>
      </c>
      <c r="AF34" s="108">
        <f t="shared" si="1"/>
        <v>1</v>
      </c>
      <c r="AG34" s="80">
        <f t="shared" si="2"/>
        <v>0</v>
      </c>
      <c r="AH34" s="80">
        <f t="shared" si="3"/>
        <v>0.29318432409799439</v>
      </c>
      <c r="AI34" s="106">
        <f t="shared" si="4"/>
        <v>0.29318432409799439</v>
      </c>
      <c r="AJ34" s="108">
        <f t="shared" si="5"/>
        <v>0.70681567590200567</v>
      </c>
      <c r="AK34" s="106">
        <f t="shared" si="6"/>
        <v>-0.3469853600870022</v>
      </c>
      <c r="AL34" s="108">
        <f t="shared" si="7"/>
        <v>100</v>
      </c>
      <c r="AM34" s="80">
        <f t="shared" si="8"/>
        <v>0.41479601272827749</v>
      </c>
      <c r="BP34">
        <v>0.44589452532572094</v>
      </c>
      <c r="BQ34">
        <v>0</v>
      </c>
      <c r="BR34">
        <v>1</v>
      </c>
      <c r="BS34" s="80">
        <f t="shared" si="13"/>
        <v>20</v>
      </c>
      <c r="BT34" s="80">
        <f t="shared" si="14"/>
        <v>10</v>
      </c>
      <c r="BU34" s="80">
        <f t="shared" si="10"/>
        <v>0.62962962962962965</v>
      </c>
      <c r="BV34" s="80">
        <f t="shared" si="11"/>
        <v>0.89583333333333337</v>
      </c>
      <c r="BW34" s="80">
        <f t="shared" si="12"/>
        <v>0</v>
      </c>
    </row>
    <row r="35" spans="1:75" ht="15.75" x14ac:dyDescent="0.5">
      <c r="A35" s="83">
        <v>16.100000000000001</v>
      </c>
      <c r="B35" s="82">
        <v>98</v>
      </c>
      <c r="C35" s="82">
        <v>3</v>
      </c>
      <c r="D35" s="84">
        <v>0.97399999999999998</v>
      </c>
      <c r="E35" s="82">
        <v>201</v>
      </c>
      <c r="F35" s="82">
        <v>1</v>
      </c>
      <c r="G35" s="29">
        <v>1</v>
      </c>
      <c r="H35" s="82">
        <v>37</v>
      </c>
      <c r="I35" s="82">
        <v>6</v>
      </c>
      <c r="J35" s="82">
        <v>3</v>
      </c>
      <c r="K35" s="62">
        <v>106</v>
      </c>
      <c r="L35" s="80">
        <v>0</v>
      </c>
      <c r="M35" s="30">
        <v>194</v>
      </c>
      <c r="N35" s="82">
        <v>1</v>
      </c>
      <c r="Q35">
        <v>8.5</v>
      </c>
      <c r="R35">
        <v>53</v>
      </c>
      <c r="S35">
        <v>21</v>
      </c>
      <c r="T35">
        <v>0.56799999999999995</v>
      </c>
      <c r="U35">
        <v>125</v>
      </c>
      <c r="V35">
        <v>3</v>
      </c>
      <c r="W35">
        <v>0</v>
      </c>
      <c r="X35">
        <v>44</v>
      </c>
      <c r="Y35">
        <v>8</v>
      </c>
      <c r="Z35">
        <v>3</v>
      </c>
      <c r="AA35">
        <v>34</v>
      </c>
      <c r="AB35">
        <v>0</v>
      </c>
      <c r="AC35">
        <v>167</v>
      </c>
      <c r="AD35" s="106">
        <v>0</v>
      </c>
      <c r="AE35" s="107">
        <v>1</v>
      </c>
      <c r="AF35" s="108">
        <f t="shared" si="1"/>
        <v>1</v>
      </c>
      <c r="AG35" s="80">
        <f t="shared" si="2"/>
        <v>0</v>
      </c>
      <c r="AH35" s="80">
        <f t="shared" si="3"/>
        <v>0.65732293601684844</v>
      </c>
      <c r="AI35" s="106">
        <f t="shared" si="4"/>
        <v>0.65732293601684844</v>
      </c>
      <c r="AJ35" s="108">
        <f t="shared" si="5"/>
        <v>0.34267706398315156</v>
      </c>
      <c r="AK35" s="106">
        <f t="shared" si="6"/>
        <v>-1.0709667797321738</v>
      </c>
      <c r="AL35" s="108">
        <f t="shared" si="7"/>
        <v>0</v>
      </c>
      <c r="AM35" s="80">
        <f t="shared" si="8"/>
        <v>1.9181993926770866</v>
      </c>
      <c r="BP35">
        <v>0.45491893808641709</v>
      </c>
      <c r="BQ35">
        <v>0</v>
      </c>
      <c r="BR35">
        <v>1</v>
      </c>
      <c r="BS35" s="80">
        <f t="shared" si="13"/>
        <v>20</v>
      </c>
      <c r="BT35" s="80">
        <f t="shared" si="14"/>
        <v>11</v>
      </c>
      <c r="BU35" s="80">
        <f t="shared" si="10"/>
        <v>0.62962962962962965</v>
      </c>
      <c r="BV35" s="80">
        <f t="shared" si="11"/>
        <v>0.88541666666666663</v>
      </c>
      <c r="BW35" s="80">
        <f t="shared" si="12"/>
        <v>1.6396604938271577E-2</v>
      </c>
    </row>
    <row r="36" spans="1:75" ht="15.75" x14ac:dyDescent="0.5">
      <c r="A36" s="83">
        <v>10.4</v>
      </c>
      <c r="B36" s="82">
        <v>53</v>
      </c>
      <c r="C36" s="82">
        <v>4</v>
      </c>
      <c r="D36" s="84">
        <v>1.3149999999999999</v>
      </c>
      <c r="E36" s="82">
        <v>69</v>
      </c>
      <c r="F36" s="82">
        <v>1</v>
      </c>
      <c r="G36" s="29">
        <v>1</v>
      </c>
      <c r="H36" s="82">
        <v>35</v>
      </c>
      <c r="I36" s="82">
        <v>9</v>
      </c>
      <c r="J36" s="82">
        <v>2</v>
      </c>
      <c r="K36" s="62">
        <v>25</v>
      </c>
      <c r="L36" s="80">
        <v>0</v>
      </c>
      <c r="M36" s="30">
        <v>189</v>
      </c>
      <c r="N36" s="82">
        <v>1</v>
      </c>
      <c r="Q36">
        <v>8.6</v>
      </c>
      <c r="R36">
        <v>48</v>
      </c>
      <c r="S36">
        <v>10</v>
      </c>
      <c r="T36">
        <v>1.6439999999999999</v>
      </c>
      <c r="U36">
        <v>60</v>
      </c>
      <c r="V36">
        <v>3</v>
      </c>
      <c r="W36">
        <v>1</v>
      </c>
      <c r="X36">
        <v>34</v>
      </c>
      <c r="Y36">
        <v>19</v>
      </c>
      <c r="Z36">
        <v>1</v>
      </c>
      <c r="AA36">
        <v>22</v>
      </c>
      <c r="AB36">
        <v>1</v>
      </c>
      <c r="AC36">
        <v>180</v>
      </c>
      <c r="AD36" s="106">
        <v>0</v>
      </c>
      <c r="AE36" s="107">
        <v>1</v>
      </c>
      <c r="AF36" s="108">
        <f t="shared" si="1"/>
        <v>1</v>
      </c>
      <c r="AG36" s="80">
        <f t="shared" si="2"/>
        <v>0</v>
      </c>
      <c r="AH36" s="80">
        <f t="shared" si="3"/>
        <v>0.78369048435832367</v>
      </c>
      <c r="AI36" s="106">
        <f t="shared" si="4"/>
        <v>0.78369048435832367</v>
      </c>
      <c r="AJ36" s="108">
        <f t="shared" si="5"/>
        <v>0.21630951564167633</v>
      </c>
      <c r="AK36" s="106">
        <f t="shared" si="6"/>
        <v>-1.5310449541952338</v>
      </c>
      <c r="AL36" s="108">
        <f t="shared" si="7"/>
        <v>0</v>
      </c>
      <c r="AM36" s="80">
        <f t="shared" si="8"/>
        <v>3.6230051277842632</v>
      </c>
      <c r="BP36">
        <v>0.46127507704249904</v>
      </c>
      <c r="BQ36">
        <v>1</v>
      </c>
      <c r="BR36">
        <v>0</v>
      </c>
      <c r="BS36" s="80">
        <f t="shared" si="13"/>
        <v>21</v>
      </c>
      <c r="BT36" s="80">
        <f t="shared" si="14"/>
        <v>11</v>
      </c>
      <c r="BU36" s="80">
        <f t="shared" si="10"/>
        <v>0.61111111111111116</v>
      </c>
      <c r="BV36" s="80">
        <f t="shared" si="11"/>
        <v>0.88541666666666663</v>
      </c>
      <c r="BW36" s="80">
        <f t="shared" si="12"/>
        <v>1.6396604938271678E-2</v>
      </c>
    </row>
    <row r="37" spans="1:75" ht="15.75" x14ac:dyDescent="0.5">
      <c r="A37" s="83">
        <v>7.4</v>
      </c>
      <c r="B37" s="82">
        <v>44</v>
      </c>
      <c r="C37" s="82">
        <v>12</v>
      </c>
      <c r="D37" s="84">
        <v>0.97399999999999998</v>
      </c>
      <c r="E37" s="82">
        <v>117</v>
      </c>
      <c r="F37" s="82">
        <v>3</v>
      </c>
      <c r="G37" s="29">
        <v>0</v>
      </c>
      <c r="H37" s="82">
        <v>33</v>
      </c>
      <c r="I37" s="82">
        <v>6</v>
      </c>
      <c r="J37" s="82">
        <v>2</v>
      </c>
      <c r="K37" s="62">
        <v>22</v>
      </c>
      <c r="L37" s="80">
        <v>1</v>
      </c>
      <c r="M37" s="30">
        <v>170</v>
      </c>
      <c r="N37" s="82">
        <v>0</v>
      </c>
      <c r="Q37">
        <v>8.6999999999999993</v>
      </c>
      <c r="R37">
        <v>51</v>
      </c>
      <c r="S37">
        <v>15</v>
      </c>
      <c r="T37">
        <v>0.18</v>
      </c>
      <c r="U37">
        <v>84</v>
      </c>
      <c r="V37">
        <v>4</v>
      </c>
      <c r="W37">
        <v>1</v>
      </c>
      <c r="X37">
        <v>40</v>
      </c>
      <c r="Y37">
        <v>8</v>
      </c>
      <c r="Z37">
        <v>3</v>
      </c>
      <c r="AA37">
        <v>26</v>
      </c>
      <c r="AB37">
        <v>1</v>
      </c>
      <c r="AC37">
        <v>180</v>
      </c>
      <c r="AD37" s="106">
        <v>1</v>
      </c>
      <c r="AE37" s="107">
        <v>0</v>
      </c>
      <c r="AF37" s="108">
        <f t="shared" si="1"/>
        <v>1</v>
      </c>
      <c r="AG37" s="80">
        <f t="shared" si="2"/>
        <v>1</v>
      </c>
      <c r="AH37" s="80">
        <f t="shared" si="3"/>
        <v>0.26182234864948128</v>
      </c>
      <c r="AI37" s="106">
        <f t="shared" si="4"/>
        <v>0.26182234864948128</v>
      </c>
      <c r="AJ37" s="108">
        <f t="shared" si="5"/>
        <v>0.73817765135051872</v>
      </c>
      <c r="AK37" s="106">
        <f t="shared" si="6"/>
        <v>-1.3400890637965002</v>
      </c>
      <c r="AL37" s="108">
        <f t="shared" si="7"/>
        <v>0</v>
      </c>
      <c r="AM37" s="80">
        <f t="shared" si="8"/>
        <v>2.8193836590273866</v>
      </c>
      <c r="BP37">
        <v>0.46593734141705639</v>
      </c>
      <c r="BQ37">
        <v>1</v>
      </c>
      <c r="BR37">
        <v>0</v>
      </c>
      <c r="BS37" s="80">
        <f t="shared" si="13"/>
        <v>22</v>
      </c>
      <c r="BT37" s="80">
        <f t="shared" si="14"/>
        <v>11</v>
      </c>
      <c r="BU37" s="80">
        <f t="shared" si="10"/>
        <v>0.59259259259259256</v>
      </c>
      <c r="BV37" s="80">
        <f t="shared" si="11"/>
        <v>0.88541666666666663</v>
      </c>
      <c r="BW37" s="80">
        <f t="shared" si="12"/>
        <v>1.6396604938271577E-2</v>
      </c>
    </row>
    <row r="38" spans="1:75" ht="15.75" x14ac:dyDescent="0.5">
      <c r="A38" s="83">
        <v>10.5</v>
      </c>
      <c r="B38" s="82">
        <v>58</v>
      </c>
      <c r="C38" s="82">
        <v>15</v>
      </c>
      <c r="D38" s="84">
        <v>0.16700000000000001</v>
      </c>
      <c r="E38" s="82">
        <v>81</v>
      </c>
      <c r="F38" s="82">
        <v>1</v>
      </c>
      <c r="G38" s="29">
        <v>0</v>
      </c>
      <c r="H38" s="82">
        <v>39</v>
      </c>
      <c r="I38" s="82">
        <v>10</v>
      </c>
      <c r="J38" s="82">
        <v>2</v>
      </c>
      <c r="K38" s="62">
        <v>35</v>
      </c>
      <c r="L38" s="80">
        <v>0</v>
      </c>
      <c r="M38" s="30">
        <v>188</v>
      </c>
      <c r="N38" s="82">
        <v>0</v>
      </c>
      <c r="Q38">
        <v>8.6999999999999993</v>
      </c>
      <c r="R38">
        <v>53</v>
      </c>
      <c r="S38">
        <v>2</v>
      </c>
      <c r="T38">
        <v>2.8719999999999999</v>
      </c>
      <c r="U38">
        <v>144</v>
      </c>
      <c r="V38">
        <v>6</v>
      </c>
      <c r="W38">
        <v>1</v>
      </c>
      <c r="X38">
        <v>35</v>
      </c>
      <c r="Y38">
        <v>4</v>
      </c>
      <c r="Z38">
        <v>3</v>
      </c>
      <c r="AA38">
        <v>34</v>
      </c>
      <c r="AB38">
        <v>0</v>
      </c>
      <c r="AC38">
        <v>171</v>
      </c>
      <c r="AD38" s="106">
        <v>1</v>
      </c>
      <c r="AE38" s="107">
        <v>0</v>
      </c>
      <c r="AF38" s="108">
        <f t="shared" si="1"/>
        <v>1</v>
      </c>
      <c r="AG38" s="80">
        <f t="shared" si="2"/>
        <v>1</v>
      </c>
      <c r="AH38" s="80">
        <f t="shared" si="3"/>
        <v>0.95996096062543768</v>
      </c>
      <c r="AI38" s="106">
        <f t="shared" si="4"/>
        <v>0.95996096062543768</v>
      </c>
      <c r="AJ38" s="108">
        <f t="shared" si="5"/>
        <v>4.0039039374562324E-2</v>
      </c>
      <c r="AK38" s="106">
        <f t="shared" si="6"/>
        <v>-4.0862661362309032E-2</v>
      </c>
      <c r="AL38" s="108">
        <f t="shared" si="7"/>
        <v>100</v>
      </c>
      <c r="AM38" s="80">
        <f t="shared" si="8"/>
        <v>4.1709028821834512E-2</v>
      </c>
      <c r="BP38">
        <v>0.47573095831759943</v>
      </c>
      <c r="BQ38">
        <v>1</v>
      </c>
      <c r="BR38">
        <v>0</v>
      </c>
      <c r="BS38" s="80">
        <f t="shared" si="13"/>
        <v>23</v>
      </c>
      <c r="BT38" s="80">
        <f t="shared" si="14"/>
        <v>11</v>
      </c>
      <c r="BU38" s="80">
        <f t="shared" si="10"/>
        <v>0.57407407407407407</v>
      </c>
      <c r="BV38" s="80">
        <f t="shared" si="11"/>
        <v>0.88541666666666663</v>
      </c>
      <c r="BW38" s="80">
        <f t="shared" si="12"/>
        <v>1.6396604938271577E-2</v>
      </c>
    </row>
    <row r="39" spans="1:75" ht="15.75" x14ac:dyDescent="0.5">
      <c r="A39" s="83">
        <v>12</v>
      </c>
      <c r="B39" s="82">
        <v>60</v>
      </c>
      <c r="C39" s="82">
        <v>5</v>
      </c>
      <c r="D39" s="84">
        <v>0.93700000000000006</v>
      </c>
      <c r="E39" s="82">
        <v>211</v>
      </c>
      <c r="F39" s="82">
        <v>3</v>
      </c>
      <c r="G39" s="29">
        <v>0</v>
      </c>
      <c r="H39" s="82">
        <v>59</v>
      </c>
      <c r="I39" s="82">
        <v>15</v>
      </c>
      <c r="J39" s="82">
        <v>4</v>
      </c>
      <c r="K39" s="62">
        <v>39</v>
      </c>
      <c r="L39" s="80">
        <v>0</v>
      </c>
      <c r="M39" s="30">
        <v>171</v>
      </c>
      <c r="N39" s="82">
        <v>1</v>
      </c>
      <c r="Q39">
        <v>8.6999999999999993</v>
      </c>
      <c r="R39">
        <v>53</v>
      </c>
      <c r="S39">
        <v>10</v>
      </c>
      <c r="T39">
        <v>1.2</v>
      </c>
      <c r="U39">
        <v>83</v>
      </c>
      <c r="V39">
        <v>2</v>
      </c>
      <c r="W39">
        <v>1</v>
      </c>
      <c r="X39">
        <v>33</v>
      </c>
      <c r="Y39">
        <v>8</v>
      </c>
      <c r="Z39">
        <v>2</v>
      </c>
      <c r="AA39">
        <v>109</v>
      </c>
      <c r="AB39">
        <v>1</v>
      </c>
      <c r="AC39">
        <v>179</v>
      </c>
      <c r="AD39" s="106">
        <v>1</v>
      </c>
      <c r="AE39" s="107">
        <v>0</v>
      </c>
      <c r="AF39" s="108">
        <f t="shared" si="1"/>
        <v>1</v>
      </c>
      <c r="AG39" s="80">
        <f t="shared" si="2"/>
        <v>1</v>
      </c>
      <c r="AH39" s="80">
        <f t="shared" si="3"/>
        <v>0.54420595457336096</v>
      </c>
      <c r="AI39" s="106">
        <f t="shared" si="4"/>
        <v>0.54420595457336096</v>
      </c>
      <c r="AJ39" s="108">
        <f t="shared" si="5"/>
        <v>0.45579404542663904</v>
      </c>
      <c r="AK39" s="106">
        <f t="shared" si="6"/>
        <v>-0.60842751080869106</v>
      </c>
      <c r="AL39" s="108">
        <f t="shared" si="7"/>
        <v>100</v>
      </c>
      <c r="AM39" s="80">
        <f t="shared" si="8"/>
        <v>0.837539614545317</v>
      </c>
      <c r="BP39">
        <v>0.49046855114271271</v>
      </c>
      <c r="BQ39">
        <v>1</v>
      </c>
      <c r="BR39">
        <v>0</v>
      </c>
      <c r="BS39" s="80">
        <f t="shared" si="13"/>
        <v>24</v>
      </c>
      <c r="BT39" s="80">
        <f t="shared" si="14"/>
        <v>11</v>
      </c>
      <c r="BU39" s="80">
        <f t="shared" si="10"/>
        <v>0.55555555555555558</v>
      </c>
      <c r="BV39" s="80">
        <f t="shared" si="11"/>
        <v>0.88541666666666663</v>
      </c>
      <c r="BW39" s="80">
        <f t="shared" si="12"/>
        <v>1.6396604938271678E-2</v>
      </c>
    </row>
    <row r="40" spans="1:75" ht="15.75" x14ac:dyDescent="0.5">
      <c r="A40" s="83">
        <v>14.5</v>
      </c>
      <c r="B40" s="82">
        <v>54</v>
      </c>
      <c r="C40" s="82">
        <v>9</v>
      </c>
      <c r="D40" s="84">
        <v>4.5999999999999999E-2</v>
      </c>
      <c r="E40" s="82">
        <v>151</v>
      </c>
      <c r="F40" s="82">
        <v>0</v>
      </c>
      <c r="G40" s="29">
        <v>1</v>
      </c>
      <c r="H40" s="82">
        <v>30</v>
      </c>
      <c r="I40" s="82">
        <v>13</v>
      </c>
      <c r="J40" s="82">
        <v>5</v>
      </c>
      <c r="K40" s="62">
        <v>26</v>
      </c>
      <c r="L40" s="80">
        <v>0</v>
      </c>
      <c r="M40" s="30">
        <v>204</v>
      </c>
      <c r="N40" s="82">
        <v>1</v>
      </c>
      <c r="Q40">
        <v>8.8000000000000007</v>
      </c>
      <c r="R40">
        <v>56</v>
      </c>
      <c r="S40">
        <v>3</v>
      </c>
      <c r="T40">
        <v>0.496</v>
      </c>
      <c r="U40">
        <v>86</v>
      </c>
      <c r="V40">
        <v>3</v>
      </c>
      <c r="W40">
        <v>0</v>
      </c>
      <c r="X40">
        <v>54</v>
      </c>
      <c r="Y40">
        <v>8</v>
      </c>
      <c r="Z40">
        <v>4</v>
      </c>
      <c r="AA40">
        <v>37</v>
      </c>
      <c r="AB40">
        <v>0</v>
      </c>
      <c r="AC40">
        <v>179</v>
      </c>
      <c r="AD40" s="106">
        <v>0</v>
      </c>
      <c r="AE40" s="107">
        <v>1</v>
      </c>
      <c r="AF40" s="108">
        <f t="shared" si="1"/>
        <v>1</v>
      </c>
      <c r="AG40" s="80">
        <f t="shared" si="2"/>
        <v>0</v>
      </c>
      <c r="AH40" s="80">
        <f t="shared" si="3"/>
        <v>0.34251795362480797</v>
      </c>
      <c r="AI40" s="106">
        <f t="shared" si="4"/>
        <v>0.34251795362480797</v>
      </c>
      <c r="AJ40" s="108">
        <f t="shared" si="5"/>
        <v>0.65748204637519203</v>
      </c>
      <c r="AK40" s="106">
        <f t="shared" si="6"/>
        <v>-0.41933782119627416</v>
      </c>
      <c r="AL40" s="108">
        <f t="shared" si="7"/>
        <v>100</v>
      </c>
      <c r="AM40" s="80">
        <f t="shared" si="8"/>
        <v>0.52095407853821474</v>
      </c>
      <c r="BP40">
        <v>0.49215067477704671</v>
      </c>
      <c r="BQ40">
        <v>1</v>
      </c>
      <c r="BR40">
        <v>0</v>
      </c>
      <c r="BS40" s="80">
        <f t="shared" si="13"/>
        <v>25</v>
      </c>
      <c r="BT40" s="80">
        <f t="shared" si="14"/>
        <v>11</v>
      </c>
      <c r="BU40" s="80">
        <f t="shared" si="10"/>
        <v>0.53703703703703698</v>
      </c>
      <c r="BV40" s="80">
        <f t="shared" si="11"/>
        <v>0.88541666666666663</v>
      </c>
      <c r="BW40" s="80">
        <f t="shared" si="12"/>
        <v>0</v>
      </c>
    </row>
    <row r="41" spans="1:75" ht="15.75" x14ac:dyDescent="0.5">
      <c r="A41" s="85">
        <v>5.9</v>
      </c>
      <c r="B41" s="82">
        <v>48</v>
      </c>
      <c r="C41" s="81">
        <v>2</v>
      </c>
      <c r="D41" s="86">
        <v>1.7999999999999999E-2</v>
      </c>
      <c r="E41" s="81">
        <v>77</v>
      </c>
      <c r="F41" s="81">
        <v>2</v>
      </c>
      <c r="G41" s="29">
        <v>0</v>
      </c>
      <c r="H41" s="82">
        <v>28</v>
      </c>
      <c r="I41" s="82">
        <v>1</v>
      </c>
      <c r="J41" s="82">
        <v>6</v>
      </c>
      <c r="K41" s="62">
        <v>24</v>
      </c>
      <c r="L41" s="80">
        <v>0</v>
      </c>
      <c r="M41" s="30">
        <v>160</v>
      </c>
      <c r="N41" s="82">
        <v>0</v>
      </c>
      <c r="Q41">
        <v>8.8000000000000007</v>
      </c>
      <c r="R41">
        <v>58</v>
      </c>
      <c r="S41">
        <v>13</v>
      </c>
      <c r="T41">
        <v>0.86399999999999999</v>
      </c>
      <c r="U41">
        <v>129</v>
      </c>
      <c r="V41">
        <v>4</v>
      </c>
      <c r="W41">
        <v>0</v>
      </c>
      <c r="X41">
        <v>61</v>
      </c>
      <c r="Y41">
        <v>8</v>
      </c>
      <c r="Z41">
        <v>5</v>
      </c>
      <c r="AA41">
        <v>39</v>
      </c>
      <c r="AB41">
        <v>0</v>
      </c>
      <c r="AC41">
        <v>168</v>
      </c>
      <c r="AD41" s="106">
        <v>1</v>
      </c>
      <c r="AE41" s="107">
        <v>0</v>
      </c>
      <c r="AF41" s="108">
        <f t="shared" si="1"/>
        <v>1</v>
      </c>
      <c r="AG41" s="80">
        <f t="shared" si="2"/>
        <v>1</v>
      </c>
      <c r="AH41" s="80">
        <f t="shared" si="3"/>
        <v>0.33929038568914333</v>
      </c>
      <c r="AI41" s="106">
        <f t="shared" si="4"/>
        <v>0.33929038568914333</v>
      </c>
      <c r="AJ41" s="108">
        <f t="shared" si="5"/>
        <v>0.66070961431085662</v>
      </c>
      <c r="AK41" s="106">
        <f t="shared" si="6"/>
        <v>-1.0808989433165428</v>
      </c>
      <c r="AL41" s="108">
        <f t="shared" si="7"/>
        <v>0</v>
      </c>
      <c r="AM41" s="80">
        <f t="shared" si="8"/>
        <v>1.9473278412203416</v>
      </c>
      <c r="BP41">
        <v>0.49444241146103218</v>
      </c>
      <c r="BQ41">
        <v>0</v>
      </c>
      <c r="BR41">
        <v>1</v>
      </c>
      <c r="BS41" s="80">
        <f t="shared" si="13"/>
        <v>25</v>
      </c>
      <c r="BT41" s="80">
        <f t="shared" si="14"/>
        <v>12</v>
      </c>
      <c r="BU41" s="80">
        <f t="shared" si="10"/>
        <v>0.53703703703703698</v>
      </c>
      <c r="BV41" s="80">
        <f t="shared" si="11"/>
        <v>0.875</v>
      </c>
      <c r="BW41" s="80">
        <f t="shared" si="12"/>
        <v>0</v>
      </c>
    </row>
    <row r="42" spans="1:75" ht="15.75" x14ac:dyDescent="0.5">
      <c r="A42" s="83">
        <v>9</v>
      </c>
      <c r="B42" s="82">
        <v>53</v>
      </c>
      <c r="C42" s="82">
        <v>13</v>
      </c>
      <c r="D42" s="84">
        <v>0.84</v>
      </c>
      <c r="E42" s="82">
        <v>99</v>
      </c>
      <c r="F42" s="82">
        <v>3</v>
      </c>
      <c r="G42" s="29">
        <v>0</v>
      </c>
      <c r="H42" s="82">
        <v>36</v>
      </c>
      <c r="I42" s="82">
        <v>9</v>
      </c>
      <c r="J42" s="82">
        <v>2</v>
      </c>
      <c r="K42" s="62">
        <v>30</v>
      </c>
      <c r="L42" s="80">
        <v>1</v>
      </c>
      <c r="M42" s="30">
        <v>176</v>
      </c>
      <c r="N42" s="82">
        <v>1</v>
      </c>
      <c r="Q42">
        <v>8.9</v>
      </c>
      <c r="R42">
        <v>39</v>
      </c>
      <c r="S42">
        <v>7</v>
      </c>
      <c r="T42">
        <v>7.1999999999999995E-2</v>
      </c>
      <c r="U42">
        <v>116</v>
      </c>
      <c r="V42">
        <v>7</v>
      </c>
      <c r="W42">
        <v>1</v>
      </c>
      <c r="X42">
        <v>44</v>
      </c>
      <c r="Y42">
        <v>16</v>
      </c>
      <c r="Z42">
        <v>2</v>
      </c>
      <c r="AA42">
        <v>8</v>
      </c>
      <c r="AB42">
        <v>1</v>
      </c>
      <c r="AC42">
        <v>170</v>
      </c>
      <c r="AD42" s="106">
        <v>1</v>
      </c>
      <c r="AE42" s="107">
        <v>0</v>
      </c>
      <c r="AF42" s="108">
        <f t="shared" si="1"/>
        <v>1</v>
      </c>
      <c r="AG42" s="80">
        <f t="shared" si="2"/>
        <v>1</v>
      </c>
      <c r="AH42" s="80">
        <f t="shared" si="3"/>
        <v>0.42250730084951882</v>
      </c>
      <c r="AI42" s="106">
        <f t="shared" si="4"/>
        <v>0.42250730084951882</v>
      </c>
      <c r="AJ42" s="108">
        <f t="shared" si="5"/>
        <v>0.57749269915048118</v>
      </c>
      <c r="AK42" s="106">
        <f t="shared" si="6"/>
        <v>-0.86154855221700366</v>
      </c>
      <c r="AL42" s="108">
        <f t="shared" si="7"/>
        <v>0</v>
      </c>
      <c r="AM42" s="80">
        <f t="shared" si="8"/>
        <v>1.3668230063464923</v>
      </c>
      <c r="BP42">
        <v>0.49503649760908308</v>
      </c>
      <c r="BQ42">
        <v>0</v>
      </c>
      <c r="BR42">
        <v>1</v>
      </c>
      <c r="BS42" s="80">
        <f t="shared" si="13"/>
        <v>25</v>
      </c>
      <c r="BT42" s="80">
        <f t="shared" si="14"/>
        <v>13</v>
      </c>
      <c r="BU42" s="80">
        <f t="shared" si="10"/>
        <v>0.53703703703703698</v>
      </c>
      <c r="BV42" s="80">
        <f t="shared" si="11"/>
        <v>0.86458333333333337</v>
      </c>
      <c r="BW42" s="80">
        <f t="shared" si="12"/>
        <v>0</v>
      </c>
    </row>
    <row r="43" spans="1:75" ht="15.75" x14ac:dyDescent="0.5">
      <c r="A43" s="83">
        <v>15.8</v>
      </c>
      <c r="B43" s="82">
        <v>88</v>
      </c>
      <c r="C43" s="82">
        <v>18</v>
      </c>
      <c r="D43" s="84">
        <v>1</v>
      </c>
      <c r="E43" s="82">
        <v>283</v>
      </c>
      <c r="F43" s="82">
        <v>2</v>
      </c>
      <c r="G43" s="29">
        <v>0</v>
      </c>
      <c r="H43" s="82">
        <v>40</v>
      </c>
      <c r="I43" s="82">
        <v>8</v>
      </c>
      <c r="J43" s="82">
        <v>3</v>
      </c>
      <c r="K43" s="62">
        <v>64</v>
      </c>
      <c r="L43" s="80">
        <v>0</v>
      </c>
      <c r="M43" s="30">
        <v>177</v>
      </c>
      <c r="N43" s="82">
        <v>1</v>
      </c>
      <c r="Q43">
        <v>9</v>
      </c>
      <c r="R43">
        <v>39</v>
      </c>
      <c r="S43">
        <v>9</v>
      </c>
      <c r="T43">
        <v>0.10299999999999999</v>
      </c>
      <c r="U43">
        <v>89</v>
      </c>
      <c r="V43">
        <v>5</v>
      </c>
      <c r="W43">
        <v>0</v>
      </c>
      <c r="X43">
        <v>40</v>
      </c>
      <c r="Y43">
        <v>20</v>
      </c>
      <c r="Z43">
        <v>2</v>
      </c>
      <c r="AA43">
        <v>16</v>
      </c>
      <c r="AB43">
        <v>1</v>
      </c>
      <c r="AC43">
        <v>176</v>
      </c>
      <c r="AD43" s="106">
        <v>1</v>
      </c>
      <c r="AE43" s="107">
        <v>0</v>
      </c>
      <c r="AF43" s="108">
        <f t="shared" si="1"/>
        <v>1</v>
      </c>
      <c r="AG43" s="80">
        <f t="shared" si="2"/>
        <v>1</v>
      </c>
      <c r="AH43" s="80">
        <f t="shared" si="3"/>
        <v>0.63773458804922911</v>
      </c>
      <c r="AI43" s="106">
        <f t="shared" si="4"/>
        <v>0.63773458804922911</v>
      </c>
      <c r="AJ43" s="108">
        <f t="shared" si="5"/>
        <v>0.36226541195077089</v>
      </c>
      <c r="AK43" s="106">
        <f t="shared" si="6"/>
        <v>-0.44983308838435976</v>
      </c>
      <c r="AL43" s="108">
        <f t="shared" si="7"/>
        <v>100</v>
      </c>
      <c r="AM43" s="80">
        <f t="shared" si="8"/>
        <v>0.56805043781443176</v>
      </c>
      <c r="BP43">
        <v>0.49972477821572775</v>
      </c>
      <c r="BQ43">
        <v>0</v>
      </c>
      <c r="BR43">
        <v>1</v>
      </c>
      <c r="BS43" s="80">
        <f t="shared" si="13"/>
        <v>25</v>
      </c>
      <c r="BT43" s="80">
        <f t="shared" si="14"/>
        <v>14</v>
      </c>
      <c r="BU43" s="80">
        <f t="shared" si="10"/>
        <v>0.53703703703703698</v>
      </c>
      <c r="BV43" s="80">
        <f t="shared" si="11"/>
        <v>0.85416666666666663</v>
      </c>
      <c r="BW43" s="80">
        <f t="shared" si="12"/>
        <v>1.5817901234567781E-2</v>
      </c>
    </row>
    <row r="44" spans="1:75" ht="15.75" x14ac:dyDescent="0.5">
      <c r="A44" s="83">
        <v>14</v>
      </c>
      <c r="B44" s="82">
        <v>59</v>
      </c>
      <c r="C44" s="82">
        <v>5</v>
      </c>
      <c r="D44" s="84">
        <v>1.159</v>
      </c>
      <c r="E44" s="82">
        <v>196</v>
      </c>
      <c r="F44" s="82">
        <v>1</v>
      </c>
      <c r="G44" s="29">
        <v>0</v>
      </c>
      <c r="H44" s="82">
        <v>43</v>
      </c>
      <c r="I44" s="82">
        <v>15</v>
      </c>
      <c r="J44" s="82">
        <v>5</v>
      </c>
      <c r="K44" s="62">
        <v>45</v>
      </c>
      <c r="L44" s="80">
        <v>0</v>
      </c>
      <c r="M44" s="30">
        <v>184</v>
      </c>
      <c r="N44" s="82">
        <v>1</v>
      </c>
      <c r="Q44">
        <v>9</v>
      </c>
      <c r="R44">
        <v>48</v>
      </c>
      <c r="S44">
        <v>12</v>
      </c>
      <c r="T44">
        <v>0.183</v>
      </c>
      <c r="U44">
        <v>85</v>
      </c>
      <c r="V44">
        <v>4</v>
      </c>
      <c r="W44">
        <v>0</v>
      </c>
      <c r="X44">
        <v>37</v>
      </c>
      <c r="Y44">
        <v>11</v>
      </c>
      <c r="Z44">
        <v>2</v>
      </c>
      <c r="AA44">
        <v>22</v>
      </c>
      <c r="AB44">
        <v>0</v>
      </c>
      <c r="AC44">
        <v>178</v>
      </c>
      <c r="AD44" s="106">
        <v>1</v>
      </c>
      <c r="AE44" s="107">
        <v>0</v>
      </c>
      <c r="AF44" s="108">
        <f t="shared" si="1"/>
        <v>1</v>
      </c>
      <c r="AG44" s="80">
        <f t="shared" si="2"/>
        <v>1</v>
      </c>
      <c r="AH44" s="80">
        <f t="shared" si="3"/>
        <v>0.82351838155022383</v>
      </c>
      <c r="AI44" s="106">
        <f t="shared" si="4"/>
        <v>0.82351838155022383</v>
      </c>
      <c r="AJ44" s="108">
        <f t="shared" si="5"/>
        <v>0.17648161844977617</v>
      </c>
      <c r="AK44" s="106">
        <f t="shared" si="6"/>
        <v>-0.19416940836252669</v>
      </c>
      <c r="AL44" s="108">
        <f t="shared" si="7"/>
        <v>100</v>
      </c>
      <c r="AM44" s="80">
        <f t="shared" si="8"/>
        <v>0.21430197844225424</v>
      </c>
      <c r="BP44">
        <v>0.508313077009101</v>
      </c>
      <c r="BQ44">
        <v>1</v>
      </c>
      <c r="BR44">
        <v>0</v>
      </c>
      <c r="BS44" s="80">
        <f t="shared" si="13"/>
        <v>26</v>
      </c>
      <c r="BT44" s="80">
        <f t="shared" si="14"/>
        <v>14</v>
      </c>
      <c r="BU44" s="80">
        <f t="shared" si="10"/>
        <v>0.5185185185185186</v>
      </c>
      <c r="BV44" s="80">
        <f t="shared" si="11"/>
        <v>0.85416666666666663</v>
      </c>
      <c r="BW44" s="80">
        <f t="shared" si="12"/>
        <v>1.5817901234567971E-2</v>
      </c>
    </row>
    <row r="45" spans="1:75" ht="15.75" x14ac:dyDescent="0.5">
      <c r="A45" s="83">
        <v>15.3</v>
      </c>
      <c r="B45" s="82">
        <v>117</v>
      </c>
      <c r="C45" s="82">
        <v>2</v>
      </c>
      <c r="D45" s="84">
        <v>0.104</v>
      </c>
      <c r="E45" s="82">
        <v>253</v>
      </c>
      <c r="F45" s="82">
        <v>2</v>
      </c>
      <c r="G45" s="29">
        <v>1</v>
      </c>
      <c r="H45" s="82">
        <v>52</v>
      </c>
      <c r="I45" s="82">
        <v>15</v>
      </c>
      <c r="J45" s="82">
        <v>3</v>
      </c>
      <c r="K45" s="62">
        <v>59</v>
      </c>
      <c r="L45" s="80">
        <v>0</v>
      </c>
      <c r="M45" s="30">
        <v>169</v>
      </c>
      <c r="N45" s="82">
        <v>1</v>
      </c>
      <c r="Q45">
        <v>9</v>
      </c>
      <c r="R45">
        <v>53</v>
      </c>
      <c r="S45">
        <v>13</v>
      </c>
      <c r="T45">
        <v>0.84</v>
      </c>
      <c r="U45">
        <v>99</v>
      </c>
      <c r="V45">
        <v>3</v>
      </c>
      <c r="W45">
        <v>0</v>
      </c>
      <c r="X45">
        <v>36</v>
      </c>
      <c r="Y45">
        <v>9</v>
      </c>
      <c r="Z45">
        <v>2</v>
      </c>
      <c r="AA45">
        <v>30</v>
      </c>
      <c r="AB45">
        <v>1</v>
      </c>
      <c r="AC45">
        <v>176</v>
      </c>
      <c r="AD45" s="106">
        <v>1</v>
      </c>
      <c r="AE45" s="107">
        <v>0</v>
      </c>
      <c r="AF45" s="108">
        <f t="shared" si="1"/>
        <v>1</v>
      </c>
      <c r="AG45" s="80">
        <f t="shared" si="2"/>
        <v>1</v>
      </c>
      <c r="AH45" s="80">
        <f t="shared" si="3"/>
        <v>0.54506108485220672</v>
      </c>
      <c r="AI45" s="106">
        <f t="shared" si="4"/>
        <v>0.54506108485220672</v>
      </c>
      <c r="AJ45" s="108">
        <f t="shared" si="5"/>
        <v>0.45493891514779328</v>
      </c>
      <c r="AK45" s="106">
        <f t="shared" si="6"/>
        <v>-0.6068574083020174</v>
      </c>
      <c r="AL45" s="108">
        <f t="shared" si="7"/>
        <v>100</v>
      </c>
      <c r="AM45" s="80">
        <f t="shared" si="8"/>
        <v>0.83465675277689277</v>
      </c>
      <c r="BP45">
        <v>0.50870786260548306</v>
      </c>
      <c r="BQ45">
        <v>1</v>
      </c>
      <c r="BR45">
        <v>0</v>
      </c>
      <c r="BS45" s="80">
        <f t="shared" si="13"/>
        <v>27</v>
      </c>
      <c r="BT45" s="80">
        <f t="shared" si="14"/>
        <v>14</v>
      </c>
      <c r="BU45" s="80">
        <f t="shared" si="10"/>
        <v>0.5</v>
      </c>
      <c r="BV45" s="80">
        <f t="shared" si="11"/>
        <v>0.85416666666666663</v>
      </c>
      <c r="BW45" s="80">
        <f t="shared" si="12"/>
        <v>1.5817901234567874E-2</v>
      </c>
    </row>
    <row r="46" spans="1:75" ht="15.75" x14ac:dyDescent="0.5">
      <c r="A46" s="83">
        <v>14.4</v>
      </c>
      <c r="B46" s="82">
        <v>83</v>
      </c>
      <c r="C46" s="82">
        <v>22</v>
      </c>
      <c r="D46" s="84">
        <v>0.93600000000000005</v>
      </c>
      <c r="E46" s="82">
        <v>203</v>
      </c>
      <c r="F46" s="82">
        <v>2</v>
      </c>
      <c r="G46" s="29">
        <v>0</v>
      </c>
      <c r="H46" s="82">
        <v>45</v>
      </c>
      <c r="I46" s="82">
        <v>9</v>
      </c>
      <c r="J46" s="82">
        <v>3</v>
      </c>
      <c r="K46" s="62">
        <v>87</v>
      </c>
      <c r="L46" s="80">
        <v>0</v>
      </c>
      <c r="M46" s="30">
        <v>178</v>
      </c>
      <c r="N46" s="82">
        <v>1</v>
      </c>
      <c r="Q46">
        <v>9</v>
      </c>
      <c r="R46">
        <v>56</v>
      </c>
      <c r="S46">
        <v>3</v>
      </c>
      <c r="T46">
        <v>1.4039999999999999</v>
      </c>
      <c r="U46">
        <v>69</v>
      </c>
      <c r="V46">
        <v>1</v>
      </c>
      <c r="W46">
        <v>0</v>
      </c>
      <c r="X46">
        <v>34</v>
      </c>
      <c r="Y46">
        <v>8</v>
      </c>
      <c r="Z46">
        <v>2</v>
      </c>
      <c r="AA46">
        <v>38</v>
      </c>
      <c r="AB46">
        <v>0</v>
      </c>
      <c r="AC46">
        <v>181</v>
      </c>
      <c r="AD46" s="106">
        <v>1</v>
      </c>
      <c r="AE46" s="107">
        <v>0</v>
      </c>
      <c r="AF46" s="108">
        <f t="shared" si="1"/>
        <v>1</v>
      </c>
      <c r="AG46" s="80">
        <f t="shared" si="2"/>
        <v>1</v>
      </c>
      <c r="AH46" s="80">
        <f t="shared" si="3"/>
        <v>0.78470857771307934</v>
      </c>
      <c r="AI46" s="106">
        <f t="shared" si="4"/>
        <v>0.78470857771307934</v>
      </c>
      <c r="AJ46" s="108">
        <f t="shared" si="5"/>
        <v>0.21529142228692066</v>
      </c>
      <c r="AK46" s="106">
        <f t="shared" si="6"/>
        <v>-0.24244286870789478</v>
      </c>
      <c r="AL46" s="108">
        <f t="shared" si="7"/>
        <v>100</v>
      </c>
      <c r="AM46" s="80">
        <f t="shared" si="8"/>
        <v>0.27435844133927612</v>
      </c>
      <c r="BP46">
        <v>0.51753073335917543</v>
      </c>
      <c r="BQ46">
        <v>1</v>
      </c>
      <c r="BR46">
        <v>0</v>
      </c>
      <c r="BS46" s="80">
        <f t="shared" si="13"/>
        <v>28</v>
      </c>
      <c r="BT46" s="80">
        <f t="shared" si="14"/>
        <v>14</v>
      </c>
      <c r="BU46" s="80">
        <f t="shared" si="10"/>
        <v>0.48148148148148151</v>
      </c>
      <c r="BV46" s="80">
        <f t="shared" si="11"/>
        <v>0.85416666666666663</v>
      </c>
      <c r="BW46" s="80">
        <f t="shared" si="12"/>
        <v>1.5817901234567971E-2</v>
      </c>
    </row>
    <row r="47" spans="1:75" ht="15.75" x14ac:dyDescent="0.5">
      <c r="A47" s="83">
        <v>14.8</v>
      </c>
      <c r="B47" s="82">
        <v>91</v>
      </c>
      <c r="C47" s="82">
        <v>2</v>
      </c>
      <c r="D47" s="84">
        <v>1.968</v>
      </c>
      <c r="E47" s="82">
        <v>164</v>
      </c>
      <c r="F47" s="82">
        <v>1</v>
      </c>
      <c r="G47" s="29">
        <v>0</v>
      </c>
      <c r="H47" s="82">
        <v>33</v>
      </c>
      <c r="I47" s="82">
        <v>5</v>
      </c>
      <c r="J47" s="82">
        <v>2</v>
      </c>
      <c r="K47" s="62">
        <v>98</v>
      </c>
      <c r="L47" s="80">
        <v>0</v>
      </c>
      <c r="M47" s="30">
        <v>194</v>
      </c>
      <c r="N47" s="82">
        <v>1</v>
      </c>
      <c r="Q47">
        <v>9.1</v>
      </c>
      <c r="R47">
        <v>44</v>
      </c>
      <c r="S47">
        <v>14</v>
      </c>
      <c r="T47">
        <v>1.2270000000000001</v>
      </c>
      <c r="U47">
        <v>100</v>
      </c>
      <c r="V47">
        <v>5</v>
      </c>
      <c r="W47">
        <v>0</v>
      </c>
      <c r="X47">
        <v>37</v>
      </c>
      <c r="Y47">
        <v>10</v>
      </c>
      <c r="Z47">
        <v>4</v>
      </c>
      <c r="AA47">
        <v>20</v>
      </c>
      <c r="AB47">
        <v>0</v>
      </c>
      <c r="AC47">
        <v>180</v>
      </c>
      <c r="AD47" s="106">
        <v>1</v>
      </c>
      <c r="AE47" s="107">
        <v>0</v>
      </c>
      <c r="AF47" s="108">
        <f t="shared" si="1"/>
        <v>1</v>
      </c>
      <c r="AG47" s="80">
        <f t="shared" si="2"/>
        <v>1</v>
      </c>
      <c r="AH47" s="80">
        <f t="shared" si="3"/>
        <v>0.92015400772651734</v>
      </c>
      <c r="AI47" s="106">
        <f t="shared" si="4"/>
        <v>0.92015400772651734</v>
      </c>
      <c r="AJ47" s="108">
        <f t="shared" si="5"/>
        <v>7.9845992273482658E-2</v>
      </c>
      <c r="AK47" s="106">
        <f t="shared" si="6"/>
        <v>-8.3214223246081589E-2</v>
      </c>
      <c r="AL47" s="108">
        <f t="shared" si="7"/>
        <v>100</v>
      </c>
      <c r="AM47" s="80">
        <f t="shared" si="8"/>
        <v>8.6774595994819598E-2</v>
      </c>
      <c r="BP47">
        <v>0.52197676863989761</v>
      </c>
      <c r="BQ47">
        <v>1</v>
      </c>
      <c r="BR47">
        <v>0</v>
      </c>
      <c r="BS47" s="80">
        <f t="shared" si="13"/>
        <v>29</v>
      </c>
      <c r="BT47" s="80">
        <f t="shared" si="14"/>
        <v>14</v>
      </c>
      <c r="BU47" s="80">
        <f t="shared" si="10"/>
        <v>0.46296296296296291</v>
      </c>
      <c r="BV47" s="80">
        <f t="shared" si="11"/>
        <v>0.85416666666666663</v>
      </c>
      <c r="BW47" s="80">
        <f t="shared" si="12"/>
        <v>0</v>
      </c>
    </row>
    <row r="48" spans="1:75" ht="15.75" x14ac:dyDescent="0.5">
      <c r="A48" s="83">
        <v>12.1</v>
      </c>
      <c r="B48" s="82">
        <v>56</v>
      </c>
      <c r="C48" s="82">
        <v>4</v>
      </c>
      <c r="D48" s="84">
        <v>2.536</v>
      </c>
      <c r="E48" s="82">
        <v>146</v>
      </c>
      <c r="F48" s="82">
        <v>1</v>
      </c>
      <c r="G48" s="29">
        <v>1</v>
      </c>
      <c r="H48" s="82">
        <v>36</v>
      </c>
      <c r="I48" s="82">
        <v>8</v>
      </c>
      <c r="J48" s="82">
        <v>2</v>
      </c>
      <c r="K48" s="62">
        <v>40</v>
      </c>
      <c r="L48" s="80">
        <v>0</v>
      </c>
      <c r="M48" s="30">
        <v>179</v>
      </c>
      <c r="N48" s="82">
        <v>1</v>
      </c>
      <c r="Q48">
        <v>9.1</v>
      </c>
      <c r="R48">
        <v>62</v>
      </c>
      <c r="S48">
        <v>23</v>
      </c>
      <c r="T48">
        <v>0.42399999999999999</v>
      </c>
      <c r="U48">
        <v>123</v>
      </c>
      <c r="V48">
        <v>2</v>
      </c>
      <c r="W48">
        <v>0</v>
      </c>
      <c r="X48">
        <v>49</v>
      </c>
      <c r="Y48">
        <v>12</v>
      </c>
      <c r="Z48">
        <v>3</v>
      </c>
      <c r="AA48">
        <v>43</v>
      </c>
      <c r="AB48">
        <v>1</v>
      </c>
      <c r="AC48">
        <v>162</v>
      </c>
      <c r="AD48" s="106">
        <v>0</v>
      </c>
      <c r="AE48" s="107">
        <v>1</v>
      </c>
      <c r="AF48" s="108">
        <f t="shared" si="1"/>
        <v>1</v>
      </c>
      <c r="AG48" s="80">
        <f t="shared" si="2"/>
        <v>0</v>
      </c>
      <c r="AH48" s="80">
        <f t="shared" si="3"/>
        <v>0.1756037005950235</v>
      </c>
      <c r="AI48" s="106">
        <f t="shared" si="4"/>
        <v>0.1756037005950235</v>
      </c>
      <c r="AJ48" s="108">
        <f t="shared" si="5"/>
        <v>0.8243962994049765</v>
      </c>
      <c r="AK48" s="106">
        <f t="shared" si="6"/>
        <v>-0.19310391881024017</v>
      </c>
      <c r="AL48" s="108">
        <f t="shared" si="7"/>
        <v>100</v>
      </c>
      <c r="AM48" s="80">
        <f t="shared" si="8"/>
        <v>0.21300884140524257</v>
      </c>
      <c r="BP48">
        <v>0.52712040476103139</v>
      </c>
      <c r="BQ48">
        <v>0</v>
      </c>
      <c r="BR48">
        <v>1</v>
      </c>
      <c r="BS48" s="80">
        <f t="shared" si="13"/>
        <v>29</v>
      </c>
      <c r="BT48" s="80">
        <f t="shared" si="14"/>
        <v>15</v>
      </c>
      <c r="BU48" s="80">
        <f t="shared" si="10"/>
        <v>0.46296296296296291</v>
      </c>
      <c r="BV48" s="80">
        <f t="shared" si="11"/>
        <v>0.84375</v>
      </c>
      <c r="BW48" s="80">
        <f t="shared" si="12"/>
        <v>1.5624999999999976E-2</v>
      </c>
    </row>
    <row r="49" spans="1:75" ht="15.75" x14ac:dyDescent="0.5">
      <c r="A49" s="83">
        <v>8</v>
      </c>
      <c r="B49" s="82">
        <v>51</v>
      </c>
      <c r="C49" s="82">
        <v>2</v>
      </c>
      <c r="D49" s="84">
        <v>0.41699999999999998</v>
      </c>
      <c r="E49" s="82">
        <v>121</v>
      </c>
      <c r="F49" s="82">
        <v>3</v>
      </c>
      <c r="G49" s="29">
        <v>0</v>
      </c>
      <c r="H49" s="82">
        <v>36</v>
      </c>
      <c r="I49" s="82">
        <v>8</v>
      </c>
      <c r="J49" s="82">
        <v>2</v>
      </c>
      <c r="K49" s="62">
        <v>32</v>
      </c>
      <c r="L49" s="80">
        <v>1</v>
      </c>
      <c r="M49" s="30">
        <v>167</v>
      </c>
      <c r="N49" s="82">
        <v>0</v>
      </c>
      <c r="Q49">
        <v>9.1</v>
      </c>
      <c r="R49">
        <v>78</v>
      </c>
      <c r="S49">
        <v>3</v>
      </c>
      <c r="T49">
        <v>1.6240000000000001</v>
      </c>
      <c r="U49">
        <v>148</v>
      </c>
      <c r="V49">
        <v>5</v>
      </c>
      <c r="W49">
        <v>0</v>
      </c>
      <c r="X49">
        <v>39</v>
      </c>
      <c r="Y49">
        <v>11</v>
      </c>
      <c r="Z49">
        <v>4</v>
      </c>
      <c r="AA49">
        <v>59</v>
      </c>
      <c r="AB49">
        <v>0</v>
      </c>
      <c r="AC49">
        <v>175</v>
      </c>
      <c r="AD49" s="106">
        <v>1</v>
      </c>
      <c r="AE49" s="107">
        <v>0</v>
      </c>
      <c r="AF49" s="108">
        <f t="shared" si="1"/>
        <v>1</v>
      </c>
      <c r="AG49" s="80">
        <f t="shared" si="2"/>
        <v>1</v>
      </c>
      <c r="AH49" s="80">
        <f t="shared" si="3"/>
        <v>0.98610754132538969</v>
      </c>
      <c r="AI49" s="106">
        <f t="shared" si="4"/>
        <v>0.98610754132538969</v>
      </c>
      <c r="AJ49" s="108">
        <f t="shared" si="5"/>
        <v>1.3892458674610308E-2</v>
      </c>
      <c r="AK49" s="106">
        <f t="shared" si="6"/>
        <v>-1.3989862045685891E-2</v>
      </c>
      <c r="AL49" s="108">
        <f t="shared" si="7"/>
        <v>100</v>
      </c>
      <c r="AM49" s="80">
        <f t="shared" si="8"/>
        <v>1.4088178106759008E-2</v>
      </c>
      <c r="BP49">
        <v>0.54374447541587689</v>
      </c>
      <c r="BQ49">
        <v>1</v>
      </c>
      <c r="BR49">
        <v>0</v>
      </c>
      <c r="BS49" s="80">
        <f t="shared" si="13"/>
        <v>30</v>
      </c>
      <c r="BT49" s="80">
        <f t="shared" si="14"/>
        <v>15</v>
      </c>
      <c r="BU49" s="80">
        <f t="shared" si="10"/>
        <v>0.44444444444444442</v>
      </c>
      <c r="BV49" s="80">
        <f t="shared" si="11"/>
        <v>0.84375</v>
      </c>
      <c r="BW49" s="80">
        <f t="shared" si="12"/>
        <v>0</v>
      </c>
    </row>
    <row r="50" spans="1:75" ht="15.75" x14ac:dyDescent="0.5">
      <c r="A50" s="83">
        <v>8.4</v>
      </c>
      <c r="B50" s="82">
        <v>56</v>
      </c>
      <c r="C50" s="82">
        <v>14</v>
      </c>
      <c r="D50" s="84">
        <v>3.9E-2</v>
      </c>
      <c r="E50" s="82">
        <v>128</v>
      </c>
      <c r="F50" s="82">
        <v>1</v>
      </c>
      <c r="G50" s="29">
        <v>1</v>
      </c>
      <c r="H50" s="82">
        <v>43</v>
      </c>
      <c r="I50" s="82">
        <v>6</v>
      </c>
      <c r="J50" s="82">
        <v>3</v>
      </c>
      <c r="K50" s="62">
        <v>37</v>
      </c>
      <c r="L50" s="80">
        <v>0</v>
      </c>
      <c r="M50" s="30">
        <v>172</v>
      </c>
      <c r="N50" s="82">
        <v>0</v>
      </c>
      <c r="Q50">
        <v>9.1999999999999993</v>
      </c>
      <c r="R50">
        <v>55</v>
      </c>
      <c r="S50">
        <v>16</v>
      </c>
      <c r="T50">
        <v>6.5000000000000002E-2</v>
      </c>
      <c r="U50">
        <v>154</v>
      </c>
      <c r="V50">
        <v>3</v>
      </c>
      <c r="W50">
        <v>0</v>
      </c>
      <c r="X50">
        <v>42</v>
      </c>
      <c r="Y50">
        <v>13</v>
      </c>
      <c r="Z50">
        <v>2</v>
      </c>
      <c r="AA50">
        <v>34</v>
      </c>
      <c r="AB50">
        <v>1</v>
      </c>
      <c r="AC50">
        <v>165</v>
      </c>
      <c r="AD50" s="106">
        <v>0</v>
      </c>
      <c r="AE50" s="107">
        <v>1</v>
      </c>
      <c r="AF50" s="108">
        <f t="shared" si="1"/>
        <v>1</v>
      </c>
      <c r="AG50" s="80">
        <f t="shared" si="2"/>
        <v>0</v>
      </c>
      <c r="AH50" s="80">
        <f t="shared" si="3"/>
        <v>0.41613401832071517</v>
      </c>
      <c r="AI50" s="106">
        <f t="shared" si="4"/>
        <v>0.41613401832071517</v>
      </c>
      <c r="AJ50" s="108">
        <f t="shared" si="5"/>
        <v>0.58386598167928483</v>
      </c>
      <c r="AK50" s="106">
        <f t="shared" si="6"/>
        <v>-0.5380838059151426</v>
      </c>
      <c r="AL50" s="108">
        <f t="shared" si="7"/>
        <v>100</v>
      </c>
      <c r="AM50" s="80">
        <f t="shared" si="8"/>
        <v>0.71272180839146038</v>
      </c>
      <c r="BP50">
        <v>0.54420595457336096</v>
      </c>
      <c r="BQ50">
        <v>0</v>
      </c>
      <c r="BR50">
        <v>1</v>
      </c>
      <c r="BS50" s="80">
        <f t="shared" si="13"/>
        <v>30</v>
      </c>
      <c r="BT50" s="80">
        <f t="shared" si="14"/>
        <v>16</v>
      </c>
      <c r="BU50" s="80">
        <f t="shared" si="10"/>
        <v>0.44444444444444442</v>
      </c>
      <c r="BV50" s="80">
        <f t="shared" si="11"/>
        <v>0.83333333333333337</v>
      </c>
      <c r="BW50" s="80">
        <f t="shared" si="12"/>
        <v>0</v>
      </c>
    </row>
    <row r="51" spans="1:75" ht="15.75" x14ac:dyDescent="0.5">
      <c r="A51" s="83">
        <v>10.6</v>
      </c>
      <c r="B51" s="82">
        <v>51</v>
      </c>
      <c r="C51" s="82">
        <v>3</v>
      </c>
      <c r="D51" s="84">
        <v>1.155</v>
      </c>
      <c r="E51" s="82">
        <v>132</v>
      </c>
      <c r="F51" s="82">
        <v>2</v>
      </c>
      <c r="G51" s="29">
        <v>1</v>
      </c>
      <c r="H51" s="82">
        <v>35</v>
      </c>
      <c r="I51" s="82">
        <v>1</v>
      </c>
      <c r="J51" s="82">
        <v>3</v>
      </c>
      <c r="K51" s="62">
        <v>26</v>
      </c>
      <c r="L51" s="80">
        <v>0</v>
      </c>
      <c r="M51" s="30">
        <v>181</v>
      </c>
      <c r="N51" s="82">
        <v>0</v>
      </c>
      <c r="Q51">
        <v>9.3000000000000007</v>
      </c>
      <c r="R51">
        <v>55</v>
      </c>
      <c r="S51">
        <v>11</v>
      </c>
      <c r="T51">
        <v>8.5000000000000006E-2</v>
      </c>
      <c r="U51">
        <v>125</v>
      </c>
      <c r="V51">
        <v>7</v>
      </c>
      <c r="W51">
        <v>0</v>
      </c>
      <c r="X51">
        <v>38</v>
      </c>
      <c r="Y51">
        <v>4</v>
      </c>
      <c r="Z51">
        <v>5</v>
      </c>
      <c r="AA51">
        <v>35</v>
      </c>
      <c r="AB51">
        <v>0</v>
      </c>
      <c r="AC51">
        <v>169</v>
      </c>
      <c r="AD51" s="106">
        <v>1</v>
      </c>
      <c r="AE51" s="107">
        <v>0</v>
      </c>
      <c r="AF51" s="108">
        <f t="shared" si="1"/>
        <v>1</v>
      </c>
      <c r="AG51" s="80">
        <f t="shared" si="2"/>
        <v>1</v>
      </c>
      <c r="AH51" s="80">
        <f t="shared" si="3"/>
        <v>0.79395255252019026</v>
      </c>
      <c r="AI51" s="106">
        <f t="shared" si="4"/>
        <v>0.79395255252019026</v>
      </c>
      <c r="AJ51" s="108">
        <f t="shared" si="5"/>
        <v>0.20604744747980974</v>
      </c>
      <c r="AK51" s="106">
        <f t="shared" si="6"/>
        <v>-0.23073157705180025</v>
      </c>
      <c r="AL51" s="108">
        <f t="shared" si="7"/>
        <v>100</v>
      </c>
      <c r="AM51" s="80">
        <f t="shared" si="8"/>
        <v>0.25952110970078396</v>
      </c>
      <c r="BP51">
        <v>0.54506108485220672</v>
      </c>
      <c r="BQ51">
        <v>0</v>
      </c>
      <c r="BR51">
        <v>1</v>
      </c>
      <c r="BS51" s="80">
        <f t="shared" si="13"/>
        <v>30</v>
      </c>
      <c r="BT51" s="80">
        <f t="shared" si="14"/>
        <v>17</v>
      </c>
      <c r="BU51" s="80">
        <f t="shared" si="10"/>
        <v>0.44444444444444442</v>
      </c>
      <c r="BV51" s="80">
        <f t="shared" si="11"/>
        <v>0.82291666666666663</v>
      </c>
      <c r="BW51" s="80">
        <f t="shared" si="12"/>
        <v>1.5239197530864173E-2</v>
      </c>
    </row>
    <row r="52" spans="1:75" ht="15.75" x14ac:dyDescent="0.5">
      <c r="A52" s="83">
        <v>10.9</v>
      </c>
      <c r="B52" s="82">
        <v>56</v>
      </c>
      <c r="C52" s="82">
        <v>9</v>
      </c>
      <c r="D52" s="84">
        <v>1.9990000000000001</v>
      </c>
      <c r="E52" s="82">
        <v>75</v>
      </c>
      <c r="F52" s="82">
        <v>0</v>
      </c>
      <c r="G52" s="29">
        <v>1</v>
      </c>
      <c r="H52" s="82">
        <v>49</v>
      </c>
      <c r="I52" s="82">
        <v>7</v>
      </c>
      <c r="J52" s="82">
        <v>4</v>
      </c>
      <c r="K52" s="62">
        <v>33</v>
      </c>
      <c r="L52" s="80">
        <v>0</v>
      </c>
      <c r="M52" s="30">
        <v>189</v>
      </c>
      <c r="N52" s="82">
        <v>0</v>
      </c>
      <c r="Q52">
        <v>9.4</v>
      </c>
      <c r="R52">
        <v>44</v>
      </c>
      <c r="S52">
        <v>12</v>
      </c>
      <c r="T52">
        <v>2.3239999999999998</v>
      </c>
      <c r="U52">
        <v>97</v>
      </c>
      <c r="V52">
        <v>2</v>
      </c>
      <c r="W52">
        <v>0</v>
      </c>
      <c r="X52">
        <v>49</v>
      </c>
      <c r="Y52">
        <v>19</v>
      </c>
      <c r="Z52">
        <v>3</v>
      </c>
      <c r="AA52">
        <v>21</v>
      </c>
      <c r="AB52">
        <v>1</v>
      </c>
      <c r="AC52">
        <v>179</v>
      </c>
      <c r="AD52" s="106">
        <v>1</v>
      </c>
      <c r="AE52" s="107">
        <v>0</v>
      </c>
      <c r="AF52" s="108">
        <f t="shared" si="1"/>
        <v>1</v>
      </c>
      <c r="AG52" s="80">
        <f t="shared" si="2"/>
        <v>1</v>
      </c>
      <c r="AH52" s="80">
        <f t="shared" si="3"/>
        <v>0.57445141172173608</v>
      </c>
      <c r="AI52" s="106">
        <f t="shared" si="4"/>
        <v>0.57445141172173608</v>
      </c>
      <c r="AJ52" s="108">
        <f t="shared" si="5"/>
        <v>0.42554858827826392</v>
      </c>
      <c r="AK52" s="106">
        <f t="shared" si="6"/>
        <v>-0.55433976016687603</v>
      </c>
      <c r="AL52" s="108">
        <f t="shared" si="7"/>
        <v>100</v>
      </c>
      <c r="AM52" s="80">
        <f t="shared" si="8"/>
        <v>0.74079126553596042</v>
      </c>
      <c r="BP52">
        <v>0.55293879294389703</v>
      </c>
      <c r="BQ52">
        <v>1</v>
      </c>
      <c r="BR52">
        <v>0</v>
      </c>
      <c r="BS52" s="80">
        <f t="shared" si="13"/>
        <v>31</v>
      </c>
      <c r="BT52" s="80">
        <f t="shared" si="14"/>
        <v>17</v>
      </c>
      <c r="BU52" s="80">
        <f t="shared" si="10"/>
        <v>0.42592592592592593</v>
      </c>
      <c r="BV52" s="80">
        <f t="shared" si="11"/>
        <v>0.82291666666666663</v>
      </c>
      <c r="BW52" s="80">
        <f t="shared" si="12"/>
        <v>0</v>
      </c>
    </row>
    <row r="53" spans="1:75" ht="15.75" x14ac:dyDescent="0.5">
      <c r="A53" s="83">
        <v>8.6999999999999993</v>
      </c>
      <c r="B53" s="82">
        <v>53</v>
      </c>
      <c r="C53" s="82">
        <v>2</v>
      </c>
      <c r="D53" s="84">
        <v>2.8719999999999999</v>
      </c>
      <c r="E53" s="82">
        <v>144</v>
      </c>
      <c r="F53" s="82">
        <v>6</v>
      </c>
      <c r="G53" s="29">
        <v>1</v>
      </c>
      <c r="H53" s="82">
        <v>35</v>
      </c>
      <c r="I53" s="82">
        <v>4</v>
      </c>
      <c r="J53" s="82">
        <v>3</v>
      </c>
      <c r="K53" s="62">
        <v>34</v>
      </c>
      <c r="L53" s="80">
        <v>0</v>
      </c>
      <c r="M53" s="30">
        <v>171</v>
      </c>
      <c r="N53" s="82">
        <v>1</v>
      </c>
      <c r="Q53">
        <v>9.4</v>
      </c>
      <c r="R53">
        <v>49</v>
      </c>
      <c r="S53">
        <v>10</v>
      </c>
      <c r="T53">
        <v>1.248</v>
      </c>
      <c r="U53">
        <v>92</v>
      </c>
      <c r="V53">
        <v>2</v>
      </c>
      <c r="W53">
        <v>0</v>
      </c>
      <c r="X53">
        <v>53</v>
      </c>
      <c r="Y53">
        <v>12</v>
      </c>
      <c r="Z53">
        <v>4</v>
      </c>
      <c r="AA53">
        <v>25</v>
      </c>
      <c r="AB53">
        <v>0</v>
      </c>
      <c r="AC53">
        <v>182</v>
      </c>
      <c r="AD53" s="106">
        <v>0</v>
      </c>
      <c r="AE53" s="107">
        <v>1</v>
      </c>
      <c r="AF53" s="108">
        <f t="shared" si="1"/>
        <v>1</v>
      </c>
      <c r="AG53" s="80">
        <f t="shared" si="2"/>
        <v>0</v>
      </c>
      <c r="AH53" s="80">
        <f t="shared" si="3"/>
        <v>0.508313077009101</v>
      </c>
      <c r="AI53" s="106">
        <f t="shared" si="4"/>
        <v>0.508313077009101</v>
      </c>
      <c r="AJ53" s="108">
        <f t="shared" si="5"/>
        <v>0.491686922990899</v>
      </c>
      <c r="AK53" s="106">
        <f t="shared" si="6"/>
        <v>-0.70991310042147115</v>
      </c>
      <c r="AL53" s="108">
        <f t="shared" si="7"/>
        <v>0</v>
      </c>
      <c r="AM53" s="80">
        <f t="shared" si="8"/>
        <v>1.0338145133433003</v>
      </c>
      <c r="BP53">
        <v>0.55414438833699209</v>
      </c>
      <c r="BQ53">
        <v>0</v>
      </c>
      <c r="BR53">
        <v>1</v>
      </c>
      <c r="BS53" s="80">
        <f t="shared" si="13"/>
        <v>31</v>
      </c>
      <c r="BT53" s="80">
        <f t="shared" si="14"/>
        <v>18</v>
      </c>
      <c r="BU53" s="80">
        <f t="shared" si="10"/>
        <v>0.42592592592592593</v>
      </c>
      <c r="BV53" s="80">
        <f t="shared" si="11"/>
        <v>0.8125</v>
      </c>
      <c r="BW53" s="80">
        <f t="shared" si="12"/>
        <v>1.5046296296296273E-2</v>
      </c>
    </row>
    <row r="54" spans="1:75" ht="15.75" x14ac:dyDescent="0.5">
      <c r="A54" s="83">
        <v>9.5</v>
      </c>
      <c r="B54" s="82">
        <v>62</v>
      </c>
      <c r="C54" s="82">
        <v>21</v>
      </c>
      <c r="D54" s="84">
        <v>0.73399999999999999</v>
      </c>
      <c r="E54" s="82">
        <v>152</v>
      </c>
      <c r="F54" s="82">
        <v>3</v>
      </c>
      <c r="G54" s="29">
        <v>0</v>
      </c>
      <c r="H54" s="82">
        <v>44</v>
      </c>
      <c r="I54" s="82">
        <v>5</v>
      </c>
      <c r="J54" s="82">
        <v>3</v>
      </c>
      <c r="K54" s="62">
        <v>43</v>
      </c>
      <c r="L54" s="80">
        <v>0</v>
      </c>
      <c r="M54" s="30">
        <v>169</v>
      </c>
      <c r="N54" s="82">
        <v>1</v>
      </c>
      <c r="Q54">
        <v>9.4</v>
      </c>
      <c r="R54">
        <v>50</v>
      </c>
      <c r="S54">
        <v>11</v>
      </c>
      <c r="T54">
        <v>1.5449999999999999</v>
      </c>
      <c r="U54">
        <v>102</v>
      </c>
      <c r="V54">
        <v>3</v>
      </c>
      <c r="W54">
        <v>0</v>
      </c>
      <c r="X54">
        <v>41</v>
      </c>
      <c r="Y54">
        <v>10</v>
      </c>
      <c r="Z54">
        <v>3</v>
      </c>
      <c r="AA54">
        <v>28</v>
      </c>
      <c r="AB54">
        <v>1</v>
      </c>
      <c r="AC54">
        <v>169</v>
      </c>
      <c r="AD54" s="106">
        <v>1</v>
      </c>
      <c r="AE54" s="107">
        <v>0</v>
      </c>
      <c r="AF54" s="108">
        <f t="shared" si="1"/>
        <v>1</v>
      </c>
      <c r="AG54" s="80">
        <f t="shared" si="2"/>
        <v>1</v>
      </c>
      <c r="AH54" s="80">
        <f t="shared" si="3"/>
        <v>0.34739751839954297</v>
      </c>
      <c r="AI54" s="106">
        <f t="shared" si="4"/>
        <v>0.34739751839954297</v>
      </c>
      <c r="AJ54" s="108">
        <f t="shared" si="5"/>
        <v>0.65260248160045697</v>
      </c>
      <c r="AK54" s="106">
        <f t="shared" si="6"/>
        <v>-1.0572855685525664</v>
      </c>
      <c r="AL54" s="108">
        <f t="shared" si="7"/>
        <v>0</v>
      </c>
      <c r="AM54" s="80">
        <f t="shared" si="8"/>
        <v>1.8785467570608745</v>
      </c>
      <c r="BP54">
        <v>0.56325871095978308</v>
      </c>
      <c r="BQ54">
        <v>1</v>
      </c>
      <c r="BR54">
        <v>0</v>
      </c>
      <c r="BS54" s="80">
        <f t="shared" si="13"/>
        <v>32</v>
      </c>
      <c r="BT54" s="80">
        <f t="shared" si="14"/>
        <v>18</v>
      </c>
      <c r="BU54" s="80">
        <f t="shared" si="10"/>
        <v>0.40740740740740744</v>
      </c>
      <c r="BV54" s="80">
        <f t="shared" si="11"/>
        <v>0.8125</v>
      </c>
      <c r="BW54" s="80">
        <f t="shared" si="12"/>
        <v>0</v>
      </c>
    </row>
    <row r="55" spans="1:75" ht="15.75" x14ac:dyDescent="0.5">
      <c r="A55" s="83">
        <v>6.8</v>
      </c>
      <c r="B55" s="82">
        <v>44</v>
      </c>
      <c r="C55" s="82">
        <v>4</v>
      </c>
      <c r="D55" s="84">
        <v>4.5900000000000003E-2</v>
      </c>
      <c r="E55" s="82">
        <v>104</v>
      </c>
      <c r="F55" s="82">
        <v>6</v>
      </c>
      <c r="G55" s="29">
        <v>0</v>
      </c>
      <c r="H55" s="82">
        <v>29</v>
      </c>
      <c r="I55" s="82">
        <v>2</v>
      </c>
      <c r="J55" s="82">
        <v>2</v>
      </c>
      <c r="K55" s="62">
        <v>21</v>
      </c>
      <c r="L55" s="80">
        <v>0</v>
      </c>
      <c r="M55" s="30">
        <v>168</v>
      </c>
      <c r="N55" s="82">
        <v>1</v>
      </c>
      <c r="Q55">
        <v>9.4</v>
      </c>
      <c r="R55">
        <v>55</v>
      </c>
      <c r="S55">
        <v>14</v>
      </c>
      <c r="T55">
        <v>0.65500000000000003</v>
      </c>
      <c r="U55">
        <v>150</v>
      </c>
      <c r="V55">
        <v>3</v>
      </c>
      <c r="W55">
        <v>0</v>
      </c>
      <c r="X55">
        <v>37</v>
      </c>
      <c r="Y55">
        <v>9</v>
      </c>
      <c r="Z55">
        <v>2</v>
      </c>
      <c r="AA55">
        <v>35</v>
      </c>
      <c r="AB55">
        <v>0</v>
      </c>
      <c r="AC55">
        <v>168</v>
      </c>
      <c r="AD55" s="106">
        <v>1</v>
      </c>
      <c r="AE55" s="107">
        <v>0</v>
      </c>
      <c r="AF55" s="108">
        <f t="shared" si="1"/>
        <v>1</v>
      </c>
      <c r="AG55" s="80">
        <f t="shared" si="2"/>
        <v>1</v>
      </c>
      <c r="AH55" s="80">
        <f t="shared" si="3"/>
        <v>0.84582358741683439</v>
      </c>
      <c r="AI55" s="106">
        <f t="shared" si="4"/>
        <v>0.84582358741683439</v>
      </c>
      <c r="AJ55" s="108">
        <f t="shared" si="5"/>
        <v>0.15417641258316561</v>
      </c>
      <c r="AK55" s="106">
        <f t="shared" si="6"/>
        <v>-0.16744446663239734</v>
      </c>
      <c r="AL55" s="108">
        <f t="shared" si="7"/>
        <v>100</v>
      </c>
      <c r="AM55" s="80">
        <f t="shared" si="8"/>
        <v>0.18227963239240477</v>
      </c>
      <c r="BP55">
        <v>0.56546079289048279</v>
      </c>
      <c r="BQ55">
        <v>0</v>
      </c>
      <c r="BR55">
        <v>1</v>
      </c>
      <c r="BS55" s="80">
        <f t="shared" si="13"/>
        <v>32</v>
      </c>
      <c r="BT55" s="80">
        <f t="shared" si="14"/>
        <v>19</v>
      </c>
      <c r="BU55" s="80">
        <f t="shared" si="10"/>
        <v>0.40740740740740744</v>
      </c>
      <c r="BV55" s="80">
        <f t="shared" si="11"/>
        <v>0.80208333333333337</v>
      </c>
      <c r="BW55" s="80">
        <f t="shared" si="12"/>
        <v>0</v>
      </c>
    </row>
    <row r="56" spans="1:75" ht="15.75" x14ac:dyDescent="0.5">
      <c r="A56" s="83">
        <v>7.2</v>
      </c>
      <c r="B56" s="82">
        <v>41</v>
      </c>
      <c r="C56" s="82">
        <v>12</v>
      </c>
      <c r="D56" s="84">
        <v>0.879</v>
      </c>
      <c r="E56" s="82">
        <v>112</v>
      </c>
      <c r="F56" s="82">
        <v>2</v>
      </c>
      <c r="G56" s="29">
        <v>0</v>
      </c>
      <c r="H56" s="82">
        <v>39</v>
      </c>
      <c r="I56" s="82">
        <v>5</v>
      </c>
      <c r="J56" s="82">
        <v>3</v>
      </c>
      <c r="K56" s="62">
        <v>14</v>
      </c>
      <c r="L56" s="80">
        <v>0</v>
      </c>
      <c r="M56" s="30">
        <v>167</v>
      </c>
      <c r="N56" s="82">
        <v>0</v>
      </c>
      <c r="Q56">
        <v>9.5</v>
      </c>
      <c r="R56">
        <v>44</v>
      </c>
      <c r="S56">
        <v>10</v>
      </c>
      <c r="T56">
        <v>0.19600000000000001</v>
      </c>
      <c r="U56">
        <v>49</v>
      </c>
      <c r="V56">
        <v>3</v>
      </c>
      <c r="W56">
        <v>0</v>
      </c>
      <c r="X56">
        <v>33</v>
      </c>
      <c r="Y56">
        <v>12</v>
      </c>
      <c r="Z56">
        <v>2</v>
      </c>
      <c r="AA56">
        <v>15</v>
      </c>
      <c r="AB56">
        <v>0</v>
      </c>
      <c r="AC56">
        <v>189</v>
      </c>
      <c r="AD56" s="106">
        <v>1</v>
      </c>
      <c r="AE56" s="107">
        <v>0</v>
      </c>
      <c r="AF56" s="108">
        <f t="shared" si="1"/>
        <v>1</v>
      </c>
      <c r="AG56" s="80">
        <f t="shared" si="2"/>
        <v>1</v>
      </c>
      <c r="AH56" s="80">
        <f t="shared" si="3"/>
        <v>0.82446030800326942</v>
      </c>
      <c r="AI56" s="106">
        <f t="shared" si="4"/>
        <v>0.82446030800326942</v>
      </c>
      <c r="AJ56" s="108">
        <f t="shared" si="5"/>
        <v>0.17553969199673058</v>
      </c>
      <c r="AK56" s="106">
        <f t="shared" si="6"/>
        <v>-0.19302627882864629</v>
      </c>
      <c r="AL56" s="108">
        <f t="shared" si="7"/>
        <v>100</v>
      </c>
      <c r="AM56" s="80">
        <f t="shared" si="8"/>
        <v>0.21291466707701651</v>
      </c>
      <c r="BP56">
        <v>0.57445141172173608</v>
      </c>
      <c r="BQ56">
        <v>0</v>
      </c>
      <c r="BR56">
        <v>1</v>
      </c>
      <c r="BS56" s="80">
        <f t="shared" si="13"/>
        <v>32</v>
      </c>
      <c r="BT56" s="80">
        <f t="shared" si="14"/>
        <v>20</v>
      </c>
      <c r="BU56" s="80">
        <f t="shared" si="10"/>
        <v>0.40740740740740744</v>
      </c>
      <c r="BV56" s="80">
        <f t="shared" si="11"/>
        <v>0.79166666666666663</v>
      </c>
      <c r="BW56" s="80">
        <f t="shared" si="12"/>
        <v>0</v>
      </c>
    </row>
    <row r="57" spans="1:75" ht="15.75" x14ac:dyDescent="0.5">
      <c r="A57" s="83">
        <v>11.3</v>
      </c>
      <c r="B57" s="82">
        <v>72</v>
      </c>
      <c r="C57" s="82">
        <v>4</v>
      </c>
      <c r="D57" s="84">
        <v>1.496</v>
      </c>
      <c r="E57" s="82">
        <v>139</v>
      </c>
      <c r="F57" s="82">
        <v>2</v>
      </c>
      <c r="G57" s="29">
        <v>1</v>
      </c>
      <c r="H57" s="82">
        <v>36</v>
      </c>
      <c r="I57" s="82">
        <v>6</v>
      </c>
      <c r="J57" s="82">
        <v>3</v>
      </c>
      <c r="K57" s="62">
        <v>77</v>
      </c>
      <c r="L57" s="80">
        <v>0</v>
      </c>
      <c r="M57" s="30">
        <v>184</v>
      </c>
      <c r="N57" s="82">
        <v>1</v>
      </c>
      <c r="Q57">
        <v>9.5</v>
      </c>
      <c r="R57">
        <v>53</v>
      </c>
      <c r="S57">
        <v>19</v>
      </c>
      <c r="T57">
        <v>1.2949999999999999</v>
      </c>
      <c r="U57">
        <v>110</v>
      </c>
      <c r="V57">
        <v>1</v>
      </c>
      <c r="W57">
        <v>0</v>
      </c>
      <c r="X57">
        <v>40</v>
      </c>
      <c r="Y57">
        <v>8</v>
      </c>
      <c r="Z57">
        <v>3</v>
      </c>
      <c r="AA57">
        <v>31</v>
      </c>
      <c r="AB57">
        <v>1</v>
      </c>
      <c r="AC57">
        <v>182</v>
      </c>
      <c r="AD57" s="106">
        <v>1</v>
      </c>
      <c r="AE57" s="107">
        <v>0</v>
      </c>
      <c r="AF57" s="108">
        <f t="shared" si="1"/>
        <v>1</v>
      </c>
      <c r="AG57" s="80">
        <f t="shared" si="2"/>
        <v>1</v>
      </c>
      <c r="AH57" s="80">
        <f t="shared" si="3"/>
        <v>0.41424576403461949</v>
      </c>
      <c r="AI57" s="106">
        <f t="shared" si="4"/>
        <v>0.41424576403461949</v>
      </c>
      <c r="AJ57" s="108">
        <f t="shared" si="5"/>
        <v>0.58575423596538045</v>
      </c>
      <c r="AK57" s="106">
        <f t="shared" si="6"/>
        <v>-0.88129584835328822</v>
      </c>
      <c r="AL57" s="108">
        <f t="shared" si="7"/>
        <v>0</v>
      </c>
      <c r="AM57" s="80">
        <f t="shared" si="8"/>
        <v>1.4140258919254212</v>
      </c>
      <c r="BP57">
        <v>0.58050697806027562</v>
      </c>
      <c r="BQ57">
        <v>0</v>
      </c>
      <c r="BR57">
        <v>1</v>
      </c>
      <c r="BS57" s="80">
        <f t="shared" si="13"/>
        <v>32</v>
      </c>
      <c r="BT57" s="80">
        <f t="shared" si="14"/>
        <v>21</v>
      </c>
      <c r="BU57" s="80">
        <f t="shared" si="10"/>
        <v>0.40740740740740744</v>
      </c>
      <c r="BV57" s="80">
        <f t="shared" si="11"/>
        <v>0.78125</v>
      </c>
      <c r="BW57" s="80">
        <f t="shared" si="12"/>
        <v>0</v>
      </c>
    </row>
    <row r="58" spans="1:75" ht="15.75" x14ac:dyDescent="0.5">
      <c r="A58" s="83">
        <v>9.4</v>
      </c>
      <c r="B58" s="82">
        <v>55</v>
      </c>
      <c r="C58" s="82">
        <v>14</v>
      </c>
      <c r="D58" s="84">
        <v>0.65500000000000003</v>
      </c>
      <c r="E58" s="82">
        <v>150</v>
      </c>
      <c r="F58" s="82">
        <v>3</v>
      </c>
      <c r="G58" s="29">
        <v>0</v>
      </c>
      <c r="H58" s="82">
        <v>37</v>
      </c>
      <c r="I58" s="82">
        <v>9</v>
      </c>
      <c r="J58" s="82">
        <v>2</v>
      </c>
      <c r="K58" s="62">
        <v>35</v>
      </c>
      <c r="L58" s="80">
        <v>0</v>
      </c>
      <c r="M58" s="30">
        <v>168</v>
      </c>
      <c r="N58" s="82">
        <v>1</v>
      </c>
      <c r="Q58">
        <v>9.5</v>
      </c>
      <c r="R58">
        <v>62</v>
      </c>
      <c r="S58">
        <v>21</v>
      </c>
      <c r="T58">
        <v>0.73399999999999999</v>
      </c>
      <c r="U58">
        <v>152</v>
      </c>
      <c r="V58">
        <v>3</v>
      </c>
      <c r="W58">
        <v>0</v>
      </c>
      <c r="X58">
        <v>44</v>
      </c>
      <c r="Y58">
        <v>5</v>
      </c>
      <c r="Z58">
        <v>3</v>
      </c>
      <c r="AA58">
        <v>43</v>
      </c>
      <c r="AB58">
        <v>0</v>
      </c>
      <c r="AC58">
        <v>169</v>
      </c>
      <c r="AD58" s="106">
        <v>1</v>
      </c>
      <c r="AE58" s="107">
        <v>0</v>
      </c>
      <c r="AF58" s="108">
        <f t="shared" si="1"/>
        <v>1</v>
      </c>
      <c r="AG58" s="80">
        <f t="shared" si="2"/>
        <v>1</v>
      </c>
      <c r="AH58" s="80">
        <f t="shared" si="3"/>
        <v>0.73238411779962587</v>
      </c>
      <c r="AI58" s="106">
        <f t="shared" si="4"/>
        <v>0.73238411779962587</v>
      </c>
      <c r="AJ58" s="108">
        <f t="shared" si="5"/>
        <v>0.26761588220037413</v>
      </c>
      <c r="AK58" s="106">
        <f t="shared" si="6"/>
        <v>-0.31145015156214806</v>
      </c>
      <c r="AL58" s="108">
        <f t="shared" si="7"/>
        <v>100</v>
      </c>
      <c r="AM58" s="80">
        <f t="shared" si="8"/>
        <v>0.36540372148483918</v>
      </c>
      <c r="BP58">
        <v>0.58357166048431641</v>
      </c>
      <c r="BQ58">
        <v>0</v>
      </c>
      <c r="BR58">
        <v>1</v>
      </c>
      <c r="BS58" s="80">
        <f t="shared" si="13"/>
        <v>32</v>
      </c>
      <c r="BT58" s="80">
        <f t="shared" si="14"/>
        <v>22</v>
      </c>
      <c r="BU58" s="80">
        <f t="shared" si="10"/>
        <v>0.40740740740740744</v>
      </c>
      <c r="BV58" s="80">
        <f t="shared" si="11"/>
        <v>0.77083333333333337</v>
      </c>
      <c r="BW58" s="80">
        <f t="shared" si="12"/>
        <v>0</v>
      </c>
    </row>
    <row r="59" spans="1:75" ht="15.75" x14ac:dyDescent="0.5">
      <c r="A59" s="83">
        <v>8.6</v>
      </c>
      <c r="B59" s="82">
        <v>48</v>
      </c>
      <c r="C59" s="82">
        <v>10</v>
      </c>
      <c r="D59" s="84">
        <v>1.6439999999999999</v>
      </c>
      <c r="E59" s="82">
        <v>60</v>
      </c>
      <c r="F59" s="82">
        <v>3</v>
      </c>
      <c r="G59" s="29">
        <v>1</v>
      </c>
      <c r="H59" s="82">
        <v>34</v>
      </c>
      <c r="I59" s="82">
        <v>19</v>
      </c>
      <c r="J59" s="82">
        <v>1</v>
      </c>
      <c r="K59" s="62">
        <v>22</v>
      </c>
      <c r="L59" s="80">
        <v>1</v>
      </c>
      <c r="M59" s="30">
        <v>180</v>
      </c>
      <c r="N59" s="82">
        <v>0</v>
      </c>
      <c r="Q59">
        <v>9.6</v>
      </c>
      <c r="R59">
        <v>51</v>
      </c>
      <c r="S59">
        <v>6</v>
      </c>
      <c r="T59">
        <v>0.498</v>
      </c>
      <c r="U59">
        <v>31</v>
      </c>
      <c r="V59">
        <v>4</v>
      </c>
      <c r="W59">
        <v>0</v>
      </c>
      <c r="X59">
        <v>30</v>
      </c>
      <c r="Y59">
        <v>5</v>
      </c>
      <c r="Z59">
        <v>2</v>
      </c>
      <c r="AA59">
        <v>20</v>
      </c>
      <c r="AB59">
        <v>0</v>
      </c>
      <c r="AC59">
        <v>187</v>
      </c>
      <c r="AD59" s="106">
        <v>1</v>
      </c>
      <c r="AE59" s="107">
        <v>0</v>
      </c>
      <c r="AF59" s="108">
        <f t="shared" si="1"/>
        <v>1</v>
      </c>
      <c r="AG59" s="80">
        <f t="shared" si="2"/>
        <v>1</v>
      </c>
      <c r="AH59" s="80">
        <f t="shared" si="3"/>
        <v>0.78771371381171162</v>
      </c>
      <c r="AI59" s="106">
        <f t="shared" si="4"/>
        <v>0.78771371381171162</v>
      </c>
      <c r="AJ59" s="108">
        <f t="shared" si="5"/>
        <v>0.21228628618828838</v>
      </c>
      <c r="AK59" s="106">
        <f t="shared" si="6"/>
        <v>-0.23862056248190416</v>
      </c>
      <c r="AL59" s="108">
        <f t="shared" si="7"/>
        <v>100</v>
      </c>
      <c r="AM59" s="80">
        <f t="shared" si="8"/>
        <v>0.26949675048952049</v>
      </c>
      <c r="BP59">
        <v>0.58830263148253481</v>
      </c>
      <c r="BQ59">
        <v>0</v>
      </c>
      <c r="BR59">
        <v>1</v>
      </c>
      <c r="BS59" s="80">
        <f t="shared" si="13"/>
        <v>32</v>
      </c>
      <c r="BT59" s="80">
        <f t="shared" si="14"/>
        <v>23</v>
      </c>
      <c r="BU59" s="80">
        <f t="shared" si="10"/>
        <v>0.40740740740740744</v>
      </c>
      <c r="BV59" s="80">
        <f t="shared" si="11"/>
        <v>0.76041666666666663</v>
      </c>
      <c r="BW59" s="80">
        <f t="shared" si="12"/>
        <v>1.4081790123456853E-2</v>
      </c>
    </row>
    <row r="60" spans="1:75" ht="15.75" x14ac:dyDescent="0.5">
      <c r="A60" s="83">
        <v>17.100000000000001</v>
      </c>
      <c r="B60" s="82">
        <v>76</v>
      </c>
      <c r="C60" s="82">
        <v>5</v>
      </c>
      <c r="D60" s="84">
        <v>0.81899999999999995</v>
      </c>
      <c r="E60" s="82">
        <v>266</v>
      </c>
      <c r="F60" s="82">
        <v>4</v>
      </c>
      <c r="G60" s="29">
        <v>1</v>
      </c>
      <c r="H60" s="82">
        <v>52</v>
      </c>
      <c r="I60" s="82">
        <v>18</v>
      </c>
      <c r="J60" s="82">
        <v>5</v>
      </c>
      <c r="K60" s="62">
        <v>87</v>
      </c>
      <c r="L60" s="80">
        <v>1</v>
      </c>
      <c r="M60" s="30">
        <v>186</v>
      </c>
      <c r="N60" s="82">
        <v>0</v>
      </c>
      <c r="Q60">
        <v>9.6999999999999993</v>
      </c>
      <c r="R60">
        <v>46</v>
      </c>
      <c r="S60">
        <v>7</v>
      </c>
      <c r="T60">
        <v>1.9630000000000001</v>
      </c>
      <c r="U60">
        <v>113</v>
      </c>
      <c r="V60">
        <v>4</v>
      </c>
      <c r="W60">
        <v>0</v>
      </c>
      <c r="X60">
        <v>28</v>
      </c>
      <c r="Y60">
        <v>10</v>
      </c>
      <c r="Z60">
        <v>1</v>
      </c>
      <c r="AA60">
        <v>22</v>
      </c>
      <c r="AB60">
        <v>0</v>
      </c>
      <c r="AC60">
        <v>181</v>
      </c>
      <c r="AD60" s="106">
        <v>1</v>
      </c>
      <c r="AE60" s="107">
        <v>0</v>
      </c>
      <c r="AF60" s="108">
        <f t="shared" si="1"/>
        <v>1</v>
      </c>
      <c r="AG60" s="80">
        <f t="shared" si="2"/>
        <v>1</v>
      </c>
      <c r="AH60" s="80">
        <f t="shared" si="3"/>
        <v>0.97945185981454741</v>
      </c>
      <c r="AI60" s="106">
        <f t="shared" si="4"/>
        <v>0.97945185981454741</v>
      </c>
      <c r="AJ60" s="108">
        <f t="shared" si="5"/>
        <v>2.054814018545259E-2</v>
      </c>
      <c r="AK60" s="106">
        <f t="shared" si="6"/>
        <v>-2.076219051891106E-2</v>
      </c>
      <c r="AL60" s="108">
        <f t="shared" si="7"/>
        <v>100</v>
      </c>
      <c r="AM60" s="80">
        <f t="shared" si="8"/>
        <v>2.0979224225826924E-2</v>
      </c>
      <c r="BP60">
        <v>0.59342073066017909</v>
      </c>
      <c r="BQ60">
        <v>1</v>
      </c>
      <c r="BR60">
        <v>0</v>
      </c>
      <c r="BS60" s="80">
        <f t="shared" si="13"/>
        <v>33</v>
      </c>
      <c r="BT60" s="80">
        <f t="shared" si="14"/>
        <v>23</v>
      </c>
      <c r="BU60" s="80">
        <f t="shared" si="10"/>
        <v>0.38888888888888884</v>
      </c>
      <c r="BV60" s="80">
        <f t="shared" si="11"/>
        <v>0.76041666666666663</v>
      </c>
      <c r="BW60" s="80">
        <f t="shared" si="12"/>
        <v>0</v>
      </c>
    </row>
    <row r="61" spans="1:75" ht="15.75" x14ac:dyDescent="0.5">
      <c r="A61" s="83">
        <v>15.4</v>
      </c>
      <c r="B61" s="82">
        <v>58</v>
      </c>
      <c r="C61" s="82">
        <v>6</v>
      </c>
      <c r="D61" s="84">
        <v>1.623</v>
      </c>
      <c r="E61" s="82">
        <v>209</v>
      </c>
      <c r="F61" s="82">
        <v>1</v>
      </c>
      <c r="G61" s="29">
        <v>1</v>
      </c>
      <c r="H61" s="82">
        <v>45</v>
      </c>
      <c r="I61" s="82">
        <v>10</v>
      </c>
      <c r="J61" s="82">
        <v>3</v>
      </c>
      <c r="K61" s="62">
        <v>45</v>
      </c>
      <c r="L61" s="80">
        <v>1</v>
      </c>
      <c r="M61" s="30">
        <v>187</v>
      </c>
      <c r="N61" s="82">
        <v>0</v>
      </c>
      <c r="Q61">
        <v>9.6999999999999993</v>
      </c>
      <c r="R61">
        <v>54</v>
      </c>
      <c r="S61">
        <v>2</v>
      </c>
      <c r="T61">
        <v>0.626</v>
      </c>
      <c r="U61">
        <v>51</v>
      </c>
      <c r="V61">
        <v>2</v>
      </c>
      <c r="W61">
        <v>0</v>
      </c>
      <c r="X61">
        <v>38</v>
      </c>
      <c r="Y61">
        <v>8</v>
      </c>
      <c r="Z61">
        <v>3</v>
      </c>
      <c r="AA61">
        <v>26</v>
      </c>
      <c r="AB61">
        <v>0</v>
      </c>
      <c r="AC61">
        <v>193</v>
      </c>
      <c r="AD61" s="106">
        <v>1</v>
      </c>
      <c r="AE61" s="107">
        <v>0</v>
      </c>
      <c r="AF61" s="108">
        <f t="shared" si="1"/>
        <v>1</v>
      </c>
      <c r="AG61" s="80">
        <f t="shared" si="2"/>
        <v>1</v>
      </c>
      <c r="AH61" s="80">
        <f t="shared" si="3"/>
        <v>0.69216664271841011</v>
      </c>
      <c r="AI61" s="106">
        <f t="shared" si="4"/>
        <v>0.69216664271841011</v>
      </c>
      <c r="AJ61" s="108">
        <f t="shared" si="5"/>
        <v>0.30783335728158989</v>
      </c>
      <c r="AK61" s="106">
        <f t="shared" si="6"/>
        <v>-0.36792853917841317</v>
      </c>
      <c r="AL61" s="108">
        <f t="shared" si="7"/>
        <v>100</v>
      </c>
      <c r="AM61" s="80">
        <f t="shared" si="8"/>
        <v>0.44473879306377356</v>
      </c>
      <c r="BP61">
        <v>0.60321384676395406</v>
      </c>
      <c r="BQ61">
        <v>0</v>
      </c>
      <c r="BR61">
        <v>1</v>
      </c>
      <c r="BS61" s="80">
        <f t="shared" si="13"/>
        <v>33</v>
      </c>
      <c r="BT61" s="80">
        <f t="shared" si="14"/>
        <v>24</v>
      </c>
      <c r="BU61" s="80">
        <f t="shared" si="10"/>
        <v>0.38888888888888884</v>
      </c>
      <c r="BV61" s="80">
        <f t="shared" si="11"/>
        <v>0.75</v>
      </c>
      <c r="BW61" s="80">
        <f t="shared" si="12"/>
        <v>1.3888888888888867E-2</v>
      </c>
    </row>
    <row r="62" spans="1:75" ht="15.75" x14ac:dyDescent="0.5">
      <c r="A62" s="83">
        <v>11</v>
      </c>
      <c r="B62" s="82">
        <v>51</v>
      </c>
      <c r="C62" s="82">
        <v>6</v>
      </c>
      <c r="D62" s="84">
        <v>1.0840000000000001</v>
      </c>
      <c r="E62" s="82">
        <v>181</v>
      </c>
      <c r="F62" s="82">
        <v>2</v>
      </c>
      <c r="G62" s="29">
        <v>1</v>
      </c>
      <c r="H62" s="82">
        <v>53</v>
      </c>
      <c r="I62" s="82">
        <v>9</v>
      </c>
      <c r="J62" s="82">
        <v>4</v>
      </c>
      <c r="K62" s="62">
        <v>33</v>
      </c>
      <c r="L62" s="80">
        <v>0</v>
      </c>
      <c r="M62" s="30">
        <v>170</v>
      </c>
      <c r="N62" s="82">
        <v>0</v>
      </c>
      <c r="Q62">
        <v>9.6999999999999993</v>
      </c>
      <c r="R62">
        <v>55</v>
      </c>
      <c r="S62">
        <v>4</v>
      </c>
      <c r="T62">
        <v>1.3839999999999999</v>
      </c>
      <c r="U62">
        <v>33</v>
      </c>
      <c r="V62">
        <v>2</v>
      </c>
      <c r="W62">
        <v>0</v>
      </c>
      <c r="X62">
        <v>27</v>
      </c>
      <c r="Y62">
        <v>10</v>
      </c>
      <c r="Z62">
        <v>1</v>
      </c>
      <c r="AA62">
        <v>94</v>
      </c>
      <c r="AB62">
        <v>1</v>
      </c>
      <c r="AC62">
        <v>192</v>
      </c>
      <c r="AD62" s="106">
        <v>1</v>
      </c>
      <c r="AE62" s="107">
        <v>0</v>
      </c>
      <c r="AF62" s="108">
        <f t="shared" si="1"/>
        <v>1</v>
      </c>
      <c r="AG62" s="80">
        <f t="shared" si="2"/>
        <v>1</v>
      </c>
      <c r="AH62" s="80">
        <f t="shared" si="3"/>
        <v>0.83578040855052793</v>
      </c>
      <c r="AI62" s="106">
        <f t="shared" si="4"/>
        <v>0.83578040855052793</v>
      </c>
      <c r="AJ62" s="108">
        <f t="shared" si="5"/>
        <v>0.16421959144947207</v>
      </c>
      <c r="AK62" s="106">
        <f t="shared" si="6"/>
        <v>-0.17938936959896445</v>
      </c>
      <c r="AL62" s="108">
        <f t="shared" si="7"/>
        <v>100</v>
      </c>
      <c r="AM62" s="80">
        <f t="shared" si="8"/>
        <v>0.19648652896072763</v>
      </c>
      <c r="BP62">
        <v>0.60570035344794959</v>
      </c>
      <c r="BQ62">
        <v>1</v>
      </c>
      <c r="BR62">
        <v>0</v>
      </c>
      <c r="BS62" s="80">
        <f t="shared" si="13"/>
        <v>34</v>
      </c>
      <c r="BT62" s="80">
        <f t="shared" si="14"/>
        <v>24</v>
      </c>
      <c r="BU62" s="80">
        <f t="shared" si="10"/>
        <v>0.37037037037037035</v>
      </c>
      <c r="BV62" s="80">
        <f t="shared" si="11"/>
        <v>0.75</v>
      </c>
      <c r="BW62" s="80">
        <f t="shared" si="12"/>
        <v>0</v>
      </c>
    </row>
    <row r="63" spans="1:75" ht="15.75" x14ac:dyDescent="0.5">
      <c r="A63" s="83">
        <v>15.6</v>
      </c>
      <c r="B63" s="82">
        <v>67</v>
      </c>
      <c r="C63" s="82">
        <v>13</v>
      </c>
      <c r="D63" s="84">
        <v>1.4610000000000001</v>
      </c>
      <c r="E63" s="82">
        <v>180</v>
      </c>
      <c r="F63" s="82">
        <v>4</v>
      </c>
      <c r="G63" s="29">
        <v>0</v>
      </c>
      <c r="H63" s="82">
        <v>44</v>
      </c>
      <c r="I63" s="82">
        <v>10</v>
      </c>
      <c r="J63" s="82">
        <v>3</v>
      </c>
      <c r="K63" s="62">
        <v>44</v>
      </c>
      <c r="L63" s="80">
        <v>0</v>
      </c>
      <c r="M63" s="30">
        <v>187</v>
      </c>
      <c r="N63" s="82">
        <v>0</v>
      </c>
      <c r="Q63">
        <v>9.6999999999999993</v>
      </c>
      <c r="R63">
        <v>62</v>
      </c>
      <c r="S63">
        <v>11</v>
      </c>
      <c r="T63">
        <v>1.1519999999999999</v>
      </c>
      <c r="U63">
        <v>106</v>
      </c>
      <c r="V63">
        <v>2</v>
      </c>
      <c r="W63">
        <v>1</v>
      </c>
      <c r="X63">
        <v>42</v>
      </c>
      <c r="Y63">
        <v>8</v>
      </c>
      <c r="Z63">
        <v>3</v>
      </c>
      <c r="AA63">
        <v>49</v>
      </c>
      <c r="AB63">
        <v>0</v>
      </c>
      <c r="AC63">
        <v>178</v>
      </c>
      <c r="AD63" s="106">
        <v>1</v>
      </c>
      <c r="AE63" s="107">
        <v>0</v>
      </c>
      <c r="AF63" s="108">
        <f t="shared" si="1"/>
        <v>1</v>
      </c>
      <c r="AG63" s="80">
        <f t="shared" si="2"/>
        <v>1</v>
      </c>
      <c r="AH63" s="80">
        <f t="shared" si="3"/>
        <v>0.64163907392679553</v>
      </c>
      <c r="AI63" s="106">
        <f t="shared" si="4"/>
        <v>0.64163907392679553</v>
      </c>
      <c r="AJ63" s="108">
        <f t="shared" si="5"/>
        <v>0.35836092607320447</v>
      </c>
      <c r="AK63" s="106">
        <f t="shared" si="6"/>
        <v>-0.443729323525487</v>
      </c>
      <c r="AL63" s="108">
        <f t="shared" si="7"/>
        <v>100</v>
      </c>
      <c r="AM63" s="80">
        <f t="shared" si="8"/>
        <v>0.55850857691701261</v>
      </c>
      <c r="BP63">
        <v>0.60718115195975508</v>
      </c>
      <c r="BQ63">
        <v>0</v>
      </c>
      <c r="BR63">
        <v>1</v>
      </c>
      <c r="BS63" s="80">
        <f t="shared" si="13"/>
        <v>34</v>
      </c>
      <c r="BT63" s="80">
        <f t="shared" si="14"/>
        <v>25</v>
      </c>
      <c r="BU63" s="80">
        <f t="shared" si="10"/>
        <v>0.37037037037037035</v>
      </c>
      <c r="BV63" s="80">
        <f t="shared" si="11"/>
        <v>0.73958333333333326</v>
      </c>
      <c r="BW63" s="80">
        <f t="shared" si="12"/>
        <v>1.3695987654320965E-2</v>
      </c>
    </row>
    <row r="64" spans="1:75" ht="15.75" x14ac:dyDescent="0.5">
      <c r="A64" s="83">
        <v>7.6</v>
      </c>
      <c r="B64" s="82">
        <v>50</v>
      </c>
      <c r="C64" s="82">
        <v>3</v>
      </c>
      <c r="D64" s="84">
        <v>0.53200000000000003</v>
      </c>
      <c r="E64" s="82">
        <v>111</v>
      </c>
      <c r="F64" s="82">
        <v>2</v>
      </c>
      <c r="G64" s="29">
        <v>0</v>
      </c>
      <c r="H64" s="82">
        <v>46</v>
      </c>
      <c r="I64" s="82">
        <v>3</v>
      </c>
      <c r="J64" s="82">
        <v>4</v>
      </c>
      <c r="K64" s="62">
        <v>26</v>
      </c>
      <c r="L64" s="80">
        <v>0</v>
      </c>
      <c r="M64" s="30">
        <v>172</v>
      </c>
      <c r="N64" s="82">
        <v>0</v>
      </c>
      <c r="Q64">
        <v>9.8000000000000007</v>
      </c>
      <c r="R64">
        <v>62</v>
      </c>
      <c r="S64">
        <v>16</v>
      </c>
      <c r="T64">
        <v>0.58799999999999997</v>
      </c>
      <c r="U64">
        <v>136</v>
      </c>
      <c r="V64">
        <v>4</v>
      </c>
      <c r="W64">
        <v>1</v>
      </c>
      <c r="X64">
        <v>41</v>
      </c>
      <c r="Y64">
        <v>10</v>
      </c>
      <c r="Z64">
        <v>3</v>
      </c>
      <c r="AA64">
        <v>44</v>
      </c>
      <c r="AB64">
        <v>1</v>
      </c>
      <c r="AC64">
        <v>167</v>
      </c>
      <c r="AD64" s="106">
        <v>1</v>
      </c>
      <c r="AE64" s="107">
        <v>0</v>
      </c>
      <c r="AF64" s="108">
        <f t="shared" si="1"/>
        <v>1</v>
      </c>
      <c r="AG64" s="80">
        <f t="shared" si="2"/>
        <v>1</v>
      </c>
      <c r="AH64" s="80">
        <f t="shared" si="3"/>
        <v>0.35690435579374807</v>
      </c>
      <c r="AI64" s="106">
        <f t="shared" si="4"/>
        <v>0.35690435579374807</v>
      </c>
      <c r="AJ64" s="108">
        <f t="shared" si="5"/>
        <v>0.64309564420625187</v>
      </c>
      <c r="AK64" s="106">
        <f t="shared" si="6"/>
        <v>-1.0302874440389276</v>
      </c>
      <c r="AL64" s="108">
        <f t="shared" si="7"/>
        <v>0</v>
      </c>
      <c r="AM64" s="80">
        <f t="shared" si="8"/>
        <v>1.8018711001047329</v>
      </c>
      <c r="BP64">
        <v>0.61113234542369577</v>
      </c>
      <c r="BQ64">
        <v>1</v>
      </c>
      <c r="BR64">
        <v>0</v>
      </c>
      <c r="BS64" s="80">
        <f t="shared" si="13"/>
        <v>35</v>
      </c>
      <c r="BT64" s="80">
        <f t="shared" si="14"/>
        <v>25</v>
      </c>
      <c r="BU64" s="80">
        <f t="shared" si="10"/>
        <v>0.35185185185185186</v>
      </c>
      <c r="BV64" s="80">
        <f t="shared" si="11"/>
        <v>0.73958333333333326</v>
      </c>
      <c r="BW64" s="80">
        <f t="shared" si="12"/>
        <v>0</v>
      </c>
    </row>
    <row r="65" spans="1:75" ht="15.75" x14ac:dyDescent="0.5">
      <c r="A65" s="83">
        <v>11.4</v>
      </c>
      <c r="B65" s="82">
        <v>58</v>
      </c>
      <c r="C65" s="82">
        <v>2</v>
      </c>
      <c r="D65" s="84">
        <v>1.3360000000000001</v>
      </c>
      <c r="E65" s="82">
        <v>150</v>
      </c>
      <c r="F65" s="82">
        <v>2</v>
      </c>
      <c r="G65" s="29">
        <v>1</v>
      </c>
      <c r="H65" s="82">
        <v>38</v>
      </c>
      <c r="I65" s="82">
        <v>9</v>
      </c>
      <c r="J65" s="82">
        <v>2</v>
      </c>
      <c r="K65" s="62">
        <v>41</v>
      </c>
      <c r="L65" s="80">
        <v>1</v>
      </c>
      <c r="M65" s="30">
        <v>183</v>
      </c>
      <c r="N65" s="82">
        <v>0</v>
      </c>
      <c r="Q65">
        <v>9.8000000000000007</v>
      </c>
      <c r="R65">
        <v>64</v>
      </c>
      <c r="S65">
        <v>5</v>
      </c>
      <c r="T65">
        <v>1.5389999999999999</v>
      </c>
      <c r="U65">
        <v>115</v>
      </c>
      <c r="V65">
        <v>4</v>
      </c>
      <c r="W65">
        <v>1</v>
      </c>
      <c r="X65">
        <v>36</v>
      </c>
      <c r="Y65">
        <v>8</v>
      </c>
      <c r="Z65">
        <v>2</v>
      </c>
      <c r="AA65">
        <v>50</v>
      </c>
      <c r="AB65">
        <v>1</v>
      </c>
      <c r="AC65">
        <v>183</v>
      </c>
      <c r="AD65" s="106">
        <v>1</v>
      </c>
      <c r="AE65" s="107">
        <v>0</v>
      </c>
      <c r="AF65" s="108">
        <f t="shared" si="1"/>
        <v>1</v>
      </c>
      <c r="AG65" s="80">
        <f t="shared" si="2"/>
        <v>1</v>
      </c>
      <c r="AH65" s="80">
        <f t="shared" si="3"/>
        <v>0.76162939897960114</v>
      </c>
      <c r="AI65" s="106">
        <f t="shared" si="4"/>
        <v>0.76162939897960114</v>
      </c>
      <c r="AJ65" s="108">
        <f t="shared" si="5"/>
        <v>0.23837060102039886</v>
      </c>
      <c r="AK65" s="106">
        <f t="shared" si="6"/>
        <v>-0.27229519464863711</v>
      </c>
      <c r="AL65" s="108">
        <f t="shared" si="7"/>
        <v>100</v>
      </c>
      <c r="AM65" s="80">
        <f t="shared" si="8"/>
        <v>0.31297452716473095</v>
      </c>
      <c r="BP65">
        <v>0.61299312518929039</v>
      </c>
      <c r="BQ65">
        <v>0</v>
      </c>
      <c r="BR65">
        <v>1</v>
      </c>
      <c r="BS65" s="80">
        <f t="shared" si="13"/>
        <v>35</v>
      </c>
      <c r="BT65" s="80">
        <f t="shared" si="14"/>
        <v>26</v>
      </c>
      <c r="BU65" s="80">
        <f t="shared" si="10"/>
        <v>0.35185185185185186</v>
      </c>
      <c r="BV65" s="80">
        <f t="shared" si="11"/>
        <v>0.72916666666666674</v>
      </c>
      <c r="BW65" s="80">
        <f t="shared" si="12"/>
        <v>0</v>
      </c>
    </row>
    <row r="66" spans="1:75" ht="15.75" x14ac:dyDescent="0.5">
      <c r="A66" s="83">
        <v>23.5</v>
      </c>
      <c r="B66" s="82">
        <v>89</v>
      </c>
      <c r="C66" s="82">
        <v>8</v>
      </c>
      <c r="D66" s="84">
        <v>1.018</v>
      </c>
      <c r="E66" s="82">
        <v>348</v>
      </c>
      <c r="F66" s="82">
        <v>0</v>
      </c>
      <c r="G66" s="29">
        <v>1</v>
      </c>
      <c r="H66" s="82">
        <v>36</v>
      </c>
      <c r="I66" s="82">
        <v>12</v>
      </c>
      <c r="J66" s="82">
        <v>1</v>
      </c>
      <c r="K66" s="62">
        <v>57</v>
      </c>
      <c r="L66" s="80">
        <v>1</v>
      </c>
      <c r="M66" s="30">
        <v>195</v>
      </c>
      <c r="N66" s="82">
        <v>1</v>
      </c>
      <c r="Q66">
        <v>10</v>
      </c>
      <c r="R66">
        <v>55</v>
      </c>
      <c r="S66">
        <v>8</v>
      </c>
      <c r="T66">
        <v>1.1679999999999999</v>
      </c>
      <c r="U66">
        <v>120</v>
      </c>
      <c r="V66">
        <v>3</v>
      </c>
      <c r="W66">
        <v>0</v>
      </c>
      <c r="X66">
        <v>52</v>
      </c>
      <c r="Y66">
        <v>10</v>
      </c>
      <c r="Z66">
        <v>3</v>
      </c>
      <c r="AA66">
        <v>34</v>
      </c>
      <c r="AB66">
        <v>0</v>
      </c>
      <c r="AC66">
        <v>182</v>
      </c>
      <c r="AD66" s="106">
        <v>1</v>
      </c>
      <c r="AE66" s="107">
        <v>0</v>
      </c>
      <c r="AF66" s="108">
        <f t="shared" si="1"/>
        <v>1</v>
      </c>
      <c r="AG66" s="80">
        <f t="shared" si="2"/>
        <v>1</v>
      </c>
      <c r="AH66" s="80">
        <f t="shared" si="3"/>
        <v>0.69299596129098973</v>
      </c>
      <c r="AI66" s="106">
        <f t="shared" si="4"/>
        <v>0.69299596129098973</v>
      </c>
      <c r="AJ66" s="108">
        <f t="shared" si="5"/>
        <v>0.30700403870901027</v>
      </c>
      <c r="AK66" s="106">
        <f t="shared" si="6"/>
        <v>-0.36673110767214556</v>
      </c>
      <c r="AL66" s="108">
        <f t="shared" si="7"/>
        <v>100</v>
      </c>
      <c r="AM66" s="80">
        <f t="shared" si="8"/>
        <v>0.44300985266507054</v>
      </c>
      <c r="BP66">
        <v>0.61406885630352848</v>
      </c>
      <c r="BQ66">
        <v>0</v>
      </c>
      <c r="BR66">
        <v>1</v>
      </c>
      <c r="BS66" s="80">
        <f t="shared" si="13"/>
        <v>35</v>
      </c>
      <c r="BT66" s="80">
        <f t="shared" si="14"/>
        <v>27</v>
      </c>
      <c r="BU66" s="80">
        <f t="shared" si="10"/>
        <v>0.35185185185185186</v>
      </c>
      <c r="BV66" s="80">
        <f t="shared" si="11"/>
        <v>0.71875</v>
      </c>
      <c r="BW66" s="80">
        <f t="shared" si="12"/>
        <v>1.3310185185185164E-2</v>
      </c>
    </row>
    <row r="67" spans="1:75" ht="15.75" x14ac:dyDescent="0.5">
      <c r="A67" s="83">
        <v>12.4</v>
      </c>
      <c r="B67" s="82">
        <v>76</v>
      </c>
      <c r="C67" s="82">
        <v>19</v>
      </c>
      <c r="D67" s="84">
        <v>4.2999999999999997E-2</v>
      </c>
      <c r="E67" s="82">
        <v>214</v>
      </c>
      <c r="F67" s="82">
        <v>2</v>
      </c>
      <c r="G67" s="29">
        <v>1</v>
      </c>
      <c r="H67" s="82">
        <v>42</v>
      </c>
      <c r="I67" s="82">
        <v>3</v>
      </c>
      <c r="J67" s="82">
        <v>3</v>
      </c>
      <c r="K67" s="62">
        <v>59</v>
      </c>
      <c r="L67" s="80">
        <v>0</v>
      </c>
      <c r="M67" s="30">
        <v>166</v>
      </c>
      <c r="N67" s="82">
        <v>1</v>
      </c>
      <c r="Q67">
        <v>10.3</v>
      </c>
      <c r="R67">
        <v>49</v>
      </c>
      <c r="S67">
        <v>3</v>
      </c>
      <c r="T67">
        <v>1.881</v>
      </c>
      <c r="U67">
        <v>46</v>
      </c>
      <c r="V67">
        <v>1</v>
      </c>
      <c r="W67">
        <v>1</v>
      </c>
      <c r="X67">
        <v>46</v>
      </c>
      <c r="Y67">
        <v>9</v>
      </c>
      <c r="Z67">
        <v>3</v>
      </c>
      <c r="AA67">
        <v>17</v>
      </c>
      <c r="AB67">
        <v>0</v>
      </c>
      <c r="AC67">
        <v>194</v>
      </c>
      <c r="AD67" s="106">
        <v>0</v>
      </c>
      <c r="AE67" s="107">
        <v>1</v>
      </c>
      <c r="AF67" s="108">
        <f t="shared" si="1"/>
        <v>1</v>
      </c>
      <c r="AG67" s="80">
        <f t="shared" si="2"/>
        <v>0</v>
      </c>
      <c r="AH67" s="80">
        <f t="shared" si="3"/>
        <v>0.40407925682265106</v>
      </c>
      <c r="AI67" s="106">
        <f t="shared" si="4"/>
        <v>0.40407925682265106</v>
      </c>
      <c r="AJ67" s="108">
        <f t="shared" si="5"/>
        <v>0.595920743177349</v>
      </c>
      <c r="AK67" s="106">
        <f t="shared" si="6"/>
        <v>-0.51764760200563587</v>
      </c>
      <c r="AL67" s="108">
        <f t="shared" si="7"/>
        <v>100</v>
      </c>
      <c r="AM67" s="80">
        <f t="shared" si="8"/>
        <v>0.67807550156446728</v>
      </c>
      <c r="BP67">
        <v>0.61714159373192223</v>
      </c>
      <c r="BQ67">
        <v>1</v>
      </c>
      <c r="BR67">
        <v>0</v>
      </c>
      <c r="BS67" s="80">
        <f t="shared" si="13"/>
        <v>36</v>
      </c>
      <c r="BT67" s="80">
        <f t="shared" si="14"/>
        <v>27</v>
      </c>
      <c r="BU67" s="80">
        <f t="shared" si="10"/>
        <v>0.33333333333333337</v>
      </c>
      <c r="BV67" s="80">
        <f t="shared" si="11"/>
        <v>0.71875</v>
      </c>
      <c r="BW67" s="80">
        <f t="shared" si="12"/>
        <v>1.3310185185185244E-2</v>
      </c>
    </row>
    <row r="68" spans="1:75" ht="15.75" x14ac:dyDescent="0.5">
      <c r="A68" s="83">
        <v>13.4</v>
      </c>
      <c r="B68" s="82">
        <v>71</v>
      </c>
      <c r="C68" s="82">
        <v>5</v>
      </c>
      <c r="D68" s="84">
        <v>1.28</v>
      </c>
      <c r="E68" s="82">
        <v>141</v>
      </c>
      <c r="F68" s="82">
        <v>2</v>
      </c>
      <c r="G68" s="29">
        <v>1</v>
      </c>
      <c r="H68" s="82">
        <v>28</v>
      </c>
      <c r="I68" s="82">
        <v>9</v>
      </c>
      <c r="J68" s="82">
        <v>1</v>
      </c>
      <c r="K68" s="62">
        <v>54</v>
      </c>
      <c r="L68" s="80">
        <v>1</v>
      </c>
      <c r="M68" s="30">
        <v>186</v>
      </c>
      <c r="N68" s="82">
        <v>0</v>
      </c>
      <c r="Q68">
        <v>10.3</v>
      </c>
      <c r="R68">
        <v>56</v>
      </c>
      <c r="S68">
        <v>11</v>
      </c>
      <c r="T68">
        <v>0.29199999999999998</v>
      </c>
      <c r="U68">
        <v>47</v>
      </c>
      <c r="V68">
        <v>3</v>
      </c>
      <c r="W68">
        <v>0</v>
      </c>
      <c r="X68">
        <v>34</v>
      </c>
      <c r="Y68">
        <v>9</v>
      </c>
      <c r="Z68">
        <v>2</v>
      </c>
      <c r="AA68">
        <v>30</v>
      </c>
      <c r="AB68">
        <v>0</v>
      </c>
      <c r="AC68">
        <v>186</v>
      </c>
      <c r="AD68" s="106">
        <v>1</v>
      </c>
      <c r="AE68" s="107">
        <v>0</v>
      </c>
      <c r="AF68" s="108">
        <f t="shared" si="1"/>
        <v>1</v>
      </c>
      <c r="AG68" s="80">
        <f t="shared" si="2"/>
        <v>1</v>
      </c>
      <c r="AH68" s="80">
        <f t="shared" si="3"/>
        <v>0.77266550377459331</v>
      </c>
      <c r="AI68" s="106">
        <f t="shared" si="4"/>
        <v>0.77266550377459331</v>
      </c>
      <c r="AJ68" s="108">
        <f t="shared" si="5"/>
        <v>0.22733449622540669</v>
      </c>
      <c r="AK68" s="106">
        <f t="shared" si="6"/>
        <v>-0.25790904878887816</v>
      </c>
      <c r="AL68" s="108">
        <f t="shared" si="7"/>
        <v>100</v>
      </c>
      <c r="AM68" s="80">
        <f t="shared" si="8"/>
        <v>0.29422110229438436</v>
      </c>
      <c r="BP68">
        <v>0.62027215679960257</v>
      </c>
      <c r="BQ68">
        <v>1</v>
      </c>
      <c r="BR68">
        <v>0</v>
      </c>
      <c r="BS68" s="80">
        <f t="shared" si="13"/>
        <v>37</v>
      </c>
      <c r="BT68" s="80">
        <f t="shared" si="14"/>
        <v>27</v>
      </c>
      <c r="BU68" s="80">
        <f t="shared" si="10"/>
        <v>0.31481481481481477</v>
      </c>
      <c r="BV68" s="80">
        <f t="shared" si="11"/>
        <v>0.71875</v>
      </c>
      <c r="BW68" s="80">
        <f t="shared" si="12"/>
        <v>0</v>
      </c>
    </row>
    <row r="69" spans="1:75" ht="15.75" x14ac:dyDescent="0.5">
      <c r="A69" s="83">
        <v>13.8</v>
      </c>
      <c r="B69" s="82">
        <v>63</v>
      </c>
      <c r="C69" s="82">
        <v>12</v>
      </c>
      <c r="D69" s="84">
        <v>0.61199999999999999</v>
      </c>
      <c r="E69" s="82">
        <v>148</v>
      </c>
      <c r="F69" s="82">
        <v>3</v>
      </c>
      <c r="G69" s="29">
        <v>0</v>
      </c>
      <c r="H69" s="82">
        <v>35</v>
      </c>
      <c r="I69" s="82">
        <v>10</v>
      </c>
      <c r="J69" s="82">
        <v>2</v>
      </c>
      <c r="K69" s="62">
        <v>42</v>
      </c>
      <c r="L69" s="80">
        <v>0</v>
      </c>
      <c r="M69" s="30">
        <v>185</v>
      </c>
      <c r="N69" s="82">
        <v>1</v>
      </c>
      <c r="Q69">
        <v>10.3</v>
      </c>
      <c r="R69">
        <v>65</v>
      </c>
      <c r="S69">
        <v>10</v>
      </c>
      <c r="T69">
        <v>2.1440000000000001</v>
      </c>
      <c r="U69">
        <v>97</v>
      </c>
      <c r="V69">
        <v>2</v>
      </c>
      <c r="W69">
        <v>0</v>
      </c>
      <c r="X69">
        <v>32</v>
      </c>
      <c r="Y69">
        <v>8</v>
      </c>
      <c r="Z69">
        <v>2</v>
      </c>
      <c r="AA69">
        <v>51</v>
      </c>
      <c r="AB69">
        <v>1</v>
      </c>
      <c r="AC69">
        <v>180</v>
      </c>
      <c r="AD69" s="106">
        <v>1</v>
      </c>
      <c r="AE69" s="107">
        <v>0</v>
      </c>
      <c r="AF69" s="108">
        <f t="shared" ref="AF69:AF132" si="15">AD69+AE69</f>
        <v>1</v>
      </c>
      <c r="AG69" s="80">
        <f t="shared" ref="AG69:AG132" si="16">IF(AF69=0,"",AD69/AF69)</f>
        <v>1</v>
      </c>
      <c r="AH69" s="80">
        <f t="shared" ref="AH69:AH132" si="17">1/(1+EXP(-$AO$5-MMULT(Q69:AC69,$AO$6:$AO$18)))</f>
        <v>0.79175739415957269</v>
      </c>
      <c r="AI69" s="106">
        <f t="shared" ref="AI69:AI132" si="18">AF69*AH69</f>
        <v>0.79175739415957269</v>
      </c>
      <c r="AJ69" s="108">
        <f t="shared" ref="AJ69:AJ132" si="19">AF69-AI69</f>
        <v>0.20824260584042731</v>
      </c>
      <c r="AK69" s="106">
        <f t="shared" ref="AK69:AK132" si="20">IFERROR(AF69*(AG69*LN(AH69)+(1-AG69)*LN(1-AH69)),0)</f>
        <v>-0.23350025459901042</v>
      </c>
      <c r="AL69" s="108">
        <f t="shared" ref="AL69:AL132" si="21">100*IF(AH69&gt;=$BL$10,AD69/AF69,AE69/AF69)</f>
        <v>100</v>
      </c>
      <c r="AM69" s="80">
        <f t="shared" ref="AM69:AM132" si="22">IFERROR((AD69-AI69)^2/AI69+(AE69-AJ69)^2/AJ69,0)</f>
        <v>0.26301314945276988</v>
      </c>
      <c r="BP69">
        <v>0.63085792628047188</v>
      </c>
      <c r="BQ69">
        <v>0</v>
      </c>
      <c r="BR69">
        <v>1</v>
      </c>
      <c r="BS69" s="80">
        <f t="shared" si="13"/>
        <v>37</v>
      </c>
      <c r="BT69" s="80">
        <f t="shared" si="14"/>
        <v>28</v>
      </c>
      <c r="BU69" s="80">
        <f t="shared" ref="BU69:BU132" si="23">1-BS69/BS$154</f>
        <v>0.31481481481481477</v>
      </c>
      <c r="BV69" s="80">
        <f t="shared" ref="BV69:BV132" si="24">1-BT69/BT$154</f>
        <v>0.70833333333333326</v>
      </c>
      <c r="BW69" s="80">
        <f t="shared" ref="BW69:BW132" si="25">(BU69-BU70)*BV69</f>
        <v>0</v>
      </c>
    </row>
    <row r="70" spans="1:75" ht="15.75" x14ac:dyDescent="0.5">
      <c r="A70" s="83">
        <v>11.6</v>
      </c>
      <c r="B70" s="82">
        <v>55</v>
      </c>
      <c r="C70" s="82">
        <v>3</v>
      </c>
      <c r="D70" s="84">
        <v>0.73899999999999999</v>
      </c>
      <c r="E70" s="82">
        <v>146</v>
      </c>
      <c r="F70" s="82">
        <v>3</v>
      </c>
      <c r="G70" s="29">
        <v>1</v>
      </c>
      <c r="H70" s="82">
        <v>43</v>
      </c>
      <c r="I70" s="82">
        <v>11</v>
      </c>
      <c r="J70" s="82">
        <v>3</v>
      </c>
      <c r="K70" s="62">
        <v>35</v>
      </c>
      <c r="L70" s="80">
        <v>0</v>
      </c>
      <c r="M70" s="30">
        <v>175</v>
      </c>
      <c r="N70" s="82">
        <v>1</v>
      </c>
      <c r="Q70">
        <v>10.4</v>
      </c>
      <c r="R70">
        <v>51</v>
      </c>
      <c r="S70">
        <v>5</v>
      </c>
      <c r="T70">
        <v>0.63600000000000001</v>
      </c>
      <c r="U70">
        <v>118</v>
      </c>
      <c r="V70">
        <v>3</v>
      </c>
      <c r="W70">
        <v>0</v>
      </c>
      <c r="X70">
        <v>32</v>
      </c>
      <c r="Y70">
        <v>10</v>
      </c>
      <c r="Z70">
        <v>2</v>
      </c>
      <c r="AA70">
        <v>26</v>
      </c>
      <c r="AB70">
        <v>1</v>
      </c>
      <c r="AC70">
        <v>180</v>
      </c>
      <c r="AD70" s="106">
        <v>1</v>
      </c>
      <c r="AE70" s="107">
        <v>0</v>
      </c>
      <c r="AF70" s="108">
        <f t="shared" si="15"/>
        <v>1</v>
      </c>
      <c r="AG70" s="80">
        <f t="shared" si="16"/>
        <v>1</v>
      </c>
      <c r="AH70" s="80">
        <f t="shared" si="17"/>
        <v>0.58357166048431641</v>
      </c>
      <c r="AI70" s="106">
        <f t="shared" si="18"/>
        <v>0.58357166048431641</v>
      </c>
      <c r="AJ70" s="108">
        <f t="shared" si="19"/>
        <v>0.41642833951568359</v>
      </c>
      <c r="AK70" s="106">
        <f t="shared" si="20"/>
        <v>-0.53858802334068068</v>
      </c>
      <c r="AL70" s="108">
        <f t="shared" si="21"/>
        <v>100</v>
      </c>
      <c r="AM70" s="80">
        <f t="shared" si="22"/>
        <v>0.71358561032604362</v>
      </c>
      <c r="BP70">
        <v>0.63773458804922911</v>
      </c>
      <c r="BQ70">
        <v>0</v>
      </c>
      <c r="BR70">
        <v>1</v>
      </c>
      <c r="BS70" s="80">
        <f t="shared" ref="BS70:BS133" si="26">BS69+BQ70</f>
        <v>37</v>
      </c>
      <c r="BT70" s="80">
        <f t="shared" ref="BT70:BT133" si="27">BT69+BR70</f>
        <v>29</v>
      </c>
      <c r="BU70" s="80">
        <f t="shared" si="23"/>
        <v>0.31481481481481477</v>
      </c>
      <c r="BV70" s="80">
        <f t="shared" si="24"/>
        <v>0.69791666666666674</v>
      </c>
      <c r="BW70" s="80">
        <f t="shared" si="25"/>
        <v>0</v>
      </c>
    </row>
    <row r="71" spans="1:75" ht="15.75" x14ac:dyDescent="0.5">
      <c r="A71" s="83">
        <v>11.8</v>
      </c>
      <c r="B71" s="82">
        <v>56</v>
      </c>
      <c r="C71" s="82">
        <v>2</v>
      </c>
      <c r="D71" s="84">
        <v>1.1419999999999999</v>
      </c>
      <c r="E71" s="82">
        <v>199</v>
      </c>
      <c r="F71" s="82">
        <v>2</v>
      </c>
      <c r="G71" s="29">
        <v>1</v>
      </c>
      <c r="H71" s="82">
        <v>35</v>
      </c>
      <c r="I71" s="82">
        <v>8</v>
      </c>
      <c r="J71" s="82">
        <v>2</v>
      </c>
      <c r="K71" s="62">
        <v>37</v>
      </c>
      <c r="L71" s="80">
        <v>0</v>
      </c>
      <c r="M71" s="30">
        <v>170</v>
      </c>
      <c r="N71" s="82">
        <v>1</v>
      </c>
      <c r="Q71">
        <v>10.4</v>
      </c>
      <c r="R71">
        <v>53</v>
      </c>
      <c r="S71">
        <v>4</v>
      </c>
      <c r="T71">
        <v>1.3149999999999999</v>
      </c>
      <c r="U71">
        <v>69</v>
      </c>
      <c r="V71">
        <v>1</v>
      </c>
      <c r="W71">
        <v>1</v>
      </c>
      <c r="X71">
        <v>35</v>
      </c>
      <c r="Y71">
        <v>9</v>
      </c>
      <c r="Z71">
        <v>2</v>
      </c>
      <c r="AA71">
        <v>25</v>
      </c>
      <c r="AB71">
        <v>0</v>
      </c>
      <c r="AC71">
        <v>189</v>
      </c>
      <c r="AD71" s="106">
        <v>1</v>
      </c>
      <c r="AE71" s="107">
        <v>0</v>
      </c>
      <c r="AF71" s="108">
        <f t="shared" si="15"/>
        <v>1</v>
      </c>
      <c r="AG71" s="80">
        <f t="shared" si="16"/>
        <v>1</v>
      </c>
      <c r="AH71" s="80">
        <f t="shared" si="17"/>
        <v>0.64684597584302206</v>
      </c>
      <c r="AI71" s="106">
        <f t="shared" si="18"/>
        <v>0.64684597584302206</v>
      </c>
      <c r="AJ71" s="108">
        <f t="shared" si="19"/>
        <v>0.35315402415697794</v>
      </c>
      <c r="AK71" s="106">
        <f t="shared" si="20"/>
        <v>-0.43564707179700862</v>
      </c>
      <c r="AL71" s="108">
        <f t="shared" si="21"/>
        <v>100</v>
      </c>
      <c r="AM71" s="80">
        <f t="shared" si="22"/>
        <v>0.54596308448347231</v>
      </c>
      <c r="BP71">
        <v>0.6383256819133234</v>
      </c>
      <c r="BQ71">
        <v>0</v>
      </c>
      <c r="BR71">
        <v>1</v>
      </c>
      <c r="BS71" s="80">
        <f t="shared" si="26"/>
        <v>37</v>
      </c>
      <c r="BT71" s="80">
        <f t="shared" si="27"/>
        <v>30</v>
      </c>
      <c r="BU71" s="80">
        <f t="shared" si="23"/>
        <v>0.31481481481481477</v>
      </c>
      <c r="BV71" s="80">
        <f t="shared" si="24"/>
        <v>0.6875</v>
      </c>
      <c r="BW71" s="80">
        <f t="shared" si="25"/>
        <v>1.2731481481481462E-2</v>
      </c>
    </row>
    <row r="72" spans="1:75" ht="15.75" x14ac:dyDescent="0.5">
      <c r="A72" s="83">
        <v>12.4</v>
      </c>
      <c r="B72" s="82">
        <v>57</v>
      </c>
      <c r="C72" s="82">
        <v>7</v>
      </c>
      <c r="D72" s="84">
        <v>1.476</v>
      </c>
      <c r="E72" s="82">
        <v>171</v>
      </c>
      <c r="F72" s="82">
        <v>1</v>
      </c>
      <c r="G72" s="29">
        <v>0</v>
      </c>
      <c r="H72" s="82">
        <v>28</v>
      </c>
      <c r="I72" s="82">
        <v>8</v>
      </c>
      <c r="J72" s="82">
        <v>2</v>
      </c>
      <c r="K72" s="62">
        <v>41</v>
      </c>
      <c r="L72" s="80">
        <v>1</v>
      </c>
      <c r="M72" s="30">
        <v>181</v>
      </c>
      <c r="N72" s="82">
        <v>1</v>
      </c>
      <c r="Q72">
        <v>10.5</v>
      </c>
      <c r="R72">
        <v>58</v>
      </c>
      <c r="S72">
        <v>15</v>
      </c>
      <c r="T72">
        <v>0.16700000000000001</v>
      </c>
      <c r="U72">
        <v>81</v>
      </c>
      <c r="V72">
        <v>1</v>
      </c>
      <c r="W72">
        <v>0</v>
      </c>
      <c r="X72">
        <v>39</v>
      </c>
      <c r="Y72">
        <v>10</v>
      </c>
      <c r="Z72">
        <v>2</v>
      </c>
      <c r="AA72">
        <v>35</v>
      </c>
      <c r="AB72">
        <v>0</v>
      </c>
      <c r="AC72">
        <v>188</v>
      </c>
      <c r="AD72" s="106">
        <v>0</v>
      </c>
      <c r="AE72" s="107">
        <v>1</v>
      </c>
      <c r="AF72" s="108">
        <f t="shared" si="15"/>
        <v>1</v>
      </c>
      <c r="AG72" s="80">
        <f t="shared" si="16"/>
        <v>0</v>
      </c>
      <c r="AH72" s="80">
        <f t="shared" si="17"/>
        <v>0.6865388165966072</v>
      </c>
      <c r="AI72" s="106">
        <f t="shared" si="18"/>
        <v>0.6865388165966072</v>
      </c>
      <c r="AJ72" s="108">
        <f t="shared" si="19"/>
        <v>0.3134611834033928</v>
      </c>
      <c r="AK72" s="106">
        <f t="shared" si="20"/>
        <v>-1.1600797434701851</v>
      </c>
      <c r="AL72" s="108">
        <f t="shared" si="21"/>
        <v>0</v>
      </c>
      <c r="AM72" s="80">
        <f t="shared" si="22"/>
        <v>2.1901876626079768</v>
      </c>
      <c r="BP72">
        <v>0.64101700750981405</v>
      </c>
      <c r="BQ72">
        <v>1</v>
      </c>
      <c r="BR72">
        <v>0</v>
      </c>
      <c r="BS72" s="80">
        <f t="shared" si="26"/>
        <v>38</v>
      </c>
      <c r="BT72" s="80">
        <f t="shared" si="27"/>
        <v>30</v>
      </c>
      <c r="BU72" s="80">
        <f t="shared" si="23"/>
        <v>0.29629629629629628</v>
      </c>
      <c r="BV72" s="80">
        <f t="shared" si="24"/>
        <v>0.6875</v>
      </c>
      <c r="BW72" s="80">
        <f t="shared" si="25"/>
        <v>0</v>
      </c>
    </row>
    <row r="73" spans="1:75" ht="15.75" x14ac:dyDescent="0.5">
      <c r="A73" s="83">
        <v>8.1</v>
      </c>
      <c r="B73" s="82">
        <v>79</v>
      </c>
      <c r="C73" s="82">
        <v>2</v>
      </c>
      <c r="D73" s="84">
        <v>0.54600000000000004</v>
      </c>
      <c r="E73" s="82">
        <v>122</v>
      </c>
      <c r="F73" s="82">
        <v>4</v>
      </c>
      <c r="G73" s="29">
        <v>0</v>
      </c>
      <c r="H73" s="82">
        <v>56</v>
      </c>
      <c r="I73" s="82">
        <v>3</v>
      </c>
      <c r="J73" s="82">
        <v>5</v>
      </c>
      <c r="K73" s="62">
        <v>74</v>
      </c>
      <c r="L73" s="80">
        <v>0</v>
      </c>
      <c r="M73" s="30">
        <v>170</v>
      </c>
      <c r="N73" s="82">
        <v>1</v>
      </c>
      <c r="Q73">
        <v>10.5</v>
      </c>
      <c r="R73">
        <v>60</v>
      </c>
      <c r="S73">
        <v>3</v>
      </c>
      <c r="T73">
        <v>0.81299999999999994</v>
      </c>
      <c r="U73">
        <v>101</v>
      </c>
      <c r="V73">
        <v>3</v>
      </c>
      <c r="W73">
        <v>0</v>
      </c>
      <c r="X73">
        <v>44</v>
      </c>
      <c r="Y73">
        <v>8</v>
      </c>
      <c r="Z73">
        <v>3</v>
      </c>
      <c r="AA73">
        <v>45</v>
      </c>
      <c r="AB73">
        <v>0</v>
      </c>
      <c r="AC73">
        <v>177</v>
      </c>
      <c r="AD73" s="106">
        <v>1</v>
      </c>
      <c r="AE73" s="107">
        <v>0</v>
      </c>
      <c r="AF73" s="108">
        <f t="shared" si="15"/>
        <v>1</v>
      </c>
      <c r="AG73" s="80">
        <f t="shared" si="16"/>
        <v>1</v>
      </c>
      <c r="AH73" s="80">
        <f t="shared" si="17"/>
        <v>0.60321384676395406</v>
      </c>
      <c r="AI73" s="106">
        <f t="shared" si="18"/>
        <v>0.60321384676395406</v>
      </c>
      <c r="AJ73" s="108">
        <f t="shared" si="19"/>
        <v>0.39678615323604594</v>
      </c>
      <c r="AK73" s="106">
        <f t="shared" si="20"/>
        <v>-0.50548350704133049</v>
      </c>
      <c r="AL73" s="108">
        <f t="shared" si="21"/>
        <v>100</v>
      </c>
      <c r="AM73" s="80">
        <f t="shared" si="22"/>
        <v>0.65778687834285376</v>
      </c>
      <c r="BP73">
        <v>0.64163907392679553</v>
      </c>
      <c r="BQ73">
        <v>0</v>
      </c>
      <c r="BR73">
        <v>1</v>
      </c>
      <c r="BS73" s="80">
        <f t="shared" si="26"/>
        <v>38</v>
      </c>
      <c r="BT73" s="80">
        <f t="shared" si="27"/>
        <v>31</v>
      </c>
      <c r="BU73" s="80">
        <f t="shared" si="23"/>
        <v>0.29629629629629628</v>
      </c>
      <c r="BV73" s="80">
        <f t="shared" si="24"/>
        <v>0.67708333333333326</v>
      </c>
      <c r="BW73" s="80">
        <f t="shared" si="25"/>
        <v>0</v>
      </c>
    </row>
    <row r="74" spans="1:75" ht="15.75" x14ac:dyDescent="0.5">
      <c r="A74" s="83">
        <v>9.5</v>
      </c>
      <c r="B74" s="82">
        <v>53</v>
      </c>
      <c r="C74" s="82">
        <v>19</v>
      </c>
      <c r="D74" s="84">
        <v>1.2949999999999999</v>
      </c>
      <c r="E74" s="82">
        <v>110</v>
      </c>
      <c r="F74" s="82">
        <v>1</v>
      </c>
      <c r="G74" s="29">
        <v>0</v>
      </c>
      <c r="H74" s="82">
        <v>40</v>
      </c>
      <c r="I74" s="82">
        <v>8</v>
      </c>
      <c r="J74" s="82">
        <v>3</v>
      </c>
      <c r="K74" s="62">
        <v>31</v>
      </c>
      <c r="L74" s="80">
        <v>1</v>
      </c>
      <c r="M74" s="30">
        <v>182</v>
      </c>
      <c r="N74" s="82">
        <v>1</v>
      </c>
      <c r="Q74">
        <v>10.5</v>
      </c>
      <c r="R74">
        <v>65</v>
      </c>
      <c r="S74">
        <v>3</v>
      </c>
      <c r="T74">
        <v>0.59</v>
      </c>
      <c r="U74">
        <v>121</v>
      </c>
      <c r="V74">
        <v>3</v>
      </c>
      <c r="W74">
        <v>1</v>
      </c>
      <c r="X74">
        <v>32</v>
      </c>
      <c r="Y74">
        <v>10</v>
      </c>
      <c r="Z74">
        <v>2</v>
      </c>
      <c r="AA74">
        <v>54</v>
      </c>
      <c r="AB74">
        <v>0</v>
      </c>
      <c r="AC74">
        <v>181</v>
      </c>
      <c r="AD74" s="106">
        <v>1</v>
      </c>
      <c r="AE74" s="107">
        <v>0</v>
      </c>
      <c r="AF74" s="108">
        <f t="shared" si="15"/>
        <v>1</v>
      </c>
      <c r="AG74" s="80">
        <f t="shared" si="16"/>
        <v>1</v>
      </c>
      <c r="AH74" s="80">
        <f t="shared" si="17"/>
        <v>0.88786506226704676</v>
      </c>
      <c r="AI74" s="106">
        <f t="shared" si="18"/>
        <v>0.88786506226704676</v>
      </c>
      <c r="AJ74" s="108">
        <f t="shared" si="19"/>
        <v>0.11213493773295324</v>
      </c>
      <c r="AK74" s="106">
        <f t="shared" si="20"/>
        <v>-0.11893550444306632</v>
      </c>
      <c r="AL74" s="108">
        <f t="shared" si="21"/>
        <v>100</v>
      </c>
      <c r="AM74" s="80">
        <f t="shared" si="22"/>
        <v>0.12629727477577665</v>
      </c>
      <c r="BP74">
        <v>0.64459441172275111</v>
      </c>
      <c r="BQ74">
        <v>0</v>
      </c>
      <c r="BR74">
        <v>1</v>
      </c>
      <c r="BS74" s="80">
        <f t="shared" si="26"/>
        <v>38</v>
      </c>
      <c r="BT74" s="80">
        <f t="shared" si="27"/>
        <v>32</v>
      </c>
      <c r="BU74" s="80">
        <f t="shared" si="23"/>
        <v>0.29629629629629628</v>
      </c>
      <c r="BV74" s="80">
        <f t="shared" si="24"/>
        <v>0.66666666666666674</v>
      </c>
      <c r="BW74" s="80">
        <f t="shared" si="25"/>
        <v>0</v>
      </c>
    </row>
    <row r="75" spans="1:75" ht="15.75" x14ac:dyDescent="0.5">
      <c r="A75" s="83">
        <v>8.4</v>
      </c>
      <c r="B75" s="82">
        <v>47</v>
      </c>
      <c r="C75" s="82">
        <v>10</v>
      </c>
      <c r="D75" s="84">
        <v>1.512</v>
      </c>
      <c r="E75" s="82">
        <v>73</v>
      </c>
      <c r="F75" s="82">
        <v>0</v>
      </c>
      <c r="G75" s="29">
        <v>1</v>
      </c>
      <c r="H75" s="82">
        <v>31</v>
      </c>
      <c r="I75" s="82">
        <v>7</v>
      </c>
      <c r="J75" s="82">
        <v>2</v>
      </c>
      <c r="K75" s="62">
        <v>22</v>
      </c>
      <c r="L75" s="80">
        <v>1</v>
      </c>
      <c r="M75" s="30">
        <v>180</v>
      </c>
      <c r="N75" s="82">
        <v>0</v>
      </c>
      <c r="Q75">
        <v>10.6</v>
      </c>
      <c r="R75">
        <v>51</v>
      </c>
      <c r="S75">
        <v>3</v>
      </c>
      <c r="T75">
        <v>1.155</v>
      </c>
      <c r="U75">
        <v>132</v>
      </c>
      <c r="V75">
        <v>2</v>
      </c>
      <c r="W75">
        <v>1</v>
      </c>
      <c r="X75">
        <v>35</v>
      </c>
      <c r="Y75">
        <v>1</v>
      </c>
      <c r="Z75">
        <v>3</v>
      </c>
      <c r="AA75">
        <v>26</v>
      </c>
      <c r="AB75">
        <v>0</v>
      </c>
      <c r="AC75">
        <v>181</v>
      </c>
      <c r="AD75" s="106">
        <v>0</v>
      </c>
      <c r="AE75" s="107">
        <v>1</v>
      </c>
      <c r="AF75" s="108">
        <f t="shared" si="15"/>
        <v>1</v>
      </c>
      <c r="AG75" s="80">
        <f t="shared" si="16"/>
        <v>0</v>
      </c>
      <c r="AH75" s="80">
        <f t="shared" si="17"/>
        <v>0.46593734141705639</v>
      </c>
      <c r="AI75" s="106">
        <f t="shared" si="18"/>
        <v>0.46593734141705639</v>
      </c>
      <c r="AJ75" s="108">
        <f t="shared" si="19"/>
        <v>0.53406265858294355</v>
      </c>
      <c r="AK75" s="106">
        <f t="shared" si="20"/>
        <v>-0.62724210873522057</v>
      </c>
      <c r="AL75" s="108">
        <f t="shared" si="21"/>
        <v>100</v>
      </c>
      <c r="AM75" s="80">
        <f t="shared" si="22"/>
        <v>0.87243946740884748</v>
      </c>
      <c r="BP75">
        <v>0.64684597584302206</v>
      </c>
      <c r="BQ75">
        <v>0</v>
      </c>
      <c r="BR75">
        <v>1</v>
      </c>
      <c r="BS75" s="80">
        <f t="shared" si="26"/>
        <v>38</v>
      </c>
      <c r="BT75" s="80">
        <f t="shared" si="27"/>
        <v>33</v>
      </c>
      <c r="BU75" s="80">
        <f t="shared" si="23"/>
        <v>0.29629629629629628</v>
      </c>
      <c r="BV75" s="80">
        <f t="shared" si="24"/>
        <v>0.65625</v>
      </c>
      <c r="BW75" s="80">
        <f t="shared" si="25"/>
        <v>1.2152777777777759E-2</v>
      </c>
    </row>
    <row r="76" spans="1:75" ht="15.75" x14ac:dyDescent="0.5">
      <c r="A76" s="83">
        <v>9</v>
      </c>
      <c r="B76" s="82">
        <v>39</v>
      </c>
      <c r="C76" s="82">
        <v>9</v>
      </c>
      <c r="D76" s="84">
        <v>0.10299999999999999</v>
      </c>
      <c r="E76" s="82">
        <v>89</v>
      </c>
      <c r="F76" s="82">
        <v>5</v>
      </c>
      <c r="G76" s="29">
        <v>0</v>
      </c>
      <c r="H76" s="82">
        <v>40</v>
      </c>
      <c r="I76" s="82">
        <v>20</v>
      </c>
      <c r="J76" s="82">
        <v>2</v>
      </c>
      <c r="K76" s="62">
        <v>16</v>
      </c>
      <c r="L76" s="80">
        <v>1</v>
      </c>
      <c r="M76" s="30">
        <v>176</v>
      </c>
      <c r="N76" s="82">
        <v>1</v>
      </c>
      <c r="Q76">
        <v>10.7</v>
      </c>
      <c r="R76">
        <v>53</v>
      </c>
      <c r="S76">
        <v>4</v>
      </c>
      <c r="T76">
        <v>1.018</v>
      </c>
      <c r="U76">
        <v>134</v>
      </c>
      <c r="V76">
        <v>1</v>
      </c>
      <c r="W76">
        <v>1</v>
      </c>
      <c r="X76">
        <v>36</v>
      </c>
      <c r="Y76">
        <v>10</v>
      </c>
      <c r="Z76">
        <v>4</v>
      </c>
      <c r="AA76">
        <v>31</v>
      </c>
      <c r="AB76">
        <v>0</v>
      </c>
      <c r="AC76">
        <v>182</v>
      </c>
      <c r="AD76" s="106">
        <v>0</v>
      </c>
      <c r="AE76" s="107">
        <v>1</v>
      </c>
      <c r="AF76" s="108">
        <f t="shared" si="15"/>
        <v>1</v>
      </c>
      <c r="AG76" s="80">
        <f t="shared" si="16"/>
        <v>0</v>
      </c>
      <c r="AH76" s="80">
        <f t="shared" si="17"/>
        <v>0.61714159373192223</v>
      </c>
      <c r="AI76" s="106">
        <f t="shared" si="18"/>
        <v>0.61714159373192223</v>
      </c>
      <c r="AJ76" s="108">
        <f t="shared" si="19"/>
        <v>0.38285840626807777</v>
      </c>
      <c r="AK76" s="106">
        <f t="shared" si="20"/>
        <v>-0.96009005458405838</v>
      </c>
      <c r="AL76" s="108">
        <f t="shared" si="21"/>
        <v>0</v>
      </c>
      <c r="AM76" s="80">
        <f t="shared" si="22"/>
        <v>1.611931679253241</v>
      </c>
      <c r="BP76">
        <v>0.6499515353144476</v>
      </c>
      <c r="BQ76">
        <v>1</v>
      </c>
      <c r="BR76">
        <v>0</v>
      </c>
      <c r="BS76" s="80">
        <f t="shared" si="26"/>
        <v>39</v>
      </c>
      <c r="BT76" s="80">
        <f t="shared" si="27"/>
        <v>33</v>
      </c>
      <c r="BU76" s="80">
        <f t="shared" si="23"/>
        <v>0.27777777777777779</v>
      </c>
      <c r="BV76" s="80">
        <f t="shared" si="24"/>
        <v>0.65625</v>
      </c>
      <c r="BW76" s="80">
        <f t="shared" si="25"/>
        <v>0</v>
      </c>
    </row>
    <row r="77" spans="1:75" ht="15.75" x14ac:dyDescent="0.5">
      <c r="A77" s="83">
        <v>15.5</v>
      </c>
      <c r="B77" s="82">
        <v>75</v>
      </c>
      <c r="C77" s="82">
        <v>4</v>
      </c>
      <c r="D77" s="84">
        <v>0.185</v>
      </c>
      <c r="E77" s="82">
        <v>166</v>
      </c>
      <c r="F77" s="82">
        <v>5</v>
      </c>
      <c r="G77" s="29">
        <v>0</v>
      </c>
      <c r="H77" s="82">
        <v>29</v>
      </c>
      <c r="I77" s="82">
        <v>15</v>
      </c>
      <c r="J77" s="82">
        <v>1</v>
      </c>
      <c r="K77" s="62">
        <v>97</v>
      </c>
      <c r="L77" s="80">
        <v>1</v>
      </c>
      <c r="M77" s="30">
        <v>187</v>
      </c>
      <c r="N77" s="82">
        <v>0</v>
      </c>
      <c r="Q77">
        <v>10.7</v>
      </c>
      <c r="R77">
        <v>62</v>
      </c>
      <c r="S77">
        <v>8</v>
      </c>
      <c r="T77">
        <v>0.879</v>
      </c>
      <c r="U77">
        <v>118</v>
      </c>
      <c r="V77">
        <v>3</v>
      </c>
      <c r="W77">
        <v>1</v>
      </c>
      <c r="X77">
        <v>31</v>
      </c>
      <c r="Y77">
        <v>10</v>
      </c>
      <c r="Z77">
        <v>2</v>
      </c>
      <c r="AA77">
        <v>50</v>
      </c>
      <c r="AB77">
        <v>1</v>
      </c>
      <c r="AC77">
        <v>180</v>
      </c>
      <c r="AD77" s="106">
        <v>0</v>
      </c>
      <c r="AE77" s="107">
        <v>1</v>
      </c>
      <c r="AF77" s="108">
        <f t="shared" si="15"/>
        <v>1</v>
      </c>
      <c r="AG77" s="80">
        <f t="shared" si="16"/>
        <v>0</v>
      </c>
      <c r="AH77" s="80">
        <f t="shared" si="17"/>
        <v>0.64101700750981405</v>
      </c>
      <c r="AI77" s="106">
        <f t="shared" si="18"/>
        <v>0.64101700750981405</v>
      </c>
      <c r="AJ77" s="108">
        <f t="shared" si="19"/>
        <v>0.35898299249018595</v>
      </c>
      <c r="AK77" s="106">
        <f t="shared" si="20"/>
        <v>-1.0244802662952215</v>
      </c>
      <c r="AL77" s="108">
        <f t="shared" si="21"/>
        <v>0</v>
      </c>
      <c r="AM77" s="80">
        <f t="shared" si="22"/>
        <v>1.7856472894808197</v>
      </c>
      <c r="BP77">
        <v>0.65150959561826949</v>
      </c>
      <c r="BQ77">
        <v>0</v>
      </c>
      <c r="BR77">
        <v>1</v>
      </c>
      <c r="BS77" s="80">
        <f t="shared" si="26"/>
        <v>39</v>
      </c>
      <c r="BT77" s="80">
        <f t="shared" si="27"/>
        <v>34</v>
      </c>
      <c r="BU77" s="80">
        <f t="shared" si="23"/>
        <v>0.27777777777777779</v>
      </c>
      <c r="BV77" s="80">
        <f t="shared" si="24"/>
        <v>0.64583333333333326</v>
      </c>
      <c r="BW77" s="80">
        <f t="shared" si="25"/>
        <v>1.1959876543209857E-2</v>
      </c>
    </row>
    <row r="78" spans="1:75" ht="15.75" x14ac:dyDescent="0.5">
      <c r="A78" s="83">
        <v>10.4</v>
      </c>
      <c r="B78" s="82">
        <v>51</v>
      </c>
      <c r="C78" s="82">
        <v>5</v>
      </c>
      <c r="D78" s="84">
        <v>0.63600000000000001</v>
      </c>
      <c r="E78" s="82">
        <v>118</v>
      </c>
      <c r="F78" s="82">
        <v>3</v>
      </c>
      <c r="G78" s="29">
        <v>0</v>
      </c>
      <c r="H78" s="82">
        <v>32</v>
      </c>
      <c r="I78" s="82">
        <v>10</v>
      </c>
      <c r="J78" s="82">
        <v>2</v>
      </c>
      <c r="K78" s="62">
        <v>26</v>
      </c>
      <c r="L78" s="80">
        <v>1</v>
      </c>
      <c r="M78" s="30">
        <v>180</v>
      </c>
      <c r="N78" s="82">
        <v>1</v>
      </c>
      <c r="Q78">
        <v>10.9</v>
      </c>
      <c r="R78">
        <v>56</v>
      </c>
      <c r="S78">
        <v>9</v>
      </c>
      <c r="T78">
        <v>1.9990000000000001</v>
      </c>
      <c r="U78">
        <v>75</v>
      </c>
      <c r="V78">
        <v>0</v>
      </c>
      <c r="W78">
        <v>1</v>
      </c>
      <c r="X78">
        <v>49</v>
      </c>
      <c r="Y78">
        <v>7</v>
      </c>
      <c r="Z78">
        <v>4</v>
      </c>
      <c r="AA78">
        <v>33</v>
      </c>
      <c r="AB78">
        <v>0</v>
      </c>
      <c r="AC78">
        <v>189</v>
      </c>
      <c r="AD78" s="106">
        <v>0</v>
      </c>
      <c r="AE78" s="107">
        <v>1</v>
      </c>
      <c r="AF78" s="108">
        <f t="shared" si="15"/>
        <v>1</v>
      </c>
      <c r="AG78" s="80">
        <f t="shared" si="16"/>
        <v>0</v>
      </c>
      <c r="AH78" s="80">
        <f t="shared" si="17"/>
        <v>0.26939267458930788</v>
      </c>
      <c r="AI78" s="106">
        <f t="shared" si="18"/>
        <v>0.26939267458930788</v>
      </c>
      <c r="AJ78" s="108">
        <f t="shared" si="19"/>
        <v>0.73060732541069218</v>
      </c>
      <c r="AK78" s="106">
        <f t="shared" si="20"/>
        <v>-0.31387913810306817</v>
      </c>
      <c r="AL78" s="108">
        <f t="shared" si="21"/>
        <v>100</v>
      </c>
      <c r="AM78" s="80">
        <f t="shared" si="22"/>
        <v>0.36872429993481887</v>
      </c>
      <c r="BP78">
        <v>0.65551590396661163</v>
      </c>
      <c r="BQ78">
        <v>1</v>
      </c>
      <c r="BR78">
        <v>0</v>
      </c>
      <c r="BS78" s="80">
        <f t="shared" si="26"/>
        <v>40</v>
      </c>
      <c r="BT78" s="80">
        <f t="shared" si="27"/>
        <v>34</v>
      </c>
      <c r="BU78" s="80">
        <f t="shared" si="23"/>
        <v>0.2592592592592593</v>
      </c>
      <c r="BV78" s="80">
        <f t="shared" si="24"/>
        <v>0.64583333333333326</v>
      </c>
      <c r="BW78" s="80">
        <f t="shared" si="25"/>
        <v>1.1959876543209928E-2</v>
      </c>
    </row>
    <row r="79" spans="1:75" ht="15.75" x14ac:dyDescent="0.5">
      <c r="A79" s="83">
        <v>12.7</v>
      </c>
      <c r="B79" s="82">
        <v>51</v>
      </c>
      <c r="C79" s="82">
        <v>7</v>
      </c>
      <c r="D79" s="84">
        <v>0.17199999999999999</v>
      </c>
      <c r="E79" s="82">
        <v>117</v>
      </c>
      <c r="F79" s="82">
        <v>5</v>
      </c>
      <c r="G79" s="29">
        <v>1</v>
      </c>
      <c r="H79" s="82">
        <v>33</v>
      </c>
      <c r="I79" s="82">
        <v>11</v>
      </c>
      <c r="J79" s="82">
        <v>5</v>
      </c>
      <c r="K79" s="62">
        <v>23</v>
      </c>
      <c r="L79" s="80">
        <v>0</v>
      </c>
      <c r="M79" s="30">
        <v>184</v>
      </c>
      <c r="N79" s="82">
        <v>1</v>
      </c>
      <c r="Q79">
        <v>11</v>
      </c>
      <c r="R79">
        <v>51</v>
      </c>
      <c r="S79">
        <v>6</v>
      </c>
      <c r="T79">
        <v>1.0840000000000001</v>
      </c>
      <c r="U79">
        <v>181</v>
      </c>
      <c r="V79">
        <v>2</v>
      </c>
      <c r="W79">
        <v>1</v>
      </c>
      <c r="X79">
        <v>53</v>
      </c>
      <c r="Y79">
        <v>9</v>
      </c>
      <c r="Z79">
        <v>4</v>
      </c>
      <c r="AA79">
        <v>33</v>
      </c>
      <c r="AB79">
        <v>0</v>
      </c>
      <c r="AC79">
        <v>170</v>
      </c>
      <c r="AD79" s="106">
        <v>0</v>
      </c>
      <c r="AE79" s="107">
        <v>1</v>
      </c>
      <c r="AF79" s="108">
        <f t="shared" si="15"/>
        <v>1</v>
      </c>
      <c r="AG79" s="80">
        <f t="shared" si="16"/>
        <v>0</v>
      </c>
      <c r="AH79" s="80">
        <f t="shared" si="17"/>
        <v>0.23464845082242669</v>
      </c>
      <c r="AI79" s="106">
        <f t="shared" si="18"/>
        <v>0.23464845082242669</v>
      </c>
      <c r="AJ79" s="108">
        <f t="shared" si="19"/>
        <v>0.76535154917757331</v>
      </c>
      <c r="AK79" s="106">
        <f t="shared" si="20"/>
        <v>-0.26742000930382454</v>
      </c>
      <c r="AL79" s="108">
        <f t="shared" si="21"/>
        <v>100</v>
      </c>
      <c r="AM79" s="80">
        <f t="shared" si="22"/>
        <v>0.30658911068328504</v>
      </c>
      <c r="BP79">
        <v>0.65732293601684844</v>
      </c>
      <c r="BQ79">
        <v>1</v>
      </c>
      <c r="BR79">
        <v>0</v>
      </c>
      <c r="BS79" s="80">
        <f t="shared" si="26"/>
        <v>41</v>
      </c>
      <c r="BT79" s="80">
        <f t="shared" si="27"/>
        <v>34</v>
      </c>
      <c r="BU79" s="80">
        <f t="shared" si="23"/>
        <v>0.2407407407407407</v>
      </c>
      <c r="BV79" s="80">
        <f t="shared" si="24"/>
        <v>0.64583333333333326</v>
      </c>
      <c r="BW79" s="80">
        <f t="shared" si="25"/>
        <v>0</v>
      </c>
    </row>
    <row r="80" spans="1:75" ht="15.75" x14ac:dyDescent="0.5">
      <c r="A80" s="83">
        <v>14</v>
      </c>
      <c r="B80" s="82">
        <v>74</v>
      </c>
      <c r="C80" s="82">
        <v>18</v>
      </c>
      <c r="D80" s="84">
        <v>4.3999999999999997E-2</v>
      </c>
      <c r="E80" s="82">
        <v>175</v>
      </c>
      <c r="F80" s="82">
        <v>3</v>
      </c>
      <c r="G80" s="29">
        <v>1</v>
      </c>
      <c r="H80" s="82">
        <v>39</v>
      </c>
      <c r="I80" s="82">
        <v>7</v>
      </c>
      <c r="J80" s="82">
        <v>3</v>
      </c>
      <c r="K80" s="62">
        <v>84</v>
      </c>
      <c r="L80" s="80">
        <v>0</v>
      </c>
      <c r="M80" s="30">
        <v>187</v>
      </c>
      <c r="N80" s="82">
        <v>1</v>
      </c>
      <c r="Q80">
        <v>11.1</v>
      </c>
      <c r="R80">
        <v>65</v>
      </c>
      <c r="S80">
        <v>3</v>
      </c>
      <c r="T80">
        <v>0.159</v>
      </c>
      <c r="U80">
        <v>144</v>
      </c>
      <c r="V80">
        <v>2</v>
      </c>
      <c r="W80">
        <v>1</v>
      </c>
      <c r="X80">
        <v>47</v>
      </c>
      <c r="Y80">
        <v>14</v>
      </c>
      <c r="Z80">
        <v>3</v>
      </c>
      <c r="AA80">
        <v>59</v>
      </c>
      <c r="AB80">
        <v>1</v>
      </c>
      <c r="AC80">
        <v>174</v>
      </c>
      <c r="AD80" s="106">
        <v>0</v>
      </c>
      <c r="AE80" s="107">
        <v>1</v>
      </c>
      <c r="AF80" s="108">
        <f t="shared" si="15"/>
        <v>1</v>
      </c>
      <c r="AG80" s="80">
        <f t="shared" si="16"/>
        <v>0</v>
      </c>
      <c r="AH80" s="80">
        <f t="shared" si="17"/>
        <v>0.157587283195427</v>
      </c>
      <c r="AI80" s="106">
        <f t="shared" si="18"/>
        <v>0.157587283195427</v>
      </c>
      <c r="AJ80" s="108">
        <f t="shared" si="19"/>
        <v>0.84241271680457297</v>
      </c>
      <c r="AK80" s="106">
        <f t="shared" si="20"/>
        <v>-0.17148522235445585</v>
      </c>
      <c r="AL80" s="108">
        <f t="shared" si="21"/>
        <v>100</v>
      </c>
      <c r="AM80" s="80">
        <f t="shared" si="22"/>
        <v>0.18706660055321184</v>
      </c>
      <c r="BP80">
        <v>0.67428193584121698</v>
      </c>
      <c r="BQ80">
        <v>0</v>
      </c>
      <c r="BR80">
        <v>1</v>
      </c>
      <c r="BS80" s="80">
        <f t="shared" si="26"/>
        <v>41</v>
      </c>
      <c r="BT80" s="80">
        <f t="shared" si="27"/>
        <v>35</v>
      </c>
      <c r="BU80" s="80">
        <f t="shared" si="23"/>
        <v>0.2407407407407407</v>
      </c>
      <c r="BV80" s="80">
        <f t="shared" si="24"/>
        <v>0.63541666666666674</v>
      </c>
      <c r="BW80" s="80">
        <f t="shared" si="25"/>
        <v>0</v>
      </c>
    </row>
    <row r="81" spans="1:75" ht="15.75" x14ac:dyDescent="0.5">
      <c r="A81" s="83">
        <v>9.4</v>
      </c>
      <c r="B81" s="82">
        <v>50</v>
      </c>
      <c r="C81" s="82">
        <v>11</v>
      </c>
      <c r="D81" s="84">
        <v>1.5449999999999999</v>
      </c>
      <c r="E81" s="82">
        <v>102</v>
      </c>
      <c r="F81" s="82">
        <v>3</v>
      </c>
      <c r="G81" s="29">
        <v>0</v>
      </c>
      <c r="H81" s="82">
        <v>41</v>
      </c>
      <c r="I81" s="82">
        <v>10</v>
      </c>
      <c r="J81" s="82">
        <v>3</v>
      </c>
      <c r="K81" s="62">
        <v>28</v>
      </c>
      <c r="L81" s="80">
        <v>1</v>
      </c>
      <c r="M81" s="30">
        <v>169</v>
      </c>
      <c r="N81" s="82">
        <v>1</v>
      </c>
      <c r="Q81">
        <v>11.1</v>
      </c>
      <c r="R81">
        <v>70</v>
      </c>
      <c r="S81">
        <v>20</v>
      </c>
      <c r="T81">
        <v>0.40799999999999997</v>
      </c>
      <c r="U81">
        <v>175</v>
      </c>
      <c r="V81">
        <v>2</v>
      </c>
      <c r="W81">
        <v>0</v>
      </c>
      <c r="X81">
        <v>42</v>
      </c>
      <c r="Y81">
        <v>7</v>
      </c>
      <c r="Z81">
        <v>6</v>
      </c>
      <c r="AA81">
        <v>49</v>
      </c>
      <c r="AB81">
        <v>0</v>
      </c>
      <c r="AC81">
        <v>168</v>
      </c>
      <c r="AD81" s="106">
        <v>0</v>
      </c>
      <c r="AE81" s="107">
        <v>1</v>
      </c>
      <c r="AF81" s="108">
        <f t="shared" si="15"/>
        <v>1</v>
      </c>
      <c r="AG81" s="80">
        <f t="shared" si="16"/>
        <v>0</v>
      </c>
      <c r="AH81" s="80">
        <f t="shared" si="17"/>
        <v>0.60570035344794959</v>
      </c>
      <c r="AI81" s="106">
        <f t="shared" si="18"/>
        <v>0.60570035344794959</v>
      </c>
      <c r="AJ81" s="108">
        <f t="shared" si="19"/>
        <v>0.39429964655205041</v>
      </c>
      <c r="AK81" s="106">
        <f t="shared" si="20"/>
        <v>-0.93064413449243844</v>
      </c>
      <c r="AL81" s="108">
        <f t="shared" si="21"/>
        <v>0</v>
      </c>
      <c r="AM81" s="80">
        <f t="shared" si="22"/>
        <v>1.5361422683091164</v>
      </c>
      <c r="BP81">
        <v>0.67564858568135966</v>
      </c>
      <c r="BQ81">
        <v>0</v>
      </c>
      <c r="BR81">
        <v>1</v>
      </c>
      <c r="BS81" s="80">
        <f t="shared" si="26"/>
        <v>41</v>
      </c>
      <c r="BT81" s="80">
        <f t="shared" si="27"/>
        <v>36</v>
      </c>
      <c r="BU81" s="80">
        <f t="shared" si="23"/>
        <v>0.2407407407407407</v>
      </c>
      <c r="BV81" s="80">
        <f t="shared" si="24"/>
        <v>0.625</v>
      </c>
      <c r="BW81" s="80">
        <f t="shared" si="25"/>
        <v>0</v>
      </c>
    </row>
    <row r="82" spans="1:75" ht="15.75" x14ac:dyDescent="0.5">
      <c r="A82" s="83">
        <v>14</v>
      </c>
      <c r="B82" s="82">
        <v>70</v>
      </c>
      <c r="C82" s="82">
        <v>5</v>
      </c>
      <c r="D82" s="84">
        <v>0.29099999999999998</v>
      </c>
      <c r="E82" s="82">
        <v>182</v>
      </c>
      <c r="F82" s="82">
        <v>3</v>
      </c>
      <c r="G82" s="29">
        <v>1</v>
      </c>
      <c r="H82" s="82">
        <v>31</v>
      </c>
      <c r="I82" s="82">
        <v>6</v>
      </c>
      <c r="J82" s="82">
        <v>2</v>
      </c>
      <c r="K82" s="62">
        <v>74</v>
      </c>
      <c r="L82" s="80">
        <v>1</v>
      </c>
      <c r="M82" s="30">
        <v>173</v>
      </c>
      <c r="N82" s="82">
        <v>1</v>
      </c>
      <c r="Q82">
        <v>11.2</v>
      </c>
      <c r="R82">
        <v>70</v>
      </c>
      <c r="S82">
        <v>14</v>
      </c>
      <c r="T82">
        <v>4.8000000000000001E-2</v>
      </c>
      <c r="U82">
        <v>197</v>
      </c>
      <c r="V82">
        <v>4</v>
      </c>
      <c r="W82">
        <v>1</v>
      </c>
      <c r="X82">
        <v>35</v>
      </c>
      <c r="Y82">
        <v>11</v>
      </c>
      <c r="Z82">
        <v>3</v>
      </c>
      <c r="AA82">
        <v>56</v>
      </c>
      <c r="AB82">
        <v>0</v>
      </c>
      <c r="AC82">
        <v>172</v>
      </c>
      <c r="AD82" s="106">
        <v>1</v>
      </c>
      <c r="AE82" s="107">
        <v>0</v>
      </c>
      <c r="AF82" s="108">
        <f t="shared" si="15"/>
        <v>1</v>
      </c>
      <c r="AG82" s="80">
        <f t="shared" si="16"/>
        <v>1</v>
      </c>
      <c r="AH82" s="80">
        <f t="shared" si="17"/>
        <v>0.92197974530168192</v>
      </c>
      <c r="AI82" s="106">
        <f t="shared" si="18"/>
        <v>0.92197974530168192</v>
      </c>
      <c r="AJ82" s="108">
        <f t="shared" si="19"/>
        <v>7.8020254698318081E-2</v>
      </c>
      <c r="AK82" s="106">
        <f t="shared" si="20"/>
        <v>-8.123202388628202E-2</v>
      </c>
      <c r="AL82" s="108">
        <f t="shared" si="21"/>
        <v>100</v>
      </c>
      <c r="AM82" s="80">
        <f t="shared" si="22"/>
        <v>8.4622525707209545E-2</v>
      </c>
      <c r="BP82">
        <v>0.68052007758501276</v>
      </c>
      <c r="BQ82">
        <v>0</v>
      </c>
      <c r="BR82">
        <v>1</v>
      </c>
      <c r="BS82" s="80">
        <f t="shared" si="26"/>
        <v>41</v>
      </c>
      <c r="BT82" s="80">
        <f t="shared" si="27"/>
        <v>37</v>
      </c>
      <c r="BU82" s="80">
        <f t="shared" si="23"/>
        <v>0.2407407407407407</v>
      </c>
      <c r="BV82" s="80">
        <f t="shared" si="24"/>
        <v>0.61458333333333326</v>
      </c>
      <c r="BW82" s="80">
        <f t="shared" si="25"/>
        <v>1.1381172839506154E-2</v>
      </c>
    </row>
    <row r="83" spans="1:75" ht="15.75" x14ac:dyDescent="0.5">
      <c r="A83" s="83">
        <v>15.9</v>
      </c>
      <c r="B83" s="82">
        <v>66</v>
      </c>
      <c r="C83" s="82">
        <v>9</v>
      </c>
      <c r="D83" s="84">
        <v>9.1999999999999998E-2</v>
      </c>
      <c r="E83" s="82">
        <v>230</v>
      </c>
      <c r="F83" s="82">
        <v>4</v>
      </c>
      <c r="G83" s="29">
        <v>0</v>
      </c>
      <c r="H83" s="82">
        <v>43</v>
      </c>
      <c r="I83" s="82">
        <v>12</v>
      </c>
      <c r="J83" s="82">
        <v>3</v>
      </c>
      <c r="K83" s="62">
        <v>65</v>
      </c>
      <c r="L83" s="80">
        <v>0</v>
      </c>
      <c r="M83" s="30">
        <v>174</v>
      </c>
      <c r="N83" s="82">
        <v>0</v>
      </c>
      <c r="Q83">
        <v>11.3</v>
      </c>
      <c r="R83">
        <v>72</v>
      </c>
      <c r="S83">
        <v>4</v>
      </c>
      <c r="T83">
        <v>1.496</v>
      </c>
      <c r="U83">
        <v>139</v>
      </c>
      <c r="V83">
        <v>2</v>
      </c>
      <c r="W83">
        <v>1</v>
      </c>
      <c r="X83">
        <v>36</v>
      </c>
      <c r="Y83">
        <v>6</v>
      </c>
      <c r="Z83">
        <v>3</v>
      </c>
      <c r="AA83">
        <v>77</v>
      </c>
      <c r="AB83">
        <v>0</v>
      </c>
      <c r="AC83">
        <v>184</v>
      </c>
      <c r="AD83" s="106">
        <v>1</v>
      </c>
      <c r="AE83" s="107">
        <v>0</v>
      </c>
      <c r="AF83" s="108">
        <f t="shared" si="15"/>
        <v>1</v>
      </c>
      <c r="AG83" s="80">
        <f t="shared" si="16"/>
        <v>1</v>
      </c>
      <c r="AH83" s="80">
        <f t="shared" si="17"/>
        <v>0.87449497857233194</v>
      </c>
      <c r="AI83" s="106">
        <f t="shared" si="18"/>
        <v>0.87449497857233194</v>
      </c>
      <c r="AJ83" s="108">
        <f t="shared" si="19"/>
        <v>0.12550502142766806</v>
      </c>
      <c r="AK83" s="106">
        <f t="shared" si="20"/>
        <v>-0.1341087265956184</v>
      </c>
      <c r="AL83" s="108">
        <f t="shared" si="21"/>
        <v>100</v>
      </c>
      <c r="AM83" s="80">
        <f t="shared" si="22"/>
        <v>0.14351714361191975</v>
      </c>
      <c r="BP83">
        <v>0.6865388165966072</v>
      </c>
      <c r="BQ83">
        <v>1</v>
      </c>
      <c r="BR83">
        <v>0</v>
      </c>
      <c r="BS83" s="80">
        <f t="shared" si="26"/>
        <v>42</v>
      </c>
      <c r="BT83" s="80">
        <f t="shared" si="27"/>
        <v>37</v>
      </c>
      <c r="BU83" s="80">
        <f t="shared" si="23"/>
        <v>0.22222222222222221</v>
      </c>
      <c r="BV83" s="80">
        <f t="shared" si="24"/>
        <v>0.61458333333333326</v>
      </c>
      <c r="BW83" s="80">
        <f t="shared" si="25"/>
        <v>0</v>
      </c>
    </row>
    <row r="84" spans="1:75" ht="15.75" x14ac:dyDescent="0.5">
      <c r="A84" s="83">
        <v>7.5</v>
      </c>
      <c r="B84" s="82">
        <v>43</v>
      </c>
      <c r="C84" s="82">
        <v>5</v>
      </c>
      <c r="D84" s="84">
        <v>0.48</v>
      </c>
      <c r="E84" s="82">
        <v>59</v>
      </c>
      <c r="F84" s="82">
        <v>3</v>
      </c>
      <c r="G84" s="29">
        <v>0</v>
      </c>
      <c r="H84" s="82">
        <v>30</v>
      </c>
      <c r="I84" s="82">
        <v>4</v>
      </c>
      <c r="J84" s="82">
        <v>2</v>
      </c>
      <c r="K84" s="62">
        <v>17</v>
      </c>
      <c r="L84" s="80">
        <v>0</v>
      </c>
      <c r="M84" s="30">
        <v>175</v>
      </c>
      <c r="N84" s="82">
        <v>0</v>
      </c>
      <c r="Q84">
        <v>11.4</v>
      </c>
      <c r="R84">
        <v>58</v>
      </c>
      <c r="S84">
        <v>2</v>
      </c>
      <c r="T84">
        <v>1.3360000000000001</v>
      </c>
      <c r="U84">
        <v>150</v>
      </c>
      <c r="V84">
        <v>2</v>
      </c>
      <c r="W84">
        <v>1</v>
      </c>
      <c r="X84">
        <v>38</v>
      </c>
      <c r="Y84">
        <v>9</v>
      </c>
      <c r="Z84">
        <v>2</v>
      </c>
      <c r="AA84">
        <v>41</v>
      </c>
      <c r="AB84">
        <v>1</v>
      </c>
      <c r="AC84">
        <v>183</v>
      </c>
      <c r="AD84" s="106">
        <v>0</v>
      </c>
      <c r="AE84" s="107">
        <v>1</v>
      </c>
      <c r="AF84" s="108">
        <f t="shared" si="15"/>
        <v>1</v>
      </c>
      <c r="AG84" s="80">
        <f t="shared" si="16"/>
        <v>0</v>
      </c>
      <c r="AH84" s="80">
        <f t="shared" si="17"/>
        <v>0.44147444420291593</v>
      </c>
      <c r="AI84" s="106">
        <f t="shared" si="18"/>
        <v>0.44147444420291593</v>
      </c>
      <c r="AJ84" s="108">
        <f t="shared" si="19"/>
        <v>0.55852555579708407</v>
      </c>
      <c r="AK84" s="106">
        <f t="shared" si="20"/>
        <v>-0.58245490360195618</v>
      </c>
      <c r="AL84" s="108">
        <f t="shared" si="21"/>
        <v>100</v>
      </c>
      <c r="AM84" s="80">
        <f t="shared" si="22"/>
        <v>0.79042836916007908</v>
      </c>
      <c r="BP84">
        <v>0.69216664271841011</v>
      </c>
      <c r="BQ84">
        <v>0</v>
      </c>
      <c r="BR84">
        <v>1</v>
      </c>
      <c r="BS84" s="80">
        <f t="shared" si="26"/>
        <v>42</v>
      </c>
      <c r="BT84" s="80">
        <f t="shared" si="27"/>
        <v>38</v>
      </c>
      <c r="BU84" s="80">
        <f t="shared" si="23"/>
        <v>0.22222222222222221</v>
      </c>
      <c r="BV84" s="80">
        <f t="shared" si="24"/>
        <v>0.60416666666666674</v>
      </c>
      <c r="BW84" s="80">
        <f t="shared" si="25"/>
        <v>0</v>
      </c>
    </row>
    <row r="85" spans="1:75" ht="15.75" x14ac:dyDescent="0.5">
      <c r="A85" s="83">
        <v>8.1</v>
      </c>
      <c r="B85" s="82">
        <v>49</v>
      </c>
      <c r="C85" s="82">
        <v>16</v>
      </c>
      <c r="D85" s="84">
        <v>0.98299999999999998</v>
      </c>
      <c r="E85" s="82">
        <v>71</v>
      </c>
      <c r="F85" s="82">
        <v>4</v>
      </c>
      <c r="G85" s="29">
        <v>0</v>
      </c>
      <c r="H85" s="82">
        <v>39</v>
      </c>
      <c r="I85" s="82">
        <v>7</v>
      </c>
      <c r="J85" s="82">
        <v>3</v>
      </c>
      <c r="K85" s="62">
        <v>23</v>
      </c>
      <c r="L85" s="80">
        <v>0</v>
      </c>
      <c r="M85" s="30">
        <v>180</v>
      </c>
      <c r="N85" s="82">
        <v>1</v>
      </c>
      <c r="Q85">
        <v>11.4</v>
      </c>
      <c r="R85">
        <v>65</v>
      </c>
      <c r="S85">
        <v>9</v>
      </c>
      <c r="T85">
        <v>0.27500000000000002</v>
      </c>
      <c r="U85">
        <v>139</v>
      </c>
      <c r="V85">
        <v>1</v>
      </c>
      <c r="W85">
        <v>1</v>
      </c>
      <c r="X85">
        <v>34</v>
      </c>
      <c r="Y85">
        <v>11</v>
      </c>
      <c r="Z85">
        <v>2</v>
      </c>
      <c r="AA85">
        <v>59</v>
      </c>
      <c r="AB85">
        <v>1</v>
      </c>
      <c r="AC85">
        <v>174</v>
      </c>
      <c r="AD85" s="106">
        <v>0</v>
      </c>
      <c r="AE85" s="107">
        <v>1</v>
      </c>
      <c r="AF85" s="108">
        <f t="shared" si="15"/>
        <v>1</v>
      </c>
      <c r="AG85" s="80">
        <f t="shared" si="16"/>
        <v>0</v>
      </c>
      <c r="AH85" s="80">
        <f t="shared" si="17"/>
        <v>0.27758905202398659</v>
      </c>
      <c r="AI85" s="106">
        <f t="shared" si="18"/>
        <v>0.27758905202398659</v>
      </c>
      <c r="AJ85" s="108">
        <f t="shared" si="19"/>
        <v>0.72241094797601346</v>
      </c>
      <c r="AK85" s="106">
        <f t="shared" si="20"/>
        <v>-0.32516112198864161</v>
      </c>
      <c r="AL85" s="108">
        <f t="shared" si="21"/>
        <v>100</v>
      </c>
      <c r="AM85" s="80">
        <f t="shared" si="22"/>
        <v>0.38425366171665976</v>
      </c>
      <c r="BP85">
        <v>0.69299596129098973</v>
      </c>
      <c r="BQ85">
        <v>0</v>
      </c>
      <c r="BR85">
        <v>1</v>
      </c>
      <c r="BS85" s="80">
        <f t="shared" si="26"/>
        <v>42</v>
      </c>
      <c r="BT85" s="80">
        <f t="shared" si="27"/>
        <v>39</v>
      </c>
      <c r="BU85" s="80">
        <f t="shared" si="23"/>
        <v>0.22222222222222221</v>
      </c>
      <c r="BV85" s="80">
        <f t="shared" si="24"/>
        <v>0.59375</v>
      </c>
      <c r="BW85" s="80">
        <f t="shared" si="25"/>
        <v>0</v>
      </c>
    </row>
    <row r="86" spans="1:75" ht="15.75" x14ac:dyDescent="0.5">
      <c r="A86" s="83">
        <v>10.3</v>
      </c>
      <c r="B86" s="82">
        <v>49</v>
      </c>
      <c r="C86" s="82">
        <v>3</v>
      </c>
      <c r="D86" s="84">
        <v>1.881</v>
      </c>
      <c r="E86" s="82">
        <v>46</v>
      </c>
      <c r="F86" s="82">
        <v>1</v>
      </c>
      <c r="G86" s="29">
        <v>1</v>
      </c>
      <c r="H86" s="82">
        <v>46</v>
      </c>
      <c r="I86" s="82">
        <v>9</v>
      </c>
      <c r="J86" s="82">
        <v>3</v>
      </c>
      <c r="K86" s="62">
        <v>17</v>
      </c>
      <c r="L86" s="80">
        <v>0</v>
      </c>
      <c r="M86" s="30">
        <v>194</v>
      </c>
      <c r="N86" s="82">
        <v>0</v>
      </c>
      <c r="Q86">
        <v>11.4</v>
      </c>
      <c r="R86">
        <v>96</v>
      </c>
      <c r="S86">
        <v>1</v>
      </c>
      <c r="T86">
        <v>0.83099999999999996</v>
      </c>
      <c r="U86">
        <v>199</v>
      </c>
      <c r="V86">
        <v>3</v>
      </c>
      <c r="W86">
        <v>0</v>
      </c>
      <c r="X86">
        <v>44</v>
      </c>
      <c r="Y86">
        <v>10</v>
      </c>
      <c r="Z86">
        <v>4</v>
      </c>
      <c r="AA86">
        <v>65</v>
      </c>
      <c r="AB86">
        <v>0</v>
      </c>
      <c r="AC86">
        <v>168</v>
      </c>
      <c r="AD86" s="106">
        <v>1</v>
      </c>
      <c r="AE86" s="107">
        <v>0</v>
      </c>
      <c r="AF86" s="108">
        <f t="shared" si="15"/>
        <v>1</v>
      </c>
      <c r="AG86" s="80">
        <f t="shared" si="16"/>
        <v>1</v>
      </c>
      <c r="AH86" s="80">
        <f t="shared" si="17"/>
        <v>0.92075962738612926</v>
      </c>
      <c r="AI86" s="106">
        <f t="shared" si="18"/>
        <v>0.92075962738612926</v>
      </c>
      <c r="AJ86" s="108">
        <f t="shared" si="19"/>
        <v>7.9240372613870735E-2</v>
      </c>
      <c r="AK86" s="106">
        <f t="shared" si="20"/>
        <v>-8.255626768542014E-2</v>
      </c>
      <c r="AL86" s="108">
        <f t="shared" si="21"/>
        <v>100</v>
      </c>
      <c r="AM86" s="80">
        <f t="shared" si="22"/>
        <v>8.6059781789976919E-2</v>
      </c>
      <c r="BP86">
        <v>0.70003206185512934</v>
      </c>
      <c r="BQ86">
        <v>0</v>
      </c>
      <c r="BR86">
        <v>1</v>
      </c>
      <c r="BS86" s="80">
        <f t="shared" si="26"/>
        <v>42</v>
      </c>
      <c r="BT86" s="80">
        <f t="shared" si="27"/>
        <v>40</v>
      </c>
      <c r="BU86" s="80">
        <f t="shared" si="23"/>
        <v>0.22222222222222221</v>
      </c>
      <c r="BV86" s="80">
        <f t="shared" si="24"/>
        <v>0.58333333333333326</v>
      </c>
      <c r="BW86" s="80">
        <f t="shared" si="25"/>
        <v>0</v>
      </c>
    </row>
    <row r="87" spans="1:75" ht="15.75" x14ac:dyDescent="0.5">
      <c r="A87" s="83">
        <v>7.7</v>
      </c>
      <c r="B87" s="82">
        <v>46</v>
      </c>
      <c r="C87" s="82">
        <v>3</v>
      </c>
      <c r="D87" s="84">
        <v>2.6259999999999999</v>
      </c>
      <c r="E87" s="82">
        <v>43</v>
      </c>
      <c r="F87" s="82">
        <v>2</v>
      </c>
      <c r="G87" s="29">
        <v>0</v>
      </c>
      <c r="H87" s="82">
        <v>50</v>
      </c>
      <c r="I87" s="82">
        <v>4</v>
      </c>
      <c r="J87" s="82">
        <v>4</v>
      </c>
      <c r="K87" s="62">
        <v>21</v>
      </c>
      <c r="L87" s="80">
        <v>0</v>
      </c>
      <c r="M87" s="30">
        <v>180</v>
      </c>
      <c r="N87" s="82">
        <v>0</v>
      </c>
      <c r="Q87">
        <v>11.6</v>
      </c>
      <c r="R87">
        <v>55</v>
      </c>
      <c r="S87">
        <v>3</v>
      </c>
      <c r="T87">
        <v>0.73899999999999999</v>
      </c>
      <c r="U87">
        <v>146</v>
      </c>
      <c r="V87">
        <v>3</v>
      </c>
      <c r="W87">
        <v>1</v>
      </c>
      <c r="X87">
        <v>43</v>
      </c>
      <c r="Y87">
        <v>11</v>
      </c>
      <c r="Z87">
        <v>3</v>
      </c>
      <c r="AA87">
        <v>35</v>
      </c>
      <c r="AB87">
        <v>0</v>
      </c>
      <c r="AC87">
        <v>175</v>
      </c>
      <c r="AD87" s="106">
        <v>1</v>
      </c>
      <c r="AE87" s="107">
        <v>0</v>
      </c>
      <c r="AF87" s="108">
        <f t="shared" si="15"/>
        <v>1</v>
      </c>
      <c r="AG87" s="80">
        <f t="shared" si="16"/>
        <v>1</v>
      </c>
      <c r="AH87" s="80">
        <f t="shared" si="17"/>
        <v>0.52712040476103139</v>
      </c>
      <c r="AI87" s="106">
        <f t="shared" si="18"/>
        <v>0.52712040476103139</v>
      </c>
      <c r="AJ87" s="108">
        <f t="shared" si="19"/>
        <v>0.47287959523896861</v>
      </c>
      <c r="AK87" s="106">
        <f t="shared" si="20"/>
        <v>-0.64032628450421714</v>
      </c>
      <c r="AL87" s="108">
        <f t="shared" si="21"/>
        <v>100</v>
      </c>
      <c r="AM87" s="80">
        <f t="shared" si="22"/>
        <v>0.8970997725905665</v>
      </c>
      <c r="BP87">
        <v>0.70750781521345563</v>
      </c>
      <c r="BQ87">
        <v>0</v>
      </c>
      <c r="BR87">
        <v>1</v>
      </c>
      <c r="BS87" s="80">
        <f t="shared" si="26"/>
        <v>42</v>
      </c>
      <c r="BT87" s="80">
        <f t="shared" si="27"/>
        <v>41</v>
      </c>
      <c r="BU87" s="80">
        <f t="shared" si="23"/>
        <v>0.22222222222222221</v>
      </c>
      <c r="BV87" s="80">
        <f t="shared" si="24"/>
        <v>0.57291666666666674</v>
      </c>
      <c r="BW87" s="80">
        <f t="shared" si="25"/>
        <v>0</v>
      </c>
    </row>
    <row r="88" spans="1:75" ht="15.75" x14ac:dyDescent="0.5">
      <c r="A88" s="83">
        <v>8.5</v>
      </c>
      <c r="B88" s="82">
        <v>53</v>
      </c>
      <c r="C88" s="82">
        <v>21</v>
      </c>
      <c r="D88" s="84">
        <v>0.56799999999999995</v>
      </c>
      <c r="E88" s="82">
        <v>125</v>
      </c>
      <c r="F88" s="82">
        <v>3</v>
      </c>
      <c r="G88" s="29">
        <v>0</v>
      </c>
      <c r="H88" s="82">
        <v>44</v>
      </c>
      <c r="I88" s="82">
        <v>8</v>
      </c>
      <c r="J88" s="82">
        <v>3</v>
      </c>
      <c r="K88" s="62">
        <v>34</v>
      </c>
      <c r="L88" s="80">
        <v>0</v>
      </c>
      <c r="M88" s="30">
        <v>167</v>
      </c>
      <c r="N88" s="82">
        <v>0</v>
      </c>
      <c r="Q88">
        <v>11.6</v>
      </c>
      <c r="R88">
        <v>60</v>
      </c>
      <c r="S88">
        <v>9</v>
      </c>
      <c r="T88">
        <v>3.2000000000000001E-2</v>
      </c>
      <c r="U88">
        <v>102</v>
      </c>
      <c r="V88">
        <v>5</v>
      </c>
      <c r="W88">
        <v>1</v>
      </c>
      <c r="X88">
        <v>35</v>
      </c>
      <c r="Y88">
        <v>8</v>
      </c>
      <c r="Z88">
        <v>2</v>
      </c>
      <c r="AA88">
        <v>37</v>
      </c>
      <c r="AB88">
        <v>0</v>
      </c>
      <c r="AC88">
        <v>185</v>
      </c>
      <c r="AD88" s="106">
        <v>1</v>
      </c>
      <c r="AE88" s="107">
        <v>0</v>
      </c>
      <c r="AF88" s="108">
        <f t="shared" si="15"/>
        <v>1</v>
      </c>
      <c r="AG88" s="80">
        <f t="shared" si="16"/>
        <v>1</v>
      </c>
      <c r="AH88" s="80">
        <f t="shared" si="17"/>
        <v>0.80762233498168101</v>
      </c>
      <c r="AI88" s="106">
        <f t="shared" si="18"/>
        <v>0.80762233498168101</v>
      </c>
      <c r="AJ88" s="108">
        <f t="shared" si="19"/>
        <v>0.19237766501831899</v>
      </c>
      <c r="AK88" s="106">
        <f t="shared" si="20"/>
        <v>-0.21366073693072724</v>
      </c>
      <c r="AL88" s="108">
        <f t="shared" si="21"/>
        <v>100</v>
      </c>
      <c r="AM88" s="80">
        <f t="shared" si="22"/>
        <v>0.23820250714423666</v>
      </c>
      <c r="BP88">
        <v>0.7100735381017923</v>
      </c>
      <c r="BQ88">
        <v>0</v>
      </c>
      <c r="BR88">
        <v>1</v>
      </c>
      <c r="BS88" s="80">
        <f t="shared" si="26"/>
        <v>42</v>
      </c>
      <c r="BT88" s="80">
        <f t="shared" si="27"/>
        <v>42</v>
      </c>
      <c r="BU88" s="80">
        <f t="shared" si="23"/>
        <v>0.22222222222222221</v>
      </c>
      <c r="BV88" s="80">
        <f t="shared" si="24"/>
        <v>0.5625</v>
      </c>
      <c r="BW88" s="80">
        <f t="shared" si="25"/>
        <v>0</v>
      </c>
    </row>
    <row r="89" spans="1:75" ht="15.75" x14ac:dyDescent="0.5">
      <c r="A89" s="83">
        <v>10.7</v>
      </c>
      <c r="B89" s="82">
        <v>62</v>
      </c>
      <c r="C89" s="82">
        <v>8</v>
      </c>
      <c r="D89" s="84">
        <v>0.879</v>
      </c>
      <c r="E89" s="82">
        <v>118</v>
      </c>
      <c r="F89" s="82">
        <v>3</v>
      </c>
      <c r="G89" s="29">
        <v>1</v>
      </c>
      <c r="H89" s="82">
        <v>31</v>
      </c>
      <c r="I89" s="82">
        <v>10</v>
      </c>
      <c r="J89" s="82">
        <v>2</v>
      </c>
      <c r="K89" s="62">
        <v>50</v>
      </c>
      <c r="L89" s="80">
        <v>1</v>
      </c>
      <c r="M89" s="30">
        <v>180</v>
      </c>
      <c r="N89" s="82">
        <v>0</v>
      </c>
      <c r="Q89">
        <v>11.7</v>
      </c>
      <c r="R89">
        <v>82</v>
      </c>
      <c r="S89">
        <v>15</v>
      </c>
      <c r="T89">
        <v>0.88800000000000001</v>
      </c>
      <c r="U89">
        <v>202</v>
      </c>
      <c r="V89">
        <v>5</v>
      </c>
      <c r="W89">
        <v>1</v>
      </c>
      <c r="X89">
        <v>40</v>
      </c>
      <c r="Y89">
        <v>7</v>
      </c>
      <c r="Z89">
        <v>3</v>
      </c>
      <c r="AA89">
        <v>61</v>
      </c>
      <c r="AB89">
        <v>1</v>
      </c>
      <c r="AC89">
        <v>163</v>
      </c>
      <c r="AD89" s="106">
        <v>1</v>
      </c>
      <c r="AE89" s="107">
        <v>0</v>
      </c>
      <c r="AF89" s="108">
        <f t="shared" si="15"/>
        <v>1</v>
      </c>
      <c r="AG89" s="80">
        <f t="shared" si="16"/>
        <v>1</v>
      </c>
      <c r="AH89" s="80">
        <f t="shared" si="17"/>
        <v>0.65150959561826949</v>
      </c>
      <c r="AI89" s="106">
        <f t="shared" si="18"/>
        <v>0.65150959561826949</v>
      </c>
      <c r="AJ89" s="108">
        <f t="shared" si="19"/>
        <v>0.34849040438173051</v>
      </c>
      <c r="AK89" s="106">
        <f t="shared" si="20"/>
        <v>-0.42846315402490315</v>
      </c>
      <c r="AL89" s="108">
        <f t="shared" si="21"/>
        <v>100</v>
      </c>
      <c r="AM89" s="80">
        <f t="shared" si="22"/>
        <v>0.53489681000173162</v>
      </c>
      <c r="BP89">
        <v>0.71198218367658284</v>
      </c>
      <c r="BQ89">
        <v>0</v>
      </c>
      <c r="BR89">
        <v>1</v>
      </c>
      <c r="BS89" s="80">
        <f t="shared" si="26"/>
        <v>42</v>
      </c>
      <c r="BT89" s="80">
        <f t="shared" si="27"/>
        <v>43</v>
      </c>
      <c r="BU89" s="80">
        <f t="shared" si="23"/>
        <v>0.22222222222222221</v>
      </c>
      <c r="BV89" s="80">
        <f t="shared" si="24"/>
        <v>0.55208333333333326</v>
      </c>
      <c r="BW89" s="80">
        <f t="shared" si="25"/>
        <v>1.0223765432098748E-2</v>
      </c>
    </row>
    <row r="90" spans="1:75" ht="15.75" x14ac:dyDescent="0.5">
      <c r="A90" s="83">
        <v>7.4</v>
      </c>
      <c r="B90" s="82">
        <v>51</v>
      </c>
      <c r="C90" s="82">
        <v>4</v>
      </c>
      <c r="D90" s="84">
        <v>1.083</v>
      </c>
      <c r="E90" s="82">
        <v>101</v>
      </c>
      <c r="F90" s="82">
        <v>2</v>
      </c>
      <c r="G90" s="29">
        <v>0</v>
      </c>
      <c r="H90" s="82">
        <v>53</v>
      </c>
      <c r="I90" s="82">
        <v>7</v>
      </c>
      <c r="J90" s="82">
        <v>4</v>
      </c>
      <c r="K90" s="62">
        <v>28</v>
      </c>
      <c r="L90" s="80">
        <v>0</v>
      </c>
      <c r="M90" s="30">
        <v>167</v>
      </c>
      <c r="N90" s="82">
        <v>0</v>
      </c>
      <c r="Q90">
        <v>11.8</v>
      </c>
      <c r="R90">
        <v>51</v>
      </c>
      <c r="S90">
        <v>8</v>
      </c>
      <c r="T90">
        <v>0.79900000000000004</v>
      </c>
      <c r="U90">
        <v>96</v>
      </c>
      <c r="V90">
        <v>6</v>
      </c>
      <c r="W90">
        <v>1</v>
      </c>
      <c r="X90">
        <v>34</v>
      </c>
      <c r="Y90">
        <v>12</v>
      </c>
      <c r="Z90">
        <v>2</v>
      </c>
      <c r="AA90">
        <v>22</v>
      </c>
      <c r="AB90">
        <v>0</v>
      </c>
      <c r="AC90">
        <v>189</v>
      </c>
      <c r="AD90" s="106">
        <v>1</v>
      </c>
      <c r="AE90" s="107">
        <v>0</v>
      </c>
      <c r="AF90" s="108">
        <f t="shared" si="15"/>
        <v>1</v>
      </c>
      <c r="AG90" s="80">
        <f t="shared" si="16"/>
        <v>1</v>
      </c>
      <c r="AH90" s="80">
        <f t="shared" si="17"/>
        <v>0.93276897875969977</v>
      </c>
      <c r="AI90" s="106">
        <f t="shared" si="18"/>
        <v>0.93276897875969977</v>
      </c>
      <c r="AJ90" s="108">
        <f t="shared" si="19"/>
        <v>6.7231021240300226E-2</v>
      </c>
      <c r="AK90" s="106">
        <f t="shared" si="20"/>
        <v>-6.9597719985537737E-2</v>
      </c>
      <c r="AL90" s="108">
        <f t="shared" si="21"/>
        <v>100</v>
      </c>
      <c r="AM90" s="80">
        <f t="shared" si="22"/>
        <v>7.2076819417490834E-2</v>
      </c>
      <c r="BP90">
        <v>0.7129580774470996</v>
      </c>
      <c r="BQ90">
        <v>1</v>
      </c>
      <c r="BR90">
        <v>0</v>
      </c>
      <c r="BS90" s="80">
        <f t="shared" si="26"/>
        <v>43</v>
      </c>
      <c r="BT90" s="80">
        <f t="shared" si="27"/>
        <v>43</v>
      </c>
      <c r="BU90" s="80">
        <f t="shared" si="23"/>
        <v>0.20370370370370372</v>
      </c>
      <c r="BV90" s="80">
        <f t="shared" si="24"/>
        <v>0.55208333333333326</v>
      </c>
      <c r="BW90" s="80">
        <f t="shared" si="25"/>
        <v>0</v>
      </c>
    </row>
    <row r="91" spans="1:75" ht="15.75" x14ac:dyDescent="0.5">
      <c r="A91" s="83">
        <v>14.8</v>
      </c>
      <c r="B91" s="82">
        <v>70</v>
      </c>
      <c r="C91" s="82">
        <v>6</v>
      </c>
      <c r="D91" s="84">
        <v>0.82799999999999996</v>
      </c>
      <c r="E91" s="82">
        <v>213</v>
      </c>
      <c r="F91" s="82">
        <v>3</v>
      </c>
      <c r="G91" s="29">
        <v>1</v>
      </c>
      <c r="H91" s="82">
        <v>37</v>
      </c>
      <c r="I91" s="82">
        <v>15</v>
      </c>
      <c r="J91" s="82">
        <v>2</v>
      </c>
      <c r="K91" s="62">
        <v>75</v>
      </c>
      <c r="L91" s="80">
        <v>1</v>
      </c>
      <c r="M91" s="30">
        <v>176</v>
      </c>
      <c r="N91" s="82">
        <v>1</v>
      </c>
      <c r="Q91">
        <v>11.8</v>
      </c>
      <c r="R91">
        <v>53</v>
      </c>
      <c r="S91">
        <v>7</v>
      </c>
      <c r="T91">
        <v>1.512</v>
      </c>
      <c r="U91">
        <v>125</v>
      </c>
      <c r="V91">
        <v>2</v>
      </c>
      <c r="W91">
        <v>0</v>
      </c>
      <c r="X91">
        <v>39</v>
      </c>
      <c r="Y91">
        <v>13</v>
      </c>
      <c r="Z91">
        <v>2</v>
      </c>
      <c r="AA91">
        <v>32</v>
      </c>
      <c r="AB91">
        <v>0</v>
      </c>
      <c r="AC91">
        <v>179</v>
      </c>
      <c r="AD91" s="106">
        <v>1</v>
      </c>
      <c r="AE91" s="107">
        <v>0</v>
      </c>
      <c r="AF91" s="108">
        <f t="shared" si="15"/>
        <v>1</v>
      </c>
      <c r="AG91" s="80">
        <f t="shared" si="16"/>
        <v>1</v>
      </c>
      <c r="AH91" s="80">
        <f t="shared" si="17"/>
        <v>0.83226046169264045</v>
      </c>
      <c r="AI91" s="106">
        <f t="shared" si="18"/>
        <v>0.83226046169264045</v>
      </c>
      <c r="AJ91" s="108">
        <f t="shared" si="19"/>
        <v>0.16773953830735955</v>
      </c>
      <c r="AK91" s="106">
        <f t="shared" si="20"/>
        <v>-0.1836098322333562</v>
      </c>
      <c r="AL91" s="108">
        <f t="shared" si="21"/>
        <v>100</v>
      </c>
      <c r="AM91" s="80">
        <f t="shared" si="22"/>
        <v>0.20154692674720251</v>
      </c>
      <c r="BP91">
        <v>0.71396961588261998</v>
      </c>
      <c r="BQ91">
        <v>0</v>
      </c>
      <c r="BR91">
        <v>1</v>
      </c>
      <c r="BS91" s="80">
        <f t="shared" si="26"/>
        <v>43</v>
      </c>
      <c r="BT91" s="80">
        <f t="shared" si="27"/>
        <v>44</v>
      </c>
      <c r="BU91" s="80">
        <f t="shared" si="23"/>
        <v>0.20370370370370372</v>
      </c>
      <c r="BV91" s="80">
        <f t="shared" si="24"/>
        <v>0.54166666666666674</v>
      </c>
      <c r="BW91" s="80">
        <f t="shared" si="25"/>
        <v>0</v>
      </c>
    </row>
    <row r="92" spans="1:75" ht="15.75" x14ac:dyDescent="0.5">
      <c r="A92" s="83">
        <v>7.3</v>
      </c>
      <c r="B92" s="82">
        <v>56</v>
      </c>
      <c r="C92" s="82">
        <v>24</v>
      </c>
      <c r="D92" s="84">
        <v>1.56</v>
      </c>
      <c r="E92" s="82">
        <v>115</v>
      </c>
      <c r="F92" s="82">
        <v>5</v>
      </c>
      <c r="G92" s="29">
        <v>0</v>
      </c>
      <c r="H92" s="82">
        <v>46</v>
      </c>
      <c r="I92" s="82">
        <v>1</v>
      </c>
      <c r="J92" s="82">
        <v>4</v>
      </c>
      <c r="K92" s="62">
        <v>37</v>
      </c>
      <c r="L92" s="80">
        <v>0</v>
      </c>
      <c r="M92" s="30">
        <v>166</v>
      </c>
      <c r="N92" s="82">
        <v>1</v>
      </c>
      <c r="Q92">
        <v>11.8</v>
      </c>
      <c r="R92">
        <v>56</v>
      </c>
      <c r="S92">
        <v>2</v>
      </c>
      <c r="T92">
        <v>1.1419999999999999</v>
      </c>
      <c r="U92">
        <v>199</v>
      </c>
      <c r="V92">
        <v>2</v>
      </c>
      <c r="W92">
        <v>1</v>
      </c>
      <c r="X92">
        <v>35</v>
      </c>
      <c r="Y92">
        <v>8</v>
      </c>
      <c r="Z92">
        <v>2</v>
      </c>
      <c r="AA92">
        <v>37</v>
      </c>
      <c r="AB92">
        <v>0</v>
      </c>
      <c r="AC92">
        <v>170</v>
      </c>
      <c r="AD92" s="106">
        <v>1</v>
      </c>
      <c r="AE92" s="107">
        <v>0</v>
      </c>
      <c r="AF92" s="108">
        <f t="shared" si="15"/>
        <v>1</v>
      </c>
      <c r="AG92" s="80">
        <f t="shared" si="16"/>
        <v>1</v>
      </c>
      <c r="AH92" s="80">
        <f t="shared" si="17"/>
        <v>0.7100735381017923</v>
      </c>
      <c r="AI92" s="106">
        <f t="shared" si="18"/>
        <v>0.7100735381017923</v>
      </c>
      <c r="AJ92" s="108">
        <f t="shared" si="19"/>
        <v>0.2899264618982077</v>
      </c>
      <c r="AK92" s="106">
        <f t="shared" si="20"/>
        <v>-0.34238673951901755</v>
      </c>
      <c r="AL92" s="108">
        <f t="shared" si="21"/>
        <v>100</v>
      </c>
      <c r="AM92" s="80">
        <f t="shared" si="22"/>
        <v>0.40830483934559103</v>
      </c>
      <c r="BP92">
        <v>0.71457694491801149</v>
      </c>
      <c r="BQ92">
        <v>0</v>
      </c>
      <c r="BR92">
        <v>1</v>
      </c>
      <c r="BS92" s="80">
        <f t="shared" si="26"/>
        <v>43</v>
      </c>
      <c r="BT92" s="80">
        <f t="shared" si="27"/>
        <v>45</v>
      </c>
      <c r="BU92" s="80">
        <f t="shared" si="23"/>
        <v>0.20370370370370372</v>
      </c>
      <c r="BV92" s="80">
        <f t="shared" si="24"/>
        <v>0.53125</v>
      </c>
      <c r="BW92" s="80">
        <f t="shared" si="25"/>
        <v>0</v>
      </c>
    </row>
    <row r="93" spans="1:75" ht="15.75" x14ac:dyDescent="0.5">
      <c r="A93" s="83">
        <v>7.6</v>
      </c>
      <c r="B93" s="82">
        <v>42</v>
      </c>
      <c r="C93" s="82">
        <v>1</v>
      </c>
      <c r="D93" s="84">
        <v>1.4279999999999999</v>
      </c>
      <c r="E93" s="82">
        <v>121</v>
      </c>
      <c r="F93" s="82">
        <v>4</v>
      </c>
      <c r="G93" s="29">
        <v>0</v>
      </c>
      <c r="H93" s="82">
        <v>45</v>
      </c>
      <c r="I93" s="82">
        <v>5</v>
      </c>
      <c r="J93" s="82">
        <v>4</v>
      </c>
      <c r="K93" s="62">
        <v>14</v>
      </c>
      <c r="L93" s="80">
        <v>0</v>
      </c>
      <c r="M93" s="30">
        <v>165</v>
      </c>
      <c r="N93" s="82">
        <v>1</v>
      </c>
      <c r="Q93">
        <v>12</v>
      </c>
      <c r="R93">
        <v>60</v>
      </c>
      <c r="S93">
        <v>5</v>
      </c>
      <c r="T93">
        <v>0.93700000000000006</v>
      </c>
      <c r="U93">
        <v>211</v>
      </c>
      <c r="V93">
        <v>3</v>
      </c>
      <c r="W93">
        <v>0</v>
      </c>
      <c r="X93">
        <v>59</v>
      </c>
      <c r="Y93">
        <v>15</v>
      </c>
      <c r="Z93">
        <v>4</v>
      </c>
      <c r="AA93">
        <v>39</v>
      </c>
      <c r="AB93">
        <v>0</v>
      </c>
      <c r="AC93">
        <v>171</v>
      </c>
      <c r="AD93" s="106">
        <v>1</v>
      </c>
      <c r="AE93" s="107">
        <v>0</v>
      </c>
      <c r="AF93" s="108">
        <f t="shared" si="15"/>
        <v>1</v>
      </c>
      <c r="AG93" s="80">
        <f t="shared" si="16"/>
        <v>1</v>
      </c>
      <c r="AH93" s="80">
        <f t="shared" si="17"/>
        <v>0.60718115195975508</v>
      </c>
      <c r="AI93" s="106">
        <f t="shared" si="18"/>
        <v>0.60718115195975508</v>
      </c>
      <c r="AJ93" s="108">
        <f t="shared" si="19"/>
        <v>0.39281884804024492</v>
      </c>
      <c r="AK93" s="106">
        <f t="shared" si="20"/>
        <v>-0.49892809429199014</v>
      </c>
      <c r="AL93" s="108">
        <f t="shared" si="21"/>
        <v>100</v>
      </c>
      <c r="AM93" s="80">
        <f t="shared" si="22"/>
        <v>0.64695494379621576</v>
      </c>
      <c r="BP93">
        <v>0.71568934733711764</v>
      </c>
      <c r="BQ93">
        <v>0</v>
      </c>
      <c r="BR93">
        <v>1</v>
      </c>
      <c r="BS93" s="80">
        <f t="shared" si="26"/>
        <v>43</v>
      </c>
      <c r="BT93" s="80">
        <f t="shared" si="27"/>
        <v>46</v>
      </c>
      <c r="BU93" s="80">
        <f t="shared" si="23"/>
        <v>0.20370370370370372</v>
      </c>
      <c r="BV93" s="80">
        <f t="shared" si="24"/>
        <v>0.52083333333333326</v>
      </c>
      <c r="BW93" s="80">
        <f t="shared" si="25"/>
        <v>0</v>
      </c>
    </row>
    <row r="94" spans="1:75" ht="15.75" x14ac:dyDescent="0.5">
      <c r="A94" s="83">
        <v>9</v>
      </c>
      <c r="B94" s="82">
        <v>56</v>
      </c>
      <c r="C94" s="82">
        <v>3</v>
      </c>
      <c r="D94" s="84">
        <v>1.4039999999999999</v>
      </c>
      <c r="E94" s="82">
        <v>69</v>
      </c>
      <c r="F94" s="82">
        <v>1</v>
      </c>
      <c r="G94" s="29">
        <v>0</v>
      </c>
      <c r="H94" s="82">
        <v>34</v>
      </c>
      <c r="I94" s="82">
        <v>8</v>
      </c>
      <c r="J94" s="82">
        <v>2</v>
      </c>
      <c r="K94" s="62">
        <v>38</v>
      </c>
      <c r="L94" s="80">
        <v>0</v>
      </c>
      <c r="M94" s="30">
        <v>181</v>
      </c>
      <c r="N94" s="82">
        <v>1</v>
      </c>
      <c r="Q94">
        <v>12.1</v>
      </c>
      <c r="R94">
        <v>56</v>
      </c>
      <c r="S94">
        <v>4</v>
      </c>
      <c r="T94">
        <v>2.536</v>
      </c>
      <c r="U94">
        <v>146</v>
      </c>
      <c r="V94">
        <v>1</v>
      </c>
      <c r="W94">
        <v>1</v>
      </c>
      <c r="X94">
        <v>36</v>
      </c>
      <c r="Y94">
        <v>8</v>
      </c>
      <c r="Z94">
        <v>2</v>
      </c>
      <c r="AA94">
        <v>40</v>
      </c>
      <c r="AB94">
        <v>0</v>
      </c>
      <c r="AC94">
        <v>179</v>
      </c>
      <c r="AD94" s="106">
        <v>1</v>
      </c>
      <c r="AE94" s="107">
        <v>0</v>
      </c>
      <c r="AF94" s="108">
        <f t="shared" si="15"/>
        <v>1</v>
      </c>
      <c r="AG94" s="80">
        <f t="shared" si="16"/>
        <v>1</v>
      </c>
      <c r="AH94" s="80">
        <f t="shared" si="17"/>
        <v>0.78002109422637922</v>
      </c>
      <c r="AI94" s="106">
        <f t="shared" si="18"/>
        <v>0.78002109422637922</v>
      </c>
      <c r="AJ94" s="108">
        <f t="shared" si="19"/>
        <v>0.21997890577362078</v>
      </c>
      <c r="AK94" s="106">
        <f t="shared" si="20"/>
        <v>-0.24843431578420541</v>
      </c>
      <c r="AL94" s="108">
        <f t="shared" si="21"/>
        <v>100</v>
      </c>
      <c r="AM94" s="80">
        <f t="shared" si="22"/>
        <v>0.28201661134792089</v>
      </c>
      <c r="BP94">
        <v>0.71608558757034513</v>
      </c>
      <c r="BQ94">
        <v>0</v>
      </c>
      <c r="BR94">
        <v>1</v>
      </c>
      <c r="BS94" s="80">
        <f t="shared" si="26"/>
        <v>43</v>
      </c>
      <c r="BT94" s="80">
        <f t="shared" si="27"/>
        <v>47</v>
      </c>
      <c r="BU94" s="80">
        <f t="shared" si="23"/>
        <v>0.20370370370370372</v>
      </c>
      <c r="BV94" s="80">
        <f t="shared" si="24"/>
        <v>0.51041666666666674</v>
      </c>
      <c r="BW94" s="80">
        <f t="shared" si="25"/>
        <v>9.452160493827147E-3</v>
      </c>
    </row>
    <row r="95" spans="1:75" ht="15.75" x14ac:dyDescent="0.5">
      <c r="A95" s="83">
        <v>12.9</v>
      </c>
      <c r="B95" s="82">
        <v>60</v>
      </c>
      <c r="C95" s="82">
        <v>5</v>
      </c>
      <c r="D95" s="84">
        <v>1.0720000000000001</v>
      </c>
      <c r="E95" s="82">
        <v>178</v>
      </c>
      <c r="F95" s="82">
        <v>2</v>
      </c>
      <c r="G95" s="29">
        <v>1</v>
      </c>
      <c r="H95" s="82">
        <v>38</v>
      </c>
      <c r="I95" s="82">
        <v>13</v>
      </c>
      <c r="J95" s="82">
        <v>2</v>
      </c>
      <c r="K95" s="62">
        <v>49</v>
      </c>
      <c r="L95" s="80">
        <v>1</v>
      </c>
      <c r="M95" s="30">
        <v>183</v>
      </c>
      <c r="N95" s="82">
        <v>1</v>
      </c>
      <c r="Q95">
        <v>12.2</v>
      </c>
      <c r="R95">
        <v>71</v>
      </c>
      <c r="S95">
        <v>13</v>
      </c>
      <c r="T95">
        <v>0.121</v>
      </c>
      <c r="U95">
        <v>116</v>
      </c>
      <c r="V95">
        <v>0</v>
      </c>
      <c r="W95">
        <v>1</v>
      </c>
      <c r="X95">
        <v>34</v>
      </c>
      <c r="Y95">
        <v>8</v>
      </c>
      <c r="Z95">
        <v>2</v>
      </c>
      <c r="AA95">
        <v>51</v>
      </c>
      <c r="AB95">
        <v>1</v>
      </c>
      <c r="AC95">
        <v>193</v>
      </c>
      <c r="AD95" s="106">
        <v>0</v>
      </c>
      <c r="AE95" s="107">
        <v>1</v>
      </c>
      <c r="AF95" s="108">
        <f t="shared" si="15"/>
        <v>1</v>
      </c>
      <c r="AG95" s="80">
        <f t="shared" si="16"/>
        <v>0</v>
      </c>
      <c r="AH95" s="80">
        <f t="shared" si="17"/>
        <v>0.32320622080401612</v>
      </c>
      <c r="AI95" s="106">
        <f t="shared" si="18"/>
        <v>0.32320622080401612</v>
      </c>
      <c r="AJ95" s="108">
        <f t="shared" si="19"/>
        <v>0.67679377919598394</v>
      </c>
      <c r="AK95" s="106">
        <f t="shared" si="20"/>
        <v>-0.39038866222766117</v>
      </c>
      <c r="AL95" s="108">
        <f t="shared" si="21"/>
        <v>100</v>
      </c>
      <c r="AM95" s="80">
        <f t="shared" si="22"/>
        <v>0.47755495209778365</v>
      </c>
      <c r="BP95">
        <v>0.72512486687230004</v>
      </c>
      <c r="BQ95">
        <v>1</v>
      </c>
      <c r="BR95">
        <v>0</v>
      </c>
      <c r="BS95" s="80">
        <f t="shared" si="26"/>
        <v>44</v>
      </c>
      <c r="BT95" s="80">
        <f t="shared" si="27"/>
        <v>47</v>
      </c>
      <c r="BU95" s="80">
        <f t="shared" si="23"/>
        <v>0.18518518518518523</v>
      </c>
      <c r="BV95" s="80">
        <f t="shared" si="24"/>
        <v>0.51041666666666674</v>
      </c>
      <c r="BW95" s="80">
        <f t="shared" si="25"/>
        <v>0</v>
      </c>
    </row>
    <row r="96" spans="1:75" ht="15.75" x14ac:dyDescent="0.5">
      <c r="A96" s="83">
        <v>9</v>
      </c>
      <c r="B96" s="82">
        <v>48</v>
      </c>
      <c r="C96" s="82">
        <v>12</v>
      </c>
      <c r="D96" s="84">
        <v>0.183</v>
      </c>
      <c r="E96" s="82">
        <v>85</v>
      </c>
      <c r="F96" s="82">
        <v>4</v>
      </c>
      <c r="G96" s="29">
        <v>0</v>
      </c>
      <c r="H96" s="82">
        <v>37</v>
      </c>
      <c r="I96" s="82">
        <v>11</v>
      </c>
      <c r="J96" s="82">
        <v>2</v>
      </c>
      <c r="K96" s="62">
        <v>22</v>
      </c>
      <c r="L96" s="80">
        <v>0</v>
      </c>
      <c r="M96" s="30">
        <v>178</v>
      </c>
      <c r="N96" s="82">
        <v>1</v>
      </c>
      <c r="Q96">
        <v>12.4</v>
      </c>
      <c r="R96">
        <v>57</v>
      </c>
      <c r="S96">
        <v>7</v>
      </c>
      <c r="T96">
        <v>1.476</v>
      </c>
      <c r="U96">
        <v>171</v>
      </c>
      <c r="V96">
        <v>1</v>
      </c>
      <c r="W96">
        <v>0</v>
      </c>
      <c r="X96">
        <v>28</v>
      </c>
      <c r="Y96">
        <v>8</v>
      </c>
      <c r="Z96">
        <v>2</v>
      </c>
      <c r="AA96">
        <v>41</v>
      </c>
      <c r="AB96">
        <v>1</v>
      </c>
      <c r="AC96">
        <v>181</v>
      </c>
      <c r="AD96" s="106">
        <v>1</v>
      </c>
      <c r="AE96" s="107">
        <v>0</v>
      </c>
      <c r="AF96" s="108">
        <f t="shared" si="15"/>
        <v>1</v>
      </c>
      <c r="AG96" s="80">
        <f t="shared" si="16"/>
        <v>1</v>
      </c>
      <c r="AH96" s="80">
        <f t="shared" si="17"/>
        <v>0.70003206185512934</v>
      </c>
      <c r="AI96" s="106">
        <f t="shared" si="18"/>
        <v>0.70003206185512934</v>
      </c>
      <c r="AJ96" s="108">
        <f t="shared" si="19"/>
        <v>0.29996793814487066</v>
      </c>
      <c r="AK96" s="106">
        <f t="shared" si="20"/>
        <v>-0.35662914233745696</v>
      </c>
      <c r="AL96" s="108">
        <f t="shared" si="21"/>
        <v>100</v>
      </c>
      <c r="AM96" s="80">
        <f t="shared" si="22"/>
        <v>0.42850599921085986</v>
      </c>
      <c r="BP96">
        <v>0.72822511375675281</v>
      </c>
      <c r="BQ96">
        <v>0</v>
      </c>
      <c r="BR96">
        <v>1</v>
      </c>
      <c r="BS96" s="80">
        <f t="shared" si="26"/>
        <v>44</v>
      </c>
      <c r="BT96" s="80">
        <f t="shared" si="27"/>
        <v>48</v>
      </c>
      <c r="BU96" s="80">
        <f t="shared" si="23"/>
        <v>0.18518518518518523</v>
      </c>
      <c r="BV96" s="80">
        <f t="shared" si="24"/>
        <v>0.5</v>
      </c>
      <c r="BW96" s="80">
        <f t="shared" si="25"/>
        <v>0</v>
      </c>
    </row>
    <row r="97" spans="1:75" ht="15.75" x14ac:dyDescent="0.5">
      <c r="A97" s="83">
        <v>18.2</v>
      </c>
      <c r="B97" s="82">
        <v>88</v>
      </c>
      <c r="C97" s="82">
        <v>12</v>
      </c>
      <c r="D97" s="84">
        <v>1.6</v>
      </c>
      <c r="E97" s="82">
        <v>282</v>
      </c>
      <c r="F97" s="82">
        <v>0</v>
      </c>
      <c r="G97" s="29">
        <v>1</v>
      </c>
      <c r="H97" s="82">
        <v>39</v>
      </c>
      <c r="I97" s="82">
        <v>18</v>
      </c>
      <c r="J97" s="82">
        <v>1</v>
      </c>
      <c r="K97" s="62">
        <v>29</v>
      </c>
      <c r="L97" s="80">
        <v>1</v>
      </c>
      <c r="M97" s="30">
        <v>185</v>
      </c>
      <c r="N97" s="82">
        <v>1</v>
      </c>
      <c r="Q97">
        <v>12.4</v>
      </c>
      <c r="R97">
        <v>76</v>
      </c>
      <c r="S97">
        <v>19</v>
      </c>
      <c r="T97">
        <v>4.2999999999999997E-2</v>
      </c>
      <c r="U97">
        <v>214</v>
      </c>
      <c r="V97">
        <v>2</v>
      </c>
      <c r="W97">
        <v>1</v>
      </c>
      <c r="X97">
        <v>42</v>
      </c>
      <c r="Y97">
        <v>3</v>
      </c>
      <c r="Z97">
        <v>3</v>
      </c>
      <c r="AA97">
        <v>59</v>
      </c>
      <c r="AB97">
        <v>0</v>
      </c>
      <c r="AC97">
        <v>166</v>
      </c>
      <c r="AD97" s="106">
        <v>1</v>
      </c>
      <c r="AE97" s="107">
        <v>0</v>
      </c>
      <c r="AF97" s="108">
        <f t="shared" si="15"/>
        <v>1</v>
      </c>
      <c r="AG97" s="80">
        <f t="shared" si="16"/>
        <v>1</v>
      </c>
      <c r="AH97" s="80">
        <f t="shared" si="17"/>
        <v>0.44579852958338662</v>
      </c>
      <c r="AI97" s="106">
        <f t="shared" si="18"/>
        <v>0.44579852958338662</v>
      </c>
      <c r="AJ97" s="108">
        <f t="shared" si="19"/>
        <v>0.55420147041661338</v>
      </c>
      <c r="AK97" s="106">
        <f t="shared" si="20"/>
        <v>-0.80788815641313749</v>
      </c>
      <c r="AL97" s="108">
        <f t="shared" si="21"/>
        <v>0</v>
      </c>
      <c r="AM97" s="80">
        <f t="shared" si="22"/>
        <v>1.2431657657878166</v>
      </c>
      <c r="BP97">
        <v>0.72966379212441212</v>
      </c>
      <c r="BQ97">
        <v>0</v>
      </c>
      <c r="BR97">
        <v>1</v>
      </c>
      <c r="BS97" s="80">
        <f t="shared" si="26"/>
        <v>44</v>
      </c>
      <c r="BT97" s="80">
        <f t="shared" si="27"/>
        <v>49</v>
      </c>
      <c r="BU97" s="80">
        <f t="shared" si="23"/>
        <v>0.18518518518518523</v>
      </c>
      <c r="BV97" s="80">
        <f t="shared" si="24"/>
        <v>0.48958333333333337</v>
      </c>
      <c r="BW97" s="80">
        <f t="shared" si="25"/>
        <v>0</v>
      </c>
    </row>
    <row r="98" spans="1:75" ht="15.75" x14ac:dyDescent="0.5">
      <c r="A98" s="83">
        <v>14.4</v>
      </c>
      <c r="B98" s="82">
        <v>75</v>
      </c>
      <c r="C98" s="82">
        <v>5</v>
      </c>
      <c r="D98" s="84">
        <v>0.61199999999999999</v>
      </c>
      <c r="E98" s="82">
        <v>156</v>
      </c>
      <c r="F98" s="82">
        <v>5</v>
      </c>
      <c r="G98" s="29">
        <v>1</v>
      </c>
      <c r="H98" s="82">
        <v>42</v>
      </c>
      <c r="I98" s="82">
        <v>15</v>
      </c>
      <c r="J98" s="82">
        <v>4</v>
      </c>
      <c r="K98" s="62">
        <v>55</v>
      </c>
      <c r="L98" s="80">
        <v>1</v>
      </c>
      <c r="M98" s="30">
        <v>193</v>
      </c>
      <c r="N98" s="82">
        <v>0</v>
      </c>
      <c r="Q98">
        <v>12.5</v>
      </c>
      <c r="R98">
        <v>60</v>
      </c>
      <c r="S98">
        <v>10</v>
      </c>
      <c r="T98">
        <v>0.71199999999999997</v>
      </c>
      <c r="U98">
        <v>171</v>
      </c>
      <c r="V98">
        <v>3</v>
      </c>
      <c r="W98">
        <v>0</v>
      </c>
      <c r="X98">
        <v>33</v>
      </c>
      <c r="Y98">
        <v>12</v>
      </c>
      <c r="Z98">
        <v>2</v>
      </c>
      <c r="AA98">
        <v>46</v>
      </c>
      <c r="AB98">
        <v>1</v>
      </c>
      <c r="AC98">
        <v>178</v>
      </c>
      <c r="AD98" s="106">
        <v>1</v>
      </c>
      <c r="AE98" s="107">
        <v>0</v>
      </c>
      <c r="AF98" s="108">
        <f t="shared" si="15"/>
        <v>1</v>
      </c>
      <c r="AG98" s="80">
        <f t="shared" si="16"/>
        <v>1</v>
      </c>
      <c r="AH98" s="80">
        <f t="shared" si="17"/>
        <v>0.75077425518466345</v>
      </c>
      <c r="AI98" s="106">
        <f t="shared" si="18"/>
        <v>0.75077425518466345</v>
      </c>
      <c r="AJ98" s="108">
        <f t="shared" si="19"/>
        <v>0.24922574481533655</v>
      </c>
      <c r="AK98" s="106">
        <f t="shared" si="20"/>
        <v>-0.28665026470230792</v>
      </c>
      <c r="AL98" s="108">
        <f t="shared" si="21"/>
        <v>100</v>
      </c>
      <c r="AM98" s="80">
        <f t="shared" si="22"/>
        <v>0.33195829917481118</v>
      </c>
      <c r="BP98">
        <v>0.73238411779962587</v>
      </c>
      <c r="BQ98">
        <v>0</v>
      </c>
      <c r="BR98">
        <v>1</v>
      </c>
      <c r="BS98" s="80">
        <f t="shared" si="26"/>
        <v>44</v>
      </c>
      <c r="BT98" s="80">
        <f t="shared" si="27"/>
        <v>50</v>
      </c>
      <c r="BU98" s="80">
        <f t="shared" si="23"/>
        <v>0.18518518518518523</v>
      </c>
      <c r="BV98" s="80">
        <f t="shared" si="24"/>
        <v>0.47916666666666663</v>
      </c>
      <c r="BW98" s="80">
        <f t="shared" si="25"/>
        <v>0</v>
      </c>
    </row>
    <row r="99" spans="1:75" ht="15.75" x14ac:dyDescent="0.5">
      <c r="A99" s="83">
        <v>8.8000000000000007</v>
      </c>
      <c r="B99" s="82">
        <v>56</v>
      </c>
      <c r="C99" s="82">
        <v>3</v>
      </c>
      <c r="D99" s="84">
        <v>0.496</v>
      </c>
      <c r="E99" s="82">
        <v>86</v>
      </c>
      <c r="F99" s="82">
        <v>3</v>
      </c>
      <c r="G99" s="29">
        <v>0</v>
      </c>
      <c r="H99" s="82">
        <v>54</v>
      </c>
      <c r="I99" s="82">
        <v>8</v>
      </c>
      <c r="J99" s="82">
        <v>4</v>
      </c>
      <c r="K99" s="62">
        <v>37</v>
      </c>
      <c r="L99" s="80">
        <v>0</v>
      </c>
      <c r="M99" s="30">
        <v>179</v>
      </c>
      <c r="N99" s="82">
        <v>0</v>
      </c>
      <c r="Q99">
        <v>12.5</v>
      </c>
      <c r="R99">
        <v>60</v>
      </c>
      <c r="S99">
        <v>17</v>
      </c>
      <c r="T99">
        <v>1.8</v>
      </c>
      <c r="U99">
        <v>212</v>
      </c>
      <c r="V99">
        <v>2</v>
      </c>
      <c r="W99">
        <v>1</v>
      </c>
      <c r="X99">
        <v>39</v>
      </c>
      <c r="Y99">
        <v>9</v>
      </c>
      <c r="Z99">
        <v>3</v>
      </c>
      <c r="AA99">
        <v>40</v>
      </c>
      <c r="AB99">
        <v>0</v>
      </c>
      <c r="AC99">
        <v>171</v>
      </c>
      <c r="AD99" s="106">
        <v>1</v>
      </c>
      <c r="AE99" s="107">
        <v>0</v>
      </c>
      <c r="AF99" s="108">
        <f t="shared" si="15"/>
        <v>1</v>
      </c>
      <c r="AG99" s="80">
        <f t="shared" si="16"/>
        <v>1</v>
      </c>
      <c r="AH99" s="80">
        <f t="shared" si="17"/>
        <v>0.82658939137789045</v>
      </c>
      <c r="AI99" s="106">
        <f t="shared" si="18"/>
        <v>0.82658939137789045</v>
      </c>
      <c r="AJ99" s="108">
        <f t="shared" si="19"/>
        <v>0.17341060862210955</v>
      </c>
      <c r="AK99" s="106">
        <f t="shared" si="20"/>
        <v>-0.19044721103248222</v>
      </c>
      <c r="AL99" s="108">
        <f t="shared" si="21"/>
        <v>100</v>
      </c>
      <c r="AM99" s="80">
        <f t="shared" si="22"/>
        <v>0.20979050835995028</v>
      </c>
      <c r="BP99">
        <v>0.73509034982973831</v>
      </c>
      <c r="BQ99">
        <v>0</v>
      </c>
      <c r="BR99">
        <v>1</v>
      </c>
      <c r="BS99" s="80">
        <f t="shared" si="26"/>
        <v>44</v>
      </c>
      <c r="BT99" s="80">
        <f t="shared" si="27"/>
        <v>51</v>
      </c>
      <c r="BU99" s="80">
        <f t="shared" si="23"/>
        <v>0.18518518518518523</v>
      </c>
      <c r="BV99" s="80">
        <f t="shared" si="24"/>
        <v>0.46875</v>
      </c>
      <c r="BW99" s="80">
        <f t="shared" si="25"/>
        <v>8.6805555555555941E-3</v>
      </c>
    </row>
    <row r="100" spans="1:75" ht="15.75" x14ac:dyDescent="0.5">
      <c r="A100" s="83">
        <v>12.5</v>
      </c>
      <c r="B100" s="82">
        <v>60</v>
      </c>
      <c r="C100" s="82">
        <v>17</v>
      </c>
      <c r="D100" s="84">
        <v>1.8</v>
      </c>
      <c r="E100" s="82">
        <v>212</v>
      </c>
      <c r="F100" s="82">
        <v>2</v>
      </c>
      <c r="G100" s="29">
        <v>1</v>
      </c>
      <c r="H100" s="82">
        <v>39</v>
      </c>
      <c r="I100" s="82">
        <v>9</v>
      </c>
      <c r="J100" s="82">
        <v>3</v>
      </c>
      <c r="K100" s="62">
        <v>40</v>
      </c>
      <c r="L100" s="80">
        <v>0</v>
      </c>
      <c r="M100" s="30">
        <v>171</v>
      </c>
      <c r="N100" s="82">
        <v>1</v>
      </c>
      <c r="Q100">
        <v>12.5</v>
      </c>
      <c r="R100">
        <v>67</v>
      </c>
      <c r="S100">
        <v>10</v>
      </c>
      <c r="T100">
        <v>0.85599999999999998</v>
      </c>
      <c r="U100">
        <v>91</v>
      </c>
      <c r="V100">
        <v>3</v>
      </c>
      <c r="W100">
        <v>0</v>
      </c>
      <c r="X100">
        <v>33</v>
      </c>
      <c r="Y100">
        <v>1</v>
      </c>
      <c r="Z100">
        <v>3</v>
      </c>
      <c r="AA100">
        <v>43</v>
      </c>
      <c r="AB100">
        <v>0</v>
      </c>
      <c r="AC100">
        <v>188</v>
      </c>
      <c r="AD100" s="106">
        <v>1</v>
      </c>
      <c r="AE100" s="107">
        <v>0</v>
      </c>
      <c r="AF100" s="108">
        <f t="shared" si="15"/>
        <v>1</v>
      </c>
      <c r="AG100" s="80">
        <f t="shared" si="16"/>
        <v>1</v>
      </c>
      <c r="AH100" s="80">
        <f t="shared" si="17"/>
        <v>0.7493347597013077</v>
      </c>
      <c r="AI100" s="106">
        <f t="shared" si="18"/>
        <v>0.7493347597013077</v>
      </c>
      <c r="AJ100" s="108">
        <f t="shared" si="19"/>
        <v>0.2506652402986923</v>
      </c>
      <c r="AK100" s="106">
        <f t="shared" si="20"/>
        <v>-0.28856945312249671</v>
      </c>
      <c r="AL100" s="108">
        <f t="shared" si="21"/>
        <v>100</v>
      </c>
      <c r="AM100" s="80">
        <f t="shared" si="22"/>
        <v>0.33451703267923932</v>
      </c>
      <c r="BP100">
        <v>0.74070285620031184</v>
      </c>
      <c r="BQ100">
        <v>1</v>
      </c>
      <c r="BR100">
        <v>0</v>
      </c>
      <c r="BS100" s="80">
        <f t="shared" si="26"/>
        <v>45</v>
      </c>
      <c r="BT100" s="80">
        <f t="shared" si="27"/>
        <v>51</v>
      </c>
      <c r="BU100" s="80">
        <f t="shared" si="23"/>
        <v>0.16666666666666663</v>
      </c>
      <c r="BV100" s="80">
        <f t="shared" si="24"/>
        <v>0.46875</v>
      </c>
      <c r="BW100" s="80">
        <f t="shared" si="25"/>
        <v>0</v>
      </c>
    </row>
    <row r="101" spans="1:75" ht="15.75" x14ac:dyDescent="0.5">
      <c r="A101" s="83">
        <v>13.3</v>
      </c>
      <c r="B101" s="82">
        <v>58</v>
      </c>
      <c r="C101" s="82">
        <v>6</v>
      </c>
      <c r="D101" s="84">
        <v>0.40300000000000002</v>
      </c>
      <c r="E101" s="82">
        <v>157</v>
      </c>
      <c r="F101" s="82">
        <v>2</v>
      </c>
      <c r="G101" s="29">
        <v>1</v>
      </c>
      <c r="H101" s="82">
        <v>35</v>
      </c>
      <c r="I101" s="82">
        <v>16</v>
      </c>
      <c r="J101" s="82">
        <v>1</v>
      </c>
      <c r="K101" s="62">
        <v>45</v>
      </c>
      <c r="L101" s="80">
        <v>1</v>
      </c>
      <c r="M101" s="30">
        <v>180</v>
      </c>
      <c r="N101" s="82">
        <v>0</v>
      </c>
      <c r="Q101">
        <v>12.7</v>
      </c>
      <c r="R101">
        <v>51</v>
      </c>
      <c r="S101">
        <v>7</v>
      </c>
      <c r="T101">
        <v>0.17199999999999999</v>
      </c>
      <c r="U101">
        <v>117</v>
      </c>
      <c r="V101">
        <v>5</v>
      </c>
      <c r="W101">
        <v>1</v>
      </c>
      <c r="X101">
        <v>33</v>
      </c>
      <c r="Y101">
        <v>11</v>
      </c>
      <c r="Z101">
        <v>5</v>
      </c>
      <c r="AA101">
        <v>23</v>
      </c>
      <c r="AB101">
        <v>0</v>
      </c>
      <c r="AC101">
        <v>184</v>
      </c>
      <c r="AD101" s="106">
        <v>1</v>
      </c>
      <c r="AE101" s="107">
        <v>0</v>
      </c>
      <c r="AF101" s="108">
        <f t="shared" si="15"/>
        <v>1</v>
      </c>
      <c r="AG101" s="80">
        <f t="shared" si="16"/>
        <v>1</v>
      </c>
      <c r="AH101" s="80">
        <f t="shared" si="17"/>
        <v>0.71568934733711764</v>
      </c>
      <c r="AI101" s="106">
        <f t="shared" si="18"/>
        <v>0.71568934733711764</v>
      </c>
      <c r="AJ101" s="108">
        <f t="shared" si="19"/>
        <v>0.28431065266288236</v>
      </c>
      <c r="AK101" s="106">
        <f t="shared" si="20"/>
        <v>-0.33450907860556295</v>
      </c>
      <c r="AL101" s="108">
        <f t="shared" si="21"/>
        <v>100</v>
      </c>
      <c r="AM101" s="80">
        <f t="shared" si="22"/>
        <v>0.39725427480613446</v>
      </c>
      <c r="BP101">
        <v>0.7493347597013077</v>
      </c>
      <c r="BQ101">
        <v>0</v>
      </c>
      <c r="BR101">
        <v>1</v>
      </c>
      <c r="BS101" s="80">
        <f t="shared" si="26"/>
        <v>45</v>
      </c>
      <c r="BT101" s="80">
        <f t="shared" si="27"/>
        <v>52</v>
      </c>
      <c r="BU101" s="80">
        <f t="shared" si="23"/>
        <v>0.16666666666666663</v>
      </c>
      <c r="BV101" s="80">
        <f t="shared" si="24"/>
        <v>0.45833333333333337</v>
      </c>
      <c r="BW101" s="80">
        <f t="shared" si="25"/>
        <v>0</v>
      </c>
    </row>
    <row r="102" spans="1:75" ht="15.75" x14ac:dyDescent="0.5">
      <c r="A102" s="83">
        <v>12.5</v>
      </c>
      <c r="B102" s="82">
        <v>67</v>
      </c>
      <c r="C102" s="82">
        <v>10</v>
      </c>
      <c r="D102" s="84">
        <v>0.85599999999999998</v>
      </c>
      <c r="E102" s="82">
        <v>91</v>
      </c>
      <c r="F102" s="82">
        <v>3</v>
      </c>
      <c r="G102" s="29">
        <v>0</v>
      </c>
      <c r="H102" s="82">
        <v>33</v>
      </c>
      <c r="I102" s="82">
        <v>1</v>
      </c>
      <c r="J102" s="82">
        <v>3</v>
      </c>
      <c r="K102" s="62">
        <v>43</v>
      </c>
      <c r="L102" s="80">
        <v>0</v>
      </c>
      <c r="M102" s="30">
        <v>188</v>
      </c>
      <c r="N102" s="82">
        <v>1</v>
      </c>
      <c r="Q102">
        <v>12.7</v>
      </c>
      <c r="R102">
        <v>65</v>
      </c>
      <c r="S102">
        <v>6</v>
      </c>
      <c r="T102">
        <v>0.89900000000000002</v>
      </c>
      <c r="U102">
        <v>165</v>
      </c>
      <c r="V102">
        <v>1</v>
      </c>
      <c r="W102">
        <v>1</v>
      </c>
      <c r="X102">
        <v>60</v>
      </c>
      <c r="Y102">
        <v>9</v>
      </c>
      <c r="Z102">
        <v>5</v>
      </c>
      <c r="AA102">
        <v>62</v>
      </c>
      <c r="AB102">
        <v>0</v>
      </c>
      <c r="AC102">
        <v>174</v>
      </c>
      <c r="AD102" s="106">
        <v>0</v>
      </c>
      <c r="AE102" s="107">
        <v>1</v>
      </c>
      <c r="AF102" s="108">
        <f t="shared" si="15"/>
        <v>1</v>
      </c>
      <c r="AG102" s="80">
        <f t="shared" si="16"/>
        <v>0</v>
      </c>
      <c r="AH102" s="80">
        <f t="shared" si="17"/>
        <v>9.3113904437265596E-2</v>
      </c>
      <c r="AI102" s="106">
        <f t="shared" si="18"/>
        <v>9.3113904437265596E-2</v>
      </c>
      <c r="AJ102" s="108">
        <f t="shared" si="19"/>
        <v>0.90688609556273436</v>
      </c>
      <c r="AK102" s="106">
        <f t="shared" si="20"/>
        <v>-9.7738420476852911E-2</v>
      </c>
      <c r="AL102" s="108">
        <f t="shared" si="21"/>
        <v>100</v>
      </c>
      <c r="AM102" s="80">
        <f t="shared" si="22"/>
        <v>0.10267431036031843</v>
      </c>
      <c r="BP102">
        <v>0.75077425518466345</v>
      </c>
      <c r="BQ102">
        <v>0</v>
      </c>
      <c r="BR102">
        <v>1</v>
      </c>
      <c r="BS102" s="80">
        <f t="shared" si="26"/>
        <v>45</v>
      </c>
      <c r="BT102" s="80">
        <f t="shared" si="27"/>
        <v>53</v>
      </c>
      <c r="BU102" s="80">
        <f t="shared" si="23"/>
        <v>0.16666666666666663</v>
      </c>
      <c r="BV102" s="80">
        <f t="shared" si="24"/>
        <v>0.44791666666666663</v>
      </c>
      <c r="BW102" s="80">
        <f t="shared" si="25"/>
        <v>8.2947530864197396E-3</v>
      </c>
    </row>
    <row r="103" spans="1:75" ht="15.75" x14ac:dyDescent="0.5">
      <c r="A103" s="83">
        <v>13.2</v>
      </c>
      <c r="B103" s="82">
        <v>73</v>
      </c>
      <c r="C103" s="82">
        <v>15</v>
      </c>
      <c r="D103" s="84">
        <v>1.8360000000000001</v>
      </c>
      <c r="E103" s="82">
        <v>169</v>
      </c>
      <c r="F103" s="82">
        <v>0</v>
      </c>
      <c r="G103" s="29">
        <v>1</v>
      </c>
      <c r="H103" s="82">
        <v>36</v>
      </c>
      <c r="I103" s="82">
        <v>7</v>
      </c>
      <c r="J103" s="82">
        <v>2</v>
      </c>
      <c r="K103" s="62">
        <v>83</v>
      </c>
      <c r="L103" s="80">
        <v>1</v>
      </c>
      <c r="M103" s="30">
        <v>187</v>
      </c>
      <c r="N103" s="82">
        <v>0</v>
      </c>
      <c r="Q103">
        <v>12.8</v>
      </c>
      <c r="R103">
        <v>70</v>
      </c>
      <c r="S103">
        <v>13</v>
      </c>
      <c r="T103">
        <v>1.4159999999999999</v>
      </c>
      <c r="U103">
        <v>209</v>
      </c>
      <c r="V103">
        <v>2</v>
      </c>
      <c r="W103">
        <v>1</v>
      </c>
      <c r="X103">
        <v>45</v>
      </c>
      <c r="Y103">
        <v>6</v>
      </c>
      <c r="Z103">
        <v>3</v>
      </c>
      <c r="AA103">
        <v>57</v>
      </c>
      <c r="AB103">
        <v>0</v>
      </c>
      <c r="AC103">
        <v>175</v>
      </c>
      <c r="AD103" s="106">
        <v>1</v>
      </c>
      <c r="AE103" s="107">
        <v>0</v>
      </c>
      <c r="AF103" s="108">
        <f t="shared" si="15"/>
        <v>1</v>
      </c>
      <c r="AG103" s="80">
        <f t="shared" si="16"/>
        <v>1</v>
      </c>
      <c r="AH103" s="80">
        <f t="shared" si="17"/>
        <v>0.70750781521345563</v>
      </c>
      <c r="AI103" s="106">
        <f t="shared" si="18"/>
        <v>0.70750781521345563</v>
      </c>
      <c r="AJ103" s="108">
        <f t="shared" si="19"/>
        <v>0.29249218478654437</v>
      </c>
      <c r="AK103" s="106">
        <f t="shared" si="20"/>
        <v>-0.34600660328765376</v>
      </c>
      <c r="AL103" s="108">
        <f t="shared" si="21"/>
        <v>100</v>
      </c>
      <c r="AM103" s="80">
        <f t="shared" si="22"/>
        <v>0.41341194895253458</v>
      </c>
      <c r="BP103">
        <v>0.76078089605533239</v>
      </c>
      <c r="BQ103">
        <v>1</v>
      </c>
      <c r="BR103">
        <v>0</v>
      </c>
      <c r="BS103" s="80">
        <f t="shared" si="26"/>
        <v>46</v>
      </c>
      <c r="BT103" s="80">
        <f t="shared" si="27"/>
        <v>53</v>
      </c>
      <c r="BU103" s="80">
        <f t="shared" si="23"/>
        <v>0.14814814814814814</v>
      </c>
      <c r="BV103" s="80">
        <f t="shared" si="24"/>
        <v>0.44791666666666663</v>
      </c>
      <c r="BW103" s="80">
        <f t="shared" si="25"/>
        <v>0</v>
      </c>
    </row>
    <row r="104" spans="1:75" ht="15.75" x14ac:dyDescent="0.5">
      <c r="A104" s="83">
        <v>11.1</v>
      </c>
      <c r="B104" s="82">
        <v>70</v>
      </c>
      <c r="C104" s="82">
        <v>20</v>
      </c>
      <c r="D104" s="84">
        <v>0.40799999999999997</v>
      </c>
      <c r="E104" s="82">
        <v>175</v>
      </c>
      <c r="F104" s="82">
        <v>2</v>
      </c>
      <c r="G104" s="29">
        <v>0</v>
      </c>
      <c r="H104" s="82">
        <v>42</v>
      </c>
      <c r="I104" s="82">
        <v>7</v>
      </c>
      <c r="J104" s="82">
        <v>6</v>
      </c>
      <c r="K104" s="62">
        <v>49</v>
      </c>
      <c r="L104" s="80">
        <v>0</v>
      </c>
      <c r="M104" s="30">
        <v>168</v>
      </c>
      <c r="N104" s="82">
        <v>0</v>
      </c>
      <c r="Q104">
        <v>12.9</v>
      </c>
      <c r="R104">
        <v>60</v>
      </c>
      <c r="S104">
        <v>5</v>
      </c>
      <c r="T104">
        <v>1.0720000000000001</v>
      </c>
      <c r="U104">
        <v>178</v>
      </c>
      <c r="V104">
        <v>2</v>
      </c>
      <c r="W104">
        <v>1</v>
      </c>
      <c r="X104">
        <v>38</v>
      </c>
      <c r="Y104">
        <v>13</v>
      </c>
      <c r="Z104">
        <v>2</v>
      </c>
      <c r="AA104">
        <v>49</v>
      </c>
      <c r="AB104">
        <v>1</v>
      </c>
      <c r="AC104">
        <v>183</v>
      </c>
      <c r="AD104" s="106">
        <v>1</v>
      </c>
      <c r="AE104" s="107">
        <v>0</v>
      </c>
      <c r="AF104" s="108">
        <f t="shared" si="15"/>
        <v>1</v>
      </c>
      <c r="AG104" s="80">
        <f t="shared" si="16"/>
        <v>1</v>
      </c>
      <c r="AH104" s="80">
        <f t="shared" si="17"/>
        <v>0.55414438833699209</v>
      </c>
      <c r="AI104" s="106">
        <f t="shared" si="18"/>
        <v>0.55414438833699209</v>
      </c>
      <c r="AJ104" s="108">
        <f t="shared" si="19"/>
        <v>0.44585561166300791</v>
      </c>
      <c r="AK104" s="106">
        <f t="shared" si="20"/>
        <v>-0.59032999742549652</v>
      </c>
      <c r="AL104" s="108">
        <f t="shared" si="21"/>
        <v>100</v>
      </c>
      <c r="AM104" s="80">
        <f t="shared" si="22"/>
        <v>0.80458382516700588</v>
      </c>
      <c r="BP104">
        <v>0.76162939897960114</v>
      </c>
      <c r="BQ104">
        <v>0</v>
      </c>
      <c r="BR104">
        <v>1</v>
      </c>
      <c r="BS104" s="80">
        <f t="shared" si="26"/>
        <v>46</v>
      </c>
      <c r="BT104" s="80">
        <f t="shared" si="27"/>
        <v>54</v>
      </c>
      <c r="BU104" s="80">
        <f t="shared" si="23"/>
        <v>0.14814814814814814</v>
      </c>
      <c r="BV104" s="80">
        <f t="shared" si="24"/>
        <v>0.4375</v>
      </c>
      <c r="BW104" s="80">
        <f t="shared" si="25"/>
        <v>8.1018518518518393E-3</v>
      </c>
    </row>
    <row r="105" spans="1:75" ht="15.75" x14ac:dyDescent="0.5">
      <c r="A105" s="83">
        <v>8.3000000000000007</v>
      </c>
      <c r="B105" s="82">
        <v>49</v>
      </c>
      <c r="C105" s="82">
        <v>4</v>
      </c>
      <c r="D105" s="84">
        <v>0.124</v>
      </c>
      <c r="E105" s="82">
        <v>77</v>
      </c>
      <c r="F105" s="82">
        <v>3</v>
      </c>
      <c r="G105" s="29">
        <v>0</v>
      </c>
      <c r="H105" s="82">
        <v>29</v>
      </c>
      <c r="I105" s="82">
        <v>10</v>
      </c>
      <c r="J105" s="82">
        <v>1</v>
      </c>
      <c r="K105" s="62">
        <v>24</v>
      </c>
      <c r="L105" s="80">
        <v>1</v>
      </c>
      <c r="M105" s="30">
        <v>175</v>
      </c>
      <c r="N105" s="82">
        <v>0</v>
      </c>
      <c r="Q105">
        <v>13.1</v>
      </c>
      <c r="R105">
        <v>61</v>
      </c>
      <c r="S105">
        <v>7</v>
      </c>
      <c r="T105">
        <v>0.66200000000000003</v>
      </c>
      <c r="U105">
        <v>124</v>
      </c>
      <c r="V105">
        <v>2</v>
      </c>
      <c r="W105">
        <v>1</v>
      </c>
      <c r="X105">
        <v>52</v>
      </c>
      <c r="Y105">
        <v>15</v>
      </c>
      <c r="Z105">
        <v>3</v>
      </c>
      <c r="AA105">
        <v>69</v>
      </c>
      <c r="AB105">
        <v>0</v>
      </c>
      <c r="AC105">
        <v>191</v>
      </c>
      <c r="AD105" s="106">
        <v>1</v>
      </c>
      <c r="AE105" s="107">
        <v>0</v>
      </c>
      <c r="AF105" s="108">
        <f t="shared" si="15"/>
        <v>1</v>
      </c>
      <c r="AG105" s="80">
        <f t="shared" si="16"/>
        <v>1</v>
      </c>
      <c r="AH105" s="80">
        <f t="shared" si="17"/>
        <v>0.56546079289048279</v>
      </c>
      <c r="AI105" s="106">
        <f t="shared" si="18"/>
        <v>0.56546079289048279</v>
      </c>
      <c r="AJ105" s="108">
        <f t="shared" si="19"/>
        <v>0.43453920710951721</v>
      </c>
      <c r="AK105" s="106">
        <f t="shared" si="20"/>
        <v>-0.57011431758817055</v>
      </c>
      <c r="AL105" s="108">
        <f t="shared" si="21"/>
        <v>100</v>
      </c>
      <c r="AM105" s="80">
        <f t="shared" si="22"/>
        <v>0.76846920701304544</v>
      </c>
      <c r="BP105">
        <v>0.76687254280182326</v>
      </c>
      <c r="BQ105">
        <v>1</v>
      </c>
      <c r="BR105">
        <v>0</v>
      </c>
      <c r="BS105" s="80">
        <f t="shared" si="26"/>
        <v>47</v>
      </c>
      <c r="BT105" s="80">
        <f t="shared" si="27"/>
        <v>54</v>
      </c>
      <c r="BU105" s="80">
        <f t="shared" si="23"/>
        <v>0.12962962962962965</v>
      </c>
      <c r="BV105" s="80">
        <f t="shared" si="24"/>
        <v>0.4375</v>
      </c>
      <c r="BW105" s="80">
        <f t="shared" si="25"/>
        <v>0</v>
      </c>
    </row>
    <row r="106" spans="1:75" ht="15.75" x14ac:dyDescent="0.5">
      <c r="A106" s="83">
        <v>9.3000000000000007</v>
      </c>
      <c r="B106" s="82">
        <v>55</v>
      </c>
      <c r="C106" s="82">
        <v>11</v>
      </c>
      <c r="D106" s="84">
        <v>8.5000000000000006E-2</v>
      </c>
      <c r="E106" s="82">
        <v>125</v>
      </c>
      <c r="F106" s="82">
        <v>7</v>
      </c>
      <c r="G106" s="29">
        <v>0</v>
      </c>
      <c r="H106" s="82">
        <v>38</v>
      </c>
      <c r="I106" s="82">
        <v>4</v>
      </c>
      <c r="J106" s="82">
        <v>5</v>
      </c>
      <c r="K106" s="62">
        <v>35</v>
      </c>
      <c r="L106" s="80">
        <v>0</v>
      </c>
      <c r="M106" s="30">
        <v>169</v>
      </c>
      <c r="N106" s="82">
        <v>1</v>
      </c>
      <c r="Q106">
        <v>13.1</v>
      </c>
      <c r="R106">
        <v>61</v>
      </c>
      <c r="S106">
        <v>7</v>
      </c>
      <c r="T106">
        <v>0.96</v>
      </c>
      <c r="U106">
        <v>213</v>
      </c>
      <c r="V106">
        <v>2</v>
      </c>
      <c r="W106">
        <v>1</v>
      </c>
      <c r="X106">
        <v>30</v>
      </c>
      <c r="Y106">
        <v>10</v>
      </c>
      <c r="Z106">
        <v>5</v>
      </c>
      <c r="AA106">
        <v>43</v>
      </c>
      <c r="AB106">
        <v>1</v>
      </c>
      <c r="AC106">
        <v>173</v>
      </c>
      <c r="AD106" s="106">
        <v>1</v>
      </c>
      <c r="AE106" s="107">
        <v>0</v>
      </c>
      <c r="AF106" s="108">
        <f t="shared" si="15"/>
        <v>1</v>
      </c>
      <c r="AG106" s="80">
        <f t="shared" si="16"/>
        <v>1</v>
      </c>
      <c r="AH106" s="80">
        <f t="shared" si="17"/>
        <v>0.45491893808641709</v>
      </c>
      <c r="AI106" s="106">
        <f t="shared" si="18"/>
        <v>0.45491893808641709</v>
      </c>
      <c r="AJ106" s="108">
        <f t="shared" si="19"/>
        <v>0.54508106191358285</v>
      </c>
      <c r="AK106" s="106">
        <f t="shared" si="20"/>
        <v>-0.78763603395504811</v>
      </c>
      <c r="AL106" s="108">
        <f t="shared" si="21"/>
        <v>0</v>
      </c>
      <c r="AM106" s="80">
        <f t="shared" si="22"/>
        <v>1.1981938237313796</v>
      </c>
      <c r="BP106">
        <v>0.77266550377459331</v>
      </c>
      <c r="BQ106">
        <v>0</v>
      </c>
      <c r="BR106">
        <v>1</v>
      </c>
      <c r="BS106" s="80">
        <f t="shared" si="26"/>
        <v>47</v>
      </c>
      <c r="BT106" s="80">
        <f t="shared" si="27"/>
        <v>55</v>
      </c>
      <c r="BU106" s="80">
        <f t="shared" si="23"/>
        <v>0.12962962962962965</v>
      </c>
      <c r="BV106" s="80">
        <f t="shared" si="24"/>
        <v>0.42708333333333337</v>
      </c>
      <c r="BW106" s="80">
        <f t="shared" si="25"/>
        <v>0</v>
      </c>
    </row>
    <row r="107" spans="1:75" ht="15.75" x14ac:dyDescent="0.5">
      <c r="A107" s="83">
        <v>8.1999999999999993</v>
      </c>
      <c r="B107" s="82">
        <v>49</v>
      </c>
      <c r="C107" s="82">
        <v>13</v>
      </c>
      <c r="D107" s="84">
        <v>0.85199999999999998</v>
      </c>
      <c r="E107" s="82">
        <v>102</v>
      </c>
      <c r="F107" s="82">
        <v>3</v>
      </c>
      <c r="G107" s="29">
        <v>0</v>
      </c>
      <c r="H107" s="82">
        <v>37</v>
      </c>
      <c r="I107" s="82">
        <v>9</v>
      </c>
      <c r="J107" s="82">
        <v>4</v>
      </c>
      <c r="K107" s="62">
        <v>25</v>
      </c>
      <c r="L107" s="80">
        <v>0</v>
      </c>
      <c r="M107" s="30">
        <v>168</v>
      </c>
      <c r="N107" s="82">
        <v>1</v>
      </c>
      <c r="Q107">
        <v>13.2</v>
      </c>
      <c r="R107">
        <v>73</v>
      </c>
      <c r="S107">
        <v>15</v>
      </c>
      <c r="T107">
        <v>1.8360000000000001</v>
      </c>
      <c r="U107">
        <v>169</v>
      </c>
      <c r="V107">
        <v>0</v>
      </c>
      <c r="W107">
        <v>1</v>
      </c>
      <c r="X107">
        <v>36</v>
      </c>
      <c r="Y107">
        <v>7</v>
      </c>
      <c r="Z107">
        <v>2</v>
      </c>
      <c r="AA107">
        <v>83</v>
      </c>
      <c r="AB107">
        <v>1</v>
      </c>
      <c r="AC107">
        <v>187</v>
      </c>
      <c r="AD107" s="106">
        <v>0</v>
      </c>
      <c r="AE107" s="107">
        <v>1</v>
      </c>
      <c r="AF107" s="108">
        <f t="shared" si="15"/>
        <v>1</v>
      </c>
      <c r="AG107" s="80">
        <f t="shared" si="16"/>
        <v>0</v>
      </c>
      <c r="AH107" s="80">
        <f t="shared" si="17"/>
        <v>0.62027215679960257</v>
      </c>
      <c r="AI107" s="106">
        <f t="shared" si="18"/>
        <v>0.62027215679960257</v>
      </c>
      <c r="AJ107" s="108">
        <f t="shared" si="19"/>
        <v>0.37972784320039743</v>
      </c>
      <c r="AK107" s="106">
        <f t="shared" si="20"/>
        <v>-0.96830048496117327</v>
      </c>
      <c r="AL107" s="108">
        <f t="shared" si="21"/>
        <v>0</v>
      </c>
      <c r="AM107" s="80">
        <f t="shared" si="22"/>
        <v>1.6334650405718614</v>
      </c>
      <c r="BP107">
        <v>0.78002109422637922</v>
      </c>
      <c r="BQ107">
        <v>0</v>
      </c>
      <c r="BR107">
        <v>1</v>
      </c>
      <c r="BS107" s="80">
        <f t="shared" si="26"/>
        <v>47</v>
      </c>
      <c r="BT107" s="80">
        <f t="shared" si="27"/>
        <v>56</v>
      </c>
      <c r="BU107" s="80">
        <f t="shared" si="23"/>
        <v>0.12962962962962965</v>
      </c>
      <c r="BV107" s="80">
        <f t="shared" si="24"/>
        <v>0.41666666666666663</v>
      </c>
      <c r="BW107" s="80">
        <f t="shared" si="25"/>
        <v>7.7160493827160368E-3</v>
      </c>
    </row>
    <row r="108" spans="1:75" ht="15.75" x14ac:dyDescent="0.5">
      <c r="A108" s="83">
        <v>14.8</v>
      </c>
      <c r="B108" s="82">
        <v>74</v>
      </c>
      <c r="C108" s="82">
        <v>6</v>
      </c>
      <c r="D108" s="84">
        <v>1.927</v>
      </c>
      <c r="E108" s="82">
        <v>249</v>
      </c>
      <c r="F108" s="82">
        <v>2</v>
      </c>
      <c r="G108" s="29">
        <v>1</v>
      </c>
      <c r="H108" s="82">
        <v>29</v>
      </c>
      <c r="I108" s="82">
        <v>7</v>
      </c>
      <c r="J108" s="82">
        <v>2</v>
      </c>
      <c r="K108" s="62">
        <v>58</v>
      </c>
      <c r="L108" s="80">
        <v>0</v>
      </c>
      <c r="M108" s="30">
        <v>171</v>
      </c>
      <c r="N108" s="82">
        <v>1</v>
      </c>
      <c r="Q108">
        <v>13.3</v>
      </c>
      <c r="R108">
        <v>58</v>
      </c>
      <c r="S108">
        <v>6</v>
      </c>
      <c r="T108">
        <v>0.40300000000000002</v>
      </c>
      <c r="U108">
        <v>157</v>
      </c>
      <c r="V108">
        <v>2</v>
      </c>
      <c r="W108">
        <v>1</v>
      </c>
      <c r="X108">
        <v>35</v>
      </c>
      <c r="Y108">
        <v>16</v>
      </c>
      <c r="Z108">
        <v>1</v>
      </c>
      <c r="AA108">
        <v>45</v>
      </c>
      <c r="AB108">
        <v>1</v>
      </c>
      <c r="AC108">
        <v>180</v>
      </c>
      <c r="AD108" s="106">
        <v>0</v>
      </c>
      <c r="AE108" s="107">
        <v>1</v>
      </c>
      <c r="AF108" s="108">
        <f t="shared" si="15"/>
        <v>1</v>
      </c>
      <c r="AG108" s="80">
        <f t="shared" si="16"/>
        <v>0</v>
      </c>
      <c r="AH108" s="80">
        <f t="shared" si="17"/>
        <v>0.46127507704249904</v>
      </c>
      <c r="AI108" s="106">
        <f t="shared" si="18"/>
        <v>0.46127507704249904</v>
      </c>
      <c r="AJ108" s="108">
        <f t="shared" si="19"/>
        <v>0.53872492295750096</v>
      </c>
      <c r="AK108" s="106">
        <f t="shared" si="20"/>
        <v>-0.6185501853621268</v>
      </c>
      <c r="AL108" s="108">
        <f t="shared" si="21"/>
        <v>100</v>
      </c>
      <c r="AM108" s="80">
        <f t="shared" si="22"/>
        <v>0.85623489351519799</v>
      </c>
      <c r="BP108">
        <v>0.78369048435832367</v>
      </c>
      <c r="BQ108">
        <v>1</v>
      </c>
      <c r="BR108">
        <v>0</v>
      </c>
      <c r="BS108" s="80">
        <f t="shared" si="26"/>
        <v>48</v>
      </c>
      <c r="BT108" s="80">
        <f t="shared" si="27"/>
        <v>56</v>
      </c>
      <c r="BU108" s="80">
        <f t="shared" si="23"/>
        <v>0.11111111111111116</v>
      </c>
      <c r="BV108" s="80">
        <f t="shared" si="24"/>
        <v>0.41666666666666663</v>
      </c>
      <c r="BW108" s="80">
        <f t="shared" si="25"/>
        <v>0</v>
      </c>
    </row>
    <row r="109" spans="1:75" ht="15.75" x14ac:dyDescent="0.5">
      <c r="A109" s="83">
        <v>10.7</v>
      </c>
      <c r="B109" s="82">
        <v>53</v>
      </c>
      <c r="C109" s="82">
        <v>4</v>
      </c>
      <c r="D109" s="84">
        <v>1.018</v>
      </c>
      <c r="E109" s="82">
        <v>134</v>
      </c>
      <c r="F109" s="82">
        <v>1</v>
      </c>
      <c r="G109" s="29">
        <v>1</v>
      </c>
      <c r="H109" s="82">
        <v>36</v>
      </c>
      <c r="I109" s="82">
        <v>10</v>
      </c>
      <c r="J109" s="82">
        <v>4</v>
      </c>
      <c r="K109" s="62">
        <v>31</v>
      </c>
      <c r="L109" s="80">
        <v>0</v>
      </c>
      <c r="M109" s="30">
        <v>182</v>
      </c>
      <c r="N109" s="82">
        <v>0</v>
      </c>
      <c r="Q109">
        <v>13.4</v>
      </c>
      <c r="R109">
        <v>71</v>
      </c>
      <c r="S109">
        <v>5</v>
      </c>
      <c r="T109">
        <v>1.28</v>
      </c>
      <c r="U109">
        <v>141</v>
      </c>
      <c r="V109">
        <v>2</v>
      </c>
      <c r="W109">
        <v>1</v>
      </c>
      <c r="X109">
        <v>28</v>
      </c>
      <c r="Y109">
        <v>9</v>
      </c>
      <c r="Z109">
        <v>1</v>
      </c>
      <c r="AA109">
        <v>54</v>
      </c>
      <c r="AB109">
        <v>1</v>
      </c>
      <c r="AC109">
        <v>186</v>
      </c>
      <c r="AD109" s="106">
        <v>0</v>
      </c>
      <c r="AE109" s="107">
        <v>1</v>
      </c>
      <c r="AF109" s="108">
        <f t="shared" si="15"/>
        <v>1</v>
      </c>
      <c r="AG109" s="80">
        <f t="shared" si="16"/>
        <v>0</v>
      </c>
      <c r="AH109" s="80">
        <f t="shared" si="17"/>
        <v>0.72512486687230004</v>
      </c>
      <c r="AI109" s="106">
        <f t="shared" si="18"/>
        <v>0.72512486687230004</v>
      </c>
      <c r="AJ109" s="108">
        <f t="shared" si="19"/>
        <v>0.27487513312769996</v>
      </c>
      <c r="AK109" s="106">
        <f t="shared" si="20"/>
        <v>-1.2914383457864562</v>
      </c>
      <c r="AL109" s="108">
        <f t="shared" si="21"/>
        <v>0</v>
      </c>
      <c r="AM109" s="80">
        <f t="shared" si="22"/>
        <v>2.638015518615231</v>
      </c>
      <c r="BP109">
        <v>0.78393502410321148</v>
      </c>
      <c r="BQ109">
        <v>0</v>
      </c>
      <c r="BR109">
        <v>1</v>
      </c>
      <c r="BS109" s="80">
        <f t="shared" si="26"/>
        <v>48</v>
      </c>
      <c r="BT109" s="80">
        <f t="shared" si="27"/>
        <v>57</v>
      </c>
      <c r="BU109" s="80">
        <f t="shared" si="23"/>
        <v>0.11111111111111116</v>
      </c>
      <c r="BV109" s="80">
        <f t="shared" si="24"/>
        <v>0.40625</v>
      </c>
      <c r="BW109" s="80">
        <f t="shared" si="25"/>
        <v>0</v>
      </c>
    </row>
    <row r="110" spans="1:75" ht="15.75" x14ac:dyDescent="0.5">
      <c r="A110" s="83">
        <v>8.8000000000000007</v>
      </c>
      <c r="B110" s="82">
        <v>58</v>
      </c>
      <c r="C110" s="82">
        <v>13</v>
      </c>
      <c r="D110" s="84">
        <v>0.86399999999999999</v>
      </c>
      <c r="E110" s="82">
        <v>129</v>
      </c>
      <c r="F110" s="82">
        <v>4</v>
      </c>
      <c r="G110" s="29">
        <v>0</v>
      </c>
      <c r="H110" s="82">
        <v>61</v>
      </c>
      <c r="I110" s="82">
        <v>8</v>
      </c>
      <c r="J110" s="82">
        <v>5</v>
      </c>
      <c r="K110" s="62">
        <v>39</v>
      </c>
      <c r="L110" s="80">
        <v>0</v>
      </c>
      <c r="M110" s="30">
        <v>168</v>
      </c>
      <c r="N110" s="82">
        <v>1</v>
      </c>
      <c r="Q110">
        <v>13.6</v>
      </c>
      <c r="R110">
        <v>66</v>
      </c>
      <c r="S110">
        <v>17</v>
      </c>
      <c r="T110">
        <v>2.62</v>
      </c>
      <c r="U110">
        <v>103</v>
      </c>
      <c r="V110">
        <v>2</v>
      </c>
      <c r="W110">
        <v>1</v>
      </c>
      <c r="X110">
        <v>39</v>
      </c>
      <c r="Y110">
        <v>8</v>
      </c>
      <c r="Z110">
        <v>3</v>
      </c>
      <c r="AA110">
        <v>48</v>
      </c>
      <c r="AB110">
        <v>0</v>
      </c>
      <c r="AC110">
        <v>172</v>
      </c>
      <c r="AD110" s="106">
        <v>0</v>
      </c>
      <c r="AE110" s="107">
        <v>1</v>
      </c>
      <c r="AF110" s="108">
        <f t="shared" si="15"/>
        <v>1</v>
      </c>
      <c r="AG110" s="80">
        <f t="shared" si="16"/>
        <v>0</v>
      </c>
      <c r="AH110" s="80">
        <f t="shared" si="17"/>
        <v>0.61113234542369577</v>
      </c>
      <c r="AI110" s="106">
        <f t="shared" si="18"/>
        <v>0.61113234542369577</v>
      </c>
      <c r="AJ110" s="108">
        <f t="shared" si="19"/>
        <v>0.38886765457630423</v>
      </c>
      <c r="AK110" s="106">
        <f t="shared" si="20"/>
        <v>-0.944516212849698</v>
      </c>
      <c r="AL110" s="108">
        <f t="shared" si="21"/>
        <v>0</v>
      </c>
      <c r="AM110" s="80">
        <f t="shared" si="22"/>
        <v>1.5715689855705866</v>
      </c>
      <c r="BP110">
        <v>0.78470857771307934</v>
      </c>
      <c r="BQ110">
        <v>0</v>
      </c>
      <c r="BR110">
        <v>1</v>
      </c>
      <c r="BS110" s="80">
        <f t="shared" si="26"/>
        <v>48</v>
      </c>
      <c r="BT110" s="80">
        <f t="shared" si="27"/>
        <v>58</v>
      </c>
      <c r="BU110" s="80">
        <f t="shared" si="23"/>
        <v>0.11111111111111116</v>
      </c>
      <c r="BV110" s="80">
        <f t="shared" si="24"/>
        <v>0.39583333333333337</v>
      </c>
      <c r="BW110" s="80">
        <f t="shared" si="25"/>
        <v>0</v>
      </c>
    </row>
    <row r="111" spans="1:75" ht="15.75" x14ac:dyDescent="0.5">
      <c r="A111" s="83">
        <v>9.6999999999999993</v>
      </c>
      <c r="B111" s="82">
        <v>54</v>
      </c>
      <c r="C111" s="82">
        <v>2</v>
      </c>
      <c r="D111" s="84">
        <v>0.626</v>
      </c>
      <c r="E111" s="82">
        <v>51</v>
      </c>
      <c r="F111" s="82">
        <v>2</v>
      </c>
      <c r="G111" s="29">
        <v>0</v>
      </c>
      <c r="H111" s="82">
        <v>38</v>
      </c>
      <c r="I111" s="82">
        <v>8</v>
      </c>
      <c r="J111" s="82">
        <v>3</v>
      </c>
      <c r="K111" s="62">
        <v>26</v>
      </c>
      <c r="L111" s="80">
        <v>0</v>
      </c>
      <c r="M111" s="30">
        <v>193</v>
      </c>
      <c r="N111" s="82">
        <v>1</v>
      </c>
      <c r="Q111">
        <v>13.8</v>
      </c>
      <c r="R111">
        <v>63</v>
      </c>
      <c r="S111">
        <v>12</v>
      </c>
      <c r="T111">
        <v>0.61199999999999999</v>
      </c>
      <c r="U111">
        <v>148</v>
      </c>
      <c r="V111">
        <v>3</v>
      </c>
      <c r="W111">
        <v>0</v>
      </c>
      <c r="X111">
        <v>35</v>
      </c>
      <c r="Y111">
        <v>10</v>
      </c>
      <c r="Z111">
        <v>2</v>
      </c>
      <c r="AA111">
        <v>42</v>
      </c>
      <c r="AB111">
        <v>0</v>
      </c>
      <c r="AC111">
        <v>185</v>
      </c>
      <c r="AD111" s="106">
        <v>1</v>
      </c>
      <c r="AE111" s="107">
        <v>0</v>
      </c>
      <c r="AF111" s="108">
        <f t="shared" si="15"/>
        <v>1</v>
      </c>
      <c r="AG111" s="80">
        <f t="shared" si="16"/>
        <v>1</v>
      </c>
      <c r="AH111" s="80">
        <f t="shared" si="17"/>
        <v>0.88995671705958401</v>
      </c>
      <c r="AI111" s="106">
        <f t="shared" si="18"/>
        <v>0.88995671705958401</v>
      </c>
      <c r="AJ111" s="108">
        <f t="shared" si="19"/>
        <v>0.11004328294041599</v>
      </c>
      <c r="AK111" s="106">
        <f t="shared" si="20"/>
        <v>-0.11658244995587208</v>
      </c>
      <c r="AL111" s="108">
        <f t="shared" si="21"/>
        <v>100</v>
      </c>
      <c r="AM111" s="80">
        <f t="shared" si="22"/>
        <v>0.12365015155343607</v>
      </c>
      <c r="BP111">
        <v>0.78643713784775737</v>
      </c>
      <c r="BQ111">
        <v>0</v>
      </c>
      <c r="BR111">
        <v>1</v>
      </c>
      <c r="BS111" s="80">
        <f t="shared" si="26"/>
        <v>48</v>
      </c>
      <c r="BT111" s="80">
        <f t="shared" si="27"/>
        <v>59</v>
      </c>
      <c r="BU111" s="80">
        <f t="shared" si="23"/>
        <v>0.11111111111111116</v>
      </c>
      <c r="BV111" s="80">
        <f t="shared" si="24"/>
        <v>0.38541666666666663</v>
      </c>
      <c r="BW111" s="80">
        <f t="shared" si="25"/>
        <v>7.1373456790123765E-3</v>
      </c>
    </row>
    <row r="112" spans="1:75" ht="15.75" x14ac:dyDescent="0.5">
      <c r="A112" s="83">
        <v>9.6999999999999993</v>
      </c>
      <c r="B112" s="82">
        <v>55</v>
      </c>
      <c r="C112" s="82">
        <v>4</v>
      </c>
      <c r="D112" s="84">
        <v>1.3839999999999999</v>
      </c>
      <c r="E112" s="82">
        <v>33</v>
      </c>
      <c r="F112" s="82">
        <v>2</v>
      </c>
      <c r="G112" s="29">
        <v>0</v>
      </c>
      <c r="H112" s="82">
        <v>27</v>
      </c>
      <c r="I112" s="82">
        <v>10</v>
      </c>
      <c r="J112" s="82">
        <v>1</v>
      </c>
      <c r="K112" s="62">
        <v>94</v>
      </c>
      <c r="L112" s="80">
        <v>1</v>
      </c>
      <c r="M112" s="30">
        <v>192</v>
      </c>
      <c r="N112" s="82">
        <v>1</v>
      </c>
      <c r="Q112">
        <v>13.9</v>
      </c>
      <c r="R112">
        <v>66</v>
      </c>
      <c r="S112">
        <v>7</v>
      </c>
      <c r="T112">
        <v>2.2850000000000001</v>
      </c>
      <c r="U112">
        <v>200</v>
      </c>
      <c r="V112">
        <v>3</v>
      </c>
      <c r="W112">
        <v>1</v>
      </c>
      <c r="X112">
        <v>32</v>
      </c>
      <c r="Y112">
        <v>9</v>
      </c>
      <c r="Z112">
        <v>2</v>
      </c>
      <c r="AA112">
        <v>62</v>
      </c>
      <c r="AB112">
        <v>0</v>
      </c>
      <c r="AC112">
        <v>177</v>
      </c>
      <c r="AD112" s="106">
        <v>1</v>
      </c>
      <c r="AE112" s="107">
        <v>0</v>
      </c>
      <c r="AF112" s="108">
        <f t="shared" si="15"/>
        <v>1</v>
      </c>
      <c r="AG112" s="80">
        <f t="shared" si="16"/>
        <v>1</v>
      </c>
      <c r="AH112" s="80">
        <f t="shared" si="17"/>
        <v>0.95512714936872811</v>
      </c>
      <c r="AI112" s="106">
        <f t="shared" si="18"/>
        <v>0.95512714936872811</v>
      </c>
      <c r="AJ112" s="108">
        <f t="shared" si="19"/>
        <v>4.4872850631271888E-2</v>
      </c>
      <c r="AK112" s="106">
        <f t="shared" si="20"/>
        <v>-4.591080666360435E-2</v>
      </c>
      <c r="AL112" s="108">
        <f t="shared" si="21"/>
        <v>100</v>
      </c>
      <c r="AM112" s="80">
        <f t="shared" si="22"/>
        <v>4.6981023061620324E-2</v>
      </c>
      <c r="BP112">
        <v>0.78756788281422441</v>
      </c>
      <c r="BQ112">
        <v>1</v>
      </c>
      <c r="BR112">
        <v>0</v>
      </c>
      <c r="BS112" s="80">
        <f t="shared" si="26"/>
        <v>49</v>
      </c>
      <c r="BT112" s="80">
        <f t="shared" si="27"/>
        <v>59</v>
      </c>
      <c r="BU112" s="80">
        <f t="shared" si="23"/>
        <v>9.259259259259256E-2</v>
      </c>
      <c r="BV112" s="80">
        <f t="shared" si="24"/>
        <v>0.38541666666666663</v>
      </c>
      <c r="BW112" s="80">
        <f t="shared" si="25"/>
        <v>0</v>
      </c>
    </row>
    <row r="113" spans="1:75" ht="15.75" x14ac:dyDescent="0.5">
      <c r="A113" s="83">
        <v>10.5</v>
      </c>
      <c r="B113" s="82">
        <v>65</v>
      </c>
      <c r="C113" s="82">
        <v>3</v>
      </c>
      <c r="D113" s="84">
        <v>0.59</v>
      </c>
      <c r="E113" s="82">
        <v>121</v>
      </c>
      <c r="F113" s="82">
        <v>3</v>
      </c>
      <c r="G113" s="29">
        <v>1</v>
      </c>
      <c r="H113" s="82">
        <v>32</v>
      </c>
      <c r="I113" s="82">
        <v>10</v>
      </c>
      <c r="J113" s="82">
        <v>2</v>
      </c>
      <c r="K113" s="62">
        <v>54</v>
      </c>
      <c r="L113" s="80">
        <v>0</v>
      </c>
      <c r="M113" s="30">
        <v>181</v>
      </c>
      <c r="N113" s="82">
        <v>1</v>
      </c>
      <c r="Q113">
        <v>14</v>
      </c>
      <c r="R113">
        <v>56</v>
      </c>
      <c r="S113">
        <v>7</v>
      </c>
      <c r="T113">
        <v>0.91100000000000003</v>
      </c>
      <c r="U113">
        <v>134</v>
      </c>
      <c r="V113">
        <v>2</v>
      </c>
      <c r="W113">
        <v>0</v>
      </c>
      <c r="X113">
        <v>30</v>
      </c>
      <c r="Y113">
        <v>13</v>
      </c>
      <c r="Z113">
        <v>1</v>
      </c>
      <c r="AA113">
        <v>34</v>
      </c>
      <c r="AB113">
        <v>1</v>
      </c>
      <c r="AC113">
        <v>185</v>
      </c>
      <c r="AD113" s="106">
        <v>1</v>
      </c>
      <c r="AE113" s="107">
        <v>0</v>
      </c>
      <c r="AF113" s="108">
        <f t="shared" si="15"/>
        <v>1</v>
      </c>
      <c r="AG113" s="80">
        <f t="shared" si="16"/>
        <v>1</v>
      </c>
      <c r="AH113" s="80">
        <f t="shared" si="17"/>
        <v>0.64459441172275111</v>
      </c>
      <c r="AI113" s="106">
        <f t="shared" si="18"/>
        <v>0.64459441172275111</v>
      </c>
      <c r="AJ113" s="108">
        <f t="shared" si="19"/>
        <v>0.35540558827724889</v>
      </c>
      <c r="AK113" s="106">
        <f t="shared" si="20"/>
        <v>-0.4391339790104683</v>
      </c>
      <c r="AL113" s="108">
        <f t="shared" si="21"/>
        <v>100</v>
      </c>
      <c r="AM113" s="80">
        <f t="shared" si="22"/>
        <v>0.55136312356073247</v>
      </c>
      <c r="BP113">
        <v>0.78771371381171162</v>
      </c>
      <c r="BQ113">
        <v>0</v>
      </c>
      <c r="BR113">
        <v>1</v>
      </c>
      <c r="BS113" s="80">
        <f t="shared" si="26"/>
        <v>49</v>
      </c>
      <c r="BT113" s="80">
        <f t="shared" si="27"/>
        <v>60</v>
      </c>
      <c r="BU113" s="80">
        <f t="shared" si="23"/>
        <v>9.259259259259256E-2</v>
      </c>
      <c r="BV113" s="80">
        <f t="shared" si="24"/>
        <v>0.375</v>
      </c>
      <c r="BW113" s="80">
        <f t="shared" si="25"/>
        <v>6.9444444444444337E-3</v>
      </c>
    </row>
    <row r="114" spans="1:75" ht="15.75" x14ac:dyDescent="0.5">
      <c r="A114" s="83">
        <v>8.9</v>
      </c>
      <c r="B114" s="82">
        <v>39</v>
      </c>
      <c r="C114" s="82">
        <v>7</v>
      </c>
      <c r="D114" s="84">
        <v>7.1999999999999995E-2</v>
      </c>
      <c r="E114" s="82">
        <v>116</v>
      </c>
      <c r="F114" s="82">
        <v>7</v>
      </c>
      <c r="G114" s="29">
        <v>1</v>
      </c>
      <c r="H114" s="82">
        <v>44</v>
      </c>
      <c r="I114" s="82">
        <v>16</v>
      </c>
      <c r="J114" s="82">
        <v>2</v>
      </c>
      <c r="K114" s="62">
        <v>8</v>
      </c>
      <c r="L114" s="80">
        <v>1</v>
      </c>
      <c r="M114" s="30">
        <v>170</v>
      </c>
      <c r="N114" s="82">
        <v>1</v>
      </c>
      <c r="Q114">
        <v>14</v>
      </c>
      <c r="R114">
        <v>59</v>
      </c>
      <c r="S114">
        <v>5</v>
      </c>
      <c r="T114">
        <v>1.159</v>
      </c>
      <c r="U114">
        <v>196</v>
      </c>
      <c r="V114">
        <v>1</v>
      </c>
      <c r="W114">
        <v>0</v>
      </c>
      <c r="X114">
        <v>43</v>
      </c>
      <c r="Y114">
        <v>15</v>
      </c>
      <c r="Z114">
        <v>5</v>
      </c>
      <c r="AA114">
        <v>45</v>
      </c>
      <c r="AB114">
        <v>0</v>
      </c>
      <c r="AC114">
        <v>184</v>
      </c>
      <c r="AD114" s="106">
        <v>1</v>
      </c>
      <c r="AE114" s="107">
        <v>0</v>
      </c>
      <c r="AF114" s="108">
        <f t="shared" si="15"/>
        <v>1</v>
      </c>
      <c r="AG114" s="80">
        <f t="shared" si="16"/>
        <v>1</v>
      </c>
      <c r="AH114" s="80">
        <f t="shared" si="17"/>
        <v>0.78643713784775737</v>
      </c>
      <c r="AI114" s="106">
        <f t="shared" si="18"/>
        <v>0.78643713784775737</v>
      </c>
      <c r="AJ114" s="108">
        <f t="shared" si="19"/>
        <v>0.21356286215224263</v>
      </c>
      <c r="AK114" s="106">
        <f t="shared" si="20"/>
        <v>-0.24024248612722576</v>
      </c>
      <c r="AL114" s="108">
        <f t="shared" si="21"/>
        <v>100</v>
      </c>
      <c r="AM114" s="80">
        <f t="shared" si="22"/>
        <v>0.2715574479820474</v>
      </c>
      <c r="BP114">
        <v>0.78868132457344742</v>
      </c>
      <c r="BQ114">
        <v>1</v>
      </c>
      <c r="BR114">
        <v>0</v>
      </c>
      <c r="BS114" s="80">
        <f t="shared" si="26"/>
        <v>50</v>
      </c>
      <c r="BT114" s="80">
        <f t="shared" si="27"/>
        <v>60</v>
      </c>
      <c r="BU114" s="80">
        <f t="shared" si="23"/>
        <v>7.407407407407407E-2</v>
      </c>
      <c r="BV114" s="80">
        <f t="shared" si="24"/>
        <v>0.375</v>
      </c>
      <c r="BW114" s="80">
        <f t="shared" si="25"/>
        <v>0</v>
      </c>
    </row>
    <row r="115" spans="1:75" ht="15.75" x14ac:dyDescent="0.5">
      <c r="A115" s="83">
        <v>7.9</v>
      </c>
      <c r="B115" s="82">
        <v>42</v>
      </c>
      <c r="C115" s="82">
        <v>4</v>
      </c>
      <c r="D115" s="84">
        <v>1.2829999999999999</v>
      </c>
      <c r="E115" s="82">
        <v>68</v>
      </c>
      <c r="F115" s="82">
        <v>4</v>
      </c>
      <c r="G115" s="29">
        <v>0</v>
      </c>
      <c r="H115" s="82">
        <v>37</v>
      </c>
      <c r="I115" s="82">
        <v>6</v>
      </c>
      <c r="J115" s="82">
        <v>3</v>
      </c>
      <c r="K115" s="62">
        <v>17</v>
      </c>
      <c r="L115" s="80">
        <v>0</v>
      </c>
      <c r="M115" s="30">
        <v>175</v>
      </c>
      <c r="N115" s="82">
        <v>1</v>
      </c>
      <c r="Q115">
        <v>14</v>
      </c>
      <c r="R115">
        <v>70</v>
      </c>
      <c r="S115">
        <v>5</v>
      </c>
      <c r="T115">
        <v>0.29099999999999998</v>
      </c>
      <c r="U115">
        <v>182</v>
      </c>
      <c r="V115">
        <v>3</v>
      </c>
      <c r="W115">
        <v>1</v>
      </c>
      <c r="X115">
        <v>31</v>
      </c>
      <c r="Y115">
        <v>6</v>
      </c>
      <c r="Z115">
        <v>2</v>
      </c>
      <c r="AA115">
        <v>74</v>
      </c>
      <c r="AB115">
        <v>1</v>
      </c>
      <c r="AC115">
        <v>173</v>
      </c>
      <c r="AD115" s="106">
        <v>1</v>
      </c>
      <c r="AE115" s="107">
        <v>0</v>
      </c>
      <c r="AF115" s="108">
        <f t="shared" si="15"/>
        <v>1</v>
      </c>
      <c r="AG115" s="80">
        <f t="shared" si="16"/>
        <v>1</v>
      </c>
      <c r="AH115" s="80">
        <f t="shared" si="17"/>
        <v>0.35013459001832492</v>
      </c>
      <c r="AI115" s="106">
        <f t="shared" si="18"/>
        <v>0.35013459001832492</v>
      </c>
      <c r="AJ115" s="108">
        <f t="shared" si="19"/>
        <v>0.64986540998167508</v>
      </c>
      <c r="AK115" s="106">
        <f t="shared" si="20"/>
        <v>-1.0494376555068534</v>
      </c>
      <c r="AL115" s="108">
        <f t="shared" si="21"/>
        <v>0</v>
      </c>
      <c r="AM115" s="80">
        <f t="shared" si="22"/>
        <v>1.8560445854483079</v>
      </c>
      <c r="BP115">
        <v>0.78963514180835137</v>
      </c>
      <c r="BQ115">
        <v>0</v>
      </c>
      <c r="BR115">
        <v>1</v>
      </c>
      <c r="BS115" s="80">
        <f t="shared" si="26"/>
        <v>50</v>
      </c>
      <c r="BT115" s="80">
        <f t="shared" si="27"/>
        <v>61</v>
      </c>
      <c r="BU115" s="80">
        <f t="shared" si="23"/>
        <v>7.407407407407407E-2</v>
      </c>
      <c r="BV115" s="80">
        <f t="shared" si="24"/>
        <v>0.36458333333333337</v>
      </c>
      <c r="BW115" s="80">
        <f t="shared" si="25"/>
        <v>0</v>
      </c>
    </row>
    <row r="116" spans="1:75" ht="15.75" x14ac:dyDescent="0.5">
      <c r="A116" s="83">
        <v>21</v>
      </c>
      <c r="B116" s="82">
        <v>89</v>
      </c>
      <c r="C116" s="82">
        <v>6</v>
      </c>
      <c r="D116" s="84">
        <v>7.4999999999999997E-2</v>
      </c>
      <c r="E116" s="82">
        <v>296</v>
      </c>
      <c r="F116" s="82">
        <v>0</v>
      </c>
      <c r="G116" s="29">
        <v>1</v>
      </c>
      <c r="H116" s="82">
        <v>37</v>
      </c>
      <c r="I116" s="82">
        <v>13</v>
      </c>
      <c r="J116" s="82">
        <v>1</v>
      </c>
      <c r="K116" s="62">
        <v>27</v>
      </c>
      <c r="L116" s="80">
        <v>1</v>
      </c>
      <c r="M116" s="30">
        <v>196</v>
      </c>
      <c r="N116" s="82">
        <v>1</v>
      </c>
      <c r="Q116">
        <v>14</v>
      </c>
      <c r="R116">
        <v>74</v>
      </c>
      <c r="S116">
        <v>18</v>
      </c>
      <c r="T116">
        <v>4.3999999999999997E-2</v>
      </c>
      <c r="U116">
        <v>175</v>
      </c>
      <c r="V116">
        <v>3</v>
      </c>
      <c r="W116">
        <v>1</v>
      </c>
      <c r="X116">
        <v>39</v>
      </c>
      <c r="Y116">
        <v>7</v>
      </c>
      <c r="Z116">
        <v>3</v>
      </c>
      <c r="AA116">
        <v>84</v>
      </c>
      <c r="AB116">
        <v>0</v>
      </c>
      <c r="AC116">
        <v>187</v>
      </c>
      <c r="AD116" s="106">
        <v>1</v>
      </c>
      <c r="AE116" s="107">
        <v>0</v>
      </c>
      <c r="AF116" s="108">
        <f t="shared" si="15"/>
        <v>1</v>
      </c>
      <c r="AG116" s="80">
        <f t="shared" si="16"/>
        <v>1</v>
      </c>
      <c r="AH116" s="80">
        <f t="shared" si="17"/>
        <v>0.82140407017500805</v>
      </c>
      <c r="AI116" s="106">
        <f t="shared" si="18"/>
        <v>0.82140407017500805</v>
      </c>
      <c r="AJ116" s="108">
        <f t="shared" si="19"/>
        <v>0.17859592982499195</v>
      </c>
      <c r="AK116" s="106">
        <f t="shared" si="20"/>
        <v>-0.19674012230394</v>
      </c>
      <c r="AL116" s="108">
        <f t="shared" si="21"/>
        <v>100</v>
      </c>
      <c r="AM116" s="80">
        <f t="shared" si="22"/>
        <v>0.21742761730769167</v>
      </c>
      <c r="BP116">
        <v>0.79175739415957269</v>
      </c>
      <c r="BQ116">
        <v>0</v>
      </c>
      <c r="BR116">
        <v>1</v>
      </c>
      <c r="BS116" s="80">
        <f t="shared" si="26"/>
        <v>50</v>
      </c>
      <c r="BT116" s="80">
        <f t="shared" si="27"/>
        <v>62</v>
      </c>
      <c r="BU116" s="80">
        <f t="shared" si="23"/>
        <v>7.407407407407407E-2</v>
      </c>
      <c r="BV116" s="80">
        <f t="shared" si="24"/>
        <v>0.35416666666666663</v>
      </c>
      <c r="BW116" s="80">
        <f t="shared" si="25"/>
        <v>0</v>
      </c>
    </row>
    <row r="117" spans="1:75" ht="15.75" x14ac:dyDescent="0.5">
      <c r="A117" s="83">
        <v>12.7</v>
      </c>
      <c r="B117" s="82">
        <v>65</v>
      </c>
      <c r="C117" s="82">
        <v>6</v>
      </c>
      <c r="D117" s="84">
        <v>0.89900000000000002</v>
      </c>
      <c r="E117" s="82">
        <v>165</v>
      </c>
      <c r="F117" s="82">
        <v>1</v>
      </c>
      <c r="G117" s="29">
        <v>1</v>
      </c>
      <c r="H117" s="82">
        <v>60</v>
      </c>
      <c r="I117" s="82">
        <v>9</v>
      </c>
      <c r="J117" s="82">
        <v>5</v>
      </c>
      <c r="K117" s="62">
        <v>62</v>
      </c>
      <c r="L117" s="80">
        <v>0</v>
      </c>
      <c r="M117" s="30">
        <v>174</v>
      </c>
      <c r="N117" s="82">
        <v>0</v>
      </c>
      <c r="Q117">
        <v>14.1</v>
      </c>
      <c r="R117">
        <v>88</v>
      </c>
      <c r="S117">
        <v>5</v>
      </c>
      <c r="T117">
        <v>0.504</v>
      </c>
      <c r="U117">
        <v>253</v>
      </c>
      <c r="V117">
        <v>3</v>
      </c>
      <c r="W117">
        <v>1</v>
      </c>
      <c r="X117">
        <v>42</v>
      </c>
      <c r="Y117">
        <v>9</v>
      </c>
      <c r="Z117">
        <v>3</v>
      </c>
      <c r="AA117">
        <v>63</v>
      </c>
      <c r="AB117">
        <v>1</v>
      </c>
      <c r="AC117">
        <v>172</v>
      </c>
      <c r="AD117" s="106">
        <v>0</v>
      </c>
      <c r="AE117" s="107">
        <v>1</v>
      </c>
      <c r="AF117" s="108">
        <f t="shared" si="15"/>
        <v>1</v>
      </c>
      <c r="AG117" s="80">
        <f t="shared" si="16"/>
        <v>0</v>
      </c>
      <c r="AH117" s="80">
        <f t="shared" si="17"/>
        <v>0.55293879294389703</v>
      </c>
      <c r="AI117" s="106">
        <f t="shared" si="18"/>
        <v>0.55293879294389703</v>
      </c>
      <c r="AJ117" s="108">
        <f t="shared" si="19"/>
        <v>0.44706120705610297</v>
      </c>
      <c r="AK117" s="106">
        <f t="shared" si="20"/>
        <v>-0.80505976520528155</v>
      </c>
      <c r="AL117" s="108">
        <f t="shared" si="21"/>
        <v>0</v>
      </c>
      <c r="AM117" s="80">
        <f t="shared" si="22"/>
        <v>1.2368301794400764</v>
      </c>
      <c r="BP117">
        <v>0.79281294948422565</v>
      </c>
      <c r="BQ117">
        <v>0</v>
      </c>
      <c r="BR117">
        <v>1</v>
      </c>
      <c r="BS117" s="80">
        <f t="shared" si="26"/>
        <v>50</v>
      </c>
      <c r="BT117" s="80">
        <f t="shared" si="27"/>
        <v>63</v>
      </c>
      <c r="BU117" s="80">
        <f t="shared" si="23"/>
        <v>7.407407407407407E-2</v>
      </c>
      <c r="BV117" s="80">
        <f t="shared" si="24"/>
        <v>0.34375</v>
      </c>
      <c r="BW117" s="80">
        <f t="shared" si="25"/>
        <v>0</v>
      </c>
    </row>
    <row r="118" spans="1:75" ht="15.75" x14ac:dyDescent="0.5">
      <c r="A118" s="83">
        <v>9.4</v>
      </c>
      <c r="B118" s="82">
        <v>49</v>
      </c>
      <c r="C118" s="82">
        <v>10</v>
      </c>
      <c r="D118" s="84">
        <v>1.248</v>
      </c>
      <c r="E118" s="82">
        <v>92</v>
      </c>
      <c r="F118" s="82">
        <v>2</v>
      </c>
      <c r="G118" s="29">
        <v>0</v>
      </c>
      <c r="H118" s="82">
        <v>53</v>
      </c>
      <c r="I118" s="82">
        <v>12</v>
      </c>
      <c r="J118" s="82">
        <v>4</v>
      </c>
      <c r="K118" s="62">
        <v>25</v>
      </c>
      <c r="L118" s="80">
        <v>0</v>
      </c>
      <c r="M118" s="30">
        <v>182</v>
      </c>
      <c r="N118" s="82">
        <v>0</v>
      </c>
      <c r="Q118">
        <v>14.4</v>
      </c>
      <c r="R118">
        <v>75</v>
      </c>
      <c r="S118">
        <v>5</v>
      </c>
      <c r="T118">
        <v>0.61199999999999999</v>
      </c>
      <c r="U118">
        <v>156</v>
      </c>
      <c r="V118">
        <v>5</v>
      </c>
      <c r="W118">
        <v>1</v>
      </c>
      <c r="X118">
        <v>42</v>
      </c>
      <c r="Y118">
        <v>15</v>
      </c>
      <c r="Z118">
        <v>4</v>
      </c>
      <c r="AA118">
        <v>55</v>
      </c>
      <c r="AB118">
        <v>1</v>
      </c>
      <c r="AC118">
        <v>193</v>
      </c>
      <c r="AD118" s="106">
        <v>0</v>
      </c>
      <c r="AE118" s="107">
        <v>1</v>
      </c>
      <c r="AF118" s="108">
        <f t="shared" si="15"/>
        <v>1</v>
      </c>
      <c r="AG118" s="80">
        <f t="shared" si="16"/>
        <v>0</v>
      </c>
      <c r="AH118" s="80">
        <f t="shared" si="17"/>
        <v>0.76687254280182326</v>
      </c>
      <c r="AI118" s="106">
        <f t="shared" si="18"/>
        <v>0.76687254280182326</v>
      </c>
      <c r="AJ118" s="108">
        <f t="shared" si="19"/>
        <v>0.23312745719817674</v>
      </c>
      <c r="AK118" s="106">
        <f t="shared" si="20"/>
        <v>-1.4561699483793298</v>
      </c>
      <c r="AL118" s="108">
        <f t="shared" si="21"/>
        <v>0</v>
      </c>
      <c r="AM118" s="80">
        <f t="shared" si="22"/>
        <v>3.2894990234887738</v>
      </c>
      <c r="BP118">
        <v>0.79395255252019026</v>
      </c>
      <c r="BQ118">
        <v>0</v>
      </c>
      <c r="BR118">
        <v>1</v>
      </c>
      <c r="BS118" s="80">
        <f t="shared" si="26"/>
        <v>50</v>
      </c>
      <c r="BT118" s="80">
        <f t="shared" si="27"/>
        <v>64</v>
      </c>
      <c r="BU118" s="80">
        <f t="shared" si="23"/>
        <v>7.407407407407407E-2</v>
      </c>
      <c r="BV118" s="80">
        <f t="shared" si="24"/>
        <v>0.33333333333333337</v>
      </c>
      <c r="BW118" s="80">
        <f t="shared" si="25"/>
        <v>0</v>
      </c>
    </row>
    <row r="119" spans="1:75" ht="15.75" x14ac:dyDescent="0.5">
      <c r="A119" s="83">
        <v>7.5</v>
      </c>
      <c r="B119" s="82">
        <v>51</v>
      </c>
      <c r="C119" s="82">
        <v>18</v>
      </c>
      <c r="D119" s="84">
        <v>0.23100000000000001</v>
      </c>
      <c r="E119" s="82">
        <v>109</v>
      </c>
      <c r="F119" s="82">
        <v>5</v>
      </c>
      <c r="G119" s="29">
        <v>0</v>
      </c>
      <c r="H119" s="82">
        <v>41</v>
      </c>
      <c r="I119" s="82">
        <v>7</v>
      </c>
      <c r="J119" s="82">
        <v>3</v>
      </c>
      <c r="K119" s="62">
        <v>29</v>
      </c>
      <c r="L119" s="80">
        <v>1</v>
      </c>
      <c r="M119" s="30">
        <v>165</v>
      </c>
      <c r="N119" s="82">
        <v>1</v>
      </c>
      <c r="Q119">
        <v>14.4</v>
      </c>
      <c r="R119">
        <v>83</v>
      </c>
      <c r="S119">
        <v>22</v>
      </c>
      <c r="T119">
        <v>0.93600000000000005</v>
      </c>
      <c r="U119">
        <v>203</v>
      </c>
      <c r="V119">
        <v>2</v>
      </c>
      <c r="W119">
        <v>0</v>
      </c>
      <c r="X119">
        <v>45</v>
      </c>
      <c r="Y119">
        <v>9</v>
      </c>
      <c r="Z119">
        <v>3</v>
      </c>
      <c r="AA119">
        <v>87</v>
      </c>
      <c r="AB119">
        <v>0</v>
      </c>
      <c r="AC119">
        <v>178</v>
      </c>
      <c r="AD119" s="106">
        <v>1</v>
      </c>
      <c r="AE119" s="107">
        <v>0</v>
      </c>
      <c r="AF119" s="108">
        <f t="shared" si="15"/>
        <v>1</v>
      </c>
      <c r="AG119" s="80">
        <f t="shared" si="16"/>
        <v>1</v>
      </c>
      <c r="AH119" s="80">
        <f t="shared" si="17"/>
        <v>0.89270084324437227</v>
      </c>
      <c r="AI119" s="106">
        <f t="shared" si="18"/>
        <v>0.89270084324437227</v>
      </c>
      <c r="AJ119" s="108">
        <f t="shared" si="19"/>
        <v>0.10729915675562773</v>
      </c>
      <c r="AK119" s="106">
        <f t="shared" si="20"/>
        <v>-0.11350375619732028</v>
      </c>
      <c r="AL119" s="108">
        <f t="shared" si="21"/>
        <v>100</v>
      </c>
      <c r="AM119" s="80">
        <f t="shared" si="22"/>
        <v>0.12019609656205416</v>
      </c>
      <c r="BP119">
        <v>0.80762233498168101</v>
      </c>
      <c r="BQ119">
        <v>0</v>
      </c>
      <c r="BR119">
        <v>1</v>
      </c>
      <c r="BS119" s="80">
        <f t="shared" si="26"/>
        <v>50</v>
      </c>
      <c r="BT119" s="80">
        <f t="shared" si="27"/>
        <v>65</v>
      </c>
      <c r="BU119" s="80">
        <f t="shared" si="23"/>
        <v>7.407407407407407E-2</v>
      </c>
      <c r="BV119" s="80">
        <f t="shared" si="24"/>
        <v>0.32291666666666663</v>
      </c>
      <c r="BW119" s="80">
        <f t="shared" si="25"/>
        <v>5.9799382716049284E-3</v>
      </c>
    </row>
    <row r="120" spans="1:75" ht="15.75" x14ac:dyDescent="0.5">
      <c r="A120" s="83">
        <v>11.8</v>
      </c>
      <c r="B120" s="82">
        <v>53</v>
      </c>
      <c r="C120" s="82">
        <v>7</v>
      </c>
      <c r="D120" s="84">
        <v>1.512</v>
      </c>
      <c r="E120" s="82">
        <v>125</v>
      </c>
      <c r="F120" s="82">
        <v>2</v>
      </c>
      <c r="G120" s="29">
        <v>0</v>
      </c>
      <c r="H120" s="82">
        <v>39</v>
      </c>
      <c r="I120" s="82">
        <v>13</v>
      </c>
      <c r="J120" s="82">
        <v>2</v>
      </c>
      <c r="K120" s="62">
        <v>32</v>
      </c>
      <c r="L120" s="80">
        <v>0</v>
      </c>
      <c r="M120" s="30">
        <v>179</v>
      </c>
      <c r="N120" s="82">
        <v>1</v>
      </c>
      <c r="Q120">
        <v>14.5</v>
      </c>
      <c r="R120">
        <v>54</v>
      </c>
      <c r="S120">
        <v>9</v>
      </c>
      <c r="T120">
        <v>4.5999999999999999E-2</v>
      </c>
      <c r="U120">
        <v>151</v>
      </c>
      <c r="V120">
        <v>0</v>
      </c>
      <c r="W120">
        <v>1</v>
      </c>
      <c r="X120">
        <v>30</v>
      </c>
      <c r="Y120">
        <v>13</v>
      </c>
      <c r="Z120">
        <v>5</v>
      </c>
      <c r="AA120">
        <v>26</v>
      </c>
      <c r="AB120">
        <v>0</v>
      </c>
      <c r="AC120">
        <v>204</v>
      </c>
      <c r="AD120" s="106">
        <v>1</v>
      </c>
      <c r="AE120" s="107">
        <v>0</v>
      </c>
      <c r="AF120" s="108">
        <f t="shared" si="15"/>
        <v>1</v>
      </c>
      <c r="AG120" s="80">
        <f t="shared" si="16"/>
        <v>1</v>
      </c>
      <c r="AH120" s="80">
        <f t="shared" si="17"/>
        <v>0.72822511375675281</v>
      </c>
      <c r="AI120" s="106">
        <f t="shared" si="18"/>
        <v>0.72822511375675281</v>
      </c>
      <c r="AJ120" s="108">
        <f t="shared" si="19"/>
        <v>0.27177488624324719</v>
      </c>
      <c r="AK120" s="106">
        <f t="shared" si="20"/>
        <v>-0.31714505639143825</v>
      </c>
      <c r="AL120" s="108">
        <f t="shared" si="21"/>
        <v>100</v>
      </c>
      <c r="AM120" s="80">
        <f t="shared" si="22"/>
        <v>0.37320174916959464</v>
      </c>
      <c r="BP120">
        <v>0.81279656412489232</v>
      </c>
      <c r="BQ120">
        <v>1</v>
      </c>
      <c r="BR120">
        <v>0</v>
      </c>
      <c r="BS120" s="80">
        <f t="shared" si="26"/>
        <v>51</v>
      </c>
      <c r="BT120" s="80">
        <f t="shared" si="27"/>
        <v>65</v>
      </c>
      <c r="BU120" s="80">
        <f t="shared" si="23"/>
        <v>5.555555555555558E-2</v>
      </c>
      <c r="BV120" s="80">
        <f t="shared" si="24"/>
        <v>0.32291666666666663</v>
      </c>
      <c r="BW120" s="80">
        <f t="shared" si="25"/>
        <v>0</v>
      </c>
    </row>
    <row r="121" spans="1:75" ht="15.75" x14ac:dyDescent="0.5">
      <c r="A121" s="83">
        <v>11.4</v>
      </c>
      <c r="B121" s="82">
        <v>96</v>
      </c>
      <c r="C121" s="82">
        <v>1</v>
      </c>
      <c r="D121" s="84">
        <v>0.83099999999999996</v>
      </c>
      <c r="E121" s="82">
        <v>199</v>
      </c>
      <c r="F121" s="82">
        <v>3</v>
      </c>
      <c r="G121" s="29">
        <v>0</v>
      </c>
      <c r="H121" s="82">
        <v>44</v>
      </c>
      <c r="I121" s="82">
        <v>10</v>
      </c>
      <c r="J121" s="82">
        <v>4</v>
      </c>
      <c r="K121" s="62">
        <v>65</v>
      </c>
      <c r="L121" s="80">
        <v>0</v>
      </c>
      <c r="M121" s="30">
        <v>168</v>
      </c>
      <c r="N121" s="82">
        <v>1</v>
      </c>
      <c r="Q121">
        <v>14.5</v>
      </c>
      <c r="R121">
        <v>69</v>
      </c>
      <c r="S121">
        <v>8</v>
      </c>
      <c r="T121">
        <v>9.0999999999999998E-2</v>
      </c>
      <c r="U121">
        <v>213</v>
      </c>
      <c r="V121">
        <v>3</v>
      </c>
      <c r="W121">
        <v>0</v>
      </c>
      <c r="X121">
        <v>33</v>
      </c>
      <c r="Y121">
        <v>16</v>
      </c>
      <c r="Z121">
        <v>1</v>
      </c>
      <c r="AA121">
        <v>73</v>
      </c>
      <c r="AB121">
        <v>1</v>
      </c>
      <c r="AC121">
        <v>178</v>
      </c>
      <c r="AD121" s="106">
        <v>1</v>
      </c>
      <c r="AE121" s="107">
        <v>0</v>
      </c>
      <c r="AF121" s="108">
        <f t="shared" si="15"/>
        <v>1</v>
      </c>
      <c r="AG121" s="80">
        <f t="shared" si="16"/>
        <v>1</v>
      </c>
      <c r="AH121" s="80">
        <f t="shared" si="17"/>
        <v>0.85408244791461851</v>
      </c>
      <c r="AI121" s="106">
        <f t="shared" si="18"/>
        <v>0.85408244791461851</v>
      </c>
      <c r="AJ121" s="108">
        <f t="shared" si="19"/>
        <v>0.14591755208538149</v>
      </c>
      <c r="AK121" s="106">
        <f t="shared" si="20"/>
        <v>-0.15772754662801586</v>
      </c>
      <c r="AL121" s="108">
        <f t="shared" si="21"/>
        <v>100</v>
      </c>
      <c r="AM121" s="80">
        <f t="shared" si="22"/>
        <v>0.17084714999314524</v>
      </c>
      <c r="BP121">
        <v>0.82135014087655478</v>
      </c>
      <c r="BQ121">
        <v>0</v>
      </c>
      <c r="BR121">
        <v>1</v>
      </c>
      <c r="BS121" s="80">
        <f t="shared" si="26"/>
        <v>51</v>
      </c>
      <c r="BT121" s="80">
        <f t="shared" si="27"/>
        <v>66</v>
      </c>
      <c r="BU121" s="80">
        <f t="shared" si="23"/>
        <v>5.555555555555558E-2</v>
      </c>
      <c r="BV121" s="80">
        <f t="shared" si="24"/>
        <v>0.3125</v>
      </c>
      <c r="BW121" s="80">
        <f t="shared" si="25"/>
        <v>0</v>
      </c>
    </row>
    <row r="122" spans="1:75" ht="15.75" x14ac:dyDescent="0.5">
      <c r="A122" s="83">
        <v>7.2</v>
      </c>
      <c r="B122" s="82">
        <v>56</v>
      </c>
      <c r="C122" s="82">
        <v>4</v>
      </c>
      <c r="D122" s="84">
        <v>0.123</v>
      </c>
      <c r="E122" s="82">
        <v>113</v>
      </c>
      <c r="F122" s="82">
        <v>3</v>
      </c>
      <c r="G122" s="29">
        <v>0</v>
      </c>
      <c r="H122" s="82">
        <v>45</v>
      </c>
      <c r="I122" s="82">
        <v>6</v>
      </c>
      <c r="J122" s="82">
        <v>3</v>
      </c>
      <c r="K122" s="62">
        <v>36</v>
      </c>
      <c r="L122" s="80">
        <v>0</v>
      </c>
      <c r="M122" s="30">
        <v>167</v>
      </c>
      <c r="N122" s="82">
        <v>0</v>
      </c>
      <c r="Q122">
        <v>14.8</v>
      </c>
      <c r="R122">
        <v>70</v>
      </c>
      <c r="S122">
        <v>6</v>
      </c>
      <c r="T122">
        <v>0.82799999999999996</v>
      </c>
      <c r="U122">
        <v>213</v>
      </c>
      <c r="V122">
        <v>3</v>
      </c>
      <c r="W122">
        <v>1</v>
      </c>
      <c r="X122">
        <v>37</v>
      </c>
      <c r="Y122">
        <v>15</v>
      </c>
      <c r="Z122">
        <v>2</v>
      </c>
      <c r="AA122">
        <v>75</v>
      </c>
      <c r="AB122">
        <v>1</v>
      </c>
      <c r="AC122">
        <v>176</v>
      </c>
      <c r="AD122" s="106">
        <v>1</v>
      </c>
      <c r="AE122" s="107">
        <v>0</v>
      </c>
      <c r="AF122" s="108">
        <f t="shared" si="15"/>
        <v>1</v>
      </c>
      <c r="AG122" s="80">
        <f t="shared" si="16"/>
        <v>1</v>
      </c>
      <c r="AH122" s="80">
        <f t="shared" si="17"/>
        <v>0.68052007758501276</v>
      </c>
      <c r="AI122" s="106">
        <f t="shared" si="18"/>
        <v>0.68052007758501276</v>
      </c>
      <c r="AJ122" s="108">
        <f t="shared" si="19"/>
        <v>0.31947992241498724</v>
      </c>
      <c r="AK122" s="106">
        <f t="shared" si="20"/>
        <v>-0.38489795315978254</v>
      </c>
      <c r="AL122" s="108">
        <f t="shared" si="21"/>
        <v>100</v>
      </c>
      <c r="AM122" s="80">
        <f t="shared" si="22"/>
        <v>0.46946435959499927</v>
      </c>
      <c r="BP122">
        <v>0.82140407017500805</v>
      </c>
      <c r="BQ122">
        <v>0</v>
      </c>
      <c r="BR122">
        <v>1</v>
      </c>
      <c r="BS122" s="80">
        <f t="shared" si="26"/>
        <v>51</v>
      </c>
      <c r="BT122" s="80">
        <f t="shared" si="27"/>
        <v>67</v>
      </c>
      <c r="BU122" s="80">
        <f t="shared" si="23"/>
        <v>5.555555555555558E-2</v>
      </c>
      <c r="BV122" s="80">
        <f t="shared" si="24"/>
        <v>0.30208333333333337</v>
      </c>
      <c r="BW122" s="80">
        <f t="shared" si="25"/>
        <v>0</v>
      </c>
    </row>
    <row r="123" spans="1:75" ht="15.75" x14ac:dyDescent="0.5">
      <c r="A123" s="83">
        <v>20.399999999999999</v>
      </c>
      <c r="B123" s="82">
        <v>79</v>
      </c>
      <c r="C123" s="82">
        <v>7</v>
      </c>
      <c r="D123" s="84">
        <v>0.13100000000000001</v>
      </c>
      <c r="E123" s="82">
        <v>284</v>
      </c>
      <c r="F123" s="82">
        <v>4</v>
      </c>
      <c r="G123" s="29">
        <v>1</v>
      </c>
      <c r="H123" s="82">
        <v>38</v>
      </c>
      <c r="I123" s="82">
        <v>15</v>
      </c>
      <c r="J123" s="82">
        <v>5</v>
      </c>
      <c r="K123" s="62">
        <v>39</v>
      </c>
      <c r="L123" s="80">
        <v>1</v>
      </c>
      <c r="M123" s="30">
        <v>185</v>
      </c>
      <c r="N123" s="82">
        <v>0</v>
      </c>
      <c r="Q123">
        <v>14.8</v>
      </c>
      <c r="R123">
        <v>74</v>
      </c>
      <c r="S123">
        <v>6</v>
      </c>
      <c r="T123">
        <v>1.927</v>
      </c>
      <c r="U123">
        <v>249</v>
      </c>
      <c r="V123">
        <v>2</v>
      </c>
      <c r="W123">
        <v>1</v>
      </c>
      <c r="X123">
        <v>29</v>
      </c>
      <c r="Y123">
        <v>7</v>
      </c>
      <c r="Z123">
        <v>2</v>
      </c>
      <c r="AA123">
        <v>58</v>
      </c>
      <c r="AB123">
        <v>0</v>
      </c>
      <c r="AC123">
        <v>171</v>
      </c>
      <c r="AD123" s="106">
        <v>1</v>
      </c>
      <c r="AE123" s="107">
        <v>0</v>
      </c>
      <c r="AF123" s="108">
        <f t="shared" si="15"/>
        <v>1</v>
      </c>
      <c r="AG123" s="80">
        <f t="shared" si="16"/>
        <v>1</v>
      </c>
      <c r="AH123" s="80">
        <f t="shared" si="17"/>
        <v>0.93507401854810979</v>
      </c>
      <c r="AI123" s="106">
        <f t="shared" si="18"/>
        <v>0.93507401854810979</v>
      </c>
      <c r="AJ123" s="108">
        <f t="shared" si="19"/>
        <v>6.4925981451890213E-2</v>
      </c>
      <c r="AK123" s="106">
        <f t="shared" si="20"/>
        <v>-6.7129588604194448E-2</v>
      </c>
      <c r="AL123" s="108">
        <f t="shared" si="21"/>
        <v>100</v>
      </c>
      <c r="AM123" s="80">
        <f t="shared" si="22"/>
        <v>6.9434055661925925E-2</v>
      </c>
      <c r="BP123">
        <v>0.82351838155022383</v>
      </c>
      <c r="BQ123">
        <v>0</v>
      </c>
      <c r="BR123">
        <v>1</v>
      </c>
      <c r="BS123" s="80">
        <f t="shared" si="26"/>
        <v>51</v>
      </c>
      <c r="BT123" s="80">
        <f t="shared" si="27"/>
        <v>68</v>
      </c>
      <c r="BU123" s="80">
        <f t="shared" si="23"/>
        <v>5.555555555555558E-2</v>
      </c>
      <c r="BV123" s="80">
        <f t="shared" si="24"/>
        <v>0.29166666666666663</v>
      </c>
      <c r="BW123" s="80">
        <f t="shared" si="25"/>
        <v>0</v>
      </c>
    </row>
    <row r="124" spans="1:75" ht="15.75" x14ac:dyDescent="0.5">
      <c r="A124" s="83">
        <v>9.8000000000000007</v>
      </c>
      <c r="B124" s="82">
        <v>64</v>
      </c>
      <c r="C124" s="82">
        <v>5</v>
      </c>
      <c r="D124" s="84">
        <v>1.5389999999999999</v>
      </c>
      <c r="E124" s="82">
        <v>115</v>
      </c>
      <c r="F124" s="82">
        <v>4</v>
      </c>
      <c r="G124" s="29">
        <v>1</v>
      </c>
      <c r="H124" s="82">
        <v>36</v>
      </c>
      <c r="I124" s="82">
        <v>8</v>
      </c>
      <c r="J124" s="82">
        <v>2</v>
      </c>
      <c r="K124" s="62">
        <v>50</v>
      </c>
      <c r="L124" s="80">
        <v>1</v>
      </c>
      <c r="M124" s="30">
        <v>183</v>
      </c>
      <c r="N124" s="82">
        <v>1</v>
      </c>
      <c r="Q124">
        <v>14.8</v>
      </c>
      <c r="R124">
        <v>91</v>
      </c>
      <c r="S124">
        <v>2</v>
      </c>
      <c r="T124">
        <v>1.968</v>
      </c>
      <c r="U124">
        <v>164</v>
      </c>
      <c r="V124">
        <v>1</v>
      </c>
      <c r="W124">
        <v>0</v>
      </c>
      <c r="X124">
        <v>33</v>
      </c>
      <c r="Y124">
        <v>5</v>
      </c>
      <c r="Z124">
        <v>2</v>
      </c>
      <c r="AA124">
        <v>98</v>
      </c>
      <c r="AB124">
        <v>0</v>
      </c>
      <c r="AC124">
        <v>194</v>
      </c>
      <c r="AD124" s="106">
        <v>1</v>
      </c>
      <c r="AE124" s="107">
        <v>0</v>
      </c>
      <c r="AF124" s="108">
        <f t="shared" si="15"/>
        <v>1</v>
      </c>
      <c r="AG124" s="80">
        <f t="shared" si="16"/>
        <v>1</v>
      </c>
      <c r="AH124" s="80">
        <f t="shared" si="17"/>
        <v>0.97312839293810272</v>
      </c>
      <c r="AI124" s="106">
        <f t="shared" si="18"/>
        <v>0.97312839293810272</v>
      </c>
      <c r="AJ124" s="108">
        <f t="shared" si="19"/>
        <v>2.6871607061897285E-2</v>
      </c>
      <c r="AK124" s="106">
        <f t="shared" si="20"/>
        <v>-2.7239249758356999E-2</v>
      </c>
      <c r="AL124" s="108">
        <f t="shared" si="21"/>
        <v>100</v>
      </c>
      <c r="AM124" s="80">
        <f t="shared" si="22"/>
        <v>2.7613629667885452E-2</v>
      </c>
      <c r="BP124">
        <v>0.82446030800326942</v>
      </c>
      <c r="BQ124">
        <v>0</v>
      </c>
      <c r="BR124">
        <v>1</v>
      </c>
      <c r="BS124" s="80">
        <f t="shared" si="26"/>
        <v>51</v>
      </c>
      <c r="BT124" s="80">
        <f t="shared" si="27"/>
        <v>69</v>
      </c>
      <c r="BU124" s="80">
        <f t="shared" si="23"/>
        <v>5.555555555555558E-2</v>
      </c>
      <c r="BV124" s="80">
        <f t="shared" si="24"/>
        <v>0.28125</v>
      </c>
      <c r="BW124" s="80">
        <f t="shared" si="25"/>
        <v>0</v>
      </c>
    </row>
    <row r="125" spans="1:75" ht="15.75" x14ac:dyDescent="0.5">
      <c r="A125" s="83">
        <v>16.2</v>
      </c>
      <c r="B125" s="82">
        <v>67</v>
      </c>
      <c r="C125" s="82">
        <v>9</v>
      </c>
      <c r="D125" s="84">
        <v>0.63700000000000001</v>
      </c>
      <c r="E125" s="82">
        <v>188</v>
      </c>
      <c r="F125" s="82">
        <v>4</v>
      </c>
      <c r="G125" s="29">
        <v>1</v>
      </c>
      <c r="H125" s="82">
        <v>30</v>
      </c>
      <c r="I125" s="82">
        <v>12</v>
      </c>
      <c r="J125" s="82">
        <v>1</v>
      </c>
      <c r="K125" s="62">
        <v>49</v>
      </c>
      <c r="L125" s="80">
        <v>1</v>
      </c>
      <c r="M125" s="30">
        <v>190</v>
      </c>
      <c r="N125" s="82">
        <v>0</v>
      </c>
      <c r="Q125">
        <v>14.9</v>
      </c>
      <c r="R125">
        <v>59</v>
      </c>
      <c r="S125">
        <v>6</v>
      </c>
      <c r="T125">
        <v>0.7</v>
      </c>
      <c r="U125">
        <v>214</v>
      </c>
      <c r="V125">
        <v>2</v>
      </c>
      <c r="W125">
        <v>0</v>
      </c>
      <c r="X125">
        <v>41</v>
      </c>
      <c r="Y125">
        <v>4</v>
      </c>
      <c r="Z125">
        <v>3</v>
      </c>
      <c r="AA125">
        <v>45</v>
      </c>
      <c r="AB125">
        <v>0</v>
      </c>
      <c r="AC125">
        <v>182</v>
      </c>
      <c r="AD125" s="106">
        <v>1</v>
      </c>
      <c r="AE125" s="107">
        <v>0</v>
      </c>
      <c r="AF125" s="108">
        <f t="shared" si="15"/>
        <v>1</v>
      </c>
      <c r="AG125" s="80">
        <f t="shared" si="16"/>
        <v>1</v>
      </c>
      <c r="AH125" s="80">
        <f t="shared" si="17"/>
        <v>0.58050697806027562</v>
      </c>
      <c r="AI125" s="106">
        <f t="shared" si="18"/>
        <v>0.58050697806027562</v>
      </c>
      <c r="AJ125" s="108">
        <f t="shared" si="19"/>
        <v>0.41949302193972438</v>
      </c>
      <c r="AK125" s="106">
        <f t="shared" si="20"/>
        <v>-0.54385345714077116</v>
      </c>
      <c r="AL125" s="108">
        <f t="shared" si="21"/>
        <v>100</v>
      </c>
      <c r="AM125" s="80">
        <f t="shared" si="22"/>
        <v>0.72263217806861091</v>
      </c>
      <c r="BP125">
        <v>0.82658939137789045</v>
      </c>
      <c r="BQ125">
        <v>0</v>
      </c>
      <c r="BR125">
        <v>1</v>
      </c>
      <c r="BS125" s="80">
        <f t="shared" si="26"/>
        <v>51</v>
      </c>
      <c r="BT125" s="80">
        <f t="shared" si="27"/>
        <v>70</v>
      </c>
      <c r="BU125" s="80">
        <f t="shared" si="23"/>
        <v>5.555555555555558E-2</v>
      </c>
      <c r="BV125" s="80">
        <f t="shared" si="24"/>
        <v>0.27083333333333337</v>
      </c>
      <c r="BW125" s="80">
        <f t="shared" si="25"/>
        <v>0</v>
      </c>
    </row>
    <row r="126" spans="1:75" ht="15.75" x14ac:dyDescent="0.5">
      <c r="A126" s="83">
        <v>11.4</v>
      </c>
      <c r="B126" s="82">
        <v>65</v>
      </c>
      <c r="C126" s="82">
        <v>9</v>
      </c>
      <c r="D126" s="84">
        <v>0.27500000000000002</v>
      </c>
      <c r="E126" s="82">
        <v>139</v>
      </c>
      <c r="F126" s="82">
        <v>1</v>
      </c>
      <c r="G126" s="29">
        <v>1</v>
      </c>
      <c r="H126" s="82">
        <v>34</v>
      </c>
      <c r="I126" s="82">
        <v>11</v>
      </c>
      <c r="J126" s="82">
        <v>2</v>
      </c>
      <c r="K126" s="62">
        <v>59</v>
      </c>
      <c r="L126" s="80">
        <v>1</v>
      </c>
      <c r="M126" s="30">
        <v>174</v>
      </c>
      <c r="N126" s="82">
        <v>0</v>
      </c>
      <c r="Q126">
        <v>15.3</v>
      </c>
      <c r="R126">
        <v>117</v>
      </c>
      <c r="S126">
        <v>2</v>
      </c>
      <c r="T126">
        <v>0.104</v>
      </c>
      <c r="U126">
        <v>253</v>
      </c>
      <c r="V126">
        <v>2</v>
      </c>
      <c r="W126">
        <v>1</v>
      </c>
      <c r="X126">
        <v>52</v>
      </c>
      <c r="Y126">
        <v>15</v>
      </c>
      <c r="Z126">
        <v>3</v>
      </c>
      <c r="AA126">
        <v>59</v>
      </c>
      <c r="AB126">
        <v>0</v>
      </c>
      <c r="AC126">
        <v>169</v>
      </c>
      <c r="AD126" s="106">
        <v>1</v>
      </c>
      <c r="AE126" s="107">
        <v>0</v>
      </c>
      <c r="AF126" s="108">
        <f t="shared" si="15"/>
        <v>1</v>
      </c>
      <c r="AG126" s="80">
        <f t="shared" si="16"/>
        <v>1</v>
      </c>
      <c r="AH126" s="80">
        <f t="shared" si="17"/>
        <v>0.78963514180835137</v>
      </c>
      <c r="AI126" s="106">
        <f t="shared" si="18"/>
        <v>0.78963514180835137</v>
      </c>
      <c r="AJ126" s="108">
        <f t="shared" si="19"/>
        <v>0.21036485819164863</v>
      </c>
      <c r="AK126" s="106">
        <f t="shared" si="20"/>
        <v>-0.2361842860169093</v>
      </c>
      <c r="AL126" s="108">
        <f t="shared" si="21"/>
        <v>100</v>
      </c>
      <c r="AM126" s="80">
        <f t="shared" si="22"/>
        <v>0.26640766988901982</v>
      </c>
      <c r="BP126">
        <v>0.83226046169264045</v>
      </c>
      <c r="BQ126">
        <v>0</v>
      </c>
      <c r="BR126">
        <v>1</v>
      </c>
      <c r="BS126" s="80">
        <f t="shared" si="26"/>
        <v>51</v>
      </c>
      <c r="BT126" s="80">
        <f t="shared" si="27"/>
        <v>71</v>
      </c>
      <c r="BU126" s="80">
        <f t="shared" si="23"/>
        <v>5.555555555555558E-2</v>
      </c>
      <c r="BV126" s="80">
        <f t="shared" si="24"/>
        <v>0.26041666666666663</v>
      </c>
      <c r="BW126" s="80">
        <f t="shared" si="25"/>
        <v>0</v>
      </c>
    </row>
    <row r="127" spans="1:75" ht="15.75" x14ac:dyDescent="0.5">
      <c r="A127" s="83">
        <v>18.3</v>
      </c>
      <c r="B127" s="82">
        <v>89</v>
      </c>
      <c r="C127" s="82">
        <v>6</v>
      </c>
      <c r="D127" s="84">
        <v>0.71099999999999997</v>
      </c>
      <c r="E127" s="82">
        <v>232</v>
      </c>
      <c r="F127" s="82">
        <v>4</v>
      </c>
      <c r="G127" s="29">
        <v>1</v>
      </c>
      <c r="H127" s="82">
        <v>47</v>
      </c>
      <c r="I127" s="82">
        <v>13</v>
      </c>
      <c r="J127" s="82">
        <v>3</v>
      </c>
      <c r="K127" s="62">
        <v>89</v>
      </c>
      <c r="L127" s="80">
        <v>1</v>
      </c>
      <c r="M127" s="30">
        <v>193</v>
      </c>
      <c r="N127" s="82">
        <v>0</v>
      </c>
      <c r="Q127">
        <v>15.4</v>
      </c>
      <c r="R127">
        <v>58</v>
      </c>
      <c r="S127">
        <v>6</v>
      </c>
      <c r="T127">
        <v>1.623</v>
      </c>
      <c r="U127">
        <v>209</v>
      </c>
      <c r="V127">
        <v>1</v>
      </c>
      <c r="W127">
        <v>1</v>
      </c>
      <c r="X127">
        <v>45</v>
      </c>
      <c r="Y127">
        <v>10</v>
      </c>
      <c r="Z127">
        <v>3</v>
      </c>
      <c r="AA127">
        <v>45</v>
      </c>
      <c r="AB127">
        <v>1</v>
      </c>
      <c r="AC127">
        <v>187</v>
      </c>
      <c r="AD127" s="106">
        <v>0</v>
      </c>
      <c r="AE127" s="107">
        <v>1</v>
      </c>
      <c r="AF127" s="108">
        <f t="shared" si="15"/>
        <v>1</v>
      </c>
      <c r="AG127" s="80">
        <f t="shared" si="16"/>
        <v>0</v>
      </c>
      <c r="AH127" s="80">
        <f t="shared" si="17"/>
        <v>0.23846521361115983</v>
      </c>
      <c r="AI127" s="106">
        <f t="shared" si="18"/>
        <v>0.23846521361115983</v>
      </c>
      <c r="AJ127" s="108">
        <f t="shared" si="19"/>
        <v>0.7615347863888402</v>
      </c>
      <c r="AK127" s="106">
        <f t="shared" si="20"/>
        <v>-0.27241942628668564</v>
      </c>
      <c r="AL127" s="108">
        <f t="shared" si="21"/>
        <v>100</v>
      </c>
      <c r="AM127" s="80">
        <f t="shared" si="22"/>
        <v>0.31313765027327234</v>
      </c>
      <c r="BP127">
        <v>0.83578040855052793</v>
      </c>
      <c r="BQ127">
        <v>0</v>
      </c>
      <c r="BR127">
        <v>1</v>
      </c>
      <c r="BS127" s="80">
        <f t="shared" si="26"/>
        <v>51</v>
      </c>
      <c r="BT127" s="80">
        <f t="shared" si="27"/>
        <v>72</v>
      </c>
      <c r="BU127" s="80">
        <f t="shared" si="23"/>
        <v>5.555555555555558E-2</v>
      </c>
      <c r="BV127" s="80">
        <f t="shared" si="24"/>
        <v>0.25</v>
      </c>
      <c r="BW127" s="80">
        <f t="shared" si="25"/>
        <v>0</v>
      </c>
    </row>
    <row r="128" spans="1:75" ht="15.75" x14ac:dyDescent="0.5">
      <c r="A128" s="83">
        <v>8.6999999999999993</v>
      </c>
      <c r="B128" s="82">
        <v>53</v>
      </c>
      <c r="C128" s="82">
        <v>10</v>
      </c>
      <c r="D128" s="84">
        <v>1.2</v>
      </c>
      <c r="E128" s="82">
        <v>83</v>
      </c>
      <c r="F128" s="82">
        <v>2</v>
      </c>
      <c r="G128" s="29">
        <v>1</v>
      </c>
      <c r="H128" s="82">
        <v>33</v>
      </c>
      <c r="I128" s="82">
        <v>8</v>
      </c>
      <c r="J128" s="82">
        <v>2</v>
      </c>
      <c r="K128" s="62">
        <v>109</v>
      </c>
      <c r="L128" s="80">
        <v>1</v>
      </c>
      <c r="M128" s="30">
        <v>179</v>
      </c>
      <c r="N128" s="82">
        <v>1</v>
      </c>
      <c r="Q128">
        <v>15.5</v>
      </c>
      <c r="R128">
        <v>75</v>
      </c>
      <c r="S128">
        <v>4</v>
      </c>
      <c r="T128">
        <v>0.185</v>
      </c>
      <c r="U128">
        <v>166</v>
      </c>
      <c r="V128">
        <v>5</v>
      </c>
      <c r="W128">
        <v>0</v>
      </c>
      <c r="X128">
        <v>29</v>
      </c>
      <c r="Y128">
        <v>15</v>
      </c>
      <c r="Z128">
        <v>1</v>
      </c>
      <c r="AA128">
        <v>97</v>
      </c>
      <c r="AB128">
        <v>1</v>
      </c>
      <c r="AC128">
        <v>187</v>
      </c>
      <c r="AD128" s="106">
        <v>0</v>
      </c>
      <c r="AE128" s="107">
        <v>1</v>
      </c>
      <c r="AF128" s="108">
        <f t="shared" si="15"/>
        <v>1</v>
      </c>
      <c r="AG128" s="80">
        <f t="shared" si="16"/>
        <v>0</v>
      </c>
      <c r="AH128" s="80">
        <f t="shared" si="17"/>
        <v>0.94495090026734052</v>
      </c>
      <c r="AI128" s="106">
        <f t="shared" si="18"/>
        <v>0.94495090026734052</v>
      </c>
      <c r="AJ128" s="108">
        <f t="shared" si="19"/>
        <v>5.5049099732659479E-2</v>
      </c>
      <c r="AK128" s="106">
        <f t="shared" si="20"/>
        <v>-2.8995297695773341</v>
      </c>
      <c r="AL128" s="108">
        <f t="shared" si="21"/>
        <v>0</v>
      </c>
      <c r="AM128" s="80">
        <f t="shared" si="22"/>
        <v>17.165601342372561</v>
      </c>
      <c r="BP128">
        <v>0.83763930723455116</v>
      </c>
      <c r="BQ128">
        <v>0</v>
      </c>
      <c r="BR128">
        <v>1</v>
      </c>
      <c r="BS128" s="80">
        <f t="shared" si="26"/>
        <v>51</v>
      </c>
      <c r="BT128" s="80">
        <f t="shared" si="27"/>
        <v>73</v>
      </c>
      <c r="BU128" s="80">
        <f t="shared" si="23"/>
        <v>5.555555555555558E-2</v>
      </c>
      <c r="BV128" s="80">
        <f t="shared" si="24"/>
        <v>0.23958333333333337</v>
      </c>
      <c r="BW128" s="80">
        <f t="shared" si="25"/>
        <v>0</v>
      </c>
    </row>
    <row r="129" spans="1:75" ht="15.75" x14ac:dyDescent="0.5">
      <c r="A129" s="83">
        <v>9.1</v>
      </c>
      <c r="B129" s="82">
        <v>44</v>
      </c>
      <c r="C129" s="82">
        <v>14</v>
      </c>
      <c r="D129" s="84">
        <v>1.2270000000000001</v>
      </c>
      <c r="E129" s="82">
        <v>100</v>
      </c>
      <c r="F129" s="82">
        <v>5</v>
      </c>
      <c r="G129" s="29">
        <v>0</v>
      </c>
      <c r="H129" s="82">
        <v>37</v>
      </c>
      <c r="I129" s="82">
        <v>10</v>
      </c>
      <c r="J129" s="82">
        <v>4</v>
      </c>
      <c r="K129" s="62">
        <v>20</v>
      </c>
      <c r="L129" s="80">
        <v>0</v>
      </c>
      <c r="M129" s="30">
        <v>180</v>
      </c>
      <c r="N129" s="82">
        <v>1</v>
      </c>
      <c r="Q129">
        <v>15.6</v>
      </c>
      <c r="R129">
        <v>67</v>
      </c>
      <c r="S129">
        <v>13</v>
      </c>
      <c r="T129">
        <v>1.4610000000000001</v>
      </c>
      <c r="U129">
        <v>180</v>
      </c>
      <c r="V129">
        <v>4</v>
      </c>
      <c r="W129">
        <v>0</v>
      </c>
      <c r="X129">
        <v>44</v>
      </c>
      <c r="Y129">
        <v>10</v>
      </c>
      <c r="Z129">
        <v>3</v>
      </c>
      <c r="AA129">
        <v>44</v>
      </c>
      <c r="AB129">
        <v>0</v>
      </c>
      <c r="AC129">
        <v>187</v>
      </c>
      <c r="AD129" s="106">
        <v>0</v>
      </c>
      <c r="AE129" s="107">
        <v>1</v>
      </c>
      <c r="AF129" s="108">
        <f t="shared" si="15"/>
        <v>1</v>
      </c>
      <c r="AG129" s="80">
        <f t="shared" si="16"/>
        <v>0</v>
      </c>
      <c r="AH129" s="80">
        <f t="shared" si="17"/>
        <v>0.90577423677299806</v>
      </c>
      <c r="AI129" s="106">
        <f t="shared" si="18"/>
        <v>0.90577423677299806</v>
      </c>
      <c r="AJ129" s="108">
        <f t="shared" si="19"/>
        <v>9.4225763227001935E-2</v>
      </c>
      <c r="AK129" s="106">
        <f t="shared" si="20"/>
        <v>-2.3620616398139647</v>
      </c>
      <c r="AL129" s="108">
        <f t="shared" si="21"/>
        <v>0</v>
      </c>
      <c r="AM129" s="80">
        <f t="shared" si="22"/>
        <v>9.612808702762873</v>
      </c>
      <c r="BP129">
        <v>0.84485997140726388</v>
      </c>
      <c r="BQ129">
        <v>0</v>
      </c>
      <c r="BR129">
        <v>1</v>
      </c>
      <c r="BS129" s="80">
        <f t="shared" si="26"/>
        <v>51</v>
      </c>
      <c r="BT129" s="80">
        <f t="shared" si="27"/>
        <v>74</v>
      </c>
      <c r="BU129" s="80">
        <f t="shared" si="23"/>
        <v>5.555555555555558E-2</v>
      </c>
      <c r="BV129" s="80">
        <f t="shared" si="24"/>
        <v>0.22916666666666663</v>
      </c>
      <c r="BW129" s="80">
        <f t="shared" si="25"/>
        <v>0</v>
      </c>
    </row>
    <row r="130" spans="1:75" ht="15.75" x14ac:dyDescent="0.5">
      <c r="A130" s="83">
        <v>9.6999999999999993</v>
      </c>
      <c r="B130" s="82">
        <v>46</v>
      </c>
      <c r="C130" s="82">
        <v>7</v>
      </c>
      <c r="D130" s="84">
        <v>1.9630000000000001</v>
      </c>
      <c r="E130" s="82">
        <v>113</v>
      </c>
      <c r="F130" s="82">
        <v>4</v>
      </c>
      <c r="G130" s="29">
        <v>0</v>
      </c>
      <c r="H130" s="82">
        <v>28</v>
      </c>
      <c r="I130" s="82">
        <v>10</v>
      </c>
      <c r="J130" s="82">
        <v>1</v>
      </c>
      <c r="K130" s="62">
        <v>22</v>
      </c>
      <c r="L130" s="80">
        <v>0</v>
      </c>
      <c r="M130" s="30">
        <v>181</v>
      </c>
      <c r="N130" s="82">
        <v>1</v>
      </c>
      <c r="Q130">
        <v>15.7</v>
      </c>
      <c r="R130">
        <v>67</v>
      </c>
      <c r="S130">
        <v>9</v>
      </c>
      <c r="T130">
        <v>0.05</v>
      </c>
      <c r="U130">
        <v>228</v>
      </c>
      <c r="V130">
        <v>4</v>
      </c>
      <c r="W130">
        <v>1</v>
      </c>
      <c r="X130">
        <v>31</v>
      </c>
      <c r="Y130">
        <v>13</v>
      </c>
      <c r="Z130">
        <v>1</v>
      </c>
      <c r="AA130">
        <v>70</v>
      </c>
      <c r="AB130">
        <v>1</v>
      </c>
      <c r="AC130">
        <v>181</v>
      </c>
      <c r="AD130" s="106">
        <v>0</v>
      </c>
      <c r="AE130" s="107">
        <v>1</v>
      </c>
      <c r="AF130" s="108">
        <f t="shared" si="15"/>
        <v>1</v>
      </c>
      <c r="AG130" s="80">
        <f t="shared" si="16"/>
        <v>0</v>
      </c>
      <c r="AH130" s="80">
        <f t="shared" si="17"/>
        <v>0.78756788281422441</v>
      </c>
      <c r="AI130" s="106">
        <f t="shared" si="18"/>
        <v>0.78756788281422441</v>
      </c>
      <c r="AJ130" s="108">
        <f t="shared" si="19"/>
        <v>0.21243211718577559</v>
      </c>
      <c r="AK130" s="106">
        <f t="shared" si="20"/>
        <v>-1.5491327901897451</v>
      </c>
      <c r="AL130" s="108">
        <f t="shared" si="21"/>
        <v>0</v>
      </c>
      <c r="AM130" s="80">
        <f t="shared" si="22"/>
        <v>3.7073861205529606</v>
      </c>
      <c r="BP130">
        <v>0.84582358741683439</v>
      </c>
      <c r="BQ130">
        <v>0</v>
      </c>
      <c r="BR130">
        <v>1</v>
      </c>
      <c r="BS130" s="80">
        <f t="shared" si="26"/>
        <v>51</v>
      </c>
      <c r="BT130" s="80">
        <f t="shared" si="27"/>
        <v>75</v>
      </c>
      <c r="BU130" s="80">
        <f t="shared" si="23"/>
        <v>5.555555555555558E-2</v>
      </c>
      <c r="BV130" s="80">
        <f t="shared" si="24"/>
        <v>0.21875</v>
      </c>
      <c r="BW130" s="80">
        <f t="shared" si="25"/>
        <v>0</v>
      </c>
    </row>
    <row r="131" spans="1:75" ht="15.75" x14ac:dyDescent="0.5">
      <c r="A131" s="83">
        <v>6.6</v>
      </c>
      <c r="B131" s="82">
        <v>58</v>
      </c>
      <c r="C131" s="82">
        <v>17</v>
      </c>
      <c r="D131" s="84">
        <v>0.496</v>
      </c>
      <c r="E131" s="82">
        <v>100</v>
      </c>
      <c r="F131" s="82">
        <v>2</v>
      </c>
      <c r="G131" s="29">
        <v>0</v>
      </c>
      <c r="H131" s="82">
        <v>42</v>
      </c>
      <c r="I131" s="82">
        <v>5</v>
      </c>
      <c r="J131" s="82">
        <v>3</v>
      </c>
      <c r="K131" s="62">
        <v>39</v>
      </c>
      <c r="L131" s="80">
        <v>0</v>
      </c>
      <c r="M131" s="30">
        <v>165</v>
      </c>
      <c r="N131" s="82">
        <v>0</v>
      </c>
      <c r="Q131">
        <v>15.8</v>
      </c>
      <c r="R131">
        <v>88</v>
      </c>
      <c r="S131">
        <v>18</v>
      </c>
      <c r="T131">
        <v>1</v>
      </c>
      <c r="U131">
        <v>283</v>
      </c>
      <c r="V131">
        <v>2</v>
      </c>
      <c r="W131">
        <v>0</v>
      </c>
      <c r="X131">
        <v>40</v>
      </c>
      <c r="Y131">
        <v>8</v>
      </c>
      <c r="Z131">
        <v>3</v>
      </c>
      <c r="AA131">
        <v>64</v>
      </c>
      <c r="AB131">
        <v>0</v>
      </c>
      <c r="AC131">
        <v>177</v>
      </c>
      <c r="AD131" s="106">
        <v>1</v>
      </c>
      <c r="AE131" s="107">
        <v>0</v>
      </c>
      <c r="AF131" s="108">
        <f t="shared" si="15"/>
        <v>1</v>
      </c>
      <c r="AG131" s="80">
        <f t="shared" si="16"/>
        <v>1</v>
      </c>
      <c r="AH131" s="80">
        <f t="shared" si="17"/>
        <v>0.95483275139276735</v>
      </c>
      <c r="AI131" s="106">
        <f t="shared" si="18"/>
        <v>0.95483275139276735</v>
      </c>
      <c r="AJ131" s="108">
        <f t="shared" si="19"/>
        <v>4.5167248607232646E-2</v>
      </c>
      <c r="AK131" s="106">
        <f t="shared" si="20"/>
        <v>-4.6219083270013603E-2</v>
      </c>
      <c r="AL131" s="108">
        <f t="shared" si="21"/>
        <v>100</v>
      </c>
      <c r="AM131" s="80">
        <f t="shared" si="22"/>
        <v>4.7303832573138513E-2</v>
      </c>
      <c r="BP131">
        <v>0.84980838133621983</v>
      </c>
      <c r="BQ131">
        <v>0</v>
      </c>
      <c r="BR131">
        <v>1</v>
      </c>
      <c r="BS131" s="80">
        <f t="shared" si="26"/>
        <v>51</v>
      </c>
      <c r="BT131" s="80">
        <f t="shared" si="27"/>
        <v>76</v>
      </c>
      <c r="BU131" s="80">
        <f t="shared" si="23"/>
        <v>5.555555555555558E-2</v>
      </c>
      <c r="BV131" s="80">
        <f t="shared" si="24"/>
        <v>0.20833333333333337</v>
      </c>
      <c r="BW131" s="80">
        <f t="shared" si="25"/>
        <v>0</v>
      </c>
    </row>
    <row r="132" spans="1:75" ht="15.75" x14ac:dyDescent="0.5">
      <c r="A132" s="83">
        <v>9.1</v>
      </c>
      <c r="B132" s="82">
        <v>62</v>
      </c>
      <c r="C132" s="82">
        <v>23</v>
      </c>
      <c r="D132" s="84">
        <v>0.42399999999999999</v>
      </c>
      <c r="E132" s="82">
        <v>123</v>
      </c>
      <c r="F132" s="82">
        <v>2</v>
      </c>
      <c r="G132" s="29">
        <v>0</v>
      </c>
      <c r="H132" s="82">
        <v>49</v>
      </c>
      <c r="I132" s="82">
        <v>12</v>
      </c>
      <c r="J132" s="82">
        <v>3</v>
      </c>
      <c r="K132" s="62">
        <v>43</v>
      </c>
      <c r="L132" s="80">
        <v>1</v>
      </c>
      <c r="M132" s="30">
        <v>162</v>
      </c>
      <c r="N132" s="82">
        <v>0</v>
      </c>
      <c r="Q132">
        <v>15.9</v>
      </c>
      <c r="R132">
        <v>66</v>
      </c>
      <c r="S132">
        <v>9</v>
      </c>
      <c r="T132">
        <v>9.1999999999999998E-2</v>
      </c>
      <c r="U132">
        <v>230</v>
      </c>
      <c r="V132">
        <v>4</v>
      </c>
      <c r="W132">
        <v>0</v>
      </c>
      <c r="X132">
        <v>43</v>
      </c>
      <c r="Y132">
        <v>12</v>
      </c>
      <c r="Z132">
        <v>3</v>
      </c>
      <c r="AA132">
        <v>65</v>
      </c>
      <c r="AB132">
        <v>0</v>
      </c>
      <c r="AC132">
        <v>174</v>
      </c>
      <c r="AD132" s="106">
        <v>0</v>
      </c>
      <c r="AE132" s="107">
        <v>1</v>
      </c>
      <c r="AF132" s="108">
        <f t="shared" si="15"/>
        <v>1</v>
      </c>
      <c r="AG132" s="80">
        <f t="shared" si="16"/>
        <v>0</v>
      </c>
      <c r="AH132" s="80">
        <f t="shared" si="17"/>
        <v>0.78868132457344742</v>
      </c>
      <c r="AI132" s="106">
        <f t="shared" si="18"/>
        <v>0.78868132457344742</v>
      </c>
      <c r="AJ132" s="108">
        <f t="shared" si="19"/>
        <v>0.21131867542655258</v>
      </c>
      <c r="AK132" s="106">
        <f t="shared" si="20"/>
        <v>-1.5543879747988305</v>
      </c>
      <c r="AL132" s="108">
        <f t="shared" si="21"/>
        <v>0</v>
      </c>
      <c r="AM132" s="80">
        <f t="shared" si="22"/>
        <v>3.7321894195175718</v>
      </c>
      <c r="BP132">
        <v>0.85408244791461851</v>
      </c>
      <c r="BQ132">
        <v>0</v>
      </c>
      <c r="BR132">
        <v>1</v>
      </c>
      <c r="BS132" s="80">
        <f t="shared" si="26"/>
        <v>51</v>
      </c>
      <c r="BT132" s="80">
        <f t="shared" si="27"/>
        <v>77</v>
      </c>
      <c r="BU132" s="80">
        <f t="shared" si="23"/>
        <v>5.555555555555558E-2</v>
      </c>
      <c r="BV132" s="80">
        <f t="shared" si="24"/>
        <v>0.19791666666666663</v>
      </c>
      <c r="BW132" s="80">
        <f t="shared" si="25"/>
        <v>0</v>
      </c>
    </row>
    <row r="133" spans="1:75" ht="15.75" x14ac:dyDescent="0.5">
      <c r="A133" s="83">
        <v>9.6999999999999993</v>
      </c>
      <c r="B133" s="82">
        <v>62</v>
      </c>
      <c r="C133" s="82">
        <v>11</v>
      </c>
      <c r="D133" s="84">
        <v>1.1519999999999999</v>
      </c>
      <c r="E133" s="82">
        <v>106</v>
      </c>
      <c r="F133" s="82">
        <v>2</v>
      </c>
      <c r="G133" s="29">
        <v>1</v>
      </c>
      <c r="H133" s="82">
        <v>42</v>
      </c>
      <c r="I133" s="82">
        <v>8</v>
      </c>
      <c r="J133" s="82">
        <v>3</v>
      </c>
      <c r="K133" s="62">
        <v>49</v>
      </c>
      <c r="L133" s="80">
        <v>0</v>
      </c>
      <c r="M133" s="30">
        <v>178</v>
      </c>
      <c r="N133" s="82">
        <v>1</v>
      </c>
      <c r="Q133">
        <v>15.9</v>
      </c>
      <c r="R133">
        <v>84</v>
      </c>
      <c r="S133">
        <v>9</v>
      </c>
      <c r="T133">
        <v>1.2589999999999999</v>
      </c>
      <c r="U133">
        <v>175</v>
      </c>
      <c r="V133">
        <v>1</v>
      </c>
      <c r="W133">
        <v>1</v>
      </c>
      <c r="X133">
        <v>31</v>
      </c>
      <c r="Y133">
        <v>8</v>
      </c>
      <c r="Z133">
        <v>2</v>
      </c>
      <c r="AA133">
        <v>76</v>
      </c>
      <c r="AB133">
        <v>1</v>
      </c>
      <c r="AC133">
        <v>190</v>
      </c>
      <c r="AD133" s="106">
        <v>1</v>
      </c>
      <c r="AE133" s="107">
        <v>0</v>
      </c>
      <c r="AF133" s="108">
        <f t="shared" ref="AF133:AF153" si="28">AD133+AE133</f>
        <v>1</v>
      </c>
      <c r="AG133" s="80">
        <f t="shared" ref="AG133:AG153" si="29">IF(AF133=0,"",AD133/AF133)</f>
        <v>1</v>
      </c>
      <c r="AH133" s="80">
        <f t="shared" ref="AH133:AH153" si="30">1/(1+EXP(-$AO$5-MMULT(Q133:AC133,$AO$6:$AO$18)))</f>
        <v>0.67428193584121698</v>
      </c>
      <c r="AI133" s="106">
        <f t="shared" ref="AI133:AI153" si="31">AF133*AH133</f>
        <v>0.67428193584121698</v>
      </c>
      <c r="AJ133" s="108">
        <f t="shared" ref="AJ133:AJ153" si="32">AF133-AI133</f>
        <v>0.32571806415878302</v>
      </c>
      <c r="AK133" s="106">
        <f t="shared" ref="AK133:AK153" si="33">IFERROR(AF133*(AG133*LN(AH133)+(1-AG133)*LN(1-AH133)),0)</f>
        <v>-0.39410695309886346</v>
      </c>
      <c r="AL133" s="108">
        <f t="shared" ref="AL133:AL153" si="34">100*IF(AH133&gt;=$BL$10,AD133/AF133,AE133/AF133)</f>
        <v>100</v>
      </c>
      <c r="AM133" s="80">
        <f t="shared" ref="AM133:AM153" si="35">IFERROR((AD133-AI133)^2/AI133+(AE133-AJ133)^2/AJ133,0)</f>
        <v>0.48305915796546656</v>
      </c>
      <c r="BP133">
        <v>0.86995638711170542</v>
      </c>
      <c r="BQ133">
        <v>0</v>
      </c>
      <c r="BR133">
        <v>1</v>
      </c>
      <c r="BS133" s="80">
        <f t="shared" si="26"/>
        <v>51</v>
      </c>
      <c r="BT133" s="80">
        <f t="shared" si="27"/>
        <v>78</v>
      </c>
      <c r="BU133" s="80">
        <f t="shared" ref="BU133:BU154" si="36">1-BS133/BS$154</f>
        <v>5.555555555555558E-2</v>
      </c>
      <c r="BV133" s="80">
        <f t="shared" ref="BV133:BV154" si="37">1-BT133/BT$154</f>
        <v>0.1875</v>
      </c>
      <c r="BW133" s="80">
        <f t="shared" ref="BW133:BW154" si="38">(BU133-BU134)*BV133</f>
        <v>0</v>
      </c>
    </row>
    <row r="134" spans="1:75" ht="15.75" x14ac:dyDescent="0.5">
      <c r="A134" s="83">
        <v>7.8</v>
      </c>
      <c r="B134" s="82">
        <v>46</v>
      </c>
      <c r="C134" s="82">
        <v>17</v>
      </c>
      <c r="D134" s="84">
        <v>1.4810000000000001</v>
      </c>
      <c r="E134" s="82">
        <v>126</v>
      </c>
      <c r="F134" s="82">
        <v>3</v>
      </c>
      <c r="G134" s="29">
        <v>0</v>
      </c>
      <c r="H134" s="82">
        <v>40</v>
      </c>
      <c r="I134" s="82">
        <v>1</v>
      </c>
      <c r="J134" s="82">
        <v>6</v>
      </c>
      <c r="K134" s="62">
        <v>24</v>
      </c>
      <c r="L134" s="80">
        <v>0</v>
      </c>
      <c r="M134" s="30">
        <v>165</v>
      </c>
      <c r="N134" s="82">
        <v>0</v>
      </c>
      <c r="Q134">
        <v>16.100000000000001</v>
      </c>
      <c r="R134">
        <v>98</v>
      </c>
      <c r="S134">
        <v>3</v>
      </c>
      <c r="T134">
        <v>0.97399999999999998</v>
      </c>
      <c r="U134">
        <v>201</v>
      </c>
      <c r="V134">
        <v>1</v>
      </c>
      <c r="W134">
        <v>1</v>
      </c>
      <c r="X134">
        <v>37</v>
      </c>
      <c r="Y134">
        <v>6</v>
      </c>
      <c r="Z134">
        <v>3</v>
      </c>
      <c r="AA134">
        <v>106</v>
      </c>
      <c r="AB134">
        <v>0</v>
      </c>
      <c r="AC134">
        <v>194</v>
      </c>
      <c r="AD134" s="106">
        <v>1</v>
      </c>
      <c r="AE134" s="107">
        <v>0</v>
      </c>
      <c r="AF134" s="108">
        <f t="shared" si="28"/>
        <v>1</v>
      </c>
      <c r="AG134" s="80">
        <f t="shared" si="29"/>
        <v>1</v>
      </c>
      <c r="AH134" s="80">
        <f t="shared" si="30"/>
        <v>0.91149774297467667</v>
      </c>
      <c r="AI134" s="106">
        <f t="shared" si="31"/>
        <v>0.91149774297467667</v>
      </c>
      <c r="AJ134" s="108">
        <f t="shared" si="32"/>
        <v>8.8502257025323328E-2</v>
      </c>
      <c r="AK134" s="106">
        <f t="shared" si="33"/>
        <v>-9.2666161032500749E-2</v>
      </c>
      <c r="AL134" s="108">
        <f t="shared" si="34"/>
        <v>100</v>
      </c>
      <c r="AM134" s="80">
        <f t="shared" si="35"/>
        <v>9.7095420923913475E-2</v>
      </c>
      <c r="BP134">
        <v>0.87449497857233194</v>
      </c>
      <c r="BQ134">
        <v>0</v>
      </c>
      <c r="BR134">
        <v>1</v>
      </c>
      <c r="BS134" s="80">
        <f t="shared" ref="BS134:BS154" si="39">BS133+BQ134</f>
        <v>51</v>
      </c>
      <c r="BT134" s="80">
        <f t="shared" ref="BT134:BT154" si="40">BT133+BR134</f>
        <v>79</v>
      </c>
      <c r="BU134" s="80">
        <f t="shared" si="36"/>
        <v>5.555555555555558E-2</v>
      </c>
      <c r="BV134" s="80">
        <f t="shared" si="37"/>
        <v>0.17708333333333337</v>
      </c>
      <c r="BW134" s="80">
        <f t="shared" si="38"/>
        <v>0</v>
      </c>
    </row>
    <row r="135" spans="1:75" ht="15.75" x14ac:dyDescent="0.5">
      <c r="A135" s="83">
        <v>13.9</v>
      </c>
      <c r="B135" s="82">
        <v>66</v>
      </c>
      <c r="C135" s="82">
        <v>7</v>
      </c>
      <c r="D135" s="84">
        <v>2.2850000000000001</v>
      </c>
      <c r="E135" s="82">
        <v>200</v>
      </c>
      <c r="F135" s="82">
        <v>3</v>
      </c>
      <c r="G135" s="29">
        <v>1</v>
      </c>
      <c r="H135" s="82">
        <v>32</v>
      </c>
      <c r="I135" s="82">
        <v>9</v>
      </c>
      <c r="J135" s="82">
        <v>2</v>
      </c>
      <c r="K135" s="62">
        <v>62</v>
      </c>
      <c r="L135" s="80">
        <v>0</v>
      </c>
      <c r="M135" s="30">
        <v>177</v>
      </c>
      <c r="N135" s="82">
        <v>1</v>
      </c>
      <c r="Q135">
        <v>16.2</v>
      </c>
      <c r="R135">
        <v>67</v>
      </c>
      <c r="S135">
        <v>8</v>
      </c>
      <c r="T135">
        <v>4.4999999999999998E-2</v>
      </c>
      <c r="U135">
        <v>187</v>
      </c>
      <c r="V135">
        <v>0</v>
      </c>
      <c r="W135">
        <v>1</v>
      </c>
      <c r="X135">
        <v>29</v>
      </c>
      <c r="Y135">
        <v>13</v>
      </c>
      <c r="Z135">
        <v>1</v>
      </c>
      <c r="AA135">
        <v>45</v>
      </c>
      <c r="AB135">
        <v>1</v>
      </c>
      <c r="AC135">
        <v>192</v>
      </c>
      <c r="AD135" s="106">
        <v>1</v>
      </c>
      <c r="AE135" s="107">
        <v>0</v>
      </c>
      <c r="AF135" s="108">
        <f t="shared" si="28"/>
        <v>1</v>
      </c>
      <c r="AG135" s="80">
        <f t="shared" si="29"/>
        <v>1</v>
      </c>
      <c r="AH135" s="80">
        <f t="shared" si="30"/>
        <v>0.44589452532572094</v>
      </c>
      <c r="AI135" s="106">
        <f t="shared" si="31"/>
        <v>0.44589452532572094</v>
      </c>
      <c r="AJ135" s="108">
        <f t="shared" si="32"/>
        <v>0.55410547467427906</v>
      </c>
      <c r="AK135" s="106">
        <f t="shared" si="33"/>
        <v>-0.80767284523138794</v>
      </c>
      <c r="AL135" s="108">
        <f t="shared" si="34"/>
        <v>0</v>
      </c>
      <c r="AM135" s="80">
        <f t="shared" si="35"/>
        <v>1.2426828391075473</v>
      </c>
      <c r="BP135">
        <v>0.88188188616391894</v>
      </c>
      <c r="BQ135">
        <v>0</v>
      </c>
      <c r="BR135">
        <v>1</v>
      </c>
      <c r="BS135" s="80">
        <f t="shared" si="39"/>
        <v>51</v>
      </c>
      <c r="BT135" s="80">
        <f t="shared" si="40"/>
        <v>80</v>
      </c>
      <c r="BU135" s="80">
        <f t="shared" si="36"/>
        <v>5.555555555555558E-2</v>
      </c>
      <c r="BV135" s="80">
        <f t="shared" si="37"/>
        <v>0.16666666666666663</v>
      </c>
      <c r="BW135" s="80">
        <f t="shared" si="38"/>
        <v>0</v>
      </c>
    </row>
    <row r="136" spans="1:75" ht="15.75" x14ac:dyDescent="0.5">
      <c r="A136" s="83">
        <v>10.3</v>
      </c>
      <c r="B136" s="82">
        <v>56</v>
      </c>
      <c r="C136" s="82">
        <v>11</v>
      </c>
      <c r="D136" s="84">
        <v>0.29199999999999998</v>
      </c>
      <c r="E136" s="82">
        <v>47</v>
      </c>
      <c r="F136" s="82">
        <v>3</v>
      </c>
      <c r="G136" s="29">
        <v>0</v>
      </c>
      <c r="H136" s="82">
        <v>34</v>
      </c>
      <c r="I136" s="82">
        <v>9</v>
      </c>
      <c r="J136" s="82">
        <v>2</v>
      </c>
      <c r="K136" s="62">
        <v>30</v>
      </c>
      <c r="L136" s="80">
        <v>0</v>
      </c>
      <c r="M136" s="30">
        <v>186</v>
      </c>
      <c r="N136" s="82">
        <v>1</v>
      </c>
      <c r="Q136">
        <v>16.2</v>
      </c>
      <c r="R136">
        <v>67</v>
      </c>
      <c r="S136">
        <v>9</v>
      </c>
      <c r="T136">
        <v>0.63700000000000001</v>
      </c>
      <c r="U136">
        <v>188</v>
      </c>
      <c r="V136">
        <v>4</v>
      </c>
      <c r="W136">
        <v>1</v>
      </c>
      <c r="X136">
        <v>30</v>
      </c>
      <c r="Y136">
        <v>12</v>
      </c>
      <c r="Z136">
        <v>1</v>
      </c>
      <c r="AA136">
        <v>49</v>
      </c>
      <c r="AB136">
        <v>1</v>
      </c>
      <c r="AC136">
        <v>190</v>
      </c>
      <c r="AD136" s="106">
        <v>0</v>
      </c>
      <c r="AE136" s="107">
        <v>1</v>
      </c>
      <c r="AF136" s="108">
        <f t="shared" si="28"/>
        <v>1</v>
      </c>
      <c r="AG136" s="80">
        <f t="shared" si="29"/>
        <v>0</v>
      </c>
      <c r="AH136" s="80">
        <f t="shared" si="30"/>
        <v>0.81279656412489232</v>
      </c>
      <c r="AI136" s="106">
        <f t="shared" si="31"/>
        <v>0.81279656412489232</v>
      </c>
      <c r="AJ136" s="108">
        <f t="shared" si="32"/>
        <v>0.18720343587510768</v>
      </c>
      <c r="AK136" s="106">
        <f t="shared" si="33"/>
        <v>-1.6755593610733837</v>
      </c>
      <c r="AL136" s="108">
        <f t="shared" si="34"/>
        <v>0</v>
      </c>
      <c r="AM136" s="80">
        <f t="shared" si="35"/>
        <v>4.3417822986280425</v>
      </c>
      <c r="BP136">
        <v>0.88786506226704676</v>
      </c>
      <c r="BQ136">
        <v>0</v>
      </c>
      <c r="BR136">
        <v>1</v>
      </c>
      <c r="BS136" s="80">
        <f t="shared" si="39"/>
        <v>51</v>
      </c>
      <c r="BT136" s="80">
        <f t="shared" si="40"/>
        <v>81</v>
      </c>
      <c r="BU136" s="80">
        <f t="shared" si="36"/>
        <v>5.555555555555558E-2</v>
      </c>
      <c r="BV136" s="80">
        <f t="shared" si="37"/>
        <v>0.15625</v>
      </c>
      <c r="BW136" s="80">
        <f t="shared" si="38"/>
        <v>0</v>
      </c>
    </row>
    <row r="137" spans="1:75" ht="15.75" x14ac:dyDescent="0.5">
      <c r="A137" s="83">
        <v>11.7</v>
      </c>
      <c r="B137" s="82">
        <v>82</v>
      </c>
      <c r="C137" s="82">
        <v>15</v>
      </c>
      <c r="D137" s="84">
        <v>0.88800000000000001</v>
      </c>
      <c r="E137" s="82">
        <v>202</v>
      </c>
      <c r="F137" s="82">
        <v>5</v>
      </c>
      <c r="G137" s="29">
        <v>1</v>
      </c>
      <c r="H137" s="82">
        <v>40</v>
      </c>
      <c r="I137" s="82">
        <v>7</v>
      </c>
      <c r="J137" s="82">
        <v>3</v>
      </c>
      <c r="K137" s="62">
        <v>61</v>
      </c>
      <c r="L137" s="80">
        <v>1</v>
      </c>
      <c r="M137" s="30">
        <v>163</v>
      </c>
      <c r="N137" s="82">
        <v>1</v>
      </c>
      <c r="Q137">
        <v>16.3</v>
      </c>
      <c r="R137">
        <v>102</v>
      </c>
      <c r="S137">
        <v>12</v>
      </c>
      <c r="T137">
        <v>8.4000000000000005E-2</v>
      </c>
      <c r="U137">
        <v>249</v>
      </c>
      <c r="V137">
        <v>2</v>
      </c>
      <c r="W137">
        <v>1</v>
      </c>
      <c r="X137">
        <v>38</v>
      </c>
      <c r="Y137">
        <v>11</v>
      </c>
      <c r="Z137">
        <v>2</v>
      </c>
      <c r="AA137">
        <v>114</v>
      </c>
      <c r="AB137">
        <v>1</v>
      </c>
      <c r="AC137">
        <v>177</v>
      </c>
      <c r="AD137" s="106">
        <v>1</v>
      </c>
      <c r="AE137" s="107">
        <v>0</v>
      </c>
      <c r="AF137" s="108">
        <f t="shared" si="28"/>
        <v>1</v>
      </c>
      <c r="AG137" s="80">
        <f t="shared" si="29"/>
        <v>1</v>
      </c>
      <c r="AH137" s="80">
        <f t="shared" si="30"/>
        <v>0.73509034982973831</v>
      </c>
      <c r="AI137" s="106">
        <f t="shared" si="31"/>
        <v>0.73509034982973831</v>
      </c>
      <c r="AJ137" s="108">
        <f t="shared" si="32"/>
        <v>0.26490965017026169</v>
      </c>
      <c r="AK137" s="106">
        <f t="shared" si="33"/>
        <v>-0.30776186238553205</v>
      </c>
      <c r="AL137" s="108">
        <f t="shared" si="34"/>
        <v>100</v>
      </c>
      <c r="AM137" s="80">
        <f t="shared" si="35"/>
        <v>0.36037699342893031</v>
      </c>
      <c r="BP137">
        <v>0.88995671705958401</v>
      </c>
      <c r="BQ137">
        <v>0</v>
      </c>
      <c r="BR137">
        <v>1</v>
      </c>
      <c r="BS137" s="80">
        <f t="shared" si="39"/>
        <v>51</v>
      </c>
      <c r="BT137" s="80">
        <f t="shared" si="40"/>
        <v>82</v>
      </c>
      <c r="BU137" s="80">
        <f t="shared" si="36"/>
        <v>5.555555555555558E-2</v>
      </c>
      <c r="BV137" s="80">
        <f t="shared" si="37"/>
        <v>0.14583333333333337</v>
      </c>
      <c r="BW137" s="80">
        <f t="shared" si="38"/>
        <v>0</v>
      </c>
    </row>
    <row r="138" spans="1:75" ht="15.75" x14ac:dyDescent="0.5">
      <c r="A138" s="83">
        <v>9.4</v>
      </c>
      <c r="B138" s="82">
        <v>44</v>
      </c>
      <c r="C138" s="82">
        <v>12</v>
      </c>
      <c r="D138" s="84">
        <v>2.3239999999999998</v>
      </c>
      <c r="E138" s="82">
        <v>97</v>
      </c>
      <c r="F138" s="82">
        <v>2</v>
      </c>
      <c r="G138" s="29">
        <v>0</v>
      </c>
      <c r="H138" s="82">
        <v>49</v>
      </c>
      <c r="I138" s="82">
        <v>19</v>
      </c>
      <c r="J138" s="82">
        <v>3</v>
      </c>
      <c r="K138" s="62">
        <v>21</v>
      </c>
      <c r="L138" s="80">
        <v>1</v>
      </c>
      <c r="M138" s="30">
        <v>179</v>
      </c>
      <c r="N138" s="82">
        <v>1</v>
      </c>
      <c r="Q138">
        <v>16.7</v>
      </c>
      <c r="R138">
        <v>68</v>
      </c>
      <c r="S138">
        <v>4</v>
      </c>
      <c r="T138">
        <v>2.3519999999999999</v>
      </c>
      <c r="U138">
        <v>209</v>
      </c>
      <c r="V138">
        <v>0</v>
      </c>
      <c r="W138">
        <v>1</v>
      </c>
      <c r="X138">
        <v>30</v>
      </c>
      <c r="Y138">
        <v>12</v>
      </c>
      <c r="Z138">
        <v>2</v>
      </c>
      <c r="AA138">
        <v>51</v>
      </c>
      <c r="AB138">
        <v>1</v>
      </c>
      <c r="AC138">
        <v>189</v>
      </c>
      <c r="AD138" s="106">
        <v>1</v>
      </c>
      <c r="AE138" s="107">
        <v>0</v>
      </c>
      <c r="AF138" s="108">
        <f t="shared" si="28"/>
        <v>1</v>
      </c>
      <c r="AG138" s="80">
        <f t="shared" si="29"/>
        <v>1</v>
      </c>
      <c r="AH138" s="80">
        <f t="shared" si="30"/>
        <v>0.71457694491801149</v>
      </c>
      <c r="AI138" s="106">
        <f t="shared" si="31"/>
        <v>0.71457694491801149</v>
      </c>
      <c r="AJ138" s="108">
        <f t="shared" si="32"/>
        <v>0.28542305508198851</v>
      </c>
      <c r="AK138" s="106">
        <f t="shared" si="33"/>
        <v>-0.33606459683238632</v>
      </c>
      <c r="AL138" s="108">
        <f t="shared" si="34"/>
        <v>100</v>
      </c>
      <c r="AM138" s="80">
        <f t="shared" si="35"/>
        <v>0.39942942059897713</v>
      </c>
      <c r="BP138">
        <v>0.89270084324437227</v>
      </c>
      <c r="BQ138">
        <v>0</v>
      </c>
      <c r="BR138">
        <v>1</v>
      </c>
      <c r="BS138" s="80">
        <f t="shared" si="39"/>
        <v>51</v>
      </c>
      <c r="BT138" s="80">
        <f t="shared" si="40"/>
        <v>83</v>
      </c>
      <c r="BU138" s="80">
        <f t="shared" si="36"/>
        <v>5.555555555555558E-2</v>
      </c>
      <c r="BV138" s="80">
        <f t="shared" si="37"/>
        <v>0.13541666666666663</v>
      </c>
      <c r="BW138" s="80">
        <f t="shared" si="38"/>
        <v>0</v>
      </c>
    </row>
    <row r="139" spans="1:75" ht="15.75" x14ac:dyDescent="0.5">
      <c r="A139" s="83">
        <v>9.5</v>
      </c>
      <c r="B139" s="82">
        <v>44</v>
      </c>
      <c r="C139" s="82">
        <v>10</v>
      </c>
      <c r="D139" s="84">
        <v>0.19600000000000001</v>
      </c>
      <c r="E139" s="82">
        <v>49</v>
      </c>
      <c r="F139" s="82">
        <v>3</v>
      </c>
      <c r="G139" s="29">
        <v>0</v>
      </c>
      <c r="H139" s="82">
        <v>33</v>
      </c>
      <c r="I139" s="82">
        <v>12</v>
      </c>
      <c r="J139" s="82">
        <v>2</v>
      </c>
      <c r="K139" s="62">
        <v>15</v>
      </c>
      <c r="L139" s="80">
        <v>0</v>
      </c>
      <c r="M139" s="30">
        <v>189</v>
      </c>
      <c r="N139" s="82">
        <v>1</v>
      </c>
      <c r="Q139">
        <v>16.8</v>
      </c>
      <c r="R139">
        <v>86</v>
      </c>
      <c r="S139">
        <v>8</v>
      </c>
      <c r="T139">
        <v>2.2839999999999998</v>
      </c>
      <c r="U139">
        <v>201</v>
      </c>
      <c r="V139">
        <v>0</v>
      </c>
      <c r="W139">
        <v>1</v>
      </c>
      <c r="X139">
        <v>38</v>
      </c>
      <c r="Y139">
        <v>10</v>
      </c>
      <c r="Z139">
        <v>2</v>
      </c>
      <c r="AA139">
        <v>78</v>
      </c>
      <c r="AB139">
        <v>1</v>
      </c>
      <c r="AC139">
        <v>192</v>
      </c>
      <c r="AD139" s="106">
        <v>1</v>
      </c>
      <c r="AE139" s="107">
        <v>0</v>
      </c>
      <c r="AF139" s="108">
        <f t="shared" si="28"/>
        <v>1</v>
      </c>
      <c r="AG139" s="80">
        <f t="shared" si="29"/>
        <v>1</v>
      </c>
      <c r="AH139" s="80">
        <f t="shared" si="30"/>
        <v>0.71396961588261998</v>
      </c>
      <c r="AI139" s="106">
        <f t="shared" si="31"/>
        <v>0.71396961588261998</v>
      </c>
      <c r="AJ139" s="108">
        <f t="shared" si="32"/>
        <v>0.28603038411738002</v>
      </c>
      <c r="AK139" s="106">
        <f t="shared" si="33"/>
        <v>-0.3369148723342798</v>
      </c>
      <c r="AL139" s="108">
        <f t="shared" si="34"/>
        <v>100</v>
      </c>
      <c r="AM139" s="80">
        <f t="shared" si="35"/>
        <v>0.40061982716699363</v>
      </c>
      <c r="BP139">
        <v>0.89512194070745343</v>
      </c>
      <c r="BQ139">
        <v>0</v>
      </c>
      <c r="BR139">
        <v>1</v>
      </c>
      <c r="BS139" s="80">
        <f t="shared" si="39"/>
        <v>51</v>
      </c>
      <c r="BT139" s="80">
        <f t="shared" si="40"/>
        <v>84</v>
      </c>
      <c r="BU139" s="80">
        <f t="shared" si="36"/>
        <v>5.555555555555558E-2</v>
      </c>
      <c r="BV139" s="80">
        <f t="shared" si="37"/>
        <v>0.125</v>
      </c>
      <c r="BW139" s="80">
        <f t="shared" si="38"/>
        <v>2.3148148148148112E-3</v>
      </c>
    </row>
    <row r="140" spans="1:75" ht="15.75" x14ac:dyDescent="0.5">
      <c r="A140" s="83">
        <v>8.6999999999999993</v>
      </c>
      <c r="B140" s="82">
        <v>51</v>
      </c>
      <c r="C140" s="82">
        <v>15</v>
      </c>
      <c r="D140" s="84">
        <v>0.18</v>
      </c>
      <c r="E140" s="82">
        <v>84</v>
      </c>
      <c r="F140" s="82">
        <v>4</v>
      </c>
      <c r="G140" s="29">
        <v>1</v>
      </c>
      <c r="H140" s="82">
        <v>40</v>
      </c>
      <c r="I140" s="82">
        <v>8</v>
      </c>
      <c r="J140" s="82">
        <v>3</v>
      </c>
      <c r="K140" s="62">
        <v>26</v>
      </c>
      <c r="L140" s="80">
        <v>1</v>
      </c>
      <c r="M140" s="30">
        <v>180</v>
      </c>
      <c r="N140" s="82">
        <v>1</v>
      </c>
      <c r="Q140">
        <v>16.899999999999999</v>
      </c>
      <c r="R140">
        <v>85</v>
      </c>
      <c r="S140">
        <v>12</v>
      </c>
      <c r="T140">
        <v>1.86</v>
      </c>
      <c r="U140">
        <v>311</v>
      </c>
      <c r="V140">
        <v>2</v>
      </c>
      <c r="W140">
        <v>1</v>
      </c>
      <c r="X140">
        <v>37</v>
      </c>
      <c r="Y140">
        <v>13</v>
      </c>
      <c r="Z140">
        <v>2</v>
      </c>
      <c r="AA140">
        <v>62</v>
      </c>
      <c r="AB140">
        <v>1</v>
      </c>
      <c r="AC140">
        <v>172</v>
      </c>
      <c r="AD140" s="106">
        <v>1</v>
      </c>
      <c r="AE140" s="107">
        <v>0</v>
      </c>
      <c r="AF140" s="108">
        <f t="shared" si="28"/>
        <v>1</v>
      </c>
      <c r="AG140" s="80">
        <f t="shared" si="29"/>
        <v>1</v>
      </c>
      <c r="AH140" s="80">
        <f t="shared" si="30"/>
        <v>0.86995638711170542</v>
      </c>
      <c r="AI140" s="106">
        <f t="shared" si="31"/>
        <v>0.86995638711170542</v>
      </c>
      <c r="AJ140" s="108">
        <f t="shared" si="32"/>
        <v>0.13004361288829458</v>
      </c>
      <c r="AK140" s="106">
        <f t="shared" si="33"/>
        <v>-0.13931219834670633</v>
      </c>
      <c r="AL140" s="108">
        <f t="shared" si="34"/>
        <v>100</v>
      </c>
      <c r="AM140" s="80">
        <f t="shared" si="35"/>
        <v>0.14948291065491831</v>
      </c>
      <c r="BP140">
        <v>0.90577423677299806</v>
      </c>
      <c r="BQ140">
        <v>1</v>
      </c>
      <c r="BR140">
        <v>0</v>
      </c>
      <c r="BS140" s="80">
        <f t="shared" si="39"/>
        <v>52</v>
      </c>
      <c r="BT140" s="80">
        <f t="shared" si="40"/>
        <v>84</v>
      </c>
      <c r="BU140" s="80">
        <f t="shared" si="36"/>
        <v>3.703703703703709E-2</v>
      </c>
      <c r="BV140" s="80">
        <f t="shared" si="37"/>
        <v>0.125</v>
      </c>
      <c r="BW140" s="80">
        <f t="shared" si="38"/>
        <v>0</v>
      </c>
    </row>
    <row r="141" spans="1:75" ht="15.75" x14ac:dyDescent="0.5">
      <c r="A141" s="83">
        <v>12.8</v>
      </c>
      <c r="B141" s="82">
        <v>70</v>
      </c>
      <c r="C141" s="82">
        <v>13</v>
      </c>
      <c r="D141" s="84">
        <v>1.4159999999999999</v>
      </c>
      <c r="E141" s="82">
        <v>209</v>
      </c>
      <c r="F141" s="82">
        <v>2</v>
      </c>
      <c r="G141" s="29">
        <v>1</v>
      </c>
      <c r="H141" s="82">
        <v>45</v>
      </c>
      <c r="I141" s="82">
        <v>6</v>
      </c>
      <c r="J141" s="82">
        <v>3</v>
      </c>
      <c r="K141" s="62">
        <v>57</v>
      </c>
      <c r="L141" s="80">
        <v>0</v>
      </c>
      <c r="M141" s="30">
        <v>175</v>
      </c>
      <c r="N141" s="82">
        <v>1</v>
      </c>
      <c r="Q141">
        <v>17</v>
      </c>
      <c r="R141">
        <v>75</v>
      </c>
      <c r="S141">
        <v>7</v>
      </c>
      <c r="T141">
        <v>0.995</v>
      </c>
      <c r="U141">
        <v>185</v>
      </c>
      <c r="V141">
        <v>2</v>
      </c>
      <c r="W141">
        <v>1</v>
      </c>
      <c r="X141">
        <v>30</v>
      </c>
      <c r="Y141">
        <v>10</v>
      </c>
      <c r="Z141">
        <v>2</v>
      </c>
      <c r="AA141">
        <v>58</v>
      </c>
      <c r="AB141">
        <v>1</v>
      </c>
      <c r="AC141">
        <v>189</v>
      </c>
      <c r="AD141" s="106">
        <v>1</v>
      </c>
      <c r="AE141" s="107">
        <v>0</v>
      </c>
      <c r="AF141" s="108">
        <f t="shared" si="28"/>
        <v>1</v>
      </c>
      <c r="AG141" s="80">
        <f t="shared" si="29"/>
        <v>1</v>
      </c>
      <c r="AH141" s="80">
        <f t="shared" si="30"/>
        <v>0.61406885630352848</v>
      </c>
      <c r="AI141" s="106">
        <f t="shared" si="31"/>
        <v>0.61406885630352848</v>
      </c>
      <c r="AJ141" s="108">
        <f t="shared" si="32"/>
        <v>0.38593114369647152</v>
      </c>
      <c r="AK141" s="106">
        <f t="shared" si="33"/>
        <v>-0.4876482133058207</v>
      </c>
      <c r="AL141" s="108">
        <f t="shared" si="34"/>
        <v>100</v>
      </c>
      <c r="AM141" s="80">
        <f t="shared" si="35"/>
        <v>0.6284818709413742</v>
      </c>
      <c r="BP141">
        <v>0.91149774297467667</v>
      </c>
      <c r="BQ141">
        <v>0</v>
      </c>
      <c r="BR141">
        <v>1</v>
      </c>
      <c r="BS141" s="80">
        <f t="shared" si="39"/>
        <v>52</v>
      </c>
      <c r="BT141" s="80">
        <f t="shared" si="40"/>
        <v>85</v>
      </c>
      <c r="BU141" s="80">
        <f t="shared" si="36"/>
        <v>3.703703703703709E-2</v>
      </c>
      <c r="BV141" s="80">
        <f t="shared" si="37"/>
        <v>0.11458333333333337</v>
      </c>
      <c r="BW141" s="80">
        <f t="shared" si="38"/>
        <v>0</v>
      </c>
    </row>
    <row r="142" spans="1:75" ht="15.75" x14ac:dyDescent="0.5">
      <c r="A142" s="83">
        <v>6.6</v>
      </c>
      <c r="B142" s="82">
        <v>44</v>
      </c>
      <c r="C142" s="82">
        <v>2</v>
      </c>
      <c r="D142" s="84">
        <v>0.115</v>
      </c>
      <c r="E142" s="82">
        <v>70</v>
      </c>
      <c r="F142" s="82">
        <v>3</v>
      </c>
      <c r="G142" s="29">
        <v>0</v>
      </c>
      <c r="H142" s="82">
        <v>46</v>
      </c>
      <c r="I142" s="82">
        <v>6</v>
      </c>
      <c r="J142" s="82">
        <v>3</v>
      </c>
      <c r="K142" s="62">
        <v>19</v>
      </c>
      <c r="L142" s="80">
        <v>0</v>
      </c>
      <c r="M142" s="30">
        <v>167</v>
      </c>
      <c r="N142" s="82">
        <v>0</v>
      </c>
      <c r="Q142">
        <v>17.100000000000001</v>
      </c>
      <c r="R142">
        <v>65</v>
      </c>
      <c r="S142">
        <v>8</v>
      </c>
      <c r="T142">
        <v>0.93700000000000006</v>
      </c>
      <c r="U142">
        <v>215</v>
      </c>
      <c r="V142">
        <v>4</v>
      </c>
      <c r="W142">
        <v>1</v>
      </c>
      <c r="X142">
        <v>31</v>
      </c>
      <c r="Y142">
        <v>12</v>
      </c>
      <c r="Z142">
        <v>5</v>
      </c>
      <c r="AA142">
        <v>42</v>
      </c>
      <c r="AB142">
        <v>1</v>
      </c>
      <c r="AC142">
        <v>192</v>
      </c>
      <c r="AD142" s="106">
        <v>0</v>
      </c>
      <c r="AE142" s="107">
        <v>1</v>
      </c>
      <c r="AF142" s="108">
        <f t="shared" si="28"/>
        <v>1</v>
      </c>
      <c r="AG142" s="80">
        <f t="shared" si="29"/>
        <v>0</v>
      </c>
      <c r="AH142" s="80">
        <f t="shared" si="30"/>
        <v>0.74070285620031184</v>
      </c>
      <c r="AI142" s="106">
        <f t="shared" si="31"/>
        <v>0.74070285620031184</v>
      </c>
      <c r="AJ142" s="108">
        <f t="shared" si="32"/>
        <v>0.25929714379968816</v>
      </c>
      <c r="AK142" s="106">
        <f t="shared" si="33"/>
        <v>-1.3497806015398806</v>
      </c>
      <c r="AL142" s="108">
        <f t="shared" si="34"/>
        <v>0</v>
      </c>
      <c r="AM142" s="80">
        <f t="shared" si="35"/>
        <v>2.8565793103086339</v>
      </c>
      <c r="BP142">
        <v>0.92015400772651734</v>
      </c>
      <c r="BQ142">
        <v>0</v>
      </c>
      <c r="BR142">
        <v>1</v>
      </c>
      <c r="BS142" s="80">
        <f t="shared" si="39"/>
        <v>52</v>
      </c>
      <c r="BT142" s="80">
        <f t="shared" si="40"/>
        <v>86</v>
      </c>
      <c r="BU142" s="80">
        <f t="shared" si="36"/>
        <v>3.703703703703709E-2</v>
      </c>
      <c r="BV142" s="80">
        <f t="shared" si="37"/>
        <v>0.10416666666666663</v>
      </c>
      <c r="BW142" s="80">
        <f t="shared" si="38"/>
        <v>0</v>
      </c>
    </row>
    <row r="143" spans="1:75" ht="15.75" x14ac:dyDescent="0.5">
      <c r="A143" s="83">
        <v>17</v>
      </c>
      <c r="B143" s="82">
        <v>75</v>
      </c>
      <c r="C143" s="82">
        <v>7</v>
      </c>
      <c r="D143" s="84">
        <v>0.995</v>
      </c>
      <c r="E143" s="82">
        <v>185</v>
      </c>
      <c r="F143" s="82">
        <v>2</v>
      </c>
      <c r="G143" s="29">
        <v>1</v>
      </c>
      <c r="H143" s="82">
        <v>30</v>
      </c>
      <c r="I143" s="82">
        <v>10</v>
      </c>
      <c r="J143" s="82">
        <v>2</v>
      </c>
      <c r="K143" s="62">
        <v>58</v>
      </c>
      <c r="L143" s="80">
        <v>1</v>
      </c>
      <c r="M143" s="30">
        <v>189</v>
      </c>
      <c r="N143" s="82">
        <v>1</v>
      </c>
      <c r="Q143">
        <v>17.100000000000001</v>
      </c>
      <c r="R143">
        <v>76</v>
      </c>
      <c r="S143">
        <v>5</v>
      </c>
      <c r="T143">
        <v>0.81899999999999995</v>
      </c>
      <c r="U143">
        <v>266</v>
      </c>
      <c r="V143">
        <v>4</v>
      </c>
      <c r="W143">
        <v>1</v>
      </c>
      <c r="X143">
        <v>52</v>
      </c>
      <c r="Y143">
        <v>18</v>
      </c>
      <c r="Z143">
        <v>5</v>
      </c>
      <c r="AA143">
        <v>87</v>
      </c>
      <c r="AB143">
        <v>1</v>
      </c>
      <c r="AC143">
        <v>186</v>
      </c>
      <c r="AD143" s="106">
        <v>0</v>
      </c>
      <c r="AE143" s="107">
        <v>1</v>
      </c>
      <c r="AF143" s="108">
        <f t="shared" si="28"/>
        <v>1</v>
      </c>
      <c r="AG143" s="80">
        <f t="shared" si="29"/>
        <v>0</v>
      </c>
      <c r="AH143" s="80">
        <f t="shared" si="30"/>
        <v>0.65551590396661163</v>
      </c>
      <c r="AI143" s="106">
        <f t="shared" si="31"/>
        <v>0.65551590396661163</v>
      </c>
      <c r="AJ143" s="108">
        <f t="shared" si="32"/>
        <v>0.34448409603338837</v>
      </c>
      <c r="AK143" s="106">
        <f t="shared" si="33"/>
        <v>-1.0657073549543428</v>
      </c>
      <c r="AL143" s="108">
        <f t="shared" si="34"/>
        <v>0</v>
      </c>
      <c r="AM143" s="80">
        <f t="shared" si="35"/>
        <v>1.9028916327767922</v>
      </c>
      <c r="BP143">
        <v>0.92075962738612926</v>
      </c>
      <c r="BQ143">
        <v>0</v>
      </c>
      <c r="BR143">
        <v>1</v>
      </c>
      <c r="BS143" s="80">
        <f t="shared" si="39"/>
        <v>52</v>
      </c>
      <c r="BT143" s="80">
        <f t="shared" si="40"/>
        <v>87</v>
      </c>
      <c r="BU143" s="80">
        <f t="shared" si="36"/>
        <v>3.703703703703709E-2</v>
      </c>
      <c r="BV143" s="80">
        <f t="shared" si="37"/>
        <v>9.375E-2</v>
      </c>
      <c r="BW143" s="80">
        <f t="shared" si="38"/>
        <v>0</v>
      </c>
    </row>
    <row r="144" spans="1:75" ht="15.75" x14ac:dyDescent="0.5">
      <c r="A144" s="83">
        <v>16.7</v>
      </c>
      <c r="B144" s="82">
        <v>68</v>
      </c>
      <c r="C144" s="82">
        <v>4</v>
      </c>
      <c r="D144" s="84">
        <v>2.3519999999999999</v>
      </c>
      <c r="E144" s="82">
        <v>209</v>
      </c>
      <c r="F144" s="82">
        <v>0</v>
      </c>
      <c r="G144" s="29">
        <v>1</v>
      </c>
      <c r="H144" s="82">
        <v>30</v>
      </c>
      <c r="I144" s="82">
        <v>12</v>
      </c>
      <c r="J144" s="82">
        <v>2</v>
      </c>
      <c r="K144" s="62">
        <v>51</v>
      </c>
      <c r="L144" s="80">
        <v>1</v>
      </c>
      <c r="M144" s="30">
        <v>189</v>
      </c>
      <c r="N144" s="82">
        <v>1</v>
      </c>
      <c r="Q144">
        <v>18.2</v>
      </c>
      <c r="R144">
        <v>66</v>
      </c>
      <c r="S144">
        <v>7</v>
      </c>
      <c r="T144">
        <v>1.3720000000000001</v>
      </c>
      <c r="U144">
        <v>287</v>
      </c>
      <c r="V144">
        <v>1</v>
      </c>
      <c r="W144">
        <v>1</v>
      </c>
      <c r="X144">
        <v>29</v>
      </c>
      <c r="Y144">
        <v>10</v>
      </c>
      <c r="Z144">
        <v>2</v>
      </c>
      <c r="AA144">
        <v>66</v>
      </c>
      <c r="AB144">
        <v>0</v>
      </c>
      <c r="AC144">
        <v>180</v>
      </c>
      <c r="AD144" s="106">
        <v>1</v>
      </c>
      <c r="AE144" s="107">
        <v>0</v>
      </c>
      <c r="AF144" s="108">
        <f t="shared" si="28"/>
        <v>1</v>
      </c>
      <c r="AG144" s="80">
        <f t="shared" si="29"/>
        <v>1</v>
      </c>
      <c r="AH144" s="80">
        <f t="shared" si="30"/>
        <v>0.89512194070745343</v>
      </c>
      <c r="AI144" s="106">
        <f t="shared" si="31"/>
        <v>0.89512194070745343</v>
      </c>
      <c r="AJ144" s="108">
        <f t="shared" si="32"/>
        <v>0.10487805929254657</v>
      </c>
      <c r="AK144" s="106">
        <f t="shared" si="33"/>
        <v>-0.11079532338750016</v>
      </c>
      <c r="AL144" s="108">
        <f t="shared" si="34"/>
        <v>100</v>
      </c>
      <c r="AM144" s="80">
        <f t="shared" si="35"/>
        <v>0.11716622565374378</v>
      </c>
      <c r="BP144">
        <v>0.92197974530168192</v>
      </c>
      <c r="BQ144">
        <v>0</v>
      </c>
      <c r="BR144">
        <v>1</v>
      </c>
      <c r="BS144" s="80">
        <f t="shared" si="39"/>
        <v>52</v>
      </c>
      <c r="BT144" s="80">
        <f t="shared" si="40"/>
        <v>88</v>
      </c>
      <c r="BU144" s="80">
        <f t="shared" si="36"/>
        <v>3.703703703703709E-2</v>
      </c>
      <c r="BV144" s="80">
        <f t="shared" si="37"/>
        <v>8.333333333333337E-2</v>
      </c>
      <c r="BW144" s="80">
        <f t="shared" si="38"/>
        <v>0</v>
      </c>
    </row>
    <row r="145" spans="1:75" ht="15.75" x14ac:dyDescent="0.5">
      <c r="A145" s="83">
        <v>15.9</v>
      </c>
      <c r="B145" s="82">
        <v>84</v>
      </c>
      <c r="C145" s="82">
        <v>9</v>
      </c>
      <c r="D145" s="84">
        <v>1.2589999999999999</v>
      </c>
      <c r="E145" s="82">
        <v>175</v>
      </c>
      <c r="F145" s="82">
        <v>1</v>
      </c>
      <c r="G145" s="29">
        <v>1</v>
      </c>
      <c r="H145" s="82">
        <v>31</v>
      </c>
      <c r="I145" s="82">
        <v>8</v>
      </c>
      <c r="J145" s="82">
        <v>2</v>
      </c>
      <c r="K145" s="62">
        <v>76</v>
      </c>
      <c r="L145" s="80">
        <v>1</v>
      </c>
      <c r="M145" s="30">
        <v>190</v>
      </c>
      <c r="N145" s="82">
        <v>1</v>
      </c>
      <c r="Q145">
        <v>18.2</v>
      </c>
      <c r="R145">
        <v>88</v>
      </c>
      <c r="S145">
        <v>12</v>
      </c>
      <c r="T145">
        <v>1.6</v>
      </c>
      <c r="U145">
        <v>282</v>
      </c>
      <c r="V145">
        <v>0</v>
      </c>
      <c r="W145">
        <v>1</v>
      </c>
      <c r="X145">
        <v>39</v>
      </c>
      <c r="Y145">
        <v>18</v>
      </c>
      <c r="Z145">
        <v>1</v>
      </c>
      <c r="AA145">
        <v>29</v>
      </c>
      <c r="AB145">
        <v>1</v>
      </c>
      <c r="AC145">
        <v>185</v>
      </c>
      <c r="AD145" s="106">
        <v>1</v>
      </c>
      <c r="AE145" s="107">
        <v>0</v>
      </c>
      <c r="AF145" s="108">
        <f t="shared" si="28"/>
        <v>1</v>
      </c>
      <c r="AG145" s="80">
        <f t="shared" si="29"/>
        <v>1</v>
      </c>
      <c r="AH145" s="80">
        <f t="shared" si="30"/>
        <v>0.82135014087655478</v>
      </c>
      <c r="AI145" s="106">
        <f t="shared" si="31"/>
        <v>0.82135014087655478</v>
      </c>
      <c r="AJ145" s="108">
        <f t="shared" si="32"/>
        <v>0.17864985912344522</v>
      </c>
      <c r="AK145" s="106">
        <f t="shared" si="33"/>
        <v>-0.19680577947664404</v>
      </c>
      <c r="AL145" s="108">
        <f t="shared" si="34"/>
        <v>100</v>
      </c>
      <c r="AM145" s="80">
        <f t="shared" si="35"/>
        <v>0.21750755278715592</v>
      </c>
      <c r="BP145">
        <v>0.93276897875969977</v>
      </c>
      <c r="BQ145">
        <v>0</v>
      </c>
      <c r="BR145">
        <v>1</v>
      </c>
      <c r="BS145" s="80">
        <f t="shared" si="39"/>
        <v>52</v>
      </c>
      <c r="BT145" s="80">
        <f t="shared" si="40"/>
        <v>89</v>
      </c>
      <c r="BU145" s="80">
        <f t="shared" si="36"/>
        <v>3.703703703703709E-2</v>
      </c>
      <c r="BV145" s="80">
        <f t="shared" si="37"/>
        <v>7.291666666666663E-2</v>
      </c>
      <c r="BW145" s="80">
        <f t="shared" si="38"/>
        <v>0</v>
      </c>
    </row>
    <row r="146" spans="1:75" ht="15.75" x14ac:dyDescent="0.5">
      <c r="A146" s="83">
        <v>7.9</v>
      </c>
      <c r="B146" s="82">
        <v>51</v>
      </c>
      <c r="C146" s="82">
        <v>3</v>
      </c>
      <c r="D146" s="84">
        <v>1.464</v>
      </c>
      <c r="E146" s="82">
        <v>118</v>
      </c>
      <c r="F146" s="82">
        <v>4</v>
      </c>
      <c r="G146" s="29">
        <v>0</v>
      </c>
      <c r="H146" s="82">
        <v>46</v>
      </c>
      <c r="I146" s="82">
        <v>6</v>
      </c>
      <c r="J146" s="82">
        <v>4</v>
      </c>
      <c r="K146" s="62">
        <v>31</v>
      </c>
      <c r="L146" s="80">
        <v>0</v>
      </c>
      <c r="M146" s="30">
        <v>167</v>
      </c>
      <c r="N146" s="82">
        <v>1</v>
      </c>
      <c r="Q146">
        <v>18.3</v>
      </c>
      <c r="R146">
        <v>89</v>
      </c>
      <c r="S146">
        <v>6</v>
      </c>
      <c r="T146">
        <v>0.71099999999999997</v>
      </c>
      <c r="U146">
        <v>232</v>
      </c>
      <c r="V146">
        <v>4</v>
      </c>
      <c r="W146">
        <v>1</v>
      </c>
      <c r="X146">
        <v>47</v>
      </c>
      <c r="Y146">
        <v>13</v>
      </c>
      <c r="Z146">
        <v>3</v>
      </c>
      <c r="AA146">
        <v>89</v>
      </c>
      <c r="AB146">
        <v>1</v>
      </c>
      <c r="AC146">
        <v>193</v>
      </c>
      <c r="AD146" s="106">
        <v>0</v>
      </c>
      <c r="AE146" s="107">
        <v>1</v>
      </c>
      <c r="AF146" s="108">
        <f t="shared" si="28"/>
        <v>1</v>
      </c>
      <c r="AG146" s="80">
        <f t="shared" si="29"/>
        <v>0</v>
      </c>
      <c r="AH146" s="80">
        <f t="shared" si="30"/>
        <v>0.7129580774470996</v>
      </c>
      <c r="AI146" s="106">
        <f t="shared" si="31"/>
        <v>0.7129580774470996</v>
      </c>
      <c r="AJ146" s="108">
        <f t="shared" si="32"/>
        <v>0.2870419225529004</v>
      </c>
      <c r="AK146" s="106">
        <f t="shared" si="33"/>
        <v>-1.2481270022770419</v>
      </c>
      <c r="AL146" s="108">
        <f t="shared" si="34"/>
        <v>0</v>
      </c>
      <c r="AM146" s="80">
        <f t="shared" si="35"/>
        <v>2.4838116715014165</v>
      </c>
      <c r="BP146">
        <v>0.93507401854810979</v>
      </c>
      <c r="BQ146">
        <v>0</v>
      </c>
      <c r="BR146">
        <v>1</v>
      </c>
      <c r="BS146" s="80">
        <f t="shared" si="39"/>
        <v>52</v>
      </c>
      <c r="BT146" s="80">
        <f t="shared" si="40"/>
        <v>90</v>
      </c>
      <c r="BU146" s="80">
        <f t="shared" si="36"/>
        <v>3.703703703703709E-2</v>
      </c>
      <c r="BV146" s="80">
        <f t="shared" si="37"/>
        <v>6.25E-2</v>
      </c>
      <c r="BW146" s="80">
        <f t="shared" si="38"/>
        <v>1.1574074074074125E-3</v>
      </c>
    </row>
    <row r="147" spans="1:75" ht="15.75" x14ac:dyDescent="0.5">
      <c r="A147" s="83">
        <v>14.1</v>
      </c>
      <c r="B147" s="82">
        <v>88</v>
      </c>
      <c r="C147" s="82">
        <v>5</v>
      </c>
      <c r="D147" s="84">
        <v>0.504</v>
      </c>
      <c r="E147" s="82">
        <v>253</v>
      </c>
      <c r="F147" s="82">
        <v>3</v>
      </c>
      <c r="G147" s="29">
        <v>1</v>
      </c>
      <c r="H147" s="82">
        <v>42</v>
      </c>
      <c r="I147" s="82">
        <v>9</v>
      </c>
      <c r="J147" s="82">
        <v>3</v>
      </c>
      <c r="K147" s="62">
        <v>63</v>
      </c>
      <c r="L147" s="80">
        <v>1</v>
      </c>
      <c r="M147" s="30">
        <v>172</v>
      </c>
      <c r="N147" s="82">
        <v>0</v>
      </c>
      <c r="Q147">
        <v>18.5</v>
      </c>
      <c r="R147">
        <v>62</v>
      </c>
      <c r="S147">
        <v>6</v>
      </c>
      <c r="T147">
        <v>2.0190000000000001</v>
      </c>
      <c r="U147">
        <v>238</v>
      </c>
      <c r="V147">
        <v>0</v>
      </c>
      <c r="W147">
        <v>1</v>
      </c>
      <c r="X147">
        <v>32</v>
      </c>
      <c r="Y147">
        <v>15</v>
      </c>
      <c r="Z147">
        <v>4</v>
      </c>
      <c r="AA147">
        <v>40</v>
      </c>
      <c r="AB147">
        <v>1</v>
      </c>
      <c r="AC147">
        <v>192</v>
      </c>
      <c r="AD147" s="106">
        <v>1</v>
      </c>
      <c r="AE147" s="107">
        <v>0</v>
      </c>
      <c r="AF147" s="108">
        <f t="shared" si="28"/>
        <v>1</v>
      </c>
      <c r="AG147" s="80">
        <f t="shared" si="29"/>
        <v>1</v>
      </c>
      <c r="AH147" s="80">
        <f t="shared" si="30"/>
        <v>0.58830263148253481</v>
      </c>
      <c r="AI147" s="106">
        <f t="shared" si="31"/>
        <v>0.58830263148253481</v>
      </c>
      <c r="AJ147" s="108">
        <f t="shared" si="32"/>
        <v>0.41169736851746519</v>
      </c>
      <c r="AK147" s="106">
        <f t="shared" si="33"/>
        <v>-0.53051378409345462</v>
      </c>
      <c r="AL147" s="108">
        <f t="shared" si="34"/>
        <v>100</v>
      </c>
      <c r="AM147" s="80">
        <f t="shared" si="35"/>
        <v>0.6998054172900422</v>
      </c>
      <c r="BP147">
        <v>0.93860093366312269</v>
      </c>
      <c r="BQ147">
        <v>1</v>
      </c>
      <c r="BR147">
        <v>0</v>
      </c>
      <c r="BS147" s="80">
        <f t="shared" si="39"/>
        <v>53</v>
      </c>
      <c r="BT147" s="80">
        <f t="shared" si="40"/>
        <v>90</v>
      </c>
      <c r="BU147" s="80">
        <f t="shared" si="36"/>
        <v>1.851851851851849E-2</v>
      </c>
      <c r="BV147" s="80">
        <f t="shared" si="37"/>
        <v>6.25E-2</v>
      </c>
      <c r="BW147" s="80">
        <f t="shared" si="38"/>
        <v>1.1574074074074056E-3</v>
      </c>
    </row>
    <row r="148" spans="1:75" ht="15.75" x14ac:dyDescent="0.5">
      <c r="A148" s="83">
        <v>8.1</v>
      </c>
      <c r="B148" s="82">
        <v>58</v>
      </c>
      <c r="C148" s="82">
        <v>19</v>
      </c>
      <c r="D148" s="84">
        <v>0.44700000000000001</v>
      </c>
      <c r="E148" s="82">
        <v>20</v>
      </c>
      <c r="F148" s="82">
        <v>4</v>
      </c>
      <c r="G148" s="29">
        <v>0</v>
      </c>
      <c r="H148" s="82">
        <v>43</v>
      </c>
      <c r="I148" s="82">
        <v>10</v>
      </c>
      <c r="J148" s="82">
        <v>3</v>
      </c>
      <c r="K148" s="62">
        <v>35</v>
      </c>
      <c r="L148" s="80">
        <v>0</v>
      </c>
      <c r="M148" s="30">
        <v>184</v>
      </c>
      <c r="N148" s="82">
        <v>1</v>
      </c>
      <c r="Q148">
        <v>19</v>
      </c>
      <c r="R148">
        <v>79</v>
      </c>
      <c r="S148">
        <v>7</v>
      </c>
      <c r="T148">
        <v>1.72</v>
      </c>
      <c r="U148">
        <v>255</v>
      </c>
      <c r="V148">
        <v>1</v>
      </c>
      <c r="W148">
        <v>1</v>
      </c>
      <c r="X148">
        <v>40</v>
      </c>
      <c r="Y148">
        <v>13</v>
      </c>
      <c r="Z148">
        <v>2</v>
      </c>
      <c r="AA148">
        <v>64</v>
      </c>
      <c r="AB148">
        <v>1</v>
      </c>
      <c r="AC148">
        <v>188</v>
      </c>
      <c r="AD148" s="106">
        <v>1</v>
      </c>
      <c r="AE148" s="107">
        <v>0</v>
      </c>
      <c r="AF148" s="108">
        <f t="shared" si="28"/>
        <v>1</v>
      </c>
      <c r="AG148" s="80">
        <f t="shared" si="29"/>
        <v>1</v>
      </c>
      <c r="AH148" s="80">
        <f t="shared" si="30"/>
        <v>0.61299312518929039</v>
      </c>
      <c r="AI148" s="106">
        <f t="shared" si="31"/>
        <v>0.61299312518929039</v>
      </c>
      <c r="AJ148" s="108">
        <f t="shared" si="32"/>
        <v>0.38700687481070961</v>
      </c>
      <c r="AK148" s="106">
        <f t="shared" si="33"/>
        <v>-0.48940155813444197</v>
      </c>
      <c r="AL148" s="108">
        <f t="shared" si="34"/>
        <v>100</v>
      </c>
      <c r="AM148" s="80">
        <f t="shared" si="35"/>
        <v>0.63133966582611034</v>
      </c>
      <c r="BP148">
        <v>0.94495090026734052</v>
      </c>
      <c r="BQ148">
        <v>1</v>
      </c>
      <c r="BR148">
        <v>0</v>
      </c>
      <c r="BS148" s="80">
        <f t="shared" si="39"/>
        <v>54</v>
      </c>
      <c r="BT148" s="80">
        <f t="shared" si="40"/>
        <v>90</v>
      </c>
      <c r="BU148" s="80">
        <f t="shared" si="36"/>
        <v>0</v>
      </c>
      <c r="BV148" s="80">
        <f t="shared" si="37"/>
        <v>6.25E-2</v>
      </c>
      <c r="BW148" s="80">
        <f t="shared" si="38"/>
        <v>0</v>
      </c>
    </row>
    <row r="149" spans="1:75" ht="15.75" x14ac:dyDescent="0.5">
      <c r="A149" s="83">
        <v>13.6</v>
      </c>
      <c r="B149" s="82">
        <v>66</v>
      </c>
      <c r="C149" s="82">
        <v>17</v>
      </c>
      <c r="D149" s="84">
        <v>2.62</v>
      </c>
      <c r="E149" s="82">
        <v>103</v>
      </c>
      <c r="F149" s="82">
        <v>2</v>
      </c>
      <c r="G149" s="29">
        <v>1</v>
      </c>
      <c r="H149" s="82">
        <v>39</v>
      </c>
      <c r="I149" s="82">
        <v>8</v>
      </c>
      <c r="J149" s="82">
        <v>3</v>
      </c>
      <c r="K149" s="62">
        <v>48</v>
      </c>
      <c r="L149" s="80">
        <v>0</v>
      </c>
      <c r="M149" s="30">
        <v>172</v>
      </c>
      <c r="N149" s="82">
        <v>0</v>
      </c>
      <c r="Q149">
        <v>19.3</v>
      </c>
      <c r="R149">
        <v>74</v>
      </c>
      <c r="S149">
        <v>7</v>
      </c>
      <c r="T149">
        <v>0.248</v>
      </c>
      <c r="U149">
        <v>301</v>
      </c>
      <c r="V149">
        <v>1</v>
      </c>
      <c r="W149">
        <v>1</v>
      </c>
      <c r="X149">
        <v>39</v>
      </c>
      <c r="Y149">
        <v>21</v>
      </c>
      <c r="Z149">
        <v>5</v>
      </c>
      <c r="AA149">
        <v>86</v>
      </c>
      <c r="AB149">
        <v>1</v>
      </c>
      <c r="AC149">
        <v>187</v>
      </c>
      <c r="AD149" s="106">
        <v>1</v>
      </c>
      <c r="AE149" s="107">
        <v>0</v>
      </c>
      <c r="AF149" s="108">
        <f t="shared" si="28"/>
        <v>1</v>
      </c>
      <c r="AG149" s="80">
        <f t="shared" si="29"/>
        <v>1</v>
      </c>
      <c r="AH149" s="80">
        <f t="shared" si="30"/>
        <v>0.63085792628047188</v>
      </c>
      <c r="AI149" s="106">
        <f t="shared" si="31"/>
        <v>0.63085792628047188</v>
      </c>
      <c r="AJ149" s="108">
        <f t="shared" si="32"/>
        <v>0.36914207371952812</v>
      </c>
      <c r="AK149" s="106">
        <f t="shared" si="33"/>
        <v>-0.46067459824177409</v>
      </c>
      <c r="AL149" s="108">
        <f t="shared" si="34"/>
        <v>100</v>
      </c>
      <c r="AM149" s="80">
        <f t="shared" si="35"/>
        <v>0.58514295904306668</v>
      </c>
      <c r="BP149">
        <v>0.95483275139276735</v>
      </c>
      <c r="BQ149">
        <v>0</v>
      </c>
      <c r="BR149">
        <v>1</v>
      </c>
      <c r="BS149" s="80">
        <f t="shared" si="39"/>
        <v>54</v>
      </c>
      <c r="BT149" s="80">
        <f t="shared" si="40"/>
        <v>91</v>
      </c>
      <c r="BU149" s="80">
        <f t="shared" si="36"/>
        <v>0</v>
      </c>
      <c r="BV149" s="80">
        <f t="shared" si="37"/>
        <v>5.208333333333337E-2</v>
      </c>
      <c r="BW149" s="80">
        <f t="shared" si="38"/>
        <v>0</v>
      </c>
    </row>
    <row r="150" spans="1:75" ht="15.75" x14ac:dyDescent="0.5">
      <c r="A150" s="83">
        <v>10</v>
      </c>
      <c r="B150" s="82">
        <v>55</v>
      </c>
      <c r="C150" s="82">
        <v>8</v>
      </c>
      <c r="D150" s="84">
        <v>1.1679999999999999</v>
      </c>
      <c r="E150" s="82">
        <v>120</v>
      </c>
      <c r="F150" s="82">
        <v>3</v>
      </c>
      <c r="G150" s="29">
        <v>0</v>
      </c>
      <c r="H150" s="82">
        <v>52</v>
      </c>
      <c r="I150" s="82">
        <v>10</v>
      </c>
      <c r="J150" s="82">
        <v>3</v>
      </c>
      <c r="K150" s="62">
        <v>34</v>
      </c>
      <c r="L150" s="80">
        <v>0</v>
      </c>
      <c r="M150" s="30">
        <v>182</v>
      </c>
      <c r="N150" s="82">
        <v>1</v>
      </c>
      <c r="Q150">
        <v>19.5</v>
      </c>
      <c r="R150">
        <v>99</v>
      </c>
      <c r="S150">
        <v>9</v>
      </c>
      <c r="T150">
        <v>1.76</v>
      </c>
      <c r="U150">
        <v>369</v>
      </c>
      <c r="V150">
        <v>4</v>
      </c>
      <c r="W150">
        <v>1</v>
      </c>
      <c r="X150">
        <v>38</v>
      </c>
      <c r="Y150">
        <v>12</v>
      </c>
      <c r="Z150">
        <v>2</v>
      </c>
      <c r="AA150">
        <v>68</v>
      </c>
      <c r="AB150">
        <v>1</v>
      </c>
      <c r="AC150">
        <v>170</v>
      </c>
      <c r="AD150" s="106">
        <v>0</v>
      </c>
      <c r="AE150" s="107">
        <v>1</v>
      </c>
      <c r="AF150" s="108">
        <f t="shared" si="28"/>
        <v>1</v>
      </c>
      <c r="AG150" s="80">
        <f t="shared" si="29"/>
        <v>0</v>
      </c>
      <c r="AH150" s="80">
        <f t="shared" si="30"/>
        <v>0.93860093366312269</v>
      </c>
      <c r="AI150" s="106">
        <f t="shared" si="31"/>
        <v>0.93860093366312269</v>
      </c>
      <c r="AJ150" s="108">
        <f t="shared" si="32"/>
        <v>6.1399066336877306E-2</v>
      </c>
      <c r="AK150" s="106">
        <f t="shared" si="33"/>
        <v>-2.7903606501844398</v>
      </c>
      <c r="AL150" s="108">
        <f t="shared" si="34"/>
        <v>0</v>
      </c>
      <c r="AM150" s="80">
        <f t="shared" si="35"/>
        <v>15.286892613534471</v>
      </c>
      <c r="BP150">
        <v>0.95512714936872811</v>
      </c>
      <c r="BQ150">
        <v>0</v>
      </c>
      <c r="BR150">
        <v>1</v>
      </c>
      <c r="BS150" s="80">
        <f t="shared" si="39"/>
        <v>54</v>
      </c>
      <c r="BT150" s="80">
        <f t="shared" si="40"/>
        <v>92</v>
      </c>
      <c r="BU150" s="80">
        <f t="shared" si="36"/>
        <v>0</v>
      </c>
      <c r="BV150" s="80">
        <f t="shared" si="37"/>
        <v>4.166666666666663E-2</v>
      </c>
      <c r="BW150" s="80">
        <f t="shared" si="38"/>
        <v>0</v>
      </c>
    </row>
    <row r="151" spans="1:75" ht="15.75" x14ac:dyDescent="0.5">
      <c r="A151" s="83">
        <v>11.6</v>
      </c>
      <c r="B151" s="82">
        <v>60</v>
      </c>
      <c r="C151" s="82">
        <v>9</v>
      </c>
      <c r="D151" s="84">
        <v>3.2000000000000001E-2</v>
      </c>
      <c r="E151" s="82">
        <v>102</v>
      </c>
      <c r="F151" s="82">
        <v>5</v>
      </c>
      <c r="G151" s="29">
        <v>1</v>
      </c>
      <c r="H151" s="82">
        <v>35</v>
      </c>
      <c r="I151" s="82">
        <v>8</v>
      </c>
      <c r="J151" s="82">
        <v>2</v>
      </c>
      <c r="K151" s="62">
        <v>37</v>
      </c>
      <c r="L151" s="80">
        <v>0</v>
      </c>
      <c r="M151" s="30">
        <v>185</v>
      </c>
      <c r="N151" s="82">
        <v>1</v>
      </c>
      <c r="Q151">
        <v>20.399999999999999</v>
      </c>
      <c r="R151">
        <v>79</v>
      </c>
      <c r="S151">
        <v>7</v>
      </c>
      <c r="T151">
        <v>0.13100000000000001</v>
      </c>
      <c r="U151">
        <v>284</v>
      </c>
      <c r="V151">
        <v>4</v>
      </c>
      <c r="W151">
        <v>1</v>
      </c>
      <c r="X151">
        <v>38</v>
      </c>
      <c r="Y151">
        <v>15</v>
      </c>
      <c r="Z151">
        <v>5</v>
      </c>
      <c r="AA151">
        <v>39</v>
      </c>
      <c r="AB151">
        <v>1</v>
      </c>
      <c r="AC151">
        <v>185</v>
      </c>
      <c r="AD151" s="106">
        <v>0</v>
      </c>
      <c r="AE151" s="107">
        <v>1</v>
      </c>
      <c r="AF151" s="108">
        <f t="shared" si="28"/>
        <v>1</v>
      </c>
      <c r="AG151" s="80">
        <f t="shared" si="29"/>
        <v>0</v>
      </c>
      <c r="AH151" s="80">
        <f t="shared" si="30"/>
        <v>0.51753073335917543</v>
      </c>
      <c r="AI151" s="106">
        <f t="shared" si="31"/>
        <v>0.51753073335917543</v>
      </c>
      <c r="AJ151" s="108">
        <f t="shared" si="32"/>
        <v>0.48246926664082457</v>
      </c>
      <c r="AK151" s="106">
        <f t="shared" si="33"/>
        <v>-0.72883805631297061</v>
      </c>
      <c r="AL151" s="108">
        <f t="shared" si="34"/>
        <v>0</v>
      </c>
      <c r="AM151" s="80">
        <f t="shared" si="35"/>
        <v>1.0726708811163561</v>
      </c>
      <c r="BP151">
        <v>0.95996096062543768</v>
      </c>
      <c r="BQ151">
        <v>0</v>
      </c>
      <c r="BR151">
        <v>1</v>
      </c>
      <c r="BS151" s="80">
        <f t="shared" si="39"/>
        <v>54</v>
      </c>
      <c r="BT151" s="80">
        <f t="shared" si="40"/>
        <v>93</v>
      </c>
      <c r="BU151" s="80">
        <f t="shared" si="36"/>
        <v>0</v>
      </c>
      <c r="BV151" s="80">
        <f t="shared" si="37"/>
        <v>3.125E-2</v>
      </c>
      <c r="BW151" s="80">
        <f t="shared" si="38"/>
        <v>0</v>
      </c>
    </row>
    <row r="152" spans="1:75" x14ac:dyDescent="0.45">
      <c r="Q152">
        <v>21</v>
      </c>
      <c r="R152">
        <v>89</v>
      </c>
      <c r="S152">
        <v>6</v>
      </c>
      <c r="T152">
        <v>7.4999999999999997E-2</v>
      </c>
      <c r="U152">
        <v>296</v>
      </c>
      <c r="V152">
        <v>0</v>
      </c>
      <c r="W152">
        <v>1</v>
      </c>
      <c r="X152">
        <v>37</v>
      </c>
      <c r="Y152">
        <v>13</v>
      </c>
      <c r="Z152">
        <v>1</v>
      </c>
      <c r="AA152">
        <v>27</v>
      </c>
      <c r="AB152">
        <v>1</v>
      </c>
      <c r="AC152">
        <v>196</v>
      </c>
      <c r="AD152" s="106">
        <v>1</v>
      </c>
      <c r="AE152" s="107">
        <v>0</v>
      </c>
      <c r="AF152" s="108">
        <f t="shared" si="28"/>
        <v>1</v>
      </c>
      <c r="AG152" s="80">
        <f t="shared" si="29"/>
        <v>1</v>
      </c>
      <c r="AH152" s="80">
        <f t="shared" si="30"/>
        <v>0.49444241146103218</v>
      </c>
      <c r="AI152" s="106">
        <f t="shared" si="31"/>
        <v>0.49444241146103218</v>
      </c>
      <c r="AJ152" s="108">
        <f t="shared" si="32"/>
        <v>0.50555758853896782</v>
      </c>
      <c r="AK152" s="106">
        <f t="shared" si="33"/>
        <v>-0.70432459281836846</v>
      </c>
      <c r="AL152" s="108">
        <f t="shared" si="34"/>
        <v>0</v>
      </c>
      <c r="AM152" s="80">
        <f t="shared" si="35"/>
        <v>1.0224802258469117</v>
      </c>
      <c r="BP152">
        <v>0.97312839293810272</v>
      </c>
      <c r="BQ152">
        <v>0</v>
      </c>
      <c r="BR152">
        <v>1</v>
      </c>
      <c r="BS152" s="80">
        <f t="shared" si="39"/>
        <v>54</v>
      </c>
      <c r="BT152" s="80">
        <f t="shared" si="40"/>
        <v>94</v>
      </c>
      <c r="BU152" s="80">
        <f t="shared" si="36"/>
        <v>0</v>
      </c>
      <c r="BV152" s="80">
        <f t="shared" si="37"/>
        <v>2.083333333333337E-2</v>
      </c>
      <c r="BW152" s="80">
        <f t="shared" si="38"/>
        <v>0</v>
      </c>
    </row>
    <row r="153" spans="1:75" x14ac:dyDescent="0.45">
      <c r="Q153">
        <v>23.5</v>
      </c>
      <c r="R153">
        <v>89</v>
      </c>
      <c r="S153">
        <v>8</v>
      </c>
      <c r="T153">
        <v>1.018</v>
      </c>
      <c r="U153">
        <v>348</v>
      </c>
      <c r="V153">
        <v>0</v>
      </c>
      <c r="W153">
        <v>1</v>
      </c>
      <c r="X153">
        <v>36</v>
      </c>
      <c r="Y153">
        <v>12</v>
      </c>
      <c r="Z153">
        <v>1</v>
      </c>
      <c r="AA153">
        <v>57</v>
      </c>
      <c r="AB153">
        <v>1</v>
      </c>
      <c r="AC153">
        <v>195</v>
      </c>
      <c r="AD153" s="109">
        <v>1</v>
      </c>
      <c r="AE153" s="110">
        <v>0</v>
      </c>
      <c r="AF153" s="108">
        <f t="shared" si="28"/>
        <v>1</v>
      </c>
      <c r="AG153" s="80">
        <f t="shared" si="29"/>
        <v>1</v>
      </c>
      <c r="AH153" s="80">
        <f t="shared" si="30"/>
        <v>0.67564858568135966</v>
      </c>
      <c r="AI153" s="106">
        <f t="shared" si="31"/>
        <v>0.67564858568135966</v>
      </c>
      <c r="AJ153" s="108">
        <f t="shared" si="32"/>
        <v>0.32435141431864034</v>
      </c>
      <c r="AK153" s="106">
        <f t="shared" si="33"/>
        <v>-0.39208218177136489</v>
      </c>
      <c r="AL153" s="108">
        <f t="shared" si="34"/>
        <v>100</v>
      </c>
      <c r="AM153" s="80">
        <f t="shared" si="35"/>
        <v>0.48005934030269193</v>
      </c>
      <c r="BP153">
        <v>0.97945185981454741</v>
      </c>
      <c r="BQ153">
        <v>0</v>
      </c>
      <c r="BR153">
        <v>1</v>
      </c>
      <c r="BS153" s="80">
        <f t="shared" si="39"/>
        <v>54</v>
      </c>
      <c r="BT153" s="80">
        <f t="shared" si="40"/>
        <v>95</v>
      </c>
      <c r="BU153" s="80">
        <f t="shared" si="36"/>
        <v>0</v>
      </c>
      <c r="BV153" s="80">
        <f t="shared" si="37"/>
        <v>1.041666666666663E-2</v>
      </c>
      <c r="BW153" s="80">
        <f t="shared" si="38"/>
        <v>0</v>
      </c>
    </row>
    <row r="154" spans="1:75" x14ac:dyDescent="0.45"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>
        <f>SUM(AD4:AD153)</f>
        <v>96</v>
      </c>
      <c r="AE154" s="102">
        <f t="shared" ref="AE154:AF154" si="41">SUM(AE4:AE153)</f>
        <v>54</v>
      </c>
      <c r="AF154" s="113">
        <f t="shared" si="41"/>
        <v>150</v>
      </c>
      <c r="AG154" s="113"/>
      <c r="AH154" s="113"/>
      <c r="AI154" s="113">
        <f>SUM(AI4:AI153)</f>
        <v>96.000000000000014</v>
      </c>
      <c r="AJ154" s="113">
        <f t="shared" ref="AJ154:AK154" si="42">SUM(AJ4:AJ153)</f>
        <v>54.000000000000028</v>
      </c>
      <c r="AK154" s="113">
        <f t="shared" si="42"/>
        <v>-82.66356723827937</v>
      </c>
      <c r="AL154" s="113">
        <f>SUMPRODUCT(AL4:AL153,AF4:AF153)/AF154</f>
        <v>71.333333333333329</v>
      </c>
      <c r="AM154" s="113">
        <f>SUM(AM4:AM153)</f>
        <v>160.13646948397786</v>
      </c>
      <c r="BP154" s="119">
        <v>0.98610754132538969</v>
      </c>
      <c r="BQ154" s="119">
        <v>0</v>
      </c>
      <c r="BR154" s="119">
        <v>1</v>
      </c>
      <c r="BS154" s="119">
        <f t="shared" si="39"/>
        <v>54</v>
      </c>
      <c r="BT154" s="119">
        <f t="shared" si="40"/>
        <v>96</v>
      </c>
      <c r="BU154" s="119">
        <f t="shared" si="36"/>
        <v>0</v>
      </c>
      <c r="BV154" s="119">
        <f t="shared" si="37"/>
        <v>0</v>
      </c>
      <c r="BW154" s="119">
        <f t="shared" si="38"/>
        <v>0</v>
      </c>
    </row>
    <row r="155" spans="1:75" ht="14.65" thickBot="1" x14ac:dyDescent="0.5">
      <c r="BW155">
        <f>SUM(BW4:BW154)</f>
        <v>0.76022376543209891</v>
      </c>
    </row>
    <row r="156" spans="1:75" ht="14.65" thickTop="1" x14ac:dyDescent="0.45">
      <c r="Q156" s="118"/>
      <c r="R156" s="118" t="s">
        <v>166</v>
      </c>
      <c r="S156" s="118" t="s">
        <v>167</v>
      </c>
      <c r="T156" s="118" t="s">
        <v>168</v>
      </c>
      <c r="U156" s="118" t="s">
        <v>158</v>
      </c>
      <c r="V156" s="118" t="s">
        <v>169</v>
      </c>
      <c r="W156" s="118" t="s">
        <v>170</v>
      </c>
      <c r="X156" s="118" t="s">
        <v>171</v>
      </c>
    </row>
    <row r="157" spans="1:75" x14ac:dyDescent="0.45">
      <c r="Q157" t="s">
        <v>100</v>
      </c>
      <c r="R157">
        <f t="array" ref="R157:R170">AO5:AO18</f>
        <v>-11.446067929480048</v>
      </c>
      <c r="S157">
        <f t="array" ref="S157:S170">SQRT([1]!DIAG(AT4:BG17))</f>
        <v>7.8878077443743084</v>
      </c>
      <c r="T157">
        <f>(R157/S157)^2</f>
        <v>2.1057170065925344</v>
      </c>
      <c r="U157">
        <f>_xlfn.CHISQ.DIST.RT(T157,1)</f>
        <v>0.14674954181677979</v>
      </c>
      <c r="V157">
        <f>EXP(R157)</f>
        <v>1.0691431523692183E-5</v>
      </c>
    </row>
    <row r="158" spans="1:75" x14ac:dyDescent="0.45">
      <c r="Q158" t="str">
        <f t="array" ref="Q158:Q170">TRANSPOSE(Q3:AC3)</f>
        <v>Sales $m</v>
      </c>
      <c r="R158">
        <v>-0.32649064881800172</v>
      </c>
      <c r="S158">
        <v>0.23332780637772579</v>
      </c>
      <c r="T158" s="80">
        <f t="shared" ref="T158:T170" si="43">(R158/S158)^2</f>
        <v>1.9579811109913448</v>
      </c>
      <c r="U158" s="80">
        <f t="shared" ref="U158:U170" si="44">_xlfn.CHISQ.DIST.RT(T158,1)</f>
        <v>0.16172939967392022</v>
      </c>
      <c r="V158" s="80">
        <f t="shared" ref="V158:V170" si="45">EXP(R158)</f>
        <v>0.72145112143780865</v>
      </c>
      <c r="W158">
        <f>EXP(R158-S158*_xlfn.NORM.S.INV(1-$AR$9/2))</f>
        <v>0.45666520666821908</v>
      </c>
      <c r="X158">
        <f>EXP(R158+S158*_xlfn.NORM.S.INV(1-$AR$9/2))</f>
        <v>1.139766535798346</v>
      </c>
    </row>
    <row r="159" spans="1:75" x14ac:dyDescent="0.45">
      <c r="Q159" t="str">
        <v>No. Staff</v>
      </c>
      <c r="R159">
        <v>3.8570213110472963E-2</v>
      </c>
      <c r="S159">
        <v>2.9956727129420574E-2</v>
      </c>
      <c r="T159" s="80">
        <f t="shared" si="43"/>
        <v>1.657735927492199</v>
      </c>
      <c r="U159" s="80">
        <f t="shared" si="44"/>
        <v>0.19790929182665359</v>
      </c>
      <c r="V159" s="80">
        <f t="shared" si="45"/>
        <v>1.0393236999459345</v>
      </c>
      <c r="W159" s="80">
        <f t="shared" ref="W159:W170" si="46">EXP(R159-S159*_xlfn.NORM.S.INV(1-$AR$9/2))</f>
        <v>0.98005763957143632</v>
      </c>
      <c r="X159" s="80">
        <f t="shared" ref="X159:X170" si="47">EXP(R159+S159*_xlfn.NORM.S.INV(1-$AR$9/2))</f>
        <v>1.1021736984180424</v>
      </c>
    </row>
    <row r="160" spans="1:75" x14ac:dyDescent="0.45">
      <c r="Q160" t="str">
        <v>Age (Yrs)</v>
      </c>
      <c r="R160">
        <v>2.7613880287463876E-2</v>
      </c>
      <c r="S160">
        <v>3.6855595272698341E-2</v>
      </c>
      <c r="T160" s="80">
        <f t="shared" si="43"/>
        <v>0.56136846877720792</v>
      </c>
      <c r="U160" s="80">
        <f t="shared" si="44"/>
        <v>0.45370939064163046</v>
      </c>
      <c r="V160" s="80">
        <f t="shared" si="45"/>
        <v>1.0279986772264673</v>
      </c>
      <c r="W160" s="80">
        <f t="shared" si="46"/>
        <v>0.95635914759823704</v>
      </c>
      <c r="X160" s="80">
        <f t="shared" si="47"/>
        <v>1.1050046240822036</v>
      </c>
    </row>
    <row r="161" spans="17:24" x14ac:dyDescent="0.45">
      <c r="Q161" t="str">
        <v>GrossProfit $m</v>
      </c>
      <c r="R161">
        <v>0.69866838280139587</v>
      </c>
      <c r="S161">
        <v>0.32893235544141369</v>
      </c>
      <c r="T161" s="80">
        <f t="shared" si="43"/>
        <v>4.511583407388124</v>
      </c>
      <c r="U161" s="80">
        <f t="shared" si="44"/>
        <v>3.3666061137131331E-2</v>
      </c>
      <c r="V161" s="80">
        <f t="shared" si="45"/>
        <v>2.0110729443367923</v>
      </c>
      <c r="W161" s="80">
        <f t="shared" si="46"/>
        <v>1.0554559068597158</v>
      </c>
      <c r="X161" s="80">
        <f t="shared" si="47"/>
        <v>3.8319122202619984</v>
      </c>
    </row>
    <row r="162" spans="17:24" x14ac:dyDescent="0.45">
      <c r="Q162" t="str">
        <v>Adv.$'000</v>
      </c>
      <c r="R162">
        <v>1.4310678257843422E-2</v>
      </c>
      <c r="S162">
        <v>9.7178830556915157E-3</v>
      </c>
      <c r="T162" s="80">
        <f t="shared" si="43"/>
        <v>2.1685882408536248</v>
      </c>
      <c r="U162" s="80">
        <f t="shared" si="44"/>
        <v>0.14085549134215394</v>
      </c>
      <c r="V162" s="80">
        <f t="shared" si="45"/>
        <v>1.0144135662269542</v>
      </c>
      <c r="W162" s="80">
        <f t="shared" si="46"/>
        <v>0.99527517473363603</v>
      </c>
      <c r="X162" s="80">
        <f t="shared" si="47"/>
        <v>1.033919974564508</v>
      </c>
    </row>
    <row r="163" spans="17:24" x14ac:dyDescent="0.45">
      <c r="Q163" t="str">
        <v>Competitors</v>
      </c>
      <c r="R163">
        <v>0.39327254338972267</v>
      </c>
      <c r="S163">
        <v>0.158941130734853</v>
      </c>
      <c r="T163" s="80">
        <f t="shared" si="43"/>
        <v>6.1223007098676048</v>
      </c>
      <c r="U163" s="80">
        <f t="shared" si="44"/>
        <v>1.3348695482741117E-2</v>
      </c>
      <c r="V163" s="80">
        <f t="shared" si="45"/>
        <v>1.4818221951434929</v>
      </c>
      <c r="W163" s="80">
        <f t="shared" si="46"/>
        <v>1.0851884423393818</v>
      </c>
      <c r="X163" s="80">
        <f t="shared" si="47"/>
        <v>2.0234246259445197</v>
      </c>
    </row>
    <row r="164" spans="17:24" x14ac:dyDescent="0.45">
      <c r="Q164" t="str">
        <v>Mng-Gender</v>
      </c>
      <c r="R164">
        <v>-0.60809737686189391</v>
      </c>
      <c r="S164">
        <v>0.49023036700230288</v>
      </c>
      <c r="T164" s="80">
        <f t="shared" si="43"/>
        <v>1.5386712544269712</v>
      </c>
      <c r="U164" s="80">
        <f t="shared" si="44"/>
        <v>0.2148156946734065</v>
      </c>
      <c r="V164" s="80">
        <f t="shared" si="45"/>
        <v>0.54438564509235288</v>
      </c>
      <c r="W164" s="80">
        <f t="shared" si="46"/>
        <v>0.20826765152259757</v>
      </c>
      <c r="X164" s="80">
        <f t="shared" si="47"/>
        <v>1.4229561260043397</v>
      </c>
    </row>
    <row r="165" spans="17:24" x14ac:dyDescent="0.45">
      <c r="Q165" t="str">
        <v>Mng-Age</v>
      </c>
      <c r="R165">
        <v>-9.7144074578271372E-2</v>
      </c>
      <c r="S165">
        <v>3.596546881826506E-2</v>
      </c>
      <c r="T165" s="80">
        <f t="shared" si="43"/>
        <v>7.2956027645745438</v>
      </c>
      <c r="U165" s="80">
        <f t="shared" si="44"/>
        <v>6.9123575516666985E-3</v>
      </c>
      <c r="V165" s="80">
        <f t="shared" si="45"/>
        <v>0.90742525980326871</v>
      </c>
      <c r="W165" s="80">
        <f t="shared" si="46"/>
        <v>0.84566236215124035</v>
      </c>
      <c r="X165" s="80">
        <f t="shared" si="47"/>
        <v>0.97369900681682109</v>
      </c>
    </row>
    <row r="166" spans="17:24" x14ac:dyDescent="0.45">
      <c r="Q166" t="str">
        <v>Mng-Exp</v>
      </c>
      <c r="R166">
        <v>0.12700024885387706</v>
      </c>
      <c r="S166">
        <v>6.9727640474873606E-2</v>
      </c>
      <c r="T166" s="80">
        <f t="shared" si="43"/>
        <v>3.31741042660855</v>
      </c>
      <c r="U166" s="80">
        <f t="shared" si="44"/>
        <v>6.8549725287438482E-2</v>
      </c>
      <c r="V166" s="80">
        <f t="shared" si="45"/>
        <v>1.1354173003344485</v>
      </c>
      <c r="W166" s="80">
        <f t="shared" si="46"/>
        <v>0.99038312555798735</v>
      </c>
      <c r="X166" s="80">
        <f t="shared" si="47"/>
        <v>1.3016906413590603</v>
      </c>
    </row>
    <row r="167" spans="17:24" x14ac:dyDescent="0.45">
      <c r="Q167" t="str">
        <v>Mng-Train</v>
      </c>
      <c r="R167">
        <v>-0.15401029799011112</v>
      </c>
      <c r="S167">
        <v>0.19461514337883157</v>
      </c>
      <c r="T167" s="80">
        <f t="shared" si="43"/>
        <v>0.62624786928978271</v>
      </c>
      <c r="U167" s="80">
        <f t="shared" si="44"/>
        <v>0.4287349696154964</v>
      </c>
      <c r="V167" s="80">
        <f t="shared" si="45"/>
        <v>0.85726319287811859</v>
      </c>
      <c r="W167" s="80">
        <f t="shared" si="46"/>
        <v>0.5854064013053395</v>
      </c>
      <c r="X167" s="80">
        <f t="shared" si="47"/>
        <v>1.2553675194273679</v>
      </c>
    </row>
    <row r="168" spans="17:24" x14ac:dyDescent="0.45">
      <c r="Q168" t="str">
        <v>CarSpaces</v>
      </c>
      <c r="R168">
        <v>7.2640920278158041E-3</v>
      </c>
      <c r="S168">
        <v>1.379252244356948E-2</v>
      </c>
      <c r="T168" s="80">
        <f t="shared" si="43"/>
        <v>0.27738008472857278</v>
      </c>
      <c r="U168" s="80">
        <f t="shared" si="44"/>
        <v>0.598423566160461</v>
      </c>
      <c r="V168" s="80">
        <f t="shared" si="45"/>
        <v>1.007290539544591</v>
      </c>
      <c r="W168" s="80">
        <f t="shared" si="46"/>
        <v>0.98042536534539637</v>
      </c>
      <c r="X168" s="80">
        <f t="shared" si="47"/>
        <v>1.0348918611449691</v>
      </c>
    </row>
    <row r="169" spans="17:24" x14ac:dyDescent="0.45">
      <c r="Q169" t="str">
        <v>OnlineChannel</v>
      </c>
      <c r="R169">
        <v>-1.5994768645894604</v>
      </c>
      <c r="S169">
        <v>0.53758149885240669</v>
      </c>
      <c r="T169" s="80">
        <f t="shared" si="43"/>
        <v>8.8525277677096632</v>
      </c>
      <c r="U169" s="80">
        <f t="shared" si="44"/>
        <v>2.9268327360588678E-3</v>
      </c>
      <c r="V169" s="80">
        <f t="shared" si="45"/>
        <v>0.20200216484387762</v>
      </c>
      <c r="W169" s="80">
        <f t="shared" si="46"/>
        <v>7.0431319104949139E-2</v>
      </c>
      <c r="X169" s="80">
        <f t="shared" si="47"/>
        <v>0.57935695540232723</v>
      </c>
    </row>
    <row r="170" spans="17:24" x14ac:dyDescent="0.45">
      <c r="Q170" s="119" t="str">
        <v>Basket:2017</v>
      </c>
      <c r="R170" s="119">
        <v>7.399045266496293E-2</v>
      </c>
      <c r="S170" s="119">
        <v>4.6944756457905891E-2</v>
      </c>
      <c r="T170" s="119">
        <f t="shared" si="43"/>
        <v>2.4841464059310412</v>
      </c>
      <c r="U170" s="119">
        <f t="shared" si="44"/>
        <v>0.11499872435879628</v>
      </c>
      <c r="V170" s="119">
        <f t="shared" si="45"/>
        <v>1.0767965249099538</v>
      </c>
      <c r="W170" s="119">
        <f t="shared" si="46"/>
        <v>0.98214180256472317</v>
      </c>
      <c r="X170" s="119">
        <f t="shared" si="47"/>
        <v>1.1805736738119772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7742C-8EBB-43D0-9A4C-3C0B8300BD29}">
  <dimension ref="A1:BG155"/>
  <sheetViews>
    <sheetView topLeftCell="G19" workbookViewId="0">
      <selection activeCell="Y42" sqref="Y42"/>
    </sheetView>
  </sheetViews>
  <sheetFormatPr defaultRowHeight="14.25" x14ac:dyDescent="0.45"/>
  <sheetData>
    <row r="1" spans="1:59" x14ac:dyDescent="0.45">
      <c r="A1" t="s">
        <v>144</v>
      </c>
      <c r="AU1" t="s">
        <v>173</v>
      </c>
      <c r="AZ1" t="s">
        <v>178</v>
      </c>
    </row>
    <row r="3" spans="1:59" x14ac:dyDescent="0.45">
      <c r="A3" t="s">
        <v>40</v>
      </c>
      <c r="B3" t="s">
        <v>42</v>
      </c>
      <c r="C3" t="s">
        <v>43</v>
      </c>
      <c r="D3" t="s">
        <v>44</v>
      </c>
      <c r="E3" t="s">
        <v>45</v>
      </c>
      <c r="F3" t="s">
        <v>46</v>
      </c>
      <c r="G3" t="s">
        <v>49</v>
      </c>
      <c r="H3" t="s">
        <v>50</v>
      </c>
      <c r="I3" t="s">
        <v>51</v>
      </c>
      <c r="J3" t="s">
        <v>52</v>
      </c>
      <c r="K3" t="s">
        <v>54</v>
      </c>
      <c r="L3" t="s">
        <v>55</v>
      </c>
      <c r="M3" t="s">
        <v>57</v>
      </c>
      <c r="N3" t="s">
        <v>145</v>
      </c>
      <c r="O3" t="s">
        <v>146</v>
      </c>
      <c r="P3" t="s">
        <v>99</v>
      </c>
      <c r="Q3" t="s">
        <v>147</v>
      </c>
      <c r="R3" t="s">
        <v>148</v>
      </c>
      <c r="S3" t="s">
        <v>149</v>
      </c>
      <c r="T3" t="s">
        <v>150</v>
      </c>
      <c r="U3" t="s">
        <v>151</v>
      </c>
      <c r="V3" t="s">
        <v>152</v>
      </c>
      <c r="W3" t="s">
        <v>153</v>
      </c>
      <c r="Y3" t="s">
        <v>154</v>
      </c>
      <c r="AA3" t="s">
        <v>155</v>
      </c>
      <c r="AB3">
        <v>-98.012729219055274</v>
      </c>
      <c r="AD3" t="s">
        <v>165</v>
      </c>
      <c r="AS3" t="s">
        <v>172</v>
      </c>
      <c r="AV3" t="s">
        <v>174</v>
      </c>
      <c r="AW3" t="s">
        <v>175</v>
      </c>
      <c r="AZ3" t="s">
        <v>148</v>
      </c>
      <c r="BA3" t="s">
        <v>146</v>
      </c>
      <c r="BB3" t="s">
        <v>145</v>
      </c>
      <c r="BC3" t="s">
        <v>179</v>
      </c>
      <c r="BD3" t="s">
        <v>180</v>
      </c>
      <c r="BE3" t="s">
        <v>181</v>
      </c>
      <c r="BF3" t="s">
        <v>182</v>
      </c>
      <c r="BG3" t="s">
        <v>183</v>
      </c>
    </row>
    <row r="4" spans="1:59" x14ac:dyDescent="0.45">
      <c r="A4">
        <v>5.9</v>
      </c>
      <c r="B4">
        <v>48</v>
      </c>
      <c r="C4">
        <v>2</v>
      </c>
      <c r="D4">
        <v>1.7999999999999999E-2</v>
      </c>
      <c r="E4">
        <v>77</v>
      </c>
      <c r="F4">
        <v>2</v>
      </c>
      <c r="G4">
        <v>0</v>
      </c>
      <c r="H4">
        <v>28</v>
      </c>
      <c r="I4">
        <v>1</v>
      </c>
      <c r="J4">
        <v>6</v>
      </c>
      <c r="K4">
        <v>24</v>
      </c>
      <c r="L4">
        <v>0</v>
      </c>
      <c r="M4">
        <v>160</v>
      </c>
      <c r="N4">
        <v>0</v>
      </c>
      <c r="O4">
        <v>1</v>
      </c>
      <c r="P4">
        <v>1</v>
      </c>
      <c r="Q4">
        <v>0</v>
      </c>
      <c r="R4">
        <v>0.25559208223052932</v>
      </c>
      <c r="S4">
        <v>0.25559208223052932</v>
      </c>
      <c r="T4">
        <v>0.74440791776947068</v>
      </c>
      <c r="U4">
        <v>-0.29516611782585955</v>
      </c>
      <c r="V4">
        <v>100</v>
      </c>
      <c r="W4">
        <v>0.34334949444973722</v>
      </c>
      <c r="AA4" t="s">
        <v>156</v>
      </c>
      <c r="AB4">
        <v>-82.66356723827937</v>
      </c>
      <c r="AD4">
        <v>62.217511012211311</v>
      </c>
      <c r="AE4">
        <v>1.3175175275945603</v>
      </c>
      <c r="AF4">
        <v>-4.6611622792652824E-2</v>
      </c>
      <c r="AG4">
        <v>-6.0387053059487217E-2</v>
      </c>
      <c r="AH4">
        <v>-0.36119598663123115</v>
      </c>
      <c r="AI4">
        <v>-5.3025927670922214E-2</v>
      </c>
      <c r="AJ4">
        <v>-0.45514731281418863</v>
      </c>
      <c r="AK4">
        <v>0.23464725351728347</v>
      </c>
      <c r="AL4">
        <v>-2.9726419664084274E-2</v>
      </c>
      <c r="AM4">
        <v>1.4250718277828301E-2</v>
      </c>
      <c r="AN4">
        <v>4.2091663314018771E-2</v>
      </c>
      <c r="AO4">
        <v>9.778588489689842E-3</v>
      </c>
      <c r="AP4">
        <v>-0.15835238690773082</v>
      </c>
      <c r="AQ4">
        <v>-0.36105322109823762</v>
      </c>
      <c r="AS4">
        <v>-1.3617953731579693E-13</v>
      </c>
      <c r="AU4" t="s">
        <v>149</v>
      </c>
      <c r="AV4">
        <v>82</v>
      </c>
      <c r="AW4">
        <v>29</v>
      </c>
      <c r="AX4">
        <v>111</v>
      </c>
      <c r="BC4">
        <v>0</v>
      </c>
      <c r="BD4">
        <v>0</v>
      </c>
      <c r="BE4">
        <v>1</v>
      </c>
      <c r="BF4">
        <v>1</v>
      </c>
      <c r="BG4">
        <v>1.851851851851849E-2</v>
      </c>
    </row>
    <row r="5" spans="1:59" x14ac:dyDescent="0.45">
      <c r="A5">
        <v>6.2</v>
      </c>
      <c r="B5">
        <v>40</v>
      </c>
      <c r="C5">
        <v>14</v>
      </c>
      <c r="D5">
        <v>0.97599999999999998</v>
      </c>
      <c r="E5">
        <v>82</v>
      </c>
      <c r="F5">
        <v>2</v>
      </c>
      <c r="G5">
        <v>0</v>
      </c>
      <c r="H5">
        <v>37</v>
      </c>
      <c r="I5">
        <v>5</v>
      </c>
      <c r="J5">
        <v>3</v>
      </c>
      <c r="K5">
        <v>9</v>
      </c>
      <c r="L5">
        <v>0</v>
      </c>
      <c r="M5">
        <v>168</v>
      </c>
      <c r="N5">
        <v>0</v>
      </c>
      <c r="O5">
        <v>1</v>
      </c>
      <c r="P5">
        <v>1</v>
      </c>
      <c r="Q5">
        <v>0</v>
      </c>
      <c r="R5">
        <v>0.54374447541587689</v>
      </c>
      <c r="S5">
        <v>0.54374447541587689</v>
      </c>
      <c r="T5">
        <v>0.45625552458412311</v>
      </c>
      <c r="U5">
        <v>-0.78470226548121513</v>
      </c>
      <c r="V5">
        <v>0</v>
      </c>
      <c r="W5">
        <v>1.1917542826719743</v>
      </c>
      <c r="Y5">
        <v>-11.446067929480048</v>
      </c>
      <c r="AD5">
        <v>1.3175175275946251</v>
      </c>
      <c r="AE5">
        <v>5.44418652290415E-2</v>
      </c>
      <c r="AF5">
        <v>-2.4146907036813009E-3</v>
      </c>
      <c r="AG5">
        <v>-2.9975292950286229E-4</v>
      </c>
      <c r="AH5">
        <v>-1.5098460606808323E-2</v>
      </c>
      <c r="AI5">
        <v>-1.9401892793713101E-3</v>
      </c>
      <c r="AJ5">
        <v>-5.1513906386219197E-3</v>
      </c>
      <c r="AK5">
        <v>-6.905646081014058E-3</v>
      </c>
      <c r="AL5">
        <v>2.2697843439737153E-3</v>
      </c>
      <c r="AM5">
        <v>-4.9824861005475472E-3</v>
      </c>
      <c r="AN5">
        <v>7.9451489051161862E-4</v>
      </c>
      <c r="AO5">
        <v>1.6123185022224717E-4</v>
      </c>
      <c r="AP5">
        <v>1.5384221610112235E-2</v>
      </c>
      <c r="AQ5">
        <v>-8.6561930445368182E-3</v>
      </c>
      <c r="AS5">
        <v>-3.244817077367984E-15</v>
      </c>
      <c r="AU5" t="s">
        <v>150</v>
      </c>
      <c r="AV5">
        <v>14</v>
      </c>
      <c r="AW5">
        <v>25</v>
      </c>
      <c r="AX5">
        <v>39</v>
      </c>
      <c r="AZ5">
        <v>9.3113904437265596E-2</v>
      </c>
      <c r="BA5">
        <v>1</v>
      </c>
      <c r="BB5">
        <v>0</v>
      </c>
      <c r="BC5">
        <v>1</v>
      </c>
      <c r="BD5">
        <v>0</v>
      </c>
      <c r="BE5">
        <v>0.98148148148148151</v>
      </c>
      <c r="BF5">
        <v>1</v>
      </c>
      <c r="BG5">
        <v>1.851851851851849E-2</v>
      </c>
    </row>
    <row r="6" spans="1:59" x14ac:dyDescent="0.45">
      <c r="A6">
        <v>6.6</v>
      </c>
      <c r="B6">
        <v>44</v>
      </c>
      <c r="C6">
        <v>2</v>
      </c>
      <c r="D6">
        <v>0.115</v>
      </c>
      <c r="E6">
        <v>70</v>
      </c>
      <c r="F6">
        <v>3</v>
      </c>
      <c r="G6">
        <v>0</v>
      </c>
      <c r="H6">
        <v>46</v>
      </c>
      <c r="I6">
        <v>6</v>
      </c>
      <c r="J6">
        <v>3</v>
      </c>
      <c r="K6">
        <v>19</v>
      </c>
      <c r="L6">
        <v>0</v>
      </c>
      <c r="M6">
        <v>167</v>
      </c>
      <c r="N6">
        <v>0</v>
      </c>
      <c r="O6">
        <v>1</v>
      </c>
      <c r="P6">
        <v>1</v>
      </c>
      <c r="Q6">
        <v>0</v>
      </c>
      <c r="R6">
        <v>0.22081717907271106</v>
      </c>
      <c r="S6">
        <v>0.22081717907271106</v>
      </c>
      <c r="T6">
        <v>0.77918282092728897</v>
      </c>
      <c r="U6">
        <v>-0.24950957396141935</v>
      </c>
      <c r="V6">
        <v>100</v>
      </c>
      <c r="W6">
        <v>0.28339585157937802</v>
      </c>
      <c r="Y6">
        <v>-0.32649064881800172</v>
      </c>
      <c r="AA6" t="s">
        <v>157</v>
      </c>
      <c r="AB6">
        <v>30.698323961551807</v>
      </c>
      <c r="AD6">
        <v>-4.6611622792649354E-2</v>
      </c>
      <c r="AE6">
        <v>-2.4146907036811348E-3</v>
      </c>
      <c r="AF6">
        <v>8.9740550030656266E-4</v>
      </c>
      <c r="AG6">
        <v>-5.4114389299897322E-5</v>
      </c>
      <c r="AH6">
        <v>2.1223382034643275E-3</v>
      </c>
      <c r="AI6">
        <v>-2.3393798012330533E-7</v>
      </c>
      <c r="AJ6">
        <v>2.6476323315837092E-4</v>
      </c>
      <c r="AK6">
        <v>-9.3568115407077703E-4</v>
      </c>
      <c r="AL6">
        <v>-3.4136623794596557E-4</v>
      </c>
      <c r="AM6">
        <v>6.4671418679420993E-4</v>
      </c>
      <c r="AN6">
        <v>1.083072000629446E-3</v>
      </c>
      <c r="AO6">
        <v>-2.286295490656428E-4</v>
      </c>
      <c r="AP6">
        <v>-6.9275845386421262E-4</v>
      </c>
      <c r="AQ6">
        <v>1.8467667358778691E-4</v>
      </c>
      <c r="AS6">
        <v>1.112841298745828E-16</v>
      </c>
      <c r="AV6">
        <v>96</v>
      </c>
      <c r="AW6">
        <v>54</v>
      </c>
      <c r="AX6">
        <v>150</v>
      </c>
      <c r="AZ6">
        <v>0.157587283195427</v>
      </c>
      <c r="BA6">
        <v>1</v>
      </c>
      <c r="BB6">
        <v>0</v>
      </c>
      <c r="BC6">
        <v>2</v>
      </c>
      <c r="BD6">
        <v>0</v>
      </c>
      <c r="BE6">
        <v>0.96296296296296302</v>
      </c>
      <c r="BF6">
        <v>1</v>
      </c>
      <c r="BG6">
        <v>1.8518518518518601E-2</v>
      </c>
    </row>
    <row r="7" spans="1:59" x14ac:dyDescent="0.45">
      <c r="A7">
        <v>6.6</v>
      </c>
      <c r="B7">
        <v>58</v>
      </c>
      <c r="C7">
        <v>17</v>
      </c>
      <c r="D7">
        <v>0.496</v>
      </c>
      <c r="E7">
        <v>100</v>
      </c>
      <c r="F7">
        <v>2</v>
      </c>
      <c r="G7">
        <v>0</v>
      </c>
      <c r="H7">
        <v>42</v>
      </c>
      <c r="I7">
        <v>5</v>
      </c>
      <c r="J7">
        <v>3</v>
      </c>
      <c r="K7">
        <v>39</v>
      </c>
      <c r="L7">
        <v>0</v>
      </c>
      <c r="M7">
        <v>165</v>
      </c>
      <c r="N7">
        <v>0</v>
      </c>
      <c r="O7">
        <v>1</v>
      </c>
      <c r="P7">
        <v>1</v>
      </c>
      <c r="Q7">
        <v>0</v>
      </c>
      <c r="R7">
        <v>0.56325871095978308</v>
      </c>
      <c r="S7">
        <v>0.56325871095978308</v>
      </c>
      <c r="T7">
        <v>0.43674128904021692</v>
      </c>
      <c r="U7">
        <v>-0.82841427512344701</v>
      </c>
      <c r="V7">
        <v>0</v>
      </c>
      <c r="W7">
        <v>1.2896850494662435</v>
      </c>
      <c r="Y7">
        <v>3.8570213110472963E-2</v>
      </c>
      <c r="AA7" t="s">
        <v>101</v>
      </c>
      <c r="AB7">
        <v>13</v>
      </c>
      <c r="AD7">
        <v>-6.0387053059487605E-2</v>
      </c>
      <c r="AE7">
        <v>-2.9975292950281968E-4</v>
      </c>
      <c r="AF7">
        <v>-5.4114389299898047E-5</v>
      </c>
      <c r="AG7">
        <v>1.3583349029049445E-3</v>
      </c>
      <c r="AH7">
        <v>3.4128041073047081E-4</v>
      </c>
      <c r="AI7">
        <v>1.9856996998258048E-5</v>
      </c>
      <c r="AJ7">
        <v>5.5844720180792486E-4</v>
      </c>
      <c r="AK7">
        <v>1.9078005066011806E-3</v>
      </c>
      <c r="AL7">
        <v>-1.4088828311171595E-5</v>
      </c>
      <c r="AM7">
        <v>5.7139324937970211E-5</v>
      </c>
      <c r="AN7">
        <v>-1.4495682322564768E-4</v>
      </c>
      <c r="AO7">
        <v>-8.5687790413433064E-6</v>
      </c>
      <c r="AP7">
        <v>-1.2618958817238143E-3</v>
      </c>
      <c r="AQ7">
        <v>2.8505515461539469E-4</v>
      </c>
      <c r="AS7">
        <v>1.3079278397066988E-16</v>
      </c>
      <c r="AZ7">
        <v>0.1756037005950235</v>
      </c>
      <c r="BA7">
        <v>1</v>
      </c>
      <c r="BB7">
        <v>0</v>
      </c>
      <c r="BC7">
        <v>3</v>
      </c>
      <c r="BD7">
        <v>0</v>
      </c>
      <c r="BE7">
        <v>0.94444444444444442</v>
      </c>
      <c r="BF7">
        <v>1</v>
      </c>
      <c r="BG7">
        <v>1.851851851851849E-2</v>
      </c>
    </row>
    <row r="8" spans="1:59" x14ac:dyDescent="0.45">
      <c r="A8">
        <v>6.8</v>
      </c>
      <c r="B8">
        <v>44</v>
      </c>
      <c r="C8">
        <v>4</v>
      </c>
      <c r="D8">
        <v>4.5900000000000003E-2</v>
      </c>
      <c r="E8">
        <v>104</v>
      </c>
      <c r="F8">
        <v>6</v>
      </c>
      <c r="G8">
        <v>0</v>
      </c>
      <c r="H8">
        <v>29</v>
      </c>
      <c r="I8">
        <v>2</v>
      </c>
      <c r="J8">
        <v>2</v>
      </c>
      <c r="K8">
        <v>21</v>
      </c>
      <c r="L8">
        <v>0</v>
      </c>
      <c r="M8">
        <v>168</v>
      </c>
      <c r="N8">
        <v>1</v>
      </c>
      <c r="O8">
        <v>0</v>
      </c>
      <c r="P8">
        <v>1</v>
      </c>
      <c r="Q8">
        <v>1</v>
      </c>
      <c r="R8">
        <v>0.84980838133621983</v>
      </c>
      <c r="S8">
        <v>0.84980838133621983</v>
      </c>
      <c r="T8">
        <v>0.15019161866378017</v>
      </c>
      <c r="U8">
        <v>-0.16274438863387028</v>
      </c>
      <c r="V8">
        <v>100</v>
      </c>
      <c r="W8">
        <v>0.17673586418107834</v>
      </c>
      <c r="Y8">
        <v>2.7613880287463876E-2</v>
      </c>
      <c r="AA8" t="s">
        <v>158</v>
      </c>
      <c r="AB8">
        <v>3.7312153278811822E-3</v>
      </c>
      <c r="AD8">
        <v>-0.36119598663129809</v>
      </c>
      <c r="AE8">
        <v>-1.5098460606809775E-2</v>
      </c>
      <c r="AF8">
        <v>2.1223382034643878E-3</v>
      </c>
      <c r="AG8">
        <v>3.4128041073052296E-4</v>
      </c>
      <c r="AH8">
        <v>0.10819649445623651</v>
      </c>
      <c r="AI8">
        <v>4.8222363810076336E-4</v>
      </c>
      <c r="AJ8">
        <v>1.7546280251555208E-2</v>
      </c>
      <c r="AK8">
        <v>-1.2457879667596258E-2</v>
      </c>
      <c r="AL8">
        <v>-2.9102073704470313E-3</v>
      </c>
      <c r="AM8">
        <v>4.879077241389489E-3</v>
      </c>
      <c r="AN8">
        <v>2.5061473642998874E-3</v>
      </c>
      <c r="AO8">
        <v>-2.3438907030178723E-4</v>
      </c>
      <c r="AP8">
        <v>-2.1097407436237198E-2</v>
      </c>
      <c r="AQ8">
        <v>1.5716252622307103E-3</v>
      </c>
      <c r="AS8">
        <v>3.1517090947990103E-16</v>
      </c>
      <c r="AU8" t="s">
        <v>176</v>
      </c>
      <c r="AV8">
        <v>0.85416666666666663</v>
      </c>
      <c r="AW8">
        <v>0.46296296296296297</v>
      </c>
      <c r="AX8">
        <v>0.71333333333333337</v>
      </c>
      <c r="AZ8">
        <v>0.22081717907271106</v>
      </c>
      <c r="BA8">
        <v>1</v>
      </c>
      <c r="BB8">
        <v>0</v>
      </c>
      <c r="BC8">
        <v>4</v>
      </c>
      <c r="BD8">
        <v>0</v>
      </c>
      <c r="BE8">
        <v>0.92592592592592593</v>
      </c>
      <c r="BF8">
        <v>1</v>
      </c>
      <c r="BG8">
        <v>1.851851851851849E-2</v>
      </c>
    </row>
    <row r="9" spans="1:59" x14ac:dyDescent="0.45">
      <c r="A9">
        <v>7.2</v>
      </c>
      <c r="B9">
        <v>41</v>
      </c>
      <c r="C9">
        <v>12</v>
      </c>
      <c r="D9">
        <v>0.879</v>
      </c>
      <c r="E9">
        <v>112</v>
      </c>
      <c r="F9">
        <v>2</v>
      </c>
      <c r="G9">
        <v>0</v>
      </c>
      <c r="H9">
        <v>39</v>
      </c>
      <c r="I9">
        <v>5</v>
      </c>
      <c r="J9">
        <v>3</v>
      </c>
      <c r="K9">
        <v>14</v>
      </c>
      <c r="L9">
        <v>0</v>
      </c>
      <c r="M9">
        <v>167</v>
      </c>
      <c r="N9">
        <v>0</v>
      </c>
      <c r="O9">
        <v>1</v>
      </c>
      <c r="P9">
        <v>1</v>
      </c>
      <c r="Q9">
        <v>0</v>
      </c>
      <c r="R9">
        <v>0.49046855114271271</v>
      </c>
      <c r="S9">
        <v>0.49046855114271271</v>
      </c>
      <c r="T9">
        <v>0.50953144885728729</v>
      </c>
      <c r="U9">
        <v>-0.674263703283562</v>
      </c>
      <c r="V9">
        <v>100</v>
      </c>
      <c r="W9">
        <v>0.96258739719142672</v>
      </c>
      <c r="Y9">
        <v>0.69866838280139587</v>
      </c>
      <c r="AA9" t="s">
        <v>159</v>
      </c>
      <c r="AB9">
        <v>0.05</v>
      </c>
      <c r="AD9">
        <v>-5.3025927670924844E-2</v>
      </c>
      <c r="AE9">
        <v>-1.9401892793713127E-3</v>
      </c>
      <c r="AF9">
        <v>-2.3393798011674951E-7</v>
      </c>
      <c r="AG9">
        <v>1.9856996998259647E-5</v>
      </c>
      <c r="AH9">
        <v>4.8222363810070763E-4</v>
      </c>
      <c r="AI9">
        <v>9.4437251084096267E-5</v>
      </c>
      <c r="AJ9">
        <v>3.0804372121136892E-4</v>
      </c>
      <c r="AK9">
        <v>-1.6365167530155907E-4</v>
      </c>
      <c r="AL9">
        <v>-5.0478884644676205E-5</v>
      </c>
      <c r="AM9">
        <v>5.8766835997516079E-5</v>
      </c>
      <c r="AN9">
        <v>-2.9843041224885471E-4</v>
      </c>
      <c r="AO9">
        <v>7.332587832168611E-7</v>
      </c>
      <c r="AP9">
        <v>-7.6795729738037509E-4</v>
      </c>
      <c r="AQ9">
        <v>3.5334965745020456E-4</v>
      </c>
      <c r="AS9">
        <v>1.2135297348702271E-16</v>
      </c>
      <c r="AZ9">
        <v>0.23464845082242669</v>
      </c>
      <c r="BA9">
        <v>1</v>
      </c>
      <c r="BB9">
        <v>0</v>
      </c>
      <c r="BC9">
        <v>5</v>
      </c>
      <c r="BD9">
        <v>0</v>
      </c>
      <c r="BE9">
        <v>0.90740740740740744</v>
      </c>
      <c r="BF9">
        <v>1</v>
      </c>
      <c r="BG9">
        <v>1.8518518518518601E-2</v>
      </c>
    </row>
    <row r="10" spans="1:59" x14ac:dyDescent="0.45">
      <c r="A10">
        <v>7.2</v>
      </c>
      <c r="B10">
        <v>56</v>
      </c>
      <c r="C10">
        <v>4</v>
      </c>
      <c r="D10">
        <v>0.123</v>
      </c>
      <c r="E10">
        <v>113</v>
      </c>
      <c r="F10">
        <v>3</v>
      </c>
      <c r="G10">
        <v>0</v>
      </c>
      <c r="H10">
        <v>45</v>
      </c>
      <c r="I10">
        <v>6</v>
      </c>
      <c r="J10">
        <v>3</v>
      </c>
      <c r="K10">
        <v>36</v>
      </c>
      <c r="L10">
        <v>0</v>
      </c>
      <c r="M10">
        <v>167</v>
      </c>
      <c r="N10">
        <v>0</v>
      </c>
      <c r="O10">
        <v>1</v>
      </c>
      <c r="P10">
        <v>1</v>
      </c>
      <c r="Q10">
        <v>0</v>
      </c>
      <c r="R10">
        <v>0.47573095831759943</v>
      </c>
      <c r="S10">
        <v>0.47573095831759943</v>
      </c>
      <c r="T10">
        <v>0.52426904168240052</v>
      </c>
      <c r="U10">
        <v>-0.64575028810025992</v>
      </c>
      <c r="V10">
        <v>100</v>
      </c>
      <c r="W10">
        <v>0.90741760526419712</v>
      </c>
      <c r="Y10">
        <v>1.4310678257843422E-2</v>
      </c>
      <c r="AA10" t="s">
        <v>160</v>
      </c>
      <c r="AB10" t="s">
        <v>184</v>
      </c>
      <c r="AD10">
        <v>-0.45514731281418186</v>
      </c>
      <c r="AE10">
        <v>-5.1513906386213247E-3</v>
      </c>
      <c r="AF10">
        <v>2.6476323315836089E-4</v>
      </c>
      <c r="AG10">
        <v>5.5844720180791825E-4</v>
      </c>
      <c r="AH10">
        <v>1.7546280251554702E-2</v>
      </c>
      <c r="AI10">
        <v>3.0804372121134773E-4</v>
      </c>
      <c r="AJ10">
        <v>2.5262283039273636E-2</v>
      </c>
      <c r="AK10">
        <v>4.5218529615552597E-3</v>
      </c>
      <c r="AL10">
        <v>-1.9446297106163557E-4</v>
      </c>
      <c r="AM10">
        <v>-6.2558264330072548E-4</v>
      </c>
      <c r="AN10">
        <v>-4.3930100179692426E-3</v>
      </c>
      <c r="AO10">
        <v>-7.2800552532545116E-5</v>
      </c>
      <c r="AP10">
        <v>-7.8158478899389358E-3</v>
      </c>
      <c r="AQ10">
        <v>2.2428816274868836E-3</v>
      </c>
      <c r="AS10">
        <v>6.5288039199955335E-16</v>
      </c>
      <c r="AU10" t="s">
        <v>177</v>
      </c>
      <c r="AV10">
        <v>0.5</v>
      </c>
      <c r="AZ10">
        <v>0.23846521361115983</v>
      </c>
      <c r="BA10">
        <v>1</v>
      </c>
      <c r="BB10">
        <v>0</v>
      </c>
      <c r="BC10">
        <v>6</v>
      </c>
      <c r="BD10">
        <v>0</v>
      </c>
      <c r="BE10">
        <v>0.88888888888888884</v>
      </c>
      <c r="BF10">
        <v>1</v>
      </c>
      <c r="BG10">
        <v>1.851851851851849E-2</v>
      </c>
    </row>
    <row r="11" spans="1:59" x14ac:dyDescent="0.45">
      <c r="A11">
        <v>7.3</v>
      </c>
      <c r="B11">
        <v>56</v>
      </c>
      <c r="C11">
        <v>24</v>
      </c>
      <c r="D11">
        <v>1.56</v>
      </c>
      <c r="E11">
        <v>115</v>
      </c>
      <c r="F11">
        <v>5</v>
      </c>
      <c r="G11">
        <v>0</v>
      </c>
      <c r="H11">
        <v>46</v>
      </c>
      <c r="I11">
        <v>1</v>
      </c>
      <c r="J11">
        <v>4</v>
      </c>
      <c r="K11">
        <v>37</v>
      </c>
      <c r="L11">
        <v>0</v>
      </c>
      <c r="M11">
        <v>166</v>
      </c>
      <c r="N11">
        <v>1</v>
      </c>
      <c r="O11">
        <v>0</v>
      </c>
      <c r="P11">
        <v>1</v>
      </c>
      <c r="Q11">
        <v>1</v>
      </c>
      <c r="R11">
        <v>0.78393502410321148</v>
      </c>
      <c r="S11">
        <v>0.78393502410321148</v>
      </c>
      <c r="T11">
        <v>0.21606497589678852</v>
      </c>
      <c r="U11">
        <v>-0.24342913948562542</v>
      </c>
      <c r="V11">
        <v>100</v>
      </c>
      <c r="W11">
        <v>0.2756159238375116</v>
      </c>
      <c r="Y11">
        <v>0.39327254338972267</v>
      </c>
      <c r="AD11">
        <v>0.23464725351719565</v>
      </c>
      <c r="AE11">
        <v>-6.9056460810163504E-3</v>
      </c>
      <c r="AF11">
        <v>-9.3568115407072694E-4</v>
      </c>
      <c r="AG11">
        <v>1.9078005066012465E-3</v>
      </c>
      <c r="AH11">
        <v>-1.2457879667595796E-2</v>
      </c>
      <c r="AI11">
        <v>-1.6365167530146748E-4</v>
      </c>
      <c r="AJ11">
        <v>4.5218529615557732E-3</v>
      </c>
      <c r="AK11">
        <v>0.24032581273121259</v>
      </c>
      <c r="AL11">
        <v>1.3656269770348382E-3</v>
      </c>
      <c r="AM11">
        <v>-1.0350381290834903E-3</v>
      </c>
      <c r="AN11">
        <v>-1.9036455765654948E-3</v>
      </c>
      <c r="AO11">
        <v>-7.427428355408377E-4</v>
      </c>
      <c r="AP11">
        <v>-2.4213709374520751E-2</v>
      </c>
      <c r="AQ11">
        <v>-1.1676175324362007E-3</v>
      </c>
      <c r="AS11">
        <v>8.0186129278513904E-16</v>
      </c>
      <c r="AZ11">
        <v>0.23893042913364596</v>
      </c>
      <c r="BA11">
        <v>1</v>
      </c>
      <c r="BB11">
        <v>0</v>
      </c>
      <c r="BC11">
        <v>7</v>
      </c>
      <c r="BD11">
        <v>0</v>
      </c>
      <c r="BE11">
        <v>0.87037037037037035</v>
      </c>
      <c r="BF11">
        <v>1</v>
      </c>
      <c r="BG11">
        <v>1.851851851851849E-2</v>
      </c>
    </row>
    <row r="12" spans="1:59" x14ac:dyDescent="0.45">
      <c r="A12">
        <v>7.4</v>
      </c>
      <c r="B12">
        <v>44</v>
      </c>
      <c r="C12">
        <v>12</v>
      </c>
      <c r="D12">
        <v>0.97399999999999998</v>
      </c>
      <c r="E12">
        <v>117</v>
      </c>
      <c r="F12">
        <v>3</v>
      </c>
      <c r="G12">
        <v>0</v>
      </c>
      <c r="H12">
        <v>33</v>
      </c>
      <c r="I12">
        <v>6</v>
      </c>
      <c r="J12">
        <v>2</v>
      </c>
      <c r="K12">
        <v>22</v>
      </c>
      <c r="L12">
        <v>1</v>
      </c>
      <c r="M12">
        <v>170</v>
      </c>
      <c r="N12">
        <v>0</v>
      </c>
      <c r="O12">
        <v>1</v>
      </c>
      <c r="P12">
        <v>1</v>
      </c>
      <c r="Q12">
        <v>0</v>
      </c>
      <c r="R12">
        <v>0.52197676863989761</v>
      </c>
      <c r="S12">
        <v>0.52197676863989761</v>
      </c>
      <c r="T12">
        <v>0.47802323136010239</v>
      </c>
      <c r="U12">
        <v>-0.7380959464999175</v>
      </c>
      <c r="V12">
        <v>0</v>
      </c>
      <c r="W12">
        <v>1.0919485380548051</v>
      </c>
      <c r="Y12">
        <v>-0.60809737686189391</v>
      </c>
      <c r="AA12" t="s">
        <v>161</v>
      </c>
      <c r="AB12">
        <v>0.15660376058369951</v>
      </c>
      <c r="AD12">
        <v>-2.9726419664091702E-2</v>
      </c>
      <c r="AE12">
        <v>2.2697843439735341E-3</v>
      </c>
      <c r="AF12">
        <v>-3.4136623794595521E-4</v>
      </c>
      <c r="AG12">
        <v>-1.4088828311166543E-5</v>
      </c>
      <c r="AH12">
        <v>-2.9102073704469164E-3</v>
      </c>
      <c r="AI12">
        <v>-5.0478884644669429E-5</v>
      </c>
      <c r="AJ12">
        <v>-1.944629710615832E-4</v>
      </c>
      <c r="AK12">
        <v>1.3656269770347673E-3</v>
      </c>
      <c r="AL12">
        <v>1.2935149473175963E-3</v>
      </c>
      <c r="AM12">
        <v>-1.197021952245898E-3</v>
      </c>
      <c r="AN12">
        <v>-2.3572147592712867E-3</v>
      </c>
      <c r="AO12">
        <v>2.8832692293881406E-6</v>
      </c>
      <c r="AP12">
        <v>6.9052573904461638E-3</v>
      </c>
      <c r="AQ12">
        <v>-1.0958501173616558E-5</v>
      </c>
      <c r="AS12">
        <v>1.4817027464509059E-16</v>
      </c>
      <c r="AZ12">
        <v>0.24752501194153509</v>
      </c>
      <c r="BA12">
        <v>1</v>
      </c>
      <c r="BB12">
        <v>0</v>
      </c>
      <c r="BC12">
        <v>8</v>
      </c>
      <c r="BD12">
        <v>0</v>
      </c>
      <c r="BE12">
        <v>0.85185185185185186</v>
      </c>
      <c r="BF12">
        <v>1</v>
      </c>
      <c r="BG12">
        <v>1.851851851851849E-2</v>
      </c>
    </row>
    <row r="13" spans="1:59" x14ac:dyDescent="0.45">
      <c r="A13">
        <v>7.4</v>
      </c>
      <c r="B13">
        <v>51</v>
      </c>
      <c r="C13">
        <v>4</v>
      </c>
      <c r="D13">
        <v>1.083</v>
      </c>
      <c r="E13">
        <v>101</v>
      </c>
      <c r="F13">
        <v>2</v>
      </c>
      <c r="G13">
        <v>0</v>
      </c>
      <c r="H13">
        <v>53</v>
      </c>
      <c r="I13">
        <v>7</v>
      </c>
      <c r="J13">
        <v>4</v>
      </c>
      <c r="K13">
        <v>28</v>
      </c>
      <c r="L13">
        <v>0</v>
      </c>
      <c r="M13">
        <v>167</v>
      </c>
      <c r="N13">
        <v>0</v>
      </c>
      <c r="O13">
        <v>1</v>
      </c>
      <c r="P13">
        <v>1</v>
      </c>
      <c r="Q13">
        <v>0</v>
      </c>
      <c r="R13">
        <v>0.24752501194153509</v>
      </c>
      <c r="S13">
        <v>0.24752501194153509</v>
      </c>
      <c r="T13">
        <v>0.75247498805846491</v>
      </c>
      <c r="U13">
        <v>-0.28438752137202788</v>
      </c>
      <c r="V13">
        <v>100</v>
      </c>
      <c r="W13">
        <v>0.32894782666490863</v>
      </c>
      <c r="Y13">
        <v>-9.7144074578271372E-2</v>
      </c>
      <c r="AA13" t="s">
        <v>162</v>
      </c>
      <c r="AB13">
        <v>0.18507198359951971</v>
      </c>
      <c r="AD13">
        <v>1.4250718277822446E-2</v>
      </c>
      <c r="AE13">
        <v>-4.9824861005476773E-3</v>
      </c>
      <c r="AF13">
        <v>6.4671418679422207E-4</v>
      </c>
      <c r="AG13">
        <v>5.713932493797494E-5</v>
      </c>
      <c r="AH13">
        <v>4.8790772413894847E-3</v>
      </c>
      <c r="AI13">
        <v>5.8766835997520822E-5</v>
      </c>
      <c r="AJ13">
        <v>-6.2558264330067723E-4</v>
      </c>
      <c r="AK13">
        <v>-1.0350381290835011E-3</v>
      </c>
      <c r="AL13">
        <v>-1.1970219522459023E-3</v>
      </c>
      <c r="AM13">
        <v>4.8619438461932315E-3</v>
      </c>
      <c r="AN13">
        <v>2.3230164189321184E-3</v>
      </c>
      <c r="AO13">
        <v>1.7202096675540517E-5</v>
      </c>
      <c r="AP13">
        <v>-1.6655407325742153E-2</v>
      </c>
      <c r="AQ13">
        <v>-3.0017071281587777E-5</v>
      </c>
      <c r="AS13">
        <v>-1.1544707748131459E-16</v>
      </c>
      <c r="AZ13">
        <v>0.25559208223052932</v>
      </c>
      <c r="BA13">
        <v>1</v>
      </c>
      <c r="BB13">
        <v>0</v>
      </c>
      <c r="BC13">
        <v>9</v>
      </c>
      <c r="BD13">
        <v>0</v>
      </c>
      <c r="BE13">
        <v>0.83333333333333337</v>
      </c>
      <c r="BF13">
        <v>1</v>
      </c>
      <c r="BG13">
        <v>0</v>
      </c>
    </row>
    <row r="14" spans="1:59" x14ac:dyDescent="0.45">
      <c r="A14">
        <v>7.5</v>
      </c>
      <c r="B14">
        <v>43</v>
      </c>
      <c r="C14">
        <v>5</v>
      </c>
      <c r="D14">
        <v>0.48</v>
      </c>
      <c r="E14">
        <v>59</v>
      </c>
      <c r="F14">
        <v>3</v>
      </c>
      <c r="G14">
        <v>0</v>
      </c>
      <c r="H14">
        <v>30</v>
      </c>
      <c r="I14">
        <v>4</v>
      </c>
      <c r="J14">
        <v>2</v>
      </c>
      <c r="K14">
        <v>17</v>
      </c>
      <c r="L14">
        <v>0</v>
      </c>
      <c r="M14">
        <v>175</v>
      </c>
      <c r="N14">
        <v>0</v>
      </c>
      <c r="O14">
        <v>1</v>
      </c>
      <c r="P14">
        <v>1</v>
      </c>
      <c r="Q14">
        <v>0</v>
      </c>
      <c r="R14">
        <v>0.6499515353144476</v>
      </c>
      <c r="S14">
        <v>0.6499515353144476</v>
      </c>
      <c r="T14">
        <v>0.3500484646855524</v>
      </c>
      <c r="U14">
        <v>-1.0496836635546869</v>
      </c>
      <c r="V14">
        <v>0</v>
      </c>
      <c r="W14">
        <v>1.8567472818322381</v>
      </c>
      <c r="Y14">
        <v>0.12700024885387706</v>
      </c>
      <c r="AA14" t="s">
        <v>163</v>
      </c>
      <c r="AB14">
        <v>0.25375790909046037</v>
      </c>
      <c r="AD14">
        <v>4.2091663314074636E-2</v>
      </c>
      <c r="AE14">
        <v>7.9451489051273502E-4</v>
      </c>
      <c r="AF14">
        <v>1.0830720006294299E-3</v>
      </c>
      <c r="AG14">
        <v>-1.4495682322569631E-4</v>
      </c>
      <c r="AH14">
        <v>2.506147364299746E-3</v>
      </c>
      <c r="AI14">
        <v>-2.9843041224890307E-4</v>
      </c>
      <c r="AJ14">
        <v>-4.3930100179696095E-3</v>
      </c>
      <c r="AK14">
        <v>-1.9036455765651325E-3</v>
      </c>
      <c r="AL14">
        <v>-2.3572147592713123E-3</v>
      </c>
      <c r="AM14">
        <v>2.3230164189321674E-3</v>
      </c>
      <c r="AN14">
        <v>3.7875054032363166E-2</v>
      </c>
      <c r="AO14">
        <v>-1.2197809639762735E-4</v>
      </c>
      <c r="AP14">
        <v>2.3158589202365552E-2</v>
      </c>
      <c r="AQ14">
        <v>-5.9439631234905327E-4</v>
      </c>
      <c r="AS14">
        <v>-3.0076366901115153E-16</v>
      </c>
      <c r="AZ14">
        <v>0.26182234864948128</v>
      </c>
      <c r="BA14">
        <v>0</v>
      </c>
      <c r="BB14">
        <v>1</v>
      </c>
      <c r="BC14">
        <v>9</v>
      </c>
      <c r="BD14">
        <v>1</v>
      </c>
      <c r="BE14">
        <v>0.83333333333333337</v>
      </c>
      <c r="BF14">
        <v>0.98958333333333337</v>
      </c>
      <c r="BG14">
        <v>1.8325617283950591E-2</v>
      </c>
    </row>
    <row r="15" spans="1:59" x14ac:dyDescent="0.45">
      <c r="A15">
        <v>7.5</v>
      </c>
      <c r="B15">
        <v>51</v>
      </c>
      <c r="C15">
        <v>18</v>
      </c>
      <c r="D15">
        <v>0.23100000000000001</v>
      </c>
      <c r="E15">
        <v>109</v>
      </c>
      <c r="F15">
        <v>5</v>
      </c>
      <c r="G15">
        <v>0</v>
      </c>
      <c r="H15">
        <v>41</v>
      </c>
      <c r="I15">
        <v>7</v>
      </c>
      <c r="J15">
        <v>3</v>
      </c>
      <c r="K15">
        <v>29</v>
      </c>
      <c r="L15">
        <v>1</v>
      </c>
      <c r="M15">
        <v>165</v>
      </c>
      <c r="N15">
        <v>1</v>
      </c>
      <c r="O15">
        <v>0</v>
      </c>
      <c r="P15">
        <v>1</v>
      </c>
      <c r="Q15">
        <v>1</v>
      </c>
      <c r="R15">
        <v>0.38241087887288344</v>
      </c>
      <c r="S15">
        <v>0.38241087887288344</v>
      </c>
      <c r="T15">
        <v>0.6175891211271165</v>
      </c>
      <c r="U15">
        <v>-0.9612596492741895</v>
      </c>
      <c r="V15">
        <v>0</v>
      </c>
      <c r="W15">
        <v>1.6149883678712191</v>
      </c>
      <c r="Y15">
        <v>-0.15401029799011112</v>
      </c>
      <c r="AD15">
        <v>9.7785884896879269E-3</v>
      </c>
      <c r="AE15">
        <v>1.6123185022217024E-4</v>
      </c>
      <c r="AF15">
        <v>-2.2862954906564063E-4</v>
      </c>
      <c r="AG15">
        <v>-8.5687790413433081E-6</v>
      </c>
      <c r="AH15">
        <v>-2.3438907030177918E-4</v>
      </c>
      <c r="AI15">
        <v>7.3325878321974239E-7</v>
      </c>
      <c r="AJ15">
        <v>-7.2800552532544208E-5</v>
      </c>
      <c r="AK15">
        <v>-7.427428355408261E-4</v>
      </c>
      <c r="AL15">
        <v>2.8832692293894582E-6</v>
      </c>
      <c r="AM15">
        <v>1.7202096675545874E-5</v>
      </c>
      <c r="AN15">
        <v>-1.2197809639763162E-4</v>
      </c>
      <c r="AO15">
        <v>1.902336753563678E-4</v>
      </c>
      <c r="AP15">
        <v>-1.0456269534163238E-3</v>
      </c>
      <c r="AQ15">
        <v>-2.5930836685876439E-5</v>
      </c>
      <c r="AS15">
        <v>-3.139300324111336E-17</v>
      </c>
      <c r="AZ15">
        <v>0.26939267458930788</v>
      </c>
      <c r="BA15">
        <v>1</v>
      </c>
      <c r="BB15">
        <v>0</v>
      </c>
      <c r="BC15">
        <v>10</v>
      </c>
      <c r="BD15">
        <v>1</v>
      </c>
      <c r="BE15">
        <v>0.81481481481481488</v>
      </c>
      <c r="BF15">
        <v>0.98958333333333337</v>
      </c>
      <c r="BG15">
        <v>1.8325617283950699E-2</v>
      </c>
    </row>
    <row r="16" spans="1:59" x14ac:dyDescent="0.45">
      <c r="A16">
        <v>7.6</v>
      </c>
      <c r="B16">
        <v>42</v>
      </c>
      <c r="C16">
        <v>1</v>
      </c>
      <c r="D16">
        <v>1.4279999999999999</v>
      </c>
      <c r="E16">
        <v>121</v>
      </c>
      <c r="F16">
        <v>4</v>
      </c>
      <c r="G16">
        <v>0</v>
      </c>
      <c r="H16">
        <v>45</v>
      </c>
      <c r="I16">
        <v>5</v>
      </c>
      <c r="J16">
        <v>4</v>
      </c>
      <c r="K16">
        <v>14</v>
      </c>
      <c r="L16">
        <v>0</v>
      </c>
      <c r="M16">
        <v>165</v>
      </c>
      <c r="N16">
        <v>1</v>
      </c>
      <c r="O16">
        <v>0</v>
      </c>
      <c r="P16">
        <v>1</v>
      </c>
      <c r="Q16">
        <v>1</v>
      </c>
      <c r="R16">
        <v>0.49503649760908308</v>
      </c>
      <c r="S16">
        <v>0.49503649760908308</v>
      </c>
      <c r="T16">
        <v>0.50496350239091692</v>
      </c>
      <c r="U16">
        <v>-0.70312378658795494</v>
      </c>
      <c r="V16">
        <v>0</v>
      </c>
      <c r="W16">
        <v>1.0200530765504747</v>
      </c>
      <c r="Y16">
        <v>7.2640920278158041E-3</v>
      </c>
      <c r="AA16" t="s">
        <v>164</v>
      </c>
      <c r="AB16">
        <v>160.13646948397786</v>
      </c>
      <c r="AD16">
        <v>-0.15835238690773168</v>
      </c>
      <c r="AE16">
        <v>1.5384221610112063E-2</v>
      </c>
      <c r="AF16">
        <v>-6.9275845386416925E-4</v>
      </c>
      <c r="AG16">
        <v>-1.2618958817238153E-3</v>
      </c>
      <c r="AH16">
        <v>-2.1097407436236618E-2</v>
      </c>
      <c r="AI16">
        <v>-7.6795729738037216E-4</v>
      </c>
      <c r="AJ16">
        <v>-7.8158478899388786E-3</v>
      </c>
      <c r="AK16">
        <v>-2.4213709374520775E-2</v>
      </c>
      <c r="AL16">
        <v>6.9052573904461387E-3</v>
      </c>
      <c r="AM16">
        <v>-1.6655407325742101E-2</v>
      </c>
      <c r="AN16">
        <v>2.3158589202365742E-2</v>
      </c>
      <c r="AO16">
        <v>-1.0456269534163279E-3</v>
      </c>
      <c r="AP16">
        <v>0.28899386790840009</v>
      </c>
      <c r="AQ16">
        <v>-4.1377063049932662E-4</v>
      </c>
      <c r="AS16">
        <v>9.740889316365458E-16</v>
      </c>
      <c r="AZ16">
        <v>0.27732565447899005</v>
      </c>
      <c r="BA16">
        <v>1</v>
      </c>
      <c r="BB16">
        <v>0</v>
      </c>
      <c r="BC16">
        <v>11</v>
      </c>
      <c r="BD16">
        <v>1</v>
      </c>
      <c r="BE16">
        <v>0.79629629629629628</v>
      </c>
      <c r="BF16">
        <v>0.98958333333333337</v>
      </c>
      <c r="BG16">
        <v>1.8325617283950591E-2</v>
      </c>
    </row>
    <row r="17" spans="1:59" x14ac:dyDescent="0.45">
      <c r="A17">
        <v>7.6</v>
      </c>
      <c r="B17">
        <v>50</v>
      </c>
      <c r="C17">
        <v>3</v>
      </c>
      <c r="D17">
        <v>0.53200000000000003</v>
      </c>
      <c r="E17">
        <v>111</v>
      </c>
      <c r="F17">
        <v>2</v>
      </c>
      <c r="G17">
        <v>0</v>
      </c>
      <c r="H17">
        <v>46</v>
      </c>
      <c r="I17">
        <v>3</v>
      </c>
      <c r="J17">
        <v>4</v>
      </c>
      <c r="K17">
        <v>26</v>
      </c>
      <c r="L17">
        <v>0</v>
      </c>
      <c r="M17">
        <v>172</v>
      </c>
      <c r="N17">
        <v>0</v>
      </c>
      <c r="O17">
        <v>1</v>
      </c>
      <c r="P17">
        <v>1</v>
      </c>
      <c r="Q17">
        <v>0</v>
      </c>
      <c r="R17">
        <v>0.27732565447899005</v>
      </c>
      <c r="S17">
        <v>0.27732565447899005</v>
      </c>
      <c r="T17">
        <v>0.72267434552100995</v>
      </c>
      <c r="U17">
        <v>-0.32479657942620777</v>
      </c>
      <c r="V17">
        <v>100</v>
      </c>
      <c r="W17">
        <v>0.38374913430620389</v>
      </c>
      <c r="Y17">
        <v>-1.5994768645894604</v>
      </c>
      <c r="AA17" t="s">
        <v>101</v>
      </c>
      <c r="AB17">
        <v>148</v>
      </c>
      <c r="AD17">
        <v>-0.3610532210982389</v>
      </c>
      <c r="AE17">
        <v>-8.6561930445364574E-3</v>
      </c>
      <c r="AF17">
        <v>1.8467667358780822E-4</v>
      </c>
      <c r="AG17">
        <v>2.8505515461539334E-4</v>
      </c>
      <c r="AH17">
        <v>1.5716252622303009E-3</v>
      </c>
      <c r="AI17">
        <v>3.5334965745019003E-4</v>
      </c>
      <c r="AJ17">
        <v>2.2428816274869283E-3</v>
      </c>
      <c r="AK17">
        <v>-1.1676175324367268E-3</v>
      </c>
      <c r="AL17">
        <v>-1.0958501173659133E-5</v>
      </c>
      <c r="AM17">
        <v>-3.0017071281623305E-5</v>
      </c>
      <c r="AN17">
        <v>-5.9439631234872313E-4</v>
      </c>
      <c r="AO17">
        <v>-2.5930836685888501E-5</v>
      </c>
      <c r="AP17">
        <v>-4.1377063049932369E-4</v>
      </c>
      <c r="AQ17">
        <v>2.203810158892097E-3</v>
      </c>
      <c r="AS17">
        <v>8.0190376912078295E-16</v>
      </c>
      <c r="AZ17">
        <v>0.27758905202398659</v>
      </c>
      <c r="BA17">
        <v>1</v>
      </c>
      <c r="BB17">
        <v>0</v>
      </c>
      <c r="BC17">
        <v>12</v>
      </c>
      <c r="BD17">
        <v>1</v>
      </c>
      <c r="BE17">
        <v>0.77777777777777779</v>
      </c>
      <c r="BF17">
        <v>0.98958333333333337</v>
      </c>
      <c r="BG17">
        <v>1.8325617283950591E-2</v>
      </c>
    </row>
    <row r="18" spans="1:59" x14ac:dyDescent="0.45">
      <c r="A18">
        <v>7.6</v>
      </c>
      <c r="B18">
        <v>51</v>
      </c>
      <c r="C18">
        <v>15</v>
      </c>
      <c r="D18">
        <v>0.93500000000000005</v>
      </c>
      <c r="E18">
        <v>112</v>
      </c>
      <c r="F18">
        <v>4</v>
      </c>
      <c r="G18">
        <v>0</v>
      </c>
      <c r="H18">
        <v>36</v>
      </c>
      <c r="I18">
        <v>4</v>
      </c>
      <c r="J18">
        <v>3</v>
      </c>
      <c r="K18">
        <v>29</v>
      </c>
      <c r="L18">
        <v>0</v>
      </c>
      <c r="M18">
        <v>171</v>
      </c>
      <c r="N18">
        <v>1</v>
      </c>
      <c r="O18">
        <v>0</v>
      </c>
      <c r="P18">
        <v>1</v>
      </c>
      <c r="Q18">
        <v>1</v>
      </c>
      <c r="R18">
        <v>0.84485997140726388</v>
      </c>
      <c r="S18">
        <v>0.84485997140726388</v>
      </c>
      <c r="T18">
        <v>0.15514002859273612</v>
      </c>
      <c r="U18">
        <v>-0.16858437966802706</v>
      </c>
      <c r="V18">
        <v>100</v>
      </c>
      <c r="W18">
        <v>0.18362809677717709</v>
      </c>
      <c r="Y18">
        <v>7.399045266496293E-2</v>
      </c>
      <c r="AA18" t="s">
        <v>158</v>
      </c>
      <c r="AB18">
        <v>0.23406884762522948</v>
      </c>
      <c r="AZ18">
        <v>0.29318432409799439</v>
      </c>
      <c r="BA18">
        <v>1</v>
      </c>
      <c r="BB18">
        <v>0</v>
      </c>
      <c r="BC18">
        <v>13</v>
      </c>
      <c r="BD18">
        <v>1</v>
      </c>
      <c r="BE18">
        <v>0.7592592592592593</v>
      </c>
      <c r="BF18">
        <v>0.98958333333333337</v>
      </c>
      <c r="BG18">
        <v>1.8325617283950699E-2</v>
      </c>
    </row>
    <row r="19" spans="1:59" x14ac:dyDescent="0.45">
      <c r="A19">
        <v>7.7</v>
      </c>
      <c r="B19">
        <v>46</v>
      </c>
      <c r="C19">
        <v>3</v>
      </c>
      <c r="D19">
        <v>2.6259999999999999</v>
      </c>
      <c r="E19">
        <v>43</v>
      </c>
      <c r="F19">
        <v>2</v>
      </c>
      <c r="G19">
        <v>0</v>
      </c>
      <c r="H19">
        <v>50</v>
      </c>
      <c r="I19">
        <v>4</v>
      </c>
      <c r="J19">
        <v>4</v>
      </c>
      <c r="K19">
        <v>21</v>
      </c>
      <c r="L19">
        <v>0</v>
      </c>
      <c r="M19">
        <v>180</v>
      </c>
      <c r="N19">
        <v>0</v>
      </c>
      <c r="O19">
        <v>1</v>
      </c>
      <c r="P19">
        <v>1</v>
      </c>
      <c r="Q19">
        <v>0</v>
      </c>
      <c r="R19">
        <v>0.41076989910082379</v>
      </c>
      <c r="S19">
        <v>0.41076989910082379</v>
      </c>
      <c r="T19">
        <v>0.58923010089917627</v>
      </c>
      <c r="U19">
        <v>-0.52893850795389785</v>
      </c>
      <c r="V19">
        <v>100</v>
      </c>
      <c r="W19">
        <v>0.69712986229654783</v>
      </c>
      <c r="AA19" t="s">
        <v>159</v>
      </c>
      <c r="AB19">
        <v>0.05</v>
      </c>
      <c r="AZ19">
        <v>0.32320622080401612</v>
      </c>
      <c r="BA19">
        <v>1</v>
      </c>
      <c r="BB19">
        <v>0</v>
      </c>
      <c r="BC19">
        <v>14</v>
      </c>
      <c r="BD19">
        <v>1</v>
      </c>
      <c r="BE19">
        <v>0.7407407407407407</v>
      </c>
      <c r="BF19">
        <v>0.98958333333333337</v>
      </c>
      <c r="BG19">
        <v>0</v>
      </c>
    </row>
    <row r="20" spans="1:59" x14ac:dyDescent="0.45">
      <c r="A20">
        <v>7.8</v>
      </c>
      <c r="B20">
        <v>46</v>
      </c>
      <c r="C20">
        <v>17</v>
      </c>
      <c r="D20">
        <v>1.4810000000000001</v>
      </c>
      <c r="E20">
        <v>126</v>
      </c>
      <c r="F20">
        <v>3</v>
      </c>
      <c r="G20">
        <v>0</v>
      </c>
      <c r="H20">
        <v>40</v>
      </c>
      <c r="I20">
        <v>1</v>
      </c>
      <c r="J20">
        <v>6</v>
      </c>
      <c r="K20">
        <v>24</v>
      </c>
      <c r="L20">
        <v>0</v>
      </c>
      <c r="M20">
        <v>165</v>
      </c>
      <c r="N20">
        <v>0</v>
      </c>
      <c r="O20">
        <v>1</v>
      </c>
      <c r="P20">
        <v>1</v>
      </c>
      <c r="Q20">
        <v>0</v>
      </c>
      <c r="R20">
        <v>0.49215067477704671</v>
      </c>
      <c r="S20">
        <v>0.49215067477704671</v>
      </c>
      <c r="T20">
        <v>0.50784932522295323</v>
      </c>
      <c r="U20">
        <v>-0.67757047929111358</v>
      </c>
      <c r="V20">
        <v>100</v>
      </c>
      <c r="W20">
        <v>0.96908797616494902</v>
      </c>
      <c r="AA20" t="s">
        <v>160</v>
      </c>
      <c r="AB20" t="s">
        <v>185</v>
      </c>
      <c r="AZ20">
        <v>0.33929038568914333</v>
      </c>
      <c r="BA20">
        <v>0</v>
      </c>
      <c r="BB20">
        <v>1</v>
      </c>
      <c r="BC20">
        <v>14</v>
      </c>
      <c r="BD20">
        <v>2</v>
      </c>
      <c r="BE20">
        <v>0.7407407407407407</v>
      </c>
      <c r="BF20">
        <v>0.97916666666666663</v>
      </c>
      <c r="BG20">
        <v>1.8132716049382686E-2</v>
      </c>
    </row>
    <row r="21" spans="1:59" x14ac:dyDescent="0.45">
      <c r="A21">
        <v>7.9</v>
      </c>
      <c r="B21">
        <v>35</v>
      </c>
      <c r="C21">
        <v>6</v>
      </c>
      <c r="D21">
        <v>4.7E-2</v>
      </c>
      <c r="E21">
        <v>65</v>
      </c>
      <c r="F21">
        <v>4</v>
      </c>
      <c r="G21">
        <v>0</v>
      </c>
      <c r="H21">
        <v>27</v>
      </c>
      <c r="I21">
        <v>5</v>
      </c>
      <c r="J21">
        <v>6</v>
      </c>
      <c r="K21">
        <v>16</v>
      </c>
      <c r="L21">
        <v>0</v>
      </c>
      <c r="M21">
        <v>186</v>
      </c>
      <c r="N21">
        <v>1</v>
      </c>
      <c r="O21">
        <v>0</v>
      </c>
      <c r="P21">
        <v>1</v>
      </c>
      <c r="Q21">
        <v>1</v>
      </c>
      <c r="R21">
        <v>0.72966379212441212</v>
      </c>
      <c r="S21">
        <v>0.72966379212441212</v>
      </c>
      <c r="T21">
        <v>0.27033620787558788</v>
      </c>
      <c r="U21">
        <v>-0.31517140966313079</v>
      </c>
      <c r="V21">
        <v>100</v>
      </c>
      <c r="W21">
        <v>0.37049420677502098</v>
      </c>
      <c r="AZ21">
        <v>0.34251795362480797</v>
      </c>
      <c r="BA21">
        <v>1</v>
      </c>
      <c r="BB21">
        <v>0</v>
      </c>
      <c r="BC21">
        <v>15</v>
      </c>
      <c r="BD21">
        <v>2</v>
      </c>
      <c r="BE21">
        <v>0.72222222222222221</v>
      </c>
      <c r="BF21">
        <v>0.97916666666666663</v>
      </c>
      <c r="BG21">
        <v>1.8132716049382686E-2</v>
      </c>
    </row>
    <row r="22" spans="1:59" x14ac:dyDescent="0.45">
      <c r="A22">
        <v>7.9</v>
      </c>
      <c r="B22">
        <v>42</v>
      </c>
      <c r="C22">
        <v>4</v>
      </c>
      <c r="D22">
        <v>1.2829999999999999</v>
      </c>
      <c r="E22">
        <v>68</v>
      </c>
      <c r="F22">
        <v>4</v>
      </c>
      <c r="G22">
        <v>0</v>
      </c>
      <c r="H22">
        <v>37</v>
      </c>
      <c r="I22">
        <v>6</v>
      </c>
      <c r="J22">
        <v>3</v>
      </c>
      <c r="K22">
        <v>17</v>
      </c>
      <c r="L22">
        <v>0</v>
      </c>
      <c r="M22">
        <v>175</v>
      </c>
      <c r="N22">
        <v>1</v>
      </c>
      <c r="O22">
        <v>0</v>
      </c>
      <c r="P22">
        <v>1</v>
      </c>
      <c r="Q22">
        <v>1</v>
      </c>
      <c r="R22">
        <v>0.71608558757034513</v>
      </c>
      <c r="S22">
        <v>0.71608558757034513</v>
      </c>
      <c r="T22">
        <v>0.28391441242965487</v>
      </c>
      <c r="U22">
        <v>-0.33395558345254295</v>
      </c>
      <c r="V22">
        <v>100</v>
      </c>
      <c r="W22">
        <v>0.39648111532724339</v>
      </c>
      <c r="AZ22">
        <v>0.34688595622037893</v>
      </c>
      <c r="BA22">
        <v>1</v>
      </c>
      <c r="BB22">
        <v>0</v>
      </c>
      <c r="BC22">
        <v>16</v>
      </c>
      <c r="BD22">
        <v>2</v>
      </c>
      <c r="BE22">
        <v>0.70370370370370372</v>
      </c>
      <c r="BF22">
        <v>0.97916666666666663</v>
      </c>
      <c r="BG22">
        <v>0</v>
      </c>
    </row>
    <row r="23" spans="1:59" x14ac:dyDescent="0.45">
      <c r="A23">
        <v>7.9</v>
      </c>
      <c r="B23">
        <v>51</v>
      </c>
      <c r="C23">
        <v>3</v>
      </c>
      <c r="D23">
        <v>1.464</v>
      </c>
      <c r="E23">
        <v>118</v>
      </c>
      <c r="F23">
        <v>4</v>
      </c>
      <c r="G23">
        <v>0</v>
      </c>
      <c r="H23">
        <v>46</v>
      </c>
      <c r="I23">
        <v>6</v>
      </c>
      <c r="J23">
        <v>4</v>
      </c>
      <c r="K23">
        <v>31</v>
      </c>
      <c r="L23">
        <v>0</v>
      </c>
      <c r="M23">
        <v>167</v>
      </c>
      <c r="N23">
        <v>1</v>
      </c>
      <c r="O23">
        <v>0</v>
      </c>
      <c r="P23">
        <v>1</v>
      </c>
      <c r="Q23">
        <v>1</v>
      </c>
      <c r="R23">
        <v>0.6383256819133234</v>
      </c>
      <c r="S23">
        <v>0.6383256819133234</v>
      </c>
      <c r="T23">
        <v>0.3616743180866766</v>
      </c>
      <c r="U23">
        <v>-0.44890665266610208</v>
      </c>
      <c r="V23">
        <v>100</v>
      </c>
      <c r="W23">
        <v>0.56659841258868138</v>
      </c>
      <c r="Z23" t="s">
        <v>166</v>
      </c>
      <c r="AA23" t="s">
        <v>167</v>
      </c>
      <c r="AB23" t="s">
        <v>168</v>
      </c>
      <c r="AC23" t="s">
        <v>158</v>
      </c>
      <c r="AD23" t="s">
        <v>169</v>
      </c>
      <c r="AE23" t="s">
        <v>170</v>
      </c>
      <c r="AF23" t="s">
        <v>171</v>
      </c>
      <c r="AZ23">
        <v>0.34739751839954297</v>
      </c>
      <c r="BA23">
        <v>0</v>
      </c>
      <c r="BB23">
        <v>1</v>
      </c>
      <c r="BC23">
        <v>16</v>
      </c>
      <c r="BD23">
        <v>3</v>
      </c>
      <c r="BE23">
        <v>0.70370370370370372</v>
      </c>
      <c r="BF23">
        <v>0.96875</v>
      </c>
      <c r="BG23">
        <v>0</v>
      </c>
    </row>
    <row r="24" spans="1:59" x14ac:dyDescent="0.45">
      <c r="A24">
        <v>8</v>
      </c>
      <c r="B24">
        <v>44</v>
      </c>
      <c r="C24">
        <v>3</v>
      </c>
      <c r="D24">
        <v>1.18</v>
      </c>
      <c r="E24">
        <v>69</v>
      </c>
      <c r="F24">
        <v>2</v>
      </c>
      <c r="G24">
        <v>0</v>
      </c>
      <c r="H24">
        <v>34</v>
      </c>
      <c r="I24">
        <v>6</v>
      </c>
      <c r="J24">
        <v>2</v>
      </c>
      <c r="K24">
        <v>20</v>
      </c>
      <c r="L24">
        <v>0</v>
      </c>
      <c r="M24">
        <v>183</v>
      </c>
      <c r="N24">
        <v>0</v>
      </c>
      <c r="O24">
        <v>1</v>
      </c>
      <c r="P24">
        <v>1</v>
      </c>
      <c r="Q24">
        <v>0</v>
      </c>
      <c r="R24">
        <v>0.76078089605533239</v>
      </c>
      <c r="S24">
        <v>0.76078089605533239</v>
      </c>
      <c r="T24">
        <v>0.23921910394466761</v>
      </c>
      <c r="U24">
        <v>-1.4303753941053656</v>
      </c>
      <c r="V24">
        <v>0</v>
      </c>
      <c r="W24">
        <v>3.1802681454375152</v>
      </c>
      <c r="Y24" t="s">
        <v>100</v>
      </c>
      <c r="Z24">
        <v>-11.446067929480048</v>
      </c>
      <c r="AA24">
        <v>7.8878077443743084</v>
      </c>
      <c r="AB24">
        <v>2.1057170065925344</v>
      </c>
      <c r="AC24">
        <v>0.14674954181677979</v>
      </c>
      <c r="AD24">
        <v>1.0691431523692183E-5</v>
      </c>
      <c r="AZ24">
        <v>0.35013459001832492</v>
      </c>
      <c r="BA24">
        <v>0</v>
      </c>
      <c r="BB24">
        <v>1</v>
      </c>
      <c r="BC24">
        <v>16</v>
      </c>
      <c r="BD24">
        <v>4</v>
      </c>
      <c r="BE24">
        <v>0.70370370370370372</v>
      </c>
      <c r="BF24">
        <v>0.95833333333333337</v>
      </c>
      <c r="BG24">
        <v>0</v>
      </c>
    </row>
    <row r="25" spans="1:59" x14ac:dyDescent="0.45">
      <c r="A25">
        <v>8</v>
      </c>
      <c r="B25">
        <v>51</v>
      </c>
      <c r="C25">
        <v>2</v>
      </c>
      <c r="D25">
        <v>0.41699999999999998</v>
      </c>
      <c r="E25">
        <v>121</v>
      </c>
      <c r="F25">
        <v>3</v>
      </c>
      <c r="G25">
        <v>0</v>
      </c>
      <c r="H25">
        <v>36</v>
      </c>
      <c r="I25">
        <v>8</v>
      </c>
      <c r="J25">
        <v>2</v>
      </c>
      <c r="K25">
        <v>32</v>
      </c>
      <c r="L25">
        <v>1</v>
      </c>
      <c r="M25">
        <v>167</v>
      </c>
      <c r="N25">
        <v>0</v>
      </c>
      <c r="O25">
        <v>1</v>
      </c>
      <c r="P25">
        <v>1</v>
      </c>
      <c r="Q25">
        <v>0</v>
      </c>
      <c r="R25">
        <v>0.34688595622037893</v>
      </c>
      <c r="S25">
        <v>0.34688595622037893</v>
      </c>
      <c r="T25">
        <v>0.65311404377962101</v>
      </c>
      <c r="U25">
        <v>-0.42600351904392886</v>
      </c>
      <c r="V25">
        <v>100</v>
      </c>
      <c r="W25">
        <v>0.53112616322399586</v>
      </c>
      <c r="Y25" t="s">
        <v>40</v>
      </c>
      <c r="Z25">
        <v>-0.32649064881800172</v>
      </c>
      <c r="AA25">
        <v>0.23332780637772579</v>
      </c>
      <c r="AB25">
        <v>1.9579811109913448</v>
      </c>
      <c r="AC25">
        <v>0.16172939967392022</v>
      </c>
      <c r="AD25">
        <v>0.72145112143780865</v>
      </c>
      <c r="AE25">
        <v>0.45666520666821908</v>
      </c>
      <c r="AF25">
        <v>1.139766535798346</v>
      </c>
      <c r="AZ25">
        <v>0.35690435579374807</v>
      </c>
      <c r="BA25">
        <v>0</v>
      </c>
      <c r="BB25">
        <v>1</v>
      </c>
      <c r="BC25">
        <v>16</v>
      </c>
      <c r="BD25">
        <v>5</v>
      </c>
      <c r="BE25">
        <v>0.70370370370370372</v>
      </c>
      <c r="BF25">
        <v>0.94791666666666663</v>
      </c>
      <c r="BG25">
        <v>0</v>
      </c>
    </row>
    <row r="26" spans="1:59" x14ac:dyDescent="0.45">
      <c r="A26">
        <v>8</v>
      </c>
      <c r="B26">
        <v>51</v>
      </c>
      <c r="C26">
        <v>12</v>
      </c>
      <c r="D26">
        <v>1</v>
      </c>
      <c r="E26">
        <v>66</v>
      </c>
      <c r="F26">
        <v>3</v>
      </c>
      <c r="G26">
        <v>0</v>
      </c>
      <c r="H26">
        <v>34</v>
      </c>
      <c r="I26">
        <v>6</v>
      </c>
      <c r="J26">
        <v>2</v>
      </c>
      <c r="K26">
        <v>25</v>
      </c>
      <c r="L26">
        <v>0</v>
      </c>
      <c r="M26">
        <v>184</v>
      </c>
      <c r="N26">
        <v>1</v>
      </c>
      <c r="O26">
        <v>0</v>
      </c>
      <c r="P26">
        <v>1</v>
      </c>
      <c r="Q26">
        <v>1</v>
      </c>
      <c r="R26">
        <v>0.88188188616391894</v>
      </c>
      <c r="S26">
        <v>0.88188188616391894</v>
      </c>
      <c r="T26">
        <v>0.11811811383608106</v>
      </c>
      <c r="U26">
        <v>-0.12569714785680647</v>
      </c>
      <c r="V26">
        <v>100</v>
      </c>
      <c r="W26">
        <v>0.13393870050997506</v>
      </c>
      <c r="Y26" t="s">
        <v>42</v>
      </c>
      <c r="Z26">
        <v>3.8570213110472963E-2</v>
      </c>
      <c r="AA26">
        <v>2.9956727129420574E-2</v>
      </c>
      <c r="AB26">
        <v>1.657735927492199</v>
      </c>
      <c r="AC26">
        <v>0.19790929182665359</v>
      </c>
      <c r="AD26">
        <v>1.0393236999459345</v>
      </c>
      <c r="AE26">
        <v>0.98005763957143632</v>
      </c>
      <c r="AF26">
        <v>1.1021736984180424</v>
      </c>
      <c r="AZ26">
        <v>0.38241087887288344</v>
      </c>
      <c r="BA26">
        <v>0</v>
      </c>
      <c r="BB26">
        <v>1</v>
      </c>
      <c r="BC26">
        <v>16</v>
      </c>
      <c r="BD26">
        <v>6</v>
      </c>
      <c r="BE26">
        <v>0.70370370370370372</v>
      </c>
      <c r="BF26">
        <v>0.9375</v>
      </c>
      <c r="BG26">
        <v>1.7361111111111188E-2</v>
      </c>
    </row>
    <row r="27" spans="1:59" x14ac:dyDescent="0.45">
      <c r="A27">
        <v>8.1</v>
      </c>
      <c r="B27">
        <v>43</v>
      </c>
      <c r="C27">
        <v>23</v>
      </c>
      <c r="D27">
        <v>1.607</v>
      </c>
      <c r="E27">
        <v>123</v>
      </c>
      <c r="F27">
        <v>1</v>
      </c>
      <c r="G27">
        <v>0</v>
      </c>
      <c r="H27">
        <v>45</v>
      </c>
      <c r="I27">
        <v>8</v>
      </c>
      <c r="J27">
        <v>3</v>
      </c>
      <c r="K27">
        <v>19</v>
      </c>
      <c r="L27">
        <v>0</v>
      </c>
      <c r="M27">
        <v>170</v>
      </c>
      <c r="N27">
        <v>0</v>
      </c>
      <c r="O27">
        <v>1</v>
      </c>
      <c r="P27">
        <v>1</v>
      </c>
      <c r="Q27">
        <v>0</v>
      </c>
      <c r="R27">
        <v>0.59342073066017909</v>
      </c>
      <c r="S27">
        <v>0.59342073066017909</v>
      </c>
      <c r="T27">
        <v>0.40657926933982091</v>
      </c>
      <c r="U27">
        <v>-0.89997636447917817</v>
      </c>
      <c r="V27">
        <v>0</v>
      </c>
      <c r="W27">
        <v>1.4595449778434109</v>
      </c>
      <c r="Y27" t="s">
        <v>43</v>
      </c>
      <c r="Z27">
        <v>2.7613880287463876E-2</v>
      </c>
      <c r="AA27">
        <v>3.6855595272698341E-2</v>
      </c>
      <c r="AB27">
        <v>0.56136846877720792</v>
      </c>
      <c r="AC27">
        <v>0.45370939064163046</v>
      </c>
      <c r="AD27">
        <v>1.0279986772264673</v>
      </c>
      <c r="AE27">
        <v>0.95635914759823704</v>
      </c>
      <c r="AF27">
        <v>1.1050046240822036</v>
      </c>
      <c r="AZ27">
        <v>0.40407925682265106</v>
      </c>
      <c r="BA27">
        <v>1</v>
      </c>
      <c r="BB27">
        <v>0</v>
      </c>
      <c r="BC27">
        <v>17</v>
      </c>
      <c r="BD27">
        <v>6</v>
      </c>
      <c r="BE27">
        <v>0.68518518518518512</v>
      </c>
      <c r="BF27">
        <v>0.9375</v>
      </c>
      <c r="BG27">
        <v>1.736111111111098E-2</v>
      </c>
    </row>
    <row r="28" spans="1:59" x14ac:dyDescent="0.45">
      <c r="A28">
        <v>8.1</v>
      </c>
      <c r="B28">
        <v>49</v>
      </c>
      <c r="C28">
        <v>16</v>
      </c>
      <c r="D28">
        <v>0.98299999999999998</v>
      </c>
      <c r="E28">
        <v>71</v>
      </c>
      <c r="F28">
        <v>4</v>
      </c>
      <c r="G28">
        <v>0</v>
      </c>
      <c r="H28">
        <v>39</v>
      </c>
      <c r="I28">
        <v>7</v>
      </c>
      <c r="J28">
        <v>3</v>
      </c>
      <c r="K28">
        <v>23</v>
      </c>
      <c r="L28">
        <v>0</v>
      </c>
      <c r="M28">
        <v>180</v>
      </c>
      <c r="N28">
        <v>1</v>
      </c>
      <c r="O28">
        <v>0</v>
      </c>
      <c r="P28">
        <v>1</v>
      </c>
      <c r="Q28">
        <v>1</v>
      </c>
      <c r="R28">
        <v>0.83763930723455116</v>
      </c>
      <c r="S28">
        <v>0.83763930723455116</v>
      </c>
      <c r="T28">
        <v>0.16236069276544884</v>
      </c>
      <c r="U28">
        <v>-0.17716769211890088</v>
      </c>
      <c r="V28">
        <v>100</v>
      </c>
      <c r="W28">
        <v>0.1938312724381086</v>
      </c>
      <c r="Y28" t="s">
        <v>44</v>
      </c>
      <c r="Z28">
        <v>0.69866838280139587</v>
      </c>
      <c r="AA28">
        <v>0.32893235544141369</v>
      </c>
      <c r="AB28">
        <v>4.511583407388124</v>
      </c>
      <c r="AC28">
        <v>3.3666061137131331E-2</v>
      </c>
      <c r="AD28">
        <v>2.0110729443367923</v>
      </c>
      <c r="AE28">
        <v>1.0554559068597158</v>
      </c>
      <c r="AF28">
        <v>3.8319122202619984</v>
      </c>
      <c r="AZ28">
        <v>0.41076989910082379</v>
      </c>
      <c r="BA28">
        <v>1</v>
      </c>
      <c r="BB28">
        <v>0</v>
      </c>
      <c r="BC28">
        <v>18</v>
      </c>
      <c r="BD28">
        <v>6</v>
      </c>
      <c r="BE28">
        <v>0.66666666666666674</v>
      </c>
      <c r="BF28">
        <v>0.9375</v>
      </c>
      <c r="BG28">
        <v>0</v>
      </c>
    </row>
    <row r="29" spans="1:59" x14ac:dyDescent="0.45">
      <c r="A29">
        <v>8.1</v>
      </c>
      <c r="B29">
        <v>58</v>
      </c>
      <c r="C29">
        <v>19</v>
      </c>
      <c r="D29">
        <v>0.44700000000000001</v>
      </c>
      <c r="E29">
        <v>20</v>
      </c>
      <c r="F29">
        <v>4</v>
      </c>
      <c r="G29">
        <v>0</v>
      </c>
      <c r="H29">
        <v>43</v>
      </c>
      <c r="I29">
        <v>10</v>
      </c>
      <c r="J29">
        <v>3</v>
      </c>
      <c r="K29">
        <v>35</v>
      </c>
      <c r="L29">
        <v>0</v>
      </c>
      <c r="M29">
        <v>184</v>
      </c>
      <c r="N29">
        <v>1</v>
      </c>
      <c r="O29">
        <v>0</v>
      </c>
      <c r="P29">
        <v>1</v>
      </c>
      <c r="Q29">
        <v>1</v>
      </c>
      <c r="R29">
        <v>0.79281294948422565</v>
      </c>
      <c r="S29">
        <v>0.79281294948422565</v>
      </c>
      <c r="T29">
        <v>0.20718705051577435</v>
      </c>
      <c r="U29">
        <v>-0.2321679622397326</v>
      </c>
      <c r="V29">
        <v>100</v>
      </c>
      <c r="W29">
        <v>0.26133156711247268</v>
      </c>
      <c r="Y29" t="s">
        <v>45</v>
      </c>
      <c r="Z29">
        <v>1.4310678257843422E-2</v>
      </c>
      <c r="AA29">
        <v>9.7178830556915157E-3</v>
      </c>
      <c r="AB29">
        <v>2.1685882408536248</v>
      </c>
      <c r="AC29">
        <v>0.14085549134215394</v>
      </c>
      <c r="AD29">
        <v>1.0144135662269542</v>
      </c>
      <c r="AE29">
        <v>0.99527517473363603</v>
      </c>
      <c r="AF29">
        <v>1.033919974564508</v>
      </c>
      <c r="AZ29">
        <v>0.41424576403461949</v>
      </c>
      <c r="BA29">
        <v>0</v>
      </c>
      <c r="BB29">
        <v>1</v>
      </c>
      <c r="BC29">
        <v>18</v>
      </c>
      <c r="BD29">
        <v>7</v>
      </c>
      <c r="BE29">
        <v>0.66666666666666674</v>
      </c>
      <c r="BF29">
        <v>0.92708333333333337</v>
      </c>
      <c r="BG29">
        <v>1.7168209876543286E-2</v>
      </c>
    </row>
    <row r="30" spans="1:59" x14ac:dyDescent="0.45">
      <c r="A30">
        <v>8.1</v>
      </c>
      <c r="B30">
        <v>79</v>
      </c>
      <c r="C30">
        <v>2</v>
      </c>
      <c r="D30">
        <v>0.54600000000000004</v>
      </c>
      <c r="E30">
        <v>122</v>
      </c>
      <c r="F30">
        <v>4</v>
      </c>
      <c r="G30">
        <v>0</v>
      </c>
      <c r="H30">
        <v>56</v>
      </c>
      <c r="I30">
        <v>3</v>
      </c>
      <c r="J30">
        <v>5</v>
      </c>
      <c r="K30">
        <v>74</v>
      </c>
      <c r="L30">
        <v>0</v>
      </c>
      <c r="M30">
        <v>170</v>
      </c>
      <c r="N30">
        <v>1</v>
      </c>
      <c r="O30">
        <v>0</v>
      </c>
      <c r="P30">
        <v>1</v>
      </c>
      <c r="Q30">
        <v>1</v>
      </c>
      <c r="R30">
        <v>0.49972477821572775</v>
      </c>
      <c r="S30">
        <v>0.49972477821572775</v>
      </c>
      <c r="T30">
        <v>0.50027522178427231</v>
      </c>
      <c r="U30">
        <v>-0.69369777567816648</v>
      </c>
      <c r="V30">
        <v>0</v>
      </c>
      <c r="W30">
        <v>1.0011014934470728</v>
      </c>
      <c r="Y30" t="s">
        <v>46</v>
      </c>
      <c r="Z30">
        <v>0.39327254338972267</v>
      </c>
      <c r="AA30">
        <v>0.158941130734853</v>
      </c>
      <c r="AB30">
        <v>6.1223007098676048</v>
      </c>
      <c r="AC30">
        <v>1.3348695482741117E-2</v>
      </c>
      <c r="AD30">
        <v>1.4818221951434929</v>
      </c>
      <c r="AE30">
        <v>1.0851884423393818</v>
      </c>
      <c r="AF30">
        <v>2.0234246259445197</v>
      </c>
      <c r="AZ30">
        <v>0.41613401832071517</v>
      </c>
      <c r="BA30">
        <v>1</v>
      </c>
      <c r="BB30">
        <v>0</v>
      </c>
      <c r="BC30">
        <v>19</v>
      </c>
      <c r="BD30">
        <v>7</v>
      </c>
      <c r="BE30">
        <v>0.64814814814814814</v>
      </c>
      <c r="BF30">
        <v>0.92708333333333337</v>
      </c>
      <c r="BG30">
        <v>0</v>
      </c>
    </row>
    <row r="31" spans="1:59" x14ac:dyDescent="0.45">
      <c r="A31">
        <v>8.1999999999999993</v>
      </c>
      <c r="B31">
        <v>49</v>
      </c>
      <c r="C31">
        <v>13</v>
      </c>
      <c r="D31">
        <v>0.85199999999999998</v>
      </c>
      <c r="E31">
        <v>102</v>
      </c>
      <c r="F31">
        <v>3</v>
      </c>
      <c r="G31">
        <v>0</v>
      </c>
      <c r="H31">
        <v>37</v>
      </c>
      <c r="I31">
        <v>9</v>
      </c>
      <c r="J31">
        <v>4</v>
      </c>
      <c r="K31">
        <v>25</v>
      </c>
      <c r="L31">
        <v>0</v>
      </c>
      <c r="M31">
        <v>168</v>
      </c>
      <c r="N31">
        <v>1</v>
      </c>
      <c r="O31">
        <v>0</v>
      </c>
      <c r="P31">
        <v>1</v>
      </c>
      <c r="Q31">
        <v>1</v>
      </c>
      <c r="R31">
        <v>0.71198218367658284</v>
      </c>
      <c r="S31">
        <v>0.71198218367658284</v>
      </c>
      <c r="T31">
        <v>0.28801781632341716</v>
      </c>
      <c r="U31">
        <v>-0.33970239080938763</v>
      </c>
      <c r="V31">
        <v>100</v>
      </c>
      <c r="W31">
        <v>0.40452952746110982</v>
      </c>
      <c r="Y31" t="s">
        <v>49</v>
      </c>
      <c r="Z31">
        <v>-0.60809737686189391</v>
      </c>
      <c r="AA31">
        <v>0.49023036700230288</v>
      </c>
      <c r="AB31">
        <v>1.5386712544269712</v>
      </c>
      <c r="AC31">
        <v>0.2148156946734065</v>
      </c>
      <c r="AD31">
        <v>0.54438564509235288</v>
      </c>
      <c r="AE31">
        <v>0.20826765152259757</v>
      </c>
      <c r="AF31">
        <v>1.4229561260043397</v>
      </c>
      <c r="AZ31">
        <v>0.42250730084951882</v>
      </c>
      <c r="BA31">
        <v>0</v>
      </c>
      <c r="BB31">
        <v>1</v>
      </c>
      <c r="BC31">
        <v>19</v>
      </c>
      <c r="BD31">
        <v>8</v>
      </c>
      <c r="BE31">
        <v>0.64814814814814814</v>
      </c>
      <c r="BF31">
        <v>0.91666666666666663</v>
      </c>
      <c r="BG31">
        <v>1.697530864197528E-2</v>
      </c>
    </row>
    <row r="32" spans="1:59" x14ac:dyDescent="0.45">
      <c r="A32">
        <v>8.3000000000000007</v>
      </c>
      <c r="B32">
        <v>49</v>
      </c>
      <c r="C32">
        <v>4</v>
      </c>
      <c r="D32">
        <v>0.124</v>
      </c>
      <c r="E32">
        <v>77</v>
      </c>
      <c r="F32">
        <v>3</v>
      </c>
      <c r="G32">
        <v>0</v>
      </c>
      <c r="H32">
        <v>29</v>
      </c>
      <c r="I32">
        <v>10</v>
      </c>
      <c r="J32">
        <v>1</v>
      </c>
      <c r="K32">
        <v>24</v>
      </c>
      <c r="L32">
        <v>1</v>
      </c>
      <c r="M32">
        <v>175</v>
      </c>
      <c r="N32">
        <v>0</v>
      </c>
      <c r="O32">
        <v>1</v>
      </c>
      <c r="P32">
        <v>1</v>
      </c>
      <c r="Q32">
        <v>0</v>
      </c>
      <c r="R32">
        <v>0.50870786260548306</v>
      </c>
      <c r="S32">
        <v>0.50870786260548306</v>
      </c>
      <c r="T32">
        <v>0.49129213739451694</v>
      </c>
      <c r="U32">
        <v>-0.71071634361050418</v>
      </c>
      <c r="V32">
        <v>0</v>
      </c>
      <c r="W32">
        <v>1.0354488172827829</v>
      </c>
      <c r="Y32" t="s">
        <v>50</v>
      </c>
      <c r="Z32">
        <v>-9.7144074578271372E-2</v>
      </c>
      <c r="AA32">
        <v>3.596546881826506E-2</v>
      </c>
      <c r="AB32">
        <v>7.2956027645745438</v>
      </c>
      <c r="AC32">
        <v>6.9123575516666985E-3</v>
      </c>
      <c r="AD32">
        <v>0.90742525980326871</v>
      </c>
      <c r="AE32">
        <v>0.84566236215124035</v>
      </c>
      <c r="AF32">
        <v>0.97369900681682109</v>
      </c>
      <c r="AZ32">
        <v>0.44147444420291593</v>
      </c>
      <c r="BA32">
        <v>1</v>
      </c>
      <c r="BB32">
        <v>0</v>
      </c>
      <c r="BC32">
        <v>20</v>
      </c>
      <c r="BD32">
        <v>8</v>
      </c>
      <c r="BE32">
        <v>0.62962962962962965</v>
      </c>
      <c r="BF32">
        <v>0.91666666666666663</v>
      </c>
      <c r="BG32">
        <v>0</v>
      </c>
    </row>
    <row r="33" spans="1:59" x14ac:dyDescent="0.45">
      <c r="A33">
        <v>8.4</v>
      </c>
      <c r="B33">
        <v>47</v>
      </c>
      <c r="C33">
        <v>10</v>
      </c>
      <c r="D33">
        <v>1.512</v>
      </c>
      <c r="E33">
        <v>73</v>
      </c>
      <c r="F33">
        <v>0</v>
      </c>
      <c r="G33">
        <v>1</v>
      </c>
      <c r="H33">
        <v>31</v>
      </c>
      <c r="I33">
        <v>7</v>
      </c>
      <c r="J33">
        <v>2</v>
      </c>
      <c r="K33">
        <v>22</v>
      </c>
      <c r="L33">
        <v>1</v>
      </c>
      <c r="M33">
        <v>180</v>
      </c>
      <c r="N33">
        <v>0</v>
      </c>
      <c r="O33">
        <v>1</v>
      </c>
      <c r="P33">
        <v>1</v>
      </c>
      <c r="Q33">
        <v>0</v>
      </c>
      <c r="R33">
        <v>0.23893042913364596</v>
      </c>
      <c r="S33">
        <v>0.23893042913364596</v>
      </c>
      <c r="T33">
        <v>0.76106957086635407</v>
      </c>
      <c r="U33">
        <v>-0.27303050497531017</v>
      </c>
      <c r="V33">
        <v>100</v>
      </c>
      <c r="W33">
        <v>0.31394032593060117</v>
      </c>
      <c r="Y33" t="s">
        <v>51</v>
      </c>
      <c r="Z33">
        <v>0.12700024885387706</v>
      </c>
      <c r="AA33">
        <v>6.9727640474873606E-2</v>
      </c>
      <c r="AB33">
        <v>3.31741042660855</v>
      </c>
      <c r="AC33">
        <v>6.8549725287438482E-2</v>
      </c>
      <c r="AD33">
        <v>1.1354173003344485</v>
      </c>
      <c r="AE33">
        <v>0.99038312555798735</v>
      </c>
      <c r="AF33">
        <v>1.3016906413590603</v>
      </c>
      <c r="AZ33">
        <v>0.44579852958338662</v>
      </c>
      <c r="BA33">
        <v>0</v>
      </c>
      <c r="BB33">
        <v>1</v>
      </c>
      <c r="BC33">
        <v>20</v>
      </c>
      <c r="BD33">
        <v>9</v>
      </c>
      <c r="BE33">
        <v>0.62962962962962965</v>
      </c>
      <c r="BF33">
        <v>0.90625</v>
      </c>
      <c r="BG33">
        <v>0</v>
      </c>
    </row>
    <row r="34" spans="1:59" x14ac:dyDescent="0.45">
      <c r="A34">
        <v>8.4</v>
      </c>
      <c r="B34">
        <v>56</v>
      </c>
      <c r="C34">
        <v>14</v>
      </c>
      <c r="D34">
        <v>3.9E-2</v>
      </c>
      <c r="E34">
        <v>128</v>
      </c>
      <c r="F34">
        <v>1</v>
      </c>
      <c r="G34">
        <v>1</v>
      </c>
      <c r="H34">
        <v>43</v>
      </c>
      <c r="I34">
        <v>6</v>
      </c>
      <c r="J34">
        <v>3</v>
      </c>
      <c r="K34">
        <v>37</v>
      </c>
      <c r="L34">
        <v>0</v>
      </c>
      <c r="M34">
        <v>172</v>
      </c>
      <c r="N34">
        <v>0</v>
      </c>
      <c r="O34">
        <v>1</v>
      </c>
      <c r="P34">
        <v>1</v>
      </c>
      <c r="Q34">
        <v>0</v>
      </c>
      <c r="R34">
        <v>0.29318432409799439</v>
      </c>
      <c r="S34">
        <v>0.29318432409799439</v>
      </c>
      <c r="T34">
        <v>0.70681567590200567</v>
      </c>
      <c r="U34">
        <v>-0.3469853600870022</v>
      </c>
      <c r="V34">
        <v>100</v>
      </c>
      <c r="W34">
        <v>0.41479601272827749</v>
      </c>
      <c r="Y34" t="s">
        <v>52</v>
      </c>
      <c r="Z34">
        <v>-0.15401029799011112</v>
      </c>
      <c r="AA34">
        <v>0.19461514337883157</v>
      </c>
      <c r="AB34">
        <v>0.62624786928978271</v>
      </c>
      <c r="AC34">
        <v>0.4287349696154964</v>
      </c>
      <c r="AD34">
        <v>0.85726319287811859</v>
      </c>
      <c r="AE34">
        <v>0.5854064013053395</v>
      </c>
      <c r="AF34">
        <v>1.2553675194273679</v>
      </c>
      <c r="AZ34">
        <v>0.44589452532572094</v>
      </c>
      <c r="BA34">
        <v>0</v>
      </c>
      <c r="BB34">
        <v>1</v>
      </c>
      <c r="BC34">
        <v>20</v>
      </c>
      <c r="BD34">
        <v>10</v>
      </c>
      <c r="BE34">
        <v>0.62962962962962965</v>
      </c>
      <c r="BF34">
        <v>0.89583333333333337</v>
      </c>
      <c r="BG34">
        <v>0</v>
      </c>
    </row>
    <row r="35" spans="1:59" x14ac:dyDescent="0.45">
      <c r="A35">
        <v>8.5</v>
      </c>
      <c r="B35">
        <v>53</v>
      </c>
      <c r="C35">
        <v>21</v>
      </c>
      <c r="D35">
        <v>0.56799999999999995</v>
      </c>
      <c r="E35">
        <v>125</v>
      </c>
      <c r="F35">
        <v>3</v>
      </c>
      <c r="G35">
        <v>0</v>
      </c>
      <c r="H35">
        <v>44</v>
      </c>
      <c r="I35">
        <v>8</v>
      </c>
      <c r="J35">
        <v>3</v>
      </c>
      <c r="K35">
        <v>34</v>
      </c>
      <c r="L35">
        <v>0</v>
      </c>
      <c r="M35">
        <v>167</v>
      </c>
      <c r="N35">
        <v>0</v>
      </c>
      <c r="O35">
        <v>1</v>
      </c>
      <c r="P35">
        <v>1</v>
      </c>
      <c r="Q35">
        <v>0</v>
      </c>
      <c r="R35">
        <v>0.65732293601684844</v>
      </c>
      <c r="S35">
        <v>0.65732293601684844</v>
      </c>
      <c r="T35">
        <v>0.34267706398315156</v>
      </c>
      <c r="U35">
        <v>-1.0709667797321738</v>
      </c>
      <c r="V35">
        <v>0</v>
      </c>
      <c r="W35">
        <v>1.9181993926770866</v>
      </c>
      <c r="Y35" s="124" t="s">
        <v>54</v>
      </c>
      <c r="Z35" s="124">
        <v>7.2640920278158041E-3</v>
      </c>
      <c r="AA35" s="124">
        <v>1.379252244356948E-2</v>
      </c>
      <c r="AB35" s="124">
        <v>0.27738008472857278</v>
      </c>
      <c r="AC35" s="124">
        <v>0.598423566160461</v>
      </c>
      <c r="AD35" s="124">
        <v>1.007290539544591</v>
      </c>
      <c r="AE35" s="124">
        <v>0.98042536534539637</v>
      </c>
      <c r="AF35" s="124">
        <v>1.0348918611449691</v>
      </c>
      <c r="AZ35">
        <v>0.45491893808641709</v>
      </c>
      <c r="BA35">
        <v>0</v>
      </c>
      <c r="BB35">
        <v>1</v>
      </c>
      <c r="BC35">
        <v>20</v>
      </c>
      <c r="BD35">
        <v>11</v>
      </c>
      <c r="BE35">
        <v>0.62962962962962965</v>
      </c>
      <c r="BF35">
        <v>0.88541666666666663</v>
      </c>
      <c r="BG35">
        <v>1.6396604938271577E-2</v>
      </c>
    </row>
    <row r="36" spans="1:59" x14ac:dyDescent="0.45">
      <c r="A36">
        <v>8.6</v>
      </c>
      <c r="B36">
        <v>48</v>
      </c>
      <c r="C36">
        <v>10</v>
      </c>
      <c r="D36">
        <v>1.6439999999999999</v>
      </c>
      <c r="E36">
        <v>60</v>
      </c>
      <c r="F36">
        <v>3</v>
      </c>
      <c r="G36">
        <v>1</v>
      </c>
      <c r="H36">
        <v>34</v>
      </c>
      <c r="I36">
        <v>19</v>
      </c>
      <c r="J36">
        <v>1</v>
      </c>
      <c r="K36">
        <v>22</v>
      </c>
      <c r="L36">
        <v>1</v>
      </c>
      <c r="M36">
        <v>180</v>
      </c>
      <c r="N36">
        <v>0</v>
      </c>
      <c r="O36">
        <v>1</v>
      </c>
      <c r="P36">
        <v>1</v>
      </c>
      <c r="Q36">
        <v>0</v>
      </c>
      <c r="R36">
        <v>0.78369048435832367</v>
      </c>
      <c r="S36">
        <v>0.78369048435832367</v>
      </c>
      <c r="T36">
        <v>0.21630951564167633</v>
      </c>
      <c r="U36">
        <v>-1.5310449541952338</v>
      </c>
      <c r="V36">
        <v>0</v>
      </c>
      <c r="W36">
        <v>3.6230051277842632</v>
      </c>
      <c r="Y36" t="s">
        <v>55</v>
      </c>
      <c r="Z36">
        <v>-1.5994768645894604</v>
      </c>
      <c r="AA36">
        <v>0.53758149885240669</v>
      </c>
      <c r="AB36">
        <v>8.8525277677096632</v>
      </c>
      <c r="AC36">
        <v>2.9268327360588678E-3</v>
      </c>
      <c r="AD36">
        <v>0.20200216484387762</v>
      </c>
      <c r="AE36">
        <v>7.0431319104949139E-2</v>
      </c>
      <c r="AF36">
        <v>0.57935695540232723</v>
      </c>
      <c r="AZ36">
        <v>0.46127507704249904</v>
      </c>
      <c r="BA36">
        <v>1</v>
      </c>
      <c r="BB36">
        <v>0</v>
      </c>
      <c r="BC36">
        <v>21</v>
      </c>
      <c r="BD36">
        <v>11</v>
      </c>
      <c r="BE36">
        <v>0.61111111111111116</v>
      </c>
      <c r="BF36">
        <v>0.88541666666666663</v>
      </c>
      <c r="BG36">
        <v>1.6396604938271678E-2</v>
      </c>
    </row>
    <row r="37" spans="1:59" x14ac:dyDescent="0.45">
      <c r="A37">
        <v>8.6999999999999993</v>
      </c>
      <c r="B37">
        <v>51</v>
      </c>
      <c r="C37">
        <v>15</v>
      </c>
      <c r="D37">
        <v>0.18</v>
      </c>
      <c r="E37">
        <v>84</v>
      </c>
      <c r="F37">
        <v>4</v>
      </c>
      <c r="G37">
        <v>1</v>
      </c>
      <c r="H37">
        <v>40</v>
      </c>
      <c r="I37">
        <v>8</v>
      </c>
      <c r="J37">
        <v>3</v>
      </c>
      <c r="K37">
        <v>26</v>
      </c>
      <c r="L37">
        <v>1</v>
      </c>
      <c r="M37">
        <v>180</v>
      </c>
      <c r="N37">
        <v>1</v>
      </c>
      <c r="O37">
        <v>0</v>
      </c>
      <c r="P37">
        <v>1</v>
      </c>
      <c r="Q37">
        <v>1</v>
      </c>
      <c r="R37">
        <v>0.26182234864948128</v>
      </c>
      <c r="S37">
        <v>0.26182234864948128</v>
      </c>
      <c r="T37">
        <v>0.73817765135051872</v>
      </c>
      <c r="U37">
        <v>-1.3400890637965002</v>
      </c>
      <c r="V37">
        <v>0</v>
      </c>
      <c r="W37">
        <v>2.8193836590273866</v>
      </c>
      <c r="Y37" t="s">
        <v>57</v>
      </c>
      <c r="Z37">
        <v>7.399045266496293E-2</v>
      </c>
      <c r="AA37">
        <v>4.6944756457905891E-2</v>
      </c>
      <c r="AB37">
        <v>2.4841464059310412</v>
      </c>
      <c r="AC37">
        <v>0.11499872435879628</v>
      </c>
      <c r="AD37">
        <v>1.0767965249099538</v>
      </c>
      <c r="AE37">
        <v>0.98214180256472317</v>
      </c>
      <c r="AF37">
        <v>1.1805736738119772</v>
      </c>
      <c r="AZ37">
        <v>0.46593734141705639</v>
      </c>
      <c r="BA37">
        <v>1</v>
      </c>
      <c r="BB37">
        <v>0</v>
      </c>
      <c r="BC37">
        <v>22</v>
      </c>
      <c r="BD37">
        <v>11</v>
      </c>
      <c r="BE37">
        <v>0.59259259259259256</v>
      </c>
      <c r="BF37">
        <v>0.88541666666666663</v>
      </c>
      <c r="BG37">
        <v>1.6396604938271577E-2</v>
      </c>
    </row>
    <row r="38" spans="1:59" x14ac:dyDescent="0.45">
      <c r="A38">
        <v>8.6999999999999993</v>
      </c>
      <c r="B38">
        <v>53</v>
      </c>
      <c r="C38">
        <v>2</v>
      </c>
      <c r="D38">
        <v>2.8719999999999999</v>
      </c>
      <c r="E38">
        <v>144</v>
      </c>
      <c r="F38">
        <v>6</v>
      </c>
      <c r="G38">
        <v>1</v>
      </c>
      <c r="H38">
        <v>35</v>
      </c>
      <c r="I38">
        <v>4</v>
      </c>
      <c r="J38">
        <v>3</v>
      </c>
      <c r="K38">
        <v>34</v>
      </c>
      <c r="L38">
        <v>0</v>
      </c>
      <c r="M38">
        <v>171</v>
      </c>
      <c r="N38">
        <v>1</v>
      </c>
      <c r="O38">
        <v>0</v>
      </c>
      <c r="P38">
        <v>1</v>
      </c>
      <c r="Q38">
        <v>1</v>
      </c>
      <c r="R38">
        <v>0.95996096062543768</v>
      </c>
      <c r="S38">
        <v>0.95996096062543768</v>
      </c>
      <c r="T38">
        <v>4.0039039374562324E-2</v>
      </c>
      <c r="U38">
        <v>-4.0862661362309032E-2</v>
      </c>
      <c r="V38">
        <v>100</v>
      </c>
      <c r="W38">
        <v>4.1709028821834512E-2</v>
      </c>
      <c r="AZ38">
        <v>0.47573095831759943</v>
      </c>
      <c r="BA38">
        <v>1</v>
      </c>
      <c r="BB38">
        <v>0</v>
      </c>
      <c r="BC38">
        <v>23</v>
      </c>
      <c r="BD38">
        <v>11</v>
      </c>
      <c r="BE38">
        <v>0.57407407407407407</v>
      </c>
      <c r="BF38">
        <v>0.88541666666666663</v>
      </c>
      <c r="BG38">
        <v>1.6396604938271577E-2</v>
      </c>
    </row>
    <row r="39" spans="1:59" x14ac:dyDescent="0.45">
      <c r="A39">
        <v>8.6999999999999993</v>
      </c>
      <c r="B39">
        <v>53</v>
      </c>
      <c r="C39">
        <v>10</v>
      </c>
      <c r="D39">
        <v>1.2</v>
      </c>
      <c r="E39">
        <v>83</v>
      </c>
      <c r="F39">
        <v>2</v>
      </c>
      <c r="G39">
        <v>1</v>
      </c>
      <c r="H39">
        <v>33</v>
      </c>
      <c r="I39">
        <v>8</v>
      </c>
      <c r="J39">
        <v>2</v>
      </c>
      <c r="K39">
        <v>109</v>
      </c>
      <c r="L39">
        <v>1</v>
      </c>
      <c r="M39">
        <v>179</v>
      </c>
      <c r="N39">
        <v>1</v>
      </c>
      <c r="O39">
        <v>0</v>
      </c>
      <c r="P39">
        <v>1</v>
      </c>
      <c r="Q39">
        <v>1</v>
      </c>
      <c r="R39">
        <v>0.54420595457336096</v>
      </c>
      <c r="S39">
        <v>0.54420595457336096</v>
      </c>
      <c r="T39">
        <v>0.45579404542663904</v>
      </c>
      <c r="U39">
        <v>-0.60842751080869106</v>
      </c>
      <c r="V39">
        <v>100</v>
      </c>
      <c r="W39">
        <v>0.837539614545317</v>
      </c>
      <c r="Y39" s="140" t="s">
        <v>194</v>
      </c>
      <c r="Z39" s="140"/>
      <c r="AA39" s="140"/>
      <c r="AB39" s="140"/>
      <c r="AC39" s="140"/>
      <c r="AD39" s="140"/>
      <c r="AE39" s="140"/>
      <c r="AF39" s="140"/>
      <c r="AZ39">
        <v>0.49046855114271271</v>
      </c>
      <c r="BA39">
        <v>1</v>
      </c>
      <c r="BB39">
        <v>0</v>
      </c>
      <c r="BC39">
        <v>24</v>
      </c>
      <c r="BD39">
        <v>11</v>
      </c>
      <c r="BE39">
        <v>0.55555555555555558</v>
      </c>
      <c r="BF39">
        <v>0.88541666666666663</v>
      </c>
      <c r="BG39">
        <v>1.6396604938271678E-2</v>
      </c>
    </row>
    <row r="40" spans="1:59" x14ac:dyDescent="0.45">
      <c r="A40">
        <v>8.8000000000000007</v>
      </c>
      <c r="B40">
        <v>56</v>
      </c>
      <c r="C40">
        <v>3</v>
      </c>
      <c r="D40">
        <v>0.496</v>
      </c>
      <c r="E40">
        <v>86</v>
      </c>
      <c r="F40">
        <v>3</v>
      </c>
      <c r="G40">
        <v>0</v>
      </c>
      <c r="H40">
        <v>54</v>
      </c>
      <c r="I40">
        <v>8</v>
      </c>
      <c r="J40">
        <v>4</v>
      </c>
      <c r="K40">
        <v>37</v>
      </c>
      <c r="L40">
        <v>0</v>
      </c>
      <c r="M40">
        <v>179</v>
      </c>
      <c r="N40">
        <v>0</v>
      </c>
      <c r="O40">
        <v>1</v>
      </c>
      <c r="P40">
        <v>1</v>
      </c>
      <c r="Q40">
        <v>0</v>
      </c>
      <c r="R40">
        <v>0.34251795362480797</v>
      </c>
      <c r="S40">
        <v>0.34251795362480797</v>
      </c>
      <c r="T40">
        <v>0.65748204637519203</v>
      </c>
      <c r="U40">
        <v>-0.41933782119627416</v>
      </c>
      <c r="V40">
        <v>100</v>
      </c>
      <c r="W40">
        <v>0.52095407853821474</v>
      </c>
      <c r="AZ40">
        <v>0.49215067477704671</v>
      </c>
      <c r="BA40">
        <v>1</v>
      </c>
      <c r="BB40">
        <v>0</v>
      </c>
      <c r="BC40">
        <v>25</v>
      </c>
      <c r="BD40">
        <v>11</v>
      </c>
      <c r="BE40">
        <v>0.53703703703703698</v>
      </c>
      <c r="BF40">
        <v>0.88541666666666663</v>
      </c>
      <c r="BG40">
        <v>0</v>
      </c>
    </row>
    <row r="41" spans="1:59" x14ac:dyDescent="0.45">
      <c r="A41">
        <v>8.8000000000000007</v>
      </c>
      <c r="B41">
        <v>58</v>
      </c>
      <c r="C41">
        <v>13</v>
      </c>
      <c r="D41">
        <v>0.86399999999999999</v>
      </c>
      <c r="E41">
        <v>129</v>
      </c>
      <c r="F41">
        <v>4</v>
      </c>
      <c r="G41">
        <v>0</v>
      </c>
      <c r="H41">
        <v>61</v>
      </c>
      <c r="I41">
        <v>8</v>
      </c>
      <c r="J41">
        <v>5</v>
      </c>
      <c r="K41">
        <v>39</v>
      </c>
      <c r="L41">
        <v>0</v>
      </c>
      <c r="M41">
        <v>168</v>
      </c>
      <c r="N41">
        <v>1</v>
      </c>
      <c r="O41">
        <v>0</v>
      </c>
      <c r="P41">
        <v>1</v>
      </c>
      <c r="Q41">
        <v>1</v>
      </c>
      <c r="R41">
        <v>0.33929038568914333</v>
      </c>
      <c r="S41">
        <v>0.33929038568914333</v>
      </c>
      <c r="T41">
        <v>0.66070961431085662</v>
      </c>
      <c r="U41">
        <v>-1.0808989433165428</v>
      </c>
      <c r="V41">
        <v>0</v>
      </c>
      <c r="W41">
        <v>1.9473278412203416</v>
      </c>
      <c r="AZ41">
        <v>0.49444241146103218</v>
      </c>
      <c r="BA41">
        <v>0</v>
      </c>
      <c r="BB41">
        <v>1</v>
      </c>
      <c r="BC41">
        <v>25</v>
      </c>
      <c r="BD41">
        <v>12</v>
      </c>
      <c r="BE41">
        <v>0.53703703703703698</v>
      </c>
      <c r="BF41">
        <v>0.875</v>
      </c>
      <c r="BG41">
        <v>0</v>
      </c>
    </row>
    <row r="42" spans="1:59" x14ac:dyDescent="0.45">
      <c r="A42">
        <v>8.9</v>
      </c>
      <c r="B42">
        <v>39</v>
      </c>
      <c r="C42">
        <v>7</v>
      </c>
      <c r="D42">
        <v>7.1999999999999995E-2</v>
      </c>
      <c r="E42">
        <v>116</v>
      </c>
      <c r="F42">
        <v>7</v>
      </c>
      <c r="G42">
        <v>1</v>
      </c>
      <c r="H42">
        <v>44</v>
      </c>
      <c r="I42">
        <v>16</v>
      </c>
      <c r="J42">
        <v>2</v>
      </c>
      <c r="K42">
        <v>8</v>
      </c>
      <c r="L42">
        <v>1</v>
      </c>
      <c r="M42">
        <v>170</v>
      </c>
      <c r="N42">
        <v>1</v>
      </c>
      <c r="O42">
        <v>0</v>
      </c>
      <c r="P42">
        <v>1</v>
      </c>
      <c r="Q42">
        <v>1</v>
      </c>
      <c r="R42">
        <v>0.42250730084951882</v>
      </c>
      <c r="S42">
        <v>0.42250730084951882</v>
      </c>
      <c r="T42">
        <v>0.57749269915048118</v>
      </c>
      <c r="U42">
        <v>-0.86154855221700366</v>
      </c>
      <c r="V42">
        <v>0</v>
      </c>
      <c r="W42">
        <v>1.3668230063464923</v>
      </c>
      <c r="AZ42">
        <v>0.49503649760908308</v>
      </c>
      <c r="BA42">
        <v>0</v>
      </c>
      <c r="BB42">
        <v>1</v>
      </c>
      <c r="BC42">
        <v>25</v>
      </c>
      <c r="BD42">
        <v>13</v>
      </c>
      <c r="BE42">
        <v>0.53703703703703698</v>
      </c>
      <c r="BF42">
        <v>0.86458333333333337</v>
      </c>
      <c r="BG42">
        <v>0</v>
      </c>
    </row>
    <row r="43" spans="1:59" x14ac:dyDescent="0.45">
      <c r="A43">
        <v>9</v>
      </c>
      <c r="B43">
        <v>39</v>
      </c>
      <c r="C43">
        <v>9</v>
      </c>
      <c r="D43">
        <v>0.10299999999999999</v>
      </c>
      <c r="E43">
        <v>89</v>
      </c>
      <c r="F43">
        <v>5</v>
      </c>
      <c r="G43">
        <v>0</v>
      </c>
      <c r="H43">
        <v>40</v>
      </c>
      <c r="I43">
        <v>20</v>
      </c>
      <c r="J43">
        <v>2</v>
      </c>
      <c r="K43">
        <v>16</v>
      </c>
      <c r="L43">
        <v>1</v>
      </c>
      <c r="M43">
        <v>176</v>
      </c>
      <c r="N43">
        <v>1</v>
      </c>
      <c r="O43">
        <v>0</v>
      </c>
      <c r="P43">
        <v>1</v>
      </c>
      <c r="Q43">
        <v>1</v>
      </c>
      <c r="R43">
        <v>0.63773458804922911</v>
      </c>
      <c r="S43">
        <v>0.63773458804922911</v>
      </c>
      <c r="T43">
        <v>0.36226541195077089</v>
      </c>
      <c r="U43">
        <v>-0.44983308838435976</v>
      </c>
      <c r="V43">
        <v>100</v>
      </c>
      <c r="W43">
        <v>0.56805043781443176</v>
      </c>
      <c r="AZ43">
        <v>0.49972477821572775</v>
      </c>
      <c r="BA43">
        <v>0</v>
      </c>
      <c r="BB43">
        <v>1</v>
      </c>
      <c r="BC43">
        <v>25</v>
      </c>
      <c r="BD43">
        <v>14</v>
      </c>
      <c r="BE43">
        <v>0.53703703703703698</v>
      </c>
      <c r="BF43">
        <v>0.85416666666666663</v>
      </c>
      <c r="BG43">
        <v>1.5817901234567781E-2</v>
      </c>
    </row>
    <row r="44" spans="1:59" x14ac:dyDescent="0.45">
      <c r="A44">
        <v>9</v>
      </c>
      <c r="B44">
        <v>48</v>
      </c>
      <c r="C44">
        <v>12</v>
      </c>
      <c r="D44">
        <v>0.183</v>
      </c>
      <c r="E44">
        <v>85</v>
      </c>
      <c r="F44">
        <v>4</v>
      </c>
      <c r="G44">
        <v>0</v>
      </c>
      <c r="H44">
        <v>37</v>
      </c>
      <c r="I44">
        <v>11</v>
      </c>
      <c r="J44">
        <v>2</v>
      </c>
      <c r="K44">
        <v>22</v>
      </c>
      <c r="L44">
        <v>0</v>
      </c>
      <c r="M44">
        <v>178</v>
      </c>
      <c r="N44">
        <v>1</v>
      </c>
      <c r="O44">
        <v>0</v>
      </c>
      <c r="P44">
        <v>1</v>
      </c>
      <c r="Q44">
        <v>1</v>
      </c>
      <c r="R44">
        <v>0.82351838155022383</v>
      </c>
      <c r="S44">
        <v>0.82351838155022383</v>
      </c>
      <c r="T44">
        <v>0.17648161844977617</v>
      </c>
      <c r="U44">
        <v>-0.19416940836252669</v>
      </c>
      <c r="V44">
        <v>100</v>
      </c>
      <c r="W44">
        <v>0.21430197844225424</v>
      </c>
      <c r="AZ44">
        <v>0.508313077009101</v>
      </c>
      <c r="BA44">
        <v>1</v>
      </c>
      <c r="BB44">
        <v>0</v>
      </c>
      <c r="BC44">
        <v>26</v>
      </c>
      <c r="BD44">
        <v>14</v>
      </c>
      <c r="BE44">
        <v>0.5185185185185186</v>
      </c>
      <c r="BF44">
        <v>0.85416666666666663</v>
      </c>
      <c r="BG44">
        <v>1.5817901234567971E-2</v>
      </c>
    </row>
    <row r="45" spans="1:59" x14ac:dyDescent="0.45">
      <c r="A45">
        <v>9</v>
      </c>
      <c r="B45">
        <v>53</v>
      </c>
      <c r="C45">
        <v>13</v>
      </c>
      <c r="D45">
        <v>0.84</v>
      </c>
      <c r="E45">
        <v>99</v>
      </c>
      <c r="F45">
        <v>3</v>
      </c>
      <c r="G45">
        <v>0</v>
      </c>
      <c r="H45">
        <v>36</v>
      </c>
      <c r="I45">
        <v>9</v>
      </c>
      <c r="J45">
        <v>2</v>
      </c>
      <c r="K45">
        <v>30</v>
      </c>
      <c r="L45">
        <v>1</v>
      </c>
      <c r="M45">
        <v>176</v>
      </c>
      <c r="N45">
        <v>1</v>
      </c>
      <c r="O45">
        <v>0</v>
      </c>
      <c r="P45">
        <v>1</v>
      </c>
      <c r="Q45">
        <v>1</v>
      </c>
      <c r="R45">
        <v>0.54506108485220672</v>
      </c>
      <c r="S45">
        <v>0.54506108485220672</v>
      </c>
      <c r="T45">
        <v>0.45493891514779328</v>
      </c>
      <c r="U45">
        <v>-0.6068574083020174</v>
      </c>
      <c r="V45">
        <v>100</v>
      </c>
      <c r="W45">
        <v>0.83465675277689277</v>
      </c>
      <c r="AZ45">
        <v>0.50870786260548306</v>
      </c>
      <c r="BA45">
        <v>1</v>
      </c>
      <c r="BB45">
        <v>0</v>
      </c>
      <c r="BC45">
        <v>27</v>
      </c>
      <c r="BD45">
        <v>14</v>
      </c>
      <c r="BE45">
        <v>0.5</v>
      </c>
      <c r="BF45">
        <v>0.85416666666666663</v>
      </c>
      <c r="BG45">
        <v>1.5817901234567874E-2</v>
      </c>
    </row>
    <row r="46" spans="1:59" x14ac:dyDescent="0.45">
      <c r="A46">
        <v>9</v>
      </c>
      <c r="B46">
        <v>56</v>
      </c>
      <c r="C46">
        <v>3</v>
      </c>
      <c r="D46">
        <v>1.4039999999999999</v>
      </c>
      <c r="E46">
        <v>69</v>
      </c>
      <c r="F46">
        <v>1</v>
      </c>
      <c r="G46">
        <v>0</v>
      </c>
      <c r="H46">
        <v>34</v>
      </c>
      <c r="I46">
        <v>8</v>
      </c>
      <c r="J46">
        <v>2</v>
      </c>
      <c r="K46">
        <v>38</v>
      </c>
      <c r="L46">
        <v>0</v>
      </c>
      <c r="M46">
        <v>181</v>
      </c>
      <c r="N46">
        <v>1</v>
      </c>
      <c r="O46">
        <v>0</v>
      </c>
      <c r="P46">
        <v>1</v>
      </c>
      <c r="Q46">
        <v>1</v>
      </c>
      <c r="R46">
        <v>0.78470857771307934</v>
      </c>
      <c r="S46">
        <v>0.78470857771307934</v>
      </c>
      <c r="T46">
        <v>0.21529142228692066</v>
      </c>
      <c r="U46">
        <v>-0.24244286870789478</v>
      </c>
      <c r="V46">
        <v>100</v>
      </c>
      <c r="W46">
        <v>0.27435844133927612</v>
      </c>
      <c r="AZ46">
        <v>0.51753073335917543</v>
      </c>
      <c r="BA46">
        <v>1</v>
      </c>
      <c r="BB46">
        <v>0</v>
      </c>
      <c r="BC46">
        <v>28</v>
      </c>
      <c r="BD46">
        <v>14</v>
      </c>
      <c r="BE46">
        <v>0.48148148148148151</v>
      </c>
      <c r="BF46">
        <v>0.85416666666666663</v>
      </c>
      <c r="BG46">
        <v>1.5817901234567971E-2</v>
      </c>
    </row>
    <row r="47" spans="1:59" x14ac:dyDescent="0.45">
      <c r="A47">
        <v>9.1</v>
      </c>
      <c r="B47">
        <v>44</v>
      </c>
      <c r="C47">
        <v>14</v>
      </c>
      <c r="D47">
        <v>1.2270000000000001</v>
      </c>
      <c r="E47">
        <v>100</v>
      </c>
      <c r="F47">
        <v>5</v>
      </c>
      <c r="G47">
        <v>0</v>
      </c>
      <c r="H47">
        <v>37</v>
      </c>
      <c r="I47">
        <v>10</v>
      </c>
      <c r="J47">
        <v>4</v>
      </c>
      <c r="K47">
        <v>20</v>
      </c>
      <c r="L47">
        <v>0</v>
      </c>
      <c r="M47">
        <v>180</v>
      </c>
      <c r="N47">
        <v>1</v>
      </c>
      <c r="O47">
        <v>0</v>
      </c>
      <c r="P47">
        <v>1</v>
      </c>
      <c r="Q47">
        <v>1</v>
      </c>
      <c r="R47">
        <v>0.92015400772651734</v>
      </c>
      <c r="S47">
        <v>0.92015400772651734</v>
      </c>
      <c r="T47">
        <v>7.9845992273482658E-2</v>
      </c>
      <c r="U47">
        <v>-8.3214223246081589E-2</v>
      </c>
      <c r="V47">
        <v>100</v>
      </c>
      <c r="W47">
        <v>8.6774595994819598E-2</v>
      </c>
      <c r="AZ47">
        <v>0.52197676863989761</v>
      </c>
      <c r="BA47">
        <v>1</v>
      </c>
      <c r="BB47">
        <v>0</v>
      </c>
      <c r="BC47">
        <v>29</v>
      </c>
      <c r="BD47">
        <v>14</v>
      </c>
      <c r="BE47">
        <v>0.46296296296296291</v>
      </c>
      <c r="BF47">
        <v>0.85416666666666663</v>
      </c>
      <c r="BG47">
        <v>0</v>
      </c>
    </row>
    <row r="48" spans="1:59" x14ac:dyDescent="0.45">
      <c r="A48">
        <v>9.1</v>
      </c>
      <c r="B48">
        <v>62</v>
      </c>
      <c r="C48">
        <v>23</v>
      </c>
      <c r="D48">
        <v>0.42399999999999999</v>
      </c>
      <c r="E48">
        <v>123</v>
      </c>
      <c r="F48">
        <v>2</v>
      </c>
      <c r="G48">
        <v>0</v>
      </c>
      <c r="H48">
        <v>49</v>
      </c>
      <c r="I48">
        <v>12</v>
      </c>
      <c r="J48">
        <v>3</v>
      </c>
      <c r="K48">
        <v>43</v>
      </c>
      <c r="L48">
        <v>1</v>
      </c>
      <c r="M48">
        <v>162</v>
      </c>
      <c r="N48">
        <v>0</v>
      </c>
      <c r="O48">
        <v>1</v>
      </c>
      <c r="P48">
        <v>1</v>
      </c>
      <c r="Q48">
        <v>0</v>
      </c>
      <c r="R48">
        <v>0.1756037005950235</v>
      </c>
      <c r="S48">
        <v>0.1756037005950235</v>
      </c>
      <c r="T48">
        <v>0.8243962994049765</v>
      </c>
      <c r="U48">
        <v>-0.19310391881024017</v>
      </c>
      <c r="V48">
        <v>100</v>
      </c>
      <c r="W48">
        <v>0.21300884140524257</v>
      </c>
      <c r="AZ48">
        <v>0.52712040476103139</v>
      </c>
      <c r="BA48">
        <v>0</v>
      </c>
      <c r="BB48">
        <v>1</v>
      </c>
      <c r="BC48">
        <v>29</v>
      </c>
      <c r="BD48">
        <v>15</v>
      </c>
      <c r="BE48">
        <v>0.46296296296296291</v>
      </c>
      <c r="BF48">
        <v>0.84375</v>
      </c>
      <c r="BG48">
        <v>1.5624999999999976E-2</v>
      </c>
    </row>
    <row r="49" spans="1:59" x14ac:dyDescent="0.45">
      <c r="A49">
        <v>9.1</v>
      </c>
      <c r="B49">
        <v>78</v>
      </c>
      <c r="C49">
        <v>3</v>
      </c>
      <c r="D49">
        <v>1.6240000000000001</v>
      </c>
      <c r="E49">
        <v>148</v>
      </c>
      <c r="F49">
        <v>5</v>
      </c>
      <c r="G49">
        <v>0</v>
      </c>
      <c r="H49">
        <v>39</v>
      </c>
      <c r="I49">
        <v>11</v>
      </c>
      <c r="J49">
        <v>4</v>
      </c>
      <c r="K49">
        <v>59</v>
      </c>
      <c r="L49">
        <v>0</v>
      </c>
      <c r="M49">
        <v>175</v>
      </c>
      <c r="N49">
        <v>1</v>
      </c>
      <c r="O49">
        <v>0</v>
      </c>
      <c r="P49">
        <v>1</v>
      </c>
      <c r="Q49">
        <v>1</v>
      </c>
      <c r="R49">
        <v>0.98610754132538969</v>
      </c>
      <c r="S49">
        <v>0.98610754132538969</v>
      </c>
      <c r="T49">
        <v>1.3892458674610308E-2</v>
      </c>
      <c r="U49">
        <v>-1.3989862045685891E-2</v>
      </c>
      <c r="V49">
        <v>100</v>
      </c>
      <c r="W49">
        <v>1.4088178106759008E-2</v>
      </c>
      <c r="AZ49">
        <v>0.54374447541587689</v>
      </c>
      <c r="BA49">
        <v>1</v>
      </c>
      <c r="BB49">
        <v>0</v>
      </c>
      <c r="BC49">
        <v>30</v>
      </c>
      <c r="BD49">
        <v>15</v>
      </c>
      <c r="BE49">
        <v>0.44444444444444442</v>
      </c>
      <c r="BF49">
        <v>0.84375</v>
      </c>
      <c r="BG49">
        <v>0</v>
      </c>
    </row>
    <row r="50" spans="1:59" x14ac:dyDescent="0.45">
      <c r="A50">
        <v>9.1999999999999993</v>
      </c>
      <c r="B50">
        <v>55</v>
      </c>
      <c r="C50">
        <v>16</v>
      </c>
      <c r="D50">
        <v>6.5000000000000002E-2</v>
      </c>
      <c r="E50">
        <v>154</v>
      </c>
      <c r="F50">
        <v>3</v>
      </c>
      <c r="G50">
        <v>0</v>
      </c>
      <c r="H50">
        <v>42</v>
      </c>
      <c r="I50">
        <v>13</v>
      </c>
      <c r="J50">
        <v>2</v>
      </c>
      <c r="K50">
        <v>34</v>
      </c>
      <c r="L50">
        <v>1</v>
      </c>
      <c r="M50">
        <v>165</v>
      </c>
      <c r="N50">
        <v>0</v>
      </c>
      <c r="O50">
        <v>1</v>
      </c>
      <c r="P50">
        <v>1</v>
      </c>
      <c r="Q50">
        <v>0</v>
      </c>
      <c r="R50">
        <v>0.41613401832071517</v>
      </c>
      <c r="S50">
        <v>0.41613401832071517</v>
      </c>
      <c r="T50">
        <v>0.58386598167928483</v>
      </c>
      <c r="U50">
        <v>-0.5380838059151426</v>
      </c>
      <c r="V50">
        <v>100</v>
      </c>
      <c r="W50">
        <v>0.71272180839146038</v>
      </c>
      <c r="AZ50">
        <v>0.54420595457336096</v>
      </c>
      <c r="BA50">
        <v>0</v>
      </c>
      <c r="BB50">
        <v>1</v>
      </c>
      <c r="BC50">
        <v>30</v>
      </c>
      <c r="BD50">
        <v>16</v>
      </c>
      <c r="BE50">
        <v>0.44444444444444442</v>
      </c>
      <c r="BF50">
        <v>0.83333333333333337</v>
      </c>
      <c r="BG50">
        <v>0</v>
      </c>
    </row>
    <row r="51" spans="1:59" x14ac:dyDescent="0.45">
      <c r="A51">
        <v>9.3000000000000007</v>
      </c>
      <c r="B51">
        <v>55</v>
      </c>
      <c r="C51">
        <v>11</v>
      </c>
      <c r="D51">
        <v>8.5000000000000006E-2</v>
      </c>
      <c r="E51">
        <v>125</v>
      </c>
      <c r="F51">
        <v>7</v>
      </c>
      <c r="G51">
        <v>0</v>
      </c>
      <c r="H51">
        <v>38</v>
      </c>
      <c r="I51">
        <v>4</v>
      </c>
      <c r="J51">
        <v>5</v>
      </c>
      <c r="K51">
        <v>35</v>
      </c>
      <c r="L51">
        <v>0</v>
      </c>
      <c r="M51">
        <v>169</v>
      </c>
      <c r="N51">
        <v>1</v>
      </c>
      <c r="O51">
        <v>0</v>
      </c>
      <c r="P51">
        <v>1</v>
      </c>
      <c r="Q51">
        <v>1</v>
      </c>
      <c r="R51">
        <v>0.79395255252019026</v>
      </c>
      <c r="S51">
        <v>0.79395255252019026</v>
      </c>
      <c r="T51">
        <v>0.20604744747980974</v>
      </c>
      <c r="U51">
        <v>-0.23073157705180025</v>
      </c>
      <c r="V51">
        <v>100</v>
      </c>
      <c r="W51">
        <v>0.25952110970078396</v>
      </c>
      <c r="AZ51">
        <v>0.54506108485220672</v>
      </c>
      <c r="BA51">
        <v>0</v>
      </c>
      <c r="BB51">
        <v>1</v>
      </c>
      <c r="BC51">
        <v>30</v>
      </c>
      <c r="BD51">
        <v>17</v>
      </c>
      <c r="BE51">
        <v>0.44444444444444442</v>
      </c>
      <c r="BF51">
        <v>0.82291666666666663</v>
      </c>
      <c r="BG51">
        <v>1.5239197530864173E-2</v>
      </c>
    </row>
    <row r="52" spans="1:59" x14ac:dyDescent="0.45">
      <c r="A52">
        <v>9.4</v>
      </c>
      <c r="B52">
        <v>44</v>
      </c>
      <c r="C52">
        <v>12</v>
      </c>
      <c r="D52">
        <v>2.3239999999999998</v>
      </c>
      <c r="E52">
        <v>97</v>
      </c>
      <c r="F52">
        <v>2</v>
      </c>
      <c r="G52">
        <v>0</v>
      </c>
      <c r="H52">
        <v>49</v>
      </c>
      <c r="I52">
        <v>19</v>
      </c>
      <c r="J52">
        <v>3</v>
      </c>
      <c r="K52">
        <v>21</v>
      </c>
      <c r="L52">
        <v>1</v>
      </c>
      <c r="M52">
        <v>179</v>
      </c>
      <c r="N52">
        <v>1</v>
      </c>
      <c r="O52">
        <v>0</v>
      </c>
      <c r="P52">
        <v>1</v>
      </c>
      <c r="Q52">
        <v>1</v>
      </c>
      <c r="R52">
        <v>0.57445141172173608</v>
      </c>
      <c r="S52">
        <v>0.57445141172173608</v>
      </c>
      <c r="T52">
        <v>0.42554858827826392</v>
      </c>
      <c r="U52">
        <v>-0.55433976016687603</v>
      </c>
      <c r="V52">
        <v>100</v>
      </c>
      <c r="W52">
        <v>0.74079126553596042</v>
      </c>
      <c r="AZ52">
        <v>0.55293879294389703</v>
      </c>
      <c r="BA52">
        <v>1</v>
      </c>
      <c r="BB52">
        <v>0</v>
      </c>
      <c r="BC52">
        <v>31</v>
      </c>
      <c r="BD52">
        <v>17</v>
      </c>
      <c r="BE52">
        <v>0.42592592592592593</v>
      </c>
      <c r="BF52">
        <v>0.82291666666666663</v>
      </c>
      <c r="BG52">
        <v>0</v>
      </c>
    </row>
    <row r="53" spans="1:59" x14ac:dyDescent="0.45">
      <c r="A53">
        <v>9.4</v>
      </c>
      <c r="B53">
        <v>49</v>
      </c>
      <c r="C53">
        <v>10</v>
      </c>
      <c r="D53">
        <v>1.248</v>
      </c>
      <c r="E53">
        <v>92</v>
      </c>
      <c r="F53">
        <v>2</v>
      </c>
      <c r="G53">
        <v>0</v>
      </c>
      <c r="H53">
        <v>53</v>
      </c>
      <c r="I53">
        <v>12</v>
      </c>
      <c r="J53">
        <v>4</v>
      </c>
      <c r="K53">
        <v>25</v>
      </c>
      <c r="L53">
        <v>0</v>
      </c>
      <c r="M53">
        <v>182</v>
      </c>
      <c r="N53">
        <v>0</v>
      </c>
      <c r="O53">
        <v>1</v>
      </c>
      <c r="P53">
        <v>1</v>
      </c>
      <c r="Q53">
        <v>0</v>
      </c>
      <c r="R53">
        <v>0.508313077009101</v>
      </c>
      <c r="S53">
        <v>0.508313077009101</v>
      </c>
      <c r="T53">
        <v>0.491686922990899</v>
      </c>
      <c r="U53">
        <v>-0.70991310042147115</v>
      </c>
      <c r="V53">
        <v>0</v>
      </c>
      <c r="W53">
        <v>1.0338145133433003</v>
      </c>
      <c r="AZ53">
        <v>0.55414438833699209</v>
      </c>
      <c r="BA53">
        <v>0</v>
      </c>
      <c r="BB53">
        <v>1</v>
      </c>
      <c r="BC53">
        <v>31</v>
      </c>
      <c r="BD53">
        <v>18</v>
      </c>
      <c r="BE53">
        <v>0.42592592592592593</v>
      </c>
      <c r="BF53">
        <v>0.8125</v>
      </c>
      <c r="BG53">
        <v>1.5046296296296273E-2</v>
      </c>
    </row>
    <row r="54" spans="1:59" x14ac:dyDescent="0.45">
      <c r="A54">
        <v>9.4</v>
      </c>
      <c r="B54">
        <v>50</v>
      </c>
      <c r="C54">
        <v>11</v>
      </c>
      <c r="D54">
        <v>1.5449999999999999</v>
      </c>
      <c r="E54">
        <v>102</v>
      </c>
      <c r="F54">
        <v>3</v>
      </c>
      <c r="G54">
        <v>0</v>
      </c>
      <c r="H54">
        <v>41</v>
      </c>
      <c r="I54">
        <v>10</v>
      </c>
      <c r="J54">
        <v>3</v>
      </c>
      <c r="K54">
        <v>28</v>
      </c>
      <c r="L54">
        <v>1</v>
      </c>
      <c r="M54">
        <v>169</v>
      </c>
      <c r="N54">
        <v>1</v>
      </c>
      <c r="O54">
        <v>0</v>
      </c>
      <c r="P54">
        <v>1</v>
      </c>
      <c r="Q54">
        <v>1</v>
      </c>
      <c r="R54">
        <v>0.34739751839954297</v>
      </c>
      <c r="S54">
        <v>0.34739751839954297</v>
      </c>
      <c r="T54">
        <v>0.65260248160045697</v>
      </c>
      <c r="U54">
        <v>-1.0572855685525664</v>
      </c>
      <c r="V54">
        <v>0</v>
      </c>
      <c r="W54">
        <v>1.8785467570608745</v>
      </c>
      <c r="AZ54">
        <v>0.56325871095978308</v>
      </c>
      <c r="BA54">
        <v>1</v>
      </c>
      <c r="BB54">
        <v>0</v>
      </c>
      <c r="BC54">
        <v>32</v>
      </c>
      <c r="BD54">
        <v>18</v>
      </c>
      <c r="BE54">
        <v>0.40740740740740744</v>
      </c>
      <c r="BF54">
        <v>0.8125</v>
      </c>
      <c r="BG54">
        <v>0</v>
      </c>
    </row>
    <row r="55" spans="1:59" x14ac:dyDescent="0.45">
      <c r="A55">
        <v>9.4</v>
      </c>
      <c r="B55">
        <v>55</v>
      </c>
      <c r="C55">
        <v>14</v>
      </c>
      <c r="D55">
        <v>0.65500000000000003</v>
      </c>
      <c r="E55">
        <v>150</v>
      </c>
      <c r="F55">
        <v>3</v>
      </c>
      <c r="G55">
        <v>0</v>
      </c>
      <c r="H55">
        <v>37</v>
      </c>
      <c r="I55">
        <v>9</v>
      </c>
      <c r="J55">
        <v>2</v>
      </c>
      <c r="K55">
        <v>35</v>
      </c>
      <c r="L55">
        <v>0</v>
      </c>
      <c r="M55">
        <v>168</v>
      </c>
      <c r="N55">
        <v>1</v>
      </c>
      <c r="O55">
        <v>0</v>
      </c>
      <c r="P55">
        <v>1</v>
      </c>
      <c r="Q55">
        <v>1</v>
      </c>
      <c r="R55">
        <v>0.84582358741683439</v>
      </c>
      <c r="S55">
        <v>0.84582358741683439</v>
      </c>
      <c r="T55">
        <v>0.15417641258316561</v>
      </c>
      <c r="U55">
        <v>-0.16744446663239734</v>
      </c>
      <c r="V55">
        <v>100</v>
      </c>
      <c r="W55">
        <v>0.18227963239240477</v>
      </c>
      <c r="AZ55">
        <v>0.56546079289048279</v>
      </c>
      <c r="BA55">
        <v>0</v>
      </c>
      <c r="BB55">
        <v>1</v>
      </c>
      <c r="BC55">
        <v>32</v>
      </c>
      <c r="BD55">
        <v>19</v>
      </c>
      <c r="BE55">
        <v>0.40740740740740744</v>
      </c>
      <c r="BF55">
        <v>0.80208333333333337</v>
      </c>
      <c r="BG55">
        <v>0</v>
      </c>
    </row>
    <row r="56" spans="1:59" x14ac:dyDescent="0.45">
      <c r="A56">
        <v>9.5</v>
      </c>
      <c r="B56">
        <v>44</v>
      </c>
      <c r="C56">
        <v>10</v>
      </c>
      <c r="D56">
        <v>0.19600000000000001</v>
      </c>
      <c r="E56">
        <v>49</v>
      </c>
      <c r="F56">
        <v>3</v>
      </c>
      <c r="G56">
        <v>0</v>
      </c>
      <c r="H56">
        <v>33</v>
      </c>
      <c r="I56">
        <v>12</v>
      </c>
      <c r="J56">
        <v>2</v>
      </c>
      <c r="K56">
        <v>15</v>
      </c>
      <c r="L56">
        <v>0</v>
      </c>
      <c r="M56">
        <v>189</v>
      </c>
      <c r="N56">
        <v>1</v>
      </c>
      <c r="O56">
        <v>0</v>
      </c>
      <c r="P56">
        <v>1</v>
      </c>
      <c r="Q56">
        <v>1</v>
      </c>
      <c r="R56">
        <v>0.82446030800326942</v>
      </c>
      <c r="S56">
        <v>0.82446030800326942</v>
      </c>
      <c r="T56">
        <v>0.17553969199673058</v>
      </c>
      <c r="U56">
        <v>-0.19302627882864629</v>
      </c>
      <c r="V56">
        <v>100</v>
      </c>
      <c r="W56">
        <v>0.21291466707701651</v>
      </c>
      <c r="AZ56">
        <v>0.57445141172173608</v>
      </c>
      <c r="BA56">
        <v>0</v>
      </c>
      <c r="BB56">
        <v>1</v>
      </c>
      <c r="BC56">
        <v>32</v>
      </c>
      <c r="BD56">
        <v>20</v>
      </c>
      <c r="BE56">
        <v>0.40740740740740744</v>
      </c>
      <c r="BF56">
        <v>0.79166666666666663</v>
      </c>
      <c r="BG56">
        <v>0</v>
      </c>
    </row>
    <row r="57" spans="1:59" x14ac:dyDescent="0.45">
      <c r="A57">
        <v>9.5</v>
      </c>
      <c r="B57">
        <v>53</v>
      </c>
      <c r="C57">
        <v>19</v>
      </c>
      <c r="D57">
        <v>1.2949999999999999</v>
      </c>
      <c r="E57">
        <v>110</v>
      </c>
      <c r="F57">
        <v>1</v>
      </c>
      <c r="G57">
        <v>0</v>
      </c>
      <c r="H57">
        <v>40</v>
      </c>
      <c r="I57">
        <v>8</v>
      </c>
      <c r="J57">
        <v>3</v>
      </c>
      <c r="K57">
        <v>31</v>
      </c>
      <c r="L57">
        <v>1</v>
      </c>
      <c r="M57">
        <v>182</v>
      </c>
      <c r="N57">
        <v>1</v>
      </c>
      <c r="O57">
        <v>0</v>
      </c>
      <c r="P57">
        <v>1</v>
      </c>
      <c r="Q57">
        <v>1</v>
      </c>
      <c r="R57">
        <v>0.41424576403461949</v>
      </c>
      <c r="S57">
        <v>0.41424576403461949</v>
      </c>
      <c r="T57">
        <v>0.58575423596538045</v>
      </c>
      <c r="U57">
        <v>-0.88129584835328822</v>
      </c>
      <c r="V57">
        <v>0</v>
      </c>
      <c r="W57">
        <v>1.4140258919254212</v>
      </c>
      <c r="AZ57">
        <v>0.58050697806027562</v>
      </c>
      <c r="BA57">
        <v>0</v>
      </c>
      <c r="BB57">
        <v>1</v>
      </c>
      <c r="BC57">
        <v>32</v>
      </c>
      <c r="BD57">
        <v>21</v>
      </c>
      <c r="BE57">
        <v>0.40740740740740744</v>
      </c>
      <c r="BF57">
        <v>0.78125</v>
      </c>
      <c r="BG57">
        <v>0</v>
      </c>
    </row>
    <row r="58" spans="1:59" x14ac:dyDescent="0.45">
      <c r="A58">
        <v>9.5</v>
      </c>
      <c r="B58">
        <v>62</v>
      </c>
      <c r="C58">
        <v>21</v>
      </c>
      <c r="D58">
        <v>0.73399999999999999</v>
      </c>
      <c r="E58">
        <v>152</v>
      </c>
      <c r="F58">
        <v>3</v>
      </c>
      <c r="G58">
        <v>0</v>
      </c>
      <c r="H58">
        <v>44</v>
      </c>
      <c r="I58">
        <v>5</v>
      </c>
      <c r="J58">
        <v>3</v>
      </c>
      <c r="K58">
        <v>43</v>
      </c>
      <c r="L58">
        <v>0</v>
      </c>
      <c r="M58">
        <v>169</v>
      </c>
      <c r="N58">
        <v>1</v>
      </c>
      <c r="O58">
        <v>0</v>
      </c>
      <c r="P58">
        <v>1</v>
      </c>
      <c r="Q58">
        <v>1</v>
      </c>
      <c r="R58">
        <v>0.73238411779962587</v>
      </c>
      <c r="S58">
        <v>0.73238411779962587</v>
      </c>
      <c r="T58">
        <v>0.26761588220037413</v>
      </c>
      <c r="U58">
        <v>-0.31145015156214806</v>
      </c>
      <c r="V58">
        <v>100</v>
      </c>
      <c r="W58">
        <v>0.36540372148483918</v>
      </c>
      <c r="AZ58">
        <v>0.58357166048431641</v>
      </c>
      <c r="BA58">
        <v>0</v>
      </c>
      <c r="BB58">
        <v>1</v>
      </c>
      <c r="BC58">
        <v>32</v>
      </c>
      <c r="BD58">
        <v>22</v>
      </c>
      <c r="BE58">
        <v>0.40740740740740744</v>
      </c>
      <c r="BF58">
        <v>0.77083333333333337</v>
      </c>
      <c r="BG58">
        <v>0</v>
      </c>
    </row>
    <row r="59" spans="1:59" x14ac:dyDescent="0.45">
      <c r="A59">
        <v>9.6</v>
      </c>
      <c r="B59">
        <v>51</v>
      </c>
      <c r="C59">
        <v>6</v>
      </c>
      <c r="D59">
        <v>0.498</v>
      </c>
      <c r="E59">
        <v>31</v>
      </c>
      <c r="F59">
        <v>4</v>
      </c>
      <c r="G59">
        <v>0</v>
      </c>
      <c r="H59">
        <v>30</v>
      </c>
      <c r="I59">
        <v>5</v>
      </c>
      <c r="J59">
        <v>2</v>
      </c>
      <c r="K59">
        <v>20</v>
      </c>
      <c r="L59">
        <v>0</v>
      </c>
      <c r="M59">
        <v>187</v>
      </c>
      <c r="N59">
        <v>1</v>
      </c>
      <c r="O59">
        <v>0</v>
      </c>
      <c r="P59">
        <v>1</v>
      </c>
      <c r="Q59">
        <v>1</v>
      </c>
      <c r="R59">
        <v>0.78771371381171162</v>
      </c>
      <c r="S59">
        <v>0.78771371381171162</v>
      </c>
      <c r="T59">
        <v>0.21228628618828838</v>
      </c>
      <c r="U59">
        <v>-0.23862056248190416</v>
      </c>
      <c r="V59">
        <v>100</v>
      </c>
      <c r="W59">
        <v>0.26949675048952049</v>
      </c>
      <c r="AZ59">
        <v>0.58830263148253481</v>
      </c>
      <c r="BA59">
        <v>0</v>
      </c>
      <c r="BB59">
        <v>1</v>
      </c>
      <c r="BC59">
        <v>32</v>
      </c>
      <c r="BD59">
        <v>23</v>
      </c>
      <c r="BE59">
        <v>0.40740740740740744</v>
      </c>
      <c r="BF59">
        <v>0.76041666666666663</v>
      </c>
      <c r="BG59">
        <v>1.4081790123456853E-2</v>
      </c>
    </row>
    <row r="60" spans="1:59" x14ac:dyDescent="0.45">
      <c r="A60">
        <v>9.6999999999999993</v>
      </c>
      <c r="B60">
        <v>46</v>
      </c>
      <c r="C60">
        <v>7</v>
      </c>
      <c r="D60">
        <v>1.9630000000000001</v>
      </c>
      <c r="E60">
        <v>113</v>
      </c>
      <c r="F60">
        <v>4</v>
      </c>
      <c r="G60">
        <v>0</v>
      </c>
      <c r="H60">
        <v>28</v>
      </c>
      <c r="I60">
        <v>10</v>
      </c>
      <c r="J60">
        <v>1</v>
      </c>
      <c r="K60">
        <v>22</v>
      </c>
      <c r="L60">
        <v>0</v>
      </c>
      <c r="M60">
        <v>181</v>
      </c>
      <c r="N60">
        <v>1</v>
      </c>
      <c r="O60">
        <v>0</v>
      </c>
      <c r="P60">
        <v>1</v>
      </c>
      <c r="Q60">
        <v>1</v>
      </c>
      <c r="R60">
        <v>0.97945185981454741</v>
      </c>
      <c r="S60">
        <v>0.97945185981454741</v>
      </c>
      <c r="T60">
        <v>2.054814018545259E-2</v>
      </c>
      <c r="U60">
        <v>-2.076219051891106E-2</v>
      </c>
      <c r="V60">
        <v>100</v>
      </c>
      <c r="W60">
        <v>2.0979224225826924E-2</v>
      </c>
      <c r="AZ60">
        <v>0.59342073066017909</v>
      </c>
      <c r="BA60">
        <v>1</v>
      </c>
      <c r="BB60">
        <v>0</v>
      </c>
      <c r="BC60">
        <v>33</v>
      </c>
      <c r="BD60">
        <v>23</v>
      </c>
      <c r="BE60">
        <v>0.38888888888888884</v>
      </c>
      <c r="BF60">
        <v>0.76041666666666663</v>
      </c>
      <c r="BG60">
        <v>0</v>
      </c>
    </row>
    <row r="61" spans="1:59" x14ac:dyDescent="0.45">
      <c r="A61">
        <v>9.6999999999999993</v>
      </c>
      <c r="B61">
        <v>54</v>
      </c>
      <c r="C61">
        <v>2</v>
      </c>
      <c r="D61">
        <v>0.626</v>
      </c>
      <c r="E61">
        <v>51</v>
      </c>
      <c r="F61">
        <v>2</v>
      </c>
      <c r="G61">
        <v>0</v>
      </c>
      <c r="H61">
        <v>38</v>
      </c>
      <c r="I61">
        <v>8</v>
      </c>
      <c r="J61">
        <v>3</v>
      </c>
      <c r="K61">
        <v>26</v>
      </c>
      <c r="L61">
        <v>0</v>
      </c>
      <c r="M61">
        <v>193</v>
      </c>
      <c r="N61">
        <v>1</v>
      </c>
      <c r="O61">
        <v>0</v>
      </c>
      <c r="P61">
        <v>1</v>
      </c>
      <c r="Q61">
        <v>1</v>
      </c>
      <c r="R61">
        <v>0.69216664271841011</v>
      </c>
      <c r="S61">
        <v>0.69216664271841011</v>
      </c>
      <c r="T61">
        <v>0.30783335728158989</v>
      </c>
      <c r="U61">
        <v>-0.36792853917841317</v>
      </c>
      <c r="V61">
        <v>100</v>
      </c>
      <c r="W61">
        <v>0.44473879306377356</v>
      </c>
      <c r="AZ61">
        <v>0.60321384676395406</v>
      </c>
      <c r="BA61">
        <v>0</v>
      </c>
      <c r="BB61">
        <v>1</v>
      </c>
      <c r="BC61">
        <v>33</v>
      </c>
      <c r="BD61">
        <v>24</v>
      </c>
      <c r="BE61">
        <v>0.38888888888888884</v>
      </c>
      <c r="BF61">
        <v>0.75</v>
      </c>
      <c r="BG61">
        <v>1.3888888888888867E-2</v>
      </c>
    </row>
    <row r="62" spans="1:59" x14ac:dyDescent="0.45">
      <c r="A62">
        <v>9.6999999999999993</v>
      </c>
      <c r="B62">
        <v>55</v>
      </c>
      <c r="C62">
        <v>4</v>
      </c>
      <c r="D62">
        <v>1.3839999999999999</v>
      </c>
      <c r="E62">
        <v>33</v>
      </c>
      <c r="F62">
        <v>2</v>
      </c>
      <c r="G62">
        <v>0</v>
      </c>
      <c r="H62">
        <v>27</v>
      </c>
      <c r="I62">
        <v>10</v>
      </c>
      <c r="J62">
        <v>1</v>
      </c>
      <c r="K62">
        <v>94</v>
      </c>
      <c r="L62">
        <v>1</v>
      </c>
      <c r="M62">
        <v>192</v>
      </c>
      <c r="N62">
        <v>1</v>
      </c>
      <c r="O62">
        <v>0</v>
      </c>
      <c r="P62">
        <v>1</v>
      </c>
      <c r="Q62">
        <v>1</v>
      </c>
      <c r="R62">
        <v>0.83578040855052793</v>
      </c>
      <c r="S62">
        <v>0.83578040855052793</v>
      </c>
      <c r="T62">
        <v>0.16421959144947207</v>
      </c>
      <c r="U62">
        <v>-0.17938936959896445</v>
      </c>
      <c r="V62">
        <v>100</v>
      </c>
      <c r="W62">
        <v>0.19648652896072763</v>
      </c>
      <c r="AZ62">
        <v>0.60570035344794959</v>
      </c>
      <c r="BA62">
        <v>1</v>
      </c>
      <c r="BB62">
        <v>0</v>
      </c>
      <c r="BC62">
        <v>34</v>
      </c>
      <c r="BD62">
        <v>24</v>
      </c>
      <c r="BE62">
        <v>0.37037037037037035</v>
      </c>
      <c r="BF62">
        <v>0.75</v>
      </c>
      <c r="BG62">
        <v>0</v>
      </c>
    </row>
    <row r="63" spans="1:59" x14ac:dyDescent="0.45">
      <c r="A63">
        <v>9.6999999999999993</v>
      </c>
      <c r="B63">
        <v>62</v>
      </c>
      <c r="C63">
        <v>11</v>
      </c>
      <c r="D63">
        <v>1.1519999999999999</v>
      </c>
      <c r="E63">
        <v>106</v>
      </c>
      <c r="F63">
        <v>2</v>
      </c>
      <c r="G63">
        <v>1</v>
      </c>
      <c r="H63">
        <v>42</v>
      </c>
      <c r="I63">
        <v>8</v>
      </c>
      <c r="J63">
        <v>3</v>
      </c>
      <c r="K63">
        <v>49</v>
      </c>
      <c r="L63">
        <v>0</v>
      </c>
      <c r="M63">
        <v>178</v>
      </c>
      <c r="N63">
        <v>1</v>
      </c>
      <c r="O63">
        <v>0</v>
      </c>
      <c r="P63">
        <v>1</v>
      </c>
      <c r="Q63">
        <v>1</v>
      </c>
      <c r="R63">
        <v>0.64163907392679553</v>
      </c>
      <c r="S63">
        <v>0.64163907392679553</v>
      </c>
      <c r="T63">
        <v>0.35836092607320447</v>
      </c>
      <c r="U63">
        <v>-0.443729323525487</v>
      </c>
      <c r="V63">
        <v>100</v>
      </c>
      <c r="W63">
        <v>0.55850857691701261</v>
      </c>
      <c r="AZ63">
        <v>0.60718115195975508</v>
      </c>
      <c r="BA63">
        <v>0</v>
      </c>
      <c r="BB63">
        <v>1</v>
      </c>
      <c r="BC63">
        <v>34</v>
      </c>
      <c r="BD63">
        <v>25</v>
      </c>
      <c r="BE63">
        <v>0.37037037037037035</v>
      </c>
      <c r="BF63">
        <v>0.73958333333333326</v>
      </c>
      <c r="BG63">
        <v>1.3695987654320965E-2</v>
      </c>
    </row>
    <row r="64" spans="1:59" x14ac:dyDescent="0.45">
      <c r="A64">
        <v>9.8000000000000007</v>
      </c>
      <c r="B64">
        <v>62</v>
      </c>
      <c r="C64">
        <v>16</v>
      </c>
      <c r="D64">
        <v>0.58799999999999997</v>
      </c>
      <c r="E64">
        <v>136</v>
      </c>
      <c r="F64">
        <v>4</v>
      </c>
      <c r="G64">
        <v>1</v>
      </c>
      <c r="H64">
        <v>41</v>
      </c>
      <c r="I64">
        <v>10</v>
      </c>
      <c r="J64">
        <v>3</v>
      </c>
      <c r="K64">
        <v>44</v>
      </c>
      <c r="L64">
        <v>1</v>
      </c>
      <c r="M64">
        <v>167</v>
      </c>
      <c r="N64">
        <v>1</v>
      </c>
      <c r="O64">
        <v>0</v>
      </c>
      <c r="P64">
        <v>1</v>
      </c>
      <c r="Q64">
        <v>1</v>
      </c>
      <c r="R64">
        <v>0.35690435579374807</v>
      </c>
      <c r="S64">
        <v>0.35690435579374807</v>
      </c>
      <c r="T64">
        <v>0.64309564420625187</v>
      </c>
      <c r="U64">
        <v>-1.0302874440389276</v>
      </c>
      <c r="V64">
        <v>0</v>
      </c>
      <c r="W64">
        <v>1.8018711001047329</v>
      </c>
      <c r="AZ64">
        <v>0.61113234542369577</v>
      </c>
      <c r="BA64">
        <v>1</v>
      </c>
      <c r="BB64">
        <v>0</v>
      </c>
      <c r="BC64">
        <v>35</v>
      </c>
      <c r="BD64">
        <v>25</v>
      </c>
      <c r="BE64">
        <v>0.35185185185185186</v>
      </c>
      <c r="BF64">
        <v>0.73958333333333326</v>
      </c>
      <c r="BG64">
        <v>0</v>
      </c>
    </row>
    <row r="65" spans="1:59" x14ac:dyDescent="0.45">
      <c r="A65">
        <v>9.8000000000000007</v>
      </c>
      <c r="B65">
        <v>64</v>
      </c>
      <c r="C65">
        <v>5</v>
      </c>
      <c r="D65">
        <v>1.5389999999999999</v>
      </c>
      <c r="E65">
        <v>115</v>
      </c>
      <c r="F65">
        <v>4</v>
      </c>
      <c r="G65">
        <v>1</v>
      </c>
      <c r="H65">
        <v>36</v>
      </c>
      <c r="I65">
        <v>8</v>
      </c>
      <c r="J65">
        <v>2</v>
      </c>
      <c r="K65">
        <v>50</v>
      </c>
      <c r="L65">
        <v>1</v>
      </c>
      <c r="M65">
        <v>183</v>
      </c>
      <c r="N65">
        <v>1</v>
      </c>
      <c r="O65">
        <v>0</v>
      </c>
      <c r="P65">
        <v>1</v>
      </c>
      <c r="Q65">
        <v>1</v>
      </c>
      <c r="R65">
        <v>0.76162939897960114</v>
      </c>
      <c r="S65">
        <v>0.76162939897960114</v>
      </c>
      <c r="T65">
        <v>0.23837060102039886</v>
      </c>
      <c r="U65">
        <v>-0.27229519464863711</v>
      </c>
      <c r="V65">
        <v>100</v>
      </c>
      <c r="W65">
        <v>0.31297452716473095</v>
      </c>
      <c r="AZ65">
        <v>0.61299312518929039</v>
      </c>
      <c r="BA65">
        <v>0</v>
      </c>
      <c r="BB65">
        <v>1</v>
      </c>
      <c r="BC65">
        <v>35</v>
      </c>
      <c r="BD65">
        <v>26</v>
      </c>
      <c r="BE65">
        <v>0.35185185185185186</v>
      </c>
      <c r="BF65">
        <v>0.72916666666666674</v>
      </c>
      <c r="BG65">
        <v>0</v>
      </c>
    </row>
    <row r="66" spans="1:59" x14ac:dyDescent="0.45">
      <c r="A66">
        <v>10</v>
      </c>
      <c r="B66">
        <v>55</v>
      </c>
      <c r="C66">
        <v>8</v>
      </c>
      <c r="D66">
        <v>1.1679999999999999</v>
      </c>
      <c r="E66">
        <v>120</v>
      </c>
      <c r="F66">
        <v>3</v>
      </c>
      <c r="G66">
        <v>0</v>
      </c>
      <c r="H66">
        <v>52</v>
      </c>
      <c r="I66">
        <v>10</v>
      </c>
      <c r="J66">
        <v>3</v>
      </c>
      <c r="K66">
        <v>34</v>
      </c>
      <c r="L66">
        <v>0</v>
      </c>
      <c r="M66">
        <v>182</v>
      </c>
      <c r="N66">
        <v>1</v>
      </c>
      <c r="O66">
        <v>0</v>
      </c>
      <c r="P66">
        <v>1</v>
      </c>
      <c r="Q66">
        <v>1</v>
      </c>
      <c r="R66">
        <v>0.69299596129098973</v>
      </c>
      <c r="S66">
        <v>0.69299596129098973</v>
      </c>
      <c r="T66">
        <v>0.30700403870901027</v>
      </c>
      <c r="U66">
        <v>-0.36673110767214556</v>
      </c>
      <c r="V66">
        <v>100</v>
      </c>
      <c r="W66">
        <v>0.44300985266507054</v>
      </c>
      <c r="AZ66">
        <v>0.61406885630352848</v>
      </c>
      <c r="BA66">
        <v>0</v>
      </c>
      <c r="BB66">
        <v>1</v>
      </c>
      <c r="BC66">
        <v>35</v>
      </c>
      <c r="BD66">
        <v>27</v>
      </c>
      <c r="BE66">
        <v>0.35185185185185186</v>
      </c>
      <c r="BF66">
        <v>0.71875</v>
      </c>
      <c r="BG66">
        <v>1.3310185185185164E-2</v>
      </c>
    </row>
    <row r="67" spans="1:59" x14ac:dyDescent="0.45">
      <c r="A67">
        <v>10.3</v>
      </c>
      <c r="B67">
        <v>49</v>
      </c>
      <c r="C67">
        <v>3</v>
      </c>
      <c r="D67">
        <v>1.881</v>
      </c>
      <c r="E67">
        <v>46</v>
      </c>
      <c r="F67">
        <v>1</v>
      </c>
      <c r="G67">
        <v>1</v>
      </c>
      <c r="H67">
        <v>46</v>
      </c>
      <c r="I67">
        <v>9</v>
      </c>
      <c r="J67">
        <v>3</v>
      </c>
      <c r="K67">
        <v>17</v>
      </c>
      <c r="L67">
        <v>0</v>
      </c>
      <c r="M67">
        <v>194</v>
      </c>
      <c r="N67">
        <v>0</v>
      </c>
      <c r="O67">
        <v>1</v>
      </c>
      <c r="P67">
        <v>1</v>
      </c>
      <c r="Q67">
        <v>0</v>
      </c>
      <c r="R67">
        <v>0.40407925682265106</v>
      </c>
      <c r="S67">
        <v>0.40407925682265106</v>
      </c>
      <c r="T67">
        <v>0.595920743177349</v>
      </c>
      <c r="U67">
        <v>-0.51764760200563587</v>
      </c>
      <c r="V67">
        <v>100</v>
      </c>
      <c r="W67">
        <v>0.67807550156446728</v>
      </c>
      <c r="AZ67">
        <v>0.61714159373192223</v>
      </c>
      <c r="BA67">
        <v>1</v>
      </c>
      <c r="BB67">
        <v>0</v>
      </c>
      <c r="BC67">
        <v>36</v>
      </c>
      <c r="BD67">
        <v>27</v>
      </c>
      <c r="BE67">
        <v>0.33333333333333337</v>
      </c>
      <c r="BF67">
        <v>0.71875</v>
      </c>
      <c r="BG67">
        <v>1.3310185185185244E-2</v>
      </c>
    </row>
    <row r="68" spans="1:59" x14ac:dyDescent="0.45">
      <c r="A68">
        <v>10.3</v>
      </c>
      <c r="B68">
        <v>56</v>
      </c>
      <c r="C68">
        <v>11</v>
      </c>
      <c r="D68">
        <v>0.29199999999999998</v>
      </c>
      <c r="E68">
        <v>47</v>
      </c>
      <c r="F68">
        <v>3</v>
      </c>
      <c r="G68">
        <v>0</v>
      </c>
      <c r="H68">
        <v>34</v>
      </c>
      <c r="I68">
        <v>9</v>
      </c>
      <c r="J68">
        <v>2</v>
      </c>
      <c r="K68">
        <v>30</v>
      </c>
      <c r="L68">
        <v>0</v>
      </c>
      <c r="M68">
        <v>186</v>
      </c>
      <c r="N68">
        <v>1</v>
      </c>
      <c r="O68">
        <v>0</v>
      </c>
      <c r="P68">
        <v>1</v>
      </c>
      <c r="Q68">
        <v>1</v>
      </c>
      <c r="R68">
        <v>0.77266550377459331</v>
      </c>
      <c r="S68">
        <v>0.77266550377459331</v>
      </c>
      <c r="T68">
        <v>0.22733449622540669</v>
      </c>
      <c r="U68">
        <v>-0.25790904878887816</v>
      </c>
      <c r="V68">
        <v>100</v>
      </c>
      <c r="W68">
        <v>0.29422110229438436</v>
      </c>
      <c r="AZ68">
        <v>0.62027215679960257</v>
      </c>
      <c r="BA68">
        <v>1</v>
      </c>
      <c r="BB68">
        <v>0</v>
      </c>
      <c r="BC68">
        <v>37</v>
      </c>
      <c r="BD68">
        <v>27</v>
      </c>
      <c r="BE68">
        <v>0.31481481481481477</v>
      </c>
      <c r="BF68">
        <v>0.71875</v>
      </c>
      <c r="BG68">
        <v>0</v>
      </c>
    </row>
    <row r="69" spans="1:59" x14ac:dyDescent="0.45">
      <c r="A69">
        <v>10.3</v>
      </c>
      <c r="B69">
        <v>65</v>
      </c>
      <c r="C69">
        <v>10</v>
      </c>
      <c r="D69">
        <v>2.1440000000000001</v>
      </c>
      <c r="E69">
        <v>97</v>
      </c>
      <c r="F69">
        <v>2</v>
      </c>
      <c r="G69">
        <v>0</v>
      </c>
      <c r="H69">
        <v>32</v>
      </c>
      <c r="I69">
        <v>8</v>
      </c>
      <c r="J69">
        <v>2</v>
      </c>
      <c r="K69">
        <v>51</v>
      </c>
      <c r="L69">
        <v>1</v>
      </c>
      <c r="M69">
        <v>180</v>
      </c>
      <c r="N69">
        <v>1</v>
      </c>
      <c r="O69">
        <v>0</v>
      </c>
      <c r="P69">
        <v>1</v>
      </c>
      <c r="Q69">
        <v>1</v>
      </c>
      <c r="R69">
        <v>0.79175739415957269</v>
      </c>
      <c r="S69">
        <v>0.79175739415957269</v>
      </c>
      <c r="T69">
        <v>0.20824260584042731</v>
      </c>
      <c r="U69">
        <v>-0.23350025459901042</v>
      </c>
      <c r="V69">
        <v>100</v>
      </c>
      <c r="W69">
        <v>0.26301314945276988</v>
      </c>
      <c r="AZ69">
        <v>0.63085792628047188</v>
      </c>
      <c r="BA69">
        <v>0</v>
      </c>
      <c r="BB69">
        <v>1</v>
      </c>
      <c r="BC69">
        <v>37</v>
      </c>
      <c r="BD69">
        <v>28</v>
      </c>
      <c r="BE69">
        <v>0.31481481481481477</v>
      </c>
      <c r="BF69">
        <v>0.70833333333333326</v>
      </c>
      <c r="BG69">
        <v>0</v>
      </c>
    </row>
    <row r="70" spans="1:59" x14ac:dyDescent="0.45">
      <c r="A70">
        <v>10.4</v>
      </c>
      <c r="B70">
        <v>51</v>
      </c>
      <c r="C70">
        <v>5</v>
      </c>
      <c r="D70">
        <v>0.63600000000000001</v>
      </c>
      <c r="E70">
        <v>118</v>
      </c>
      <c r="F70">
        <v>3</v>
      </c>
      <c r="G70">
        <v>0</v>
      </c>
      <c r="H70">
        <v>32</v>
      </c>
      <c r="I70">
        <v>10</v>
      </c>
      <c r="J70">
        <v>2</v>
      </c>
      <c r="K70">
        <v>26</v>
      </c>
      <c r="L70">
        <v>1</v>
      </c>
      <c r="M70">
        <v>180</v>
      </c>
      <c r="N70">
        <v>1</v>
      </c>
      <c r="O70">
        <v>0</v>
      </c>
      <c r="P70">
        <v>1</v>
      </c>
      <c r="Q70">
        <v>1</v>
      </c>
      <c r="R70">
        <v>0.58357166048431641</v>
      </c>
      <c r="S70">
        <v>0.58357166048431641</v>
      </c>
      <c r="T70">
        <v>0.41642833951568359</v>
      </c>
      <c r="U70">
        <v>-0.53858802334068068</v>
      </c>
      <c r="V70">
        <v>100</v>
      </c>
      <c r="W70">
        <v>0.71358561032604362</v>
      </c>
      <c r="AZ70">
        <v>0.63773458804922911</v>
      </c>
      <c r="BA70">
        <v>0</v>
      </c>
      <c r="BB70">
        <v>1</v>
      </c>
      <c r="BC70">
        <v>37</v>
      </c>
      <c r="BD70">
        <v>29</v>
      </c>
      <c r="BE70">
        <v>0.31481481481481477</v>
      </c>
      <c r="BF70">
        <v>0.69791666666666674</v>
      </c>
      <c r="BG70">
        <v>0</v>
      </c>
    </row>
    <row r="71" spans="1:59" x14ac:dyDescent="0.45">
      <c r="A71">
        <v>10.4</v>
      </c>
      <c r="B71">
        <v>53</v>
      </c>
      <c r="C71">
        <v>4</v>
      </c>
      <c r="D71">
        <v>1.3149999999999999</v>
      </c>
      <c r="E71">
        <v>69</v>
      </c>
      <c r="F71">
        <v>1</v>
      </c>
      <c r="G71">
        <v>1</v>
      </c>
      <c r="H71">
        <v>35</v>
      </c>
      <c r="I71">
        <v>9</v>
      </c>
      <c r="J71">
        <v>2</v>
      </c>
      <c r="K71">
        <v>25</v>
      </c>
      <c r="L71">
        <v>0</v>
      </c>
      <c r="M71">
        <v>189</v>
      </c>
      <c r="N71">
        <v>1</v>
      </c>
      <c r="O71">
        <v>0</v>
      </c>
      <c r="P71">
        <v>1</v>
      </c>
      <c r="Q71">
        <v>1</v>
      </c>
      <c r="R71">
        <v>0.64684597584302206</v>
      </c>
      <c r="S71">
        <v>0.64684597584302206</v>
      </c>
      <c r="T71">
        <v>0.35315402415697794</v>
      </c>
      <c r="U71">
        <v>-0.43564707179700862</v>
      </c>
      <c r="V71">
        <v>100</v>
      </c>
      <c r="W71">
        <v>0.54596308448347231</v>
      </c>
      <c r="AZ71">
        <v>0.6383256819133234</v>
      </c>
      <c r="BA71">
        <v>0</v>
      </c>
      <c r="BB71">
        <v>1</v>
      </c>
      <c r="BC71">
        <v>37</v>
      </c>
      <c r="BD71">
        <v>30</v>
      </c>
      <c r="BE71">
        <v>0.31481481481481477</v>
      </c>
      <c r="BF71">
        <v>0.6875</v>
      </c>
      <c r="BG71">
        <v>1.2731481481481462E-2</v>
      </c>
    </row>
    <row r="72" spans="1:59" x14ac:dyDescent="0.45">
      <c r="A72">
        <v>10.5</v>
      </c>
      <c r="B72">
        <v>58</v>
      </c>
      <c r="C72">
        <v>15</v>
      </c>
      <c r="D72">
        <v>0.16700000000000001</v>
      </c>
      <c r="E72">
        <v>81</v>
      </c>
      <c r="F72">
        <v>1</v>
      </c>
      <c r="G72">
        <v>0</v>
      </c>
      <c r="H72">
        <v>39</v>
      </c>
      <c r="I72">
        <v>10</v>
      </c>
      <c r="J72">
        <v>2</v>
      </c>
      <c r="K72">
        <v>35</v>
      </c>
      <c r="L72">
        <v>0</v>
      </c>
      <c r="M72">
        <v>188</v>
      </c>
      <c r="N72">
        <v>0</v>
      </c>
      <c r="O72">
        <v>1</v>
      </c>
      <c r="P72">
        <v>1</v>
      </c>
      <c r="Q72">
        <v>0</v>
      </c>
      <c r="R72">
        <v>0.6865388165966072</v>
      </c>
      <c r="S72">
        <v>0.6865388165966072</v>
      </c>
      <c r="T72">
        <v>0.3134611834033928</v>
      </c>
      <c r="U72">
        <v>-1.1600797434701851</v>
      </c>
      <c r="V72">
        <v>0</v>
      </c>
      <c r="W72">
        <v>2.1901876626079768</v>
      </c>
      <c r="AZ72">
        <v>0.64101700750981405</v>
      </c>
      <c r="BA72">
        <v>1</v>
      </c>
      <c r="BB72">
        <v>0</v>
      </c>
      <c r="BC72">
        <v>38</v>
      </c>
      <c r="BD72">
        <v>30</v>
      </c>
      <c r="BE72">
        <v>0.29629629629629628</v>
      </c>
      <c r="BF72">
        <v>0.6875</v>
      </c>
      <c r="BG72">
        <v>0</v>
      </c>
    </row>
    <row r="73" spans="1:59" x14ac:dyDescent="0.45">
      <c r="A73">
        <v>10.5</v>
      </c>
      <c r="B73">
        <v>60</v>
      </c>
      <c r="C73">
        <v>3</v>
      </c>
      <c r="D73">
        <v>0.81299999999999994</v>
      </c>
      <c r="E73">
        <v>101</v>
      </c>
      <c r="F73">
        <v>3</v>
      </c>
      <c r="G73">
        <v>0</v>
      </c>
      <c r="H73">
        <v>44</v>
      </c>
      <c r="I73">
        <v>8</v>
      </c>
      <c r="J73">
        <v>3</v>
      </c>
      <c r="K73">
        <v>45</v>
      </c>
      <c r="L73">
        <v>0</v>
      </c>
      <c r="M73">
        <v>177</v>
      </c>
      <c r="N73">
        <v>1</v>
      </c>
      <c r="O73">
        <v>0</v>
      </c>
      <c r="P73">
        <v>1</v>
      </c>
      <c r="Q73">
        <v>1</v>
      </c>
      <c r="R73">
        <v>0.60321384676395406</v>
      </c>
      <c r="S73">
        <v>0.60321384676395406</v>
      </c>
      <c r="T73">
        <v>0.39678615323604594</v>
      </c>
      <c r="U73">
        <v>-0.50548350704133049</v>
      </c>
      <c r="V73">
        <v>100</v>
      </c>
      <c r="W73">
        <v>0.65778687834285376</v>
      </c>
      <c r="AZ73">
        <v>0.64163907392679553</v>
      </c>
      <c r="BA73">
        <v>0</v>
      </c>
      <c r="BB73">
        <v>1</v>
      </c>
      <c r="BC73">
        <v>38</v>
      </c>
      <c r="BD73">
        <v>31</v>
      </c>
      <c r="BE73">
        <v>0.29629629629629628</v>
      </c>
      <c r="BF73">
        <v>0.67708333333333326</v>
      </c>
      <c r="BG73">
        <v>0</v>
      </c>
    </row>
    <row r="74" spans="1:59" x14ac:dyDescent="0.45">
      <c r="A74">
        <v>10.5</v>
      </c>
      <c r="B74">
        <v>65</v>
      </c>
      <c r="C74">
        <v>3</v>
      </c>
      <c r="D74">
        <v>0.59</v>
      </c>
      <c r="E74">
        <v>121</v>
      </c>
      <c r="F74">
        <v>3</v>
      </c>
      <c r="G74">
        <v>1</v>
      </c>
      <c r="H74">
        <v>32</v>
      </c>
      <c r="I74">
        <v>10</v>
      </c>
      <c r="J74">
        <v>2</v>
      </c>
      <c r="K74">
        <v>54</v>
      </c>
      <c r="L74">
        <v>0</v>
      </c>
      <c r="M74">
        <v>181</v>
      </c>
      <c r="N74">
        <v>1</v>
      </c>
      <c r="O74">
        <v>0</v>
      </c>
      <c r="P74">
        <v>1</v>
      </c>
      <c r="Q74">
        <v>1</v>
      </c>
      <c r="R74">
        <v>0.88786506226704676</v>
      </c>
      <c r="S74">
        <v>0.88786506226704676</v>
      </c>
      <c r="T74">
        <v>0.11213493773295324</v>
      </c>
      <c r="U74">
        <v>-0.11893550444306632</v>
      </c>
      <c r="V74">
        <v>100</v>
      </c>
      <c r="W74">
        <v>0.12629727477577665</v>
      </c>
      <c r="AZ74">
        <v>0.64459441172275111</v>
      </c>
      <c r="BA74">
        <v>0</v>
      </c>
      <c r="BB74">
        <v>1</v>
      </c>
      <c r="BC74">
        <v>38</v>
      </c>
      <c r="BD74">
        <v>32</v>
      </c>
      <c r="BE74">
        <v>0.29629629629629628</v>
      </c>
      <c r="BF74">
        <v>0.66666666666666674</v>
      </c>
      <c r="BG74">
        <v>0</v>
      </c>
    </row>
    <row r="75" spans="1:59" x14ac:dyDescent="0.45">
      <c r="A75">
        <v>10.6</v>
      </c>
      <c r="B75">
        <v>51</v>
      </c>
      <c r="C75">
        <v>3</v>
      </c>
      <c r="D75">
        <v>1.155</v>
      </c>
      <c r="E75">
        <v>132</v>
      </c>
      <c r="F75">
        <v>2</v>
      </c>
      <c r="G75">
        <v>1</v>
      </c>
      <c r="H75">
        <v>35</v>
      </c>
      <c r="I75">
        <v>1</v>
      </c>
      <c r="J75">
        <v>3</v>
      </c>
      <c r="K75">
        <v>26</v>
      </c>
      <c r="L75">
        <v>0</v>
      </c>
      <c r="M75">
        <v>181</v>
      </c>
      <c r="N75">
        <v>0</v>
      </c>
      <c r="O75">
        <v>1</v>
      </c>
      <c r="P75">
        <v>1</v>
      </c>
      <c r="Q75">
        <v>0</v>
      </c>
      <c r="R75">
        <v>0.46593734141705639</v>
      </c>
      <c r="S75">
        <v>0.46593734141705639</v>
      </c>
      <c r="T75">
        <v>0.53406265858294355</v>
      </c>
      <c r="U75">
        <v>-0.62724210873522057</v>
      </c>
      <c r="V75">
        <v>100</v>
      </c>
      <c r="W75">
        <v>0.87243946740884748</v>
      </c>
      <c r="AZ75">
        <v>0.64684597584302206</v>
      </c>
      <c r="BA75">
        <v>0</v>
      </c>
      <c r="BB75">
        <v>1</v>
      </c>
      <c r="BC75">
        <v>38</v>
      </c>
      <c r="BD75">
        <v>33</v>
      </c>
      <c r="BE75">
        <v>0.29629629629629628</v>
      </c>
      <c r="BF75">
        <v>0.65625</v>
      </c>
      <c r="BG75">
        <v>1.2152777777777759E-2</v>
      </c>
    </row>
    <row r="76" spans="1:59" x14ac:dyDescent="0.45">
      <c r="A76">
        <v>10.7</v>
      </c>
      <c r="B76">
        <v>53</v>
      </c>
      <c r="C76">
        <v>4</v>
      </c>
      <c r="D76">
        <v>1.018</v>
      </c>
      <c r="E76">
        <v>134</v>
      </c>
      <c r="F76">
        <v>1</v>
      </c>
      <c r="G76">
        <v>1</v>
      </c>
      <c r="H76">
        <v>36</v>
      </c>
      <c r="I76">
        <v>10</v>
      </c>
      <c r="J76">
        <v>4</v>
      </c>
      <c r="K76">
        <v>31</v>
      </c>
      <c r="L76">
        <v>0</v>
      </c>
      <c r="M76">
        <v>182</v>
      </c>
      <c r="N76">
        <v>0</v>
      </c>
      <c r="O76">
        <v>1</v>
      </c>
      <c r="P76">
        <v>1</v>
      </c>
      <c r="Q76">
        <v>0</v>
      </c>
      <c r="R76">
        <v>0.61714159373192223</v>
      </c>
      <c r="S76">
        <v>0.61714159373192223</v>
      </c>
      <c r="T76">
        <v>0.38285840626807777</v>
      </c>
      <c r="U76">
        <v>-0.96009005458405838</v>
      </c>
      <c r="V76">
        <v>0</v>
      </c>
      <c r="W76">
        <v>1.611931679253241</v>
      </c>
      <c r="AZ76">
        <v>0.6499515353144476</v>
      </c>
      <c r="BA76">
        <v>1</v>
      </c>
      <c r="BB76">
        <v>0</v>
      </c>
      <c r="BC76">
        <v>39</v>
      </c>
      <c r="BD76">
        <v>33</v>
      </c>
      <c r="BE76">
        <v>0.27777777777777779</v>
      </c>
      <c r="BF76">
        <v>0.65625</v>
      </c>
      <c r="BG76">
        <v>0</v>
      </c>
    </row>
    <row r="77" spans="1:59" x14ac:dyDescent="0.45">
      <c r="A77">
        <v>10.7</v>
      </c>
      <c r="B77">
        <v>62</v>
      </c>
      <c r="C77">
        <v>8</v>
      </c>
      <c r="D77">
        <v>0.879</v>
      </c>
      <c r="E77">
        <v>118</v>
      </c>
      <c r="F77">
        <v>3</v>
      </c>
      <c r="G77">
        <v>1</v>
      </c>
      <c r="H77">
        <v>31</v>
      </c>
      <c r="I77">
        <v>10</v>
      </c>
      <c r="J77">
        <v>2</v>
      </c>
      <c r="K77">
        <v>50</v>
      </c>
      <c r="L77">
        <v>1</v>
      </c>
      <c r="M77">
        <v>180</v>
      </c>
      <c r="N77">
        <v>0</v>
      </c>
      <c r="O77">
        <v>1</v>
      </c>
      <c r="P77">
        <v>1</v>
      </c>
      <c r="Q77">
        <v>0</v>
      </c>
      <c r="R77">
        <v>0.64101700750981405</v>
      </c>
      <c r="S77">
        <v>0.64101700750981405</v>
      </c>
      <c r="T77">
        <v>0.35898299249018595</v>
      </c>
      <c r="U77">
        <v>-1.0244802662952215</v>
      </c>
      <c r="V77">
        <v>0</v>
      </c>
      <c r="W77">
        <v>1.7856472894808197</v>
      </c>
      <c r="AZ77">
        <v>0.65150959561826949</v>
      </c>
      <c r="BA77">
        <v>0</v>
      </c>
      <c r="BB77">
        <v>1</v>
      </c>
      <c r="BC77">
        <v>39</v>
      </c>
      <c r="BD77">
        <v>34</v>
      </c>
      <c r="BE77">
        <v>0.27777777777777779</v>
      </c>
      <c r="BF77">
        <v>0.64583333333333326</v>
      </c>
      <c r="BG77">
        <v>1.1959876543209857E-2</v>
      </c>
    </row>
    <row r="78" spans="1:59" x14ac:dyDescent="0.45">
      <c r="A78">
        <v>10.9</v>
      </c>
      <c r="B78">
        <v>56</v>
      </c>
      <c r="C78">
        <v>9</v>
      </c>
      <c r="D78">
        <v>1.9990000000000001</v>
      </c>
      <c r="E78">
        <v>75</v>
      </c>
      <c r="F78">
        <v>0</v>
      </c>
      <c r="G78">
        <v>1</v>
      </c>
      <c r="H78">
        <v>49</v>
      </c>
      <c r="I78">
        <v>7</v>
      </c>
      <c r="J78">
        <v>4</v>
      </c>
      <c r="K78">
        <v>33</v>
      </c>
      <c r="L78">
        <v>0</v>
      </c>
      <c r="M78">
        <v>189</v>
      </c>
      <c r="N78">
        <v>0</v>
      </c>
      <c r="O78">
        <v>1</v>
      </c>
      <c r="P78">
        <v>1</v>
      </c>
      <c r="Q78">
        <v>0</v>
      </c>
      <c r="R78">
        <v>0.26939267458930788</v>
      </c>
      <c r="S78">
        <v>0.26939267458930788</v>
      </c>
      <c r="T78">
        <v>0.73060732541069218</v>
      </c>
      <c r="U78">
        <v>-0.31387913810306817</v>
      </c>
      <c r="V78">
        <v>100</v>
      </c>
      <c r="W78">
        <v>0.36872429993481887</v>
      </c>
      <c r="AZ78">
        <v>0.65551590396661163</v>
      </c>
      <c r="BA78">
        <v>1</v>
      </c>
      <c r="BB78">
        <v>0</v>
      </c>
      <c r="BC78">
        <v>40</v>
      </c>
      <c r="BD78">
        <v>34</v>
      </c>
      <c r="BE78">
        <v>0.2592592592592593</v>
      </c>
      <c r="BF78">
        <v>0.64583333333333326</v>
      </c>
      <c r="BG78">
        <v>1.1959876543209928E-2</v>
      </c>
    </row>
    <row r="79" spans="1:59" x14ac:dyDescent="0.45">
      <c r="A79">
        <v>11</v>
      </c>
      <c r="B79">
        <v>51</v>
      </c>
      <c r="C79">
        <v>6</v>
      </c>
      <c r="D79">
        <v>1.0840000000000001</v>
      </c>
      <c r="E79">
        <v>181</v>
      </c>
      <c r="F79">
        <v>2</v>
      </c>
      <c r="G79">
        <v>1</v>
      </c>
      <c r="H79">
        <v>53</v>
      </c>
      <c r="I79">
        <v>9</v>
      </c>
      <c r="J79">
        <v>4</v>
      </c>
      <c r="K79">
        <v>33</v>
      </c>
      <c r="L79">
        <v>0</v>
      </c>
      <c r="M79">
        <v>170</v>
      </c>
      <c r="N79">
        <v>0</v>
      </c>
      <c r="O79">
        <v>1</v>
      </c>
      <c r="P79">
        <v>1</v>
      </c>
      <c r="Q79">
        <v>0</v>
      </c>
      <c r="R79">
        <v>0.23464845082242669</v>
      </c>
      <c r="S79">
        <v>0.23464845082242669</v>
      </c>
      <c r="T79">
        <v>0.76535154917757331</v>
      </c>
      <c r="U79">
        <v>-0.26742000930382454</v>
      </c>
      <c r="V79">
        <v>100</v>
      </c>
      <c r="W79">
        <v>0.30658911068328504</v>
      </c>
      <c r="AZ79">
        <v>0.65732293601684844</v>
      </c>
      <c r="BA79">
        <v>1</v>
      </c>
      <c r="BB79">
        <v>0</v>
      </c>
      <c r="BC79">
        <v>41</v>
      </c>
      <c r="BD79">
        <v>34</v>
      </c>
      <c r="BE79">
        <v>0.2407407407407407</v>
      </c>
      <c r="BF79">
        <v>0.64583333333333326</v>
      </c>
      <c r="BG79">
        <v>0</v>
      </c>
    </row>
    <row r="80" spans="1:59" x14ac:dyDescent="0.45">
      <c r="A80">
        <v>11.1</v>
      </c>
      <c r="B80">
        <v>65</v>
      </c>
      <c r="C80">
        <v>3</v>
      </c>
      <c r="D80">
        <v>0.159</v>
      </c>
      <c r="E80">
        <v>144</v>
      </c>
      <c r="F80">
        <v>2</v>
      </c>
      <c r="G80">
        <v>1</v>
      </c>
      <c r="H80">
        <v>47</v>
      </c>
      <c r="I80">
        <v>14</v>
      </c>
      <c r="J80">
        <v>3</v>
      </c>
      <c r="K80">
        <v>59</v>
      </c>
      <c r="L80">
        <v>1</v>
      </c>
      <c r="M80">
        <v>174</v>
      </c>
      <c r="N80">
        <v>0</v>
      </c>
      <c r="O80">
        <v>1</v>
      </c>
      <c r="P80">
        <v>1</v>
      </c>
      <c r="Q80">
        <v>0</v>
      </c>
      <c r="R80">
        <v>0.157587283195427</v>
      </c>
      <c r="S80">
        <v>0.157587283195427</v>
      </c>
      <c r="T80">
        <v>0.84241271680457297</v>
      </c>
      <c r="U80">
        <v>-0.17148522235445585</v>
      </c>
      <c r="V80">
        <v>100</v>
      </c>
      <c r="W80">
        <v>0.18706660055321184</v>
      </c>
      <c r="AZ80">
        <v>0.67428193584121698</v>
      </c>
      <c r="BA80">
        <v>0</v>
      </c>
      <c r="BB80">
        <v>1</v>
      </c>
      <c r="BC80">
        <v>41</v>
      </c>
      <c r="BD80">
        <v>35</v>
      </c>
      <c r="BE80">
        <v>0.2407407407407407</v>
      </c>
      <c r="BF80">
        <v>0.63541666666666674</v>
      </c>
      <c r="BG80">
        <v>0</v>
      </c>
    </row>
    <row r="81" spans="1:59" x14ac:dyDescent="0.45">
      <c r="A81">
        <v>11.1</v>
      </c>
      <c r="B81">
        <v>70</v>
      </c>
      <c r="C81">
        <v>20</v>
      </c>
      <c r="D81">
        <v>0.40799999999999997</v>
      </c>
      <c r="E81">
        <v>175</v>
      </c>
      <c r="F81">
        <v>2</v>
      </c>
      <c r="G81">
        <v>0</v>
      </c>
      <c r="H81">
        <v>42</v>
      </c>
      <c r="I81">
        <v>7</v>
      </c>
      <c r="J81">
        <v>6</v>
      </c>
      <c r="K81">
        <v>49</v>
      </c>
      <c r="L81">
        <v>0</v>
      </c>
      <c r="M81">
        <v>168</v>
      </c>
      <c r="N81">
        <v>0</v>
      </c>
      <c r="O81">
        <v>1</v>
      </c>
      <c r="P81">
        <v>1</v>
      </c>
      <c r="Q81">
        <v>0</v>
      </c>
      <c r="R81">
        <v>0.60570035344794959</v>
      </c>
      <c r="S81">
        <v>0.60570035344794959</v>
      </c>
      <c r="T81">
        <v>0.39429964655205041</v>
      </c>
      <c r="U81">
        <v>-0.93064413449243844</v>
      </c>
      <c r="V81">
        <v>0</v>
      </c>
      <c r="W81">
        <v>1.5361422683091164</v>
      </c>
      <c r="AZ81">
        <v>0.67564858568135966</v>
      </c>
      <c r="BA81">
        <v>0</v>
      </c>
      <c r="BB81">
        <v>1</v>
      </c>
      <c r="BC81">
        <v>41</v>
      </c>
      <c r="BD81">
        <v>36</v>
      </c>
      <c r="BE81">
        <v>0.2407407407407407</v>
      </c>
      <c r="BF81">
        <v>0.625</v>
      </c>
      <c r="BG81">
        <v>0</v>
      </c>
    </row>
    <row r="82" spans="1:59" x14ac:dyDescent="0.45">
      <c r="A82">
        <v>11.2</v>
      </c>
      <c r="B82">
        <v>70</v>
      </c>
      <c r="C82">
        <v>14</v>
      </c>
      <c r="D82">
        <v>4.8000000000000001E-2</v>
      </c>
      <c r="E82">
        <v>197</v>
      </c>
      <c r="F82">
        <v>4</v>
      </c>
      <c r="G82">
        <v>1</v>
      </c>
      <c r="H82">
        <v>35</v>
      </c>
      <c r="I82">
        <v>11</v>
      </c>
      <c r="J82">
        <v>3</v>
      </c>
      <c r="K82">
        <v>56</v>
      </c>
      <c r="L82">
        <v>0</v>
      </c>
      <c r="M82">
        <v>172</v>
      </c>
      <c r="N82">
        <v>1</v>
      </c>
      <c r="O82">
        <v>0</v>
      </c>
      <c r="P82">
        <v>1</v>
      </c>
      <c r="Q82">
        <v>1</v>
      </c>
      <c r="R82">
        <v>0.92197974530168192</v>
      </c>
      <c r="S82">
        <v>0.92197974530168192</v>
      </c>
      <c r="T82">
        <v>7.8020254698318081E-2</v>
      </c>
      <c r="U82">
        <v>-8.123202388628202E-2</v>
      </c>
      <c r="V82">
        <v>100</v>
      </c>
      <c r="W82">
        <v>8.4622525707209545E-2</v>
      </c>
      <c r="AZ82">
        <v>0.68052007758501276</v>
      </c>
      <c r="BA82">
        <v>0</v>
      </c>
      <c r="BB82">
        <v>1</v>
      </c>
      <c r="BC82">
        <v>41</v>
      </c>
      <c r="BD82">
        <v>37</v>
      </c>
      <c r="BE82">
        <v>0.2407407407407407</v>
      </c>
      <c r="BF82">
        <v>0.61458333333333326</v>
      </c>
      <c r="BG82">
        <v>1.1381172839506154E-2</v>
      </c>
    </row>
    <row r="83" spans="1:59" x14ac:dyDescent="0.45">
      <c r="A83">
        <v>11.3</v>
      </c>
      <c r="B83">
        <v>72</v>
      </c>
      <c r="C83">
        <v>4</v>
      </c>
      <c r="D83">
        <v>1.496</v>
      </c>
      <c r="E83">
        <v>139</v>
      </c>
      <c r="F83">
        <v>2</v>
      </c>
      <c r="G83">
        <v>1</v>
      </c>
      <c r="H83">
        <v>36</v>
      </c>
      <c r="I83">
        <v>6</v>
      </c>
      <c r="J83">
        <v>3</v>
      </c>
      <c r="K83">
        <v>77</v>
      </c>
      <c r="L83">
        <v>0</v>
      </c>
      <c r="M83">
        <v>184</v>
      </c>
      <c r="N83">
        <v>1</v>
      </c>
      <c r="O83">
        <v>0</v>
      </c>
      <c r="P83">
        <v>1</v>
      </c>
      <c r="Q83">
        <v>1</v>
      </c>
      <c r="R83">
        <v>0.87449497857233194</v>
      </c>
      <c r="S83">
        <v>0.87449497857233194</v>
      </c>
      <c r="T83">
        <v>0.12550502142766806</v>
      </c>
      <c r="U83">
        <v>-0.1341087265956184</v>
      </c>
      <c r="V83">
        <v>100</v>
      </c>
      <c r="W83">
        <v>0.14351714361191975</v>
      </c>
      <c r="AZ83">
        <v>0.6865388165966072</v>
      </c>
      <c r="BA83">
        <v>1</v>
      </c>
      <c r="BB83">
        <v>0</v>
      </c>
      <c r="BC83">
        <v>42</v>
      </c>
      <c r="BD83">
        <v>37</v>
      </c>
      <c r="BE83">
        <v>0.22222222222222221</v>
      </c>
      <c r="BF83">
        <v>0.61458333333333326</v>
      </c>
      <c r="BG83">
        <v>0</v>
      </c>
    </row>
    <row r="84" spans="1:59" x14ac:dyDescent="0.45">
      <c r="A84">
        <v>11.4</v>
      </c>
      <c r="B84">
        <v>58</v>
      </c>
      <c r="C84">
        <v>2</v>
      </c>
      <c r="D84">
        <v>1.3360000000000001</v>
      </c>
      <c r="E84">
        <v>150</v>
      </c>
      <c r="F84">
        <v>2</v>
      </c>
      <c r="G84">
        <v>1</v>
      </c>
      <c r="H84">
        <v>38</v>
      </c>
      <c r="I84">
        <v>9</v>
      </c>
      <c r="J84">
        <v>2</v>
      </c>
      <c r="K84">
        <v>41</v>
      </c>
      <c r="L84">
        <v>1</v>
      </c>
      <c r="M84">
        <v>183</v>
      </c>
      <c r="N84">
        <v>0</v>
      </c>
      <c r="O84">
        <v>1</v>
      </c>
      <c r="P84">
        <v>1</v>
      </c>
      <c r="Q84">
        <v>0</v>
      </c>
      <c r="R84">
        <v>0.44147444420291593</v>
      </c>
      <c r="S84">
        <v>0.44147444420291593</v>
      </c>
      <c r="T84">
        <v>0.55852555579708407</v>
      </c>
      <c r="U84">
        <v>-0.58245490360195618</v>
      </c>
      <c r="V84">
        <v>100</v>
      </c>
      <c r="W84">
        <v>0.79042836916007908</v>
      </c>
      <c r="AZ84">
        <v>0.69216664271841011</v>
      </c>
      <c r="BA84">
        <v>0</v>
      </c>
      <c r="BB84">
        <v>1</v>
      </c>
      <c r="BC84">
        <v>42</v>
      </c>
      <c r="BD84">
        <v>38</v>
      </c>
      <c r="BE84">
        <v>0.22222222222222221</v>
      </c>
      <c r="BF84">
        <v>0.60416666666666674</v>
      </c>
      <c r="BG84">
        <v>0</v>
      </c>
    </row>
    <row r="85" spans="1:59" x14ac:dyDescent="0.45">
      <c r="A85">
        <v>11.4</v>
      </c>
      <c r="B85">
        <v>65</v>
      </c>
      <c r="C85">
        <v>9</v>
      </c>
      <c r="D85">
        <v>0.27500000000000002</v>
      </c>
      <c r="E85">
        <v>139</v>
      </c>
      <c r="F85">
        <v>1</v>
      </c>
      <c r="G85">
        <v>1</v>
      </c>
      <c r="H85">
        <v>34</v>
      </c>
      <c r="I85">
        <v>11</v>
      </c>
      <c r="J85">
        <v>2</v>
      </c>
      <c r="K85">
        <v>59</v>
      </c>
      <c r="L85">
        <v>1</v>
      </c>
      <c r="M85">
        <v>174</v>
      </c>
      <c r="N85">
        <v>0</v>
      </c>
      <c r="O85">
        <v>1</v>
      </c>
      <c r="P85">
        <v>1</v>
      </c>
      <c r="Q85">
        <v>0</v>
      </c>
      <c r="R85">
        <v>0.27758905202398659</v>
      </c>
      <c r="S85">
        <v>0.27758905202398659</v>
      </c>
      <c r="T85">
        <v>0.72241094797601346</v>
      </c>
      <c r="U85">
        <v>-0.32516112198864161</v>
      </c>
      <c r="V85">
        <v>100</v>
      </c>
      <c r="W85">
        <v>0.38425366171665976</v>
      </c>
      <c r="AZ85">
        <v>0.69299596129098973</v>
      </c>
      <c r="BA85">
        <v>0</v>
      </c>
      <c r="BB85">
        <v>1</v>
      </c>
      <c r="BC85">
        <v>42</v>
      </c>
      <c r="BD85">
        <v>39</v>
      </c>
      <c r="BE85">
        <v>0.22222222222222221</v>
      </c>
      <c r="BF85">
        <v>0.59375</v>
      </c>
      <c r="BG85">
        <v>0</v>
      </c>
    </row>
    <row r="86" spans="1:59" x14ac:dyDescent="0.45">
      <c r="A86">
        <v>11.4</v>
      </c>
      <c r="B86">
        <v>96</v>
      </c>
      <c r="C86">
        <v>1</v>
      </c>
      <c r="D86">
        <v>0.83099999999999996</v>
      </c>
      <c r="E86">
        <v>199</v>
      </c>
      <c r="F86">
        <v>3</v>
      </c>
      <c r="G86">
        <v>0</v>
      </c>
      <c r="H86">
        <v>44</v>
      </c>
      <c r="I86">
        <v>10</v>
      </c>
      <c r="J86">
        <v>4</v>
      </c>
      <c r="K86">
        <v>65</v>
      </c>
      <c r="L86">
        <v>0</v>
      </c>
      <c r="M86">
        <v>168</v>
      </c>
      <c r="N86">
        <v>1</v>
      </c>
      <c r="O86">
        <v>0</v>
      </c>
      <c r="P86">
        <v>1</v>
      </c>
      <c r="Q86">
        <v>1</v>
      </c>
      <c r="R86">
        <v>0.92075962738612926</v>
      </c>
      <c r="S86">
        <v>0.92075962738612926</v>
      </c>
      <c r="T86">
        <v>7.9240372613870735E-2</v>
      </c>
      <c r="U86">
        <v>-8.255626768542014E-2</v>
      </c>
      <c r="V86">
        <v>100</v>
      </c>
      <c r="W86">
        <v>8.6059781789976919E-2</v>
      </c>
      <c r="AZ86">
        <v>0.70003206185512934</v>
      </c>
      <c r="BA86">
        <v>0</v>
      </c>
      <c r="BB86">
        <v>1</v>
      </c>
      <c r="BC86">
        <v>42</v>
      </c>
      <c r="BD86">
        <v>40</v>
      </c>
      <c r="BE86">
        <v>0.22222222222222221</v>
      </c>
      <c r="BF86">
        <v>0.58333333333333326</v>
      </c>
      <c r="BG86">
        <v>0</v>
      </c>
    </row>
    <row r="87" spans="1:59" x14ac:dyDescent="0.45">
      <c r="A87">
        <v>11.6</v>
      </c>
      <c r="B87">
        <v>55</v>
      </c>
      <c r="C87">
        <v>3</v>
      </c>
      <c r="D87">
        <v>0.73899999999999999</v>
      </c>
      <c r="E87">
        <v>146</v>
      </c>
      <c r="F87">
        <v>3</v>
      </c>
      <c r="G87">
        <v>1</v>
      </c>
      <c r="H87">
        <v>43</v>
      </c>
      <c r="I87">
        <v>11</v>
      </c>
      <c r="J87">
        <v>3</v>
      </c>
      <c r="K87">
        <v>35</v>
      </c>
      <c r="L87">
        <v>0</v>
      </c>
      <c r="M87">
        <v>175</v>
      </c>
      <c r="N87">
        <v>1</v>
      </c>
      <c r="O87">
        <v>0</v>
      </c>
      <c r="P87">
        <v>1</v>
      </c>
      <c r="Q87">
        <v>1</v>
      </c>
      <c r="R87">
        <v>0.52712040476103139</v>
      </c>
      <c r="S87">
        <v>0.52712040476103139</v>
      </c>
      <c r="T87">
        <v>0.47287959523896861</v>
      </c>
      <c r="U87">
        <v>-0.64032628450421714</v>
      </c>
      <c r="V87">
        <v>100</v>
      </c>
      <c r="W87">
        <v>0.8970997725905665</v>
      </c>
      <c r="AZ87">
        <v>0.70750781521345563</v>
      </c>
      <c r="BA87">
        <v>0</v>
      </c>
      <c r="BB87">
        <v>1</v>
      </c>
      <c r="BC87">
        <v>42</v>
      </c>
      <c r="BD87">
        <v>41</v>
      </c>
      <c r="BE87">
        <v>0.22222222222222221</v>
      </c>
      <c r="BF87">
        <v>0.57291666666666674</v>
      </c>
      <c r="BG87">
        <v>0</v>
      </c>
    </row>
    <row r="88" spans="1:59" x14ac:dyDescent="0.45">
      <c r="A88">
        <v>11.6</v>
      </c>
      <c r="B88">
        <v>60</v>
      </c>
      <c r="C88">
        <v>9</v>
      </c>
      <c r="D88">
        <v>3.2000000000000001E-2</v>
      </c>
      <c r="E88">
        <v>102</v>
      </c>
      <c r="F88">
        <v>5</v>
      </c>
      <c r="G88">
        <v>1</v>
      </c>
      <c r="H88">
        <v>35</v>
      </c>
      <c r="I88">
        <v>8</v>
      </c>
      <c r="J88">
        <v>2</v>
      </c>
      <c r="K88">
        <v>37</v>
      </c>
      <c r="L88">
        <v>0</v>
      </c>
      <c r="M88">
        <v>185</v>
      </c>
      <c r="N88">
        <v>1</v>
      </c>
      <c r="O88">
        <v>0</v>
      </c>
      <c r="P88">
        <v>1</v>
      </c>
      <c r="Q88">
        <v>1</v>
      </c>
      <c r="R88">
        <v>0.80762233498168101</v>
      </c>
      <c r="S88">
        <v>0.80762233498168101</v>
      </c>
      <c r="T88">
        <v>0.19237766501831899</v>
      </c>
      <c r="U88">
        <v>-0.21366073693072724</v>
      </c>
      <c r="V88">
        <v>100</v>
      </c>
      <c r="W88">
        <v>0.23820250714423666</v>
      </c>
      <c r="AZ88">
        <v>0.7100735381017923</v>
      </c>
      <c r="BA88">
        <v>0</v>
      </c>
      <c r="BB88">
        <v>1</v>
      </c>
      <c r="BC88">
        <v>42</v>
      </c>
      <c r="BD88">
        <v>42</v>
      </c>
      <c r="BE88">
        <v>0.22222222222222221</v>
      </c>
      <c r="BF88">
        <v>0.5625</v>
      </c>
      <c r="BG88">
        <v>0</v>
      </c>
    </row>
    <row r="89" spans="1:59" x14ac:dyDescent="0.45">
      <c r="A89">
        <v>11.7</v>
      </c>
      <c r="B89">
        <v>82</v>
      </c>
      <c r="C89">
        <v>15</v>
      </c>
      <c r="D89">
        <v>0.88800000000000001</v>
      </c>
      <c r="E89">
        <v>202</v>
      </c>
      <c r="F89">
        <v>5</v>
      </c>
      <c r="G89">
        <v>1</v>
      </c>
      <c r="H89">
        <v>40</v>
      </c>
      <c r="I89">
        <v>7</v>
      </c>
      <c r="J89">
        <v>3</v>
      </c>
      <c r="K89">
        <v>61</v>
      </c>
      <c r="L89">
        <v>1</v>
      </c>
      <c r="M89">
        <v>163</v>
      </c>
      <c r="N89">
        <v>1</v>
      </c>
      <c r="O89">
        <v>0</v>
      </c>
      <c r="P89">
        <v>1</v>
      </c>
      <c r="Q89">
        <v>1</v>
      </c>
      <c r="R89">
        <v>0.65150959561826949</v>
      </c>
      <c r="S89">
        <v>0.65150959561826949</v>
      </c>
      <c r="T89">
        <v>0.34849040438173051</v>
      </c>
      <c r="U89">
        <v>-0.42846315402490315</v>
      </c>
      <c r="V89">
        <v>100</v>
      </c>
      <c r="W89">
        <v>0.53489681000173162</v>
      </c>
      <c r="AZ89">
        <v>0.71198218367658284</v>
      </c>
      <c r="BA89">
        <v>0</v>
      </c>
      <c r="BB89">
        <v>1</v>
      </c>
      <c r="BC89">
        <v>42</v>
      </c>
      <c r="BD89">
        <v>43</v>
      </c>
      <c r="BE89">
        <v>0.22222222222222221</v>
      </c>
      <c r="BF89">
        <v>0.55208333333333326</v>
      </c>
      <c r="BG89">
        <v>1.0223765432098748E-2</v>
      </c>
    </row>
    <row r="90" spans="1:59" x14ac:dyDescent="0.45">
      <c r="A90">
        <v>11.8</v>
      </c>
      <c r="B90">
        <v>51</v>
      </c>
      <c r="C90">
        <v>8</v>
      </c>
      <c r="D90">
        <v>0.79900000000000004</v>
      </c>
      <c r="E90">
        <v>96</v>
      </c>
      <c r="F90">
        <v>6</v>
      </c>
      <c r="G90">
        <v>1</v>
      </c>
      <c r="H90">
        <v>34</v>
      </c>
      <c r="I90">
        <v>12</v>
      </c>
      <c r="J90">
        <v>2</v>
      </c>
      <c r="K90">
        <v>22</v>
      </c>
      <c r="L90">
        <v>0</v>
      </c>
      <c r="M90">
        <v>189</v>
      </c>
      <c r="N90">
        <v>1</v>
      </c>
      <c r="O90">
        <v>0</v>
      </c>
      <c r="P90">
        <v>1</v>
      </c>
      <c r="Q90">
        <v>1</v>
      </c>
      <c r="R90">
        <v>0.93276897875969977</v>
      </c>
      <c r="S90">
        <v>0.93276897875969977</v>
      </c>
      <c r="T90">
        <v>6.7231021240300226E-2</v>
      </c>
      <c r="U90">
        <v>-6.9597719985537737E-2</v>
      </c>
      <c r="V90">
        <v>100</v>
      </c>
      <c r="W90">
        <v>7.2076819417490834E-2</v>
      </c>
      <c r="AZ90">
        <v>0.7129580774470996</v>
      </c>
      <c r="BA90">
        <v>1</v>
      </c>
      <c r="BB90">
        <v>0</v>
      </c>
      <c r="BC90">
        <v>43</v>
      </c>
      <c r="BD90">
        <v>43</v>
      </c>
      <c r="BE90">
        <v>0.20370370370370372</v>
      </c>
      <c r="BF90">
        <v>0.55208333333333326</v>
      </c>
      <c r="BG90">
        <v>0</v>
      </c>
    </row>
    <row r="91" spans="1:59" x14ac:dyDescent="0.45">
      <c r="A91">
        <v>11.8</v>
      </c>
      <c r="B91">
        <v>53</v>
      </c>
      <c r="C91">
        <v>7</v>
      </c>
      <c r="D91">
        <v>1.512</v>
      </c>
      <c r="E91">
        <v>125</v>
      </c>
      <c r="F91">
        <v>2</v>
      </c>
      <c r="G91">
        <v>0</v>
      </c>
      <c r="H91">
        <v>39</v>
      </c>
      <c r="I91">
        <v>13</v>
      </c>
      <c r="J91">
        <v>2</v>
      </c>
      <c r="K91">
        <v>32</v>
      </c>
      <c r="L91">
        <v>0</v>
      </c>
      <c r="M91">
        <v>179</v>
      </c>
      <c r="N91">
        <v>1</v>
      </c>
      <c r="O91">
        <v>0</v>
      </c>
      <c r="P91">
        <v>1</v>
      </c>
      <c r="Q91">
        <v>1</v>
      </c>
      <c r="R91">
        <v>0.83226046169264045</v>
      </c>
      <c r="S91">
        <v>0.83226046169264045</v>
      </c>
      <c r="T91">
        <v>0.16773953830735955</v>
      </c>
      <c r="U91">
        <v>-0.1836098322333562</v>
      </c>
      <c r="V91">
        <v>100</v>
      </c>
      <c r="W91">
        <v>0.20154692674720251</v>
      </c>
      <c r="AZ91">
        <v>0.71396961588261998</v>
      </c>
      <c r="BA91">
        <v>0</v>
      </c>
      <c r="BB91">
        <v>1</v>
      </c>
      <c r="BC91">
        <v>43</v>
      </c>
      <c r="BD91">
        <v>44</v>
      </c>
      <c r="BE91">
        <v>0.20370370370370372</v>
      </c>
      <c r="BF91">
        <v>0.54166666666666674</v>
      </c>
      <c r="BG91">
        <v>0</v>
      </c>
    </row>
    <row r="92" spans="1:59" x14ac:dyDescent="0.45">
      <c r="A92">
        <v>11.8</v>
      </c>
      <c r="B92">
        <v>56</v>
      </c>
      <c r="C92">
        <v>2</v>
      </c>
      <c r="D92">
        <v>1.1419999999999999</v>
      </c>
      <c r="E92">
        <v>199</v>
      </c>
      <c r="F92">
        <v>2</v>
      </c>
      <c r="G92">
        <v>1</v>
      </c>
      <c r="H92">
        <v>35</v>
      </c>
      <c r="I92">
        <v>8</v>
      </c>
      <c r="J92">
        <v>2</v>
      </c>
      <c r="K92">
        <v>37</v>
      </c>
      <c r="L92">
        <v>0</v>
      </c>
      <c r="M92">
        <v>170</v>
      </c>
      <c r="N92">
        <v>1</v>
      </c>
      <c r="O92">
        <v>0</v>
      </c>
      <c r="P92">
        <v>1</v>
      </c>
      <c r="Q92">
        <v>1</v>
      </c>
      <c r="R92">
        <v>0.7100735381017923</v>
      </c>
      <c r="S92">
        <v>0.7100735381017923</v>
      </c>
      <c r="T92">
        <v>0.2899264618982077</v>
      </c>
      <c r="U92">
        <v>-0.34238673951901755</v>
      </c>
      <c r="V92">
        <v>100</v>
      </c>
      <c r="W92">
        <v>0.40830483934559103</v>
      </c>
      <c r="AZ92">
        <v>0.71457694491801149</v>
      </c>
      <c r="BA92">
        <v>0</v>
      </c>
      <c r="BB92">
        <v>1</v>
      </c>
      <c r="BC92">
        <v>43</v>
      </c>
      <c r="BD92">
        <v>45</v>
      </c>
      <c r="BE92">
        <v>0.20370370370370372</v>
      </c>
      <c r="BF92">
        <v>0.53125</v>
      </c>
      <c r="BG92">
        <v>0</v>
      </c>
    </row>
    <row r="93" spans="1:59" x14ac:dyDescent="0.45">
      <c r="A93">
        <v>12</v>
      </c>
      <c r="B93">
        <v>60</v>
      </c>
      <c r="C93">
        <v>5</v>
      </c>
      <c r="D93">
        <v>0.93700000000000006</v>
      </c>
      <c r="E93">
        <v>211</v>
      </c>
      <c r="F93">
        <v>3</v>
      </c>
      <c r="G93">
        <v>0</v>
      </c>
      <c r="H93">
        <v>59</v>
      </c>
      <c r="I93">
        <v>15</v>
      </c>
      <c r="J93">
        <v>4</v>
      </c>
      <c r="K93">
        <v>39</v>
      </c>
      <c r="L93">
        <v>0</v>
      </c>
      <c r="M93">
        <v>171</v>
      </c>
      <c r="N93">
        <v>1</v>
      </c>
      <c r="O93">
        <v>0</v>
      </c>
      <c r="P93">
        <v>1</v>
      </c>
      <c r="Q93">
        <v>1</v>
      </c>
      <c r="R93">
        <v>0.60718115195975508</v>
      </c>
      <c r="S93">
        <v>0.60718115195975508</v>
      </c>
      <c r="T93">
        <v>0.39281884804024492</v>
      </c>
      <c r="U93">
        <v>-0.49892809429199014</v>
      </c>
      <c r="V93">
        <v>100</v>
      </c>
      <c r="W93">
        <v>0.64695494379621576</v>
      </c>
      <c r="AZ93">
        <v>0.71568934733711764</v>
      </c>
      <c r="BA93">
        <v>0</v>
      </c>
      <c r="BB93">
        <v>1</v>
      </c>
      <c r="BC93">
        <v>43</v>
      </c>
      <c r="BD93">
        <v>46</v>
      </c>
      <c r="BE93">
        <v>0.20370370370370372</v>
      </c>
      <c r="BF93">
        <v>0.52083333333333326</v>
      </c>
      <c r="BG93">
        <v>0</v>
      </c>
    </row>
    <row r="94" spans="1:59" x14ac:dyDescent="0.45">
      <c r="A94">
        <v>12.1</v>
      </c>
      <c r="B94">
        <v>56</v>
      </c>
      <c r="C94">
        <v>4</v>
      </c>
      <c r="D94">
        <v>2.536</v>
      </c>
      <c r="E94">
        <v>146</v>
      </c>
      <c r="F94">
        <v>1</v>
      </c>
      <c r="G94">
        <v>1</v>
      </c>
      <c r="H94">
        <v>36</v>
      </c>
      <c r="I94">
        <v>8</v>
      </c>
      <c r="J94">
        <v>2</v>
      </c>
      <c r="K94">
        <v>40</v>
      </c>
      <c r="L94">
        <v>0</v>
      </c>
      <c r="M94">
        <v>179</v>
      </c>
      <c r="N94">
        <v>1</v>
      </c>
      <c r="O94">
        <v>0</v>
      </c>
      <c r="P94">
        <v>1</v>
      </c>
      <c r="Q94">
        <v>1</v>
      </c>
      <c r="R94">
        <v>0.78002109422637922</v>
      </c>
      <c r="S94">
        <v>0.78002109422637922</v>
      </c>
      <c r="T94">
        <v>0.21997890577362078</v>
      </c>
      <c r="U94">
        <v>-0.24843431578420541</v>
      </c>
      <c r="V94">
        <v>100</v>
      </c>
      <c r="W94">
        <v>0.28201661134792089</v>
      </c>
      <c r="AZ94">
        <v>0.71608558757034513</v>
      </c>
      <c r="BA94">
        <v>0</v>
      </c>
      <c r="BB94">
        <v>1</v>
      </c>
      <c r="BC94">
        <v>43</v>
      </c>
      <c r="BD94">
        <v>47</v>
      </c>
      <c r="BE94">
        <v>0.20370370370370372</v>
      </c>
      <c r="BF94">
        <v>0.51041666666666674</v>
      </c>
      <c r="BG94">
        <v>9.452160493827147E-3</v>
      </c>
    </row>
    <row r="95" spans="1:59" x14ac:dyDescent="0.45">
      <c r="A95">
        <v>12.2</v>
      </c>
      <c r="B95">
        <v>71</v>
      </c>
      <c r="C95">
        <v>13</v>
      </c>
      <c r="D95">
        <v>0.121</v>
      </c>
      <c r="E95">
        <v>116</v>
      </c>
      <c r="F95">
        <v>0</v>
      </c>
      <c r="G95">
        <v>1</v>
      </c>
      <c r="H95">
        <v>34</v>
      </c>
      <c r="I95">
        <v>8</v>
      </c>
      <c r="J95">
        <v>2</v>
      </c>
      <c r="K95">
        <v>51</v>
      </c>
      <c r="L95">
        <v>1</v>
      </c>
      <c r="M95">
        <v>193</v>
      </c>
      <c r="N95">
        <v>0</v>
      </c>
      <c r="O95">
        <v>1</v>
      </c>
      <c r="P95">
        <v>1</v>
      </c>
      <c r="Q95">
        <v>0</v>
      </c>
      <c r="R95">
        <v>0.32320622080401612</v>
      </c>
      <c r="S95">
        <v>0.32320622080401612</v>
      </c>
      <c r="T95">
        <v>0.67679377919598394</v>
      </c>
      <c r="U95">
        <v>-0.39038866222766117</v>
      </c>
      <c r="V95">
        <v>100</v>
      </c>
      <c r="W95">
        <v>0.47755495209778365</v>
      </c>
      <c r="AZ95">
        <v>0.72512486687230004</v>
      </c>
      <c r="BA95">
        <v>1</v>
      </c>
      <c r="BB95">
        <v>0</v>
      </c>
      <c r="BC95">
        <v>44</v>
      </c>
      <c r="BD95">
        <v>47</v>
      </c>
      <c r="BE95">
        <v>0.18518518518518523</v>
      </c>
      <c r="BF95">
        <v>0.51041666666666674</v>
      </c>
      <c r="BG95">
        <v>0</v>
      </c>
    </row>
    <row r="96" spans="1:59" x14ac:dyDescent="0.45">
      <c r="A96">
        <v>12.4</v>
      </c>
      <c r="B96">
        <v>57</v>
      </c>
      <c r="C96">
        <v>7</v>
      </c>
      <c r="D96">
        <v>1.476</v>
      </c>
      <c r="E96">
        <v>171</v>
      </c>
      <c r="F96">
        <v>1</v>
      </c>
      <c r="G96">
        <v>0</v>
      </c>
      <c r="H96">
        <v>28</v>
      </c>
      <c r="I96">
        <v>8</v>
      </c>
      <c r="J96">
        <v>2</v>
      </c>
      <c r="K96">
        <v>41</v>
      </c>
      <c r="L96">
        <v>1</v>
      </c>
      <c r="M96">
        <v>181</v>
      </c>
      <c r="N96">
        <v>1</v>
      </c>
      <c r="O96">
        <v>0</v>
      </c>
      <c r="P96">
        <v>1</v>
      </c>
      <c r="Q96">
        <v>1</v>
      </c>
      <c r="R96">
        <v>0.70003206185512934</v>
      </c>
      <c r="S96">
        <v>0.70003206185512934</v>
      </c>
      <c r="T96">
        <v>0.29996793814487066</v>
      </c>
      <c r="U96">
        <v>-0.35662914233745696</v>
      </c>
      <c r="V96">
        <v>100</v>
      </c>
      <c r="W96">
        <v>0.42850599921085986</v>
      </c>
      <c r="AZ96">
        <v>0.72822511375675281</v>
      </c>
      <c r="BA96">
        <v>0</v>
      </c>
      <c r="BB96">
        <v>1</v>
      </c>
      <c r="BC96">
        <v>44</v>
      </c>
      <c r="BD96">
        <v>48</v>
      </c>
      <c r="BE96">
        <v>0.18518518518518523</v>
      </c>
      <c r="BF96">
        <v>0.5</v>
      </c>
      <c r="BG96">
        <v>0</v>
      </c>
    </row>
    <row r="97" spans="1:59" x14ac:dyDescent="0.45">
      <c r="A97">
        <v>12.4</v>
      </c>
      <c r="B97">
        <v>76</v>
      </c>
      <c r="C97">
        <v>19</v>
      </c>
      <c r="D97">
        <v>4.2999999999999997E-2</v>
      </c>
      <c r="E97">
        <v>214</v>
      </c>
      <c r="F97">
        <v>2</v>
      </c>
      <c r="G97">
        <v>1</v>
      </c>
      <c r="H97">
        <v>42</v>
      </c>
      <c r="I97">
        <v>3</v>
      </c>
      <c r="J97">
        <v>3</v>
      </c>
      <c r="K97">
        <v>59</v>
      </c>
      <c r="L97">
        <v>0</v>
      </c>
      <c r="M97">
        <v>166</v>
      </c>
      <c r="N97">
        <v>1</v>
      </c>
      <c r="O97">
        <v>0</v>
      </c>
      <c r="P97">
        <v>1</v>
      </c>
      <c r="Q97">
        <v>1</v>
      </c>
      <c r="R97">
        <v>0.44579852958338662</v>
      </c>
      <c r="S97">
        <v>0.44579852958338662</v>
      </c>
      <c r="T97">
        <v>0.55420147041661338</v>
      </c>
      <c r="U97">
        <v>-0.80788815641313749</v>
      </c>
      <c r="V97">
        <v>0</v>
      </c>
      <c r="W97">
        <v>1.2431657657878166</v>
      </c>
      <c r="AZ97">
        <v>0.72966379212441212</v>
      </c>
      <c r="BA97">
        <v>0</v>
      </c>
      <c r="BB97">
        <v>1</v>
      </c>
      <c r="BC97">
        <v>44</v>
      </c>
      <c r="BD97">
        <v>49</v>
      </c>
      <c r="BE97">
        <v>0.18518518518518523</v>
      </c>
      <c r="BF97">
        <v>0.48958333333333337</v>
      </c>
      <c r="BG97">
        <v>0</v>
      </c>
    </row>
    <row r="98" spans="1:59" x14ac:dyDescent="0.45">
      <c r="A98">
        <v>12.5</v>
      </c>
      <c r="B98">
        <v>60</v>
      </c>
      <c r="C98">
        <v>10</v>
      </c>
      <c r="D98">
        <v>0.71199999999999997</v>
      </c>
      <c r="E98">
        <v>171</v>
      </c>
      <c r="F98">
        <v>3</v>
      </c>
      <c r="G98">
        <v>0</v>
      </c>
      <c r="H98">
        <v>33</v>
      </c>
      <c r="I98">
        <v>12</v>
      </c>
      <c r="J98">
        <v>2</v>
      </c>
      <c r="K98">
        <v>46</v>
      </c>
      <c r="L98">
        <v>1</v>
      </c>
      <c r="M98">
        <v>178</v>
      </c>
      <c r="N98">
        <v>1</v>
      </c>
      <c r="O98">
        <v>0</v>
      </c>
      <c r="P98">
        <v>1</v>
      </c>
      <c r="Q98">
        <v>1</v>
      </c>
      <c r="R98">
        <v>0.75077425518466345</v>
      </c>
      <c r="S98">
        <v>0.75077425518466345</v>
      </c>
      <c r="T98">
        <v>0.24922574481533655</v>
      </c>
      <c r="U98">
        <v>-0.28665026470230792</v>
      </c>
      <c r="V98">
        <v>100</v>
      </c>
      <c r="W98">
        <v>0.33195829917481118</v>
      </c>
      <c r="AZ98">
        <v>0.73238411779962587</v>
      </c>
      <c r="BA98">
        <v>0</v>
      </c>
      <c r="BB98">
        <v>1</v>
      </c>
      <c r="BC98">
        <v>44</v>
      </c>
      <c r="BD98">
        <v>50</v>
      </c>
      <c r="BE98">
        <v>0.18518518518518523</v>
      </c>
      <c r="BF98">
        <v>0.47916666666666663</v>
      </c>
      <c r="BG98">
        <v>0</v>
      </c>
    </row>
    <row r="99" spans="1:59" x14ac:dyDescent="0.45">
      <c r="A99">
        <v>12.5</v>
      </c>
      <c r="B99">
        <v>60</v>
      </c>
      <c r="C99">
        <v>17</v>
      </c>
      <c r="D99">
        <v>1.8</v>
      </c>
      <c r="E99">
        <v>212</v>
      </c>
      <c r="F99">
        <v>2</v>
      </c>
      <c r="G99">
        <v>1</v>
      </c>
      <c r="H99">
        <v>39</v>
      </c>
      <c r="I99">
        <v>9</v>
      </c>
      <c r="J99">
        <v>3</v>
      </c>
      <c r="K99">
        <v>40</v>
      </c>
      <c r="L99">
        <v>0</v>
      </c>
      <c r="M99">
        <v>171</v>
      </c>
      <c r="N99">
        <v>1</v>
      </c>
      <c r="O99">
        <v>0</v>
      </c>
      <c r="P99">
        <v>1</v>
      </c>
      <c r="Q99">
        <v>1</v>
      </c>
      <c r="R99">
        <v>0.82658939137789045</v>
      </c>
      <c r="S99">
        <v>0.82658939137789045</v>
      </c>
      <c r="T99">
        <v>0.17341060862210955</v>
      </c>
      <c r="U99">
        <v>-0.19044721103248222</v>
      </c>
      <c r="V99">
        <v>100</v>
      </c>
      <c r="W99">
        <v>0.20979050835995028</v>
      </c>
      <c r="AZ99">
        <v>0.73509034982973831</v>
      </c>
      <c r="BA99">
        <v>0</v>
      </c>
      <c r="BB99">
        <v>1</v>
      </c>
      <c r="BC99">
        <v>44</v>
      </c>
      <c r="BD99">
        <v>51</v>
      </c>
      <c r="BE99">
        <v>0.18518518518518523</v>
      </c>
      <c r="BF99">
        <v>0.46875</v>
      </c>
      <c r="BG99">
        <v>8.6805555555555941E-3</v>
      </c>
    </row>
    <row r="100" spans="1:59" x14ac:dyDescent="0.45">
      <c r="A100">
        <v>12.5</v>
      </c>
      <c r="B100">
        <v>67</v>
      </c>
      <c r="C100">
        <v>10</v>
      </c>
      <c r="D100">
        <v>0.85599999999999998</v>
      </c>
      <c r="E100">
        <v>91</v>
      </c>
      <c r="F100">
        <v>3</v>
      </c>
      <c r="G100">
        <v>0</v>
      </c>
      <c r="H100">
        <v>33</v>
      </c>
      <c r="I100">
        <v>1</v>
      </c>
      <c r="J100">
        <v>3</v>
      </c>
      <c r="K100">
        <v>43</v>
      </c>
      <c r="L100">
        <v>0</v>
      </c>
      <c r="M100">
        <v>188</v>
      </c>
      <c r="N100">
        <v>1</v>
      </c>
      <c r="O100">
        <v>0</v>
      </c>
      <c r="P100">
        <v>1</v>
      </c>
      <c r="Q100">
        <v>1</v>
      </c>
      <c r="R100">
        <v>0.7493347597013077</v>
      </c>
      <c r="S100">
        <v>0.7493347597013077</v>
      </c>
      <c r="T100">
        <v>0.2506652402986923</v>
      </c>
      <c r="U100">
        <v>-0.28856945312249671</v>
      </c>
      <c r="V100">
        <v>100</v>
      </c>
      <c r="W100">
        <v>0.33451703267923932</v>
      </c>
      <c r="AZ100">
        <v>0.74070285620031184</v>
      </c>
      <c r="BA100">
        <v>1</v>
      </c>
      <c r="BB100">
        <v>0</v>
      </c>
      <c r="BC100">
        <v>45</v>
      </c>
      <c r="BD100">
        <v>51</v>
      </c>
      <c r="BE100">
        <v>0.16666666666666663</v>
      </c>
      <c r="BF100">
        <v>0.46875</v>
      </c>
      <c r="BG100">
        <v>0</v>
      </c>
    </row>
    <row r="101" spans="1:59" x14ac:dyDescent="0.45">
      <c r="A101">
        <v>12.7</v>
      </c>
      <c r="B101">
        <v>51</v>
      </c>
      <c r="C101">
        <v>7</v>
      </c>
      <c r="D101">
        <v>0.17199999999999999</v>
      </c>
      <c r="E101">
        <v>117</v>
      </c>
      <c r="F101">
        <v>5</v>
      </c>
      <c r="G101">
        <v>1</v>
      </c>
      <c r="H101">
        <v>33</v>
      </c>
      <c r="I101">
        <v>11</v>
      </c>
      <c r="J101">
        <v>5</v>
      </c>
      <c r="K101">
        <v>23</v>
      </c>
      <c r="L101">
        <v>0</v>
      </c>
      <c r="M101">
        <v>184</v>
      </c>
      <c r="N101">
        <v>1</v>
      </c>
      <c r="O101">
        <v>0</v>
      </c>
      <c r="P101">
        <v>1</v>
      </c>
      <c r="Q101">
        <v>1</v>
      </c>
      <c r="R101">
        <v>0.71568934733711764</v>
      </c>
      <c r="S101">
        <v>0.71568934733711764</v>
      </c>
      <c r="T101">
        <v>0.28431065266288236</v>
      </c>
      <c r="U101">
        <v>-0.33450907860556295</v>
      </c>
      <c r="V101">
        <v>100</v>
      </c>
      <c r="W101">
        <v>0.39725427480613446</v>
      </c>
      <c r="AZ101">
        <v>0.7493347597013077</v>
      </c>
      <c r="BA101">
        <v>0</v>
      </c>
      <c r="BB101">
        <v>1</v>
      </c>
      <c r="BC101">
        <v>45</v>
      </c>
      <c r="BD101">
        <v>52</v>
      </c>
      <c r="BE101">
        <v>0.16666666666666663</v>
      </c>
      <c r="BF101">
        <v>0.45833333333333337</v>
      </c>
      <c r="BG101">
        <v>0</v>
      </c>
    </row>
    <row r="102" spans="1:59" x14ac:dyDescent="0.45">
      <c r="A102">
        <v>12.7</v>
      </c>
      <c r="B102">
        <v>65</v>
      </c>
      <c r="C102">
        <v>6</v>
      </c>
      <c r="D102">
        <v>0.89900000000000002</v>
      </c>
      <c r="E102">
        <v>165</v>
      </c>
      <c r="F102">
        <v>1</v>
      </c>
      <c r="G102">
        <v>1</v>
      </c>
      <c r="H102">
        <v>60</v>
      </c>
      <c r="I102">
        <v>9</v>
      </c>
      <c r="J102">
        <v>5</v>
      </c>
      <c r="K102">
        <v>62</v>
      </c>
      <c r="L102">
        <v>0</v>
      </c>
      <c r="M102">
        <v>174</v>
      </c>
      <c r="N102">
        <v>0</v>
      </c>
      <c r="O102">
        <v>1</v>
      </c>
      <c r="P102">
        <v>1</v>
      </c>
      <c r="Q102">
        <v>0</v>
      </c>
      <c r="R102">
        <v>9.3113904437265596E-2</v>
      </c>
      <c r="S102">
        <v>9.3113904437265596E-2</v>
      </c>
      <c r="T102">
        <v>0.90688609556273436</v>
      </c>
      <c r="U102">
        <v>-9.7738420476852911E-2</v>
      </c>
      <c r="V102">
        <v>100</v>
      </c>
      <c r="W102">
        <v>0.10267431036031843</v>
      </c>
      <c r="AZ102">
        <v>0.75077425518466345</v>
      </c>
      <c r="BA102">
        <v>0</v>
      </c>
      <c r="BB102">
        <v>1</v>
      </c>
      <c r="BC102">
        <v>45</v>
      </c>
      <c r="BD102">
        <v>53</v>
      </c>
      <c r="BE102">
        <v>0.16666666666666663</v>
      </c>
      <c r="BF102">
        <v>0.44791666666666663</v>
      </c>
      <c r="BG102">
        <v>8.2947530864197396E-3</v>
      </c>
    </row>
    <row r="103" spans="1:59" x14ac:dyDescent="0.45">
      <c r="A103">
        <v>12.8</v>
      </c>
      <c r="B103">
        <v>70</v>
      </c>
      <c r="C103">
        <v>13</v>
      </c>
      <c r="D103">
        <v>1.4159999999999999</v>
      </c>
      <c r="E103">
        <v>209</v>
      </c>
      <c r="F103">
        <v>2</v>
      </c>
      <c r="G103">
        <v>1</v>
      </c>
      <c r="H103">
        <v>45</v>
      </c>
      <c r="I103">
        <v>6</v>
      </c>
      <c r="J103">
        <v>3</v>
      </c>
      <c r="K103">
        <v>57</v>
      </c>
      <c r="L103">
        <v>0</v>
      </c>
      <c r="M103">
        <v>175</v>
      </c>
      <c r="N103">
        <v>1</v>
      </c>
      <c r="O103">
        <v>0</v>
      </c>
      <c r="P103">
        <v>1</v>
      </c>
      <c r="Q103">
        <v>1</v>
      </c>
      <c r="R103">
        <v>0.70750781521345563</v>
      </c>
      <c r="S103">
        <v>0.70750781521345563</v>
      </c>
      <c r="T103">
        <v>0.29249218478654437</v>
      </c>
      <c r="U103">
        <v>-0.34600660328765376</v>
      </c>
      <c r="V103">
        <v>100</v>
      </c>
      <c r="W103">
        <v>0.41341194895253458</v>
      </c>
      <c r="AZ103">
        <v>0.76078089605533239</v>
      </c>
      <c r="BA103">
        <v>1</v>
      </c>
      <c r="BB103">
        <v>0</v>
      </c>
      <c r="BC103">
        <v>46</v>
      </c>
      <c r="BD103">
        <v>53</v>
      </c>
      <c r="BE103">
        <v>0.14814814814814814</v>
      </c>
      <c r="BF103">
        <v>0.44791666666666663</v>
      </c>
      <c r="BG103">
        <v>0</v>
      </c>
    </row>
    <row r="104" spans="1:59" x14ac:dyDescent="0.45">
      <c r="A104">
        <v>12.9</v>
      </c>
      <c r="B104">
        <v>60</v>
      </c>
      <c r="C104">
        <v>5</v>
      </c>
      <c r="D104">
        <v>1.0720000000000001</v>
      </c>
      <c r="E104">
        <v>178</v>
      </c>
      <c r="F104">
        <v>2</v>
      </c>
      <c r="G104">
        <v>1</v>
      </c>
      <c r="H104">
        <v>38</v>
      </c>
      <c r="I104">
        <v>13</v>
      </c>
      <c r="J104">
        <v>2</v>
      </c>
      <c r="K104">
        <v>49</v>
      </c>
      <c r="L104">
        <v>1</v>
      </c>
      <c r="M104">
        <v>183</v>
      </c>
      <c r="N104">
        <v>1</v>
      </c>
      <c r="O104">
        <v>0</v>
      </c>
      <c r="P104">
        <v>1</v>
      </c>
      <c r="Q104">
        <v>1</v>
      </c>
      <c r="R104">
        <v>0.55414438833699209</v>
      </c>
      <c r="S104">
        <v>0.55414438833699209</v>
      </c>
      <c r="T104">
        <v>0.44585561166300791</v>
      </c>
      <c r="U104">
        <v>-0.59032999742549652</v>
      </c>
      <c r="V104">
        <v>100</v>
      </c>
      <c r="W104">
        <v>0.80458382516700588</v>
      </c>
      <c r="AZ104">
        <v>0.76162939897960114</v>
      </c>
      <c r="BA104">
        <v>0</v>
      </c>
      <c r="BB104">
        <v>1</v>
      </c>
      <c r="BC104">
        <v>46</v>
      </c>
      <c r="BD104">
        <v>54</v>
      </c>
      <c r="BE104">
        <v>0.14814814814814814</v>
      </c>
      <c r="BF104">
        <v>0.4375</v>
      </c>
      <c r="BG104">
        <v>8.1018518518518393E-3</v>
      </c>
    </row>
    <row r="105" spans="1:59" x14ac:dyDescent="0.45">
      <c r="A105">
        <v>13.1</v>
      </c>
      <c r="B105">
        <v>61</v>
      </c>
      <c r="C105">
        <v>7</v>
      </c>
      <c r="D105">
        <v>0.66200000000000003</v>
      </c>
      <c r="E105">
        <v>124</v>
      </c>
      <c r="F105">
        <v>2</v>
      </c>
      <c r="G105">
        <v>1</v>
      </c>
      <c r="H105">
        <v>52</v>
      </c>
      <c r="I105">
        <v>15</v>
      </c>
      <c r="J105">
        <v>3</v>
      </c>
      <c r="K105">
        <v>69</v>
      </c>
      <c r="L105">
        <v>0</v>
      </c>
      <c r="M105">
        <v>191</v>
      </c>
      <c r="N105">
        <v>1</v>
      </c>
      <c r="O105">
        <v>0</v>
      </c>
      <c r="P105">
        <v>1</v>
      </c>
      <c r="Q105">
        <v>1</v>
      </c>
      <c r="R105">
        <v>0.56546079289048279</v>
      </c>
      <c r="S105">
        <v>0.56546079289048279</v>
      </c>
      <c r="T105">
        <v>0.43453920710951721</v>
      </c>
      <c r="U105">
        <v>-0.57011431758817055</v>
      </c>
      <c r="V105">
        <v>100</v>
      </c>
      <c r="W105">
        <v>0.76846920701304544</v>
      </c>
      <c r="AZ105">
        <v>0.76687254280182326</v>
      </c>
      <c r="BA105">
        <v>1</v>
      </c>
      <c r="BB105">
        <v>0</v>
      </c>
      <c r="BC105">
        <v>47</v>
      </c>
      <c r="BD105">
        <v>54</v>
      </c>
      <c r="BE105">
        <v>0.12962962962962965</v>
      </c>
      <c r="BF105">
        <v>0.4375</v>
      </c>
      <c r="BG105">
        <v>0</v>
      </c>
    </row>
    <row r="106" spans="1:59" x14ac:dyDescent="0.45">
      <c r="A106">
        <v>13.1</v>
      </c>
      <c r="B106">
        <v>61</v>
      </c>
      <c r="C106">
        <v>7</v>
      </c>
      <c r="D106">
        <v>0.96</v>
      </c>
      <c r="E106">
        <v>213</v>
      </c>
      <c r="F106">
        <v>2</v>
      </c>
      <c r="G106">
        <v>1</v>
      </c>
      <c r="H106">
        <v>30</v>
      </c>
      <c r="I106">
        <v>10</v>
      </c>
      <c r="J106">
        <v>5</v>
      </c>
      <c r="K106">
        <v>43</v>
      </c>
      <c r="L106">
        <v>1</v>
      </c>
      <c r="M106">
        <v>173</v>
      </c>
      <c r="N106">
        <v>1</v>
      </c>
      <c r="O106">
        <v>0</v>
      </c>
      <c r="P106">
        <v>1</v>
      </c>
      <c r="Q106">
        <v>1</v>
      </c>
      <c r="R106">
        <v>0.45491893808641709</v>
      </c>
      <c r="S106">
        <v>0.45491893808641709</v>
      </c>
      <c r="T106">
        <v>0.54508106191358285</v>
      </c>
      <c r="U106">
        <v>-0.78763603395504811</v>
      </c>
      <c r="V106">
        <v>0</v>
      </c>
      <c r="W106">
        <v>1.1981938237313796</v>
      </c>
      <c r="AZ106">
        <v>0.77266550377459331</v>
      </c>
      <c r="BA106">
        <v>0</v>
      </c>
      <c r="BB106">
        <v>1</v>
      </c>
      <c r="BC106">
        <v>47</v>
      </c>
      <c r="BD106">
        <v>55</v>
      </c>
      <c r="BE106">
        <v>0.12962962962962965</v>
      </c>
      <c r="BF106">
        <v>0.42708333333333337</v>
      </c>
      <c r="BG106">
        <v>0</v>
      </c>
    </row>
    <row r="107" spans="1:59" x14ac:dyDescent="0.45">
      <c r="A107">
        <v>13.2</v>
      </c>
      <c r="B107">
        <v>73</v>
      </c>
      <c r="C107">
        <v>15</v>
      </c>
      <c r="D107">
        <v>1.8360000000000001</v>
      </c>
      <c r="E107">
        <v>169</v>
      </c>
      <c r="F107">
        <v>0</v>
      </c>
      <c r="G107">
        <v>1</v>
      </c>
      <c r="H107">
        <v>36</v>
      </c>
      <c r="I107">
        <v>7</v>
      </c>
      <c r="J107">
        <v>2</v>
      </c>
      <c r="K107">
        <v>83</v>
      </c>
      <c r="L107">
        <v>1</v>
      </c>
      <c r="M107">
        <v>187</v>
      </c>
      <c r="N107">
        <v>0</v>
      </c>
      <c r="O107">
        <v>1</v>
      </c>
      <c r="P107">
        <v>1</v>
      </c>
      <c r="Q107">
        <v>0</v>
      </c>
      <c r="R107">
        <v>0.62027215679960257</v>
      </c>
      <c r="S107">
        <v>0.62027215679960257</v>
      </c>
      <c r="T107">
        <v>0.37972784320039743</v>
      </c>
      <c r="U107">
        <v>-0.96830048496117327</v>
      </c>
      <c r="V107">
        <v>0</v>
      </c>
      <c r="W107">
        <v>1.6334650405718614</v>
      </c>
      <c r="AZ107">
        <v>0.78002109422637922</v>
      </c>
      <c r="BA107">
        <v>0</v>
      </c>
      <c r="BB107">
        <v>1</v>
      </c>
      <c r="BC107">
        <v>47</v>
      </c>
      <c r="BD107">
        <v>56</v>
      </c>
      <c r="BE107">
        <v>0.12962962962962965</v>
      </c>
      <c r="BF107">
        <v>0.41666666666666663</v>
      </c>
      <c r="BG107">
        <v>7.7160493827160368E-3</v>
      </c>
    </row>
    <row r="108" spans="1:59" x14ac:dyDescent="0.45">
      <c r="A108">
        <v>13.3</v>
      </c>
      <c r="B108">
        <v>58</v>
      </c>
      <c r="C108">
        <v>6</v>
      </c>
      <c r="D108">
        <v>0.40300000000000002</v>
      </c>
      <c r="E108">
        <v>157</v>
      </c>
      <c r="F108">
        <v>2</v>
      </c>
      <c r="G108">
        <v>1</v>
      </c>
      <c r="H108">
        <v>35</v>
      </c>
      <c r="I108">
        <v>16</v>
      </c>
      <c r="J108">
        <v>1</v>
      </c>
      <c r="K108">
        <v>45</v>
      </c>
      <c r="L108">
        <v>1</v>
      </c>
      <c r="M108">
        <v>180</v>
      </c>
      <c r="N108">
        <v>0</v>
      </c>
      <c r="O108">
        <v>1</v>
      </c>
      <c r="P108">
        <v>1</v>
      </c>
      <c r="Q108">
        <v>0</v>
      </c>
      <c r="R108">
        <v>0.46127507704249904</v>
      </c>
      <c r="S108">
        <v>0.46127507704249904</v>
      </c>
      <c r="T108">
        <v>0.53872492295750096</v>
      </c>
      <c r="U108">
        <v>-0.6185501853621268</v>
      </c>
      <c r="V108">
        <v>100</v>
      </c>
      <c r="W108">
        <v>0.85623489351519799</v>
      </c>
      <c r="AZ108">
        <v>0.78369048435832367</v>
      </c>
      <c r="BA108">
        <v>1</v>
      </c>
      <c r="BB108">
        <v>0</v>
      </c>
      <c r="BC108">
        <v>48</v>
      </c>
      <c r="BD108">
        <v>56</v>
      </c>
      <c r="BE108">
        <v>0.11111111111111116</v>
      </c>
      <c r="BF108">
        <v>0.41666666666666663</v>
      </c>
      <c r="BG108">
        <v>0</v>
      </c>
    </row>
    <row r="109" spans="1:59" x14ac:dyDescent="0.45">
      <c r="A109">
        <v>13.4</v>
      </c>
      <c r="B109">
        <v>71</v>
      </c>
      <c r="C109">
        <v>5</v>
      </c>
      <c r="D109">
        <v>1.28</v>
      </c>
      <c r="E109">
        <v>141</v>
      </c>
      <c r="F109">
        <v>2</v>
      </c>
      <c r="G109">
        <v>1</v>
      </c>
      <c r="H109">
        <v>28</v>
      </c>
      <c r="I109">
        <v>9</v>
      </c>
      <c r="J109">
        <v>1</v>
      </c>
      <c r="K109">
        <v>54</v>
      </c>
      <c r="L109">
        <v>1</v>
      </c>
      <c r="M109">
        <v>186</v>
      </c>
      <c r="N109">
        <v>0</v>
      </c>
      <c r="O109">
        <v>1</v>
      </c>
      <c r="P109">
        <v>1</v>
      </c>
      <c r="Q109">
        <v>0</v>
      </c>
      <c r="R109">
        <v>0.72512486687230004</v>
      </c>
      <c r="S109">
        <v>0.72512486687230004</v>
      </c>
      <c r="T109">
        <v>0.27487513312769996</v>
      </c>
      <c r="U109">
        <v>-1.2914383457864562</v>
      </c>
      <c r="V109">
        <v>0</v>
      </c>
      <c r="W109">
        <v>2.638015518615231</v>
      </c>
      <c r="AZ109">
        <v>0.78393502410321148</v>
      </c>
      <c r="BA109">
        <v>0</v>
      </c>
      <c r="BB109">
        <v>1</v>
      </c>
      <c r="BC109">
        <v>48</v>
      </c>
      <c r="BD109">
        <v>57</v>
      </c>
      <c r="BE109">
        <v>0.11111111111111116</v>
      </c>
      <c r="BF109">
        <v>0.40625</v>
      </c>
      <c r="BG109">
        <v>0</v>
      </c>
    </row>
    <row r="110" spans="1:59" x14ac:dyDescent="0.45">
      <c r="A110">
        <v>13.6</v>
      </c>
      <c r="B110">
        <v>66</v>
      </c>
      <c r="C110">
        <v>17</v>
      </c>
      <c r="D110">
        <v>2.62</v>
      </c>
      <c r="E110">
        <v>103</v>
      </c>
      <c r="F110">
        <v>2</v>
      </c>
      <c r="G110">
        <v>1</v>
      </c>
      <c r="H110">
        <v>39</v>
      </c>
      <c r="I110">
        <v>8</v>
      </c>
      <c r="J110">
        <v>3</v>
      </c>
      <c r="K110">
        <v>48</v>
      </c>
      <c r="L110">
        <v>0</v>
      </c>
      <c r="M110">
        <v>172</v>
      </c>
      <c r="N110">
        <v>0</v>
      </c>
      <c r="O110">
        <v>1</v>
      </c>
      <c r="P110">
        <v>1</v>
      </c>
      <c r="Q110">
        <v>0</v>
      </c>
      <c r="R110">
        <v>0.61113234542369577</v>
      </c>
      <c r="S110">
        <v>0.61113234542369577</v>
      </c>
      <c r="T110">
        <v>0.38886765457630423</v>
      </c>
      <c r="U110">
        <v>-0.944516212849698</v>
      </c>
      <c r="V110">
        <v>0</v>
      </c>
      <c r="W110">
        <v>1.5715689855705866</v>
      </c>
      <c r="AZ110">
        <v>0.78470857771307934</v>
      </c>
      <c r="BA110">
        <v>0</v>
      </c>
      <c r="BB110">
        <v>1</v>
      </c>
      <c r="BC110">
        <v>48</v>
      </c>
      <c r="BD110">
        <v>58</v>
      </c>
      <c r="BE110">
        <v>0.11111111111111116</v>
      </c>
      <c r="BF110">
        <v>0.39583333333333337</v>
      </c>
      <c r="BG110">
        <v>0</v>
      </c>
    </row>
    <row r="111" spans="1:59" x14ac:dyDescent="0.45">
      <c r="A111">
        <v>13.8</v>
      </c>
      <c r="B111">
        <v>63</v>
      </c>
      <c r="C111">
        <v>12</v>
      </c>
      <c r="D111">
        <v>0.61199999999999999</v>
      </c>
      <c r="E111">
        <v>148</v>
      </c>
      <c r="F111">
        <v>3</v>
      </c>
      <c r="G111">
        <v>0</v>
      </c>
      <c r="H111">
        <v>35</v>
      </c>
      <c r="I111">
        <v>10</v>
      </c>
      <c r="J111">
        <v>2</v>
      </c>
      <c r="K111">
        <v>42</v>
      </c>
      <c r="L111">
        <v>0</v>
      </c>
      <c r="M111">
        <v>185</v>
      </c>
      <c r="N111">
        <v>1</v>
      </c>
      <c r="O111">
        <v>0</v>
      </c>
      <c r="P111">
        <v>1</v>
      </c>
      <c r="Q111">
        <v>1</v>
      </c>
      <c r="R111">
        <v>0.88995671705958401</v>
      </c>
      <c r="S111">
        <v>0.88995671705958401</v>
      </c>
      <c r="T111">
        <v>0.11004328294041599</v>
      </c>
      <c r="U111">
        <v>-0.11658244995587208</v>
      </c>
      <c r="V111">
        <v>100</v>
      </c>
      <c r="W111">
        <v>0.12365015155343607</v>
      </c>
      <c r="AZ111">
        <v>0.78643713784775737</v>
      </c>
      <c r="BA111">
        <v>0</v>
      </c>
      <c r="BB111">
        <v>1</v>
      </c>
      <c r="BC111">
        <v>48</v>
      </c>
      <c r="BD111">
        <v>59</v>
      </c>
      <c r="BE111">
        <v>0.11111111111111116</v>
      </c>
      <c r="BF111">
        <v>0.38541666666666663</v>
      </c>
      <c r="BG111">
        <v>7.1373456790123765E-3</v>
      </c>
    </row>
    <row r="112" spans="1:59" x14ac:dyDescent="0.45">
      <c r="A112">
        <v>13.9</v>
      </c>
      <c r="B112">
        <v>66</v>
      </c>
      <c r="C112">
        <v>7</v>
      </c>
      <c r="D112">
        <v>2.2850000000000001</v>
      </c>
      <c r="E112">
        <v>200</v>
      </c>
      <c r="F112">
        <v>3</v>
      </c>
      <c r="G112">
        <v>1</v>
      </c>
      <c r="H112">
        <v>32</v>
      </c>
      <c r="I112">
        <v>9</v>
      </c>
      <c r="J112">
        <v>2</v>
      </c>
      <c r="K112">
        <v>62</v>
      </c>
      <c r="L112">
        <v>0</v>
      </c>
      <c r="M112">
        <v>177</v>
      </c>
      <c r="N112">
        <v>1</v>
      </c>
      <c r="O112">
        <v>0</v>
      </c>
      <c r="P112">
        <v>1</v>
      </c>
      <c r="Q112">
        <v>1</v>
      </c>
      <c r="R112">
        <v>0.95512714936872811</v>
      </c>
      <c r="S112">
        <v>0.95512714936872811</v>
      </c>
      <c r="T112">
        <v>4.4872850631271888E-2</v>
      </c>
      <c r="U112">
        <v>-4.591080666360435E-2</v>
      </c>
      <c r="V112">
        <v>100</v>
      </c>
      <c r="W112">
        <v>4.6981023061620324E-2</v>
      </c>
      <c r="AZ112">
        <v>0.78756788281422441</v>
      </c>
      <c r="BA112">
        <v>1</v>
      </c>
      <c r="BB112">
        <v>0</v>
      </c>
      <c r="BC112">
        <v>49</v>
      </c>
      <c r="BD112">
        <v>59</v>
      </c>
      <c r="BE112">
        <v>9.259259259259256E-2</v>
      </c>
      <c r="BF112">
        <v>0.38541666666666663</v>
      </c>
      <c r="BG112">
        <v>0</v>
      </c>
    </row>
    <row r="113" spans="1:59" x14ac:dyDescent="0.45">
      <c r="A113">
        <v>14</v>
      </c>
      <c r="B113">
        <v>56</v>
      </c>
      <c r="C113">
        <v>7</v>
      </c>
      <c r="D113">
        <v>0.91100000000000003</v>
      </c>
      <c r="E113">
        <v>134</v>
      </c>
      <c r="F113">
        <v>2</v>
      </c>
      <c r="G113">
        <v>0</v>
      </c>
      <c r="H113">
        <v>30</v>
      </c>
      <c r="I113">
        <v>13</v>
      </c>
      <c r="J113">
        <v>1</v>
      </c>
      <c r="K113">
        <v>34</v>
      </c>
      <c r="L113">
        <v>1</v>
      </c>
      <c r="M113">
        <v>185</v>
      </c>
      <c r="N113">
        <v>1</v>
      </c>
      <c r="O113">
        <v>0</v>
      </c>
      <c r="P113">
        <v>1</v>
      </c>
      <c r="Q113">
        <v>1</v>
      </c>
      <c r="R113">
        <v>0.64459441172275111</v>
      </c>
      <c r="S113">
        <v>0.64459441172275111</v>
      </c>
      <c r="T113">
        <v>0.35540558827724889</v>
      </c>
      <c r="U113">
        <v>-0.4391339790104683</v>
      </c>
      <c r="V113">
        <v>100</v>
      </c>
      <c r="W113">
        <v>0.55136312356073247</v>
      </c>
      <c r="AZ113">
        <v>0.78771371381171162</v>
      </c>
      <c r="BA113">
        <v>0</v>
      </c>
      <c r="BB113">
        <v>1</v>
      </c>
      <c r="BC113">
        <v>49</v>
      </c>
      <c r="BD113">
        <v>60</v>
      </c>
      <c r="BE113">
        <v>9.259259259259256E-2</v>
      </c>
      <c r="BF113">
        <v>0.375</v>
      </c>
      <c r="BG113">
        <v>6.9444444444444337E-3</v>
      </c>
    </row>
    <row r="114" spans="1:59" x14ac:dyDescent="0.45">
      <c r="A114">
        <v>14</v>
      </c>
      <c r="B114">
        <v>59</v>
      </c>
      <c r="C114">
        <v>5</v>
      </c>
      <c r="D114">
        <v>1.159</v>
      </c>
      <c r="E114">
        <v>196</v>
      </c>
      <c r="F114">
        <v>1</v>
      </c>
      <c r="G114">
        <v>0</v>
      </c>
      <c r="H114">
        <v>43</v>
      </c>
      <c r="I114">
        <v>15</v>
      </c>
      <c r="J114">
        <v>5</v>
      </c>
      <c r="K114">
        <v>45</v>
      </c>
      <c r="L114">
        <v>0</v>
      </c>
      <c r="M114">
        <v>184</v>
      </c>
      <c r="N114">
        <v>1</v>
      </c>
      <c r="O114">
        <v>0</v>
      </c>
      <c r="P114">
        <v>1</v>
      </c>
      <c r="Q114">
        <v>1</v>
      </c>
      <c r="R114">
        <v>0.78643713784775737</v>
      </c>
      <c r="S114">
        <v>0.78643713784775737</v>
      </c>
      <c r="T114">
        <v>0.21356286215224263</v>
      </c>
      <c r="U114">
        <v>-0.24024248612722576</v>
      </c>
      <c r="V114">
        <v>100</v>
      </c>
      <c r="W114">
        <v>0.2715574479820474</v>
      </c>
      <c r="AZ114">
        <v>0.78868132457344742</v>
      </c>
      <c r="BA114">
        <v>1</v>
      </c>
      <c r="BB114">
        <v>0</v>
      </c>
      <c r="BC114">
        <v>50</v>
      </c>
      <c r="BD114">
        <v>60</v>
      </c>
      <c r="BE114">
        <v>7.407407407407407E-2</v>
      </c>
      <c r="BF114">
        <v>0.375</v>
      </c>
      <c r="BG114">
        <v>0</v>
      </c>
    </row>
    <row r="115" spans="1:59" x14ac:dyDescent="0.45">
      <c r="A115">
        <v>14</v>
      </c>
      <c r="B115">
        <v>70</v>
      </c>
      <c r="C115">
        <v>5</v>
      </c>
      <c r="D115">
        <v>0.29099999999999998</v>
      </c>
      <c r="E115">
        <v>182</v>
      </c>
      <c r="F115">
        <v>3</v>
      </c>
      <c r="G115">
        <v>1</v>
      </c>
      <c r="H115">
        <v>31</v>
      </c>
      <c r="I115">
        <v>6</v>
      </c>
      <c r="J115">
        <v>2</v>
      </c>
      <c r="K115">
        <v>74</v>
      </c>
      <c r="L115">
        <v>1</v>
      </c>
      <c r="M115">
        <v>173</v>
      </c>
      <c r="N115">
        <v>1</v>
      </c>
      <c r="O115">
        <v>0</v>
      </c>
      <c r="P115">
        <v>1</v>
      </c>
      <c r="Q115">
        <v>1</v>
      </c>
      <c r="R115">
        <v>0.35013459001832492</v>
      </c>
      <c r="S115">
        <v>0.35013459001832492</v>
      </c>
      <c r="T115">
        <v>0.64986540998167508</v>
      </c>
      <c r="U115">
        <v>-1.0494376555068534</v>
      </c>
      <c r="V115">
        <v>0</v>
      </c>
      <c r="W115">
        <v>1.8560445854483079</v>
      </c>
      <c r="AZ115">
        <v>0.78963514180835137</v>
      </c>
      <c r="BA115">
        <v>0</v>
      </c>
      <c r="BB115">
        <v>1</v>
      </c>
      <c r="BC115">
        <v>50</v>
      </c>
      <c r="BD115">
        <v>61</v>
      </c>
      <c r="BE115">
        <v>7.407407407407407E-2</v>
      </c>
      <c r="BF115">
        <v>0.36458333333333337</v>
      </c>
      <c r="BG115">
        <v>0</v>
      </c>
    </row>
    <row r="116" spans="1:59" x14ac:dyDescent="0.45">
      <c r="A116">
        <v>14</v>
      </c>
      <c r="B116">
        <v>74</v>
      </c>
      <c r="C116">
        <v>18</v>
      </c>
      <c r="D116">
        <v>4.3999999999999997E-2</v>
      </c>
      <c r="E116">
        <v>175</v>
      </c>
      <c r="F116">
        <v>3</v>
      </c>
      <c r="G116">
        <v>1</v>
      </c>
      <c r="H116">
        <v>39</v>
      </c>
      <c r="I116">
        <v>7</v>
      </c>
      <c r="J116">
        <v>3</v>
      </c>
      <c r="K116">
        <v>84</v>
      </c>
      <c r="L116">
        <v>0</v>
      </c>
      <c r="M116">
        <v>187</v>
      </c>
      <c r="N116">
        <v>1</v>
      </c>
      <c r="O116">
        <v>0</v>
      </c>
      <c r="P116">
        <v>1</v>
      </c>
      <c r="Q116">
        <v>1</v>
      </c>
      <c r="R116">
        <v>0.82140407017500805</v>
      </c>
      <c r="S116">
        <v>0.82140407017500805</v>
      </c>
      <c r="T116">
        <v>0.17859592982499195</v>
      </c>
      <c r="U116">
        <v>-0.19674012230394</v>
      </c>
      <c r="V116">
        <v>100</v>
      </c>
      <c r="W116">
        <v>0.21742761730769167</v>
      </c>
      <c r="AZ116">
        <v>0.79175739415957269</v>
      </c>
      <c r="BA116">
        <v>0</v>
      </c>
      <c r="BB116">
        <v>1</v>
      </c>
      <c r="BC116">
        <v>50</v>
      </c>
      <c r="BD116">
        <v>62</v>
      </c>
      <c r="BE116">
        <v>7.407407407407407E-2</v>
      </c>
      <c r="BF116">
        <v>0.35416666666666663</v>
      </c>
      <c r="BG116">
        <v>0</v>
      </c>
    </row>
    <row r="117" spans="1:59" x14ac:dyDescent="0.45">
      <c r="A117">
        <v>14.1</v>
      </c>
      <c r="B117">
        <v>88</v>
      </c>
      <c r="C117">
        <v>5</v>
      </c>
      <c r="D117">
        <v>0.504</v>
      </c>
      <c r="E117">
        <v>253</v>
      </c>
      <c r="F117">
        <v>3</v>
      </c>
      <c r="G117">
        <v>1</v>
      </c>
      <c r="H117">
        <v>42</v>
      </c>
      <c r="I117">
        <v>9</v>
      </c>
      <c r="J117">
        <v>3</v>
      </c>
      <c r="K117">
        <v>63</v>
      </c>
      <c r="L117">
        <v>1</v>
      </c>
      <c r="M117">
        <v>172</v>
      </c>
      <c r="N117">
        <v>0</v>
      </c>
      <c r="O117">
        <v>1</v>
      </c>
      <c r="P117">
        <v>1</v>
      </c>
      <c r="Q117">
        <v>0</v>
      </c>
      <c r="R117">
        <v>0.55293879294389703</v>
      </c>
      <c r="S117">
        <v>0.55293879294389703</v>
      </c>
      <c r="T117">
        <v>0.44706120705610297</v>
      </c>
      <c r="U117">
        <v>-0.80505976520528155</v>
      </c>
      <c r="V117">
        <v>0</v>
      </c>
      <c r="W117">
        <v>1.2368301794400764</v>
      </c>
      <c r="AZ117">
        <v>0.79281294948422565</v>
      </c>
      <c r="BA117">
        <v>0</v>
      </c>
      <c r="BB117">
        <v>1</v>
      </c>
      <c r="BC117">
        <v>50</v>
      </c>
      <c r="BD117">
        <v>63</v>
      </c>
      <c r="BE117">
        <v>7.407407407407407E-2</v>
      </c>
      <c r="BF117">
        <v>0.34375</v>
      </c>
      <c r="BG117">
        <v>0</v>
      </c>
    </row>
    <row r="118" spans="1:59" x14ac:dyDescent="0.45">
      <c r="A118">
        <v>14.4</v>
      </c>
      <c r="B118">
        <v>75</v>
      </c>
      <c r="C118">
        <v>5</v>
      </c>
      <c r="D118">
        <v>0.61199999999999999</v>
      </c>
      <c r="E118">
        <v>156</v>
      </c>
      <c r="F118">
        <v>5</v>
      </c>
      <c r="G118">
        <v>1</v>
      </c>
      <c r="H118">
        <v>42</v>
      </c>
      <c r="I118">
        <v>15</v>
      </c>
      <c r="J118">
        <v>4</v>
      </c>
      <c r="K118">
        <v>55</v>
      </c>
      <c r="L118">
        <v>1</v>
      </c>
      <c r="M118">
        <v>193</v>
      </c>
      <c r="N118">
        <v>0</v>
      </c>
      <c r="O118">
        <v>1</v>
      </c>
      <c r="P118">
        <v>1</v>
      </c>
      <c r="Q118">
        <v>0</v>
      </c>
      <c r="R118">
        <v>0.76687254280182326</v>
      </c>
      <c r="S118">
        <v>0.76687254280182326</v>
      </c>
      <c r="T118">
        <v>0.23312745719817674</v>
      </c>
      <c r="U118">
        <v>-1.4561699483793298</v>
      </c>
      <c r="V118">
        <v>0</v>
      </c>
      <c r="W118">
        <v>3.2894990234887738</v>
      </c>
      <c r="AZ118">
        <v>0.79395255252019026</v>
      </c>
      <c r="BA118">
        <v>0</v>
      </c>
      <c r="BB118">
        <v>1</v>
      </c>
      <c r="BC118">
        <v>50</v>
      </c>
      <c r="BD118">
        <v>64</v>
      </c>
      <c r="BE118">
        <v>7.407407407407407E-2</v>
      </c>
      <c r="BF118">
        <v>0.33333333333333337</v>
      </c>
      <c r="BG118">
        <v>0</v>
      </c>
    </row>
    <row r="119" spans="1:59" x14ac:dyDescent="0.45">
      <c r="A119">
        <v>14.4</v>
      </c>
      <c r="B119">
        <v>83</v>
      </c>
      <c r="C119">
        <v>22</v>
      </c>
      <c r="D119">
        <v>0.93600000000000005</v>
      </c>
      <c r="E119">
        <v>203</v>
      </c>
      <c r="F119">
        <v>2</v>
      </c>
      <c r="G119">
        <v>0</v>
      </c>
      <c r="H119">
        <v>45</v>
      </c>
      <c r="I119">
        <v>9</v>
      </c>
      <c r="J119">
        <v>3</v>
      </c>
      <c r="K119">
        <v>87</v>
      </c>
      <c r="L119">
        <v>0</v>
      </c>
      <c r="M119">
        <v>178</v>
      </c>
      <c r="N119">
        <v>1</v>
      </c>
      <c r="O119">
        <v>0</v>
      </c>
      <c r="P119">
        <v>1</v>
      </c>
      <c r="Q119">
        <v>1</v>
      </c>
      <c r="R119">
        <v>0.89270084324437227</v>
      </c>
      <c r="S119">
        <v>0.89270084324437227</v>
      </c>
      <c r="T119">
        <v>0.10729915675562773</v>
      </c>
      <c r="U119">
        <v>-0.11350375619732028</v>
      </c>
      <c r="V119">
        <v>100</v>
      </c>
      <c r="W119">
        <v>0.12019609656205416</v>
      </c>
      <c r="AZ119">
        <v>0.80762233498168101</v>
      </c>
      <c r="BA119">
        <v>0</v>
      </c>
      <c r="BB119">
        <v>1</v>
      </c>
      <c r="BC119">
        <v>50</v>
      </c>
      <c r="BD119">
        <v>65</v>
      </c>
      <c r="BE119">
        <v>7.407407407407407E-2</v>
      </c>
      <c r="BF119">
        <v>0.32291666666666663</v>
      </c>
      <c r="BG119">
        <v>5.9799382716049284E-3</v>
      </c>
    </row>
    <row r="120" spans="1:59" x14ac:dyDescent="0.45">
      <c r="A120">
        <v>14.5</v>
      </c>
      <c r="B120">
        <v>54</v>
      </c>
      <c r="C120">
        <v>9</v>
      </c>
      <c r="D120">
        <v>4.5999999999999999E-2</v>
      </c>
      <c r="E120">
        <v>151</v>
      </c>
      <c r="F120">
        <v>0</v>
      </c>
      <c r="G120">
        <v>1</v>
      </c>
      <c r="H120">
        <v>30</v>
      </c>
      <c r="I120">
        <v>13</v>
      </c>
      <c r="J120">
        <v>5</v>
      </c>
      <c r="K120">
        <v>26</v>
      </c>
      <c r="L120">
        <v>0</v>
      </c>
      <c r="M120">
        <v>204</v>
      </c>
      <c r="N120">
        <v>1</v>
      </c>
      <c r="O120">
        <v>0</v>
      </c>
      <c r="P120">
        <v>1</v>
      </c>
      <c r="Q120">
        <v>1</v>
      </c>
      <c r="R120">
        <v>0.72822511375675281</v>
      </c>
      <c r="S120">
        <v>0.72822511375675281</v>
      </c>
      <c r="T120">
        <v>0.27177488624324719</v>
      </c>
      <c r="U120">
        <v>-0.31714505639143825</v>
      </c>
      <c r="V120">
        <v>100</v>
      </c>
      <c r="W120">
        <v>0.37320174916959464</v>
      </c>
      <c r="AZ120">
        <v>0.81279656412489232</v>
      </c>
      <c r="BA120">
        <v>1</v>
      </c>
      <c r="BB120">
        <v>0</v>
      </c>
      <c r="BC120">
        <v>51</v>
      </c>
      <c r="BD120">
        <v>65</v>
      </c>
      <c r="BE120">
        <v>5.555555555555558E-2</v>
      </c>
      <c r="BF120">
        <v>0.32291666666666663</v>
      </c>
      <c r="BG120">
        <v>0</v>
      </c>
    </row>
    <row r="121" spans="1:59" x14ac:dyDescent="0.45">
      <c r="A121">
        <v>14.5</v>
      </c>
      <c r="B121">
        <v>69</v>
      </c>
      <c r="C121">
        <v>8</v>
      </c>
      <c r="D121">
        <v>9.0999999999999998E-2</v>
      </c>
      <c r="E121">
        <v>213</v>
      </c>
      <c r="F121">
        <v>3</v>
      </c>
      <c r="G121">
        <v>0</v>
      </c>
      <c r="H121">
        <v>33</v>
      </c>
      <c r="I121">
        <v>16</v>
      </c>
      <c r="J121">
        <v>1</v>
      </c>
      <c r="K121">
        <v>73</v>
      </c>
      <c r="L121">
        <v>1</v>
      </c>
      <c r="M121">
        <v>178</v>
      </c>
      <c r="N121">
        <v>1</v>
      </c>
      <c r="O121">
        <v>0</v>
      </c>
      <c r="P121">
        <v>1</v>
      </c>
      <c r="Q121">
        <v>1</v>
      </c>
      <c r="R121">
        <v>0.85408244791461851</v>
      </c>
      <c r="S121">
        <v>0.85408244791461851</v>
      </c>
      <c r="T121">
        <v>0.14591755208538149</v>
      </c>
      <c r="U121">
        <v>-0.15772754662801586</v>
      </c>
      <c r="V121">
        <v>100</v>
      </c>
      <c r="W121">
        <v>0.17084714999314524</v>
      </c>
      <c r="AZ121">
        <v>0.82135014087655478</v>
      </c>
      <c r="BA121">
        <v>0</v>
      </c>
      <c r="BB121">
        <v>1</v>
      </c>
      <c r="BC121">
        <v>51</v>
      </c>
      <c r="BD121">
        <v>66</v>
      </c>
      <c r="BE121">
        <v>5.555555555555558E-2</v>
      </c>
      <c r="BF121">
        <v>0.3125</v>
      </c>
      <c r="BG121">
        <v>0</v>
      </c>
    </row>
    <row r="122" spans="1:59" x14ac:dyDescent="0.45">
      <c r="A122">
        <v>14.8</v>
      </c>
      <c r="B122">
        <v>70</v>
      </c>
      <c r="C122">
        <v>6</v>
      </c>
      <c r="D122">
        <v>0.82799999999999996</v>
      </c>
      <c r="E122">
        <v>213</v>
      </c>
      <c r="F122">
        <v>3</v>
      </c>
      <c r="G122">
        <v>1</v>
      </c>
      <c r="H122">
        <v>37</v>
      </c>
      <c r="I122">
        <v>15</v>
      </c>
      <c r="J122">
        <v>2</v>
      </c>
      <c r="K122">
        <v>75</v>
      </c>
      <c r="L122">
        <v>1</v>
      </c>
      <c r="M122">
        <v>176</v>
      </c>
      <c r="N122">
        <v>1</v>
      </c>
      <c r="O122">
        <v>0</v>
      </c>
      <c r="P122">
        <v>1</v>
      </c>
      <c r="Q122">
        <v>1</v>
      </c>
      <c r="R122">
        <v>0.68052007758501276</v>
      </c>
      <c r="S122">
        <v>0.68052007758501276</v>
      </c>
      <c r="T122">
        <v>0.31947992241498724</v>
      </c>
      <c r="U122">
        <v>-0.38489795315978254</v>
      </c>
      <c r="V122">
        <v>100</v>
      </c>
      <c r="W122">
        <v>0.46946435959499927</v>
      </c>
      <c r="AZ122">
        <v>0.82140407017500805</v>
      </c>
      <c r="BA122">
        <v>0</v>
      </c>
      <c r="BB122">
        <v>1</v>
      </c>
      <c r="BC122">
        <v>51</v>
      </c>
      <c r="BD122">
        <v>67</v>
      </c>
      <c r="BE122">
        <v>5.555555555555558E-2</v>
      </c>
      <c r="BF122">
        <v>0.30208333333333337</v>
      </c>
      <c r="BG122">
        <v>0</v>
      </c>
    </row>
    <row r="123" spans="1:59" x14ac:dyDescent="0.45">
      <c r="A123">
        <v>14.8</v>
      </c>
      <c r="B123">
        <v>74</v>
      </c>
      <c r="C123">
        <v>6</v>
      </c>
      <c r="D123">
        <v>1.927</v>
      </c>
      <c r="E123">
        <v>249</v>
      </c>
      <c r="F123">
        <v>2</v>
      </c>
      <c r="G123">
        <v>1</v>
      </c>
      <c r="H123">
        <v>29</v>
      </c>
      <c r="I123">
        <v>7</v>
      </c>
      <c r="J123">
        <v>2</v>
      </c>
      <c r="K123">
        <v>58</v>
      </c>
      <c r="L123">
        <v>0</v>
      </c>
      <c r="M123">
        <v>171</v>
      </c>
      <c r="N123">
        <v>1</v>
      </c>
      <c r="O123">
        <v>0</v>
      </c>
      <c r="P123">
        <v>1</v>
      </c>
      <c r="Q123">
        <v>1</v>
      </c>
      <c r="R123">
        <v>0.93507401854810979</v>
      </c>
      <c r="S123">
        <v>0.93507401854810979</v>
      </c>
      <c r="T123">
        <v>6.4925981451890213E-2</v>
      </c>
      <c r="U123">
        <v>-6.7129588604194448E-2</v>
      </c>
      <c r="V123">
        <v>100</v>
      </c>
      <c r="W123">
        <v>6.9434055661925925E-2</v>
      </c>
      <c r="AZ123">
        <v>0.82351838155022383</v>
      </c>
      <c r="BA123">
        <v>0</v>
      </c>
      <c r="BB123">
        <v>1</v>
      </c>
      <c r="BC123">
        <v>51</v>
      </c>
      <c r="BD123">
        <v>68</v>
      </c>
      <c r="BE123">
        <v>5.555555555555558E-2</v>
      </c>
      <c r="BF123">
        <v>0.29166666666666663</v>
      </c>
      <c r="BG123">
        <v>0</v>
      </c>
    </row>
    <row r="124" spans="1:59" x14ac:dyDescent="0.45">
      <c r="A124">
        <v>14.8</v>
      </c>
      <c r="B124">
        <v>91</v>
      </c>
      <c r="C124">
        <v>2</v>
      </c>
      <c r="D124">
        <v>1.968</v>
      </c>
      <c r="E124">
        <v>164</v>
      </c>
      <c r="F124">
        <v>1</v>
      </c>
      <c r="G124">
        <v>0</v>
      </c>
      <c r="H124">
        <v>33</v>
      </c>
      <c r="I124">
        <v>5</v>
      </c>
      <c r="J124">
        <v>2</v>
      </c>
      <c r="K124">
        <v>98</v>
      </c>
      <c r="L124">
        <v>0</v>
      </c>
      <c r="M124">
        <v>194</v>
      </c>
      <c r="N124">
        <v>1</v>
      </c>
      <c r="O124">
        <v>0</v>
      </c>
      <c r="P124">
        <v>1</v>
      </c>
      <c r="Q124">
        <v>1</v>
      </c>
      <c r="R124">
        <v>0.97312839293810272</v>
      </c>
      <c r="S124">
        <v>0.97312839293810272</v>
      </c>
      <c r="T124">
        <v>2.6871607061897285E-2</v>
      </c>
      <c r="U124">
        <v>-2.7239249758356999E-2</v>
      </c>
      <c r="V124">
        <v>100</v>
      </c>
      <c r="W124">
        <v>2.7613629667885452E-2</v>
      </c>
      <c r="AZ124">
        <v>0.82446030800326942</v>
      </c>
      <c r="BA124">
        <v>0</v>
      </c>
      <c r="BB124">
        <v>1</v>
      </c>
      <c r="BC124">
        <v>51</v>
      </c>
      <c r="BD124">
        <v>69</v>
      </c>
      <c r="BE124">
        <v>5.555555555555558E-2</v>
      </c>
      <c r="BF124">
        <v>0.28125</v>
      </c>
      <c r="BG124">
        <v>0</v>
      </c>
    </row>
    <row r="125" spans="1:59" x14ac:dyDescent="0.45">
      <c r="A125">
        <v>14.9</v>
      </c>
      <c r="B125">
        <v>59</v>
      </c>
      <c r="C125">
        <v>6</v>
      </c>
      <c r="D125">
        <v>0.7</v>
      </c>
      <c r="E125">
        <v>214</v>
      </c>
      <c r="F125">
        <v>2</v>
      </c>
      <c r="G125">
        <v>0</v>
      </c>
      <c r="H125">
        <v>41</v>
      </c>
      <c r="I125">
        <v>4</v>
      </c>
      <c r="J125">
        <v>3</v>
      </c>
      <c r="K125">
        <v>45</v>
      </c>
      <c r="L125">
        <v>0</v>
      </c>
      <c r="M125">
        <v>182</v>
      </c>
      <c r="N125">
        <v>1</v>
      </c>
      <c r="O125">
        <v>0</v>
      </c>
      <c r="P125">
        <v>1</v>
      </c>
      <c r="Q125">
        <v>1</v>
      </c>
      <c r="R125">
        <v>0.58050697806027562</v>
      </c>
      <c r="S125">
        <v>0.58050697806027562</v>
      </c>
      <c r="T125">
        <v>0.41949302193972438</v>
      </c>
      <c r="U125">
        <v>-0.54385345714077116</v>
      </c>
      <c r="V125">
        <v>100</v>
      </c>
      <c r="W125">
        <v>0.72263217806861091</v>
      </c>
      <c r="AZ125">
        <v>0.82658939137789045</v>
      </c>
      <c r="BA125">
        <v>0</v>
      </c>
      <c r="BB125">
        <v>1</v>
      </c>
      <c r="BC125">
        <v>51</v>
      </c>
      <c r="BD125">
        <v>70</v>
      </c>
      <c r="BE125">
        <v>5.555555555555558E-2</v>
      </c>
      <c r="BF125">
        <v>0.27083333333333337</v>
      </c>
      <c r="BG125">
        <v>0</v>
      </c>
    </row>
    <row r="126" spans="1:59" x14ac:dyDescent="0.45">
      <c r="A126">
        <v>15.3</v>
      </c>
      <c r="B126">
        <v>117</v>
      </c>
      <c r="C126">
        <v>2</v>
      </c>
      <c r="D126">
        <v>0.104</v>
      </c>
      <c r="E126">
        <v>253</v>
      </c>
      <c r="F126">
        <v>2</v>
      </c>
      <c r="G126">
        <v>1</v>
      </c>
      <c r="H126">
        <v>52</v>
      </c>
      <c r="I126">
        <v>15</v>
      </c>
      <c r="J126">
        <v>3</v>
      </c>
      <c r="K126">
        <v>59</v>
      </c>
      <c r="L126">
        <v>0</v>
      </c>
      <c r="M126">
        <v>169</v>
      </c>
      <c r="N126">
        <v>1</v>
      </c>
      <c r="O126">
        <v>0</v>
      </c>
      <c r="P126">
        <v>1</v>
      </c>
      <c r="Q126">
        <v>1</v>
      </c>
      <c r="R126">
        <v>0.78963514180835137</v>
      </c>
      <c r="S126">
        <v>0.78963514180835137</v>
      </c>
      <c r="T126">
        <v>0.21036485819164863</v>
      </c>
      <c r="U126">
        <v>-0.2361842860169093</v>
      </c>
      <c r="V126">
        <v>100</v>
      </c>
      <c r="W126">
        <v>0.26640766988901982</v>
      </c>
      <c r="AZ126">
        <v>0.83226046169264045</v>
      </c>
      <c r="BA126">
        <v>0</v>
      </c>
      <c r="BB126">
        <v>1</v>
      </c>
      <c r="BC126">
        <v>51</v>
      </c>
      <c r="BD126">
        <v>71</v>
      </c>
      <c r="BE126">
        <v>5.555555555555558E-2</v>
      </c>
      <c r="BF126">
        <v>0.26041666666666663</v>
      </c>
      <c r="BG126">
        <v>0</v>
      </c>
    </row>
    <row r="127" spans="1:59" x14ac:dyDescent="0.45">
      <c r="A127">
        <v>15.4</v>
      </c>
      <c r="B127">
        <v>58</v>
      </c>
      <c r="C127">
        <v>6</v>
      </c>
      <c r="D127">
        <v>1.623</v>
      </c>
      <c r="E127">
        <v>209</v>
      </c>
      <c r="F127">
        <v>1</v>
      </c>
      <c r="G127">
        <v>1</v>
      </c>
      <c r="H127">
        <v>45</v>
      </c>
      <c r="I127">
        <v>10</v>
      </c>
      <c r="J127">
        <v>3</v>
      </c>
      <c r="K127">
        <v>45</v>
      </c>
      <c r="L127">
        <v>1</v>
      </c>
      <c r="M127">
        <v>187</v>
      </c>
      <c r="N127">
        <v>0</v>
      </c>
      <c r="O127">
        <v>1</v>
      </c>
      <c r="P127">
        <v>1</v>
      </c>
      <c r="Q127">
        <v>0</v>
      </c>
      <c r="R127">
        <v>0.23846521361115983</v>
      </c>
      <c r="S127">
        <v>0.23846521361115983</v>
      </c>
      <c r="T127">
        <v>0.7615347863888402</v>
      </c>
      <c r="U127">
        <v>-0.27241942628668564</v>
      </c>
      <c r="V127">
        <v>100</v>
      </c>
      <c r="W127">
        <v>0.31313765027327234</v>
      </c>
      <c r="AZ127">
        <v>0.83578040855052793</v>
      </c>
      <c r="BA127">
        <v>0</v>
      </c>
      <c r="BB127">
        <v>1</v>
      </c>
      <c r="BC127">
        <v>51</v>
      </c>
      <c r="BD127">
        <v>72</v>
      </c>
      <c r="BE127">
        <v>5.555555555555558E-2</v>
      </c>
      <c r="BF127">
        <v>0.25</v>
      </c>
      <c r="BG127">
        <v>0</v>
      </c>
    </row>
    <row r="128" spans="1:59" x14ac:dyDescent="0.45">
      <c r="A128">
        <v>15.5</v>
      </c>
      <c r="B128">
        <v>75</v>
      </c>
      <c r="C128">
        <v>4</v>
      </c>
      <c r="D128">
        <v>0.185</v>
      </c>
      <c r="E128">
        <v>166</v>
      </c>
      <c r="F128">
        <v>5</v>
      </c>
      <c r="G128">
        <v>0</v>
      </c>
      <c r="H128">
        <v>29</v>
      </c>
      <c r="I128">
        <v>15</v>
      </c>
      <c r="J128">
        <v>1</v>
      </c>
      <c r="K128">
        <v>97</v>
      </c>
      <c r="L128">
        <v>1</v>
      </c>
      <c r="M128">
        <v>187</v>
      </c>
      <c r="N128">
        <v>0</v>
      </c>
      <c r="O128">
        <v>1</v>
      </c>
      <c r="P128">
        <v>1</v>
      </c>
      <c r="Q128">
        <v>0</v>
      </c>
      <c r="R128">
        <v>0.94495090026734052</v>
      </c>
      <c r="S128">
        <v>0.94495090026734052</v>
      </c>
      <c r="T128">
        <v>5.5049099732659479E-2</v>
      </c>
      <c r="U128">
        <v>-2.8995297695773341</v>
      </c>
      <c r="V128">
        <v>0</v>
      </c>
      <c r="W128">
        <v>17.165601342372561</v>
      </c>
      <c r="AZ128">
        <v>0.83763930723455116</v>
      </c>
      <c r="BA128">
        <v>0</v>
      </c>
      <c r="BB128">
        <v>1</v>
      </c>
      <c r="BC128">
        <v>51</v>
      </c>
      <c r="BD128">
        <v>73</v>
      </c>
      <c r="BE128">
        <v>5.555555555555558E-2</v>
      </c>
      <c r="BF128">
        <v>0.23958333333333337</v>
      </c>
      <c r="BG128">
        <v>0</v>
      </c>
    </row>
    <row r="129" spans="1:59" x14ac:dyDescent="0.45">
      <c r="A129">
        <v>15.6</v>
      </c>
      <c r="B129">
        <v>67</v>
      </c>
      <c r="C129">
        <v>13</v>
      </c>
      <c r="D129">
        <v>1.4610000000000001</v>
      </c>
      <c r="E129">
        <v>180</v>
      </c>
      <c r="F129">
        <v>4</v>
      </c>
      <c r="G129">
        <v>0</v>
      </c>
      <c r="H129">
        <v>44</v>
      </c>
      <c r="I129">
        <v>10</v>
      </c>
      <c r="J129">
        <v>3</v>
      </c>
      <c r="K129">
        <v>44</v>
      </c>
      <c r="L129">
        <v>0</v>
      </c>
      <c r="M129">
        <v>187</v>
      </c>
      <c r="N129">
        <v>0</v>
      </c>
      <c r="O129">
        <v>1</v>
      </c>
      <c r="P129">
        <v>1</v>
      </c>
      <c r="Q129">
        <v>0</v>
      </c>
      <c r="R129">
        <v>0.90577423677299806</v>
      </c>
      <c r="S129">
        <v>0.90577423677299806</v>
      </c>
      <c r="T129">
        <v>9.4225763227001935E-2</v>
      </c>
      <c r="U129">
        <v>-2.3620616398139647</v>
      </c>
      <c r="V129">
        <v>0</v>
      </c>
      <c r="W129">
        <v>9.612808702762873</v>
      </c>
      <c r="AZ129">
        <v>0.84485997140726388</v>
      </c>
      <c r="BA129">
        <v>0</v>
      </c>
      <c r="BB129">
        <v>1</v>
      </c>
      <c r="BC129">
        <v>51</v>
      </c>
      <c r="BD129">
        <v>74</v>
      </c>
      <c r="BE129">
        <v>5.555555555555558E-2</v>
      </c>
      <c r="BF129">
        <v>0.22916666666666663</v>
      </c>
      <c r="BG129">
        <v>0</v>
      </c>
    </row>
    <row r="130" spans="1:59" x14ac:dyDescent="0.45">
      <c r="A130">
        <v>15.7</v>
      </c>
      <c r="B130">
        <v>67</v>
      </c>
      <c r="C130">
        <v>9</v>
      </c>
      <c r="D130">
        <v>0.05</v>
      </c>
      <c r="E130">
        <v>228</v>
      </c>
      <c r="F130">
        <v>4</v>
      </c>
      <c r="G130">
        <v>1</v>
      </c>
      <c r="H130">
        <v>31</v>
      </c>
      <c r="I130">
        <v>13</v>
      </c>
      <c r="J130">
        <v>1</v>
      </c>
      <c r="K130">
        <v>70</v>
      </c>
      <c r="L130">
        <v>1</v>
      </c>
      <c r="M130">
        <v>181</v>
      </c>
      <c r="N130">
        <v>0</v>
      </c>
      <c r="O130">
        <v>1</v>
      </c>
      <c r="P130">
        <v>1</v>
      </c>
      <c r="Q130">
        <v>0</v>
      </c>
      <c r="R130">
        <v>0.78756788281422441</v>
      </c>
      <c r="S130">
        <v>0.78756788281422441</v>
      </c>
      <c r="T130">
        <v>0.21243211718577559</v>
      </c>
      <c r="U130">
        <v>-1.5491327901897451</v>
      </c>
      <c r="V130">
        <v>0</v>
      </c>
      <c r="W130">
        <v>3.7073861205529606</v>
      </c>
      <c r="AZ130">
        <v>0.84582358741683439</v>
      </c>
      <c r="BA130">
        <v>0</v>
      </c>
      <c r="BB130">
        <v>1</v>
      </c>
      <c r="BC130">
        <v>51</v>
      </c>
      <c r="BD130">
        <v>75</v>
      </c>
      <c r="BE130">
        <v>5.555555555555558E-2</v>
      </c>
      <c r="BF130">
        <v>0.21875</v>
      </c>
      <c r="BG130">
        <v>0</v>
      </c>
    </row>
    <row r="131" spans="1:59" x14ac:dyDescent="0.45">
      <c r="A131">
        <v>15.8</v>
      </c>
      <c r="B131">
        <v>88</v>
      </c>
      <c r="C131">
        <v>18</v>
      </c>
      <c r="D131">
        <v>1</v>
      </c>
      <c r="E131">
        <v>283</v>
      </c>
      <c r="F131">
        <v>2</v>
      </c>
      <c r="G131">
        <v>0</v>
      </c>
      <c r="H131">
        <v>40</v>
      </c>
      <c r="I131">
        <v>8</v>
      </c>
      <c r="J131">
        <v>3</v>
      </c>
      <c r="K131">
        <v>64</v>
      </c>
      <c r="L131">
        <v>0</v>
      </c>
      <c r="M131">
        <v>177</v>
      </c>
      <c r="N131">
        <v>1</v>
      </c>
      <c r="O131">
        <v>0</v>
      </c>
      <c r="P131">
        <v>1</v>
      </c>
      <c r="Q131">
        <v>1</v>
      </c>
      <c r="R131">
        <v>0.95483275139276735</v>
      </c>
      <c r="S131">
        <v>0.95483275139276735</v>
      </c>
      <c r="T131">
        <v>4.5167248607232646E-2</v>
      </c>
      <c r="U131">
        <v>-4.6219083270013603E-2</v>
      </c>
      <c r="V131">
        <v>100</v>
      </c>
      <c r="W131">
        <v>4.7303832573138513E-2</v>
      </c>
      <c r="AZ131">
        <v>0.84980838133621983</v>
      </c>
      <c r="BA131">
        <v>0</v>
      </c>
      <c r="BB131">
        <v>1</v>
      </c>
      <c r="BC131">
        <v>51</v>
      </c>
      <c r="BD131">
        <v>76</v>
      </c>
      <c r="BE131">
        <v>5.555555555555558E-2</v>
      </c>
      <c r="BF131">
        <v>0.20833333333333337</v>
      </c>
      <c r="BG131">
        <v>0</v>
      </c>
    </row>
    <row r="132" spans="1:59" x14ac:dyDescent="0.45">
      <c r="A132">
        <v>15.9</v>
      </c>
      <c r="B132">
        <v>66</v>
      </c>
      <c r="C132">
        <v>9</v>
      </c>
      <c r="D132">
        <v>9.1999999999999998E-2</v>
      </c>
      <c r="E132">
        <v>230</v>
      </c>
      <c r="F132">
        <v>4</v>
      </c>
      <c r="G132">
        <v>0</v>
      </c>
      <c r="H132">
        <v>43</v>
      </c>
      <c r="I132">
        <v>12</v>
      </c>
      <c r="J132">
        <v>3</v>
      </c>
      <c r="K132">
        <v>65</v>
      </c>
      <c r="L132">
        <v>0</v>
      </c>
      <c r="M132">
        <v>174</v>
      </c>
      <c r="N132">
        <v>0</v>
      </c>
      <c r="O132">
        <v>1</v>
      </c>
      <c r="P132">
        <v>1</v>
      </c>
      <c r="Q132">
        <v>0</v>
      </c>
      <c r="R132">
        <v>0.78868132457344742</v>
      </c>
      <c r="S132">
        <v>0.78868132457344742</v>
      </c>
      <c r="T132">
        <v>0.21131867542655258</v>
      </c>
      <c r="U132">
        <v>-1.5543879747988305</v>
      </c>
      <c r="V132">
        <v>0</v>
      </c>
      <c r="W132">
        <v>3.7321894195175718</v>
      </c>
      <c r="AZ132">
        <v>0.85408244791461851</v>
      </c>
      <c r="BA132">
        <v>0</v>
      </c>
      <c r="BB132">
        <v>1</v>
      </c>
      <c r="BC132">
        <v>51</v>
      </c>
      <c r="BD132">
        <v>77</v>
      </c>
      <c r="BE132">
        <v>5.555555555555558E-2</v>
      </c>
      <c r="BF132">
        <v>0.19791666666666663</v>
      </c>
      <c r="BG132">
        <v>0</v>
      </c>
    </row>
    <row r="133" spans="1:59" x14ac:dyDescent="0.45">
      <c r="A133">
        <v>15.9</v>
      </c>
      <c r="B133">
        <v>84</v>
      </c>
      <c r="C133">
        <v>9</v>
      </c>
      <c r="D133">
        <v>1.2589999999999999</v>
      </c>
      <c r="E133">
        <v>175</v>
      </c>
      <c r="F133">
        <v>1</v>
      </c>
      <c r="G133">
        <v>1</v>
      </c>
      <c r="H133">
        <v>31</v>
      </c>
      <c r="I133">
        <v>8</v>
      </c>
      <c r="J133">
        <v>2</v>
      </c>
      <c r="K133">
        <v>76</v>
      </c>
      <c r="L133">
        <v>1</v>
      </c>
      <c r="M133">
        <v>190</v>
      </c>
      <c r="N133">
        <v>1</v>
      </c>
      <c r="O133">
        <v>0</v>
      </c>
      <c r="P133">
        <v>1</v>
      </c>
      <c r="Q133">
        <v>1</v>
      </c>
      <c r="R133">
        <v>0.67428193584121698</v>
      </c>
      <c r="S133">
        <v>0.67428193584121698</v>
      </c>
      <c r="T133">
        <v>0.32571806415878302</v>
      </c>
      <c r="U133">
        <v>-0.39410695309886346</v>
      </c>
      <c r="V133">
        <v>100</v>
      </c>
      <c r="W133">
        <v>0.48305915796546656</v>
      </c>
      <c r="AZ133">
        <v>0.86995638711170542</v>
      </c>
      <c r="BA133">
        <v>0</v>
      </c>
      <c r="BB133">
        <v>1</v>
      </c>
      <c r="BC133">
        <v>51</v>
      </c>
      <c r="BD133">
        <v>78</v>
      </c>
      <c r="BE133">
        <v>5.555555555555558E-2</v>
      </c>
      <c r="BF133">
        <v>0.1875</v>
      </c>
      <c r="BG133">
        <v>0</v>
      </c>
    </row>
    <row r="134" spans="1:59" x14ac:dyDescent="0.45">
      <c r="A134">
        <v>16.100000000000001</v>
      </c>
      <c r="B134">
        <v>98</v>
      </c>
      <c r="C134">
        <v>3</v>
      </c>
      <c r="D134">
        <v>0.97399999999999998</v>
      </c>
      <c r="E134">
        <v>201</v>
      </c>
      <c r="F134">
        <v>1</v>
      </c>
      <c r="G134">
        <v>1</v>
      </c>
      <c r="H134">
        <v>37</v>
      </c>
      <c r="I134">
        <v>6</v>
      </c>
      <c r="J134">
        <v>3</v>
      </c>
      <c r="K134">
        <v>106</v>
      </c>
      <c r="L134">
        <v>0</v>
      </c>
      <c r="M134">
        <v>194</v>
      </c>
      <c r="N134">
        <v>1</v>
      </c>
      <c r="O134">
        <v>0</v>
      </c>
      <c r="P134">
        <v>1</v>
      </c>
      <c r="Q134">
        <v>1</v>
      </c>
      <c r="R134">
        <v>0.91149774297467667</v>
      </c>
      <c r="S134">
        <v>0.91149774297467667</v>
      </c>
      <c r="T134">
        <v>8.8502257025323328E-2</v>
      </c>
      <c r="U134">
        <v>-9.2666161032500749E-2</v>
      </c>
      <c r="V134">
        <v>100</v>
      </c>
      <c r="W134">
        <v>9.7095420923913475E-2</v>
      </c>
      <c r="AZ134">
        <v>0.87449497857233194</v>
      </c>
      <c r="BA134">
        <v>0</v>
      </c>
      <c r="BB134">
        <v>1</v>
      </c>
      <c r="BC134">
        <v>51</v>
      </c>
      <c r="BD134">
        <v>79</v>
      </c>
      <c r="BE134">
        <v>5.555555555555558E-2</v>
      </c>
      <c r="BF134">
        <v>0.17708333333333337</v>
      </c>
      <c r="BG134">
        <v>0</v>
      </c>
    </row>
    <row r="135" spans="1:59" x14ac:dyDescent="0.45">
      <c r="A135">
        <v>16.2</v>
      </c>
      <c r="B135">
        <v>67</v>
      </c>
      <c r="C135">
        <v>8</v>
      </c>
      <c r="D135">
        <v>4.4999999999999998E-2</v>
      </c>
      <c r="E135">
        <v>187</v>
      </c>
      <c r="F135">
        <v>0</v>
      </c>
      <c r="G135">
        <v>1</v>
      </c>
      <c r="H135">
        <v>29</v>
      </c>
      <c r="I135">
        <v>13</v>
      </c>
      <c r="J135">
        <v>1</v>
      </c>
      <c r="K135">
        <v>45</v>
      </c>
      <c r="L135">
        <v>1</v>
      </c>
      <c r="M135">
        <v>192</v>
      </c>
      <c r="N135">
        <v>1</v>
      </c>
      <c r="O135">
        <v>0</v>
      </c>
      <c r="P135">
        <v>1</v>
      </c>
      <c r="Q135">
        <v>1</v>
      </c>
      <c r="R135">
        <v>0.44589452532572094</v>
      </c>
      <c r="S135">
        <v>0.44589452532572094</v>
      </c>
      <c r="T135">
        <v>0.55410547467427906</v>
      </c>
      <c r="U135">
        <v>-0.80767284523138794</v>
      </c>
      <c r="V135">
        <v>0</v>
      </c>
      <c r="W135">
        <v>1.2426828391075473</v>
      </c>
      <c r="AZ135">
        <v>0.88188188616391894</v>
      </c>
      <c r="BA135">
        <v>0</v>
      </c>
      <c r="BB135">
        <v>1</v>
      </c>
      <c r="BC135">
        <v>51</v>
      </c>
      <c r="BD135">
        <v>80</v>
      </c>
      <c r="BE135">
        <v>5.555555555555558E-2</v>
      </c>
      <c r="BF135">
        <v>0.16666666666666663</v>
      </c>
      <c r="BG135">
        <v>0</v>
      </c>
    </row>
    <row r="136" spans="1:59" x14ac:dyDescent="0.45">
      <c r="A136">
        <v>16.2</v>
      </c>
      <c r="B136">
        <v>67</v>
      </c>
      <c r="C136">
        <v>9</v>
      </c>
      <c r="D136">
        <v>0.63700000000000001</v>
      </c>
      <c r="E136">
        <v>188</v>
      </c>
      <c r="F136">
        <v>4</v>
      </c>
      <c r="G136">
        <v>1</v>
      </c>
      <c r="H136">
        <v>30</v>
      </c>
      <c r="I136">
        <v>12</v>
      </c>
      <c r="J136">
        <v>1</v>
      </c>
      <c r="K136">
        <v>49</v>
      </c>
      <c r="L136">
        <v>1</v>
      </c>
      <c r="M136">
        <v>190</v>
      </c>
      <c r="N136">
        <v>0</v>
      </c>
      <c r="O136">
        <v>1</v>
      </c>
      <c r="P136">
        <v>1</v>
      </c>
      <c r="Q136">
        <v>0</v>
      </c>
      <c r="R136">
        <v>0.81279656412489232</v>
      </c>
      <c r="S136">
        <v>0.81279656412489232</v>
      </c>
      <c r="T136">
        <v>0.18720343587510768</v>
      </c>
      <c r="U136">
        <v>-1.6755593610733837</v>
      </c>
      <c r="V136">
        <v>0</v>
      </c>
      <c r="W136">
        <v>4.3417822986280425</v>
      </c>
      <c r="AZ136">
        <v>0.88786506226704676</v>
      </c>
      <c r="BA136">
        <v>0</v>
      </c>
      <c r="BB136">
        <v>1</v>
      </c>
      <c r="BC136">
        <v>51</v>
      </c>
      <c r="BD136">
        <v>81</v>
      </c>
      <c r="BE136">
        <v>5.555555555555558E-2</v>
      </c>
      <c r="BF136">
        <v>0.15625</v>
      </c>
      <c r="BG136">
        <v>0</v>
      </c>
    </row>
    <row r="137" spans="1:59" x14ac:dyDescent="0.45">
      <c r="A137">
        <v>16.3</v>
      </c>
      <c r="B137">
        <v>102</v>
      </c>
      <c r="C137">
        <v>12</v>
      </c>
      <c r="D137">
        <v>8.4000000000000005E-2</v>
      </c>
      <c r="E137">
        <v>249</v>
      </c>
      <c r="F137">
        <v>2</v>
      </c>
      <c r="G137">
        <v>1</v>
      </c>
      <c r="H137">
        <v>38</v>
      </c>
      <c r="I137">
        <v>11</v>
      </c>
      <c r="J137">
        <v>2</v>
      </c>
      <c r="K137">
        <v>114</v>
      </c>
      <c r="L137">
        <v>1</v>
      </c>
      <c r="M137">
        <v>177</v>
      </c>
      <c r="N137">
        <v>1</v>
      </c>
      <c r="O137">
        <v>0</v>
      </c>
      <c r="P137">
        <v>1</v>
      </c>
      <c r="Q137">
        <v>1</v>
      </c>
      <c r="R137">
        <v>0.73509034982973831</v>
      </c>
      <c r="S137">
        <v>0.73509034982973831</v>
      </c>
      <c r="T137">
        <v>0.26490965017026169</v>
      </c>
      <c r="U137">
        <v>-0.30776186238553205</v>
      </c>
      <c r="V137">
        <v>100</v>
      </c>
      <c r="W137">
        <v>0.36037699342893031</v>
      </c>
      <c r="AZ137">
        <v>0.88995671705958401</v>
      </c>
      <c r="BA137">
        <v>0</v>
      </c>
      <c r="BB137">
        <v>1</v>
      </c>
      <c r="BC137">
        <v>51</v>
      </c>
      <c r="BD137">
        <v>82</v>
      </c>
      <c r="BE137">
        <v>5.555555555555558E-2</v>
      </c>
      <c r="BF137">
        <v>0.14583333333333337</v>
      </c>
      <c r="BG137">
        <v>0</v>
      </c>
    </row>
    <row r="138" spans="1:59" x14ac:dyDescent="0.45">
      <c r="A138">
        <v>16.7</v>
      </c>
      <c r="B138">
        <v>68</v>
      </c>
      <c r="C138">
        <v>4</v>
      </c>
      <c r="D138">
        <v>2.3519999999999999</v>
      </c>
      <c r="E138">
        <v>209</v>
      </c>
      <c r="F138">
        <v>0</v>
      </c>
      <c r="G138">
        <v>1</v>
      </c>
      <c r="H138">
        <v>30</v>
      </c>
      <c r="I138">
        <v>12</v>
      </c>
      <c r="J138">
        <v>2</v>
      </c>
      <c r="K138">
        <v>51</v>
      </c>
      <c r="L138">
        <v>1</v>
      </c>
      <c r="M138">
        <v>189</v>
      </c>
      <c r="N138">
        <v>1</v>
      </c>
      <c r="O138">
        <v>0</v>
      </c>
      <c r="P138">
        <v>1</v>
      </c>
      <c r="Q138">
        <v>1</v>
      </c>
      <c r="R138">
        <v>0.71457694491801149</v>
      </c>
      <c r="S138">
        <v>0.71457694491801149</v>
      </c>
      <c r="T138">
        <v>0.28542305508198851</v>
      </c>
      <c r="U138">
        <v>-0.33606459683238632</v>
      </c>
      <c r="V138">
        <v>100</v>
      </c>
      <c r="W138">
        <v>0.39942942059897713</v>
      </c>
      <c r="AZ138">
        <v>0.89270084324437227</v>
      </c>
      <c r="BA138">
        <v>0</v>
      </c>
      <c r="BB138">
        <v>1</v>
      </c>
      <c r="BC138">
        <v>51</v>
      </c>
      <c r="BD138">
        <v>83</v>
      </c>
      <c r="BE138">
        <v>5.555555555555558E-2</v>
      </c>
      <c r="BF138">
        <v>0.13541666666666663</v>
      </c>
      <c r="BG138">
        <v>0</v>
      </c>
    </row>
    <row r="139" spans="1:59" x14ac:dyDescent="0.45">
      <c r="A139">
        <v>16.8</v>
      </c>
      <c r="B139">
        <v>86</v>
      </c>
      <c r="C139">
        <v>8</v>
      </c>
      <c r="D139">
        <v>2.2839999999999998</v>
      </c>
      <c r="E139">
        <v>201</v>
      </c>
      <c r="F139">
        <v>0</v>
      </c>
      <c r="G139">
        <v>1</v>
      </c>
      <c r="H139">
        <v>38</v>
      </c>
      <c r="I139">
        <v>10</v>
      </c>
      <c r="J139">
        <v>2</v>
      </c>
      <c r="K139">
        <v>78</v>
      </c>
      <c r="L139">
        <v>1</v>
      </c>
      <c r="M139">
        <v>192</v>
      </c>
      <c r="N139">
        <v>1</v>
      </c>
      <c r="O139">
        <v>0</v>
      </c>
      <c r="P139">
        <v>1</v>
      </c>
      <c r="Q139">
        <v>1</v>
      </c>
      <c r="R139">
        <v>0.71396961588261998</v>
      </c>
      <c r="S139">
        <v>0.71396961588261998</v>
      </c>
      <c r="T139">
        <v>0.28603038411738002</v>
      </c>
      <c r="U139">
        <v>-0.3369148723342798</v>
      </c>
      <c r="V139">
        <v>100</v>
      </c>
      <c r="W139">
        <v>0.40061982716699363</v>
      </c>
      <c r="AZ139">
        <v>0.89512194070745343</v>
      </c>
      <c r="BA139">
        <v>0</v>
      </c>
      <c r="BB139">
        <v>1</v>
      </c>
      <c r="BC139">
        <v>51</v>
      </c>
      <c r="BD139">
        <v>84</v>
      </c>
      <c r="BE139">
        <v>5.555555555555558E-2</v>
      </c>
      <c r="BF139">
        <v>0.125</v>
      </c>
      <c r="BG139">
        <v>2.3148148148148112E-3</v>
      </c>
    </row>
    <row r="140" spans="1:59" x14ac:dyDescent="0.45">
      <c r="A140">
        <v>16.899999999999999</v>
      </c>
      <c r="B140">
        <v>85</v>
      </c>
      <c r="C140">
        <v>12</v>
      </c>
      <c r="D140">
        <v>1.86</v>
      </c>
      <c r="E140">
        <v>311</v>
      </c>
      <c r="F140">
        <v>2</v>
      </c>
      <c r="G140">
        <v>1</v>
      </c>
      <c r="H140">
        <v>37</v>
      </c>
      <c r="I140">
        <v>13</v>
      </c>
      <c r="J140">
        <v>2</v>
      </c>
      <c r="K140">
        <v>62</v>
      </c>
      <c r="L140">
        <v>1</v>
      </c>
      <c r="M140">
        <v>172</v>
      </c>
      <c r="N140">
        <v>1</v>
      </c>
      <c r="O140">
        <v>0</v>
      </c>
      <c r="P140">
        <v>1</v>
      </c>
      <c r="Q140">
        <v>1</v>
      </c>
      <c r="R140">
        <v>0.86995638711170542</v>
      </c>
      <c r="S140">
        <v>0.86995638711170542</v>
      </c>
      <c r="T140">
        <v>0.13004361288829458</v>
      </c>
      <c r="U140">
        <v>-0.13931219834670633</v>
      </c>
      <c r="V140">
        <v>100</v>
      </c>
      <c r="W140">
        <v>0.14948291065491831</v>
      </c>
      <c r="AZ140">
        <v>0.90577423677299806</v>
      </c>
      <c r="BA140">
        <v>1</v>
      </c>
      <c r="BB140">
        <v>0</v>
      </c>
      <c r="BC140">
        <v>52</v>
      </c>
      <c r="BD140">
        <v>84</v>
      </c>
      <c r="BE140">
        <v>3.703703703703709E-2</v>
      </c>
      <c r="BF140">
        <v>0.125</v>
      </c>
      <c r="BG140">
        <v>0</v>
      </c>
    </row>
    <row r="141" spans="1:59" x14ac:dyDescent="0.45">
      <c r="A141">
        <v>17</v>
      </c>
      <c r="B141">
        <v>75</v>
      </c>
      <c r="C141">
        <v>7</v>
      </c>
      <c r="D141">
        <v>0.995</v>
      </c>
      <c r="E141">
        <v>185</v>
      </c>
      <c r="F141">
        <v>2</v>
      </c>
      <c r="G141">
        <v>1</v>
      </c>
      <c r="H141">
        <v>30</v>
      </c>
      <c r="I141">
        <v>10</v>
      </c>
      <c r="J141">
        <v>2</v>
      </c>
      <c r="K141">
        <v>58</v>
      </c>
      <c r="L141">
        <v>1</v>
      </c>
      <c r="M141">
        <v>189</v>
      </c>
      <c r="N141">
        <v>1</v>
      </c>
      <c r="O141">
        <v>0</v>
      </c>
      <c r="P141">
        <v>1</v>
      </c>
      <c r="Q141">
        <v>1</v>
      </c>
      <c r="R141">
        <v>0.61406885630352848</v>
      </c>
      <c r="S141">
        <v>0.61406885630352848</v>
      </c>
      <c r="T141">
        <v>0.38593114369647152</v>
      </c>
      <c r="U141">
        <v>-0.4876482133058207</v>
      </c>
      <c r="V141">
        <v>100</v>
      </c>
      <c r="W141">
        <v>0.6284818709413742</v>
      </c>
      <c r="AZ141">
        <v>0.91149774297467667</v>
      </c>
      <c r="BA141">
        <v>0</v>
      </c>
      <c r="BB141">
        <v>1</v>
      </c>
      <c r="BC141">
        <v>52</v>
      </c>
      <c r="BD141">
        <v>85</v>
      </c>
      <c r="BE141">
        <v>3.703703703703709E-2</v>
      </c>
      <c r="BF141">
        <v>0.11458333333333337</v>
      </c>
      <c r="BG141">
        <v>0</v>
      </c>
    </row>
    <row r="142" spans="1:59" x14ac:dyDescent="0.45">
      <c r="A142">
        <v>17.100000000000001</v>
      </c>
      <c r="B142">
        <v>65</v>
      </c>
      <c r="C142">
        <v>8</v>
      </c>
      <c r="D142">
        <v>0.93700000000000006</v>
      </c>
      <c r="E142">
        <v>215</v>
      </c>
      <c r="F142">
        <v>4</v>
      </c>
      <c r="G142">
        <v>1</v>
      </c>
      <c r="H142">
        <v>31</v>
      </c>
      <c r="I142">
        <v>12</v>
      </c>
      <c r="J142">
        <v>5</v>
      </c>
      <c r="K142">
        <v>42</v>
      </c>
      <c r="L142">
        <v>1</v>
      </c>
      <c r="M142">
        <v>192</v>
      </c>
      <c r="N142">
        <v>0</v>
      </c>
      <c r="O142">
        <v>1</v>
      </c>
      <c r="P142">
        <v>1</v>
      </c>
      <c r="Q142">
        <v>0</v>
      </c>
      <c r="R142">
        <v>0.74070285620031184</v>
      </c>
      <c r="S142">
        <v>0.74070285620031184</v>
      </c>
      <c r="T142">
        <v>0.25929714379968816</v>
      </c>
      <c r="U142">
        <v>-1.3497806015398806</v>
      </c>
      <c r="V142">
        <v>0</v>
      </c>
      <c r="W142">
        <v>2.8565793103086339</v>
      </c>
      <c r="AZ142">
        <v>0.92015400772651734</v>
      </c>
      <c r="BA142">
        <v>0</v>
      </c>
      <c r="BB142">
        <v>1</v>
      </c>
      <c r="BC142">
        <v>52</v>
      </c>
      <c r="BD142">
        <v>86</v>
      </c>
      <c r="BE142">
        <v>3.703703703703709E-2</v>
      </c>
      <c r="BF142">
        <v>0.10416666666666663</v>
      </c>
      <c r="BG142">
        <v>0</v>
      </c>
    </row>
    <row r="143" spans="1:59" x14ac:dyDescent="0.45">
      <c r="A143">
        <v>17.100000000000001</v>
      </c>
      <c r="B143">
        <v>76</v>
      </c>
      <c r="C143">
        <v>5</v>
      </c>
      <c r="D143">
        <v>0.81899999999999995</v>
      </c>
      <c r="E143">
        <v>266</v>
      </c>
      <c r="F143">
        <v>4</v>
      </c>
      <c r="G143">
        <v>1</v>
      </c>
      <c r="H143">
        <v>52</v>
      </c>
      <c r="I143">
        <v>18</v>
      </c>
      <c r="J143">
        <v>5</v>
      </c>
      <c r="K143">
        <v>87</v>
      </c>
      <c r="L143">
        <v>1</v>
      </c>
      <c r="M143">
        <v>186</v>
      </c>
      <c r="N143">
        <v>0</v>
      </c>
      <c r="O143">
        <v>1</v>
      </c>
      <c r="P143">
        <v>1</v>
      </c>
      <c r="Q143">
        <v>0</v>
      </c>
      <c r="R143">
        <v>0.65551590396661163</v>
      </c>
      <c r="S143">
        <v>0.65551590396661163</v>
      </c>
      <c r="T143">
        <v>0.34448409603338837</v>
      </c>
      <c r="U143">
        <v>-1.0657073549543428</v>
      </c>
      <c r="V143">
        <v>0</v>
      </c>
      <c r="W143">
        <v>1.9028916327767922</v>
      </c>
      <c r="AZ143">
        <v>0.92075962738612926</v>
      </c>
      <c r="BA143">
        <v>0</v>
      </c>
      <c r="BB143">
        <v>1</v>
      </c>
      <c r="BC143">
        <v>52</v>
      </c>
      <c r="BD143">
        <v>87</v>
      </c>
      <c r="BE143">
        <v>3.703703703703709E-2</v>
      </c>
      <c r="BF143">
        <v>9.375E-2</v>
      </c>
      <c r="BG143">
        <v>0</v>
      </c>
    </row>
    <row r="144" spans="1:59" x14ac:dyDescent="0.45">
      <c r="A144">
        <v>18.2</v>
      </c>
      <c r="B144">
        <v>66</v>
      </c>
      <c r="C144">
        <v>7</v>
      </c>
      <c r="D144">
        <v>1.3720000000000001</v>
      </c>
      <c r="E144">
        <v>287</v>
      </c>
      <c r="F144">
        <v>1</v>
      </c>
      <c r="G144">
        <v>1</v>
      </c>
      <c r="H144">
        <v>29</v>
      </c>
      <c r="I144">
        <v>10</v>
      </c>
      <c r="J144">
        <v>2</v>
      </c>
      <c r="K144">
        <v>66</v>
      </c>
      <c r="L144">
        <v>0</v>
      </c>
      <c r="M144">
        <v>180</v>
      </c>
      <c r="N144">
        <v>1</v>
      </c>
      <c r="O144">
        <v>0</v>
      </c>
      <c r="P144">
        <v>1</v>
      </c>
      <c r="Q144">
        <v>1</v>
      </c>
      <c r="R144">
        <v>0.89512194070745343</v>
      </c>
      <c r="S144">
        <v>0.89512194070745343</v>
      </c>
      <c r="T144">
        <v>0.10487805929254657</v>
      </c>
      <c r="U144">
        <v>-0.11079532338750016</v>
      </c>
      <c r="V144">
        <v>100</v>
      </c>
      <c r="W144">
        <v>0.11716622565374378</v>
      </c>
      <c r="AZ144">
        <v>0.92197974530168192</v>
      </c>
      <c r="BA144">
        <v>0</v>
      </c>
      <c r="BB144">
        <v>1</v>
      </c>
      <c r="BC144">
        <v>52</v>
      </c>
      <c r="BD144">
        <v>88</v>
      </c>
      <c r="BE144">
        <v>3.703703703703709E-2</v>
      </c>
      <c r="BF144">
        <v>8.333333333333337E-2</v>
      </c>
      <c r="BG144">
        <v>0</v>
      </c>
    </row>
    <row r="145" spans="1:59" x14ac:dyDescent="0.45">
      <c r="A145">
        <v>18.2</v>
      </c>
      <c r="B145">
        <v>88</v>
      </c>
      <c r="C145">
        <v>12</v>
      </c>
      <c r="D145">
        <v>1.6</v>
      </c>
      <c r="E145">
        <v>282</v>
      </c>
      <c r="F145">
        <v>0</v>
      </c>
      <c r="G145">
        <v>1</v>
      </c>
      <c r="H145">
        <v>39</v>
      </c>
      <c r="I145">
        <v>18</v>
      </c>
      <c r="J145">
        <v>1</v>
      </c>
      <c r="K145">
        <v>29</v>
      </c>
      <c r="L145">
        <v>1</v>
      </c>
      <c r="M145">
        <v>185</v>
      </c>
      <c r="N145">
        <v>1</v>
      </c>
      <c r="O145">
        <v>0</v>
      </c>
      <c r="P145">
        <v>1</v>
      </c>
      <c r="Q145">
        <v>1</v>
      </c>
      <c r="R145">
        <v>0.82135014087655478</v>
      </c>
      <c r="S145">
        <v>0.82135014087655478</v>
      </c>
      <c r="T145">
        <v>0.17864985912344522</v>
      </c>
      <c r="U145">
        <v>-0.19680577947664404</v>
      </c>
      <c r="V145">
        <v>100</v>
      </c>
      <c r="W145">
        <v>0.21750755278715592</v>
      </c>
      <c r="AZ145">
        <v>0.93276897875969977</v>
      </c>
      <c r="BA145">
        <v>0</v>
      </c>
      <c r="BB145">
        <v>1</v>
      </c>
      <c r="BC145">
        <v>52</v>
      </c>
      <c r="BD145">
        <v>89</v>
      </c>
      <c r="BE145">
        <v>3.703703703703709E-2</v>
      </c>
      <c r="BF145">
        <v>7.291666666666663E-2</v>
      </c>
      <c r="BG145">
        <v>0</v>
      </c>
    </row>
    <row r="146" spans="1:59" x14ac:dyDescent="0.45">
      <c r="A146">
        <v>18.3</v>
      </c>
      <c r="B146">
        <v>89</v>
      </c>
      <c r="C146">
        <v>6</v>
      </c>
      <c r="D146">
        <v>0.71099999999999997</v>
      </c>
      <c r="E146">
        <v>232</v>
      </c>
      <c r="F146">
        <v>4</v>
      </c>
      <c r="G146">
        <v>1</v>
      </c>
      <c r="H146">
        <v>47</v>
      </c>
      <c r="I146">
        <v>13</v>
      </c>
      <c r="J146">
        <v>3</v>
      </c>
      <c r="K146">
        <v>89</v>
      </c>
      <c r="L146">
        <v>1</v>
      </c>
      <c r="M146">
        <v>193</v>
      </c>
      <c r="N146">
        <v>0</v>
      </c>
      <c r="O146">
        <v>1</v>
      </c>
      <c r="P146">
        <v>1</v>
      </c>
      <c r="Q146">
        <v>0</v>
      </c>
      <c r="R146">
        <v>0.7129580774470996</v>
      </c>
      <c r="S146">
        <v>0.7129580774470996</v>
      </c>
      <c r="T146">
        <v>0.2870419225529004</v>
      </c>
      <c r="U146">
        <v>-1.2481270022770419</v>
      </c>
      <c r="V146">
        <v>0</v>
      </c>
      <c r="W146">
        <v>2.4838116715014165</v>
      </c>
      <c r="AZ146">
        <v>0.93507401854810979</v>
      </c>
      <c r="BA146">
        <v>0</v>
      </c>
      <c r="BB146">
        <v>1</v>
      </c>
      <c r="BC146">
        <v>52</v>
      </c>
      <c r="BD146">
        <v>90</v>
      </c>
      <c r="BE146">
        <v>3.703703703703709E-2</v>
      </c>
      <c r="BF146">
        <v>6.25E-2</v>
      </c>
      <c r="BG146">
        <v>1.1574074074074125E-3</v>
      </c>
    </row>
    <row r="147" spans="1:59" x14ac:dyDescent="0.45">
      <c r="A147">
        <v>18.5</v>
      </c>
      <c r="B147">
        <v>62</v>
      </c>
      <c r="C147">
        <v>6</v>
      </c>
      <c r="D147">
        <v>2.0190000000000001</v>
      </c>
      <c r="E147">
        <v>238</v>
      </c>
      <c r="F147">
        <v>0</v>
      </c>
      <c r="G147">
        <v>1</v>
      </c>
      <c r="H147">
        <v>32</v>
      </c>
      <c r="I147">
        <v>15</v>
      </c>
      <c r="J147">
        <v>4</v>
      </c>
      <c r="K147">
        <v>40</v>
      </c>
      <c r="L147">
        <v>1</v>
      </c>
      <c r="M147">
        <v>192</v>
      </c>
      <c r="N147">
        <v>1</v>
      </c>
      <c r="O147">
        <v>0</v>
      </c>
      <c r="P147">
        <v>1</v>
      </c>
      <c r="Q147">
        <v>1</v>
      </c>
      <c r="R147">
        <v>0.58830263148253481</v>
      </c>
      <c r="S147">
        <v>0.58830263148253481</v>
      </c>
      <c r="T147">
        <v>0.41169736851746519</v>
      </c>
      <c r="U147">
        <v>-0.53051378409345462</v>
      </c>
      <c r="V147">
        <v>100</v>
      </c>
      <c r="W147">
        <v>0.6998054172900422</v>
      </c>
      <c r="AZ147">
        <v>0.93860093366312269</v>
      </c>
      <c r="BA147">
        <v>1</v>
      </c>
      <c r="BB147">
        <v>0</v>
      </c>
      <c r="BC147">
        <v>53</v>
      </c>
      <c r="BD147">
        <v>90</v>
      </c>
      <c r="BE147">
        <v>1.851851851851849E-2</v>
      </c>
      <c r="BF147">
        <v>6.25E-2</v>
      </c>
      <c r="BG147">
        <v>1.1574074074074056E-3</v>
      </c>
    </row>
    <row r="148" spans="1:59" x14ac:dyDescent="0.45">
      <c r="A148">
        <v>19</v>
      </c>
      <c r="B148">
        <v>79</v>
      </c>
      <c r="C148">
        <v>7</v>
      </c>
      <c r="D148">
        <v>1.72</v>
      </c>
      <c r="E148">
        <v>255</v>
      </c>
      <c r="F148">
        <v>1</v>
      </c>
      <c r="G148">
        <v>1</v>
      </c>
      <c r="H148">
        <v>40</v>
      </c>
      <c r="I148">
        <v>13</v>
      </c>
      <c r="J148">
        <v>2</v>
      </c>
      <c r="K148">
        <v>64</v>
      </c>
      <c r="L148">
        <v>1</v>
      </c>
      <c r="M148">
        <v>188</v>
      </c>
      <c r="N148">
        <v>1</v>
      </c>
      <c r="O148">
        <v>0</v>
      </c>
      <c r="P148">
        <v>1</v>
      </c>
      <c r="Q148">
        <v>1</v>
      </c>
      <c r="R148">
        <v>0.61299312518929039</v>
      </c>
      <c r="S148">
        <v>0.61299312518929039</v>
      </c>
      <c r="T148">
        <v>0.38700687481070961</v>
      </c>
      <c r="U148">
        <v>-0.48940155813444197</v>
      </c>
      <c r="V148">
        <v>100</v>
      </c>
      <c r="W148">
        <v>0.63133966582611034</v>
      </c>
      <c r="AZ148">
        <v>0.94495090026734052</v>
      </c>
      <c r="BA148">
        <v>1</v>
      </c>
      <c r="BB148">
        <v>0</v>
      </c>
      <c r="BC148">
        <v>54</v>
      </c>
      <c r="BD148">
        <v>90</v>
      </c>
      <c r="BE148">
        <v>0</v>
      </c>
      <c r="BF148">
        <v>6.25E-2</v>
      </c>
      <c r="BG148">
        <v>0</v>
      </c>
    </row>
    <row r="149" spans="1:59" x14ac:dyDescent="0.45">
      <c r="A149">
        <v>19.3</v>
      </c>
      <c r="B149">
        <v>74</v>
      </c>
      <c r="C149">
        <v>7</v>
      </c>
      <c r="D149">
        <v>0.248</v>
      </c>
      <c r="E149">
        <v>301</v>
      </c>
      <c r="F149">
        <v>1</v>
      </c>
      <c r="G149">
        <v>1</v>
      </c>
      <c r="H149">
        <v>39</v>
      </c>
      <c r="I149">
        <v>21</v>
      </c>
      <c r="J149">
        <v>5</v>
      </c>
      <c r="K149">
        <v>86</v>
      </c>
      <c r="L149">
        <v>1</v>
      </c>
      <c r="M149">
        <v>187</v>
      </c>
      <c r="N149">
        <v>1</v>
      </c>
      <c r="O149">
        <v>0</v>
      </c>
      <c r="P149">
        <v>1</v>
      </c>
      <c r="Q149">
        <v>1</v>
      </c>
      <c r="R149">
        <v>0.63085792628047188</v>
      </c>
      <c r="S149">
        <v>0.63085792628047188</v>
      </c>
      <c r="T149">
        <v>0.36914207371952812</v>
      </c>
      <c r="U149">
        <v>-0.46067459824177409</v>
      </c>
      <c r="V149">
        <v>100</v>
      </c>
      <c r="W149">
        <v>0.58514295904306668</v>
      </c>
      <c r="AZ149">
        <v>0.95483275139276735</v>
      </c>
      <c r="BA149">
        <v>0</v>
      </c>
      <c r="BB149">
        <v>1</v>
      </c>
      <c r="BC149">
        <v>54</v>
      </c>
      <c r="BD149">
        <v>91</v>
      </c>
      <c r="BE149">
        <v>0</v>
      </c>
      <c r="BF149">
        <v>5.208333333333337E-2</v>
      </c>
      <c r="BG149">
        <v>0</v>
      </c>
    </row>
    <row r="150" spans="1:59" x14ac:dyDescent="0.45">
      <c r="A150">
        <v>19.5</v>
      </c>
      <c r="B150">
        <v>99</v>
      </c>
      <c r="C150">
        <v>9</v>
      </c>
      <c r="D150">
        <v>1.76</v>
      </c>
      <c r="E150">
        <v>369</v>
      </c>
      <c r="F150">
        <v>4</v>
      </c>
      <c r="G150">
        <v>1</v>
      </c>
      <c r="H150">
        <v>38</v>
      </c>
      <c r="I150">
        <v>12</v>
      </c>
      <c r="J150">
        <v>2</v>
      </c>
      <c r="K150">
        <v>68</v>
      </c>
      <c r="L150">
        <v>1</v>
      </c>
      <c r="M150">
        <v>170</v>
      </c>
      <c r="N150">
        <v>0</v>
      </c>
      <c r="O150">
        <v>1</v>
      </c>
      <c r="P150">
        <v>1</v>
      </c>
      <c r="Q150">
        <v>0</v>
      </c>
      <c r="R150">
        <v>0.93860093366312269</v>
      </c>
      <c r="S150">
        <v>0.93860093366312269</v>
      </c>
      <c r="T150">
        <v>6.1399066336877306E-2</v>
      </c>
      <c r="U150">
        <v>-2.7903606501844398</v>
      </c>
      <c r="V150">
        <v>0</v>
      </c>
      <c r="W150">
        <v>15.286892613534471</v>
      </c>
      <c r="AZ150">
        <v>0.95512714936872811</v>
      </c>
      <c r="BA150">
        <v>0</v>
      </c>
      <c r="BB150">
        <v>1</v>
      </c>
      <c r="BC150">
        <v>54</v>
      </c>
      <c r="BD150">
        <v>92</v>
      </c>
      <c r="BE150">
        <v>0</v>
      </c>
      <c r="BF150">
        <v>4.166666666666663E-2</v>
      </c>
      <c r="BG150">
        <v>0</v>
      </c>
    </row>
    <row r="151" spans="1:59" x14ac:dyDescent="0.45">
      <c r="A151">
        <v>20.399999999999999</v>
      </c>
      <c r="B151">
        <v>79</v>
      </c>
      <c r="C151">
        <v>7</v>
      </c>
      <c r="D151">
        <v>0.13100000000000001</v>
      </c>
      <c r="E151">
        <v>284</v>
      </c>
      <c r="F151">
        <v>4</v>
      </c>
      <c r="G151">
        <v>1</v>
      </c>
      <c r="H151">
        <v>38</v>
      </c>
      <c r="I151">
        <v>15</v>
      </c>
      <c r="J151">
        <v>5</v>
      </c>
      <c r="K151">
        <v>39</v>
      </c>
      <c r="L151">
        <v>1</v>
      </c>
      <c r="M151">
        <v>185</v>
      </c>
      <c r="N151">
        <v>0</v>
      </c>
      <c r="O151">
        <v>1</v>
      </c>
      <c r="P151">
        <v>1</v>
      </c>
      <c r="Q151">
        <v>0</v>
      </c>
      <c r="R151">
        <v>0.51753073335917543</v>
      </c>
      <c r="S151">
        <v>0.51753073335917543</v>
      </c>
      <c r="T151">
        <v>0.48246926664082457</v>
      </c>
      <c r="U151">
        <v>-0.72883805631297061</v>
      </c>
      <c r="V151">
        <v>0</v>
      </c>
      <c r="W151">
        <v>1.0726708811163561</v>
      </c>
      <c r="AZ151">
        <v>0.95996096062543768</v>
      </c>
      <c r="BA151">
        <v>0</v>
      </c>
      <c r="BB151">
        <v>1</v>
      </c>
      <c r="BC151">
        <v>54</v>
      </c>
      <c r="BD151">
        <v>93</v>
      </c>
      <c r="BE151">
        <v>0</v>
      </c>
      <c r="BF151">
        <v>3.125E-2</v>
      </c>
      <c r="BG151">
        <v>0</v>
      </c>
    </row>
    <row r="152" spans="1:59" x14ac:dyDescent="0.45">
      <c r="A152">
        <v>21</v>
      </c>
      <c r="B152">
        <v>89</v>
      </c>
      <c r="C152">
        <v>6</v>
      </c>
      <c r="D152">
        <v>7.4999999999999997E-2</v>
      </c>
      <c r="E152">
        <v>296</v>
      </c>
      <c r="F152">
        <v>0</v>
      </c>
      <c r="G152">
        <v>1</v>
      </c>
      <c r="H152">
        <v>37</v>
      </c>
      <c r="I152">
        <v>13</v>
      </c>
      <c r="J152">
        <v>1</v>
      </c>
      <c r="K152">
        <v>27</v>
      </c>
      <c r="L152">
        <v>1</v>
      </c>
      <c r="M152">
        <v>196</v>
      </c>
      <c r="N152">
        <v>1</v>
      </c>
      <c r="O152">
        <v>0</v>
      </c>
      <c r="P152">
        <v>1</v>
      </c>
      <c r="Q152">
        <v>1</v>
      </c>
      <c r="R152">
        <v>0.49444241146103218</v>
      </c>
      <c r="S152">
        <v>0.49444241146103218</v>
      </c>
      <c r="T152">
        <v>0.50555758853896782</v>
      </c>
      <c r="U152">
        <v>-0.70432459281836846</v>
      </c>
      <c r="V152">
        <v>0</v>
      </c>
      <c r="W152">
        <v>1.0224802258469117</v>
      </c>
      <c r="AZ152">
        <v>0.97312839293810272</v>
      </c>
      <c r="BA152">
        <v>0</v>
      </c>
      <c r="BB152">
        <v>1</v>
      </c>
      <c r="BC152">
        <v>54</v>
      </c>
      <c r="BD152">
        <v>94</v>
      </c>
      <c r="BE152">
        <v>0</v>
      </c>
      <c r="BF152">
        <v>2.083333333333337E-2</v>
      </c>
      <c r="BG152">
        <v>0</v>
      </c>
    </row>
    <row r="153" spans="1:59" x14ac:dyDescent="0.45">
      <c r="A153">
        <v>23.5</v>
      </c>
      <c r="B153">
        <v>89</v>
      </c>
      <c r="C153">
        <v>8</v>
      </c>
      <c r="D153">
        <v>1.018</v>
      </c>
      <c r="E153">
        <v>348</v>
      </c>
      <c r="F153">
        <v>0</v>
      </c>
      <c r="G153">
        <v>1</v>
      </c>
      <c r="H153">
        <v>36</v>
      </c>
      <c r="I153">
        <v>12</v>
      </c>
      <c r="J153">
        <v>1</v>
      </c>
      <c r="K153">
        <v>57</v>
      </c>
      <c r="L153">
        <v>1</v>
      </c>
      <c r="M153">
        <v>195</v>
      </c>
      <c r="N153">
        <v>1</v>
      </c>
      <c r="O153">
        <v>0</v>
      </c>
      <c r="P153">
        <v>1</v>
      </c>
      <c r="Q153">
        <v>1</v>
      </c>
      <c r="R153">
        <v>0.67564858568135966</v>
      </c>
      <c r="S153">
        <v>0.67564858568135966</v>
      </c>
      <c r="T153">
        <v>0.32435141431864034</v>
      </c>
      <c r="U153">
        <v>-0.39208218177136489</v>
      </c>
      <c r="V153">
        <v>100</v>
      </c>
      <c r="W153">
        <v>0.48005934030269193</v>
      </c>
      <c r="AZ153">
        <v>0.97945185981454741</v>
      </c>
      <c r="BA153">
        <v>0</v>
      </c>
      <c r="BB153">
        <v>1</v>
      </c>
      <c r="BC153">
        <v>54</v>
      </c>
      <c r="BD153">
        <v>95</v>
      </c>
      <c r="BE153">
        <v>0</v>
      </c>
      <c r="BF153">
        <v>1.041666666666663E-2</v>
      </c>
      <c r="BG153">
        <v>0</v>
      </c>
    </row>
    <row r="154" spans="1:59" x14ac:dyDescent="0.45">
      <c r="N154">
        <v>96</v>
      </c>
      <c r="O154">
        <v>54</v>
      </c>
      <c r="P154">
        <v>150</v>
      </c>
      <c r="S154">
        <v>96.000000000000014</v>
      </c>
      <c r="T154">
        <v>54.000000000000028</v>
      </c>
      <c r="U154">
        <v>-82.66356723827937</v>
      </c>
      <c r="V154">
        <v>71.333333333333329</v>
      </c>
      <c r="W154">
        <v>160.13646948397786</v>
      </c>
      <c r="AZ154">
        <v>0.98610754132538969</v>
      </c>
      <c r="BA154">
        <v>0</v>
      </c>
      <c r="BB154">
        <v>1</v>
      </c>
      <c r="BC154">
        <v>54</v>
      </c>
      <c r="BD154">
        <v>96</v>
      </c>
      <c r="BE154">
        <v>0</v>
      </c>
      <c r="BF154">
        <v>0</v>
      </c>
      <c r="BG154">
        <v>0</v>
      </c>
    </row>
    <row r="155" spans="1:59" x14ac:dyDescent="0.45">
      <c r="BG155">
        <v>0.76022376543209891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92E9E-6EB4-4AB7-BB74-53B63BBBDAFD}">
  <dimension ref="A1:BT169"/>
  <sheetViews>
    <sheetView workbookViewId="0">
      <selection activeCell="F23" sqref="F23"/>
    </sheetView>
  </sheetViews>
  <sheetFormatPr defaultRowHeight="14.25" x14ac:dyDescent="0.45"/>
  <cols>
    <col min="1" max="13" width="9.1328125" style="80"/>
  </cols>
  <sheetData>
    <row r="1" spans="1:72" ht="15.75" x14ac:dyDescent="0.5">
      <c r="A1" s="87" t="s">
        <v>40</v>
      </c>
      <c r="B1" s="58" t="s">
        <v>42</v>
      </c>
      <c r="C1" s="87" t="s">
        <v>43</v>
      </c>
      <c r="D1" s="87" t="s">
        <v>44</v>
      </c>
      <c r="E1" s="87" t="s">
        <v>45</v>
      </c>
      <c r="F1" s="87" t="s">
        <v>46</v>
      </c>
      <c r="G1" s="88" t="s">
        <v>49</v>
      </c>
      <c r="H1" s="87" t="s">
        <v>50</v>
      </c>
      <c r="I1" s="87" t="s">
        <v>51</v>
      </c>
      <c r="J1" s="87" t="s">
        <v>52</v>
      </c>
      <c r="K1" s="60" t="s">
        <v>55</v>
      </c>
      <c r="L1" s="59" t="s">
        <v>57</v>
      </c>
      <c r="M1" s="88" t="s">
        <v>48</v>
      </c>
      <c r="P1" t="s">
        <v>144</v>
      </c>
      <c r="BH1" t="s">
        <v>173</v>
      </c>
      <c r="BM1" t="s">
        <v>178</v>
      </c>
    </row>
    <row r="2" spans="1:72" ht="16.149999999999999" thickBot="1" x14ac:dyDescent="0.55000000000000004">
      <c r="A2" s="83">
        <v>12.5</v>
      </c>
      <c r="B2" s="82">
        <v>60</v>
      </c>
      <c r="C2" s="82">
        <v>10</v>
      </c>
      <c r="D2" s="84">
        <v>0.71199999999999997</v>
      </c>
      <c r="E2" s="82">
        <v>171</v>
      </c>
      <c r="F2" s="82">
        <v>3</v>
      </c>
      <c r="G2" s="29">
        <v>0</v>
      </c>
      <c r="H2" s="82">
        <v>33</v>
      </c>
      <c r="I2" s="82">
        <v>12</v>
      </c>
      <c r="J2" s="82">
        <v>2</v>
      </c>
      <c r="K2" s="80">
        <v>1</v>
      </c>
      <c r="L2" s="30">
        <v>178</v>
      </c>
      <c r="M2" s="82">
        <v>1</v>
      </c>
    </row>
    <row r="3" spans="1:72" ht="16.149999999999999" thickTop="1" x14ac:dyDescent="0.5">
      <c r="A3" s="83">
        <v>14.5</v>
      </c>
      <c r="B3" s="82">
        <v>69</v>
      </c>
      <c r="C3" s="82">
        <v>8</v>
      </c>
      <c r="D3" s="84">
        <v>9.0999999999999998E-2</v>
      </c>
      <c r="E3" s="82">
        <v>213</v>
      </c>
      <c r="F3" s="82">
        <v>3</v>
      </c>
      <c r="G3" s="29">
        <v>0</v>
      </c>
      <c r="H3" s="82">
        <v>33</v>
      </c>
      <c r="I3" s="82">
        <v>16</v>
      </c>
      <c r="J3" s="82">
        <v>1</v>
      </c>
      <c r="K3" s="80">
        <v>1</v>
      </c>
      <c r="L3" s="30">
        <v>178</v>
      </c>
      <c r="M3" s="82">
        <v>1</v>
      </c>
      <c r="P3" s="112" t="str">
        <f>A1</f>
        <v>Sales $m</v>
      </c>
      <c r="Q3" s="112" t="str">
        <f t="shared" ref="Q3:AA3" si="0">B1</f>
        <v>No. Staff</v>
      </c>
      <c r="R3" s="112" t="str">
        <f t="shared" si="0"/>
        <v>Age (Yrs)</v>
      </c>
      <c r="S3" s="112" t="str">
        <f t="shared" si="0"/>
        <v>GrossProfit $m</v>
      </c>
      <c r="T3" s="112" t="str">
        <f t="shared" si="0"/>
        <v>Adv.$'000</v>
      </c>
      <c r="U3" s="112" t="str">
        <f t="shared" si="0"/>
        <v>Competitors</v>
      </c>
      <c r="V3" s="112" t="str">
        <f t="shared" si="0"/>
        <v>Mng-Gender</v>
      </c>
      <c r="W3" s="112" t="str">
        <f t="shared" si="0"/>
        <v>Mng-Age</v>
      </c>
      <c r="X3" s="112" t="str">
        <f t="shared" si="0"/>
        <v>Mng-Exp</v>
      </c>
      <c r="Y3" s="112" t="str">
        <f t="shared" si="0"/>
        <v>Mng-Train</v>
      </c>
      <c r="Z3" s="112" t="str">
        <f t="shared" si="0"/>
        <v>OnlineChannel</v>
      </c>
      <c r="AA3" s="112" t="str">
        <f t="shared" si="0"/>
        <v>Basket:2017</v>
      </c>
      <c r="AB3" s="112" t="s">
        <v>145</v>
      </c>
      <c r="AC3" s="112" t="s">
        <v>146</v>
      </c>
      <c r="AD3" s="112" t="s">
        <v>99</v>
      </c>
      <c r="AE3" s="112" t="s">
        <v>147</v>
      </c>
      <c r="AF3" s="112" t="s">
        <v>148</v>
      </c>
      <c r="AG3" s="112" t="s">
        <v>149</v>
      </c>
      <c r="AH3" s="112" t="s">
        <v>150</v>
      </c>
      <c r="AI3" s="112" t="s">
        <v>151</v>
      </c>
      <c r="AJ3" s="112" t="s">
        <v>152</v>
      </c>
      <c r="AK3" s="112" t="s">
        <v>153</v>
      </c>
      <c r="AM3" t="s">
        <v>154</v>
      </c>
      <c r="AO3" t="s">
        <v>155</v>
      </c>
      <c r="AP3" s="114">
        <f>AB154*LN(AB154/AD154)+AC154*LN(AC154/AD154)</f>
        <v>-98.012729219055274</v>
      </c>
      <c r="AR3" t="s">
        <v>165</v>
      </c>
      <c r="BF3" t="s">
        <v>172</v>
      </c>
      <c r="BI3" s="120" t="s">
        <v>174</v>
      </c>
      <c r="BJ3" s="120" t="s">
        <v>175</v>
      </c>
      <c r="BM3" s="118" t="s">
        <v>148</v>
      </c>
      <c r="BN3" s="118" t="s">
        <v>146</v>
      </c>
      <c r="BO3" s="118" t="s">
        <v>145</v>
      </c>
      <c r="BP3" s="118" t="s">
        <v>179</v>
      </c>
      <c r="BQ3" s="118" t="s">
        <v>180</v>
      </c>
      <c r="BR3" s="118" t="s">
        <v>181</v>
      </c>
      <c r="BS3" s="118" t="s">
        <v>182</v>
      </c>
      <c r="BT3" s="118" t="s">
        <v>183</v>
      </c>
    </row>
    <row r="4" spans="1:72" ht="15.75" x14ac:dyDescent="0.5">
      <c r="A4" s="83">
        <v>19</v>
      </c>
      <c r="B4" s="82">
        <v>79</v>
      </c>
      <c r="C4" s="82">
        <v>7</v>
      </c>
      <c r="D4" s="84">
        <v>1.72</v>
      </c>
      <c r="E4" s="82">
        <v>255</v>
      </c>
      <c r="F4" s="82">
        <v>1</v>
      </c>
      <c r="G4" s="29">
        <v>1</v>
      </c>
      <c r="H4" s="82">
        <v>40</v>
      </c>
      <c r="I4" s="82">
        <v>13</v>
      </c>
      <c r="J4" s="82">
        <v>2</v>
      </c>
      <c r="K4" s="80">
        <v>1</v>
      </c>
      <c r="L4" s="30">
        <v>188</v>
      </c>
      <c r="M4" s="82">
        <v>1</v>
      </c>
      <c r="P4">
        <f t="array" ref="P4:AC153">[1]!LogitSummary(A2:M151)</f>
        <v>5.9</v>
      </c>
      <c r="Q4">
        <v>48</v>
      </c>
      <c r="R4">
        <v>2</v>
      </c>
      <c r="S4">
        <v>1.7999999999999999E-2</v>
      </c>
      <c r="T4">
        <v>77</v>
      </c>
      <c r="U4">
        <v>2</v>
      </c>
      <c r="V4">
        <v>0</v>
      </c>
      <c r="W4">
        <v>28</v>
      </c>
      <c r="X4">
        <v>1</v>
      </c>
      <c r="Y4">
        <v>6</v>
      </c>
      <c r="Z4">
        <v>0</v>
      </c>
      <c r="AA4">
        <v>160</v>
      </c>
      <c r="AB4" s="106">
        <v>0</v>
      </c>
      <c r="AC4" s="107">
        <v>1</v>
      </c>
      <c r="AD4" s="108">
        <f>AB4+AC4</f>
        <v>1</v>
      </c>
      <c r="AE4">
        <f>IF(AD4=0,"",AB4/AD4)</f>
        <v>0</v>
      </c>
      <c r="AF4">
        <f>1/(1+EXP(-$AM$5-MMULT(P4:AA4,$AM$6:$AM$17)))</f>
        <v>0.25949208220101311</v>
      </c>
      <c r="AG4" s="103">
        <f>AD4*AF4</f>
        <v>0.25949208220101311</v>
      </c>
      <c r="AH4" s="105">
        <f>AD4-AG4</f>
        <v>0.74050791779898684</v>
      </c>
      <c r="AI4" s="103">
        <f>IFERROR(AD4*(AE4*LN(AF4)+(1-AE4)*LN(1-AF4)),0)</f>
        <v>-0.30041895282775205</v>
      </c>
      <c r="AJ4" s="105">
        <f>100*IF(AF4&gt;=$BI$10,AB4/AD4,AC4/AD4)</f>
        <v>100</v>
      </c>
      <c r="AK4">
        <f>IFERROR((AB4-AG4)^2/AG4+(AC4-AH4)^2/AH4,0)</f>
        <v>0.35042445322165083</v>
      </c>
      <c r="AO4" t="s">
        <v>156</v>
      </c>
      <c r="AP4" s="116">
        <f>AI154</f>
        <v>-82.803128844394237</v>
      </c>
      <c r="AR4" s="103">
        <f t="array" ref="AR4:BD16">MINVERSE(MMULT(TRANSPOSE([1]!DESIGN(P4:AA153)),AF4:AF153*(1-AF4:AF153)*AD4:AD153*[1]!DESIGN(P4:AA153)))</f>
        <v>61.709847107512658</v>
      </c>
      <c r="AS4" s="104">
        <v>1.3095712810900597</v>
      </c>
      <c r="AT4" s="104">
        <v>-3.3105751438773236E-2</v>
      </c>
      <c r="AU4" s="104">
        <v>-6.0729529685282065E-2</v>
      </c>
      <c r="AV4" s="104">
        <v>-0.35836757360489152</v>
      </c>
      <c r="AW4" s="104">
        <v>-5.3424611703354913E-2</v>
      </c>
      <c r="AX4" s="104">
        <v>-0.45481059574044974</v>
      </c>
      <c r="AY4" s="104">
        <v>0.28856805815876013</v>
      </c>
      <c r="AZ4" s="104">
        <v>-2.8929707620511339E-2</v>
      </c>
      <c r="BA4" s="104">
        <v>1.2400202385289402E-2</v>
      </c>
      <c r="BB4" s="104">
        <v>5.2100033339708939E-2</v>
      </c>
      <c r="BC4" s="104">
        <v>-9.5661382025199193E-2</v>
      </c>
      <c r="BD4" s="105">
        <v>-0.36014408749286853</v>
      </c>
      <c r="BF4" s="114">
        <f t="array" ref="BF4:BF16">MMULT(AR4:BD16,MMULT(TRANSPOSE([1]!DESIGN(P4:AA153)),AD4:AD153*(AE4:AE153-AF4:AF153)))</f>
        <v>1.2695063458592908E-13</v>
      </c>
      <c r="BH4" t="s">
        <v>149</v>
      </c>
      <c r="BI4" s="103">
        <f>SUMIF(AF4:AF153,"&gt;="&amp;BI10,AB4:AB153)</f>
        <v>83</v>
      </c>
      <c r="BJ4" s="105">
        <f>SUMIF(AF4:AF153,"&gt;="&amp;BI10,AC4:AC153)</f>
        <v>29</v>
      </c>
      <c r="BK4">
        <f>BI4+BJ4</f>
        <v>112</v>
      </c>
      <c r="BP4">
        <v>0</v>
      </c>
      <c r="BQ4">
        <v>0</v>
      </c>
      <c r="BR4">
        <f>1-BP4/BP$154</f>
        <v>1</v>
      </c>
      <c r="BS4" s="80">
        <f>1-BQ4/BQ$154</f>
        <v>1</v>
      </c>
      <c r="BT4">
        <f>(BR4-BR5)*BS4</f>
        <v>1.851851851851849E-2</v>
      </c>
    </row>
    <row r="5" spans="1:72" ht="15.75" x14ac:dyDescent="0.5">
      <c r="A5" s="83">
        <v>18.2</v>
      </c>
      <c r="B5" s="82">
        <v>66</v>
      </c>
      <c r="C5" s="82">
        <v>7</v>
      </c>
      <c r="D5" s="84">
        <v>1.3720000000000001</v>
      </c>
      <c r="E5" s="82">
        <v>287</v>
      </c>
      <c r="F5" s="82">
        <v>1</v>
      </c>
      <c r="G5" s="29">
        <v>1</v>
      </c>
      <c r="H5" s="82">
        <v>29</v>
      </c>
      <c r="I5" s="82">
        <v>10</v>
      </c>
      <c r="J5" s="82">
        <v>2</v>
      </c>
      <c r="K5" s="80">
        <v>0</v>
      </c>
      <c r="L5" s="30">
        <v>180</v>
      </c>
      <c r="M5" s="82">
        <v>1</v>
      </c>
      <c r="P5">
        <v>6.2</v>
      </c>
      <c r="Q5">
        <v>40</v>
      </c>
      <c r="R5">
        <v>14</v>
      </c>
      <c r="S5">
        <v>0.97599999999999998</v>
      </c>
      <c r="T5">
        <v>82</v>
      </c>
      <c r="U5">
        <v>2</v>
      </c>
      <c r="V5">
        <v>0</v>
      </c>
      <c r="W5">
        <v>37</v>
      </c>
      <c r="X5">
        <v>5</v>
      </c>
      <c r="Y5">
        <v>3</v>
      </c>
      <c r="Z5">
        <v>0</v>
      </c>
      <c r="AA5">
        <v>168</v>
      </c>
      <c r="AB5" s="106">
        <v>0</v>
      </c>
      <c r="AC5" s="107">
        <v>1</v>
      </c>
      <c r="AD5" s="108">
        <f t="shared" ref="AD5:AD68" si="1">AB5+AC5</f>
        <v>1</v>
      </c>
      <c r="AE5" s="80">
        <f t="shared" ref="AE5:AE68" si="2">IF(AD5=0,"",AB5/AD5)</f>
        <v>0</v>
      </c>
      <c r="AF5" s="80">
        <f t="shared" ref="AF5:AF68" si="3">1/(1+EXP(-$AM$5-MMULT(P5:AA5,$AM$6:$AM$17)))</f>
        <v>0.55868877350039103</v>
      </c>
      <c r="AG5" s="106">
        <f t="shared" ref="AG5:AG68" si="4">AD5*AF5</f>
        <v>0.55868877350039103</v>
      </c>
      <c r="AH5" s="108">
        <f t="shared" ref="AH5:AH68" si="5">AD5-AG5</f>
        <v>0.44131122649960897</v>
      </c>
      <c r="AI5" s="106">
        <f t="shared" ref="AI5:AI68" si="6">IFERROR(AD5*(AE5*LN(AF5)+(1-AE5)*LN(1-AF5)),0)</f>
        <v>-0.81800492342086051</v>
      </c>
      <c r="AJ5" s="108">
        <f t="shared" ref="AJ5:AJ68" si="7">100*IF(AF5&gt;=$BI$10,AB5/AD5,AC5/AD5)</f>
        <v>0</v>
      </c>
      <c r="AK5" s="80">
        <f t="shared" ref="AK5:AK68" si="8">IFERROR((AB5-AG5)^2/AG5+(AC5-AH5)^2/AH5,0)</f>
        <v>1.2659745321500133</v>
      </c>
      <c r="AM5" s="114">
        <f t="array" ref="AM5:AM17">[1]!LogitCoeff(P4:AC153,,,,,20)</f>
        <v>-11.837093794127888</v>
      </c>
      <c r="AR5" s="106">
        <v>1.3095712810899929</v>
      </c>
      <c r="AS5" s="107">
        <v>5.4651781792285824E-2</v>
      </c>
      <c r="AT5" s="107">
        <v>-2.2700373811930749E-3</v>
      </c>
      <c r="AU5" s="107">
        <v>-2.8795620773993302E-4</v>
      </c>
      <c r="AV5" s="107">
        <v>-1.5369334391993082E-2</v>
      </c>
      <c r="AW5" s="107">
        <v>-1.9528107207346262E-3</v>
      </c>
      <c r="AX5" s="107">
        <v>-5.1588067262397386E-3</v>
      </c>
      <c r="AY5" s="107">
        <v>-5.7540488831261654E-3</v>
      </c>
      <c r="AZ5" s="107">
        <v>2.3086383568769395E-3</v>
      </c>
      <c r="BA5" s="107">
        <v>-5.2084953260544513E-3</v>
      </c>
      <c r="BB5" s="107">
        <v>1.0497439904734939E-3</v>
      </c>
      <c r="BC5" s="107">
        <v>1.7293952821006594E-2</v>
      </c>
      <c r="BD5" s="108">
        <v>-8.6339262307248092E-3</v>
      </c>
      <c r="BF5" s="115">
        <v>2.4719482653841971E-15</v>
      </c>
      <c r="BH5" t="s">
        <v>150</v>
      </c>
      <c r="BI5" s="109">
        <f>BI6-BI4</f>
        <v>13</v>
      </c>
      <c r="BJ5" s="111">
        <f>BJ6-BJ4</f>
        <v>25</v>
      </c>
      <c r="BK5" s="80">
        <f t="shared" ref="BK5:BK6" si="9">BI5+BJ5</f>
        <v>38</v>
      </c>
      <c r="BM5">
        <f t="array" ref="BM5:BO154">[1]!SelectCols(AB4:AF153,"5,2,1",1)</f>
        <v>8.3596733764287307E-2</v>
      </c>
      <c r="BN5">
        <v>1</v>
      </c>
      <c r="BO5">
        <v>0</v>
      </c>
      <c r="BP5">
        <f>BP4+BN5</f>
        <v>1</v>
      </c>
      <c r="BQ5" s="80">
        <f>BQ4+BO5</f>
        <v>0</v>
      </c>
      <c r="BR5" s="80">
        <f t="shared" ref="BR5:BR68" si="10">1-BP5/BP$154</f>
        <v>0.98148148148148151</v>
      </c>
      <c r="BS5" s="80">
        <f t="shared" ref="BS5:BS68" si="11">1-BQ5/BQ$154</f>
        <v>1</v>
      </c>
      <c r="BT5" s="80">
        <f t="shared" ref="BT5:BT68" si="12">(BR5-BR6)*BS5</f>
        <v>1.851851851851849E-2</v>
      </c>
    </row>
    <row r="6" spans="1:72" ht="15.75" x14ac:dyDescent="0.5">
      <c r="A6" s="83">
        <v>7.6</v>
      </c>
      <c r="B6" s="82">
        <v>51</v>
      </c>
      <c r="C6" s="82">
        <v>15</v>
      </c>
      <c r="D6" s="84">
        <v>0.93500000000000005</v>
      </c>
      <c r="E6" s="82">
        <v>112</v>
      </c>
      <c r="F6" s="82">
        <v>4</v>
      </c>
      <c r="G6" s="29">
        <v>0</v>
      </c>
      <c r="H6" s="82">
        <v>36</v>
      </c>
      <c r="I6" s="82">
        <v>4</v>
      </c>
      <c r="J6" s="82">
        <v>3</v>
      </c>
      <c r="K6" s="80">
        <v>0</v>
      </c>
      <c r="L6" s="30">
        <v>171</v>
      </c>
      <c r="M6" s="82">
        <v>1</v>
      </c>
      <c r="P6">
        <v>6.6</v>
      </c>
      <c r="Q6">
        <v>44</v>
      </c>
      <c r="R6">
        <v>2</v>
      </c>
      <c r="S6">
        <v>0.115</v>
      </c>
      <c r="T6">
        <v>70</v>
      </c>
      <c r="U6">
        <v>3</v>
      </c>
      <c r="V6">
        <v>0</v>
      </c>
      <c r="W6">
        <v>46</v>
      </c>
      <c r="X6">
        <v>6</v>
      </c>
      <c r="Y6">
        <v>3</v>
      </c>
      <c r="Z6">
        <v>0</v>
      </c>
      <c r="AA6">
        <v>167</v>
      </c>
      <c r="AB6" s="106">
        <v>0</v>
      </c>
      <c r="AC6" s="107">
        <v>1</v>
      </c>
      <c r="AD6" s="108">
        <f t="shared" si="1"/>
        <v>1</v>
      </c>
      <c r="AE6" s="80">
        <f t="shared" si="2"/>
        <v>0</v>
      </c>
      <c r="AF6" s="80">
        <f t="shared" si="3"/>
        <v>0.2222857491946334</v>
      </c>
      <c r="AG6" s="106">
        <f t="shared" si="4"/>
        <v>0.2222857491946334</v>
      </c>
      <c r="AH6" s="108">
        <f t="shared" si="5"/>
        <v>0.7777142508053666</v>
      </c>
      <c r="AI6" s="106">
        <f t="shared" si="6"/>
        <v>-0.25139610915265487</v>
      </c>
      <c r="AJ6" s="108">
        <f t="shared" si="7"/>
        <v>100</v>
      </c>
      <c r="AK6" s="80">
        <f t="shared" si="8"/>
        <v>0.28581930826707119</v>
      </c>
      <c r="AM6" s="115">
        <v>-0.33353600382101578</v>
      </c>
      <c r="AO6" t="s">
        <v>157</v>
      </c>
      <c r="AP6" s="114">
        <f>2*(AP4-AP3)</f>
        <v>30.419200749322073</v>
      </c>
      <c r="AR6" s="106">
        <v>-3.3105751438774554E-2</v>
      </c>
      <c r="AS6" s="107">
        <v>-2.2700373811931902E-3</v>
      </c>
      <c r="AT6" s="107">
        <v>6.3868067291921501E-4</v>
      </c>
      <c r="AU6" s="107">
        <v>-7.3996521420133715E-5</v>
      </c>
      <c r="AV6" s="107">
        <v>1.8549830629143085E-3</v>
      </c>
      <c r="AW6" s="107">
        <v>9.7627905586119091E-7</v>
      </c>
      <c r="AX6" s="107">
        <v>1.6413821576877232E-4</v>
      </c>
      <c r="AY6" s="107">
        <v>-1.7785422473707683E-3</v>
      </c>
      <c r="AZ6" s="107">
        <v>-3.4311971016655042E-4</v>
      </c>
      <c r="BA6" s="107">
        <v>7.1130219307686713E-4</v>
      </c>
      <c r="BB6" s="107">
        <v>9.3602332257213244E-4</v>
      </c>
      <c r="BC6" s="107">
        <v>-2.1922900518894688E-3</v>
      </c>
      <c r="BD6" s="108">
        <v>1.412201164574448E-4</v>
      </c>
      <c r="BF6" s="115">
        <v>3.0328406112249831E-17</v>
      </c>
      <c r="BI6">
        <f>AB154</f>
        <v>96</v>
      </c>
      <c r="BJ6">
        <f>AC154</f>
        <v>54</v>
      </c>
      <c r="BK6" s="80">
        <f t="shared" si="9"/>
        <v>150</v>
      </c>
      <c r="BM6">
        <v>0.15003413529545098</v>
      </c>
      <c r="BN6">
        <v>1</v>
      </c>
      <c r="BO6">
        <v>0</v>
      </c>
      <c r="BP6" s="80">
        <f t="shared" ref="BP6:BP69" si="13">BP5+BN6</f>
        <v>2</v>
      </c>
      <c r="BQ6" s="80">
        <f t="shared" ref="BQ6:BQ69" si="14">BQ5+BO6</f>
        <v>0</v>
      </c>
      <c r="BR6" s="80">
        <f t="shared" si="10"/>
        <v>0.96296296296296302</v>
      </c>
      <c r="BS6" s="80">
        <f t="shared" si="11"/>
        <v>1</v>
      </c>
      <c r="BT6" s="80">
        <f t="shared" si="12"/>
        <v>1.8518518518518601E-2</v>
      </c>
    </row>
    <row r="7" spans="1:72" ht="15.75" x14ac:dyDescent="0.5">
      <c r="A7" s="83">
        <v>18.5</v>
      </c>
      <c r="B7" s="82">
        <v>62</v>
      </c>
      <c r="C7" s="82">
        <v>6</v>
      </c>
      <c r="D7" s="84">
        <v>2.0190000000000001</v>
      </c>
      <c r="E7" s="82">
        <v>238</v>
      </c>
      <c r="F7" s="82">
        <v>0</v>
      </c>
      <c r="G7" s="29">
        <v>1</v>
      </c>
      <c r="H7" s="82">
        <v>32</v>
      </c>
      <c r="I7" s="82">
        <v>15</v>
      </c>
      <c r="J7" s="82">
        <v>4</v>
      </c>
      <c r="K7" s="80">
        <v>1</v>
      </c>
      <c r="L7" s="30">
        <v>192</v>
      </c>
      <c r="M7" s="82">
        <v>1</v>
      </c>
      <c r="P7">
        <v>6.6</v>
      </c>
      <c r="Q7">
        <v>58</v>
      </c>
      <c r="R7">
        <v>17</v>
      </c>
      <c r="S7">
        <v>0.496</v>
      </c>
      <c r="T7">
        <v>100</v>
      </c>
      <c r="U7">
        <v>2</v>
      </c>
      <c r="V7">
        <v>0</v>
      </c>
      <c r="W7">
        <v>42</v>
      </c>
      <c r="X7">
        <v>5</v>
      </c>
      <c r="Y7">
        <v>3</v>
      </c>
      <c r="Z7">
        <v>0</v>
      </c>
      <c r="AA7">
        <v>165</v>
      </c>
      <c r="AB7" s="106">
        <v>0</v>
      </c>
      <c r="AC7" s="107">
        <v>1</v>
      </c>
      <c r="AD7" s="108">
        <f t="shared" si="1"/>
        <v>1</v>
      </c>
      <c r="AE7" s="80">
        <f t="shared" si="2"/>
        <v>0</v>
      </c>
      <c r="AF7" s="80">
        <f t="shared" si="3"/>
        <v>0.56150215750461674</v>
      </c>
      <c r="AG7" s="106">
        <f t="shared" si="4"/>
        <v>0.56150215750461674</v>
      </c>
      <c r="AH7" s="108">
        <f t="shared" si="5"/>
        <v>0.43849784249538326</v>
      </c>
      <c r="AI7" s="106">
        <f t="shared" si="6"/>
        <v>-0.82440038737497212</v>
      </c>
      <c r="AJ7" s="108">
        <f t="shared" si="7"/>
        <v>0</v>
      </c>
      <c r="AK7" s="80">
        <f t="shared" si="8"/>
        <v>1.2805129309399703</v>
      </c>
      <c r="AM7" s="115">
        <v>4.7572776532000684E-2</v>
      </c>
      <c r="AO7" t="s">
        <v>101</v>
      </c>
      <c r="AP7" s="115">
        <f>COUNT(P4:AA4)</f>
        <v>12</v>
      </c>
      <c r="AR7" s="106">
        <v>-6.0729529685283272E-2</v>
      </c>
      <c r="AS7" s="107">
        <v>-2.8795620774002675E-4</v>
      </c>
      <c r="AT7" s="107">
        <v>-7.3996521420133132E-5</v>
      </c>
      <c r="AU7" s="107">
        <v>1.3570445785397419E-3</v>
      </c>
      <c r="AV7" s="107">
        <v>4.1163879106444619E-4</v>
      </c>
      <c r="AW7" s="107">
        <v>2.075575990058259E-5</v>
      </c>
      <c r="AX7" s="107">
        <v>5.7694752720973991E-4</v>
      </c>
      <c r="AY7" s="107">
        <v>1.7889028685286181E-3</v>
      </c>
      <c r="AZ7" s="107">
        <v>-1.8470641835069774E-5</v>
      </c>
      <c r="BA7" s="107">
        <v>5.411267934565895E-5</v>
      </c>
      <c r="BB7" s="107">
        <v>-1.5407158456224221E-4</v>
      </c>
      <c r="BC7" s="107">
        <v>-1.2389570311605873E-3</v>
      </c>
      <c r="BD7" s="108">
        <v>2.9106558617521462E-4</v>
      </c>
      <c r="BF7" s="115">
        <v>-1.1749430313166171E-16</v>
      </c>
      <c r="BM7">
        <v>0.17762974947426949</v>
      </c>
      <c r="BN7">
        <v>1</v>
      </c>
      <c r="BO7">
        <v>0</v>
      </c>
      <c r="BP7" s="80">
        <f t="shared" si="13"/>
        <v>3</v>
      </c>
      <c r="BQ7" s="80">
        <f t="shared" si="14"/>
        <v>0</v>
      </c>
      <c r="BR7" s="80">
        <f t="shared" si="10"/>
        <v>0.94444444444444442</v>
      </c>
      <c r="BS7" s="80">
        <f t="shared" si="11"/>
        <v>1</v>
      </c>
      <c r="BT7" s="80">
        <f t="shared" si="12"/>
        <v>1.851851851851849E-2</v>
      </c>
    </row>
    <row r="8" spans="1:72" ht="15.75" x14ac:dyDescent="0.5">
      <c r="A8" s="83">
        <v>13.1</v>
      </c>
      <c r="B8" s="82">
        <v>61</v>
      </c>
      <c r="C8" s="82">
        <v>7</v>
      </c>
      <c r="D8" s="84">
        <v>0.66200000000000003</v>
      </c>
      <c r="E8" s="82">
        <v>124</v>
      </c>
      <c r="F8" s="82">
        <v>2</v>
      </c>
      <c r="G8" s="29">
        <v>1</v>
      </c>
      <c r="H8" s="82">
        <v>52</v>
      </c>
      <c r="I8" s="82">
        <v>15</v>
      </c>
      <c r="J8" s="82">
        <v>3</v>
      </c>
      <c r="K8" s="80">
        <v>0</v>
      </c>
      <c r="L8" s="30">
        <v>191</v>
      </c>
      <c r="M8" s="82">
        <v>1</v>
      </c>
      <c r="P8">
        <v>6.8</v>
      </c>
      <c r="Q8">
        <v>44</v>
      </c>
      <c r="R8">
        <v>4</v>
      </c>
      <c r="S8">
        <v>4.5900000000000003E-2</v>
      </c>
      <c r="T8">
        <v>104</v>
      </c>
      <c r="U8">
        <v>6</v>
      </c>
      <c r="V8">
        <v>0</v>
      </c>
      <c r="W8">
        <v>29</v>
      </c>
      <c r="X8">
        <v>2</v>
      </c>
      <c r="Y8">
        <v>2</v>
      </c>
      <c r="Z8">
        <v>0</v>
      </c>
      <c r="AA8">
        <v>168</v>
      </c>
      <c r="AB8" s="106">
        <v>1</v>
      </c>
      <c r="AC8" s="107">
        <v>0</v>
      </c>
      <c r="AD8" s="108">
        <f t="shared" si="1"/>
        <v>1</v>
      </c>
      <c r="AE8" s="80">
        <f t="shared" si="2"/>
        <v>1</v>
      </c>
      <c r="AF8" s="80">
        <f t="shared" si="3"/>
        <v>0.85021979615817889</v>
      </c>
      <c r="AG8" s="106">
        <f t="shared" si="4"/>
        <v>0.85021979615817889</v>
      </c>
      <c r="AH8" s="108">
        <f t="shared" si="5"/>
        <v>0.14978020384182111</v>
      </c>
      <c r="AI8" s="106">
        <f t="shared" si="6"/>
        <v>-0.16226037920927697</v>
      </c>
      <c r="AJ8" s="108">
        <f t="shared" si="7"/>
        <v>100</v>
      </c>
      <c r="AK8" s="80">
        <f t="shared" si="8"/>
        <v>0.17616645074440881</v>
      </c>
      <c r="AM8" s="115">
        <v>2.7878836297568065E-2</v>
      </c>
      <c r="AO8" t="s">
        <v>158</v>
      </c>
      <c r="AP8" s="115">
        <f>_xlfn.CHISQ.DIST.RT(AP6,AP7)</f>
        <v>2.413818839779043E-3</v>
      </c>
      <c r="AR8" s="106">
        <v>-0.35836757360487859</v>
      </c>
      <c r="AS8" s="107">
        <v>-1.5369334391993315E-2</v>
      </c>
      <c r="AT8" s="107">
        <v>1.8549830629142861E-3</v>
      </c>
      <c r="AU8" s="107">
        <v>4.1163879106441848E-4</v>
      </c>
      <c r="AV8" s="107">
        <v>0.10830008422518152</v>
      </c>
      <c r="AW8" s="107">
        <v>5.0706280127433428E-4</v>
      </c>
      <c r="AX8" s="107">
        <v>1.7779670591894826E-2</v>
      </c>
      <c r="AY8" s="107">
        <v>-1.321001218282488E-2</v>
      </c>
      <c r="AZ8" s="107">
        <v>-2.9333199399301183E-3</v>
      </c>
      <c r="BA8" s="107">
        <v>5.0327403967149334E-3</v>
      </c>
      <c r="BB8" s="107">
        <v>2.2134148573888647E-3</v>
      </c>
      <c r="BC8" s="107">
        <v>-2.2642907516276775E-2</v>
      </c>
      <c r="BD8" s="108">
        <v>1.5888348802524368E-3</v>
      </c>
      <c r="BF8" s="115">
        <v>-4.56176000495931E-16</v>
      </c>
      <c r="BH8" t="s">
        <v>176</v>
      </c>
      <c r="BI8" s="121">
        <f>BI4/BI6</f>
        <v>0.86458333333333337</v>
      </c>
      <c r="BJ8" s="122">
        <f>BJ5/BJ6</f>
        <v>0.46296296296296297</v>
      </c>
      <c r="BK8">
        <f>(BI4+BJ5)/BK6</f>
        <v>0.72</v>
      </c>
      <c r="BM8">
        <v>0.2222857491946334</v>
      </c>
      <c r="BN8">
        <v>1</v>
      </c>
      <c r="BO8">
        <v>0</v>
      </c>
      <c r="BP8" s="80">
        <f t="shared" si="13"/>
        <v>4</v>
      </c>
      <c r="BQ8" s="80">
        <f t="shared" si="14"/>
        <v>0</v>
      </c>
      <c r="BR8" s="80">
        <f t="shared" si="10"/>
        <v>0.92592592592592593</v>
      </c>
      <c r="BS8" s="80">
        <f t="shared" si="11"/>
        <v>1</v>
      </c>
      <c r="BT8" s="80">
        <f t="shared" si="12"/>
        <v>1.851851851851849E-2</v>
      </c>
    </row>
    <row r="9" spans="1:72" ht="15.75" x14ac:dyDescent="0.5">
      <c r="A9" s="83">
        <v>14.9</v>
      </c>
      <c r="B9" s="82">
        <v>59</v>
      </c>
      <c r="C9" s="82">
        <v>6</v>
      </c>
      <c r="D9" s="84">
        <v>0.7</v>
      </c>
      <c r="E9" s="82">
        <v>214</v>
      </c>
      <c r="F9" s="82">
        <v>2</v>
      </c>
      <c r="G9" s="29">
        <v>0</v>
      </c>
      <c r="H9" s="82">
        <v>41</v>
      </c>
      <c r="I9" s="82">
        <v>4</v>
      </c>
      <c r="J9" s="82">
        <v>3</v>
      </c>
      <c r="K9" s="80">
        <v>0</v>
      </c>
      <c r="L9" s="30">
        <v>182</v>
      </c>
      <c r="M9" s="82">
        <v>1</v>
      </c>
      <c r="P9">
        <v>7.2</v>
      </c>
      <c r="Q9">
        <v>41</v>
      </c>
      <c r="R9">
        <v>12</v>
      </c>
      <c r="S9">
        <v>0.879</v>
      </c>
      <c r="T9">
        <v>112</v>
      </c>
      <c r="U9">
        <v>2</v>
      </c>
      <c r="V9">
        <v>0</v>
      </c>
      <c r="W9">
        <v>39</v>
      </c>
      <c r="X9">
        <v>5</v>
      </c>
      <c r="Y9">
        <v>3</v>
      </c>
      <c r="Z9">
        <v>0</v>
      </c>
      <c r="AA9">
        <v>167</v>
      </c>
      <c r="AB9" s="106">
        <v>0</v>
      </c>
      <c r="AC9" s="107">
        <v>1</v>
      </c>
      <c r="AD9" s="108">
        <f t="shared" si="1"/>
        <v>1</v>
      </c>
      <c r="AE9" s="80">
        <f t="shared" si="2"/>
        <v>0</v>
      </c>
      <c r="AF9" s="80">
        <f t="shared" si="3"/>
        <v>0.49610776816099472</v>
      </c>
      <c r="AG9" s="106">
        <f t="shared" si="4"/>
        <v>0.49610776816099472</v>
      </c>
      <c r="AH9" s="108">
        <f t="shared" si="5"/>
        <v>0.50389223183900533</v>
      </c>
      <c r="AI9" s="106">
        <f t="shared" si="6"/>
        <v>-0.68539285949100548</v>
      </c>
      <c r="AJ9" s="108">
        <f t="shared" si="7"/>
        <v>100</v>
      </c>
      <c r="AK9" s="80">
        <f t="shared" si="8"/>
        <v>0.98455133223705305</v>
      </c>
      <c r="AM9" s="115">
        <v>0.70847286545680155</v>
      </c>
      <c r="AO9" t="s">
        <v>159</v>
      </c>
      <c r="AP9" s="115">
        <v>0.05</v>
      </c>
      <c r="AR9" s="106">
        <v>-5.3424611703351679E-2</v>
      </c>
      <c r="AS9" s="107">
        <v>-1.9528107207346054E-3</v>
      </c>
      <c r="AT9" s="107">
        <v>9.7627905585634673E-7</v>
      </c>
      <c r="AU9" s="107">
        <v>2.0755759900578436E-5</v>
      </c>
      <c r="AV9" s="107">
        <v>5.0706280127432106E-4</v>
      </c>
      <c r="AW9" s="107">
        <v>9.4971042123475575E-5</v>
      </c>
      <c r="AX9" s="107">
        <v>3.1068468744324126E-4</v>
      </c>
      <c r="AY9" s="107">
        <v>-1.8816807919967788E-4</v>
      </c>
      <c r="AZ9" s="107">
        <v>-5.1162054708506824E-5</v>
      </c>
      <c r="BA9" s="107">
        <v>6.0511111303240296E-5</v>
      </c>
      <c r="BB9" s="107">
        <v>-3.0410938879526925E-4</v>
      </c>
      <c r="BC9" s="107">
        <v>-7.5478358436505686E-4</v>
      </c>
      <c r="BD9" s="108">
        <v>3.5569834762231678E-4</v>
      </c>
      <c r="BF9" s="115">
        <v>-1.1421086621090995E-16</v>
      </c>
      <c r="BM9">
        <v>0.23044820417857684</v>
      </c>
      <c r="BN9">
        <v>1</v>
      </c>
      <c r="BO9">
        <v>0</v>
      </c>
      <c r="BP9" s="80">
        <f t="shared" si="13"/>
        <v>5</v>
      </c>
      <c r="BQ9" s="80">
        <f t="shared" si="14"/>
        <v>0</v>
      </c>
      <c r="BR9" s="80">
        <f t="shared" si="10"/>
        <v>0.90740740740740744</v>
      </c>
      <c r="BS9" s="80">
        <f t="shared" si="11"/>
        <v>1</v>
      </c>
      <c r="BT9" s="80">
        <f t="shared" si="12"/>
        <v>1.8518518518518601E-2</v>
      </c>
    </row>
    <row r="10" spans="1:72" ht="15.75" x14ac:dyDescent="0.5">
      <c r="A10" s="83">
        <v>17.100000000000001</v>
      </c>
      <c r="B10" s="82">
        <v>65</v>
      </c>
      <c r="C10" s="82">
        <v>8</v>
      </c>
      <c r="D10" s="84">
        <v>0.93700000000000006</v>
      </c>
      <c r="E10" s="82">
        <v>215</v>
      </c>
      <c r="F10" s="82">
        <v>4</v>
      </c>
      <c r="G10" s="29">
        <v>1</v>
      </c>
      <c r="H10" s="82">
        <v>31</v>
      </c>
      <c r="I10" s="82">
        <v>12</v>
      </c>
      <c r="J10" s="82">
        <v>5</v>
      </c>
      <c r="K10" s="80">
        <v>1</v>
      </c>
      <c r="L10" s="30">
        <v>192</v>
      </c>
      <c r="M10" s="82">
        <v>0</v>
      </c>
      <c r="P10">
        <v>7.2</v>
      </c>
      <c r="Q10">
        <v>56</v>
      </c>
      <c r="R10">
        <v>4</v>
      </c>
      <c r="S10">
        <v>0.123</v>
      </c>
      <c r="T10">
        <v>113</v>
      </c>
      <c r="U10">
        <v>3</v>
      </c>
      <c r="V10">
        <v>0</v>
      </c>
      <c r="W10">
        <v>45</v>
      </c>
      <c r="X10">
        <v>6</v>
      </c>
      <c r="Y10">
        <v>3</v>
      </c>
      <c r="Z10">
        <v>0</v>
      </c>
      <c r="AA10">
        <v>167</v>
      </c>
      <c r="AB10" s="106">
        <v>0</v>
      </c>
      <c r="AC10" s="107">
        <v>1</v>
      </c>
      <c r="AD10" s="108">
        <f t="shared" si="1"/>
        <v>1</v>
      </c>
      <c r="AE10" s="80">
        <f t="shared" si="2"/>
        <v>0</v>
      </c>
      <c r="AF10" s="80">
        <f t="shared" si="3"/>
        <v>0.47305688577542204</v>
      </c>
      <c r="AG10" s="106">
        <f t="shared" si="4"/>
        <v>0.47305688577542204</v>
      </c>
      <c r="AH10" s="108">
        <f t="shared" si="5"/>
        <v>0.52694311422457796</v>
      </c>
      <c r="AI10" s="106">
        <f t="shared" si="6"/>
        <v>-0.64066267891486128</v>
      </c>
      <c r="AJ10" s="108">
        <f t="shared" si="7"/>
        <v>100</v>
      </c>
      <c r="AK10" s="80">
        <f t="shared" si="8"/>
        <v>0.89773805370158022</v>
      </c>
      <c r="AM10" s="115">
        <v>1.4299842449059198E-2</v>
      </c>
      <c r="AO10" t="s">
        <v>160</v>
      </c>
      <c r="AP10" s="117" t="str">
        <f>IF(AP8&lt;AP9,"yes","no")</f>
        <v>yes</v>
      </c>
      <c r="AR10" s="106">
        <v>-0.4548105957404629</v>
      </c>
      <c r="AS10" s="107">
        <v>-5.1588067262405201E-3</v>
      </c>
      <c r="AT10" s="107">
        <v>1.6413821576878552E-4</v>
      </c>
      <c r="AU10" s="107">
        <v>5.7694752720974186E-4</v>
      </c>
      <c r="AV10" s="107">
        <v>1.7779670591895037E-2</v>
      </c>
      <c r="AW10" s="107">
        <v>3.1068468744327405E-4</v>
      </c>
      <c r="AX10" s="107">
        <v>2.5346172528075424E-2</v>
      </c>
      <c r="AY10" s="107">
        <v>4.3394645385438583E-3</v>
      </c>
      <c r="AZ10" s="107">
        <v>-2.1733389797426477E-4</v>
      </c>
      <c r="BA10" s="107">
        <v>-6.5060753294244526E-4</v>
      </c>
      <c r="BB10" s="107">
        <v>-4.2941588867581697E-3</v>
      </c>
      <c r="BC10" s="107">
        <v>-7.9773986389500996E-3</v>
      </c>
      <c r="BD10" s="108">
        <v>2.2582048008545352E-3</v>
      </c>
      <c r="BF10" s="115">
        <v>-9.3339941675607838E-16</v>
      </c>
      <c r="BH10" t="s">
        <v>177</v>
      </c>
      <c r="BI10" s="123">
        <v>0.5</v>
      </c>
      <c r="BM10">
        <v>0.23428140218583685</v>
      </c>
      <c r="BN10">
        <v>1</v>
      </c>
      <c r="BO10">
        <v>0</v>
      </c>
      <c r="BP10" s="80">
        <f t="shared" si="13"/>
        <v>6</v>
      </c>
      <c r="BQ10" s="80">
        <f t="shared" si="14"/>
        <v>0</v>
      </c>
      <c r="BR10" s="80">
        <f t="shared" si="10"/>
        <v>0.88888888888888884</v>
      </c>
      <c r="BS10" s="80">
        <f t="shared" si="11"/>
        <v>1</v>
      </c>
      <c r="BT10" s="80">
        <f t="shared" si="12"/>
        <v>1.851851851851849E-2</v>
      </c>
    </row>
    <row r="11" spans="1:72" ht="15.75" x14ac:dyDescent="0.5">
      <c r="A11" s="83">
        <v>9.1999999999999993</v>
      </c>
      <c r="B11" s="82">
        <v>55</v>
      </c>
      <c r="C11" s="82">
        <v>16</v>
      </c>
      <c r="D11" s="84">
        <v>6.5000000000000002E-2</v>
      </c>
      <c r="E11" s="82">
        <v>154</v>
      </c>
      <c r="F11" s="82">
        <v>3</v>
      </c>
      <c r="G11" s="29">
        <v>0</v>
      </c>
      <c r="H11" s="82">
        <v>42</v>
      </c>
      <c r="I11" s="82">
        <v>13</v>
      </c>
      <c r="J11" s="82">
        <v>2</v>
      </c>
      <c r="K11" s="80">
        <v>1</v>
      </c>
      <c r="L11" s="30">
        <v>165</v>
      </c>
      <c r="M11" s="82">
        <v>0</v>
      </c>
      <c r="P11">
        <v>7.3</v>
      </c>
      <c r="Q11">
        <v>56</v>
      </c>
      <c r="R11">
        <v>24</v>
      </c>
      <c r="S11">
        <v>1.56</v>
      </c>
      <c r="T11">
        <v>115</v>
      </c>
      <c r="U11">
        <v>5</v>
      </c>
      <c r="V11">
        <v>0</v>
      </c>
      <c r="W11">
        <v>46</v>
      </c>
      <c r="X11">
        <v>1</v>
      </c>
      <c r="Y11">
        <v>4</v>
      </c>
      <c r="Z11">
        <v>0</v>
      </c>
      <c r="AA11">
        <v>166</v>
      </c>
      <c r="AB11" s="106">
        <v>1</v>
      </c>
      <c r="AC11" s="107">
        <v>0</v>
      </c>
      <c r="AD11" s="108">
        <f t="shared" si="1"/>
        <v>1</v>
      </c>
      <c r="AE11" s="80">
        <f t="shared" si="2"/>
        <v>1</v>
      </c>
      <c r="AF11" s="80">
        <f t="shared" si="3"/>
        <v>0.78561045698723486</v>
      </c>
      <c r="AG11" s="106">
        <f t="shared" si="4"/>
        <v>0.78561045698723486</v>
      </c>
      <c r="AH11" s="108">
        <f t="shared" si="5"/>
        <v>0.21438954301276514</v>
      </c>
      <c r="AI11" s="106">
        <f t="shared" si="6"/>
        <v>-0.24129421120150427</v>
      </c>
      <c r="AJ11" s="108">
        <f t="shared" si="7"/>
        <v>100</v>
      </c>
      <c r="AK11" s="80">
        <f t="shared" si="8"/>
        <v>0.27289548033122563</v>
      </c>
      <c r="AM11" s="115">
        <v>0.39621697902421943</v>
      </c>
      <c r="AR11" s="106">
        <v>0.2885680581587986</v>
      </c>
      <c r="AS11" s="107">
        <v>-5.7540488831250075E-3</v>
      </c>
      <c r="AT11" s="107">
        <v>-1.7785422473707974E-3</v>
      </c>
      <c r="AU11" s="107">
        <v>1.7889028685285952E-3</v>
      </c>
      <c r="AV11" s="107">
        <v>-1.3210012182825153E-2</v>
      </c>
      <c r="AW11" s="107">
        <v>-1.8816807919972453E-4</v>
      </c>
      <c r="AX11" s="107">
        <v>4.3394645385436727E-3</v>
      </c>
      <c r="AY11" s="107">
        <v>0.23487281388165168</v>
      </c>
      <c r="AZ11" s="107">
        <v>1.2961945144677048E-3</v>
      </c>
      <c r="BA11" s="107">
        <v>-7.8536797313909289E-4</v>
      </c>
      <c r="BB11" s="107">
        <v>-2.3300362625943987E-3</v>
      </c>
      <c r="BC11" s="107">
        <v>-2.8229518616026478E-2</v>
      </c>
      <c r="BD11" s="108">
        <v>-1.3670417712760531E-3</v>
      </c>
      <c r="BF11" s="115">
        <v>8.840117876367317E-16</v>
      </c>
      <c r="BM11">
        <v>0.24926516520527625</v>
      </c>
      <c r="BN11">
        <v>1</v>
      </c>
      <c r="BO11">
        <v>0</v>
      </c>
      <c r="BP11" s="80">
        <f t="shared" si="13"/>
        <v>7</v>
      </c>
      <c r="BQ11" s="80">
        <f t="shared" si="14"/>
        <v>0</v>
      </c>
      <c r="BR11" s="80">
        <f t="shared" si="10"/>
        <v>0.87037037037037035</v>
      </c>
      <c r="BS11" s="80">
        <f t="shared" si="11"/>
        <v>1</v>
      </c>
      <c r="BT11" s="80">
        <f t="shared" si="12"/>
        <v>1.851851851851849E-2</v>
      </c>
    </row>
    <row r="12" spans="1:72" ht="15.75" x14ac:dyDescent="0.5">
      <c r="A12" s="83">
        <v>10.3</v>
      </c>
      <c r="B12" s="82">
        <v>65</v>
      </c>
      <c r="C12" s="82">
        <v>10</v>
      </c>
      <c r="D12" s="84">
        <v>2.1440000000000001</v>
      </c>
      <c r="E12" s="82">
        <v>97</v>
      </c>
      <c r="F12" s="82">
        <v>2</v>
      </c>
      <c r="G12" s="29">
        <v>0</v>
      </c>
      <c r="H12" s="82">
        <v>32</v>
      </c>
      <c r="I12" s="82">
        <v>8</v>
      </c>
      <c r="J12" s="82">
        <v>2</v>
      </c>
      <c r="K12" s="80">
        <v>1</v>
      </c>
      <c r="L12" s="30">
        <v>180</v>
      </c>
      <c r="M12" s="82">
        <v>1</v>
      </c>
      <c r="P12">
        <v>7.4</v>
      </c>
      <c r="Q12">
        <v>44</v>
      </c>
      <c r="R12">
        <v>12</v>
      </c>
      <c r="S12">
        <v>0.97399999999999998</v>
      </c>
      <c r="T12">
        <v>117</v>
      </c>
      <c r="U12">
        <v>3</v>
      </c>
      <c r="V12">
        <v>0</v>
      </c>
      <c r="W12">
        <v>33</v>
      </c>
      <c r="X12">
        <v>6</v>
      </c>
      <c r="Y12">
        <v>2</v>
      </c>
      <c r="Z12">
        <v>1</v>
      </c>
      <c r="AA12">
        <v>170</v>
      </c>
      <c r="AB12" s="106">
        <v>0</v>
      </c>
      <c r="AC12" s="107">
        <v>1</v>
      </c>
      <c r="AD12" s="108">
        <f t="shared" si="1"/>
        <v>1</v>
      </c>
      <c r="AE12" s="80">
        <f t="shared" si="2"/>
        <v>0</v>
      </c>
      <c r="AF12" s="80">
        <f t="shared" si="3"/>
        <v>0.52986747204693541</v>
      </c>
      <c r="AG12" s="106">
        <f t="shared" si="4"/>
        <v>0.52986747204693541</v>
      </c>
      <c r="AH12" s="108">
        <f t="shared" si="5"/>
        <v>0.47013252795306459</v>
      </c>
      <c r="AI12" s="106">
        <f t="shared" si="6"/>
        <v>-0.75474064965711074</v>
      </c>
      <c r="AJ12" s="108">
        <f t="shared" si="7"/>
        <v>0</v>
      </c>
      <c r="AK12" s="80">
        <f t="shared" si="8"/>
        <v>1.127059798125337</v>
      </c>
      <c r="AM12" s="115">
        <v>-0.58199130564775303</v>
      </c>
      <c r="AO12" t="s">
        <v>161</v>
      </c>
      <c r="AP12" s="114">
        <f>1-AP4/AP3</f>
        <v>0.15517984751417413</v>
      </c>
      <c r="AR12" s="106">
        <v>-2.8929707620513334E-2</v>
      </c>
      <c r="AS12" s="107">
        <v>2.3086383568768853E-3</v>
      </c>
      <c r="AT12" s="107">
        <v>-3.4311971016654077E-4</v>
      </c>
      <c r="AU12" s="107">
        <v>-1.84706418350646E-5</v>
      </c>
      <c r="AV12" s="107">
        <v>-2.9333199399300689E-3</v>
      </c>
      <c r="AW12" s="107">
        <v>-5.1162054708505998E-5</v>
      </c>
      <c r="AX12" s="107">
        <v>-2.1733389797424412E-4</v>
      </c>
      <c r="AY12" s="107">
        <v>1.2961945144677144E-3</v>
      </c>
      <c r="AZ12" s="107">
        <v>1.2928875215264782E-3</v>
      </c>
      <c r="BA12" s="107">
        <v>-1.2126575707200459E-3</v>
      </c>
      <c r="BB12" s="107">
        <v>-2.3678408573059571E-3</v>
      </c>
      <c r="BC12" s="107">
        <v>6.9773510705762893E-3</v>
      </c>
      <c r="BD12" s="108">
        <v>-1.4322936776808735E-5</v>
      </c>
      <c r="BF12" s="115">
        <v>-1.8818574368652276E-16</v>
      </c>
      <c r="BM12">
        <v>0.25480303871175403</v>
      </c>
      <c r="BN12">
        <v>1</v>
      </c>
      <c r="BO12">
        <v>0</v>
      </c>
      <c r="BP12" s="80">
        <f t="shared" si="13"/>
        <v>8</v>
      </c>
      <c r="BQ12" s="80">
        <f t="shared" si="14"/>
        <v>0</v>
      </c>
      <c r="BR12" s="80">
        <f t="shared" si="10"/>
        <v>0.85185185185185186</v>
      </c>
      <c r="BS12" s="80">
        <f t="shared" si="11"/>
        <v>1</v>
      </c>
      <c r="BT12" s="80">
        <f t="shared" si="12"/>
        <v>1.851851851851849E-2</v>
      </c>
    </row>
    <row r="13" spans="1:72" ht="15.75" x14ac:dyDescent="0.5">
      <c r="A13" s="83">
        <v>19.3</v>
      </c>
      <c r="B13" s="82">
        <v>74</v>
      </c>
      <c r="C13" s="82">
        <v>7</v>
      </c>
      <c r="D13" s="84">
        <v>0.248</v>
      </c>
      <c r="E13" s="82">
        <v>301</v>
      </c>
      <c r="F13" s="82">
        <v>1</v>
      </c>
      <c r="G13" s="29">
        <v>1</v>
      </c>
      <c r="H13" s="82">
        <v>39</v>
      </c>
      <c r="I13" s="82">
        <v>21</v>
      </c>
      <c r="J13" s="82">
        <v>5</v>
      </c>
      <c r="K13" s="80">
        <v>1</v>
      </c>
      <c r="L13" s="30">
        <v>187</v>
      </c>
      <c r="M13" s="82">
        <v>1</v>
      </c>
      <c r="P13">
        <v>7.4</v>
      </c>
      <c r="Q13">
        <v>51</v>
      </c>
      <c r="R13">
        <v>4</v>
      </c>
      <c r="S13">
        <v>1.083</v>
      </c>
      <c r="T13">
        <v>101</v>
      </c>
      <c r="U13">
        <v>2</v>
      </c>
      <c r="V13">
        <v>0</v>
      </c>
      <c r="W13">
        <v>53</v>
      </c>
      <c r="X13">
        <v>7</v>
      </c>
      <c r="Y13">
        <v>4</v>
      </c>
      <c r="Z13">
        <v>0</v>
      </c>
      <c r="AA13">
        <v>167</v>
      </c>
      <c r="AB13" s="106">
        <v>0</v>
      </c>
      <c r="AC13" s="107">
        <v>1</v>
      </c>
      <c r="AD13" s="108">
        <f t="shared" si="1"/>
        <v>1</v>
      </c>
      <c r="AE13" s="80">
        <f t="shared" si="2"/>
        <v>0</v>
      </c>
      <c r="AF13" s="80">
        <f t="shared" si="3"/>
        <v>0.24926516520527625</v>
      </c>
      <c r="AG13" s="106">
        <f t="shared" si="4"/>
        <v>0.24926516520527625</v>
      </c>
      <c r="AH13" s="108">
        <f t="shared" si="5"/>
        <v>0.7507348347947238</v>
      </c>
      <c r="AI13" s="106">
        <f t="shared" si="6"/>
        <v>-0.28670277239634961</v>
      </c>
      <c r="AJ13" s="108">
        <f t="shared" si="7"/>
        <v>100</v>
      </c>
      <c r="AK13" s="80">
        <f t="shared" si="8"/>
        <v>0.33202823906983581</v>
      </c>
      <c r="AM13" s="115">
        <v>-9.7448107284745303E-2</v>
      </c>
      <c r="AO13" t="s">
        <v>162</v>
      </c>
      <c r="AP13" s="115">
        <f>1-EXP((-2/AD154)*(AP4-AP3))</f>
        <v>0.1835541363116413</v>
      </c>
      <c r="AR13" s="106">
        <v>1.2400202385298837E-2</v>
      </c>
      <c r="AS13" s="107">
        <v>-5.2084953260542093E-3</v>
      </c>
      <c r="AT13" s="107">
        <v>7.1130219307684762E-4</v>
      </c>
      <c r="AU13" s="107">
        <v>5.4112679345649586E-5</v>
      </c>
      <c r="AV13" s="107">
        <v>5.0327403967148276E-3</v>
      </c>
      <c r="AW13" s="107">
        <v>6.0511111303232903E-5</v>
      </c>
      <c r="AX13" s="107">
        <v>-6.5060753294251844E-4</v>
      </c>
      <c r="AY13" s="107">
        <v>-7.8536797313908616E-4</v>
      </c>
      <c r="AZ13" s="107">
        <v>-1.2126575707200465E-3</v>
      </c>
      <c r="BA13" s="107">
        <v>4.9562597328033442E-3</v>
      </c>
      <c r="BB13" s="107">
        <v>2.3245265157910231E-3</v>
      </c>
      <c r="BC13" s="107">
        <v>-1.7039041982298237E-2</v>
      </c>
      <c r="BD13" s="108">
        <v>-2.5394442606254207E-5</v>
      </c>
      <c r="BF13" s="115">
        <v>1.1648096027792282E-16</v>
      </c>
      <c r="BM13">
        <v>0.25949208220101311</v>
      </c>
      <c r="BN13">
        <v>1</v>
      </c>
      <c r="BO13">
        <v>0</v>
      </c>
      <c r="BP13" s="80">
        <f t="shared" si="13"/>
        <v>9</v>
      </c>
      <c r="BQ13" s="80">
        <f t="shared" si="14"/>
        <v>0</v>
      </c>
      <c r="BR13" s="80">
        <f t="shared" si="10"/>
        <v>0.83333333333333337</v>
      </c>
      <c r="BS13" s="80">
        <f t="shared" si="11"/>
        <v>1</v>
      </c>
      <c r="BT13" s="80">
        <f t="shared" si="12"/>
        <v>1.851851851851849E-2</v>
      </c>
    </row>
    <row r="14" spans="1:72" ht="15.75" x14ac:dyDescent="0.5">
      <c r="A14" s="83">
        <v>8.1</v>
      </c>
      <c r="B14" s="82">
        <v>43</v>
      </c>
      <c r="C14" s="82">
        <v>23</v>
      </c>
      <c r="D14" s="84">
        <v>1.607</v>
      </c>
      <c r="E14" s="82">
        <v>123</v>
      </c>
      <c r="F14" s="82">
        <v>1</v>
      </c>
      <c r="G14" s="29">
        <v>0</v>
      </c>
      <c r="H14" s="82">
        <v>45</v>
      </c>
      <c r="I14" s="82">
        <v>8</v>
      </c>
      <c r="J14" s="82">
        <v>3</v>
      </c>
      <c r="K14" s="80">
        <v>0</v>
      </c>
      <c r="L14" s="30">
        <v>170</v>
      </c>
      <c r="M14" s="82">
        <v>0</v>
      </c>
      <c r="P14">
        <v>7.5</v>
      </c>
      <c r="Q14">
        <v>43</v>
      </c>
      <c r="R14">
        <v>5</v>
      </c>
      <c r="S14">
        <v>0.48</v>
      </c>
      <c r="T14">
        <v>59</v>
      </c>
      <c r="U14">
        <v>3</v>
      </c>
      <c r="V14">
        <v>0</v>
      </c>
      <c r="W14">
        <v>30</v>
      </c>
      <c r="X14">
        <v>4</v>
      </c>
      <c r="Y14">
        <v>2</v>
      </c>
      <c r="Z14">
        <v>0</v>
      </c>
      <c r="AA14">
        <v>175</v>
      </c>
      <c r="AB14" s="106">
        <v>0</v>
      </c>
      <c r="AC14" s="107">
        <v>1</v>
      </c>
      <c r="AD14" s="108">
        <f t="shared" si="1"/>
        <v>1</v>
      </c>
      <c r="AE14" s="80">
        <f t="shared" si="2"/>
        <v>0</v>
      </c>
      <c r="AF14" s="80">
        <f t="shared" si="3"/>
        <v>0.65484487429326121</v>
      </c>
      <c r="AG14" s="106">
        <f t="shared" si="4"/>
        <v>0.65484487429326121</v>
      </c>
      <c r="AH14" s="108">
        <f t="shared" si="5"/>
        <v>0.34515512570673879</v>
      </c>
      <c r="AI14" s="106">
        <f t="shared" si="6"/>
        <v>-1.0637613232787511</v>
      </c>
      <c r="AJ14" s="108">
        <f t="shared" si="7"/>
        <v>0</v>
      </c>
      <c r="AK14" s="80">
        <f t="shared" si="8"/>
        <v>1.8972480068270823</v>
      </c>
      <c r="AM14" s="115">
        <v>0.12690863987310402</v>
      </c>
      <c r="AO14" t="s">
        <v>163</v>
      </c>
      <c r="AP14" s="116">
        <f>AP13/(1-EXP(2*AP3/AD154))</f>
        <v>0.25167674182462441</v>
      </c>
      <c r="AR14" s="106">
        <v>5.2100033339730394E-2</v>
      </c>
      <c r="AS14" s="107">
        <v>1.0497439904738406E-3</v>
      </c>
      <c r="AT14" s="107">
        <v>9.3602332257211704E-4</v>
      </c>
      <c r="AU14" s="107">
        <v>-1.5407158456227303E-4</v>
      </c>
      <c r="AV14" s="107">
        <v>2.2134148573887389E-3</v>
      </c>
      <c r="AW14" s="107">
        <v>-3.041093887952834E-4</v>
      </c>
      <c r="AX14" s="107">
        <v>-4.2941588867583579E-3</v>
      </c>
      <c r="AY14" s="107">
        <v>-2.3300362625942954E-3</v>
      </c>
      <c r="AZ14" s="107">
        <v>-2.3678408573060018E-3</v>
      </c>
      <c r="BA14" s="107">
        <v>2.3245265157910595E-3</v>
      </c>
      <c r="BB14" s="107">
        <v>3.7795958290998702E-2</v>
      </c>
      <c r="BC14" s="107">
        <v>2.2191822283985516E-2</v>
      </c>
      <c r="BD14" s="108">
        <v>-6.336812531509648E-4</v>
      </c>
      <c r="BF14" s="115">
        <v>7.7447978785983767E-17</v>
      </c>
      <c r="BM14">
        <v>0.26564628675062402</v>
      </c>
      <c r="BN14">
        <v>1</v>
      </c>
      <c r="BO14">
        <v>0</v>
      </c>
      <c r="BP14" s="80">
        <f t="shared" si="13"/>
        <v>10</v>
      </c>
      <c r="BQ14" s="80">
        <f t="shared" si="14"/>
        <v>0</v>
      </c>
      <c r="BR14" s="80">
        <f t="shared" si="10"/>
        <v>0.81481481481481488</v>
      </c>
      <c r="BS14" s="80">
        <f t="shared" si="11"/>
        <v>1</v>
      </c>
      <c r="BT14" s="80">
        <f t="shared" si="12"/>
        <v>1.8518518518518601E-2</v>
      </c>
    </row>
    <row r="15" spans="1:72" ht="15.75" x14ac:dyDescent="0.5">
      <c r="A15" s="83">
        <v>9.1</v>
      </c>
      <c r="B15" s="82">
        <v>78</v>
      </c>
      <c r="C15" s="82">
        <v>3</v>
      </c>
      <c r="D15" s="84">
        <v>1.6240000000000001</v>
      </c>
      <c r="E15" s="82">
        <v>148</v>
      </c>
      <c r="F15" s="82">
        <v>5</v>
      </c>
      <c r="G15" s="29">
        <v>0</v>
      </c>
      <c r="H15" s="82">
        <v>39</v>
      </c>
      <c r="I15" s="82">
        <v>11</v>
      </c>
      <c r="J15" s="82">
        <v>4</v>
      </c>
      <c r="K15" s="80">
        <v>0</v>
      </c>
      <c r="L15" s="30">
        <v>175</v>
      </c>
      <c r="M15" s="82">
        <v>1</v>
      </c>
      <c r="P15">
        <v>7.5</v>
      </c>
      <c r="Q15">
        <v>51</v>
      </c>
      <c r="R15">
        <v>18</v>
      </c>
      <c r="S15">
        <v>0.23100000000000001</v>
      </c>
      <c r="T15">
        <v>109</v>
      </c>
      <c r="U15">
        <v>5</v>
      </c>
      <c r="V15">
        <v>0</v>
      </c>
      <c r="W15">
        <v>41</v>
      </c>
      <c r="X15">
        <v>7</v>
      </c>
      <c r="Y15">
        <v>3</v>
      </c>
      <c r="Z15">
        <v>1</v>
      </c>
      <c r="AA15">
        <v>165</v>
      </c>
      <c r="AB15" s="106">
        <v>1</v>
      </c>
      <c r="AC15" s="107">
        <v>0</v>
      </c>
      <c r="AD15" s="108">
        <f t="shared" si="1"/>
        <v>1</v>
      </c>
      <c r="AE15" s="80">
        <f t="shared" si="2"/>
        <v>1</v>
      </c>
      <c r="AF15" s="80">
        <f t="shared" si="3"/>
        <v>0.39184492264821802</v>
      </c>
      <c r="AG15" s="106">
        <f t="shared" si="4"/>
        <v>0.39184492264821802</v>
      </c>
      <c r="AH15" s="108">
        <f t="shared" si="5"/>
        <v>0.60815507735178198</v>
      </c>
      <c r="AI15" s="106">
        <f t="shared" si="6"/>
        <v>-0.93688912295340987</v>
      </c>
      <c r="AJ15" s="108">
        <f t="shared" si="7"/>
        <v>0</v>
      </c>
      <c r="AK15" s="80">
        <f t="shared" si="8"/>
        <v>1.5520300052420435</v>
      </c>
      <c r="AM15" s="115">
        <v>-0.14972986394337265</v>
      </c>
      <c r="AR15" s="106">
        <v>-9.5661382025167011E-2</v>
      </c>
      <c r="AS15" s="107">
        <v>1.7293952821007017E-2</v>
      </c>
      <c r="AT15" s="107">
        <v>-2.192290051889425E-3</v>
      </c>
      <c r="AU15" s="107">
        <v>-1.2389570311606096E-3</v>
      </c>
      <c r="AV15" s="107">
        <v>-2.2642907516276668E-2</v>
      </c>
      <c r="AW15" s="107">
        <v>-7.5478358436508461E-4</v>
      </c>
      <c r="AX15" s="107">
        <v>-7.9773986389503129E-3</v>
      </c>
      <c r="AY15" s="107">
        <v>-2.8229518616026145E-2</v>
      </c>
      <c r="AZ15" s="107">
        <v>6.9773510705762268E-3</v>
      </c>
      <c r="BA15" s="107">
        <v>-1.7039041982298185E-2</v>
      </c>
      <c r="BB15" s="107">
        <v>2.2191822283985849E-2</v>
      </c>
      <c r="BC15" s="107">
        <v>0.28317894802569765</v>
      </c>
      <c r="BD15" s="108">
        <v>-5.8726413158874489E-4</v>
      </c>
      <c r="BF15" s="115">
        <v>2.1105567021034691E-16</v>
      </c>
      <c r="BM15">
        <v>0.27916031752111453</v>
      </c>
      <c r="BN15">
        <v>1</v>
      </c>
      <c r="BO15">
        <v>0</v>
      </c>
      <c r="BP15" s="80">
        <f t="shared" si="13"/>
        <v>11</v>
      </c>
      <c r="BQ15" s="80">
        <f t="shared" si="14"/>
        <v>0</v>
      </c>
      <c r="BR15" s="80">
        <f t="shared" si="10"/>
        <v>0.79629629629629628</v>
      </c>
      <c r="BS15" s="80">
        <f t="shared" si="11"/>
        <v>1</v>
      </c>
      <c r="BT15" s="80">
        <f t="shared" si="12"/>
        <v>0</v>
      </c>
    </row>
    <row r="16" spans="1:72" ht="15.75" x14ac:dyDescent="0.5">
      <c r="A16" s="83">
        <v>15.7</v>
      </c>
      <c r="B16" s="82">
        <v>67</v>
      </c>
      <c r="C16" s="82">
        <v>9</v>
      </c>
      <c r="D16" s="84">
        <v>0.05</v>
      </c>
      <c r="E16" s="82">
        <v>228</v>
      </c>
      <c r="F16" s="82">
        <v>4</v>
      </c>
      <c r="G16" s="29">
        <v>1</v>
      </c>
      <c r="H16" s="82">
        <v>31</v>
      </c>
      <c r="I16" s="82">
        <v>13</v>
      </c>
      <c r="J16" s="82">
        <v>1</v>
      </c>
      <c r="K16" s="80">
        <v>1</v>
      </c>
      <c r="L16" s="30">
        <v>181</v>
      </c>
      <c r="M16" s="82">
        <v>0</v>
      </c>
      <c r="P16">
        <v>7.6</v>
      </c>
      <c r="Q16">
        <v>42</v>
      </c>
      <c r="R16">
        <v>1</v>
      </c>
      <c r="S16">
        <v>1.4279999999999999</v>
      </c>
      <c r="T16">
        <v>121</v>
      </c>
      <c r="U16">
        <v>4</v>
      </c>
      <c r="V16">
        <v>0</v>
      </c>
      <c r="W16">
        <v>45</v>
      </c>
      <c r="X16">
        <v>5</v>
      </c>
      <c r="Y16">
        <v>4</v>
      </c>
      <c r="Z16">
        <v>0</v>
      </c>
      <c r="AA16">
        <v>165</v>
      </c>
      <c r="AB16" s="106">
        <v>1</v>
      </c>
      <c r="AC16" s="107">
        <v>0</v>
      </c>
      <c r="AD16" s="108">
        <f t="shared" si="1"/>
        <v>1</v>
      </c>
      <c r="AE16" s="80">
        <f t="shared" si="2"/>
        <v>1</v>
      </c>
      <c r="AF16" s="80">
        <f t="shared" si="3"/>
        <v>0.50436291180207704</v>
      </c>
      <c r="AG16" s="106">
        <f t="shared" si="4"/>
        <v>0.50436291180207704</v>
      </c>
      <c r="AH16" s="108">
        <f t="shared" si="5"/>
        <v>0.49563708819792296</v>
      </c>
      <c r="AI16" s="106">
        <f t="shared" si="6"/>
        <v>-0.68445920693246121</v>
      </c>
      <c r="AJ16" s="108">
        <f t="shared" si="7"/>
        <v>100</v>
      </c>
      <c r="AK16" s="80">
        <f t="shared" si="8"/>
        <v>0.98269931551275858</v>
      </c>
      <c r="AM16" s="115">
        <v>-1.5623810737410344</v>
      </c>
      <c r="AO16" t="s">
        <v>164</v>
      </c>
      <c r="AP16" s="114">
        <f>AK154</f>
        <v>158.53143454252645</v>
      </c>
      <c r="AR16" s="109">
        <v>-0.3601440874928668</v>
      </c>
      <c r="AS16" s="110">
        <v>-8.6339262307251596E-3</v>
      </c>
      <c r="AT16" s="110">
        <v>1.4122011645743287E-4</v>
      </c>
      <c r="AU16" s="110">
        <v>2.9106558617520545E-4</v>
      </c>
      <c r="AV16" s="110">
        <v>1.5888348802524906E-3</v>
      </c>
      <c r="AW16" s="110">
        <v>3.556983476223345E-4</v>
      </c>
      <c r="AX16" s="110">
        <v>2.2582048008544468E-3</v>
      </c>
      <c r="AY16" s="110">
        <v>-1.3670417712758206E-3</v>
      </c>
      <c r="AZ16" s="110">
        <v>-1.4322936776817699E-5</v>
      </c>
      <c r="BA16" s="110">
        <v>-2.5394442606201098E-5</v>
      </c>
      <c r="BB16" s="110">
        <v>-6.3368125315085215E-4</v>
      </c>
      <c r="BC16" s="110">
        <v>-5.8726413158855266E-4</v>
      </c>
      <c r="BD16" s="111">
        <v>2.205280420016332E-3</v>
      </c>
      <c r="BF16" s="116">
        <v>-7.3053624527137379E-16</v>
      </c>
      <c r="BM16">
        <v>0.27991020011835466</v>
      </c>
      <c r="BN16">
        <v>0</v>
      </c>
      <c r="BO16">
        <v>1</v>
      </c>
      <c r="BP16" s="80">
        <f t="shared" si="13"/>
        <v>11</v>
      </c>
      <c r="BQ16" s="80">
        <f t="shared" si="14"/>
        <v>1</v>
      </c>
      <c r="BR16" s="80">
        <f t="shared" si="10"/>
        <v>0.79629629629629628</v>
      </c>
      <c r="BS16" s="80">
        <f t="shared" si="11"/>
        <v>0.98958333333333337</v>
      </c>
      <c r="BT16" s="80">
        <f t="shared" si="12"/>
        <v>1.8325617283950591E-2</v>
      </c>
    </row>
    <row r="17" spans="1:72" ht="15.75" x14ac:dyDescent="0.5">
      <c r="A17" s="83">
        <v>9.8000000000000007</v>
      </c>
      <c r="B17" s="82">
        <v>62</v>
      </c>
      <c r="C17" s="82">
        <v>16</v>
      </c>
      <c r="D17" s="84">
        <v>0.58799999999999997</v>
      </c>
      <c r="E17" s="82">
        <v>136</v>
      </c>
      <c r="F17" s="82">
        <v>4</v>
      </c>
      <c r="G17" s="29">
        <v>1</v>
      </c>
      <c r="H17" s="82">
        <v>41</v>
      </c>
      <c r="I17" s="82">
        <v>10</v>
      </c>
      <c r="J17" s="82">
        <v>3</v>
      </c>
      <c r="K17" s="80">
        <v>1</v>
      </c>
      <c r="L17" s="30">
        <v>167</v>
      </c>
      <c r="M17" s="82">
        <v>1</v>
      </c>
      <c r="P17">
        <v>7.6</v>
      </c>
      <c r="Q17">
        <v>50</v>
      </c>
      <c r="R17">
        <v>3</v>
      </c>
      <c r="S17">
        <v>0.53200000000000003</v>
      </c>
      <c r="T17">
        <v>111</v>
      </c>
      <c r="U17">
        <v>2</v>
      </c>
      <c r="V17">
        <v>0</v>
      </c>
      <c r="W17">
        <v>46</v>
      </c>
      <c r="X17">
        <v>3</v>
      </c>
      <c r="Y17">
        <v>4</v>
      </c>
      <c r="Z17">
        <v>0</v>
      </c>
      <c r="AA17">
        <v>172</v>
      </c>
      <c r="AB17" s="106">
        <v>0</v>
      </c>
      <c r="AC17" s="107">
        <v>1</v>
      </c>
      <c r="AD17" s="108">
        <f t="shared" si="1"/>
        <v>1</v>
      </c>
      <c r="AE17" s="80">
        <f t="shared" si="2"/>
        <v>0</v>
      </c>
      <c r="AF17" s="80">
        <f t="shared" si="3"/>
        <v>0.28045146428944945</v>
      </c>
      <c r="AG17" s="106">
        <f t="shared" si="4"/>
        <v>0.28045146428944945</v>
      </c>
      <c r="AH17" s="108">
        <f t="shared" si="5"/>
        <v>0.71954853571055055</v>
      </c>
      <c r="AI17" s="106">
        <f t="shared" si="6"/>
        <v>-0.32913129737525104</v>
      </c>
      <c r="AJ17" s="108">
        <f t="shared" si="7"/>
        <v>100</v>
      </c>
      <c r="AK17" s="80">
        <f t="shared" si="8"/>
        <v>0.3897603154907473</v>
      </c>
      <c r="AM17" s="116">
        <v>7.5067739652081827E-2</v>
      </c>
      <c r="AO17" t="s">
        <v>101</v>
      </c>
      <c r="AP17" s="115">
        <f>COUNT(AD4:AD153)-2</f>
        <v>148</v>
      </c>
      <c r="BM17">
        <v>0.28045146428944945</v>
      </c>
      <c r="BN17">
        <v>1</v>
      </c>
      <c r="BO17">
        <v>0</v>
      </c>
      <c r="BP17" s="80">
        <f t="shared" si="13"/>
        <v>12</v>
      </c>
      <c r="BQ17" s="80">
        <f t="shared" si="14"/>
        <v>1</v>
      </c>
      <c r="BR17" s="80">
        <f t="shared" si="10"/>
        <v>0.77777777777777779</v>
      </c>
      <c r="BS17" s="80">
        <f t="shared" si="11"/>
        <v>0.98958333333333337</v>
      </c>
      <c r="BT17" s="80">
        <f t="shared" si="12"/>
        <v>1.8325617283950591E-2</v>
      </c>
    </row>
    <row r="18" spans="1:72" ht="15.75" x14ac:dyDescent="0.5">
      <c r="A18" s="83">
        <v>19.5</v>
      </c>
      <c r="B18" s="82">
        <v>99</v>
      </c>
      <c r="C18" s="82">
        <v>9</v>
      </c>
      <c r="D18" s="84">
        <v>1.76</v>
      </c>
      <c r="E18" s="82">
        <v>369</v>
      </c>
      <c r="F18" s="82">
        <v>4</v>
      </c>
      <c r="G18" s="29">
        <v>1</v>
      </c>
      <c r="H18" s="82">
        <v>38</v>
      </c>
      <c r="I18" s="82">
        <v>12</v>
      </c>
      <c r="J18" s="82">
        <v>2</v>
      </c>
      <c r="K18" s="80">
        <v>1</v>
      </c>
      <c r="L18" s="30">
        <v>170</v>
      </c>
      <c r="M18" s="82">
        <v>0</v>
      </c>
      <c r="P18">
        <v>7.6</v>
      </c>
      <c r="Q18">
        <v>51</v>
      </c>
      <c r="R18">
        <v>15</v>
      </c>
      <c r="S18">
        <v>0.93500000000000005</v>
      </c>
      <c r="T18">
        <v>112</v>
      </c>
      <c r="U18">
        <v>4</v>
      </c>
      <c r="V18">
        <v>0</v>
      </c>
      <c r="W18">
        <v>36</v>
      </c>
      <c r="X18">
        <v>4</v>
      </c>
      <c r="Y18">
        <v>3</v>
      </c>
      <c r="Z18">
        <v>0</v>
      </c>
      <c r="AA18">
        <v>171</v>
      </c>
      <c r="AB18" s="106">
        <v>1</v>
      </c>
      <c r="AC18" s="107">
        <v>0</v>
      </c>
      <c r="AD18" s="108">
        <f t="shared" si="1"/>
        <v>1</v>
      </c>
      <c r="AE18" s="80">
        <f t="shared" si="2"/>
        <v>1</v>
      </c>
      <c r="AF18" s="80">
        <f t="shared" si="3"/>
        <v>0.84660211304959576</v>
      </c>
      <c r="AG18" s="106">
        <f t="shared" si="4"/>
        <v>0.84660211304959576</v>
      </c>
      <c r="AH18" s="108">
        <f t="shared" si="5"/>
        <v>0.15339788695040424</v>
      </c>
      <c r="AI18" s="106">
        <f t="shared" si="6"/>
        <v>-0.16652445497403007</v>
      </c>
      <c r="AJ18" s="108">
        <f t="shared" si="7"/>
        <v>100</v>
      </c>
      <c r="AK18" s="80">
        <f t="shared" si="8"/>
        <v>0.18119242154716647</v>
      </c>
      <c r="AO18" t="s">
        <v>158</v>
      </c>
      <c r="AP18" s="115">
        <f>_xlfn.CHISQ.DIST.RT(AP16,AP17)</f>
        <v>0.26215378879493717</v>
      </c>
      <c r="BM18">
        <v>0.29348119995499466</v>
      </c>
      <c r="BN18">
        <v>1</v>
      </c>
      <c r="BO18">
        <v>0</v>
      </c>
      <c r="BP18" s="80">
        <f t="shared" si="13"/>
        <v>13</v>
      </c>
      <c r="BQ18" s="80">
        <f t="shared" si="14"/>
        <v>1</v>
      </c>
      <c r="BR18" s="80">
        <f t="shared" si="10"/>
        <v>0.7592592592592593</v>
      </c>
      <c r="BS18" s="80">
        <f t="shared" si="11"/>
        <v>0.98958333333333337</v>
      </c>
      <c r="BT18" s="80">
        <f t="shared" si="12"/>
        <v>0</v>
      </c>
    </row>
    <row r="19" spans="1:72" ht="15.75" x14ac:dyDescent="0.5">
      <c r="A19" s="83">
        <v>16.2</v>
      </c>
      <c r="B19" s="82">
        <v>67</v>
      </c>
      <c r="C19" s="82">
        <v>8</v>
      </c>
      <c r="D19" s="84">
        <v>4.4999999999999998E-2</v>
      </c>
      <c r="E19" s="82">
        <v>187</v>
      </c>
      <c r="F19" s="82">
        <v>0</v>
      </c>
      <c r="G19" s="29">
        <v>1</v>
      </c>
      <c r="H19" s="82">
        <v>29</v>
      </c>
      <c r="I19" s="82">
        <v>13</v>
      </c>
      <c r="J19" s="82">
        <v>1</v>
      </c>
      <c r="K19" s="80">
        <v>1</v>
      </c>
      <c r="L19" s="30">
        <v>192</v>
      </c>
      <c r="M19" s="82">
        <v>1</v>
      </c>
      <c r="P19">
        <v>7.7</v>
      </c>
      <c r="Q19">
        <v>46</v>
      </c>
      <c r="R19">
        <v>3</v>
      </c>
      <c r="S19">
        <v>2.6259999999999999</v>
      </c>
      <c r="T19">
        <v>43</v>
      </c>
      <c r="U19">
        <v>2</v>
      </c>
      <c r="V19">
        <v>0</v>
      </c>
      <c r="W19">
        <v>50</v>
      </c>
      <c r="X19">
        <v>4</v>
      </c>
      <c r="Y19">
        <v>4</v>
      </c>
      <c r="Z19">
        <v>0</v>
      </c>
      <c r="AA19">
        <v>180</v>
      </c>
      <c r="AB19" s="106">
        <v>0</v>
      </c>
      <c r="AC19" s="107">
        <v>1</v>
      </c>
      <c r="AD19" s="108">
        <f t="shared" si="1"/>
        <v>1</v>
      </c>
      <c r="AE19" s="80">
        <f t="shared" si="2"/>
        <v>0</v>
      </c>
      <c r="AF19" s="80">
        <f t="shared" si="3"/>
        <v>0.42139314907685133</v>
      </c>
      <c r="AG19" s="106">
        <f t="shared" si="4"/>
        <v>0.42139314907685133</v>
      </c>
      <c r="AH19" s="108">
        <f t="shared" si="5"/>
        <v>0.57860685092314867</v>
      </c>
      <c r="AI19" s="106">
        <f t="shared" si="6"/>
        <v>-0.54713204599317911</v>
      </c>
      <c r="AJ19" s="108">
        <f t="shared" si="7"/>
        <v>100</v>
      </c>
      <c r="AK19" s="80">
        <f t="shared" si="8"/>
        <v>0.72828924926231342</v>
      </c>
      <c r="AO19" t="s">
        <v>159</v>
      </c>
      <c r="AP19" s="115">
        <f>AP9</f>
        <v>0.05</v>
      </c>
      <c r="BM19">
        <v>0.31945575061346726</v>
      </c>
      <c r="BN19">
        <v>0</v>
      </c>
      <c r="BO19">
        <v>1</v>
      </c>
      <c r="BP19" s="80">
        <f t="shared" si="13"/>
        <v>13</v>
      </c>
      <c r="BQ19" s="80">
        <f t="shared" si="14"/>
        <v>2</v>
      </c>
      <c r="BR19" s="80">
        <f t="shared" si="10"/>
        <v>0.7592592592592593</v>
      </c>
      <c r="BS19" s="80">
        <f t="shared" si="11"/>
        <v>0.97916666666666663</v>
      </c>
      <c r="BT19" s="80">
        <f t="shared" si="12"/>
        <v>1.8132716049382797E-2</v>
      </c>
    </row>
    <row r="20" spans="1:72" ht="15.75" x14ac:dyDescent="0.5">
      <c r="A20" s="83">
        <v>8</v>
      </c>
      <c r="B20" s="82">
        <v>51</v>
      </c>
      <c r="C20" s="82">
        <v>12</v>
      </c>
      <c r="D20" s="84">
        <v>1</v>
      </c>
      <c r="E20" s="82">
        <v>66</v>
      </c>
      <c r="F20" s="82">
        <v>3</v>
      </c>
      <c r="G20" s="29">
        <v>0</v>
      </c>
      <c r="H20" s="82">
        <v>34</v>
      </c>
      <c r="I20" s="82">
        <v>6</v>
      </c>
      <c r="J20" s="82">
        <v>2</v>
      </c>
      <c r="K20" s="80">
        <v>0</v>
      </c>
      <c r="L20" s="30">
        <v>184</v>
      </c>
      <c r="M20" s="82">
        <v>1</v>
      </c>
      <c r="P20">
        <v>7.8</v>
      </c>
      <c r="Q20">
        <v>46</v>
      </c>
      <c r="R20">
        <v>17</v>
      </c>
      <c r="S20">
        <v>1.4810000000000001</v>
      </c>
      <c r="T20">
        <v>126</v>
      </c>
      <c r="U20">
        <v>3</v>
      </c>
      <c r="V20">
        <v>0</v>
      </c>
      <c r="W20">
        <v>40</v>
      </c>
      <c r="X20">
        <v>1</v>
      </c>
      <c r="Y20">
        <v>6</v>
      </c>
      <c r="Z20">
        <v>0</v>
      </c>
      <c r="AA20">
        <v>165</v>
      </c>
      <c r="AB20" s="106">
        <v>0</v>
      </c>
      <c r="AC20" s="107">
        <v>1</v>
      </c>
      <c r="AD20" s="108">
        <f t="shared" si="1"/>
        <v>1</v>
      </c>
      <c r="AE20" s="80">
        <f t="shared" si="2"/>
        <v>0</v>
      </c>
      <c r="AF20" s="80">
        <f t="shared" si="3"/>
        <v>0.49501889489689033</v>
      </c>
      <c r="AG20" s="106">
        <f t="shared" si="4"/>
        <v>0.49501889489689033</v>
      </c>
      <c r="AH20" s="108">
        <f t="shared" si="5"/>
        <v>0.50498110510310967</v>
      </c>
      <c r="AI20" s="106">
        <f t="shared" si="6"/>
        <v>-0.68323426604416626</v>
      </c>
      <c r="AJ20" s="108">
        <f t="shared" si="7"/>
        <v>100</v>
      </c>
      <c r="AK20" s="80">
        <f t="shared" si="8"/>
        <v>0.98027211294532446</v>
      </c>
      <c r="AO20" t="s">
        <v>160</v>
      </c>
      <c r="AP20" s="117" t="str">
        <f>IF(AP18&lt;AP19,"yes","no")</f>
        <v>no</v>
      </c>
      <c r="BM20">
        <v>0.33729791662921538</v>
      </c>
      <c r="BN20">
        <v>1</v>
      </c>
      <c r="BO20">
        <v>0</v>
      </c>
      <c r="BP20" s="80">
        <f t="shared" si="13"/>
        <v>14</v>
      </c>
      <c r="BQ20" s="80">
        <f t="shared" si="14"/>
        <v>2</v>
      </c>
      <c r="BR20" s="80">
        <f t="shared" si="10"/>
        <v>0.7407407407407407</v>
      </c>
      <c r="BS20" s="80">
        <f t="shared" si="11"/>
        <v>0.97916666666666663</v>
      </c>
      <c r="BT20" s="80">
        <f t="shared" si="12"/>
        <v>0</v>
      </c>
    </row>
    <row r="21" spans="1:72" ht="15.75" x14ac:dyDescent="0.5">
      <c r="A21" s="83">
        <v>12.2</v>
      </c>
      <c r="B21" s="82">
        <v>71</v>
      </c>
      <c r="C21" s="82">
        <v>13</v>
      </c>
      <c r="D21" s="84">
        <v>0.121</v>
      </c>
      <c r="E21" s="82">
        <v>116</v>
      </c>
      <c r="F21" s="82">
        <v>0</v>
      </c>
      <c r="G21" s="29">
        <v>1</v>
      </c>
      <c r="H21" s="82">
        <v>34</v>
      </c>
      <c r="I21" s="82">
        <v>8</v>
      </c>
      <c r="J21" s="82">
        <v>2</v>
      </c>
      <c r="K21" s="80">
        <v>1</v>
      </c>
      <c r="L21" s="30">
        <v>193</v>
      </c>
      <c r="M21" s="82">
        <v>0</v>
      </c>
      <c r="P21">
        <v>7.9</v>
      </c>
      <c r="Q21">
        <v>35</v>
      </c>
      <c r="R21">
        <v>6</v>
      </c>
      <c r="S21">
        <v>4.7E-2</v>
      </c>
      <c r="T21">
        <v>65</v>
      </c>
      <c r="U21">
        <v>4</v>
      </c>
      <c r="V21">
        <v>0</v>
      </c>
      <c r="W21">
        <v>27</v>
      </c>
      <c r="X21">
        <v>5</v>
      </c>
      <c r="Y21">
        <v>6</v>
      </c>
      <c r="Z21">
        <v>0</v>
      </c>
      <c r="AA21">
        <v>186</v>
      </c>
      <c r="AB21" s="106">
        <v>1</v>
      </c>
      <c r="AC21" s="107">
        <v>0</v>
      </c>
      <c r="AD21" s="108">
        <f t="shared" si="1"/>
        <v>1</v>
      </c>
      <c r="AE21" s="80">
        <f t="shared" si="2"/>
        <v>1</v>
      </c>
      <c r="AF21" s="80">
        <f t="shared" si="3"/>
        <v>0.72623678669175584</v>
      </c>
      <c r="AG21" s="106">
        <f t="shared" si="4"/>
        <v>0.72623678669175584</v>
      </c>
      <c r="AH21" s="108">
        <f t="shared" si="5"/>
        <v>0.27376321330824416</v>
      </c>
      <c r="AI21" s="106">
        <f t="shared" si="6"/>
        <v>-0.31987916486551188</v>
      </c>
      <c r="AJ21" s="108">
        <f t="shared" si="7"/>
        <v>100</v>
      </c>
      <c r="AK21" s="80">
        <f t="shared" si="8"/>
        <v>0.37696136897075183</v>
      </c>
      <c r="BM21">
        <v>0.33732651196134433</v>
      </c>
      <c r="BN21">
        <v>0</v>
      </c>
      <c r="BO21">
        <v>1</v>
      </c>
      <c r="BP21" s="80">
        <f t="shared" si="13"/>
        <v>14</v>
      </c>
      <c r="BQ21" s="80">
        <f t="shared" si="14"/>
        <v>3</v>
      </c>
      <c r="BR21" s="80">
        <f t="shared" si="10"/>
        <v>0.7407407407407407</v>
      </c>
      <c r="BS21" s="80">
        <f t="shared" si="11"/>
        <v>0.96875</v>
      </c>
      <c r="BT21" s="80">
        <f t="shared" si="12"/>
        <v>1.7939814814814787E-2</v>
      </c>
    </row>
    <row r="22" spans="1:72" ht="15.75" x14ac:dyDescent="0.5">
      <c r="A22" s="83">
        <v>11.1</v>
      </c>
      <c r="B22" s="82">
        <v>65</v>
      </c>
      <c r="C22" s="82">
        <v>3</v>
      </c>
      <c r="D22" s="84">
        <v>0.159</v>
      </c>
      <c r="E22" s="82">
        <v>144</v>
      </c>
      <c r="F22" s="82">
        <v>2</v>
      </c>
      <c r="G22" s="29">
        <v>1</v>
      </c>
      <c r="H22" s="82">
        <v>47</v>
      </c>
      <c r="I22" s="82">
        <v>14</v>
      </c>
      <c r="J22" s="82">
        <v>3</v>
      </c>
      <c r="K22" s="80">
        <v>1</v>
      </c>
      <c r="L22" s="30">
        <v>174</v>
      </c>
      <c r="M22" s="82">
        <v>0</v>
      </c>
      <c r="P22">
        <v>7.9</v>
      </c>
      <c r="Q22">
        <v>42</v>
      </c>
      <c r="R22">
        <v>4</v>
      </c>
      <c r="S22">
        <v>1.2829999999999999</v>
      </c>
      <c r="T22">
        <v>68</v>
      </c>
      <c r="U22">
        <v>4</v>
      </c>
      <c r="V22">
        <v>0</v>
      </c>
      <c r="W22">
        <v>37</v>
      </c>
      <c r="X22">
        <v>6</v>
      </c>
      <c r="Y22">
        <v>3</v>
      </c>
      <c r="Z22">
        <v>0</v>
      </c>
      <c r="AA22">
        <v>175</v>
      </c>
      <c r="AB22" s="106">
        <v>1</v>
      </c>
      <c r="AC22" s="107">
        <v>0</v>
      </c>
      <c r="AD22" s="108">
        <f t="shared" si="1"/>
        <v>1</v>
      </c>
      <c r="AE22" s="80">
        <f t="shared" si="2"/>
        <v>1</v>
      </c>
      <c r="AF22" s="80">
        <f t="shared" si="3"/>
        <v>0.72057354166231935</v>
      </c>
      <c r="AG22" s="106">
        <f t="shared" si="4"/>
        <v>0.72057354166231935</v>
      </c>
      <c r="AH22" s="108">
        <f t="shared" si="5"/>
        <v>0.27942645833768065</v>
      </c>
      <c r="AI22" s="106">
        <f t="shared" si="6"/>
        <v>-0.32770779843587827</v>
      </c>
      <c r="AJ22" s="108">
        <f t="shared" si="7"/>
        <v>100</v>
      </c>
      <c r="AK22" s="80">
        <f t="shared" si="8"/>
        <v>0.38778340055764576</v>
      </c>
      <c r="BM22">
        <v>0.33998042829772701</v>
      </c>
      <c r="BN22">
        <v>1</v>
      </c>
      <c r="BO22">
        <v>0</v>
      </c>
      <c r="BP22" s="80">
        <f t="shared" si="13"/>
        <v>15</v>
      </c>
      <c r="BQ22" s="80">
        <f t="shared" si="14"/>
        <v>3</v>
      </c>
      <c r="BR22" s="80">
        <f t="shared" si="10"/>
        <v>0.72222222222222221</v>
      </c>
      <c r="BS22" s="80">
        <f t="shared" si="11"/>
        <v>0.96875</v>
      </c>
      <c r="BT22" s="80">
        <f t="shared" si="12"/>
        <v>1.7939814814814787E-2</v>
      </c>
    </row>
    <row r="23" spans="1:72" ht="15.75" x14ac:dyDescent="0.5">
      <c r="A23" s="83">
        <v>16.8</v>
      </c>
      <c r="B23" s="82">
        <v>86</v>
      </c>
      <c r="C23" s="82">
        <v>8</v>
      </c>
      <c r="D23" s="84">
        <v>2.2839999999999998</v>
      </c>
      <c r="E23" s="82">
        <v>201</v>
      </c>
      <c r="F23" s="82">
        <v>0</v>
      </c>
      <c r="G23" s="29">
        <v>1</v>
      </c>
      <c r="H23" s="82">
        <v>38</v>
      </c>
      <c r="I23" s="82">
        <v>10</v>
      </c>
      <c r="J23" s="82">
        <v>2</v>
      </c>
      <c r="K23" s="80">
        <v>1</v>
      </c>
      <c r="L23" s="30">
        <v>192</v>
      </c>
      <c r="M23" s="82">
        <v>1</v>
      </c>
      <c r="P23">
        <v>7.9</v>
      </c>
      <c r="Q23">
        <v>51</v>
      </c>
      <c r="R23">
        <v>3</v>
      </c>
      <c r="S23">
        <v>1.464</v>
      </c>
      <c r="T23">
        <v>118</v>
      </c>
      <c r="U23">
        <v>4</v>
      </c>
      <c r="V23">
        <v>0</v>
      </c>
      <c r="W23">
        <v>46</v>
      </c>
      <c r="X23">
        <v>6</v>
      </c>
      <c r="Y23">
        <v>4</v>
      </c>
      <c r="Z23">
        <v>0</v>
      </c>
      <c r="AA23">
        <v>167</v>
      </c>
      <c r="AB23" s="106">
        <v>1</v>
      </c>
      <c r="AC23" s="107">
        <v>0</v>
      </c>
      <c r="AD23" s="108">
        <f t="shared" si="1"/>
        <v>1</v>
      </c>
      <c r="AE23" s="80">
        <f t="shared" si="2"/>
        <v>1</v>
      </c>
      <c r="AF23" s="80">
        <f t="shared" si="3"/>
        <v>0.63726324702869053</v>
      </c>
      <c r="AG23" s="106">
        <f t="shared" si="4"/>
        <v>0.63726324702869053</v>
      </c>
      <c r="AH23" s="108">
        <f t="shared" si="5"/>
        <v>0.36273675297130947</v>
      </c>
      <c r="AI23" s="106">
        <f t="shared" si="6"/>
        <v>-0.45057244813704739</v>
      </c>
      <c r="AJ23" s="108">
        <f t="shared" si="7"/>
        <v>100</v>
      </c>
      <c r="AK23" s="80">
        <f t="shared" si="8"/>
        <v>0.56921021989359832</v>
      </c>
      <c r="BM23">
        <v>0.34809157369256216</v>
      </c>
      <c r="BN23">
        <v>1</v>
      </c>
      <c r="BO23">
        <v>0</v>
      </c>
      <c r="BP23" s="80">
        <f t="shared" si="13"/>
        <v>16</v>
      </c>
      <c r="BQ23" s="80">
        <f t="shared" si="14"/>
        <v>3</v>
      </c>
      <c r="BR23" s="80">
        <f t="shared" si="10"/>
        <v>0.70370370370370372</v>
      </c>
      <c r="BS23" s="80">
        <f t="shared" si="11"/>
        <v>0.96875</v>
      </c>
      <c r="BT23" s="80">
        <f t="shared" si="12"/>
        <v>0</v>
      </c>
    </row>
    <row r="24" spans="1:72" ht="15.75" x14ac:dyDescent="0.5">
      <c r="A24" s="83">
        <v>11.8</v>
      </c>
      <c r="B24" s="82">
        <v>51</v>
      </c>
      <c r="C24" s="82">
        <v>8</v>
      </c>
      <c r="D24" s="84">
        <v>0.79900000000000004</v>
      </c>
      <c r="E24" s="82">
        <v>96</v>
      </c>
      <c r="F24" s="82">
        <v>6</v>
      </c>
      <c r="G24" s="29">
        <v>1</v>
      </c>
      <c r="H24" s="82">
        <v>34</v>
      </c>
      <c r="I24" s="82">
        <v>12</v>
      </c>
      <c r="J24" s="82">
        <v>2</v>
      </c>
      <c r="K24" s="80">
        <v>0</v>
      </c>
      <c r="L24" s="30">
        <v>189</v>
      </c>
      <c r="M24" s="82">
        <v>1</v>
      </c>
      <c r="P24">
        <v>8</v>
      </c>
      <c r="Q24">
        <v>44</v>
      </c>
      <c r="R24">
        <v>3</v>
      </c>
      <c r="S24">
        <v>1.18</v>
      </c>
      <c r="T24">
        <v>69</v>
      </c>
      <c r="U24">
        <v>2</v>
      </c>
      <c r="V24">
        <v>0</v>
      </c>
      <c r="W24">
        <v>34</v>
      </c>
      <c r="X24">
        <v>6</v>
      </c>
      <c r="Y24">
        <v>2</v>
      </c>
      <c r="Z24">
        <v>0</v>
      </c>
      <c r="AA24">
        <v>183</v>
      </c>
      <c r="AB24" s="106">
        <v>0</v>
      </c>
      <c r="AC24" s="107">
        <v>1</v>
      </c>
      <c r="AD24" s="108">
        <f t="shared" si="1"/>
        <v>1</v>
      </c>
      <c r="AE24" s="80">
        <f t="shared" si="2"/>
        <v>0</v>
      </c>
      <c r="AF24" s="80">
        <f t="shared" si="3"/>
        <v>0.76363825505761584</v>
      </c>
      <c r="AG24" s="106">
        <f t="shared" si="4"/>
        <v>0.76363825505761584</v>
      </c>
      <c r="AH24" s="108">
        <f t="shared" si="5"/>
        <v>0.23636174494238416</v>
      </c>
      <c r="AI24" s="106">
        <f t="shared" si="6"/>
        <v>-1.442391829969788</v>
      </c>
      <c r="AJ24" s="108">
        <f t="shared" si="7"/>
        <v>0</v>
      </c>
      <c r="AK24" s="80">
        <f t="shared" si="8"/>
        <v>3.2308030863613788</v>
      </c>
      <c r="BM24">
        <v>0.35511978655650217</v>
      </c>
      <c r="BN24">
        <v>0</v>
      </c>
      <c r="BO24">
        <v>1</v>
      </c>
      <c r="BP24" s="80">
        <f t="shared" si="13"/>
        <v>16</v>
      </c>
      <c r="BQ24" s="80">
        <f t="shared" si="14"/>
        <v>4</v>
      </c>
      <c r="BR24" s="80">
        <f t="shared" si="10"/>
        <v>0.70370370370370372</v>
      </c>
      <c r="BS24" s="80">
        <f t="shared" si="11"/>
        <v>0.95833333333333337</v>
      </c>
      <c r="BT24" s="80">
        <f t="shared" si="12"/>
        <v>0</v>
      </c>
    </row>
    <row r="25" spans="1:72" ht="15.75" x14ac:dyDescent="0.5">
      <c r="A25" s="83">
        <v>14</v>
      </c>
      <c r="B25" s="82">
        <v>56</v>
      </c>
      <c r="C25" s="82">
        <v>7</v>
      </c>
      <c r="D25" s="84">
        <v>0.91100000000000003</v>
      </c>
      <c r="E25" s="82">
        <v>134</v>
      </c>
      <c r="F25" s="82">
        <v>2</v>
      </c>
      <c r="G25" s="29">
        <v>0</v>
      </c>
      <c r="H25" s="82">
        <v>30</v>
      </c>
      <c r="I25" s="82">
        <v>13</v>
      </c>
      <c r="J25" s="82">
        <v>1</v>
      </c>
      <c r="K25" s="80">
        <v>1</v>
      </c>
      <c r="L25" s="30">
        <v>185</v>
      </c>
      <c r="M25" s="82">
        <v>1</v>
      </c>
      <c r="P25">
        <v>8</v>
      </c>
      <c r="Q25">
        <v>51</v>
      </c>
      <c r="R25">
        <v>2</v>
      </c>
      <c r="S25">
        <v>0.41699999999999998</v>
      </c>
      <c r="T25">
        <v>121</v>
      </c>
      <c r="U25">
        <v>3</v>
      </c>
      <c r="V25">
        <v>0</v>
      </c>
      <c r="W25">
        <v>36</v>
      </c>
      <c r="X25">
        <v>8</v>
      </c>
      <c r="Y25">
        <v>2</v>
      </c>
      <c r="Z25">
        <v>1</v>
      </c>
      <c r="AA25">
        <v>167</v>
      </c>
      <c r="AB25" s="106">
        <v>0</v>
      </c>
      <c r="AC25" s="107">
        <v>1</v>
      </c>
      <c r="AD25" s="108">
        <f t="shared" si="1"/>
        <v>1</v>
      </c>
      <c r="AE25" s="80">
        <f t="shared" si="2"/>
        <v>0</v>
      </c>
      <c r="AF25" s="80">
        <f t="shared" si="3"/>
        <v>0.34809157369256216</v>
      </c>
      <c r="AG25" s="106">
        <f t="shared" si="4"/>
        <v>0.34809157369256216</v>
      </c>
      <c r="AH25" s="108">
        <f t="shared" si="5"/>
        <v>0.65190842630743784</v>
      </c>
      <c r="AI25" s="106">
        <f t="shared" si="6"/>
        <v>-0.42785117736828698</v>
      </c>
      <c r="AJ25" s="108">
        <f t="shared" si="7"/>
        <v>100</v>
      </c>
      <c r="AK25" s="80">
        <f t="shared" si="8"/>
        <v>0.53395777634634123</v>
      </c>
      <c r="BM25">
        <v>0.36644926075105705</v>
      </c>
      <c r="BN25">
        <v>0</v>
      </c>
      <c r="BO25">
        <v>1</v>
      </c>
      <c r="BP25" s="80">
        <f t="shared" si="13"/>
        <v>16</v>
      </c>
      <c r="BQ25" s="80">
        <f t="shared" si="14"/>
        <v>5</v>
      </c>
      <c r="BR25" s="80">
        <f t="shared" si="10"/>
        <v>0.70370370370370372</v>
      </c>
      <c r="BS25" s="80">
        <f t="shared" si="11"/>
        <v>0.94791666666666663</v>
      </c>
      <c r="BT25" s="80">
        <f t="shared" si="12"/>
        <v>0</v>
      </c>
    </row>
    <row r="26" spans="1:72" ht="15.75" x14ac:dyDescent="0.5">
      <c r="A26" s="83">
        <v>10.5</v>
      </c>
      <c r="B26" s="82">
        <v>60</v>
      </c>
      <c r="C26" s="82">
        <v>3</v>
      </c>
      <c r="D26" s="84">
        <v>0.81299999999999994</v>
      </c>
      <c r="E26" s="82">
        <v>101</v>
      </c>
      <c r="F26" s="82">
        <v>3</v>
      </c>
      <c r="G26" s="29">
        <v>0</v>
      </c>
      <c r="H26" s="82">
        <v>44</v>
      </c>
      <c r="I26" s="82">
        <v>8</v>
      </c>
      <c r="J26" s="82">
        <v>3</v>
      </c>
      <c r="K26" s="80">
        <v>0</v>
      </c>
      <c r="L26" s="30">
        <v>177</v>
      </c>
      <c r="M26" s="82">
        <v>1</v>
      </c>
      <c r="P26">
        <v>8</v>
      </c>
      <c r="Q26">
        <v>51</v>
      </c>
      <c r="R26">
        <v>12</v>
      </c>
      <c r="S26">
        <v>1</v>
      </c>
      <c r="T26">
        <v>66</v>
      </c>
      <c r="U26">
        <v>3</v>
      </c>
      <c r="V26">
        <v>0</v>
      </c>
      <c r="W26">
        <v>34</v>
      </c>
      <c r="X26">
        <v>6</v>
      </c>
      <c r="Y26">
        <v>2</v>
      </c>
      <c r="Z26">
        <v>0</v>
      </c>
      <c r="AA26">
        <v>184</v>
      </c>
      <c r="AB26" s="106">
        <v>1</v>
      </c>
      <c r="AC26" s="107">
        <v>0</v>
      </c>
      <c r="AD26" s="108">
        <f t="shared" si="1"/>
        <v>1</v>
      </c>
      <c r="AE26" s="80">
        <f t="shared" si="2"/>
        <v>1</v>
      </c>
      <c r="AF26" s="80">
        <f t="shared" si="3"/>
        <v>0.8867042434397906</v>
      </c>
      <c r="AG26" s="106">
        <f t="shared" si="4"/>
        <v>0.8867042434397906</v>
      </c>
      <c r="AH26" s="108">
        <f t="shared" si="5"/>
        <v>0.1132957565602094</v>
      </c>
      <c r="AI26" s="106">
        <f t="shared" si="6"/>
        <v>-0.12024378695318845</v>
      </c>
      <c r="AJ26" s="108">
        <f t="shared" si="7"/>
        <v>100</v>
      </c>
      <c r="AK26" s="80">
        <f t="shared" si="8"/>
        <v>0.12777175410901534</v>
      </c>
      <c r="BM26">
        <v>0.39184492264821802</v>
      </c>
      <c r="BN26">
        <v>0</v>
      </c>
      <c r="BO26">
        <v>1</v>
      </c>
      <c r="BP26" s="80">
        <f t="shared" si="13"/>
        <v>16</v>
      </c>
      <c r="BQ26" s="80">
        <f t="shared" si="14"/>
        <v>6</v>
      </c>
      <c r="BR26" s="80">
        <f t="shared" si="10"/>
        <v>0.70370370370370372</v>
      </c>
      <c r="BS26" s="80">
        <f t="shared" si="11"/>
        <v>0.9375</v>
      </c>
      <c r="BT26" s="80">
        <f t="shared" si="12"/>
        <v>1.7361111111111188E-2</v>
      </c>
    </row>
    <row r="27" spans="1:72" ht="15.75" x14ac:dyDescent="0.5">
      <c r="A27" s="83">
        <v>6.2</v>
      </c>
      <c r="B27" s="82">
        <v>40</v>
      </c>
      <c r="C27" s="82">
        <v>14</v>
      </c>
      <c r="D27" s="84">
        <v>0.97599999999999998</v>
      </c>
      <c r="E27" s="82">
        <v>82</v>
      </c>
      <c r="F27" s="82">
        <v>2</v>
      </c>
      <c r="G27" s="29">
        <v>0</v>
      </c>
      <c r="H27" s="82">
        <v>37</v>
      </c>
      <c r="I27" s="82">
        <v>5</v>
      </c>
      <c r="J27" s="82">
        <v>3</v>
      </c>
      <c r="K27" s="80">
        <v>0</v>
      </c>
      <c r="L27" s="30">
        <v>168</v>
      </c>
      <c r="M27" s="82">
        <v>0</v>
      </c>
      <c r="P27">
        <v>8.1</v>
      </c>
      <c r="Q27">
        <v>43</v>
      </c>
      <c r="R27">
        <v>23</v>
      </c>
      <c r="S27">
        <v>1.607</v>
      </c>
      <c r="T27">
        <v>123</v>
      </c>
      <c r="U27">
        <v>1</v>
      </c>
      <c r="V27">
        <v>0</v>
      </c>
      <c r="W27">
        <v>45</v>
      </c>
      <c r="X27">
        <v>8</v>
      </c>
      <c r="Y27">
        <v>3</v>
      </c>
      <c r="Z27">
        <v>0</v>
      </c>
      <c r="AA27">
        <v>170</v>
      </c>
      <c r="AB27" s="106">
        <v>0</v>
      </c>
      <c r="AC27" s="107">
        <v>1</v>
      </c>
      <c r="AD27" s="108">
        <f t="shared" si="1"/>
        <v>1</v>
      </c>
      <c r="AE27" s="80">
        <f t="shared" si="2"/>
        <v>0</v>
      </c>
      <c r="AF27" s="80">
        <f t="shared" si="3"/>
        <v>0.59487391500035969</v>
      </c>
      <c r="AG27" s="106">
        <f t="shared" si="4"/>
        <v>0.59487391500035969</v>
      </c>
      <c r="AH27" s="108">
        <f t="shared" si="5"/>
        <v>0.40512608499964031</v>
      </c>
      <c r="AI27" s="106">
        <f t="shared" si="6"/>
        <v>-0.9035569393391546</v>
      </c>
      <c r="AJ27" s="108">
        <f t="shared" si="7"/>
        <v>0</v>
      </c>
      <c r="AK27" s="80">
        <f t="shared" si="8"/>
        <v>1.4683673479106827</v>
      </c>
      <c r="BM27">
        <v>0.41949288919370192</v>
      </c>
      <c r="BN27">
        <v>1</v>
      </c>
      <c r="BO27">
        <v>0</v>
      </c>
      <c r="BP27" s="80">
        <f t="shared" si="13"/>
        <v>17</v>
      </c>
      <c r="BQ27" s="80">
        <f t="shared" si="14"/>
        <v>6</v>
      </c>
      <c r="BR27" s="80">
        <f t="shared" si="10"/>
        <v>0.68518518518518512</v>
      </c>
      <c r="BS27" s="80">
        <f t="shared" si="11"/>
        <v>0.9375</v>
      </c>
      <c r="BT27" s="80">
        <f t="shared" si="12"/>
        <v>1.736111111111098E-2</v>
      </c>
    </row>
    <row r="28" spans="1:72" ht="15.75" x14ac:dyDescent="0.5">
      <c r="A28" s="83">
        <v>16.899999999999999</v>
      </c>
      <c r="B28" s="82">
        <v>85</v>
      </c>
      <c r="C28" s="82">
        <v>12</v>
      </c>
      <c r="D28" s="84">
        <v>1.86</v>
      </c>
      <c r="E28" s="82">
        <v>311</v>
      </c>
      <c r="F28" s="82">
        <v>2</v>
      </c>
      <c r="G28" s="29">
        <v>1</v>
      </c>
      <c r="H28" s="82">
        <v>37</v>
      </c>
      <c r="I28" s="82">
        <v>13</v>
      </c>
      <c r="J28" s="82">
        <v>2</v>
      </c>
      <c r="K28" s="80">
        <v>1</v>
      </c>
      <c r="L28" s="30">
        <v>172</v>
      </c>
      <c r="M28" s="82">
        <v>1</v>
      </c>
      <c r="P28">
        <v>8.1</v>
      </c>
      <c r="Q28">
        <v>49</v>
      </c>
      <c r="R28">
        <v>16</v>
      </c>
      <c r="S28">
        <v>0.98299999999999998</v>
      </c>
      <c r="T28">
        <v>71</v>
      </c>
      <c r="U28">
        <v>4</v>
      </c>
      <c r="V28">
        <v>0</v>
      </c>
      <c r="W28">
        <v>39</v>
      </c>
      <c r="X28">
        <v>7</v>
      </c>
      <c r="Y28">
        <v>3</v>
      </c>
      <c r="Z28">
        <v>0</v>
      </c>
      <c r="AA28">
        <v>180</v>
      </c>
      <c r="AB28" s="106">
        <v>1</v>
      </c>
      <c r="AC28" s="107">
        <v>0</v>
      </c>
      <c r="AD28" s="108">
        <f t="shared" si="1"/>
        <v>1</v>
      </c>
      <c r="AE28" s="80">
        <f t="shared" si="2"/>
        <v>1</v>
      </c>
      <c r="AF28" s="80">
        <f t="shared" si="3"/>
        <v>0.84367964596202583</v>
      </c>
      <c r="AG28" s="106">
        <f t="shared" si="4"/>
        <v>0.84367964596202583</v>
      </c>
      <c r="AH28" s="108">
        <f t="shared" si="5"/>
        <v>0.15632035403797417</v>
      </c>
      <c r="AI28" s="106">
        <f t="shared" si="6"/>
        <v>-0.16998242283544163</v>
      </c>
      <c r="AJ28" s="108">
        <f t="shared" si="7"/>
        <v>100</v>
      </c>
      <c r="AK28" s="80">
        <f t="shared" si="8"/>
        <v>0.18528401720504489</v>
      </c>
      <c r="BM28">
        <v>0.42139314907685133</v>
      </c>
      <c r="BN28">
        <v>1</v>
      </c>
      <c r="BO28">
        <v>0</v>
      </c>
      <c r="BP28" s="80">
        <f t="shared" si="13"/>
        <v>18</v>
      </c>
      <c r="BQ28" s="80">
        <f t="shared" si="14"/>
        <v>6</v>
      </c>
      <c r="BR28" s="80">
        <f t="shared" si="10"/>
        <v>0.66666666666666674</v>
      </c>
      <c r="BS28" s="80">
        <f t="shared" si="11"/>
        <v>0.9375</v>
      </c>
      <c r="BT28" s="80">
        <f t="shared" si="12"/>
        <v>0</v>
      </c>
    </row>
    <row r="29" spans="1:72" ht="15.75" x14ac:dyDescent="0.5">
      <c r="A29" s="83">
        <v>7.9</v>
      </c>
      <c r="B29" s="82">
        <v>35</v>
      </c>
      <c r="C29" s="82">
        <v>6</v>
      </c>
      <c r="D29" s="84">
        <v>4.7E-2</v>
      </c>
      <c r="E29" s="82">
        <v>65</v>
      </c>
      <c r="F29" s="82">
        <v>4</v>
      </c>
      <c r="G29" s="29">
        <v>0</v>
      </c>
      <c r="H29" s="82">
        <v>27</v>
      </c>
      <c r="I29" s="82">
        <v>5</v>
      </c>
      <c r="J29" s="82">
        <v>6</v>
      </c>
      <c r="K29" s="80">
        <v>0</v>
      </c>
      <c r="L29" s="30">
        <v>186</v>
      </c>
      <c r="M29" s="82">
        <v>1</v>
      </c>
      <c r="P29">
        <v>8.1</v>
      </c>
      <c r="Q29">
        <v>58</v>
      </c>
      <c r="R29">
        <v>19</v>
      </c>
      <c r="S29">
        <v>0.44700000000000001</v>
      </c>
      <c r="T29">
        <v>20</v>
      </c>
      <c r="U29">
        <v>4</v>
      </c>
      <c r="V29">
        <v>0</v>
      </c>
      <c r="W29">
        <v>43</v>
      </c>
      <c r="X29">
        <v>10</v>
      </c>
      <c r="Y29">
        <v>3</v>
      </c>
      <c r="Z29">
        <v>0</v>
      </c>
      <c r="AA29">
        <v>184</v>
      </c>
      <c r="AB29" s="106">
        <v>1</v>
      </c>
      <c r="AC29" s="107">
        <v>0</v>
      </c>
      <c r="AD29" s="108">
        <f t="shared" si="1"/>
        <v>1</v>
      </c>
      <c r="AE29" s="80">
        <f t="shared" si="2"/>
        <v>1</v>
      </c>
      <c r="AF29" s="80">
        <f t="shared" si="3"/>
        <v>0.79896336347254482</v>
      </c>
      <c r="AG29" s="106">
        <f t="shared" si="4"/>
        <v>0.79896336347254482</v>
      </c>
      <c r="AH29" s="108">
        <f t="shared" si="5"/>
        <v>0.20103663652745518</v>
      </c>
      <c r="AI29" s="106">
        <f t="shared" si="6"/>
        <v>-0.22444018724268061</v>
      </c>
      <c r="AJ29" s="108">
        <f t="shared" si="7"/>
        <v>100</v>
      </c>
      <c r="AK29" s="80">
        <f t="shared" si="8"/>
        <v>0.25162184615535688</v>
      </c>
      <c r="BM29">
        <v>0.42154156267531501</v>
      </c>
      <c r="BN29">
        <v>0</v>
      </c>
      <c r="BO29">
        <v>1</v>
      </c>
      <c r="BP29" s="80">
        <f t="shared" si="13"/>
        <v>18</v>
      </c>
      <c r="BQ29" s="80">
        <f t="shared" si="14"/>
        <v>7</v>
      </c>
      <c r="BR29" s="80">
        <f t="shared" si="10"/>
        <v>0.66666666666666674</v>
      </c>
      <c r="BS29" s="80">
        <f t="shared" si="11"/>
        <v>0.92708333333333337</v>
      </c>
      <c r="BT29" s="80">
        <f t="shared" si="12"/>
        <v>0</v>
      </c>
    </row>
    <row r="30" spans="1:72" ht="15.75" x14ac:dyDescent="0.5">
      <c r="A30" s="83">
        <v>9.6</v>
      </c>
      <c r="B30" s="82">
        <v>51</v>
      </c>
      <c r="C30" s="82">
        <v>6</v>
      </c>
      <c r="D30" s="84">
        <v>0.498</v>
      </c>
      <c r="E30" s="82">
        <v>31</v>
      </c>
      <c r="F30" s="82">
        <v>4</v>
      </c>
      <c r="G30" s="29">
        <v>0</v>
      </c>
      <c r="H30" s="82">
        <v>30</v>
      </c>
      <c r="I30" s="82">
        <v>5</v>
      </c>
      <c r="J30" s="82">
        <v>2</v>
      </c>
      <c r="K30" s="80">
        <v>0</v>
      </c>
      <c r="L30" s="30">
        <v>187</v>
      </c>
      <c r="M30" s="82">
        <v>1</v>
      </c>
      <c r="P30">
        <v>8.1</v>
      </c>
      <c r="Q30">
        <v>79</v>
      </c>
      <c r="R30">
        <v>2</v>
      </c>
      <c r="S30">
        <v>0.54600000000000004</v>
      </c>
      <c r="T30">
        <v>122</v>
      </c>
      <c r="U30">
        <v>4</v>
      </c>
      <c r="V30">
        <v>0</v>
      </c>
      <c r="W30">
        <v>56</v>
      </c>
      <c r="X30">
        <v>3</v>
      </c>
      <c r="Y30">
        <v>5</v>
      </c>
      <c r="Z30">
        <v>0</v>
      </c>
      <c r="AA30">
        <v>170</v>
      </c>
      <c r="AB30" s="106">
        <v>1</v>
      </c>
      <c r="AC30" s="107">
        <v>0</v>
      </c>
      <c r="AD30" s="108">
        <f t="shared" si="1"/>
        <v>1</v>
      </c>
      <c r="AE30" s="80">
        <f t="shared" si="2"/>
        <v>1</v>
      </c>
      <c r="AF30" s="80">
        <f t="shared" si="3"/>
        <v>0.48201895891981589</v>
      </c>
      <c r="AG30" s="106">
        <f t="shared" si="4"/>
        <v>0.48201895891981589</v>
      </c>
      <c r="AH30" s="108">
        <f t="shared" si="5"/>
        <v>0.51798104108018417</v>
      </c>
      <c r="AI30" s="106">
        <f t="shared" si="6"/>
        <v>-0.72977183184655348</v>
      </c>
      <c r="AJ30" s="108">
        <f t="shared" si="7"/>
        <v>0</v>
      </c>
      <c r="AK30" s="80">
        <f t="shared" si="8"/>
        <v>1.0746071943745901</v>
      </c>
      <c r="BM30">
        <v>0.42559268637227032</v>
      </c>
      <c r="BN30">
        <v>0</v>
      </c>
      <c r="BO30">
        <v>1</v>
      </c>
      <c r="BP30" s="80">
        <f t="shared" si="13"/>
        <v>18</v>
      </c>
      <c r="BQ30" s="80">
        <f t="shared" si="14"/>
        <v>8</v>
      </c>
      <c r="BR30" s="80">
        <f t="shared" si="10"/>
        <v>0.66666666666666674</v>
      </c>
      <c r="BS30" s="80">
        <f t="shared" si="11"/>
        <v>0.91666666666666663</v>
      </c>
      <c r="BT30" s="80">
        <f t="shared" si="12"/>
        <v>1.6975308641975384E-2</v>
      </c>
    </row>
    <row r="31" spans="1:72" ht="15.75" x14ac:dyDescent="0.5">
      <c r="A31" s="83">
        <v>16.3</v>
      </c>
      <c r="B31" s="82">
        <v>102</v>
      </c>
      <c r="C31" s="82">
        <v>12</v>
      </c>
      <c r="D31" s="84">
        <v>8.4000000000000005E-2</v>
      </c>
      <c r="E31" s="82">
        <v>249</v>
      </c>
      <c r="F31" s="82">
        <v>2</v>
      </c>
      <c r="G31" s="29">
        <v>1</v>
      </c>
      <c r="H31" s="82">
        <v>38</v>
      </c>
      <c r="I31" s="82">
        <v>11</v>
      </c>
      <c r="J31" s="82">
        <v>2</v>
      </c>
      <c r="K31" s="80">
        <v>1</v>
      </c>
      <c r="L31" s="30">
        <v>177</v>
      </c>
      <c r="M31" s="82">
        <v>1</v>
      </c>
      <c r="P31">
        <v>8.1999999999999993</v>
      </c>
      <c r="Q31">
        <v>49</v>
      </c>
      <c r="R31">
        <v>13</v>
      </c>
      <c r="S31">
        <v>0.85199999999999998</v>
      </c>
      <c r="T31">
        <v>102</v>
      </c>
      <c r="U31">
        <v>3</v>
      </c>
      <c r="V31">
        <v>0</v>
      </c>
      <c r="W31">
        <v>37</v>
      </c>
      <c r="X31">
        <v>9</v>
      </c>
      <c r="Y31">
        <v>4</v>
      </c>
      <c r="Z31">
        <v>0</v>
      </c>
      <c r="AA31">
        <v>168</v>
      </c>
      <c r="AB31" s="106">
        <v>1</v>
      </c>
      <c r="AC31" s="107">
        <v>0</v>
      </c>
      <c r="AD31" s="108">
        <f t="shared" si="1"/>
        <v>1</v>
      </c>
      <c r="AE31" s="80">
        <f t="shared" si="2"/>
        <v>1</v>
      </c>
      <c r="AF31" s="80">
        <f t="shared" si="3"/>
        <v>0.71530981542539473</v>
      </c>
      <c r="AG31" s="106">
        <f t="shared" si="4"/>
        <v>0.71530981542539473</v>
      </c>
      <c r="AH31" s="108">
        <f t="shared" si="5"/>
        <v>0.28469018457460527</v>
      </c>
      <c r="AI31" s="106">
        <f t="shared" si="6"/>
        <v>-0.33503952185178998</v>
      </c>
      <c r="AJ31" s="108">
        <f t="shared" si="7"/>
        <v>100</v>
      </c>
      <c r="AK31" s="80">
        <f t="shared" si="8"/>
        <v>0.39799563550697264</v>
      </c>
      <c r="BM31">
        <v>0.4305421684473314</v>
      </c>
      <c r="BN31">
        <v>1</v>
      </c>
      <c r="BO31">
        <v>0</v>
      </c>
      <c r="BP31" s="80">
        <f t="shared" si="13"/>
        <v>19</v>
      </c>
      <c r="BQ31" s="80">
        <f t="shared" si="14"/>
        <v>8</v>
      </c>
      <c r="BR31" s="80">
        <f t="shared" si="10"/>
        <v>0.64814814814814814</v>
      </c>
      <c r="BS31" s="80">
        <f t="shared" si="11"/>
        <v>0.91666666666666663</v>
      </c>
      <c r="BT31" s="80">
        <f t="shared" si="12"/>
        <v>0</v>
      </c>
    </row>
    <row r="32" spans="1:72" ht="15.75" x14ac:dyDescent="0.5">
      <c r="A32" s="83">
        <v>11.2</v>
      </c>
      <c r="B32" s="82">
        <v>70</v>
      </c>
      <c r="C32" s="82">
        <v>14</v>
      </c>
      <c r="D32" s="84">
        <v>4.8000000000000001E-2</v>
      </c>
      <c r="E32" s="82">
        <v>197</v>
      </c>
      <c r="F32" s="82">
        <v>4</v>
      </c>
      <c r="G32" s="29">
        <v>1</v>
      </c>
      <c r="H32" s="82">
        <v>35</v>
      </c>
      <c r="I32" s="82">
        <v>11</v>
      </c>
      <c r="J32" s="82">
        <v>3</v>
      </c>
      <c r="K32" s="80">
        <v>0</v>
      </c>
      <c r="L32" s="30">
        <v>172</v>
      </c>
      <c r="M32" s="82">
        <v>1</v>
      </c>
      <c r="P32">
        <v>8.3000000000000007</v>
      </c>
      <c r="Q32">
        <v>49</v>
      </c>
      <c r="R32">
        <v>4</v>
      </c>
      <c r="S32">
        <v>0.124</v>
      </c>
      <c r="T32">
        <v>77</v>
      </c>
      <c r="U32">
        <v>3</v>
      </c>
      <c r="V32">
        <v>0</v>
      </c>
      <c r="W32">
        <v>29</v>
      </c>
      <c r="X32">
        <v>10</v>
      </c>
      <c r="Y32">
        <v>1</v>
      </c>
      <c r="Z32">
        <v>1</v>
      </c>
      <c r="AA32">
        <v>175</v>
      </c>
      <c r="AB32" s="106">
        <v>0</v>
      </c>
      <c r="AC32" s="107">
        <v>1</v>
      </c>
      <c r="AD32" s="108">
        <f t="shared" si="1"/>
        <v>1</v>
      </c>
      <c r="AE32" s="80">
        <f t="shared" si="2"/>
        <v>0</v>
      </c>
      <c r="AF32" s="80">
        <f t="shared" si="3"/>
        <v>0.52062903274663708</v>
      </c>
      <c r="AG32" s="106">
        <f t="shared" si="4"/>
        <v>0.52062903274663708</v>
      </c>
      <c r="AH32" s="108">
        <f t="shared" si="5"/>
        <v>0.47937096725336292</v>
      </c>
      <c r="AI32" s="106">
        <f t="shared" si="6"/>
        <v>-0.73528051940528383</v>
      </c>
      <c r="AJ32" s="108">
        <f t="shared" si="7"/>
        <v>0</v>
      </c>
      <c r="AK32" s="80">
        <f t="shared" si="8"/>
        <v>1.0860670927354428</v>
      </c>
      <c r="BM32">
        <v>0.44357204617974533</v>
      </c>
      <c r="BN32">
        <v>0</v>
      </c>
      <c r="BO32">
        <v>1</v>
      </c>
      <c r="BP32" s="80">
        <f t="shared" si="13"/>
        <v>19</v>
      </c>
      <c r="BQ32" s="80">
        <f t="shared" si="14"/>
        <v>9</v>
      </c>
      <c r="BR32" s="80">
        <f t="shared" si="10"/>
        <v>0.64814814814814814</v>
      </c>
      <c r="BS32" s="80">
        <f t="shared" si="11"/>
        <v>0.90625</v>
      </c>
      <c r="BT32" s="80">
        <f t="shared" si="12"/>
        <v>0</v>
      </c>
    </row>
    <row r="33" spans="1:72" ht="15.75" x14ac:dyDescent="0.5">
      <c r="A33" s="83">
        <v>13.1</v>
      </c>
      <c r="B33" s="82">
        <v>61</v>
      </c>
      <c r="C33" s="82">
        <v>7</v>
      </c>
      <c r="D33" s="84">
        <v>0.96</v>
      </c>
      <c r="E33" s="82">
        <v>213</v>
      </c>
      <c r="F33" s="82">
        <v>2</v>
      </c>
      <c r="G33" s="29">
        <v>1</v>
      </c>
      <c r="H33" s="82">
        <v>30</v>
      </c>
      <c r="I33" s="82">
        <v>10</v>
      </c>
      <c r="J33" s="82">
        <v>5</v>
      </c>
      <c r="K33" s="80">
        <v>1</v>
      </c>
      <c r="L33" s="30">
        <v>173</v>
      </c>
      <c r="M33" s="82">
        <v>1</v>
      </c>
      <c r="P33">
        <v>8.4</v>
      </c>
      <c r="Q33">
        <v>47</v>
      </c>
      <c r="R33">
        <v>10</v>
      </c>
      <c r="S33">
        <v>1.512</v>
      </c>
      <c r="T33">
        <v>73</v>
      </c>
      <c r="U33">
        <v>0</v>
      </c>
      <c r="V33">
        <v>1</v>
      </c>
      <c r="W33">
        <v>31</v>
      </c>
      <c r="X33">
        <v>7</v>
      </c>
      <c r="Y33">
        <v>2</v>
      </c>
      <c r="Z33">
        <v>1</v>
      </c>
      <c r="AA33">
        <v>180</v>
      </c>
      <c r="AB33" s="106">
        <v>0</v>
      </c>
      <c r="AC33" s="107">
        <v>1</v>
      </c>
      <c r="AD33" s="108">
        <f t="shared" si="1"/>
        <v>1</v>
      </c>
      <c r="AE33" s="80">
        <f t="shared" si="2"/>
        <v>0</v>
      </c>
      <c r="AF33" s="80">
        <f t="shared" si="3"/>
        <v>0.25480303871175403</v>
      </c>
      <c r="AG33" s="106">
        <f t="shared" si="4"/>
        <v>0.25480303871175403</v>
      </c>
      <c r="AH33" s="108">
        <f t="shared" si="5"/>
        <v>0.74519696128824597</v>
      </c>
      <c r="AI33" s="106">
        <f t="shared" si="6"/>
        <v>-0.29410671797605303</v>
      </c>
      <c r="AJ33" s="108">
        <f t="shared" si="7"/>
        <v>100</v>
      </c>
      <c r="AK33" s="80">
        <f t="shared" si="8"/>
        <v>0.34192710377034796</v>
      </c>
      <c r="BM33">
        <v>0.44738097516320918</v>
      </c>
      <c r="BN33">
        <v>0</v>
      </c>
      <c r="BO33">
        <v>1</v>
      </c>
      <c r="BP33" s="80">
        <f t="shared" si="13"/>
        <v>19</v>
      </c>
      <c r="BQ33" s="80">
        <f t="shared" si="14"/>
        <v>10</v>
      </c>
      <c r="BR33" s="80">
        <f t="shared" si="10"/>
        <v>0.64814814814814814</v>
      </c>
      <c r="BS33" s="80">
        <f t="shared" si="11"/>
        <v>0.89583333333333337</v>
      </c>
      <c r="BT33" s="80">
        <f t="shared" si="12"/>
        <v>1.6589506172839483E-2</v>
      </c>
    </row>
    <row r="34" spans="1:72" ht="15.75" x14ac:dyDescent="0.5">
      <c r="A34" s="83">
        <v>8</v>
      </c>
      <c r="B34" s="82">
        <v>44</v>
      </c>
      <c r="C34" s="82">
        <v>3</v>
      </c>
      <c r="D34" s="84">
        <v>1.18</v>
      </c>
      <c r="E34" s="82">
        <v>69</v>
      </c>
      <c r="F34" s="82">
        <v>2</v>
      </c>
      <c r="G34" s="29">
        <v>0</v>
      </c>
      <c r="H34" s="82">
        <v>34</v>
      </c>
      <c r="I34" s="82">
        <v>6</v>
      </c>
      <c r="J34" s="82">
        <v>2</v>
      </c>
      <c r="K34" s="80">
        <v>0</v>
      </c>
      <c r="L34" s="30">
        <v>183</v>
      </c>
      <c r="M34" s="82">
        <v>0</v>
      </c>
      <c r="P34">
        <v>8.4</v>
      </c>
      <c r="Q34">
        <v>56</v>
      </c>
      <c r="R34">
        <v>14</v>
      </c>
      <c r="S34">
        <v>3.9E-2</v>
      </c>
      <c r="T34">
        <v>128</v>
      </c>
      <c r="U34">
        <v>1</v>
      </c>
      <c r="V34">
        <v>1</v>
      </c>
      <c r="W34">
        <v>43</v>
      </c>
      <c r="X34">
        <v>6</v>
      </c>
      <c r="Y34">
        <v>3</v>
      </c>
      <c r="Z34">
        <v>0</v>
      </c>
      <c r="AA34">
        <v>172</v>
      </c>
      <c r="AB34" s="106">
        <v>0</v>
      </c>
      <c r="AC34" s="107">
        <v>1</v>
      </c>
      <c r="AD34" s="108">
        <f t="shared" si="1"/>
        <v>1</v>
      </c>
      <c r="AE34" s="80">
        <f t="shared" si="2"/>
        <v>0</v>
      </c>
      <c r="AF34" s="80">
        <f t="shared" si="3"/>
        <v>0.29348119995499466</v>
      </c>
      <c r="AG34" s="106">
        <f t="shared" si="4"/>
        <v>0.29348119995499466</v>
      </c>
      <c r="AH34" s="108">
        <f t="shared" si="5"/>
        <v>0.70651880004500534</v>
      </c>
      <c r="AI34" s="106">
        <f t="shared" si="6"/>
        <v>-0.3474054670983559</v>
      </c>
      <c r="AJ34" s="108">
        <f t="shared" si="7"/>
        <v>100</v>
      </c>
      <c r="AK34" s="80">
        <f t="shared" si="8"/>
        <v>0.415390503318949</v>
      </c>
      <c r="BM34">
        <v>0.44824070347482503</v>
      </c>
      <c r="BN34">
        <v>1</v>
      </c>
      <c r="BO34">
        <v>0</v>
      </c>
      <c r="BP34" s="80">
        <f t="shared" si="13"/>
        <v>20</v>
      </c>
      <c r="BQ34" s="80">
        <f t="shared" si="14"/>
        <v>10</v>
      </c>
      <c r="BR34" s="80">
        <f t="shared" si="10"/>
        <v>0.62962962962962965</v>
      </c>
      <c r="BS34" s="80">
        <f t="shared" si="11"/>
        <v>0.89583333333333337</v>
      </c>
      <c r="BT34" s="80">
        <f t="shared" si="12"/>
        <v>1.6589506172839483E-2</v>
      </c>
    </row>
    <row r="35" spans="1:72" ht="15.75" x14ac:dyDescent="0.5">
      <c r="A35" s="83">
        <v>16.100000000000001</v>
      </c>
      <c r="B35" s="82">
        <v>98</v>
      </c>
      <c r="C35" s="82">
        <v>3</v>
      </c>
      <c r="D35" s="84">
        <v>0.97399999999999998</v>
      </c>
      <c r="E35" s="82">
        <v>201</v>
      </c>
      <c r="F35" s="82">
        <v>1</v>
      </c>
      <c r="G35" s="29">
        <v>1</v>
      </c>
      <c r="H35" s="82">
        <v>37</v>
      </c>
      <c r="I35" s="82">
        <v>6</v>
      </c>
      <c r="J35" s="82">
        <v>3</v>
      </c>
      <c r="K35" s="80">
        <v>0</v>
      </c>
      <c r="L35" s="30">
        <v>194</v>
      </c>
      <c r="M35" s="82">
        <v>1</v>
      </c>
      <c r="P35">
        <v>8.5</v>
      </c>
      <c r="Q35">
        <v>53</v>
      </c>
      <c r="R35">
        <v>21</v>
      </c>
      <c r="S35">
        <v>0.56799999999999995</v>
      </c>
      <c r="T35">
        <v>125</v>
      </c>
      <c r="U35">
        <v>3</v>
      </c>
      <c r="V35">
        <v>0</v>
      </c>
      <c r="W35">
        <v>44</v>
      </c>
      <c r="X35">
        <v>8</v>
      </c>
      <c r="Y35">
        <v>3</v>
      </c>
      <c r="Z35">
        <v>0</v>
      </c>
      <c r="AA35">
        <v>167</v>
      </c>
      <c r="AB35" s="106">
        <v>0</v>
      </c>
      <c r="AC35" s="107">
        <v>1</v>
      </c>
      <c r="AD35" s="108">
        <f t="shared" si="1"/>
        <v>1</v>
      </c>
      <c r="AE35" s="80">
        <f t="shared" si="2"/>
        <v>0</v>
      </c>
      <c r="AF35" s="80">
        <f t="shared" si="3"/>
        <v>0.65200906874985032</v>
      </c>
      <c r="AG35" s="106">
        <f t="shared" si="4"/>
        <v>0.65200906874985032</v>
      </c>
      <c r="AH35" s="108">
        <f t="shared" si="5"/>
        <v>0.34799093125014968</v>
      </c>
      <c r="AI35" s="106">
        <f t="shared" si="6"/>
        <v>-1.0555788591732274</v>
      </c>
      <c r="AJ35" s="108">
        <f t="shared" si="7"/>
        <v>0</v>
      </c>
      <c r="AK35" s="80">
        <f t="shared" si="8"/>
        <v>1.8736381043250818</v>
      </c>
      <c r="BM35">
        <v>0.45371801049022109</v>
      </c>
      <c r="BN35">
        <v>1</v>
      </c>
      <c r="BO35">
        <v>0</v>
      </c>
      <c r="BP35" s="80">
        <f t="shared" si="13"/>
        <v>21</v>
      </c>
      <c r="BQ35" s="80">
        <f t="shared" si="14"/>
        <v>10</v>
      </c>
      <c r="BR35" s="80">
        <f t="shared" si="10"/>
        <v>0.61111111111111116</v>
      </c>
      <c r="BS35" s="80">
        <f t="shared" si="11"/>
        <v>0.89583333333333337</v>
      </c>
      <c r="BT35" s="80">
        <f t="shared" si="12"/>
        <v>0</v>
      </c>
    </row>
    <row r="36" spans="1:72" ht="15.75" x14ac:dyDescent="0.5">
      <c r="A36" s="83">
        <v>10.4</v>
      </c>
      <c r="B36" s="82">
        <v>53</v>
      </c>
      <c r="C36" s="82">
        <v>4</v>
      </c>
      <c r="D36" s="84">
        <v>1.3149999999999999</v>
      </c>
      <c r="E36" s="82">
        <v>69</v>
      </c>
      <c r="F36" s="82">
        <v>1</v>
      </c>
      <c r="G36" s="29">
        <v>1</v>
      </c>
      <c r="H36" s="82">
        <v>35</v>
      </c>
      <c r="I36" s="82">
        <v>9</v>
      </c>
      <c r="J36" s="82">
        <v>2</v>
      </c>
      <c r="K36" s="80">
        <v>0</v>
      </c>
      <c r="L36" s="30">
        <v>189</v>
      </c>
      <c r="M36" s="82">
        <v>1</v>
      </c>
      <c r="P36">
        <v>8.6</v>
      </c>
      <c r="Q36">
        <v>48</v>
      </c>
      <c r="R36">
        <v>10</v>
      </c>
      <c r="S36">
        <v>1.6439999999999999</v>
      </c>
      <c r="T36">
        <v>60</v>
      </c>
      <c r="U36">
        <v>3</v>
      </c>
      <c r="V36">
        <v>1</v>
      </c>
      <c r="W36">
        <v>34</v>
      </c>
      <c r="X36">
        <v>19</v>
      </c>
      <c r="Y36">
        <v>1</v>
      </c>
      <c r="Z36">
        <v>1</v>
      </c>
      <c r="AA36">
        <v>180</v>
      </c>
      <c r="AB36" s="106">
        <v>0</v>
      </c>
      <c r="AC36" s="107">
        <v>1</v>
      </c>
      <c r="AD36" s="108">
        <f t="shared" si="1"/>
        <v>1</v>
      </c>
      <c r="AE36" s="80">
        <f t="shared" si="2"/>
        <v>0</v>
      </c>
      <c r="AF36" s="80">
        <f t="shared" si="3"/>
        <v>0.79967566334037588</v>
      </c>
      <c r="AG36" s="106">
        <f t="shared" si="4"/>
        <v>0.79967566334037588</v>
      </c>
      <c r="AH36" s="108">
        <f t="shared" si="5"/>
        <v>0.20032433665962412</v>
      </c>
      <c r="AI36" s="106">
        <f t="shared" si="6"/>
        <v>-1.6078175426444681</v>
      </c>
      <c r="AJ36" s="108">
        <f t="shared" si="7"/>
        <v>0</v>
      </c>
      <c r="AK36" s="80">
        <f t="shared" si="8"/>
        <v>3.9919047115035449</v>
      </c>
      <c r="BM36">
        <v>0.45479935378014175</v>
      </c>
      <c r="BN36">
        <v>0</v>
      </c>
      <c r="BO36">
        <v>1</v>
      </c>
      <c r="BP36" s="80">
        <f t="shared" si="13"/>
        <v>21</v>
      </c>
      <c r="BQ36" s="80">
        <f t="shared" si="14"/>
        <v>11</v>
      </c>
      <c r="BR36" s="80">
        <f t="shared" si="10"/>
        <v>0.61111111111111116</v>
      </c>
      <c r="BS36" s="80">
        <f t="shared" si="11"/>
        <v>0.88541666666666663</v>
      </c>
      <c r="BT36" s="80">
        <f t="shared" si="12"/>
        <v>0</v>
      </c>
    </row>
    <row r="37" spans="1:72" ht="15.75" x14ac:dyDescent="0.5">
      <c r="A37" s="83">
        <v>7.4</v>
      </c>
      <c r="B37" s="82">
        <v>44</v>
      </c>
      <c r="C37" s="82">
        <v>12</v>
      </c>
      <c r="D37" s="84">
        <v>0.97399999999999998</v>
      </c>
      <c r="E37" s="82">
        <v>117</v>
      </c>
      <c r="F37" s="82">
        <v>3</v>
      </c>
      <c r="G37" s="29">
        <v>0</v>
      </c>
      <c r="H37" s="82">
        <v>33</v>
      </c>
      <c r="I37" s="82">
        <v>6</v>
      </c>
      <c r="J37" s="82">
        <v>2</v>
      </c>
      <c r="K37" s="80">
        <v>1</v>
      </c>
      <c r="L37" s="30">
        <v>170</v>
      </c>
      <c r="M37" s="82">
        <v>0</v>
      </c>
      <c r="P37">
        <v>8.6999999999999993</v>
      </c>
      <c r="Q37">
        <v>51</v>
      </c>
      <c r="R37">
        <v>15</v>
      </c>
      <c r="S37">
        <v>0.18</v>
      </c>
      <c r="T37">
        <v>84</v>
      </c>
      <c r="U37">
        <v>4</v>
      </c>
      <c r="V37">
        <v>1</v>
      </c>
      <c r="W37">
        <v>40</v>
      </c>
      <c r="X37">
        <v>8</v>
      </c>
      <c r="Y37">
        <v>3</v>
      </c>
      <c r="Z37">
        <v>1</v>
      </c>
      <c r="AA37">
        <v>180</v>
      </c>
      <c r="AB37" s="106">
        <v>1</v>
      </c>
      <c r="AC37" s="107">
        <v>0</v>
      </c>
      <c r="AD37" s="108">
        <f t="shared" si="1"/>
        <v>1</v>
      </c>
      <c r="AE37" s="80">
        <f t="shared" si="2"/>
        <v>1</v>
      </c>
      <c r="AF37" s="80">
        <f t="shared" si="3"/>
        <v>0.27991020011835466</v>
      </c>
      <c r="AG37" s="106">
        <f t="shared" si="4"/>
        <v>0.27991020011835466</v>
      </c>
      <c r="AH37" s="108">
        <f t="shared" si="5"/>
        <v>0.72008979988164534</v>
      </c>
      <c r="AI37" s="106">
        <f t="shared" si="6"/>
        <v>-1.273286441115596</v>
      </c>
      <c r="AJ37" s="108">
        <f t="shared" si="7"/>
        <v>0</v>
      </c>
      <c r="AK37" s="80">
        <f t="shared" si="8"/>
        <v>2.5725743455478551</v>
      </c>
      <c r="BM37">
        <v>0.4621849902576769</v>
      </c>
      <c r="BN37">
        <v>0</v>
      </c>
      <c r="BO37">
        <v>1</v>
      </c>
      <c r="BP37" s="80">
        <f t="shared" si="13"/>
        <v>21</v>
      </c>
      <c r="BQ37" s="80">
        <f t="shared" si="14"/>
        <v>12</v>
      </c>
      <c r="BR37" s="80">
        <f t="shared" si="10"/>
        <v>0.61111111111111116</v>
      </c>
      <c r="BS37" s="80">
        <f t="shared" si="11"/>
        <v>0.875</v>
      </c>
      <c r="BT37" s="80">
        <f t="shared" si="12"/>
        <v>1.6203703703703776E-2</v>
      </c>
    </row>
    <row r="38" spans="1:72" ht="15.75" x14ac:dyDescent="0.5">
      <c r="A38" s="83">
        <v>10.5</v>
      </c>
      <c r="B38" s="82">
        <v>58</v>
      </c>
      <c r="C38" s="82">
        <v>15</v>
      </c>
      <c r="D38" s="84">
        <v>0.16700000000000001</v>
      </c>
      <c r="E38" s="82">
        <v>81</v>
      </c>
      <c r="F38" s="82">
        <v>1</v>
      </c>
      <c r="G38" s="29">
        <v>0</v>
      </c>
      <c r="H38" s="82">
        <v>39</v>
      </c>
      <c r="I38" s="82">
        <v>10</v>
      </c>
      <c r="J38" s="82">
        <v>2</v>
      </c>
      <c r="K38" s="80">
        <v>0</v>
      </c>
      <c r="L38" s="30">
        <v>188</v>
      </c>
      <c r="M38" s="82">
        <v>0</v>
      </c>
      <c r="P38">
        <v>8.6999999999999993</v>
      </c>
      <c r="Q38">
        <v>53</v>
      </c>
      <c r="R38">
        <v>2</v>
      </c>
      <c r="S38">
        <v>2.8719999999999999</v>
      </c>
      <c r="T38">
        <v>144</v>
      </c>
      <c r="U38">
        <v>6</v>
      </c>
      <c r="V38">
        <v>1</v>
      </c>
      <c r="W38">
        <v>35</v>
      </c>
      <c r="X38">
        <v>4</v>
      </c>
      <c r="Y38">
        <v>3</v>
      </c>
      <c r="Z38">
        <v>0</v>
      </c>
      <c r="AA38">
        <v>171</v>
      </c>
      <c r="AB38" s="106">
        <v>1</v>
      </c>
      <c r="AC38" s="107">
        <v>0</v>
      </c>
      <c r="AD38" s="108">
        <f t="shared" si="1"/>
        <v>1</v>
      </c>
      <c r="AE38" s="80">
        <f t="shared" si="2"/>
        <v>1</v>
      </c>
      <c r="AF38" s="80">
        <f t="shared" si="3"/>
        <v>0.96127683529562002</v>
      </c>
      <c r="AG38" s="106">
        <f t="shared" si="4"/>
        <v>0.96127683529562002</v>
      </c>
      <c r="AH38" s="108">
        <f t="shared" si="5"/>
        <v>3.8723164704379975E-2</v>
      </c>
      <c r="AI38" s="106">
        <f t="shared" si="6"/>
        <v>-3.9492841469388223E-2</v>
      </c>
      <c r="AJ38" s="108">
        <f t="shared" si="7"/>
        <v>100</v>
      </c>
      <c r="AK38" s="80">
        <f t="shared" si="8"/>
        <v>4.0283051960231103E-2</v>
      </c>
      <c r="BM38">
        <v>0.47305688577542204</v>
      </c>
      <c r="BN38">
        <v>1</v>
      </c>
      <c r="BO38">
        <v>0</v>
      </c>
      <c r="BP38" s="80">
        <f t="shared" si="13"/>
        <v>22</v>
      </c>
      <c r="BQ38" s="80">
        <f t="shared" si="14"/>
        <v>12</v>
      </c>
      <c r="BR38" s="80">
        <f t="shared" si="10"/>
        <v>0.59259259259259256</v>
      </c>
      <c r="BS38" s="80">
        <f t="shared" si="11"/>
        <v>0.875</v>
      </c>
      <c r="BT38" s="80">
        <f t="shared" si="12"/>
        <v>1.6203703703703679E-2</v>
      </c>
    </row>
    <row r="39" spans="1:72" ht="15.75" x14ac:dyDescent="0.5">
      <c r="A39" s="83">
        <v>12</v>
      </c>
      <c r="B39" s="82">
        <v>60</v>
      </c>
      <c r="C39" s="82">
        <v>5</v>
      </c>
      <c r="D39" s="84">
        <v>0.93700000000000006</v>
      </c>
      <c r="E39" s="82">
        <v>211</v>
      </c>
      <c r="F39" s="82">
        <v>3</v>
      </c>
      <c r="G39" s="29">
        <v>0</v>
      </c>
      <c r="H39" s="82">
        <v>59</v>
      </c>
      <c r="I39" s="82">
        <v>15</v>
      </c>
      <c r="J39" s="82">
        <v>4</v>
      </c>
      <c r="K39" s="80">
        <v>0</v>
      </c>
      <c r="L39" s="30">
        <v>171</v>
      </c>
      <c r="M39" s="82">
        <v>1</v>
      </c>
      <c r="P39">
        <v>8.6999999999999993</v>
      </c>
      <c r="Q39">
        <v>53</v>
      </c>
      <c r="R39">
        <v>10</v>
      </c>
      <c r="S39">
        <v>1.2</v>
      </c>
      <c r="T39">
        <v>83</v>
      </c>
      <c r="U39">
        <v>2</v>
      </c>
      <c r="V39">
        <v>1</v>
      </c>
      <c r="W39">
        <v>33</v>
      </c>
      <c r="X39">
        <v>8</v>
      </c>
      <c r="Y39">
        <v>2</v>
      </c>
      <c r="Z39">
        <v>1</v>
      </c>
      <c r="AA39">
        <v>179</v>
      </c>
      <c r="AB39" s="106">
        <v>1</v>
      </c>
      <c r="AC39" s="107">
        <v>0</v>
      </c>
      <c r="AD39" s="108">
        <f t="shared" si="1"/>
        <v>1</v>
      </c>
      <c r="AE39" s="80">
        <f t="shared" si="2"/>
        <v>1</v>
      </c>
      <c r="AF39" s="80">
        <f t="shared" si="3"/>
        <v>0.42154156267531501</v>
      </c>
      <c r="AG39" s="106">
        <f t="shared" si="4"/>
        <v>0.42154156267531501</v>
      </c>
      <c r="AH39" s="108">
        <f t="shared" si="5"/>
        <v>0.57845843732468505</v>
      </c>
      <c r="AI39" s="106">
        <f t="shared" si="6"/>
        <v>-0.86383689981715939</v>
      </c>
      <c r="AJ39" s="108">
        <f t="shared" si="7"/>
        <v>0</v>
      </c>
      <c r="AK39" s="80">
        <f t="shared" si="8"/>
        <v>1.3722453217981558</v>
      </c>
      <c r="BM39">
        <v>0.47698548977656663</v>
      </c>
      <c r="BN39">
        <v>1</v>
      </c>
      <c r="BO39">
        <v>0</v>
      </c>
      <c r="BP39" s="80">
        <f t="shared" si="13"/>
        <v>23</v>
      </c>
      <c r="BQ39" s="80">
        <f t="shared" si="14"/>
        <v>12</v>
      </c>
      <c r="BR39" s="80">
        <f t="shared" si="10"/>
        <v>0.57407407407407407</v>
      </c>
      <c r="BS39" s="80">
        <f t="shared" si="11"/>
        <v>0.875</v>
      </c>
      <c r="BT39" s="80">
        <f t="shared" si="12"/>
        <v>0</v>
      </c>
    </row>
    <row r="40" spans="1:72" ht="15.75" x14ac:dyDescent="0.5">
      <c r="A40" s="83">
        <v>14.5</v>
      </c>
      <c r="B40" s="82">
        <v>54</v>
      </c>
      <c r="C40" s="82">
        <v>9</v>
      </c>
      <c r="D40" s="84">
        <v>4.5999999999999999E-2</v>
      </c>
      <c r="E40" s="82">
        <v>151</v>
      </c>
      <c r="F40" s="82">
        <v>0</v>
      </c>
      <c r="G40" s="29">
        <v>1</v>
      </c>
      <c r="H40" s="82">
        <v>30</v>
      </c>
      <c r="I40" s="82">
        <v>13</v>
      </c>
      <c r="J40" s="82">
        <v>5</v>
      </c>
      <c r="K40" s="80">
        <v>0</v>
      </c>
      <c r="L40" s="30">
        <v>204</v>
      </c>
      <c r="M40" s="82">
        <v>1</v>
      </c>
      <c r="P40">
        <v>8.8000000000000007</v>
      </c>
      <c r="Q40">
        <v>56</v>
      </c>
      <c r="R40">
        <v>3</v>
      </c>
      <c r="S40">
        <v>0.496</v>
      </c>
      <c r="T40">
        <v>86</v>
      </c>
      <c r="U40">
        <v>3</v>
      </c>
      <c r="V40">
        <v>0</v>
      </c>
      <c r="W40">
        <v>54</v>
      </c>
      <c r="X40">
        <v>8</v>
      </c>
      <c r="Y40">
        <v>4</v>
      </c>
      <c r="Z40">
        <v>0</v>
      </c>
      <c r="AA40">
        <v>179</v>
      </c>
      <c r="AB40" s="106">
        <v>0</v>
      </c>
      <c r="AC40" s="107">
        <v>1</v>
      </c>
      <c r="AD40" s="108">
        <f t="shared" si="1"/>
        <v>1</v>
      </c>
      <c r="AE40" s="80">
        <f t="shared" si="2"/>
        <v>0</v>
      </c>
      <c r="AF40" s="80">
        <f t="shared" si="3"/>
        <v>0.33998042829772701</v>
      </c>
      <c r="AG40" s="106">
        <f t="shared" si="4"/>
        <v>0.33998042829772701</v>
      </c>
      <c r="AH40" s="108">
        <f t="shared" si="5"/>
        <v>0.66001957170227299</v>
      </c>
      <c r="AI40" s="106">
        <f t="shared" si="6"/>
        <v>-0.41548579030698679</v>
      </c>
      <c r="AJ40" s="108">
        <f t="shared" si="7"/>
        <v>100</v>
      </c>
      <c r="AK40" s="80">
        <f t="shared" si="8"/>
        <v>0.51510658603785786</v>
      </c>
      <c r="BM40">
        <v>0.48201895891981589</v>
      </c>
      <c r="BN40">
        <v>0</v>
      </c>
      <c r="BO40">
        <v>1</v>
      </c>
      <c r="BP40" s="80">
        <f t="shared" si="13"/>
        <v>23</v>
      </c>
      <c r="BQ40" s="80">
        <f t="shared" si="14"/>
        <v>13</v>
      </c>
      <c r="BR40" s="80">
        <f t="shared" si="10"/>
        <v>0.57407407407407407</v>
      </c>
      <c r="BS40" s="80">
        <f t="shared" si="11"/>
        <v>0.86458333333333337</v>
      </c>
      <c r="BT40" s="80">
        <f t="shared" si="12"/>
        <v>1.601080246913578E-2</v>
      </c>
    </row>
    <row r="41" spans="1:72" ht="15.75" x14ac:dyDescent="0.5">
      <c r="A41" s="85">
        <v>5.9</v>
      </c>
      <c r="B41" s="82">
        <v>48</v>
      </c>
      <c r="C41" s="81">
        <v>2</v>
      </c>
      <c r="D41" s="86">
        <v>1.7999999999999999E-2</v>
      </c>
      <c r="E41" s="81">
        <v>77</v>
      </c>
      <c r="F41" s="81">
        <v>2</v>
      </c>
      <c r="G41" s="29">
        <v>0</v>
      </c>
      <c r="H41" s="82">
        <v>28</v>
      </c>
      <c r="I41" s="82">
        <v>1</v>
      </c>
      <c r="J41" s="82">
        <v>6</v>
      </c>
      <c r="K41" s="80">
        <v>0</v>
      </c>
      <c r="L41" s="30">
        <v>160</v>
      </c>
      <c r="M41" s="82">
        <v>0</v>
      </c>
      <c r="P41">
        <v>8.8000000000000007</v>
      </c>
      <c r="Q41">
        <v>58</v>
      </c>
      <c r="R41">
        <v>13</v>
      </c>
      <c r="S41">
        <v>0.86399999999999999</v>
      </c>
      <c r="T41">
        <v>129</v>
      </c>
      <c r="U41">
        <v>4</v>
      </c>
      <c r="V41">
        <v>0</v>
      </c>
      <c r="W41">
        <v>61</v>
      </c>
      <c r="X41">
        <v>8</v>
      </c>
      <c r="Y41">
        <v>5</v>
      </c>
      <c r="Z41">
        <v>0</v>
      </c>
      <c r="AA41">
        <v>168</v>
      </c>
      <c r="AB41" s="106">
        <v>1</v>
      </c>
      <c r="AC41" s="107">
        <v>0</v>
      </c>
      <c r="AD41" s="108">
        <f t="shared" si="1"/>
        <v>1</v>
      </c>
      <c r="AE41" s="80">
        <f t="shared" si="2"/>
        <v>1</v>
      </c>
      <c r="AF41" s="80">
        <f t="shared" si="3"/>
        <v>0.33732651196134433</v>
      </c>
      <c r="AG41" s="106">
        <f t="shared" si="4"/>
        <v>0.33732651196134433</v>
      </c>
      <c r="AH41" s="108">
        <f t="shared" si="5"/>
        <v>0.66267348803865567</v>
      </c>
      <c r="AI41" s="106">
        <f t="shared" si="6"/>
        <v>-1.0867039394657578</v>
      </c>
      <c r="AJ41" s="108">
        <f t="shared" si="7"/>
        <v>0</v>
      </c>
      <c r="AK41" s="80">
        <f t="shared" si="8"/>
        <v>1.9644868237175328</v>
      </c>
      <c r="BM41">
        <v>0.49501889489689033</v>
      </c>
      <c r="BN41">
        <v>1</v>
      </c>
      <c r="BO41">
        <v>0</v>
      </c>
      <c r="BP41" s="80">
        <f t="shared" si="13"/>
        <v>24</v>
      </c>
      <c r="BQ41" s="80">
        <f t="shared" si="14"/>
        <v>13</v>
      </c>
      <c r="BR41" s="80">
        <f t="shared" si="10"/>
        <v>0.55555555555555558</v>
      </c>
      <c r="BS41" s="80">
        <f t="shared" si="11"/>
        <v>0.86458333333333337</v>
      </c>
      <c r="BT41" s="80">
        <f t="shared" si="12"/>
        <v>1.6010802469135874E-2</v>
      </c>
    </row>
    <row r="42" spans="1:72" ht="15.75" x14ac:dyDescent="0.5">
      <c r="A42" s="83">
        <v>9</v>
      </c>
      <c r="B42" s="82">
        <v>53</v>
      </c>
      <c r="C42" s="82">
        <v>13</v>
      </c>
      <c r="D42" s="84">
        <v>0.84</v>
      </c>
      <c r="E42" s="82">
        <v>99</v>
      </c>
      <c r="F42" s="82">
        <v>3</v>
      </c>
      <c r="G42" s="29">
        <v>0</v>
      </c>
      <c r="H42" s="82">
        <v>36</v>
      </c>
      <c r="I42" s="82">
        <v>9</v>
      </c>
      <c r="J42" s="82">
        <v>2</v>
      </c>
      <c r="K42" s="80">
        <v>1</v>
      </c>
      <c r="L42" s="30">
        <v>176</v>
      </c>
      <c r="M42" s="82">
        <v>1</v>
      </c>
      <c r="P42">
        <v>8.9</v>
      </c>
      <c r="Q42">
        <v>39</v>
      </c>
      <c r="R42">
        <v>7</v>
      </c>
      <c r="S42">
        <v>7.1999999999999995E-2</v>
      </c>
      <c r="T42">
        <v>116</v>
      </c>
      <c r="U42">
        <v>7</v>
      </c>
      <c r="V42">
        <v>1</v>
      </c>
      <c r="W42">
        <v>44</v>
      </c>
      <c r="X42">
        <v>16</v>
      </c>
      <c r="Y42">
        <v>2</v>
      </c>
      <c r="Z42">
        <v>1</v>
      </c>
      <c r="AA42">
        <v>170</v>
      </c>
      <c r="AB42" s="106">
        <v>1</v>
      </c>
      <c r="AC42" s="107">
        <v>0</v>
      </c>
      <c r="AD42" s="108">
        <f t="shared" si="1"/>
        <v>1</v>
      </c>
      <c r="AE42" s="80">
        <f t="shared" si="2"/>
        <v>1</v>
      </c>
      <c r="AF42" s="80">
        <f t="shared" si="3"/>
        <v>0.44738097516320918</v>
      </c>
      <c r="AG42" s="106">
        <f t="shared" si="4"/>
        <v>0.44738097516320918</v>
      </c>
      <c r="AH42" s="108">
        <f t="shared" si="5"/>
        <v>0.55261902483679082</v>
      </c>
      <c r="AI42" s="106">
        <f t="shared" si="6"/>
        <v>-0.80434475393437743</v>
      </c>
      <c r="AJ42" s="108">
        <f t="shared" si="7"/>
        <v>0</v>
      </c>
      <c r="AK42" s="80">
        <f t="shared" si="8"/>
        <v>1.2352313922942066</v>
      </c>
      <c r="BM42">
        <v>0.49610776816099472</v>
      </c>
      <c r="BN42">
        <v>1</v>
      </c>
      <c r="BO42">
        <v>0</v>
      </c>
      <c r="BP42" s="80">
        <f t="shared" si="13"/>
        <v>25</v>
      </c>
      <c r="BQ42" s="80">
        <f t="shared" si="14"/>
        <v>13</v>
      </c>
      <c r="BR42" s="80">
        <f t="shared" si="10"/>
        <v>0.53703703703703698</v>
      </c>
      <c r="BS42" s="80">
        <f t="shared" si="11"/>
        <v>0.86458333333333337</v>
      </c>
      <c r="BT42" s="80">
        <f t="shared" si="12"/>
        <v>0</v>
      </c>
    </row>
    <row r="43" spans="1:72" ht="15.75" x14ac:dyDescent="0.5">
      <c r="A43" s="83">
        <v>15.8</v>
      </c>
      <c r="B43" s="82">
        <v>88</v>
      </c>
      <c r="C43" s="82">
        <v>18</v>
      </c>
      <c r="D43" s="84">
        <v>1</v>
      </c>
      <c r="E43" s="82">
        <v>283</v>
      </c>
      <c r="F43" s="82">
        <v>2</v>
      </c>
      <c r="G43" s="29">
        <v>0</v>
      </c>
      <c r="H43" s="82">
        <v>40</v>
      </c>
      <c r="I43" s="82">
        <v>8</v>
      </c>
      <c r="J43" s="82">
        <v>3</v>
      </c>
      <c r="K43" s="80">
        <v>0</v>
      </c>
      <c r="L43" s="30">
        <v>177</v>
      </c>
      <c r="M43" s="82">
        <v>1</v>
      </c>
      <c r="P43">
        <v>9</v>
      </c>
      <c r="Q43">
        <v>39</v>
      </c>
      <c r="R43">
        <v>9</v>
      </c>
      <c r="S43">
        <v>0.10299999999999999</v>
      </c>
      <c r="T43">
        <v>89</v>
      </c>
      <c r="U43">
        <v>5</v>
      </c>
      <c r="V43">
        <v>0</v>
      </c>
      <c r="W43">
        <v>40</v>
      </c>
      <c r="X43">
        <v>20</v>
      </c>
      <c r="Y43">
        <v>2</v>
      </c>
      <c r="Z43">
        <v>1</v>
      </c>
      <c r="AA43">
        <v>176</v>
      </c>
      <c r="AB43" s="106">
        <v>1</v>
      </c>
      <c r="AC43" s="107">
        <v>0</v>
      </c>
      <c r="AD43" s="108">
        <f t="shared" si="1"/>
        <v>1</v>
      </c>
      <c r="AE43" s="80">
        <f t="shared" si="2"/>
        <v>1</v>
      </c>
      <c r="AF43" s="80">
        <f t="shared" si="3"/>
        <v>0.64208000817506228</v>
      </c>
      <c r="AG43" s="106">
        <f t="shared" si="4"/>
        <v>0.64208000817506228</v>
      </c>
      <c r="AH43" s="108">
        <f t="shared" si="5"/>
        <v>0.35791999182493772</v>
      </c>
      <c r="AI43" s="106">
        <f t="shared" si="6"/>
        <v>-0.44304235973137523</v>
      </c>
      <c r="AJ43" s="108">
        <f t="shared" si="7"/>
        <v>100</v>
      </c>
      <c r="AK43" s="80">
        <f t="shared" si="8"/>
        <v>0.55743830561276608</v>
      </c>
      <c r="BM43">
        <v>0.50436291180207704</v>
      </c>
      <c r="BN43">
        <v>0</v>
      </c>
      <c r="BO43">
        <v>1</v>
      </c>
      <c r="BP43" s="80">
        <f t="shared" si="13"/>
        <v>25</v>
      </c>
      <c r="BQ43" s="80">
        <f t="shared" si="14"/>
        <v>14</v>
      </c>
      <c r="BR43" s="80">
        <f t="shared" si="10"/>
        <v>0.53703703703703698</v>
      </c>
      <c r="BS43" s="80">
        <f t="shared" si="11"/>
        <v>0.85416666666666663</v>
      </c>
      <c r="BT43" s="80">
        <f t="shared" si="12"/>
        <v>1.5817901234567781E-2</v>
      </c>
    </row>
    <row r="44" spans="1:72" ht="15.75" x14ac:dyDescent="0.5">
      <c r="A44" s="83">
        <v>14</v>
      </c>
      <c r="B44" s="82">
        <v>59</v>
      </c>
      <c r="C44" s="82">
        <v>5</v>
      </c>
      <c r="D44" s="84">
        <v>1.159</v>
      </c>
      <c r="E44" s="82">
        <v>196</v>
      </c>
      <c r="F44" s="82">
        <v>1</v>
      </c>
      <c r="G44" s="29">
        <v>0</v>
      </c>
      <c r="H44" s="82">
        <v>43</v>
      </c>
      <c r="I44" s="82">
        <v>15</v>
      </c>
      <c r="J44" s="82">
        <v>5</v>
      </c>
      <c r="K44" s="80">
        <v>0</v>
      </c>
      <c r="L44" s="30">
        <v>184</v>
      </c>
      <c r="M44" s="82">
        <v>1</v>
      </c>
      <c r="P44">
        <v>9</v>
      </c>
      <c r="Q44">
        <v>48</v>
      </c>
      <c r="R44">
        <v>12</v>
      </c>
      <c r="S44">
        <v>0.183</v>
      </c>
      <c r="T44">
        <v>85</v>
      </c>
      <c r="U44">
        <v>4</v>
      </c>
      <c r="V44">
        <v>0</v>
      </c>
      <c r="W44">
        <v>37</v>
      </c>
      <c r="X44">
        <v>11</v>
      </c>
      <c r="Y44">
        <v>2</v>
      </c>
      <c r="Z44">
        <v>0</v>
      </c>
      <c r="AA44">
        <v>178</v>
      </c>
      <c r="AB44" s="106">
        <v>1</v>
      </c>
      <c r="AC44" s="107">
        <v>0</v>
      </c>
      <c r="AD44" s="108">
        <f t="shared" si="1"/>
        <v>1</v>
      </c>
      <c r="AE44" s="80">
        <f t="shared" si="2"/>
        <v>1</v>
      </c>
      <c r="AF44" s="80">
        <f t="shared" si="3"/>
        <v>0.82666014848780911</v>
      </c>
      <c r="AG44" s="106">
        <f t="shared" si="4"/>
        <v>0.82666014848780911</v>
      </c>
      <c r="AH44" s="108">
        <f t="shared" si="5"/>
        <v>0.17333985151219089</v>
      </c>
      <c r="AI44" s="106">
        <f t="shared" si="6"/>
        <v>-0.19036161341608412</v>
      </c>
      <c r="AJ44" s="108">
        <f t="shared" si="7"/>
        <v>100</v>
      </c>
      <c r="AK44" s="80">
        <f t="shared" si="8"/>
        <v>0.20968695760800565</v>
      </c>
      <c r="BM44">
        <v>0.51281692551838187</v>
      </c>
      <c r="BN44">
        <v>1</v>
      </c>
      <c r="BO44">
        <v>0</v>
      </c>
      <c r="BP44" s="80">
        <f t="shared" si="13"/>
        <v>26</v>
      </c>
      <c r="BQ44" s="80">
        <f t="shared" si="14"/>
        <v>14</v>
      </c>
      <c r="BR44" s="80">
        <f t="shared" si="10"/>
        <v>0.5185185185185186</v>
      </c>
      <c r="BS44" s="80">
        <f t="shared" si="11"/>
        <v>0.85416666666666663</v>
      </c>
      <c r="BT44" s="80">
        <f t="shared" si="12"/>
        <v>0</v>
      </c>
    </row>
    <row r="45" spans="1:72" ht="15.75" x14ac:dyDescent="0.5">
      <c r="A45" s="83">
        <v>15.3</v>
      </c>
      <c r="B45" s="82">
        <v>117</v>
      </c>
      <c r="C45" s="82">
        <v>2</v>
      </c>
      <c r="D45" s="84">
        <v>0.104</v>
      </c>
      <c r="E45" s="82">
        <v>253</v>
      </c>
      <c r="F45" s="82">
        <v>2</v>
      </c>
      <c r="G45" s="29">
        <v>1</v>
      </c>
      <c r="H45" s="82">
        <v>52</v>
      </c>
      <c r="I45" s="82">
        <v>15</v>
      </c>
      <c r="J45" s="82">
        <v>3</v>
      </c>
      <c r="K45" s="80">
        <v>0</v>
      </c>
      <c r="L45" s="30">
        <v>169</v>
      </c>
      <c r="M45" s="82">
        <v>1</v>
      </c>
      <c r="P45">
        <v>9</v>
      </c>
      <c r="Q45">
        <v>53</v>
      </c>
      <c r="R45">
        <v>13</v>
      </c>
      <c r="S45">
        <v>0.84</v>
      </c>
      <c r="T45">
        <v>99</v>
      </c>
      <c r="U45">
        <v>3</v>
      </c>
      <c r="V45">
        <v>0</v>
      </c>
      <c r="W45">
        <v>36</v>
      </c>
      <c r="X45">
        <v>9</v>
      </c>
      <c r="Y45">
        <v>2</v>
      </c>
      <c r="Z45">
        <v>1</v>
      </c>
      <c r="AA45">
        <v>176</v>
      </c>
      <c r="AB45" s="106">
        <v>1</v>
      </c>
      <c r="AC45" s="107">
        <v>0</v>
      </c>
      <c r="AD45" s="108">
        <f t="shared" si="1"/>
        <v>1</v>
      </c>
      <c r="AE45" s="80">
        <f t="shared" si="2"/>
        <v>1</v>
      </c>
      <c r="AF45" s="80">
        <f t="shared" si="3"/>
        <v>0.55686392486859249</v>
      </c>
      <c r="AG45" s="106">
        <f t="shared" si="4"/>
        <v>0.55686392486859249</v>
      </c>
      <c r="AH45" s="108">
        <f t="shared" si="5"/>
        <v>0.44313607513140751</v>
      </c>
      <c r="AI45" s="106">
        <f t="shared" si="6"/>
        <v>-0.58543436895735979</v>
      </c>
      <c r="AJ45" s="108">
        <f t="shared" si="7"/>
        <v>100</v>
      </c>
      <c r="AK45" s="80">
        <f t="shared" si="8"/>
        <v>0.7957708433635341</v>
      </c>
      <c r="BM45">
        <v>0.51708949875272481</v>
      </c>
      <c r="BN45">
        <v>0</v>
      </c>
      <c r="BO45">
        <v>1</v>
      </c>
      <c r="BP45" s="80">
        <f t="shared" si="13"/>
        <v>26</v>
      </c>
      <c r="BQ45" s="80">
        <f t="shared" si="14"/>
        <v>15</v>
      </c>
      <c r="BR45" s="80">
        <f t="shared" si="10"/>
        <v>0.5185185185185186</v>
      </c>
      <c r="BS45" s="80">
        <f t="shared" si="11"/>
        <v>0.84375</v>
      </c>
      <c r="BT45" s="80">
        <f t="shared" si="12"/>
        <v>1.5625000000000069E-2</v>
      </c>
    </row>
    <row r="46" spans="1:72" ht="15.75" x14ac:dyDescent="0.5">
      <c r="A46" s="83">
        <v>14.4</v>
      </c>
      <c r="B46" s="82">
        <v>83</v>
      </c>
      <c r="C46" s="82">
        <v>22</v>
      </c>
      <c r="D46" s="84">
        <v>0.93600000000000005</v>
      </c>
      <c r="E46" s="82">
        <v>203</v>
      </c>
      <c r="F46" s="82">
        <v>2</v>
      </c>
      <c r="G46" s="29">
        <v>0</v>
      </c>
      <c r="H46" s="82">
        <v>45</v>
      </c>
      <c r="I46" s="82">
        <v>9</v>
      </c>
      <c r="J46" s="82">
        <v>3</v>
      </c>
      <c r="K46" s="80">
        <v>0</v>
      </c>
      <c r="L46" s="30">
        <v>178</v>
      </c>
      <c r="M46" s="82">
        <v>1</v>
      </c>
      <c r="P46">
        <v>9</v>
      </c>
      <c r="Q46">
        <v>56</v>
      </c>
      <c r="R46">
        <v>3</v>
      </c>
      <c r="S46">
        <v>1.4039999999999999</v>
      </c>
      <c r="T46">
        <v>69</v>
      </c>
      <c r="U46">
        <v>1</v>
      </c>
      <c r="V46">
        <v>0</v>
      </c>
      <c r="W46">
        <v>34</v>
      </c>
      <c r="X46">
        <v>8</v>
      </c>
      <c r="Y46">
        <v>2</v>
      </c>
      <c r="Z46">
        <v>0</v>
      </c>
      <c r="AA46">
        <v>181</v>
      </c>
      <c r="AB46" s="106">
        <v>1</v>
      </c>
      <c r="AC46" s="107">
        <v>0</v>
      </c>
      <c r="AD46" s="108">
        <f t="shared" si="1"/>
        <v>1</v>
      </c>
      <c r="AE46" s="80">
        <f t="shared" si="2"/>
        <v>1</v>
      </c>
      <c r="AF46" s="80">
        <f t="shared" si="3"/>
        <v>0.78180749178384834</v>
      </c>
      <c r="AG46" s="106">
        <f t="shared" si="4"/>
        <v>0.78180749178384834</v>
      </c>
      <c r="AH46" s="108">
        <f t="shared" si="5"/>
        <v>0.21819250821615166</v>
      </c>
      <c r="AI46" s="106">
        <f t="shared" si="6"/>
        <v>-0.24614674293211777</v>
      </c>
      <c r="AJ46" s="108">
        <f t="shared" si="7"/>
        <v>100</v>
      </c>
      <c r="AK46" s="80">
        <f t="shared" si="8"/>
        <v>0.27908725678530188</v>
      </c>
      <c r="BM46">
        <v>0.52062903274663708</v>
      </c>
      <c r="BN46">
        <v>1</v>
      </c>
      <c r="BO46">
        <v>0</v>
      </c>
      <c r="BP46" s="80">
        <f t="shared" si="13"/>
        <v>27</v>
      </c>
      <c r="BQ46" s="80">
        <f t="shared" si="14"/>
        <v>15</v>
      </c>
      <c r="BR46" s="80">
        <f t="shared" si="10"/>
        <v>0.5</v>
      </c>
      <c r="BS46" s="80">
        <f t="shared" si="11"/>
        <v>0.84375</v>
      </c>
      <c r="BT46" s="80">
        <f t="shared" si="12"/>
        <v>0</v>
      </c>
    </row>
    <row r="47" spans="1:72" ht="15.75" x14ac:dyDescent="0.5">
      <c r="A47" s="83">
        <v>14.8</v>
      </c>
      <c r="B47" s="82">
        <v>91</v>
      </c>
      <c r="C47" s="82">
        <v>2</v>
      </c>
      <c r="D47" s="84">
        <v>1.968</v>
      </c>
      <c r="E47" s="82">
        <v>164</v>
      </c>
      <c r="F47" s="82">
        <v>1</v>
      </c>
      <c r="G47" s="29">
        <v>0</v>
      </c>
      <c r="H47" s="82">
        <v>33</v>
      </c>
      <c r="I47" s="82">
        <v>5</v>
      </c>
      <c r="J47" s="82">
        <v>2</v>
      </c>
      <c r="K47" s="80">
        <v>0</v>
      </c>
      <c r="L47" s="30">
        <v>194</v>
      </c>
      <c r="M47" s="82">
        <v>1</v>
      </c>
      <c r="P47">
        <v>9.1</v>
      </c>
      <c r="Q47">
        <v>44</v>
      </c>
      <c r="R47">
        <v>14</v>
      </c>
      <c r="S47">
        <v>1.2270000000000001</v>
      </c>
      <c r="T47">
        <v>100</v>
      </c>
      <c r="U47">
        <v>5</v>
      </c>
      <c r="V47">
        <v>0</v>
      </c>
      <c r="W47">
        <v>37</v>
      </c>
      <c r="X47">
        <v>10</v>
      </c>
      <c r="Y47">
        <v>4</v>
      </c>
      <c r="Z47">
        <v>0</v>
      </c>
      <c r="AA47">
        <v>180</v>
      </c>
      <c r="AB47" s="106">
        <v>1</v>
      </c>
      <c r="AC47" s="107">
        <v>0</v>
      </c>
      <c r="AD47" s="108">
        <f t="shared" si="1"/>
        <v>1</v>
      </c>
      <c r="AE47" s="80">
        <f t="shared" si="2"/>
        <v>1</v>
      </c>
      <c r="AF47" s="80">
        <f t="shared" si="3"/>
        <v>0.92189519041517876</v>
      </c>
      <c r="AG47" s="106">
        <f t="shared" si="4"/>
        <v>0.92189519041517876</v>
      </c>
      <c r="AH47" s="108">
        <f t="shared" si="5"/>
        <v>7.8104809584821244E-2</v>
      </c>
      <c r="AI47" s="106">
        <f t="shared" si="6"/>
        <v>-8.1323738226473485E-2</v>
      </c>
      <c r="AJ47" s="108">
        <f t="shared" si="7"/>
        <v>100</v>
      </c>
      <c r="AK47" s="80">
        <f t="shared" si="8"/>
        <v>8.4722005708313189E-2</v>
      </c>
      <c r="BM47">
        <v>0.52632990355871956</v>
      </c>
      <c r="BN47">
        <v>0</v>
      </c>
      <c r="BO47">
        <v>1</v>
      </c>
      <c r="BP47" s="80">
        <f t="shared" si="13"/>
        <v>27</v>
      </c>
      <c r="BQ47" s="80">
        <f t="shared" si="14"/>
        <v>16</v>
      </c>
      <c r="BR47" s="80">
        <f t="shared" si="10"/>
        <v>0.5</v>
      </c>
      <c r="BS47" s="80">
        <f t="shared" si="11"/>
        <v>0.83333333333333337</v>
      </c>
      <c r="BT47" s="80">
        <f t="shared" si="12"/>
        <v>1.5432098765432075E-2</v>
      </c>
    </row>
    <row r="48" spans="1:72" ht="15.75" x14ac:dyDescent="0.5">
      <c r="A48" s="83">
        <v>12.1</v>
      </c>
      <c r="B48" s="82">
        <v>56</v>
      </c>
      <c r="C48" s="82">
        <v>4</v>
      </c>
      <c r="D48" s="84">
        <v>2.536</v>
      </c>
      <c r="E48" s="82">
        <v>146</v>
      </c>
      <c r="F48" s="82">
        <v>1</v>
      </c>
      <c r="G48" s="29">
        <v>1</v>
      </c>
      <c r="H48" s="82">
        <v>36</v>
      </c>
      <c r="I48" s="82">
        <v>8</v>
      </c>
      <c r="J48" s="82">
        <v>2</v>
      </c>
      <c r="K48" s="80">
        <v>0</v>
      </c>
      <c r="L48" s="30">
        <v>179</v>
      </c>
      <c r="M48" s="82">
        <v>1</v>
      </c>
      <c r="P48">
        <v>9.1</v>
      </c>
      <c r="Q48">
        <v>62</v>
      </c>
      <c r="R48">
        <v>23</v>
      </c>
      <c r="S48">
        <v>0.42399999999999999</v>
      </c>
      <c r="T48">
        <v>123</v>
      </c>
      <c r="U48">
        <v>2</v>
      </c>
      <c r="V48">
        <v>0</v>
      </c>
      <c r="W48">
        <v>49</v>
      </c>
      <c r="X48">
        <v>12</v>
      </c>
      <c r="Y48">
        <v>3</v>
      </c>
      <c r="Z48">
        <v>1</v>
      </c>
      <c r="AA48">
        <v>162</v>
      </c>
      <c r="AB48" s="106">
        <v>0</v>
      </c>
      <c r="AC48" s="107">
        <v>1</v>
      </c>
      <c r="AD48" s="108">
        <f t="shared" si="1"/>
        <v>1</v>
      </c>
      <c r="AE48" s="80">
        <f t="shared" si="2"/>
        <v>0</v>
      </c>
      <c r="AF48" s="80">
        <f t="shared" si="3"/>
        <v>0.17762974947426949</v>
      </c>
      <c r="AG48" s="106">
        <f t="shared" si="4"/>
        <v>0.17762974947426949</v>
      </c>
      <c r="AH48" s="108">
        <f t="shared" si="5"/>
        <v>0.82237025052573054</v>
      </c>
      <c r="AI48" s="106">
        <f t="shared" si="6"/>
        <v>-0.19556455890716143</v>
      </c>
      <c r="AJ48" s="108">
        <f t="shared" si="7"/>
        <v>100</v>
      </c>
      <c r="AK48" s="80">
        <f t="shared" si="8"/>
        <v>0.21599729484464342</v>
      </c>
      <c r="BM48">
        <v>0.52986747204693541</v>
      </c>
      <c r="BN48">
        <v>1</v>
      </c>
      <c r="BO48">
        <v>0</v>
      </c>
      <c r="BP48" s="80">
        <f t="shared" si="13"/>
        <v>28</v>
      </c>
      <c r="BQ48" s="80">
        <f t="shared" si="14"/>
        <v>16</v>
      </c>
      <c r="BR48" s="80">
        <f t="shared" si="10"/>
        <v>0.48148148148148151</v>
      </c>
      <c r="BS48" s="80">
        <f t="shared" si="11"/>
        <v>0.83333333333333337</v>
      </c>
      <c r="BT48" s="80">
        <f t="shared" si="12"/>
        <v>0</v>
      </c>
    </row>
    <row r="49" spans="1:72" ht="15.75" x14ac:dyDescent="0.5">
      <c r="A49" s="83">
        <v>8</v>
      </c>
      <c r="B49" s="82">
        <v>51</v>
      </c>
      <c r="C49" s="82">
        <v>2</v>
      </c>
      <c r="D49" s="84">
        <v>0.41699999999999998</v>
      </c>
      <c r="E49" s="82">
        <v>121</v>
      </c>
      <c r="F49" s="82">
        <v>3</v>
      </c>
      <c r="G49" s="29">
        <v>0</v>
      </c>
      <c r="H49" s="82">
        <v>36</v>
      </c>
      <c r="I49" s="82">
        <v>8</v>
      </c>
      <c r="J49" s="82">
        <v>2</v>
      </c>
      <c r="K49" s="80">
        <v>1</v>
      </c>
      <c r="L49" s="30">
        <v>167</v>
      </c>
      <c r="M49" s="82">
        <v>0</v>
      </c>
      <c r="P49">
        <v>9.1</v>
      </c>
      <c r="Q49">
        <v>78</v>
      </c>
      <c r="R49">
        <v>3</v>
      </c>
      <c r="S49">
        <v>1.6240000000000001</v>
      </c>
      <c r="T49">
        <v>148</v>
      </c>
      <c r="U49">
        <v>5</v>
      </c>
      <c r="V49">
        <v>0</v>
      </c>
      <c r="W49">
        <v>39</v>
      </c>
      <c r="X49">
        <v>11</v>
      </c>
      <c r="Y49">
        <v>4</v>
      </c>
      <c r="Z49">
        <v>0</v>
      </c>
      <c r="AA49">
        <v>175</v>
      </c>
      <c r="AB49" s="106">
        <v>1</v>
      </c>
      <c r="AC49" s="107">
        <v>0</v>
      </c>
      <c r="AD49" s="108">
        <f t="shared" si="1"/>
        <v>1</v>
      </c>
      <c r="AE49" s="80">
        <f t="shared" si="2"/>
        <v>1</v>
      </c>
      <c r="AF49" s="80">
        <f t="shared" si="3"/>
        <v>0.98665945425153967</v>
      </c>
      <c r="AG49" s="106">
        <f t="shared" si="4"/>
        <v>0.98665945425153967</v>
      </c>
      <c r="AH49" s="108">
        <f t="shared" si="5"/>
        <v>1.3340545748460331E-2</v>
      </c>
      <c r="AI49" s="106">
        <f t="shared" si="6"/>
        <v>-1.3430330239054272E-2</v>
      </c>
      <c r="AJ49" s="108">
        <f t="shared" si="7"/>
        <v>100</v>
      </c>
      <c r="AK49" s="80">
        <f t="shared" si="8"/>
        <v>1.352092223003144E-2</v>
      </c>
      <c r="BM49">
        <v>0.54777625622963433</v>
      </c>
      <c r="BN49">
        <v>0</v>
      </c>
      <c r="BO49">
        <v>1</v>
      </c>
      <c r="BP49" s="80">
        <f t="shared" si="13"/>
        <v>28</v>
      </c>
      <c r="BQ49" s="80">
        <f t="shared" si="14"/>
        <v>17</v>
      </c>
      <c r="BR49" s="80">
        <f t="shared" si="10"/>
        <v>0.48148148148148151</v>
      </c>
      <c r="BS49" s="80">
        <f t="shared" si="11"/>
        <v>0.82291666666666663</v>
      </c>
      <c r="BT49" s="80">
        <f t="shared" si="12"/>
        <v>0</v>
      </c>
    </row>
    <row r="50" spans="1:72" ht="15.75" x14ac:dyDescent="0.5">
      <c r="A50" s="83">
        <v>8.4</v>
      </c>
      <c r="B50" s="82">
        <v>56</v>
      </c>
      <c r="C50" s="82">
        <v>14</v>
      </c>
      <c r="D50" s="84">
        <v>3.9E-2</v>
      </c>
      <c r="E50" s="82">
        <v>128</v>
      </c>
      <c r="F50" s="82">
        <v>1</v>
      </c>
      <c r="G50" s="29">
        <v>1</v>
      </c>
      <c r="H50" s="82">
        <v>43</v>
      </c>
      <c r="I50" s="82">
        <v>6</v>
      </c>
      <c r="J50" s="82">
        <v>3</v>
      </c>
      <c r="K50" s="80">
        <v>0</v>
      </c>
      <c r="L50" s="30">
        <v>172</v>
      </c>
      <c r="M50" s="82">
        <v>0</v>
      </c>
      <c r="P50">
        <v>9.1999999999999993</v>
      </c>
      <c r="Q50">
        <v>55</v>
      </c>
      <c r="R50">
        <v>16</v>
      </c>
      <c r="S50">
        <v>6.5000000000000002E-2</v>
      </c>
      <c r="T50">
        <v>154</v>
      </c>
      <c r="U50">
        <v>3</v>
      </c>
      <c r="V50">
        <v>0</v>
      </c>
      <c r="W50">
        <v>42</v>
      </c>
      <c r="X50">
        <v>13</v>
      </c>
      <c r="Y50">
        <v>2</v>
      </c>
      <c r="Z50">
        <v>1</v>
      </c>
      <c r="AA50">
        <v>165</v>
      </c>
      <c r="AB50" s="106">
        <v>0</v>
      </c>
      <c r="AC50" s="107">
        <v>1</v>
      </c>
      <c r="AD50" s="108">
        <f t="shared" si="1"/>
        <v>1</v>
      </c>
      <c r="AE50" s="80">
        <f t="shared" si="2"/>
        <v>0</v>
      </c>
      <c r="AF50" s="80">
        <f t="shared" si="3"/>
        <v>0.41949288919370192</v>
      </c>
      <c r="AG50" s="106">
        <f t="shared" si="4"/>
        <v>0.41949288919370192</v>
      </c>
      <c r="AH50" s="108">
        <f t="shared" si="5"/>
        <v>0.58050711080629802</v>
      </c>
      <c r="AI50" s="106">
        <f t="shared" si="6"/>
        <v>-0.5438532284682277</v>
      </c>
      <c r="AJ50" s="108">
        <f t="shared" si="7"/>
        <v>100</v>
      </c>
      <c r="AK50" s="80">
        <f t="shared" si="8"/>
        <v>0.72263178414997431</v>
      </c>
      <c r="BM50">
        <v>0.55686392486859249</v>
      </c>
      <c r="BN50">
        <v>0</v>
      </c>
      <c r="BO50">
        <v>1</v>
      </c>
      <c r="BP50" s="80">
        <f t="shared" si="13"/>
        <v>28</v>
      </c>
      <c r="BQ50" s="80">
        <f t="shared" si="14"/>
        <v>18</v>
      </c>
      <c r="BR50" s="80">
        <f t="shared" si="10"/>
        <v>0.48148148148148151</v>
      </c>
      <c r="BS50" s="80">
        <f t="shared" si="11"/>
        <v>0.8125</v>
      </c>
      <c r="BT50" s="80">
        <f t="shared" si="12"/>
        <v>1.5046296296296363E-2</v>
      </c>
    </row>
    <row r="51" spans="1:72" ht="15.75" x14ac:dyDescent="0.5">
      <c r="A51" s="83">
        <v>10.6</v>
      </c>
      <c r="B51" s="82">
        <v>51</v>
      </c>
      <c r="C51" s="82">
        <v>3</v>
      </c>
      <c r="D51" s="84">
        <v>1.155</v>
      </c>
      <c r="E51" s="82">
        <v>132</v>
      </c>
      <c r="F51" s="82">
        <v>2</v>
      </c>
      <c r="G51" s="29">
        <v>1</v>
      </c>
      <c r="H51" s="82">
        <v>35</v>
      </c>
      <c r="I51" s="82">
        <v>1</v>
      </c>
      <c r="J51" s="82">
        <v>3</v>
      </c>
      <c r="K51" s="80">
        <v>0</v>
      </c>
      <c r="L51" s="30">
        <v>181</v>
      </c>
      <c r="M51" s="82">
        <v>0</v>
      </c>
      <c r="P51">
        <v>9.3000000000000007</v>
      </c>
      <c r="Q51">
        <v>55</v>
      </c>
      <c r="R51">
        <v>11</v>
      </c>
      <c r="S51">
        <v>8.5000000000000006E-2</v>
      </c>
      <c r="T51">
        <v>125</v>
      </c>
      <c r="U51">
        <v>7</v>
      </c>
      <c r="V51">
        <v>0</v>
      </c>
      <c r="W51">
        <v>38</v>
      </c>
      <c r="X51">
        <v>4</v>
      </c>
      <c r="Y51">
        <v>5</v>
      </c>
      <c r="Z51">
        <v>0</v>
      </c>
      <c r="AA51">
        <v>169</v>
      </c>
      <c r="AB51" s="106">
        <v>1</v>
      </c>
      <c r="AC51" s="107">
        <v>0</v>
      </c>
      <c r="AD51" s="108">
        <f t="shared" si="1"/>
        <v>1</v>
      </c>
      <c r="AE51" s="80">
        <f t="shared" si="2"/>
        <v>1</v>
      </c>
      <c r="AF51" s="80">
        <f t="shared" si="3"/>
        <v>0.79377230814388156</v>
      </c>
      <c r="AG51" s="106">
        <f t="shared" si="4"/>
        <v>0.79377230814388156</v>
      </c>
      <c r="AH51" s="108">
        <f t="shared" si="5"/>
        <v>0.20622769185611844</v>
      </c>
      <c r="AI51" s="106">
        <f t="shared" si="6"/>
        <v>-0.23095862442196946</v>
      </c>
      <c r="AJ51" s="108">
        <f t="shared" si="7"/>
        <v>100</v>
      </c>
      <c r="AK51" s="80">
        <f t="shared" si="8"/>
        <v>0.25980711312334798</v>
      </c>
      <c r="BM51">
        <v>0.55868877350039103</v>
      </c>
      <c r="BN51">
        <v>1</v>
      </c>
      <c r="BO51">
        <v>0</v>
      </c>
      <c r="BP51" s="80">
        <f t="shared" si="13"/>
        <v>29</v>
      </c>
      <c r="BQ51" s="80">
        <f t="shared" si="14"/>
        <v>18</v>
      </c>
      <c r="BR51" s="80">
        <f t="shared" si="10"/>
        <v>0.46296296296296291</v>
      </c>
      <c r="BS51" s="80">
        <f t="shared" si="11"/>
        <v>0.8125</v>
      </c>
      <c r="BT51" s="80">
        <f t="shared" si="12"/>
        <v>0</v>
      </c>
    </row>
    <row r="52" spans="1:72" ht="15.75" x14ac:dyDescent="0.5">
      <c r="A52" s="83">
        <v>10.9</v>
      </c>
      <c r="B52" s="82">
        <v>56</v>
      </c>
      <c r="C52" s="82">
        <v>9</v>
      </c>
      <c r="D52" s="84">
        <v>1.9990000000000001</v>
      </c>
      <c r="E52" s="82">
        <v>75</v>
      </c>
      <c r="F52" s="82">
        <v>0</v>
      </c>
      <c r="G52" s="29">
        <v>1</v>
      </c>
      <c r="H52" s="82">
        <v>49</v>
      </c>
      <c r="I52" s="82">
        <v>7</v>
      </c>
      <c r="J52" s="82">
        <v>4</v>
      </c>
      <c r="K52" s="80">
        <v>0</v>
      </c>
      <c r="L52" s="30">
        <v>189</v>
      </c>
      <c r="M52" s="82">
        <v>0</v>
      </c>
      <c r="P52">
        <v>9.4</v>
      </c>
      <c r="Q52">
        <v>44</v>
      </c>
      <c r="R52">
        <v>12</v>
      </c>
      <c r="S52">
        <v>2.3239999999999998</v>
      </c>
      <c r="T52">
        <v>97</v>
      </c>
      <c r="U52">
        <v>2</v>
      </c>
      <c r="V52">
        <v>0</v>
      </c>
      <c r="W52">
        <v>49</v>
      </c>
      <c r="X52">
        <v>19</v>
      </c>
      <c r="Y52">
        <v>3</v>
      </c>
      <c r="Z52">
        <v>1</v>
      </c>
      <c r="AA52">
        <v>179</v>
      </c>
      <c r="AB52" s="106">
        <v>1</v>
      </c>
      <c r="AC52" s="107">
        <v>0</v>
      </c>
      <c r="AD52" s="108">
        <f t="shared" si="1"/>
        <v>1</v>
      </c>
      <c r="AE52" s="80">
        <f t="shared" si="2"/>
        <v>1</v>
      </c>
      <c r="AF52" s="80">
        <f t="shared" si="3"/>
        <v>0.58498880648676788</v>
      </c>
      <c r="AG52" s="106">
        <f t="shared" si="4"/>
        <v>0.58498880648676788</v>
      </c>
      <c r="AH52" s="108">
        <f t="shared" si="5"/>
        <v>0.41501119351323212</v>
      </c>
      <c r="AI52" s="106">
        <f t="shared" si="6"/>
        <v>-0.53616256614399516</v>
      </c>
      <c r="AJ52" s="108">
        <f t="shared" si="7"/>
        <v>100</v>
      </c>
      <c r="AK52" s="80">
        <f t="shared" si="8"/>
        <v>0.70943441807996277</v>
      </c>
      <c r="BM52">
        <v>0.56001403463214783</v>
      </c>
      <c r="BN52">
        <v>0</v>
      </c>
      <c r="BO52">
        <v>1</v>
      </c>
      <c r="BP52" s="80">
        <f t="shared" si="13"/>
        <v>29</v>
      </c>
      <c r="BQ52" s="80">
        <f t="shared" si="14"/>
        <v>19</v>
      </c>
      <c r="BR52" s="80">
        <f t="shared" si="10"/>
        <v>0.46296296296296291</v>
      </c>
      <c r="BS52" s="80">
        <f t="shared" si="11"/>
        <v>0.80208333333333337</v>
      </c>
      <c r="BT52" s="80">
        <f t="shared" si="12"/>
        <v>1.4853395061728373E-2</v>
      </c>
    </row>
    <row r="53" spans="1:72" ht="15.75" x14ac:dyDescent="0.5">
      <c r="A53" s="83">
        <v>8.6999999999999993</v>
      </c>
      <c r="B53" s="82">
        <v>53</v>
      </c>
      <c r="C53" s="82">
        <v>2</v>
      </c>
      <c r="D53" s="84">
        <v>2.8719999999999999</v>
      </c>
      <c r="E53" s="82">
        <v>144</v>
      </c>
      <c r="F53" s="82">
        <v>6</v>
      </c>
      <c r="G53" s="29">
        <v>1</v>
      </c>
      <c r="H53" s="82">
        <v>35</v>
      </c>
      <c r="I53" s="82">
        <v>4</v>
      </c>
      <c r="J53" s="82">
        <v>3</v>
      </c>
      <c r="K53" s="80">
        <v>0</v>
      </c>
      <c r="L53" s="30">
        <v>171</v>
      </c>
      <c r="M53" s="82">
        <v>1</v>
      </c>
      <c r="P53">
        <v>9.4</v>
      </c>
      <c r="Q53">
        <v>49</v>
      </c>
      <c r="R53">
        <v>10</v>
      </c>
      <c r="S53">
        <v>1.248</v>
      </c>
      <c r="T53">
        <v>92</v>
      </c>
      <c r="U53">
        <v>2</v>
      </c>
      <c r="V53">
        <v>0</v>
      </c>
      <c r="W53">
        <v>53</v>
      </c>
      <c r="X53">
        <v>12</v>
      </c>
      <c r="Y53">
        <v>4</v>
      </c>
      <c r="Z53">
        <v>0</v>
      </c>
      <c r="AA53">
        <v>182</v>
      </c>
      <c r="AB53" s="106">
        <v>0</v>
      </c>
      <c r="AC53" s="107">
        <v>1</v>
      </c>
      <c r="AD53" s="108">
        <f t="shared" si="1"/>
        <v>1</v>
      </c>
      <c r="AE53" s="80">
        <f t="shared" si="2"/>
        <v>0</v>
      </c>
      <c r="AF53" s="80">
        <f t="shared" si="3"/>
        <v>0.51281692551838187</v>
      </c>
      <c r="AG53" s="106">
        <f t="shared" si="4"/>
        <v>0.51281692551838187</v>
      </c>
      <c r="AH53" s="108">
        <f t="shared" si="5"/>
        <v>0.48718307448161813</v>
      </c>
      <c r="AI53" s="106">
        <f t="shared" si="6"/>
        <v>-0.71911530358067854</v>
      </c>
      <c r="AJ53" s="108">
        <f t="shared" si="7"/>
        <v>0</v>
      </c>
      <c r="AK53" s="80">
        <f t="shared" si="8"/>
        <v>1.0526164646915108</v>
      </c>
      <c r="BM53">
        <v>0.56122070571990368</v>
      </c>
      <c r="BN53">
        <v>1</v>
      </c>
      <c r="BO53">
        <v>0</v>
      </c>
      <c r="BP53" s="80">
        <f t="shared" si="13"/>
        <v>30</v>
      </c>
      <c r="BQ53" s="80">
        <f t="shared" si="14"/>
        <v>19</v>
      </c>
      <c r="BR53" s="80">
        <f t="shared" si="10"/>
        <v>0.44444444444444442</v>
      </c>
      <c r="BS53" s="80">
        <f t="shared" si="11"/>
        <v>0.80208333333333337</v>
      </c>
      <c r="BT53" s="80">
        <f t="shared" si="12"/>
        <v>1.4853395061728373E-2</v>
      </c>
    </row>
    <row r="54" spans="1:72" ht="15.75" x14ac:dyDescent="0.5">
      <c r="A54" s="83">
        <v>9.5</v>
      </c>
      <c r="B54" s="82">
        <v>62</v>
      </c>
      <c r="C54" s="82">
        <v>21</v>
      </c>
      <c r="D54" s="84">
        <v>0.73399999999999999</v>
      </c>
      <c r="E54" s="82">
        <v>152</v>
      </c>
      <c r="F54" s="82">
        <v>3</v>
      </c>
      <c r="G54" s="29">
        <v>0</v>
      </c>
      <c r="H54" s="82">
        <v>44</v>
      </c>
      <c r="I54" s="82">
        <v>5</v>
      </c>
      <c r="J54" s="82">
        <v>3</v>
      </c>
      <c r="K54" s="80">
        <v>0</v>
      </c>
      <c r="L54" s="30">
        <v>169</v>
      </c>
      <c r="M54" s="82">
        <v>1</v>
      </c>
      <c r="P54">
        <v>9.4</v>
      </c>
      <c r="Q54">
        <v>50</v>
      </c>
      <c r="R54">
        <v>11</v>
      </c>
      <c r="S54">
        <v>1.5449999999999999</v>
      </c>
      <c r="T54">
        <v>102</v>
      </c>
      <c r="U54">
        <v>3</v>
      </c>
      <c r="V54">
        <v>0</v>
      </c>
      <c r="W54">
        <v>41</v>
      </c>
      <c r="X54">
        <v>10</v>
      </c>
      <c r="Y54">
        <v>3</v>
      </c>
      <c r="Z54">
        <v>1</v>
      </c>
      <c r="AA54">
        <v>169</v>
      </c>
      <c r="AB54" s="106">
        <v>1</v>
      </c>
      <c r="AC54" s="107">
        <v>0</v>
      </c>
      <c r="AD54" s="108">
        <f t="shared" si="1"/>
        <v>1</v>
      </c>
      <c r="AE54" s="80">
        <f t="shared" si="2"/>
        <v>1</v>
      </c>
      <c r="AF54" s="80">
        <f t="shared" si="3"/>
        <v>0.35511978655650217</v>
      </c>
      <c r="AG54" s="106">
        <f t="shared" si="4"/>
        <v>0.35511978655650217</v>
      </c>
      <c r="AH54" s="108">
        <f t="shared" si="5"/>
        <v>0.64488021344349788</v>
      </c>
      <c r="AI54" s="106">
        <f t="shared" si="6"/>
        <v>-1.035300119502657</v>
      </c>
      <c r="AJ54" s="108">
        <f t="shared" si="7"/>
        <v>0</v>
      </c>
      <c r="AK54" s="80">
        <f t="shared" si="8"/>
        <v>1.815951230700835</v>
      </c>
      <c r="BM54">
        <v>0.56150215750461674</v>
      </c>
      <c r="BN54">
        <v>1</v>
      </c>
      <c r="BO54">
        <v>0</v>
      </c>
      <c r="BP54" s="80">
        <f t="shared" si="13"/>
        <v>31</v>
      </c>
      <c r="BQ54" s="80">
        <f t="shared" si="14"/>
        <v>19</v>
      </c>
      <c r="BR54" s="80">
        <f t="shared" si="10"/>
        <v>0.42592592592592593</v>
      </c>
      <c r="BS54" s="80">
        <f t="shared" si="11"/>
        <v>0.80208333333333337</v>
      </c>
      <c r="BT54" s="80">
        <f t="shared" si="12"/>
        <v>0</v>
      </c>
    </row>
    <row r="55" spans="1:72" ht="15.75" x14ac:dyDescent="0.5">
      <c r="A55" s="83">
        <v>6.8</v>
      </c>
      <c r="B55" s="82">
        <v>44</v>
      </c>
      <c r="C55" s="82">
        <v>4</v>
      </c>
      <c r="D55" s="84">
        <v>4.5900000000000003E-2</v>
      </c>
      <c r="E55" s="82">
        <v>104</v>
      </c>
      <c r="F55" s="82">
        <v>6</v>
      </c>
      <c r="G55" s="29">
        <v>0</v>
      </c>
      <c r="H55" s="82">
        <v>29</v>
      </c>
      <c r="I55" s="82">
        <v>2</v>
      </c>
      <c r="J55" s="82">
        <v>2</v>
      </c>
      <c r="K55" s="80">
        <v>0</v>
      </c>
      <c r="L55" s="30">
        <v>168</v>
      </c>
      <c r="M55" s="82">
        <v>1</v>
      </c>
      <c r="P55">
        <v>9.4</v>
      </c>
      <c r="Q55">
        <v>55</v>
      </c>
      <c r="R55">
        <v>14</v>
      </c>
      <c r="S55">
        <v>0.65500000000000003</v>
      </c>
      <c r="T55">
        <v>150</v>
      </c>
      <c r="U55">
        <v>3</v>
      </c>
      <c r="V55">
        <v>0</v>
      </c>
      <c r="W55">
        <v>37</v>
      </c>
      <c r="X55">
        <v>9</v>
      </c>
      <c r="Y55">
        <v>2</v>
      </c>
      <c r="Z55">
        <v>0</v>
      </c>
      <c r="AA55">
        <v>168</v>
      </c>
      <c r="AB55" s="106">
        <v>1</v>
      </c>
      <c r="AC55" s="107">
        <v>0</v>
      </c>
      <c r="AD55" s="108">
        <f t="shared" si="1"/>
        <v>1</v>
      </c>
      <c r="AE55" s="80">
        <f t="shared" si="2"/>
        <v>1</v>
      </c>
      <c r="AF55" s="80">
        <f t="shared" si="3"/>
        <v>0.84299316911401345</v>
      </c>
      <c r="AG55" s="106">
        <f t="shared" si="4"/>
        <v>0.84299316911401345</v>
      </c>
      <c r="AH55" s="108">
        <f t="shared" si="5"/>
        <v>0.15700683088598655</v>
      </c>
      <c r="AI55" s="106">
        <f t="shared" si="6"/>
        <v>-0.17079642408071133</v>
      </c>
      <c r="AJ55" s="108">
        <f t="shared" si="7"/>
        <v>100</v>
      </c>
      <c r="AK55" s="80">
        <f t="shared" si="8"/>
        <v>0.18624923266104382</v>
      </c>
      <c r="BM55">
        <v>0.576689041250112</v>
      </c>
      <c r="BN55">
        <v>0</v>
      </c>
      <c r="BO55">
        <v>1</v>
      </c>
      <c r="BP55" s="80">
        <f t="shared" si="13"/>
        <v>31</v>
      </c>
      <c r="BQ55" s="80">
        <f t="shared" si="14"/>
        <v>20</v>
      </c>
      <c r="BR55" s="80">
        <f t="shared" si="10"/>
        <v>0.42592592592592593</v>
      </c>
      <c r="BS55" s="80">
        <f t="shared" si="11"/>
        <v>0.79166666666666663</v>
      </c>
      <c r="BT55" s="80">
        <f t="shared" si="12"/>
        <v>1.466049382716047E-2</v>
      </c>
    </row>
    <row r="56" spans="1:72" ht="15.75" x14ac:dyDescent="0.5">
      <c r="A56" s="83">
        <v>7.2</v>
      </c>
      <c r="B56" s="82">
        <v>41</v>
      </c>
      <c r="C56" s="82">
        <v>12</v>
      </c>
      <c r="D56" s="84">
        <v>0.879</v>
      </c>
      <c r="E56" s="82">
        <v>112</v>
      </c>
      <c r="F56" s="82">
        <v>2</v>
      </c>
      <c r="G56" s="29">
        <v>0</v>
      </c>
      <c r="H56" s="82">
        <v>39</v>
      </c>
      <c r="I56" s="82">
        <v>5</v>
      </c>
      <c r="J56" s="82">
        <v>3</v>
      </c>
      <c r="K56" s="80">
        <v>0</v>
      </c>
      <c r="L56" s="30">
        <v>167</v>
      </c>
      <c r="M56" s="82">
        <v>0</v>
      </c>
      <c r="P56">
        <v>9.5</v>
      </c>
      <c r="Q56">
        <v>44</v>
      </c>
      <c r="R56">
        <v>10</v>
      </c>
      <c r="S56">
        <v>0.19600000000000001</v>
      </c>
      <c r="T56">
        <v>49</v>
      </c>
      <c r="U56">
        <v>3</v>
      </c>
      <c r="V56">
        <v>0</v>
      </c>
      <c r="W56">
        <v>33</v>
      </c>
      <c r="X56">
        <v>12</v>
      </c>
      <c r="Y56">
        <v>2</v>
      </c>
      <c r="Z56">
        <v>0</v>
      </c>
      <c r="AA56">
        <v>189</v>
      </c>
      <c r="AB56" s="106">
        <v>1</v>
      </c>
      <c r="AC56" s="107">
        <v>0</v>
      </c>
      <c r="AD56" s="108">
        <f t="shared" si="1"/>
        <v>1</v>
      </c>
      <c r="AE56" s="80">
        <f t="shared" si="2"/>
        <v>1</v>
      </c>
      <c r="AF56" s="80">
        <f t="shared" si="3"/>
        <v>0.83061157313950373</v>
      </c>
      <c r="AG56" s="106">
        <f t="shared" si="4"/>
        <v>0.83061157313950373</v>
      </c>
      <c r="AH56" s="108">
        <f t="shared" si="5"/>
        <v>0.16938842686049627</v>
      </c>
      <c r="AI56" s="106">
        <f t="shared" si="6"/>
        <v>-0.18559301441337037</v>
      </c>
      <c r="AJ56" s="108">
        <f t="shared" si="7"/>
        <v>100</v>
      </c>
      <c r="AK56" s="80">
        <f t="shared" si="8"/>
        <v>0.20393217761251559</v>
      </c>
      <c r="BM56">
        <v>0.57856247041872799</v>
      </c>
      <c r="BN56">
        <v>1</v>
      </c>
      <c r="BO56">
        <v>0</v>
      </c>
      <c r="BP56" s="80">
        <f t="shared" si="13"/>
        <v>32</v>
      </c>
      <c r="BQ56" s="80">
        <f t="shared" si="14"/>
        <v>20</v>
      </c>
      <c r="BR56" s="80">
        <f t="shared" si="10"/>
        <v>0.40740740740740744</v>
      </c>
      <c r="BS56" s="80">
        <f t="shared" si="11"/>
        <v>0.79166666666666663</v>
      </c>
      <c r="BT56" s="80">
        <f t="shared" si="12"/>
        <v>0</v>
      </c>
    </row>
    <row r="57" spans="1:72" ht="15.75" x14ac:dyDescent="0.5">
      <c r="A57" s="83">
        <v>11.3</v>
      </c>
      <c r="B57" s="82">
        <v>72</v>
      </c>
      <c r="C57" s="82">
        <v>4</v>
      </c>
      <c r="D57" s="84">
        <v>1.496</v>
      </c>
      <c r="E57" s="82">
        <v>139</v>
      </c>
      <c r="F57" s="82">
        <v>2</v>
      </c>
      <c r="G57" s="29">
        <v>1</v>
      </c>
      <c r="H57" s="82">
        <v>36</v>
      </c>
      <c r="I57" s="82">
        <v>6</v>
      </c>
      <c r="J57" s="82">
        <v>3</v>
      </c>
      <c r="K57" s="80">
        <v>0</v>
      </c>
      <c r="L57" s="30">
        <v>184</v>
      </c>
      <c r="M57" s="82">
        <v>1</v>
      </c>
      <c r="P57">
        <v>9.5</v>
      </c>
      <c r="Q57">
        <v>53</v>
      </c>
      <c r="R57">
        <v>19</v>
      </c>
      <c r="S57">
        <v>1.2949999999999999</v>
      </c>
      <c r="T57">
        <v>110</v>
      </c>
      <c r="U57">
        <v>1</v>
      </c>
      <c r="V57">
        <v>0</v>
      </c>
      <c r="W57">
        <v>40</v>
      </c>
      <c r="X57">
        <v>8</v>
      </c>
      <c r="Y57">
        <v>3</v>
      </c>
      <c r="Z57">
        <v>1</v>
      </c>
      <c r="AA57">
        <v>182</v>
      </c>
      <c r="AB57" s="106">
        <v>1</v>
      </c>
      <c r="AC57" s="107">
        <v>0</v>
      </c>
      <c r="AD57" s="108">
        <f t="shared" si="1"/>
        <v>1</v>
      </c>
      <c r="AE57" s="80">
        <f t="shared" si="2"/>
        <v>1</v>
      </c>
      <c r="AF57" s="80">
        <f t="shared" si="3"/>
        <v>0.42559268637227032</v>
      </c>
      <c r="AG57" s="106">
        <f t="shared" si="4"/>
        <v>0.42559268637227032</v>
      </c>
      <c r="AH57" s="108">
        <f t="shared" si="5"/>
        <v>0.57440731362772968</v>
      </c>
      <c r="AI57" s="106">
        <f t="shared" si="6"/>
        <v>-0.85427252537803444</v>
      </c>
      <c r="AJ57" s="108">
        <f t="shared" si="7"/>
        <v>0</v>
      </c>
      <c r="AK57" s="80">
        <f t="shared" si="8"/>
        <v>1.3496644374318258</v>
      </c>
      <c r="BM57">
        <v>0.58093682833002114</v>
      </c>
      <c r="BN57">
        <v>0</v>
      </c>
      <c r="BO57">
        <v>1</v>
      </c>
      <c r="BP57" s="80">
        <f t="shared" si="13"/>
        <v>32</v>
      </c>
      <c r="BQ57" s="80">
        <f t="shared" si="14"/>
        <v>21</v>
      </c>
      <c r="BR57" s="80">
        <f t="shared" si="10"/>
        <v>0.40740740740740744</v>
      </c>
      <c r="BS57" s="80">
        <f t="shared" si="11"/>
        <v>0.78125</v>
      </c>
      <c r="BT57" s="80">
        <f t="shared" si="12"/>
        <v>1.4467592592592657E-2</v>
      </c>
    </row>
    <row r="58" spans="1:72" ht="15.75" x14ac:dyDescent="0.5">
      <c r="A58" s="83">
        <v>9.4</v>
      </c>
      <c r="B58" s="82">
        <v>55</v>
      </c>
      <c r="C58" s="82">
        <v>14</v>
      </c>
      <c r="D58" s="84">
        <v>0.65500000000000003</v>
      </c>
      <c r="E58" s="82">
        <v>150</v>
      </c>
      <c r="F58" s="82">
        <v>3</v>
      </c>
      <c r="G58" s="29">
        <v>0</v>
      </c>
      <c r="H58" s="82">
        <v>37</v>
      </c>
      <c r="I58" s="82">
        <v>9</v>
      </c>
      <c r="J58" s="82">
        <v>2</v>
      </c>
      <c r="K58" s="80">
        <v>0</v>
      </c>
      <c r="L58" s="30">
        <v>168</v>
      </c>
      <c r="M58" s="82">
        <v>1</v>
      </c>
      <c r="P58">
        <v>9.5</v>
      </c>
      <c r="Q58">
        <v>62</v>
      </c>
      <c r="R58">
        <v>21</v>
      </c>
      <c r="S58">
        <v>0.73399999999999999</v>
      </c>
      <c r="T58">
        <v>152</v>
      </c>
      <c r="U58">
        <v>3</v>
      </c>
      <c r="V58">
        <v>0</v>
      </c>
      <c r="W58">
        <v>44</v>
      </c>
      <c r="X58">
        <v>5</v>
      </c>
      <c r="Y58">
        <v>3</v>
      </c>
      <c r="Z58">
        <v>0</v>
      </c>
      <c r="AA58">
        <v>169</v>
      </c>
      <c r="AB58" s="106">
        <v>1</v>
      </c>
      <c r="AC58" s="107">
        <v>0</v>
      </c>
      <c r="AD58" s="108">
        <f t="shared" si="1"/>
        <v>1</v>
      </c>
      <c r="AE58" s="80">
        <f t="shared" si="2"/>
        <v>1</v>
      </c>
      <c r="AF58" s="80">
        <f t="shared" si="3"/>
        <v>0.73019513626760846</v>
      </c>
      <c r="AG58" s="106">
        <f t="shared" si="4"/>
        <v>0.73019513626760846</v>
      </c>
      <c r="AH58" s="108">
        <f t="shared" si="5"/>
        <v>0.26980486373239154</v>
      </c>
      <c r="AI58" s="106">
        <f t="shared" si="6"/>
        <v>-0.31444347060501282</v>
      </c>
      <c r="AJ58" s="108">
        <f t="shared" si="7"/>
        <v>100</v>
      </c>
      <c r="AK58" s="80">
        <f t="shared" si="8"/>
        <v>0.36949693353409441</v>
      </c>
      <c r="BM58">
        <v>0.58485098643486122</v>
      </c>
      <c r="BN58">
        <v>1</v>
      </c>
      <c r="BO58">
        <v>0</v>
      </c>
      <c r="BP58" s="80">
        <f t="shared" si="13"/>
        <v>33</v>
      </c>
      <c r="BQ58" s="80">
        <f t="shared" si="14"/>
        <v>21</v>
      </c>
      <c r="BR58" s="80">
        <f t="shared" si="10"/>
        <v>0.38888888888888884</v>
      </c>
      <c r="BS58" s="80">
        <f t="shared" si="11"/>
        <v>0.78125</v>
      </c>
      <c r="BT58" s="80">
        <f t="shared" si="12"/>
        <v>0</v>
      </c>
    </row>
    <row r="59" spans="1:72" ht="15.75" x14ac:dyDescent="0.5">
      <c r="A59" s="83">
        <v>8.6</v>
      </c>
      <c r="B59" s="82">
        <v>48</v>
      </c>
      <c r="C59" s="82">
        <v>10</v>
      </c>
      <c r="D59" s="84">
        <v>1.6439999999999999</v>
      </c>
      <c r="E59" s="82">
        <v>60</v>
      </c>
      <c r="F59" s="82">
        <v>3</v>
      </c>
      <c r="G59" s="29">
        <v>1</v>
      </c>
      <c r="H59" s="82">
        <v>34</v>
      </c>
      <c r="I59" s="82">
        <v>19</v>
      </c>
      <c r="J59" s="82">
        <v>1</v>
      </c>
      <c r="K59" s="80">
        <v>1</v>
      </c>
      <c r="L59" s="30">
        <v>180</v>
      </c>
      <c r="M59" s="82">
        <v>0</v>
      </c>
      <c r="P59">
        <v>9.6</v>
      </c>
      <c r="Q59">
        <v>51</v>
      </c>
      <c r="R59">
        <v>6</v>
      </c>
      <c r="S59">
        <v>0.498</v>
      </c>
      <c r="T59">
        <v>31</v>
      </c>
      <c r="U59">
        <v>4</v>
      </c>
      <c r="V59">
        <v>0</v>
      </c>
      <c r="W59">
        <v>30</v>
      </c>
      <c r="X59">
        <v>5</v>
      </c>
      <c r="Y59">
        <v>2</v>
      </c>
      <c r="Z59">
        <v>0</v>
      </c>
      <c r="AA59">
        <v>187</v>
      </c>
      <c r="AB59" s="106">
        <v>1</v>
      </c>
      <c r="AC59" s="107">
        <v>0</v>
      </c>
      <c r="AD59" s="108">
        <f t="shared" si="1"/>
        <v>1</v>
      </c>
      <c r="AE59" s="80">
        <f t="shared" si="2"/>
        <v>1</v>
      </c>
      <c r="AF59" s="80">
        <f t="shared" si="3"/>
        <v>0.79975042986091416</v>
      </c>
      <c r="AG59" s="106">
        <f t="shared" si="4"/>
        <v>0.79975042986091416</v>
      </c>
      <c r="AH59" s="108">
        <f t="shared" si="5"/>
        <v>0.20024957013908584</v>
      </c>
      <c r="AI59" s="106">
        <f t="shared" si="6"/>
        <v>-0.22345556265854452</v>
      </c>
      <c r="AJ59" s="108">
        <f t="shared" si="7"/>
        <v>100</v>
      </c>
      <c r="AK59" s="80">
        <f t="shared" si="8"/>
        <v>0.25039007503117133</v>
      </c>
      <c r="BM59">
        <v>0.58498880648676788</v>
      </c>
      <c r="BN59">
        <v>0</v>
      </c>
      <c r="BO59">
        <v>1</v>
      </c>
      <c r="BP59" s="80">
        <f t="shared" si="13"/>
        <v>33</v>
      </c>
      <c r="BQ59" s="80">
        <f t="shared" si="14"/>
        <v>22</v>
      </c>
      <c r="BR59" s="80">
        <f t="shared" si="10"/>
        <v>0.38888888888888884</v>
      </c>
      <c r="BS59" s="80">
        <f t="shared" si="11"/>
        <v>0.77083333333333337</v>
      </c>
      <c r="BT59" s="80">
        <f t="shared" si="12"/>
        <v>0</v>
      </c>
    </row>
    <row r="60" spans="1:72" ht="15.75" x14ac:dyDescent="0.5">
      <c r="A60" s="83">
        <v>17.100000000000001</v>
      </c>
      <c r="B60" s="82">
        <v>76</v>
      </c>
      <c r="C60" s="82">
        <v>5</v>
      </c>
      <c r="D60" s="84">
        <v>0.81899999999999995</v>
      </c>
      <c r="E60" s="82">
        <v>266</v>
      </c>
      <c r="F60" s="82">
        <v>4</v>
      </c>
      <c r="G60" s="29">
        <v>1</v>
      </c>
      <c r="H60" s="82">
        <v>52</v>
      </c>
      <c r="I60" s="82">
        <v>18</v>
      </c>
      <c r="J60" s="82">
        <v>5</v>
      </c>
      <c r="K60" s="80">
        <v>1</v>
      </c>
      <c r="L60" s="30">
        <v>186</v>
      </c>
      <c r="M60" s="82">
        <v>0</v>
      </c>
      <c r="P60">
        <v>9.6999999999999993</v>
      </c>
      <c r="Q60">
        <v>46</v>
      </c>
      <c r="R60">
        <v>7</v>
      </c>
      <c r="S60">
        <v>1.9630000000000001</v>
      </c>
      <c r="T60">
        <v>113</v>
      </c>
      <c r="U60">
        <v>4</v>
      </c>
      <c r="V60">
        <v>0</v>
      </c>
      <c r="W60">
        <v>28</v>
      </c>
      <c r="X60">
        <v>10</v>
      </c>
      <c r="Y60">
        <v>1</v>
      </c>
      <c r="Z60">
        <v>0</v>
      </c>
      <c r="AA60">
        <v>181</v>
      </c>
      <c r="AB60" s="106">
        <v>1</v>
      </c>
      <c r="AC60" s="107">
        <v>0</v>
      </c>
      <c r="AD60" s="108">
        <f t="shared" si="1"/>
        <v>1</v>
      </c>
      <c r="AE60" s="80">
        <f t="shared" si="2"/>
        <v>1</v>
      </c>
      <c r="AF60" s="80">
        <f t="shared" si="3"/>
        <v>0.97978006846449994</v>
      </c>
      <c r="AG60" s="106">
        <f t="shared" si="4"/>
        <v>0.97978006846449994</v>
      </c>
      <c r="AH60" s="108">
        <f t="shared" si="5"/>
        <v>2.0219931535500058E-2</v>
      </c>
      <c r="AI60" s="106">
        <f t="shared" si="6"/>
        <v>-2.0427152437624829E-2</v>
      </c>
      <c r="AJ60" s="108">
        <f t="shared" si="7"/>
        <v>100</v>
      </c>
      <c r="AK60" s="80">
        <f t="shared" si="8"/>
        <v>2.0637214601832533E-2</v>
      </c>
      <c r="BM60">
        <v>0.59219756040351568</v>
      </c>
      <c r="BN60">
        <v>0</v>
      </c>
      <c r="BO60">
        <v>1</v>
      </c>
      <c r="BP60" s="80">
        <f t="shared" si="13"/>
        <v>33</v>
      </c>
      <c r="BQ60" s="80">
        <f t="shared" si="14"/>
        <v>23</v>
      </c>
      <c r="BR60" s="80">
        <f t="shared" si="10"/>
        <v>0.38888888888888884</v>
      </c>
      <c r="BS60" s="80">
        <f t="shared" si="11"/>
        <v>0.76041666666666663</v>
      </c>
      <c r="BT60" s="80">
        <f t="shared" si="12"/>
        <v>1.4081790123456768E-2</v>
      </c>
    </row>
    <row r="61" spans="1:72" ht="15.75" x14ac:dyDescent="0.5">
      <c r="A61" s="83">
        <v>15.4</v>
      </c>
      <c r="B61" s="82">
        <v>58</v>
      </c>
      <c r="C61" s="82">
        <v>6</v>
      </c>
      <c r="D61" s="84">
        <v>1.623</v>
      </c>
      <c r="E61" s="82">
        <v>209</v>
      </c>
      <c r="F61" s="82">
        <v>1</v>
      </c>
      <c r="G61" s="29">
        <v>1</v>
      </c>
      <c r="H61" s="82">
        <v>45</v>
      </c>
      <c r="I61" s="82">
        <v>10</v>
      </c>
      <c r="J61" s="82">
        <v>3</v>
      </c>
      <c r="K61" s="80">
        <v>1</v>
      </c>
      <c r="L61" s="30">
        <v>187</v>
      </c>
      <c r="M61" s="82">
        <v>0</v>
      </c>
      <c r="P61">
        <v>9.6999999999999993</v>
      </c>
      <c r="Q61">
        <v>54</v>
      </c>
      <c r="R61">
        <v>2</v>
      </c>
      <c r="S61">
        <v>0.626</v>
      </c>
      <c r="T61">
        <v>51</v>
      </c>
      <c r="U61">
        <v>2</v>
      </c>
      <c r="V61">
        <v>0</v>
      </c>
      <c r="W61">
        <v>38</v>
      </c>
      <c r="X61">
        <v>8</v>
      </c>
      <c r="Y61">
        <v>3</v>
      </c>
      <c r="Z61">
        <v>0</v>
      </c>
      <c r="AA61">
        <v>193</v>
      </c>
      <c r="AB61" s="106">
        <v>1</v>
      </c>
      <c r="AC61" s="107">
        <v>0</v>
      </c>
      <c r="AD61" s="108">
        <f t="shared" si="1"/>
        <v>1</v>
      </c>
      <c r="AE61" s="80">
        <f t="shared" si="2"/>
        <v>1</v>
      </c>
      <c r="AF61" s="80">
        <f t="shared" si="3"/>
        <v>0.7044646539215319</v>
      </c>
      <c r="AG61" s="106">
        <f t="shared" si="4"/>
        <v>0.7044646539215319</v>
      </c>
      <c r="AH61" s="108">
        <f t="shared" si="5"/>
        <v>0.2955353460784681</v>
      </c>
      <c r="AI61" s="106">
        <f t="shared" si="6"/>
        <v>-0.35031712076644983</v>
      </c>
      <c r="AJ61" s="108">
        <f t="shared" si="7"/>
        <v>100</v>
      </c>
      <c r="AK61" s="80">
        <f t="shared" si="8"/>
        <v>0.41951763574413037</v>
      </c>
      <c r="BM61">
        <v>0.59487391500035969</v>
      </c>
      <c r="BN61">
        <v>1</v>
      </c>
      <c r="BO61">
        <v>0</v>
      </c>
      <c r="BP61" s="80">
        <f t="shared" si="13"/>
        <v>34</v>
      </c>
      <c r="BQ61" s="80">
        <f t="shared" si="14"/>
        <v>23</v>
      </c>
      <c r="BR61" s="80">
        <f t="shared" si="10"/>
        <v>0.37037037037037035</v>
      </c>
      <c r="BS61" s="80">
        <f t="shared" si="11"/>
        <v>0.76041666666666663</v>
      </c>
      <c r="BT61" s="80">
        <f t="shared" si="12"/>
        <v>0</v>
      </c>
    </row>
    <row r="62" spans="1:72" ht="15.75" x14ac:dyDescent="0.5">
      <c r="A62" s="83">
        <v>11</v>
      </c>
      <c r="B62" s="82">
        <v>51</v>
      </c>
      <c r="C62" s="82">
        <v>6</v>
      </c>
      <c r="D62" s="84">
        <v>1.0840000000000001</v>
      </c>
      <c r="E62" s="82">
        <v>181</v>
      </c>
      <c r="F62" s="82">
        <v>2</v>
      </c>
      <c r="G62" s="29">
        <v>1</v>
      </c>
      <c r="H62" s="82">
        <v>53</v>
      </c>
      <c r="I62" s="82">
        <v>9</v>
      </c>
      <c r="J62" s="82">
        <v>4</v>
      </c>
      <c r="K62" s="80">
        <v>0</v>
      </c>
      <c r="L62" s="30">
        <v>170</v>
      </c>
      <c r="M62" s="82">
        <v>0</v>
      </c>
      <c r="P62">
        <v>9.6999999999999993</v>
      </c>
      <c r="Q62">
        <v>55</v>
      </c>
      <c r="R62">
        <v>4</v>
      </c>
      <c r="S62">
        <v>1.3839999999999999</v>
      </c>
      <c r="T62">
        <v>33</v>
      </c>
      <c r="U62">
        <v>2</v>
      </c>
      <c r="V62">
        <v>0</v>
      </c>
      <c r="W62">
        <v>27</v>
      </c>
      <c r="X62">
        <v>10</v>
      </c>
      <c r="Y62">
        <v>1</v>
      </c>
      <c r="Z62">
        <v>1</v>
      </c>
      <c r="AA62">
        <v>192</v>
      </c>
      <c r="AB62" s="106">
        <v>1</v>
      </c>
      <c r="AC62" s="107">
        <v>0</v>
      </c>
      <c r="AD62" s="108">
        <f t="shared" si="1"/>
        <v>1</v>
      </c>
      <c r="AE62" s="80">
        <f t="shared" si="2"/>
        <v>1</v>
      </c>
      <c r="AF62" s="80">
        <f t="shared" si="3"/>
        <v>0.77545308186482864</v>
      </c>
      <c r="AG62" s="106">
        <f t="shared" si="4"/>
        <v>0.77545308186482864</v>
      </c>
      <c r="AH62" s="108">
        <f t="shared" si="5"/>
        <v>0.22454691813517136</v>
      </c>
      <c r="AI62" s="106">
        <f t="shared" si="6"/>
        <v>-0.2543077986924473</v>
      </c>
      <c r="AJ62" s="108">
        <f t="shared" si="7"/>
        <v>100</v>
      </c>
      <c r="AK62" s="80">
        <f t="shared" si="8"/>
        <v>0.28956867073785486</v>
      </c>
      <c r="BM62">
        <v>0.59567060076539702</v>
      </c>
      <c r="BN62">
        <v>0</v>
      </c>
      <c r="BO62">
        <v>1</v>
      </c>
      <c r="BP62" s="80">
        <f t="shared" si="13"/>
        <v>34</v>
      </c>
      <c r="BQ62" s="80">
        <f t="shared" si="14"/>
        <v>24</v>
      </c>
      <c r="BR62" s="80">
        <f t="shared" si="10"/>
        <v>0.37037037037037035</v>
      </c>
      <c r="BS62" s="80">
        <f t="shared" si="11"/>
        <v>0.75</v>
      </c>
      <c r="BT62" s="80">
        <f t="shared" si="12"/>
        <v>0</v>
      </c>
    </row>
    <row r="63" spans="1:72" ht="15.75" x14ac:dyDescent="0.5">
      <c r="A63" s="83">
        <v>15.6</v>
      </c>
      <c r="B63" s="82">
        <v>67</v>
      </c>
      <c r="C63" s="82">
        <v>13</v>
      </c>
      <c r="D63" s="84">
        <v>1.4610000000000001</v>
      </c>
      <c r="E63" s="82">
        <v>180</v>
      </c>
      <c r="F63" s="82">
        <v>4</v>
      </c>
      <c r="G63" s="29">
        <v>0</v>
      </c>
      <c r="H63" s="82">
        <v>44</v>
      </c>
      <c r="I63" s="82">
        <v>10</v>
      </c>
      <c r="J63" s="82">
        <v>3</v>
      </c>
      <c r="K63" s="80">
        <v>0</v>
      </c>
      <c r="L63" s="30">
        <v>187</v>
      </c>
      <c r="M63" s="82">
        <v>0</v>
      </c>
      <c r="P63">
        <v>9.6999999999999993</v>
      </c>
      <c r="Q63">
        <v>62</v>
      </c>
      <c r="R63">
        <v>11</v>
      </c>
      <c r="S63">
        <v>1.1519999999999999</v>
      </c>
      <c r="T63">
        <v>106</v>
      </c>
      <c r="U63">
        <v>2</v>
      </c>
      <c r="V63">
        <v>1</v>
      </c>
      <c r="W63">
        <v>42</v>
      </c>
      <c r="X63">
        <v>8</v>
      </c>
      <c r="Y63">
        <v>3</v>
      </c>
      <c r="Z63">
        <v>0</v>
      </c>
      <c r="AA63">
        <v>178</v>
      </c>
      <c r="AB63" s="106">
        <v>1</v>
      </c>
      <c r="AC63" s="107">
        <v>0</v>
      </c>
      <c r="AD63" s="108">
        <f t="shared" si="1"/>
        <v>1</v>
      </c>
      <c r="AE63" s="80">
        <f t="shared" si="2"/>
        <v>1</v>
      </c>
      <c r="AF63" s="80">
        <f t="shared" si="3"/>
        <v>0.63679715461040287</v>
      </c>
      <c r="AG63" s="106">
        <f t="shared" si="4"/>
        <v>0.63679715461040287</v>
      </c>
      <c r="AH63" s="108">
        <f t="shared" si="5"/>
        <v>0.36320284538959713</v>
      </c>
      <c r="AI63" s="106">
        <f t="shared" si="6"/>
        <v>-0.45130411272450482</v>
      </c>
      <c r="AJ63" s="108">
        <f t="shared" si="7"/>
        <v>100</v>
      </c>
      <c r="AK63" s="80">
        <f t="shared" si="8"/>
        <v>0.57035877556928982</v>
      </c>
      <c r="BM63">
        <v>0.59821878743645218</v>
      </c>
      <c r="BN63">
        <v>0</v>
      </c>
      <c r="BO63">
        <v>1</v>
      </c>
      <c r="BP63" s="80">
        <f t="shared" si="13"/>
        <v>34</v>
      </c>
      <c r="BQ63" s="80">
        <f t="shared" si="14"/>
        <v>25</v>
      </c>
      <c r="BR63" s="80">
        <f t="shared" si="10"/>
        <v>0.37037037037037035</v>
      </c>
      <c r="BS63" s="80">
        <f t="shared" si="11"/>
        <v>0.73958333333333326</v>
      </c>
      <c r="BT63" s="80">
        <f t="shared" si="12"/>
        <v>0</v>
      </c>
    </row>
    <row r="64" spans="1:72" ht="15.75" x14ac:dyDescent="0.5">
      <c r="A64" s="83">
        <v>7.6</v>
      </c>
      <c r="B64" s="82">
        <v>50</v>
      </c>
      <c r="C64" s="82">
        <v>3</v>
      </c>
      <c r="D64" s="84">
        <v>0.53200000000000003</v>
      </c>
      <c r="E64" s="82">
        <v>111</v>
      </c>
      <c r="F64" s="82">
        <v>2</v>
      </c>
      <c r="G64" s="29">
        <v>0</v>
      </c>
      <c r="H64" s="82">
        <v>46</v>
      </c>
      <c r="I64" s="82">
        <v>3</v>
      </c>
      <c r="J64" s="82">
        <v>4</v>
      </c>
      <c r="K64" s="80">
        <v>0</v>
      </c>
      <c r="L64" s="30">
        <v>172</v>
      </c>
      <c r="M64" s="82">
        <v>0</v>
      </c>
      <c r="P64">
        <v>9.8000000000000007</v>
      </c>
      <c r="Q64">
        <v>62</v>
      </c>
      <c r="R64">
        <v>16</v>
      </c>
      <c r="S64">
        <v>0.58799999999999997</v>
      </c>
      <c r="T64">
        <v>136</v>
      </c>
      <c r="U64">
        <v>4</v>
      </c>
      <c r="V64">
        <v>1</v>
      </c>
      <c r="W64">
        <v>41</v>
      </c>
      <c r="X64">
        <v>10</v>
      </c>
      <c r="Y64">
        <v>3</v>
      </c>
      <c r="Z64">
        <v>1</v>
      </c>
      <c r="AA64">
        <v>167</v>
      </c>
      <c r="AB64" s="106">
        <v>1</v>
      </c>
      <c r="AC64" s="107">
        <v>0</v>
      </c>
      <c r="AD64" s="108">
        <f t="shared" si="1"/>
        <v>1</v>
      </c>
      <c r="AE64" s="80">
        <f t="shared" si="2"/>
        <v>1</v>
      </c>
      <c r="AF64" s="80">
        <f t="shared" si="3"/>
        <v>0.36644926075105705</v>
      </c>
      <c r="AG64" s="106">
        <f t="shared" si="4"/>
        <v>0.36644926075105705</v>
      </c>
      <c r="AH64" s="108">
        <f t="shared" si="5"/>
        <v>0.63355073924894301</v>
      </c>
      <c r="AI64" s="106">
        <f t="shared" si="6"/>
        <v>-1.0038952099378495</v>
      </c>
      <c r="AJ64" s="108">
        <f t="shared" si="7"/>
        <v>0</v>
      </c>
      <c r="AK64" s="80">
        <f t="shared" si="8"/>
        <v>1.7288907554362301</v>
      </c>
      <c r="BM64">
        <v>0.60248904644900503</v>
      </c>
      <c r="BN64">
        <v>0</v>
      </c>
      <c r="BO64">
        <v>1</v>
      </c>
      <c r="BP64" s="80">
        <f t="shared" si="13"/>
        <v>34</v>
      </c>
      <c r="BQ64" s="80">
        <f t="shared" si="14"/>
        <v>26</v>
      </c>
      <c r="BR64" s="80">
        <f t="shared" si="10"/>
        <v>0.37037037037037035</v>
      </c>
      <c r="BS64" s="80">
        <f t="shared" si="11"/>
        <v>0.72916666666666674</v>
      </c>
      <c r="BT64" s="80">
        <f t="shared" si="12"/>
        <v>1.3503086419753067E-2</v>
      </c>
    </row>
    <row r="65" spans="1:72" ht="15.75" x14ac:dyDescent="0.5">
      <c r="A65" s="83">
        <v>11.4</v>
      </c>
      <c r="B65" s="82">
        <v>58</v>
      </c>
      <c r="C65" s="82">
        <v>2</v>
      </c>
      <c r="D65" s="84">
        <v>1.3360000000000001</v>
      </c>
      <c r="E65" s="82">
        <v>150</v>
      </c>
      <c r="F65" s="82">
        <v>2</v>
      </c>
      <c r="G65" s="29">
        <v>1</v>
      </c>
      <c r="H65" s="82">
        <v>38</v>
      </c>
      <c r="I65" s="82">
        <v>9</v>
      </c>
      <c r="J65" s="82">
        <v>2</v>
      </c>
      <c r="K65" s="80">
        <v>1</v>
      </c>
      <c r="L65" s="30">
        <v>183</v>
      </c>
      <c r="M65" s="82">
        <v>0</v>
      </c>
      <c r="P65">
        <v>9.8000000000000007</v>
      </c>
      <c r="Q65">
        <v>64</v>
      </c>
      <c r="R65">
        <v>5</v>
      </c>
      <c r="S65">
        <v>1.5389999999999999</v>
      </c>
      <c r="T65">
        <v>115</v>
      </c>
      <c r="U65">
        <v>4</v>
      </c>
      <c r="V65">
        <v>1</v>
      </c>
      <c r="W65">
        <v>36</v>
      </c>
      <c r="X65">
        <v>8</v>
      </c>
      <c r="Y65">
        <v>2</v>
      </c>
      <c r="Z65">
        <v>1</v>
      </c>
      <c r="AA65">
        <v>183</v>
      </c>
      <c r="AB65" s="106">
        <v>1</v>
      </c>
      <c r="AC65" s="107">
        <v>0</v>
      </c>
      <c r="AD65" s="108">
        <f t="shared" si="1"/>
        <v>1</v>
      </c>
      <c r="AE65" s="80">
        <f t="shared" si="2"/>
        <v>1</v>
      </c>
      <c r="AF65" s="80">
        <f t="shared" si="3"/>
        <v>0.76829277980532551</v>
      </c>
      <c r="AG65" s="106">
        <f t="shared" si="4"/>
        <v>0.76829277980532551</v>
      </c>
      <c r="AH65" s="108">
        <f t="shared" si="5"/>
        <v>0.23170722019467449</v>
      </c>
      <c r="AI65" s="106">
        <f t="shared" si="6"/>
        <v>-0.26358439477690787</v>
      </c>
      <c r="AJ65" s="108">
        <f t="shared" si="7"/>
        <v>100</v>
      </c>
      <c r="AK65" s="80">
        <f t="shared" si="8"/>
        <v>0.30158713746260352</v>
      </c>
      <c r="BM65">
        <v>0.6084572650254324</v>
      </c>
      <c r="BN65">
        <v>1</v>
      </c>
      <c r="BO65">
        <v>0</v>
      </c>
      <c r="BP65" s="80">
        <f t="shared" si="13"/>
        <v>35</v>
      </c>
      <c r="BQ65" s="80">
        <f t="shared" si="14"/>
        <v>26</v>
      </c>
      <c r="BR65" s="80">
        <f t="shared" si="10"/>
        <v>0.35185185185185186</v>
      </c>
      <c r="BS65" s="80">
        <f t="shared" si="11"/>
        <v>0.72916666666666674</v>
      </c>
      <c r="BT65" s="80">
        <f t="shared" si="12"/>
        <v>1.3503086419753067E-2</v>
      </c>
    </row>
    <row r="66" spans="1:72" ht="15.75" x14ac:dyDescent="0.5">
      <c r="A66" s="83">
        <v>23.5</v>
      </c>
      <c r="B66" s="82">
        <v>89</v>
      </c>
      <c r="C66" s="82">
        <v>8</v>
      </c>
      <c r="D66" s="84">
        <v>1.018</v>
      </c>
      <c r="E66" s="82">
        <v>348</v>
      </c>
      <c r="F66" s="82">
        <v>0</v>
      </c>
      <c r="G66" s="29">
        <v>1</v>
      </c>
      <c r="H66" s="82">
        <v>36</v>
      </c>
      <c r="I66" s="82">
        <v>12</v>
      </c>
      <c r="J66" s="82">
        <v>1</v>
      </c>
      <c r="K66" s="80">
        <v>1</v>
      </c>
      <c r="L66" s="30">
        <v>195</v>
      </c>
      <c r="M66" s="82">
        <v>1</v>
      </c>
      <c r="P66">
        <v>10</v>
      </c>
      <c r="Q66">
        <v>55</v>
      </c>
      <c r="R66">
        <v>8</v>
      </c>
      <c r="S66">
        <v>1.1679999999999999</v>
      </c>
      <c r="T66">
        <v>120</v>
      </c>
      <c r="U66">
        <v>3</v>
      </c>
      <c r="V66">
        <v>0</v>
      </c>
      <c r="W66">
        <v>52</v>
      </c>
      <c r="X66">
        <v>10</v>
      </c>
      <c r="Y66">
        <v>3</v>
      </c>
      <c r="Z66">
        <v>0</v>
      </c>
      <c r="AA66">
        <v>182</v>
      </c>
      <c r="AB66" s="106">
        <v>1</v>
      </c>
      <c r="AC66" s="107">
        <v>0</v>
      </c>
      <c r="AD66" s="108">
        <f t="shared" si="1"/>
        <v>1</v>
      </c>
      <c r="AE66" s="80">
        <f t="shared" si="2"/>
        <v>1</v>
      </c>
      <c r="AF66" s="80">
        <f t="shared" si="3"/>
        <v>0.69298925560516511</v>
      </c>
      <c r="AG66" s="106">
        <f t="shared" si="4"/>
        <v>0.69298925560516511</v>
      </c>
      <c r="AH66" s="108">
        <f t="shared" si="5"/>
        <v>0.30701074439483489</v>
      </c>
      <c r="AI66" s="106">
        <f t="shared" si="6"/>
        <v>-0.36674078408967575</v>
      </c>
      <c r="AJ66" s="108">
        <f t="shared" si="7"/>
        <v>100</v>
      </c>
      <c r="AK66" s="80">
        <f t="shared" si="8"/>
        <v>0.44302381589846196</v>
      </c>
      <c r="BM66">
        <v>0.61238294122129766</v>
      </c>
      <c r="BN66">
        <v>1</v>
      </c>
      <c r="BO66">
        <v>0</v>
      </c>
      <c r="BP66" s="80">
        <f t="shared" si="13"/>
        <v>36</v>
      </c>
      <c r="BQ66" s="80">
        <f t="shared" si="14"/>
        <v>26</v>
      </c>
      <c r="BR66" s="80">
        <f t="shared" si="10"/>
        <v>0.33333333333333337</v>
      </c>
      <c r="BS66" s="80">
        <f t="shared" si="11"/>
        <v>0.72916666666666674</v>
      </c>
      <c r="BT66" s="80">
        <f t="shared" si="12"/>
        <v>0</v>
      </c>
    </row>
    <row r="67" spans="1:72" ht="15.75" x14ac:dyDescent="0.5">
      <c r="A67" s="83">
        <v>12.4</v>
      </c>
      <c r="B67" s="82">
        <v>76</v>
      </c>
      <c r="C67" s="82">
        <v>19</v>
      </c>
      <c r="D67" s="84">
        <v>4.2999999999999997E-2</v>
      </c>
      <c r="E67" s="82">
        <v>214</v>
      </c>
      <c r="F67" s="82">
        <v>2</v>
      </c>
      <c r="G67" s="29">
        <v>1</v>
      </c>
      <c r="H67" s="82">
        <v>42</v>
      </c>
      <c r="I67" s="82">
        <v>3</v>
      </c>
      <c r="J67" s="82">
        <v>3</v>
      </c>
      <c r="K67" s="80">
        <v>0</v>
      </c>
      <c r="L67" s="30">
        <v>166</v>
      </c>
      <c r="M67" s="82">
        <v>1</v>
      </c>
      <c r="P67">
        <v>10.3</v>
      </c>
      <c r="Q67">
        <v>49</v>
      </c>
      <c r="R67">
        <v>3</v>
      </c>
      <c r="S67">
        <v>1.881</v>
      </c>
      <c r="T67">
        <v>46</v>
      </c>
      <c r="U67">
        <v>1</v>
      </c>
      <c r="V67">
        <v>1</v>
      </c>
      <c r="W67">
        <v>46</v>
      </c>
      <c r="X67">
        <v>9</v>
      </c>
      <c r="Y67">
        <v>3</v>
      </c>
      <c r="Z67">
        <v>0</v>
      </c>
      <c r="AA67">
        <v>194</v>
      </c>
      <c r="AB67" s="106">
        <v>0</v>
      </c>
      <c r="AC67" s="107">
        <v>1</v>
      </c>
      <c r="AD67" s="108">
        <f t="shared" si="1"/>
        <v>1</v>
      </c>
      <c r="AE67" s="80">
        <f t="shared" si="2"/>
        <v>0</v>
      </c>
      <c r="AF67" s="80">
        <f t="shared" si="3"/>
        <v>0.4305421684473314</v>
      </c>
      <c r="AG67" s="106">
        <f t="shared" si="4"/>
        <v>0.4305421684473314</v>
      </c>
      <c r="AH67" s="108">
        <f t="shared" si="5"/>
        <v>0.5694578315526686</v>
      </c>
      <c r="AI67" s="106">
        <f t="shared" si="6"/>
        <v>-0.56307054351998032</v>
      </c>
      <c r="AJ67" s="108">
        <f t="shared" si="7"/>
        <v>100</v>
      </c>
      <c r="AK67" s="80">
        <f t="shared" si="8"/>
        <v>0.75605627772898765</v>
      </c>
      <c r="BM67">
        <v>0.61329037724319047</v>
      </c>
      <c r="BN67">
        <v>0</v>
      </c>
      <c r="BO67">
        <v>1</v>
      </c>
      <c r="BP67" s="80">
        <f t="shared" si="13"/>
        <v>36</v>
      </c>
      <c r="BQ67" s="80">
        <f t="shared" si="14"/>
        <v>27</v>
      </c>
      <c r="BR67" s="80">
        <f t="shared" si="10"/>
        <v>0.33333333333333337</v>
      </c>
      <c r="BS67" s="80">
        <f t="shared" si="11"/>
        <v>0.71875</v>
      </c>
      <c r="BT67" s="80">
        <f t="shared" si="12"/>
        <v>1.3310185185185244E-2</v>
      </c>
    </row>
    <row r="68" spans="1:72" ht="15.75" x14ac:dyDescent="0.5">
      <c r="A68" s="83">
        <v>13.4</v>
      </c>
      <c r="B68" s="82">
        <v>71</v>
      </c>
      <c r="C68" s="82">
        <v>5</v>
      </c>
      <c r="D68" s="84">
        <v>1.28</v>
      </c>
      <c r="E68" s="82">
        <v>141</v>
      </c>
      <c r="F68" s="82">
        <v>2</v>
      </c>
      <c r="G68" s="29">
        <v>1</v>
      </c>
      <c r="H68" s="82">
        <v>28</v>
      </c>
      <c r="I68" s="82">
        <v>9</v>
      </c>
      <c r="J68" s="82">
        <v>1</v>
      </c>
      <c r="K68" s="80">
        <v>1</v>
      </c>
      <c r="L68" s="30">
        <v>186</v>
      </c>
      <c r="M68" s="82">
        <v>0</v>
      </c>
      <c r="P68">
        <v>10.3</v>
      </c>
      <c r="Q68">
        <v>56</v>
      </c>
      <c r="R68">
        <v>11</v>
      </c>
      <c r="S68">
        <v>0.29199999999999998</v>
      </c>
      <c r="T68">
        <v>47</v>
      </c>
      <c r="U68">
        <v>3</v>
      </c>
      <c r="V68">
        <v>0</v>
      </c>
      <c r="W68">
        <v>34</v>
      </c>
      <c r="X68">
        <v>9</v>
      </c>
      <c r="Y68">
        <v>2</v>
      </c>
      <c r="Z68">
        <v>0</v>
      </c>
      <c r="AA68">
        <v>186</v>
      </c>
      <c r="AB68" s="106">
        <v>1</v>
      </c>
      <c r="AC68" s="107">
        <v>0</v>
      </c>
      <c r="AD68" s="108">
        <f t="shared" si="1"/>
        <v>1</v>
      </c>
      <c r="AE68" s="80">
        <f t="shared" si="2"/>
        <v>1</v>
      </c>
      <c r="AF68" s="80">
        <f t="shared" si="3"/>
        <v>0.77866915265899206</v>
      </c>
      <c r="AG68" s="106">
        <f t="shared" si="4"/>
        <v>0.77866915265899206</v>
      </c>
      <c r="AH68" s="108">
        <f t="shared" si="5"/>
        <v>0.22133084734100794</v>
      </c>
      <c r="AI68" s="106">
        <f t="shared" si="6"/>
        <v>-0.25016903108009531</v>
      </c>
      <c r="AJ68" s="108">
        <f t="shared" si="7"/>
        <v>100</v>
      </c>
      <c r="AK68" s="80">
        <f t="shared" si="8"/>
        <v>0.28424247523509755</v>
      </c>
      <c r="BM68">
        <v>0.61535129144765621</v>
      </c>
      <c r="BN68">
        <v>1</v>
      </c>
      <c r="BO68">
        <v>0</v>
      </c>
      <c r="BP68" s="80">
        <f t="shared" si="13"/>
        <v>37</v>
      </c>
      <c r="BQ68" s="80">
        <f t="shared" si="14"/>
        <v>27</v>
      </c>
      <c r="BR68" s="80">
        <f t="shared" si="10"/>
        <v>0.31481481481481477</v>
      </c>
      <c r="BS68" s="80">
        <f t="shared" si="11"/>
        <v>0.71875</v>
      </c>
      <c r="BT68" s="80">
        <f t="shared" si="12"/>
        <v>0</v>
      </c>
    </row>
    <row r="69" spans="1:72" ht="15.75" x14ac:dyDescent="0.5">
      <c r="A69" s="83">
        <v>13.8</v>
      </c>
      <c r="B69" s="82">
        <v>63</v>
      </c>
      <c r="C69" s="82">
        <v>12</v>
      </c>
      <c r="D69" s="84">
        <v>0.61199999999999999</v>
      </c>
      <c r="E69" s="82">
        <v>148</v>
      </c>
      <c r="F69" s="82">
        <v>3</v>
      </c>
      <c r="G69" s="29">
        <v>0</v>
      </c>
      <c r="H69" s="82">
        <v>35</v>
      </c>
      <c r="I69" s="82">
        <v>10</v>
      </c>
      <c r="J69" s="82">
        <v>2</v>
      </c>
      <c r="K69" s="80">
        <v>0</v>
      </c>
      <c r="L69" s="30">
        <v>185</v>
      </c>
      <c r="M69" s="82">
        <v>1</v>
      </c>
      <c r="P69">
        <v>10.3</v>
      </c>
      <c r="Q69">
        <v>65</v>
      </c>
      <c r="R69">
        <v>10</v>
      </c>
      <c r="S69">
        <v>2.1440000000000001</v>
      </c>
      <c r="T69">
        <v>97</v>
      </c>
      <c r="U69">
        <v>2</v>
      </c>
      <c r="V69">
        <v>0</v>
      </c>
      <c r="W69">
        <v>32</v>
      </c>
      <c r="X69">
        <v>8</v>
      </c>
      <c r="Y69">
        <v>2</v>
      </c>
      <c r="Z69">
        <v>1</v>
      </c>
      <c r="AA69">
        <v>180</v>
      </c>
      <c r="AB69" s="106">
        <v>1</v>
      </c>
      <c r="AC69" s="107">
        <v>0</v>
      </c>
      <c r="AD69" s="108">
        <f t="shared" ref="AD69:AD132" si="15">AB69+AC69</f>
        <v>1</v>
      </c>
      <c r="AE69" s="80">
        <f t="shared" ref="AE69:AE132" si="16">IF(AD69=0,"",AB69/AD69)</f>
        <v>1</v>
      </c>
      <c r="AF69" s="80">
        <f t="shared" ref="AF69:AF132" si="17">1/(1+EXP(-$AM$5-MMULT(P69:AA69,$AM$6:$AM$17)))</f>
        <v>0.79319138330945305</v>
      </c>
      <c r="AG69" s="106">
        <f t="shared" ref="AG69:AG132" si="18">AD69*AF69</f>
        <v>0.79319138330945305</v>
      </c>
      <c r="AH69" s="108">
        <f t="shared" ref="AH69:AH132" si="19">AD69-AG69</f>
        <v>0.20680861669054695</v>
      </c>
      <c r="AI69" s="106">
        <f t="shared" ref="AI69:AI132" si="20">IFERROR(AD69*(AE69*LN(AF69)+(1-AE69)*LN(1-AF69)),0)</f>
        <v>-0.23169074559588812</v>
      </c>
      <c r="AJ69" s="108">
        <f t="shared" ref="AJ69:AJ132" si="21">100*IF(AF69&gt;=$BI$10,AB69/AD69,AC69/AD69)</f>
        <v>100</v>
      </c>
      <c r="AK69" s="80">
        <f t="shared" ref="AK69:AK132" si="22">IFERROR((AB69-AG69)^2/AG69+(AC69-AH69)^2/AH69,0)</f>
        <v>0.26072978229752575</v>
      </c>
      <c r="BM69">
        <v>0.61971846219332649</v>
      </c>
      <c r="BN69">
        <v>0</v>
      </c>
      <c r="BO69">
        <v>1</v>
      </c>
      <c r="BP69" s="80">
        <f t="shared" si="13"/>
        <v>37</v>
      </c>
      <c r="BQ69" s="80">
        <f t="shared" si="14"/>
        <v>28</v>
      </c>
      <c r="BR69" s="80">
        <f t="shared" ref="BR69:BR132" si="23">1-BP69/BP$154</f>
        <v>0.31481481481481477</v>
      </c>
      <c r="BS69" s="80">
        <f t="shared" ref="BS69:BS132" si="24">1-BQ69/BQ$154</f>
        <v>0.70833333333333326</v>
      </c>
      <c r="BT69" s="80">
        <f t="shared" ref="BT69:BT132" si="25">(BR69-BR70)*BS69</f>
        <v>1.3117283950617262E-2</v>
      </c>
    </row>
    <row r="70" spans="1:72" ht="15.75" x14ac:dyDescent="0.5">
      <c r="A70" s="83">
        <v>11.6</v>
      </c>
      <c r="B70" s="82">
        <v>55</v>
      </c>
      <c r="C70" s="82">
        <v>3</v>
      </c>
      <c r="D70" s="84">
        <v>0.73899999999999999</v>
      </c>
      <c r="E70" s="82">
        <v>146</v>
      </c>
      <c r="F70" s="82">
        <v>3</v>
      </c>
      <c r="G70" s="29">
        <v>1</v>
      </c>
      <c r="H70" s="82">
        <v>43</v>
      </c>
      <c r="I70" s="82">
        <v>11</v>
      </c>
      <c r="J70" s="82">
        <v>3</v>
      </c>
      <c r="K70" s="80">
        <v>0</v>
      </c>
      <c r="L70" s="30">
        <v>175</v>
      </c>
      <c r="M70" s="82">
        <v>1</v>
      </c>
      <c r="P70">
        <v>10.4</v>
      </c>
      <c r="Q70">
        <v>51</v>
      </c>
      <c r="R70">
        <v>5</v>
      </c>
      <c r="S70">
        <v>0.63600000000000001</v>
      </c>
      <c r="T70">
        <v>118</v>
      </c>
      <c r="U70">
        <v>3</v>
      </c>
      <c r="V70">
        <v>0</v>
      </c>
      <c r="W70">
        <v>32</v>
      </c>
      <c r="X70">
        <v>10</v>
      </c>
      <c r="Y70">
        <v>2</v>
      </c>
      <c r="Z70">
        <v>1</v>
      </c>
      <c r="AA70">
        <v>180</v>
      </c>
      <c r="AB70" s="106">
        <v>1</v>
      </c>
      <c r="AC70" s="107">
        <v>0</v>
      </c>
      <c r="AD70" s="108">
        <f t="shared" si="15"/>
        <v>1</v>
      </c>
      <c r="AE70" s="80">
        <f t="shared" si="16"/>
        <v>1</v>
      </c>
      <c r="AF70" s="80">
        <f t="shared" si="17"/>
        <v>0.59567060076539702</v>
      </c>
      <c r="AG70" s="106">
        <f t="shared" si="18"/>
        <v>0.59567060076539702</v>
      </c>
      <c r="AH70" s="108">
        <f t="shared" si="19"/>
        <v>0.40432939923460298</v>
      </c>
      <c r="AI70" s="106">
        <f t="shared" si="20"/>
        <v>-0.51806744798202353</v>
      </c>
      <c r="AJ70" s="108">
        <f t="shared" si="21"/>
        <v>100</v>
      </c>
      <c r="AK70" s="80">
        <f t="shared" si="22"/>
        <v>0.67878018273029861</v>
      </c>
      <c r="BM70">
        <v>0.62314931249050809</v>
      </c>
      <c r="BN70">
        <v>1</v>
      </c>
      <c r="BO70">
        <v>0</v>
      </c>
      <c r="BP70" s="80">
        <f t="shared" ref="BP70:BP133" si="26">BP69+BN70</f>
        <v>38</v>
      </c>
      <c r="BQ70" s="80">
        <f t="shared" ref="BQ70:BQ133" si="27">BQ69+BO70</f>
        <v>28</v>
      </c>
      <c r="BR70" s="80">
        <f t="shared" si="23"/>
        <v>0.29629629629629628</v>
      </c>
      <c r="BS70" s="80">
        <f t="shared" si="24"/>
        <v>0.70833333333333326</v>
      </c>
      <c r="BT70" s="80">
        <f t="shared" si="25"/>
        <v>0</v>
      </c>
    </row>
    <row r="71" spans="1:72" ht="15.75" x14ac:dyDescent="0.5">
      <c r="A71" s="83">
        <v>11.8</v>
      </c>
      <c r="B71" s="82">
        <v>56</v>
      </c>
      <c r="C71" s="82">
        <v>2</v>
      </c>
      <c r="D71" s="84">
        <v>1.1419999999999999</v>
      </c>
      <c r="E71" s="82">
        <v>199</v>
      </c>
      <c r="F71" s="82">
        <v>2</v>
      </c>
      <c r="G71" s="29">
        <v>1</v>
      </c>
      <c r="H71" s="82">
        <v>35</v>
      </c>
      <c r="I71" s="82">
        <v>8</v>
      </c>
      <c r="J71" s="82">
        <v>2</v>
      </c>
      <c r="K71" s="80">
        <v>0</v>
      </c>
      <c r="L71" s="30">
        <v>170</v>
      </c>
      <c r="M71" s="82">
        <v>1</v>
      </c>
      <c r="P71">
        <v>10.4</v>
      </c>
      <c r="Q71">
        <v>53</v>
      </c>
      <c r="R71">
        <v>4</v>
      </c>
      <c r="S71">
        <v>1.3149999999999999</v>
      </c>
      <c r="T71">
        <v>69</v>
      </c>
      <c r="U71">
        <v>1</v>
      </c>
      <c r="V71">
        <v>1</v>
      </c>
      <c r="W71">
        <v>35</v>
      </c>
      <c r="X71">
        <v>9</v>
      </c>
      <c r="Y71">
        <v>2</v>
      </c>
      <c r="Z71">
        <v>0</v>
      </c>
      <c r="AA71">
        <v>189</v>
      </c>
      <c r="AB71" s="106">
        <v>1</v>
      </c>
      <c r="AC71" s="107">
        <v>0</v>
      </c>
      <c r="AD71" s="108">
        <f t="shared" si="15"/>
        <v>1</v>
      </c>
      <c r="AE71" s="80">
        <f t="shared" si="16"/>
        <v>1</v>
      </c>
      <c r="AF71" s="80">
        <f t="shared" si="17"/>
        <v>0.66360431467056991</v>
      </c>
      <c r="AG71" s="106">
        <f t="shared" si="18"/>
        <v>0.66360431467056991</v>
      </c>
      <c r="AH71" s="108">
        <f t="shared" si="19"/>
        <v>0.33639568532943009</v>
      </c>
      <c r="AI71" s="106">
        <f t="shared" si="20"/>
        <v>-0.41006921877232266</v>
      </c>
      <c r="AJ71" s="108">
        <f t="shared" si="21"/>
        <v>100</v>
      </c>
      <c r="AK71" s="80">
        <f t="shared" si="22"/>
        <v>0.50692208879989797</v>
      </c>
      <c r="BM71">
        <v>0.63679715461040287</v>
      </c>
      <c r="BN71">
        <v>0</v>
      </c>
      <c r="BO71">
        <v>1</v>
      </c>
      <c r="BP71" s="80">
        <f t="shared" si="26"/>
        <v>38</v>
      </c>
      <c r="BQ71" s="80">
        <f t="shared" si="27"/>
        <v>29</v>
      </c>
      <c r="BR71" s="80">
        <f t="shared" si="23"/>
        <v>0.29629629629629628</v>
      </c>
      <c r="BS71" s="80">
        <f t="shared" si="24"/>
        <v>0.69791666666666674</v>
      </c>
      <c r="BT71" s="80">
        <f t="shared" si="25"/>
        <v>0</v>
      </c>
    </row>
    <row r="72" spans="1:72" ht="15.75" x14ac:dyDescent="0.5">
      <c r="A72" s="83">
        <v>12.4</v>
      </c>
      <c r="B72" s="82">
        <v>57</v>
      </c>
      <c r="C72" s="82">
        <v>7</v>
      </c>
      <c r="D72" s="84">
        <v>1.476</v>
      </c>
      <c r="E72" s="82">
        <v>171</v>
      </c>
      <c r="F72" s="82">
        <v>1</v>
      </c>
      <c r="G72" s="29">
        <v>0</v>
      </c>
      <c r="H72" s="82">
        <v>28</v>
      </c>
      <c r="I72" s="82">
        <v>8</v>
      </c>
      <c r="J72" s="82">
        <v>2</v>
      </c>
      <c r="K72" s="80">
        <v>1</v>
      </c>
      <c r="L72" s="30">
        <v>181</v>
      </c>
      <c r="M72" s="82">
        <v>1</v>
      </c>
      <c r="P72">
        <v>10.5</v>
      </c>
      <c r="Q72">
        <v>58</v>
      </c>
      <c r="R72">
        <v>15</v>
      </c>
      <c r="S72">
        <v>0.16700000000000001</v>
      </c>
      <c r="T72">
        <v>81</v>
      </c>
      <c r="U72">
        <v>1</v>
      </c>
      <c r="V72">
        <v>0</v>
      </c>
      <c r="W72">
        <v>39</v>
      </c>
      <c r="X72">
        <v>10</v>
      </c>
      <c r="Y72">
        <v>2</v>
      </c>
      <c r="Z72">
        <v>0</v>
      </c>
      <c r="AA72">
        <v>188</v>
      </c>
      <c r="AB72" s="106">
        <v>0</v>
      </c>
      <c r="AC72" s="107">
        <v>1</v>
      </c>
      <c r="AD72" s="108">
        <f t="shared" si="15"/>
        <v>1</v>
      </c>
      <c r="AE72" s="80">
        <f t="shared" si="16"/>
        <v>0</v>
      </c>
      <c r="AF72" s="80">
        <f t="shared" si="17"/>
        <v>0.68845077674783317</v>
      </c>
      <c r="AG72" s="106">
        <f t="shared" si="18"/>
        <v>0.68845077674783317</v>
      </c>
      <c r="AH72" s="108">
        <f t="shared" si="19"/>
        <v>0.31154922325216683</v>
      </c>
      <c r="AI72" s="106">
        <f t="shared" si="20"/>
        <v>-1.166197933167324</v>
      </c>
      <c r="AJ72" s="108">
        <f t="shared" si="21"/>
        <v>0</v>
      </c>
      <c r="AK72" s="80">
        <f t="shared" si="22"/>
        <v>2.2097656657953006</v>
      </c>
      <c r="BM72">
        <v>0.63726324702869053</v>
      </c>
      <c r="BN72">
        <v>0</v>
      </c>
      <c r="BO72">
        <v>1</v>
      </c>
      <c r="BP72" s="80">
        <f t="shared" si="26"/>
        <v>38</v>
      </c>
      <c r="BQ72" s="80">
        <f t="shared" si="27"/>
        <v>30</v>
      </c>
      <c r="BR72" s="80">
        <f t="shared" si="23"/>
        <v>0.29629629629629628</v>
      </c>
      <c r="BS72" s="80">
        <f t="shared" si="24"/>
        <v>0.6875</v>
      </c>
      <c r="BT72" s="80">
        <f t="shared" si="25"/>
        <v>1.2731481481481462E-2</v>
      </c>
    </row>
    <row r="73" spans="1:72" ht="15.75" x14ac:dyDescent="0.5">
      <c r="A73" s="83">
        <v>8.1</v>
      </c>
      <c r="B73" s="82">
        <v>79</v>
      </c>
      <c r="C73" s="82">
        <v>2</v>
      </c>
      <c r="D73" s="84">
        <v>0.54600000000000004</v>
      </c>
      <c r="E73" s="82">
        <v>122</v>
      </c>
      <c r="F73" s="82">
        <v>4</v>
      </c>
      <c r="G73" s="29">
        <v>0</v>
      </c>
      <c r="H73" s="82">
        <v>56</v>
      </c>
      <c r="I73" s="82">
        <v>3</v>
      </c>
      <c r="J73" s="82">
        <v>5</v>
      </c>
      <c r="K73" s="80">
        <v>0</v>
      </c>
      <c r="L73" s="30">
        <v>170</v>
      </c>
      <c r="M73" s="82">
        <v>1</v>
      </c>
      <c r="P73">
        <v>10.5</v>
      </c>
      <c r="Q73">
        <v>60</v>
      </c>
      <c r="R73">
        <v>3</v>
      </c>
      <c r="S73">
        <v>0.81299999999999994</v>
      </c>
      <c r="T73">
        <v>101</v>
      </c>
      <c r="U73">
        <v>3</v>
      </c>
      <c r="V73">
        <v>0</v>
      </c>
      <c r="W73">
        <v>44</v>
      </c>
      <c r="X73">
        <v>8</v>
      </c>
      <c r="Y73">
        <v>3</v>
      </c>
      <c r="Z73">
        <v>0</v>
      </c>
      <c r="AA73">
        <v>177</v>
      </c>
      <c r="AB73" s="106">
        <v>1</v>
      </c>
      <c r="AC73" s="107">
        <v>0</v>
      </c>
      <c r="AD73" s="108">
        <f t="shared" si="15"/>
        <v>1</v>
      </c>
      <c r="AE73" s="80">
        <f t="shared" si="16"/>
        <v>1</v>
      </c>
      <c r="AF73" s="80">
        <f t="shared" si="17"/>
        <v>0.59219756040351568</v>
      </c>
      <c r="AG73" s="106">
        <f t="shared" si="18"/>
        <v>0.59219756040351568</v>
      </c>
      <c r="AH73" s="108">
        <f t="shared" si="19"/>
        <v>0.40780243959648432</v>
      </c>
      <c r="AI73" s="106">
        <f t="shared" si="20"/>
        <v>-0.52391498287139948</v>
      </c>
      <c r="AJ73" s="108">
        <f t="shared" si="21"/>
        <v>100</v>
      </c>
      <c r="AK73" s="80">
        <f t="shared" si="22"/>
        <v>0.68862566627024435</v>
      </c>
      <c r="BM73">
        <v>0.64151595435134123</v>
      </c>
      <c r="BN73">
        <v>1</v>
      </c>
      <c r="BO73">
        <v>0</v>
      </c>
      <c r="BP73" s="80">
        <f t="shared" si="26"/>
        <v>39</v>
      </c>
      <c r="BQ73" s="80">
        <f t="shared" si="27"/>
        <v>30</v>
      </c>
      <c r="BR73" s="80">
        <f t="shared" si="23"/>
        <v>0.27777777777777779</v>
      </c>
      <c r="BS73" s="80">
        <f t="shared" si="24"/>
        <v>0.6875</v>
      </c>
      <c r="BT73" s="80">
        <f t="shared" si="25"/>
        <v>0</v>
      </c>
    </row>
    <row r="74" spans="1:72" ht="15.75" x14ac:dyDescent="0.5">
      <c r="A74" s="83">
        <v>9.5</v>
      </c>
      <c r="B74" s="82">
        <v>53</v>
      </c>
      <c r="C74" s="82">
        <v>19</v>
      </c>
      <c r="D74" s="84">
        <v>1.2949999999999999</v>
      </c>
      <c r="E74" s="82">
        <v>110</v>
      </c>
      <c r="F74" s="82">
        <v>1</v>
      </c>
      <c r="G74" s="29">
        <v>0</v>
      </c>
      <c r="H74" s="82">
        <v>40</v>
      </c>
      <c r="I74" s="82">
        <v>8</v>
      </c>
      <c r="J74" s="82">
        <v>3</v>
      </c>
      <c r="K74" s="80">
        <v>1</v>
      </c>
      <c r="L74" s="30">
        <v>182</v>
      </c>
      <c r="M74" s="82">
        <v>1</v>
      </c>
      <c r="P74">
        <v>10.5</v>
      </c>
      <c r="Q74">
        <v>65</v>
      </c>
      <c r="R74">
        <v>3</v>
      </c>
      <c r="S74">
        <v>0.59</v>
      </c>
      <c r="T74">
        <v>121</v>
      </c>
      <c r="U74">
        <v>3</v>
      </c>
      <c r="V74">
        <v>1</v>
      </c>
      <c r="W74">
        <v>32</v>
      </c>
      <c r="X74">
        <v>10</v>
      </c>
      <c r="Y74">
        <v>2</v>
      </c>
      <c r="Z74">
        <v>0</v>
      </c>
      <c r="AA74">
        <v>181</v>
      </c>
      <c r="AB74" s="106">
        <v>1</v>
      </c>
      <c r="AC74" s="107">
        <v>0</v>
      </c>
      <c r="AD74" s="108">
        <f t="shared" si="15"/>
        <v>1</v>
      </c>
      <c r="AE74" s="80">
        <f t="shared" si="16"/>
        <v>1</v>
      </c>
      <c r="AF74" s="80">
        <f t="shared" si="17"/>
        <v>0.88392470644221199</v>
      </c>
      <c r="AG74" s="106">
        <f t="shared" si="18"/>
        <v>0.88392470644221199</v>
      </c>
      <c r="AH74" s="108">
        <f t="shared" si="19"/>
        <v>0.11607529355778801</v>
      </c>
      <c r="AI74" s="106">
        <f t="shared" si="20"/>
        <v>-0.12338339367988484</v>
      </c>
      <c r="AJ74" s="108">
        <f t="shared" si="21"/>
        <v>100</v>
      </c>
      <c r="AK74" s="80">
        <f t="shared" si="22"/>
        <v>0.13131807801253784</v>
      </c>
      <c r="BM74">
        <v>0.64208000817506228</v>
      </c>
      <c r="BN74">
        <v>0</v>
      </c>
      <c r="BO74">
        <v>1</v>
      </c>
      <c r="BP74" s="80">
        <f t="shared" si="26"/>
        <v>39</v>
      </c>
      <c r="BQ74" s="80">
        <f t="shared" si="27"/>
        <v>31</v>
      </c>
      <c r="BR74" s="80">
        <f t="shared" si="23"/>
        <v>0.27777777777777779</v>
      </c>
      <c r="BS74" s="80">
        <f t="shared" si="24"/>
        <v>0.67708333333333326</v>
      </c>
      <c r="BT74" s="80">
        <f t="shared" si="25"/>
        <v>0</v>
      </c>
    </row>
    <row r="75" spans="1:72" ht="15.75" x14ac:dyDescent="0.5">
      <c r="A75" s="83">
        <v>8.4</v>
      </c>
      <c r="B75" s="82">
        <v>47</v>
      </c>
      <c r="C75" s="82">
        <v>10</v>
      </c>
      <c r="D75" s="84">
        <v>1.512</v>
      </c>
      <c r="E75" s="82">
        <v>73</v>
      </c>
      <c r="F75" s="82">
        <v>0</v>
      </c>
      <c r="G75" s="29">
        <v>1</v>
      </c>
      <c r="H75" s="82">
        <v>31</v>
      </c>
      <c r="I75" s="82">
        <v>7</v>
      </c>
      <c r="J75" s="82">
        <v>2</v>
      </c>
      <c r="K75" s="80">
        <v>1</v>
      </c>
      <c r="L75" s="30">
        <v>180</v>
      </c>
      <c r="M75" s="82">
        <v>0</v>
      </c>
      <c r="P75">
        <v>10.6</v>
      </c>
      <c r="Q75">
        <v>51</v>
      </c>
      <c r="R75">
        <v>3</v>
      </c>
      <c r="S75">
        <v>1.155</v>
      </c>
      <c r="T75">
        <v>132</v>
      </c>
      <c r="U75">
        <v>2</v>
      </c>
      <c r="V75">
        <v>1</v>
      </c>
      <c r="W75">
        <v>35</v>
      </c>
      <c r="X75">
        <v>1</v>
      </c>
      <c r="Y75">
        <v>3</v>
      </c>
      <c r="Z75">
        <v>0</v>
      </c>
      <c r="AA75">
        <v>181</v>
      </c>
      <c r="AB75" s="106">
        <v>0</v>
      </c>
      <c r="AC75" s="107">
        <v>1</v>
      </c>
      <c r="AD75" s="108">
        <f t="shared" si="15"/>
        <v>1</v>
      </c>
      <c r="AE75" s="80">
        <f t="shared" si="16"/>
        <v>0</v>
      </c>
      <c r="AF75" s="80">
        <f t="shared" si="17"/>
        <v>0.47698548977656663</v>
      </c>
      <c r="AG75" s="106">
        <f t="shared" si="18"/>
        <v>0.47698548977656663</v>
      </c>
      <c r="AH75" s="108">
        <f t="shared" si="19"/>
        <v>0.52301451022343337</v>
      </c>
      <c r="AI75" s="106">
        <f t="shared" si="20"/>
        <v>-0.64814607108901201</v>
      </c>
      <c r="AJ75" s="108">
        <f t="shared" si="21"/>
        <v>100</v>
      </c>
      <c r="AK75" s="80">
        <f t="shared" si="22"/>
        <v>0.91199284236453981</v>
      </c>
      <c r="BM75">
        <v>0.64758739994350456</v>
      </c>
      <c r="BN75">
        <v>0</v>
      </c>
      <c r="BO75">
        <v>1</v>
      </c>
      <c r="BP75" s="80">
        <f t="shared" si="26"/>
        <v>39</v>
      </c>
      <c r="BQ75" s="80">
        <f t="shared" si="27"/>
        <v>32</v>
      </c>
      <c r="BR75" s="80">
        <f t="shared" si="23"/>
        <v>0.27777777777777779</v>
      </c>
      <c r="BS75" s="80">
        <f t="shared" si="24"/>
        <v>0.66666666666666674</v>
      </c>
      <c r="BT75" s="80">
        <f t="shared" si="25"/>
        <v>0</v>
      </c>
    </row>
    <row r="76" spans="1:72" ht="15.75" x14ac:dyDescent="0.5">
      <c r="A76" s="83">
        <v>9</v>
      </c>
      <c r="B76" s="82">
        <v>39</v>
      </c>
      <c r="C76" s="82">
        <v>9</v>
      </c>
      <c r="D76" s="84">
        <v>0.10299999999999999</v>
      </c>
      <c r="E76" s="82">
        <v>89</v>
      </c>
      <c r="F76" s="82">
        <v>5</v>
      </c>
      <c r="G76" s="29">
        <v>0</v>
      </c>
      <c r="H76" s="82">
        <v>40</v>
      </c>
      <c r="I76" s="82">
        <v>20</v>
      </c>
      <c r="J76" s="82">
        <v>2</v>
      </c>
      <c r="K76" s="80">
        <v>1</v>
      </c>
      <c r="L76" s="30">
        <v>176</v>
      </c>
      <c r="M76" s="82">
        <v>1</v>
      </c>
      <c r="P76">
        <v>10.7</v>
      </c>
      <c r="Q76">
        <v>53</v>
      </c>
      <c r="R76">
        <v>4</v>
      </c>
      <c r="S76">
        <v>1.018</v>
      </c>
      <c r="T76">
        <v>134</v>
      </c>
      <c r="U76">
        <v>1</v>
      </c>
      <c r="V76">
        <v>1</v>
      </c>
      <c r="W76">
        <v>36</v>
      </c>
      <c r="X76">
        <v>10</v>
      </c>
      <c r="Y76">
        <v>4</v>
      </c>
      <c r="Z76">
        <v>0</v>
      </c>
      <c r="AA76">
        <v>182</v>
      </c>
      <c r="AB76" s="106">
        <v>0</v>
      </c>
      <c r="AC76" s="107">
        <v>1</v>
      </c>
      <c r="AD76" s="108">
        <f t="shared" si="15"/>
        <v>1</v>
      </c>
      <c r="AE76" s="80">
        <f t="shared" si="16"/>
        <v>0</v>
      </c>
      <c r="AF76" s="80">
        <f t="shared" si="17"/>
        <v>0.62314931249050809</v>
      </c>
      <c r="AG76" s="106">
        <f t="shared" si="18"/>
        <v>0.62314931249050809</v>
      </c>
      <c r="AH76" s="108">
        <f t="shared" si="19"/>
        <v>0.37685068750949191</v>
      </c>
      <c r="AI76" s="106">
        <f t="shared" si="20"/>
        <v>-0.97590622433584573</v>
      </c>
      <c r="AJ76" s="108">
        <f t="shared" si="21"/>
        <v>0</v>
      </c>
      <c r="AK76" s="80">
        <f t="shared" si="22"/>
        <v>1.6535708521821724</v>
      </c>
      <c r="BM76">
        <v>0.64821753065406751</v>
      </c>
      <c r="BN76">
        <v>0</v>
      </c>
      <c r="BO76">
        <v>1</v>
      </c>
      <c r="BP76" s="80">
        <f t="shared" si="26"/>
        <v>39</v>
      </c>
      <c r="BQ76" s="80">
        <f t="shared" si="27"/>
        <v>33</v>
      </c>
      <c r="BR76" s="80">
        <f t="shared" si="23"/>
        <v>0.27777777777777779</v>
      </c>
      <c r="BS76" s="80">
        <f t="shared" si="24"/>
        <v>0.65625</v>
      </c>
      <c r="BT76" s="80">
        <f t="shared" si="25"/>
        <v>1.2152777777777759E-2</v>
      </c>
    </row>
    <row r="77" spans="1:72" ht="15.75" x14ac:dyDescent="0.5">
      <c r="A77" s="83">
        <v>15.5</v>
      </c>
      <c r="B77" s="82">
        <v>75</v>
      </c>
      <c r="C77" s="82">
        <v>4</v>
      </c>
      <c r="D77" s="84">
        <v>0.185</v>
      </c>
      <c r="E77" s="82">
        <v>166</v>
      </c>
      <c r="F77" s="82">
        <v>5</v>
      </c>
      <c r="G77" s="29">
        <v>0</v>
      </c>
      <c r="H77" s="82">
        <v>29</v>
      </c>
      <c r="I77" s="82">
        <v>15</v>
      </c>
      <c r="J77" s="82">
        <v>1</v>
      </c>
      <c r="K77" s="80">
        <v>1</v>
      </c>
      <c r="L77" s="30">
        <v>187</v>
      </c>
      <c r="M77" s="82">
        <v>0</v>
      </c>
      <c r="P77">
        <v>10.7</v>
      </c>
      <c r="Q77">
        <v>62</v>
      </c>
      <c r="R77">
        <v>8</v>
      </c>
      <c r="S77">
        <v>0.879</v>
      </c>
      <c r="T77">
        <v>118</v>
      </c>
      <c r="U77">
        <v>3</v>
      </c>
      <c r="V77">
        <v>1</v>
      </c>
      <c r="W77">
        <v>31</v>
      </c>
      <c r="X77">
        <v>10</v>
      </c>
      <c r="Y77">
        <v>2</v>
      </c>
      <c r="Z77">
        <v>1</v>
      </c>
      <c r="AA77">
        <v>180</v>
      </c>
      <c r="AB77" s="106">
        <v>0</v>
      </c>
      <c r="AC77" s="107">
        <v>1</v>
      </c>
      <c r="AD77" s="108">
        <f t="shared" si="15"/>
        <v>1</v>
      </c>
      <c r="AE77" s="80">
        <f t="shared" si="16"/>
        <v>0</v>
      </c>
      <c r="AF77" s="80">
        <f t="shared" si="17"/>
        <v>0.64151595435134123</v>
      </c>
      <c r="AG77" s="106">
        <f t="shared" si="18"/>
        <v>0.64151595435134123</v>
      </c>
      <c r="AH77" s="108">
        <f t="shared" si="19"/>
        <v>0.35848404564865877</v>
      </c>
      <c r="AI77" s="106">
        <f t="shared" si="20"/>
        <v>-1.0258711230048347</v>
      </c>
      <c r="AJ77" s="108">
        <f t="shared" si="21"/>
        <v>0</v>
      </c>
      <c r="AK77" s="80">
        <f t="shared" si="22"/>
        <v>1.7895244213464245</v>
      </c>
      <c r="BM77">
        <v>0.65200906874985032</v>
      </c>
      <c r="BN77">
        <v>1</v>
      </c>
      <c r="BO77">
        <v>0</v>
      </c>
      <c r="BP77" s="80">
        <f t="shared" si="26"/>
        <v>40</v>
      </c>
      <c r="BQ77" s="80">
        <f t="shared" si="27"/>
        <v>33</v>
      </c>
      <c r="BR77" s="80">
        <f t="shared" si="23"/>
        <v>0.2592592592592593</v>
      </c>
      <c r="BS77" s="80">
        <f t="shared" si="24"/>
        <v>0.65625</v>
      </c>
      <c r="BT77" s="80">
        <f t="shared" si="25"/>
        <v>1.2152777777777832E-2</v>
      </c>
    </row>
    <row r="78" spans="1:72" ht="15.75" x14ac:dyDescent="0.5">
      <c r="A78" s="83">
        <v>10.4</v>
      </c>
      <c r="B78" s="82">
        <v>51</v>
      </c>
      <c r="C78" s="82">
        <v>5</v>
      </c>
      <c r="D78" s="84">
        <v>0.63600000000000001</v>
      </c>
      <c r="E78" s="82">
        <v>118</v>
      </c>
      <c r="F78" s="82">
        <v>3</v>
      </c>
      <c r="G78" s="29">
        <v>0</v>
      </c>
      <c r="H78" s="82">
        <v>32</v>
      </c>
      <c r="I78" s="82">
        <v>10</v>
      </c>
      <c r="J78" s="82">
        <v>2</v>
      </c>
      <c r="K78" s="80">
        <v>1</v>
      </c>
      <c r="L78" s="30">
        <v>180</v>
      </c>
      <c r="M78" s="82">
        <v>1</v>
      </c>
      <c r="P78">
        <v>10.9</v>
      </c>
      <c r="Q78">
        <v>56</v>
      </c>
      <c r="R78">
        <v>9</v>
      </c>
      <c r="S78">
        <v>1.9990000000000001</v>
      </c>
      <c r="T78">
        <v>75</v>
      </c>
      <c r="U78">
        <v>0</v>
      </c>
      <c r="V78">
        <v>1</v>
      </c>
      <c r="W78">
        <v>49</v>
      </c>
      <c r="X78">
        <v>7</v>
      </c>
      <c r="Y78">
        <v>4</v>
      </c>
      <c r="Z78">
        <v>0</v>
      </c>
      <c r="AA78">
        <v>189</v>
      </c>
      <c r="AB78" s="106">
        <v>0</v>
      </c>
      <c r="AC78" s="107">
        <v>1</v>
      </c>
      <c r="AD78" s="108">
        <f t="shared" si="15"/>
        <v>1</v>
      </c>
      <c r="AE78" s="80">
        <f t="shared" si="16"/>
        <v>0</v>
      </c>
      <c r="AF78" s="80">
        <f t="shared" si="17"/>
        <v>0.27916031752111453</v>
      </c>
      <c r="AG78" s="106">
        <f t="shared" si="18"/>
        <v>0.27916031752111453</v>
      </c>
      <c r="AH78" s="108">
        <f t="shared" si="19"/>
        <v>0.72083968247888541</v>
      </c>
      <c r="AI78" s="106">
        <f t="shared" si="20"/>
        <v>-0.32733852081980946</v>
      </c>
      <c r="AJ78" s="108">
        <f t="shared" si="21"/>
        <v>100</v>
      </c>
      <c r="AK78" s="80">
        <f t="shared" si="22"/>
        <v>0.38727101782342788</v>
      </c>
      <c r="BM78">
        <v>0.65484487429326121</v>
      </c>
      <c r="BN78">
        <v>1</v>
      </c>
      <c r="BO78">
        <v>0</v>
      </c>
      <c r="BP78" s="80">
        <f t="shared" si="26"/>
        <v>41</v>
      </c>
      <c r="BQ78" s="80">
        <f t="shared" si="27"/>
        <v>33</v>
      </c>
      <c r="BR78" s="80">
        <f t="shared" si="23"/>
        <v>0.2407407407407407</v>
      </c>
      <c r="BS78" s="80">
        <f t="shared" si="24"/>
        <v>0.65625</v>
      </c>
      <c r="BT78" s="80">
        <f t="shared" si="25"/>
        <v>0</v>
      </c>
    </row>
    <row r="79" spans="1:72" ht="15.75" x14ac:dyDescent="0.5">
      <c r="A79" s="83">
        <v>12.7</v>
      </c>
      <c r="B79" s="82">
        <v>51</v>
      </c>
      <c r="C79" s="82">
        <v>7</v>
      </c>
      <c r="D79" s="84">
        <v>0.17199999999999999</v>
      </c>
      <c r="E79" s="82">
        <v>117</v>
      </c>
      <c r="F79" s="82">
        <v>5</v>
      </c>
      <c r="G79" s="29">
        <v>1</v>
      </c>
      <c r="H79" s="82">
        <v>33</v>
      </c>
      <c r="I79" s="82">
        <v>11</v>
      </c>
      <c r="J79" s="82">
        <v>5</v>
      </c>
      <c r="K79" s="80">
        <v>0</v>
      </c>
      <c r="L79" s="30">
        <v>184</v>
      </c>
      <c r="M79" s="82">
        <v>1</v>
      </c>
      <c r="P79">
        <v>11</v>
      </c>
      <c r="Q79">
        <v>51</v>
      </c>
      <c r="R79">
        <v>6</v>
      </c>
      <c r="S79">
        <v>1.0840000000000001</v>
      </c>
      <c r="T79">
        <v>181</v>
      </c>
      <c r="U79">
        <v>2</v>
      </c>
      <c r="V79">
        <v>1</v>
      </c>
      <c r="W79">
        <v>53</v>
      </c>
      <c r="X79">
        <v>9</v>
      </c>
      <c r="Y79">
        <v>4</v>
      </c>
      <c r="Z79">
        <v>0</v>
      </c>
      <c r="AA79">
        <v>170</v>
      </c>
      <c r="AB79" s="106">
        <v>0</v>
      </c>
      <c r="AC79" s="107">
        <v>1</v>
      </c>
      <c r="AD79" s="108">
        <f t="shared" si="15"/>
        <v>1</v>
      </c>
      <c r="AE79" s="80">
        <f t="shared" si="16"/>
        <v>0</v>
      </c>
      <c r="AF79" s="80">
        <f t="shared" si="17"/>
        <v>0.23044820417857684</v>
      </c>
      <c r="AG79" s="106">
        <f t="shared" si="18"/>
        <v>0.23044820417857684</v>
      </c>
      <c r="AH79" s="108">
        <f t="shared" si="19"/>
        <v>0.76955179582142319</v>
      </c>
      <c r="AI79" s="106">
        <f t="shared" si="20"/>
        <v>-0.26194701695949046</v>
      </c>
      <c r="AJ79" s="108">
        <f t="shared" si="21"/>
        <v>100</v>
      </c>
      <c r="AK79" s="80">
        <f t="shared" si="22"/>
        <v>0.29945769138592593</v>
      </c>
      <c r="BM79">
        <v>0.66360431467056991</v>
      </c>
      <c r="BN79">
        <v>0</v>
      </c>
      <c r="BO79">
        <v>1</v>
      </c>
      <c r="BP79" s="80">
        <f t="shared" si="26"/>
        <v>41</v>
      </c>
      <c r="BQ79" s="80">
        <f t="shared" si="27"/>
        <v>34</v>
      </c>
      <c r="BR79" s="80">
        <f t="shared" si="23"/>
        <v>0.2407407407407407</v>
      </c>
      <c r="BS79" s="80">
        <f t="shared" si="24"/>
        <v>0.64583333333333326</v>
      </c>
      <c r="BT79" s="80">
        <f t="shared" si="25"/>
        <v>0</v>
      </c>
    </row>
    <row r="80" spans="1:72" ht="15.75" x14ac:dyDescent="0.5">
      <c r="A80" s="83">
        <v>14</v>
      </c>
      <c r="B80" s="82">
        <v>74</v>
      </c>
      <c r="C80" s="82">
        <v>18</v>
      </c>
      <c r="D80" s="84">
        <v>4.3999999999999997E-2</v>
      </c>
      <c r="E80" s="82">
        <v>175</v>
      </c>
      <c r="F80" s="82">
        <v>3</v>
      </c>
      <c r="G80" s="29">
        <v>1</v>
      </c>
      <c r="H80" s="82">
        <v>39</v>
      </c>
      <c r="I80" s="82">
        <v>7</v>
      </c>
      <c r="J80" s="82">
        <v>3</v>
      </c>
      <c r="K80" s="80">
        <v>0</v>
      </c>
      <c r="L80" s="30">
        <v>187</v>
      </c>
      <c r="M80" s="82">
        <v>1</v>
      </c>
      <c r="P80">
        <v>11.1</v>
      </c>
      <c r="Q80">
        <v>65</v>
      </c>
      <c r="R80">
        <v>3</v>
      </c>
      <c r="S80">
        <v>0.159</v>
      </c>
      <c r="T80">
        <v>144</v>
      </c>
      <c r="U80">
        <v>2</v>
      </c>
      <c r="V80">
        <v>1</v>
      </c>
      <c r="W80">
        <v>47</v>
      </c>
      <c r="X80">
        <v>14</v>
      </c>
      <c r="Y80">
        <v>3</v>
      </c>
      <c r="Z80">
        <v>1</v>
      </c>
      <c r="AA80">
        <v>174</v>
      </c>
      <c r="AB80" s="106">
        <v>0</v>
      </c>
      <c r="AC80" s="107">
        <v>1</v>
      </c>
      <c r="AD80" s="108">
        <f t="shared" si="15"/>
        <v>1</v>
      </c>
      <c r="AE80" s="80">
        <f t="shared" si="16"/>
        <v>0</v>
      </c>
      <c r="AF80" s="80">
        <f t="shared" si="17"/>
        <v>0.15003413529545098</v>
      </c>
      <c r="AG80" s="106">
        <f t="shared" si="18"/>
        <v>0.15003413529545098</v>
      </c>
      <c r="AH80" s="108">
        <f t="shared" si="19"/>
        <v>0.84996586470454905</v>
      </c>
      <c r="AI80" s="106">
        <f t="shared" si="20"/>
        <v>-0.16255908947529479</v>
      </c>
      <c r="AJ80" s="108">
        <f t="shared" si="21"/>
        <v>100</v>
      </c>
      <c r="AK80" s="80">
        <f t="shared" si="22"/>
        <v>0.17651783621640305</v>
      </c>
      <c r="BM80">
        <v>0.67057337030469721</v>
      </c>
      <c r="BN80">
        <v>0</v>
      </c>
      <c r="BO80">
        <v>1</v>
      </c>
      <c r="BP80" s="80">
        <f t="shared" si="26"/>
        <v>41</v>
      </c>
      <c r="BQ80" s="80">
        <f t="shared" si="27"/>
        <v>35</v>
      </c>
      <c r="BR80" s="80">
        <f t="shared" si="23"/>
        <v>0.2407407407407407</v>
      </c>
      <c r="BS80" s="80">
        <f t="shared" si="24"/>
        <v>0.63541666666666674</v>
      </c>
      <c r="BT80" s="80">
        <f t="shared" si="25"/>
        <v>0</v>
      </c>
    </row>
    <row r="81" spans="1:72" ht="15.75" x14ac:dyDescent="0.5">
      <c r="A81" s="83">
        <v>9.4</v>
      </c>
      <c r="B81" s="82">
        <v>50</v>
      </c>
      <c r="C81" s="82">
        <v>11</v>
      </c>
      <c r="D81" s="84">
        <v>1.5449999999999999</v>
      </c>
      <c r="E81" s="82">
        <v>102</v>
      </c>
      <c r="F81" s="82">
        <v>3</v>
      </c>
      <c r="G81" s="29">
        <v>0</v>
      </c>
      <c r="H81" s="82">
        <v>41</v>
      </c>
      <c r="I81" s="82">
        <v>10</v>
      </c>
      <c r="J81" s="82">
        <v>3</v>
      </c>
      <c r="K81" s="80">
        <v>1</v>
      </c>
      <c r="L81" s="30">
        <v>169</v>
      </c>
      <c r="M81" s="82">
        <v>1</v>
      </c>
      <c r="P81">
        <v>11.1</v>
      </c>
      <c r="Q81">
        <v>70</v>
      </c>
      <c r="R81">
        <v>20</v>
      </c>
      <c r="S81">
        <v>0.40799999999999997</v>
      </c>
      <c r="T81">
        <v>175</v>
      </c>
      <c r="U81">
        <v>2</v>
      </c>
      <c r="V81">
        <v>0</v>
      </c>
      <c r="W81">
        <v>42</v>
      </c>
      <c r="X81">
        <v>7</v>
      </c>
      <c r="Y81">
        <v>6</v>
      </c>
      <c r="Z81">
        <v>0</v>
      </c>
      <c r="AA81">
        <v>168</v>
      </c>
      <c r="AB81" s="106">
        <v>0</v>
      </c>
      <c r="AC81" s="107">
        <v>1</v>
      </c>
      <c r="AD81" s="108">
        <f t="shared" si="15"/>
        <v>1</v>
      </c>
      <c r="AE81" s="80">
        <f t="shared" si="16"/>
        <v>0</v>
      </c>
      <c r="AF81" s="80">
        <f t="shared" si="17"/>
        <v>0.6084572650254324</v>
      </c>
      <c r="AG81" s="106">
        <f t="shared" si="18"/>
        <v>0.6084572650254324</v>
      </c>
      <c r="AH81" s="108">
        <f t="shared" si="19"/>
        <v>0.3915427349745676</v>
      </c>
      <c r="AI81" s="106">
        <f t="shared" si="20"/>
        <v>-0.93766061248531241</v>
      </c>
      <c r="AJ81" s="108">
        <f t="shared" si="21"/>
        <v>0</v>
      </c>
      <c r="AK81" s="80">
        <f t="shared" si="22"/>
        <v>1.5539996293506873</v>
      </c>
      <c r="BM81">
        <v>0.67070556163984596</v>
      </c>
      <c r="BN81">
        <v>0</v>
      </c>
      <c r="BO81">
        <v>1</v>
      </c>
      <c r="BP81" s="80">
        <f t="shared" si="26"/>
        <v>41</v>
      </c>
      <c r="BQ81" s="80">
        <f t="shared" si="27"/>
        <v>36</v>
      </c>
      <c r="BR81" s="80">
        <f t="shared" si="23"/>
        <v>0.2407407407407407</v>
      </c>
      <c r="BS81" s="80">
        <f t="shared" si="24"/>
        <v>0.625</v>
      </c>
      <c r="BT81" s="80">
        <f t="shared" si="25"/>
        <v>1.1574074074074056E-2</v>
      </c>
    </row>
    <row r="82" spans="1:72" ht="15.75" x14ac:dyDescent="0.5">
      <c r="A82" s="83">
        <v>14</v>
      </c>
      <c r="B82" s="82">
        <v>70</v>
      </c>
      <c r="C82" s="82">
        <v>5</v>
      </c>
      <c r="D82" s="84">
        <v>0.29099999999999998</v>
      </c>
      <c r="E82" s="82">
        <v>182</v>
      </c>
      <c r="F82" s="82">
        <v>3</v>
      </c>
      <c r="G82" s="29">
        <v>1</v>
      </c>
      <c r="H82" s="82">
        <v>31</v>
      </c>
      <c r="I82" s="82">
        <v>6</v>
      </c>
      <c r="J82" s="82">
        <v>2</v>
      </c>
      <c r="K82" s="80">
        <v>1</v>
      </c>
      <c r="L82" s="30">
        <v>173</v>
      </c>
      <c r="M82" s="82">
        <v>1</v>
      </c>
      <c r="P82">
        <v>11.2</v>
      </c>
      <c r="Q82">
        <v>70</v>
      </c>
      <c r="R82">
        <v>14</v>
      </c>
      <c r="S82">
        <v>4.8000000000000001E-2</v>
      </c>
      <c r="T82">
        <v>197</v>
      </c>
      <c r="U82">
        <v>4</v>
      </c>
      <c r="V82">
        <v>1</v>
      </c>
      <c r="W82">
        <v>35</v>
      </c>
      <c r="X82">
        <v>11</v>
      </c>
      <c r="Y82">
        <v>3</v>
      </c>
      <c r="Z82">
        <v>0</v>
      </c>
      <c r="AA82">
        <v>172</v>
      </c>
      <c r="AB82" s="106">
        <v>1</v>
      </c>
      <c r="AC82" s="107">
        <v>0</v>
      </c>
      <c r="AD82" s="108">
        <f t="shared" si="15"/>
        <v>1</v>
      </c>
      <c r="AE82" s="80">
        <f t="shared" si="16"/>
        <v>1</v>
      </c>
      <c r="AF82" s="80">
        <f t="shared" si="17"/>
        <v>0.92051948060229205</v>
      </c>
      <c r="AG82" s="106">
        <f t="shared" si="18"/>
        <v>0.92051948060229205</v>
      </c>
      <c r="AH82" s="108">
        <f t="shared" si="19"/>
        <v>7.9480519397707949E-2</v>
      </c>
      <c r="AI82" s="106">
        <f t="shared" si="20"/>
        <v>-8.2817115466896601E-2</v>
      </c>
      <c r="AJ82" s="108">
        <f t="shared" si="21"/>
        <v>100</v>
      </c>
      <c r="AK82" s="80">
        <f t="shared" si="22"/>
        <v>8.634311502642418E-2</v>
      </c>
      <c r="BM82">
        <v>0.68845077674783317</v>
      </c>
      <c r="BN82">
        <v>1</v>
      </c>
      <c r="BO82">
        <v>0</v>
      </c>
      <c r="BP82" s="80">
        <f t="shared" si="26"/>
        <v>42</v>
      </c>
      <c r="BQ82" s="80">
        <f t="shared" si="27"/>
        <v>36</v>
      </c>
      <c r="BR82" s="80">
        <f t="shared" si="23"/>
        <v>0.22222222222222221</v>
      </c>
      <c r="BS82" s="80">
        <f t="shared" si="24"/>
        <v>0.625</v>
      </c>
      <c r="BT82" s="80">
        <f t="shared" si="25"/>
        <v>0</v>
      </c>
    </row>
    <row r="83" spans="1:72" ht="15.75" x14ac:dyDescent="0.5">
      <c r="A83" s="83">
        <v>15.9</v>
      </c>
      <c r="B83" s="82">
        <v>66</v>
      </c>
      <c r="C83" s="82">
        <v>9</v>
      </c>
      <c r="D83" s="84">
        <v>9.1999999999999998E-2</v>
      </c>
      <c r="E83" s="82">
        <v>230</v>
      </c>
      <c r="F83" s="82">
        <v>4</v>
      </c>
      <c r="G83" s="29">
        <v>0</v>
      </c>
      <c r="H83" s="82">
        <v>43</v>
      </c>
      <c r="I83" s="82">
        <v>12</v>
      </c>
      <c r="J83" s="82">
        <v>3</v>
      </c>
      <c r="K83" s="80">
        <v>0</v>
      </c>
      <c r="L83" s="30">
        <v>174</v>
      </c>
      <c r="M83" s="82">
        <v>0</v>
      </c>
      <c r="P83">
        <v>11.3</v>
      </c>
      <c r="Q83">
        <v>72</v>
      </c>
      <c r="R83">
        <v>4</v>
      </c>
      <c r="S83">
        <v>1.496</v>
      </c>
      <c r="T83">
        <v>139</v>
      </c>
      <c r="U83">
        <v>2</v>
      </c>
      <c r="V83">
        <v>1</v>
      </c>
      <c r="W83">
        <v>36</v>
      </c>
      <c r="X83">
        <v>6</v>
      </c>
      <c r="Y83">
        <v>3</v>
      </c>
      <c r="Z83">
        <v>0</v>
      </c>
      <c r="AA83">
        <v>184</v>
      </c>
      <c r="AB83" s="106">
        <v>1</v>
      </c>
      <c r="AC83" s="107">
        <v>0</v>
      </c>
      <c r="AD83" s="108">
        <f t="shared" si="15"/>
        <v>1</v>
      </c>
      <c r="AE83" s="80">
        <f t="shared" si="16"/>
        <v>1</v>
      </c>
      <c r="AF83" s="80">
        <f t="shared" si="17"/>
        <v>0.85879230182603206</v>
      </c>
      <c r="AG83" s="106">
        <f t="shared" si="18"/>
        <v>0.85879230182603206</v>
      </c>
      <c r="AH83" s="108">
        <f t="shared" si="19"/>
        <v>0.14120769817396794</v>
      </c>
      <c r="AI83" s="106">
        <f t="shared" si="20"/>
        <v>-0.15222817689049534</v>
      </c>
      <c r="AJ83" s="108">
        <f t="shared" si="21"/>
        <v>100</v>
      </c>
      <c r="AK83" s="80">
        <f t="shared" si="22"/>
        <v>0.16442590120302775</v>
      </c>
      <c r="BM83">
        <v>0.69298925560516511</v>
      </c>
      <c r="BN83">
        <v>0</v>
      </c>
      <c r="BO83">
        <v>1</v>
      </c>
      <c r="BP83" s="80">
        <f t="shared" si="26"/>
        <v>42</v>
      </c>
      <c r="BQ83" s="80">
        <f t="shared" si="27"/>
        <v>37</v>
      </c>
      <c r="BR83" s="80">
        <f t="shared" si="23"/>
        <v>0.22222222222222221</v>
      </c>
      <c r="BS83" s="80">
        <f t="shared" si="24"/>
        <v>0.61458333333333326</v>
      </c>
      <c r="BT83" s="80">
        <f t="shared" si="25"/>
        <v>1.1381172839506154E-2</v>
      </c>
    </row>
    <row r="84" spans="1:72" ht="15.75" x14ac:dyDescent="0.5">
      <c r="A84" s="83">
        <v>7.5</v>
      </c>
      <c r="B84" s="82">
        <v>43</v>
      </c>
      <c r="C84" s="82">
        <v>5</v>
      </c>
      <c r="D84" s="84">
        <v>0.48</v>
      </c>
      <c r="E84" s="82">
        <v>59</v>
      </c>
      <c r="F84" s="82">
        <v>3</v>
      </c>
      <c r="G84" s="29">
        <v>0</v>
      </c>
      <c r="H84" s="82">
        <v>30</v>
      </c>
      <c r="I84" s="82">
        <v>4</v>
      </c>
      <c r="J84" s="82">
        <v>2</v>
      </c>
      <c r="K84" s="80">
        <v>0</v>
      </c>
      <c r="L84" s="30">
        <v>175</v>
      </c>
      <c r="M84" s="82">
        <v>0</v>
      </c>
      <c r="P84">
        <v>11.4</v>
      </c>
      <c r="Q84">
        <v>58</v>
      </c>
      <c r="R84">
        <v>2</v>
      </c>
      <c r="S84">
        <v>1.3360000000000001</v>
      </c>
      <c r="T84">
        <v>150</v>
      </c>
      <c r="U84">
        <v>2</v>
      </c>
      <c r="V84">
        <v>1</v>
      </c>
      <c r="W84">
        <v>38</v>
      </c>
      <c r="X84">
        <v>9</v>
      </c>
      <c r="Y84">
        <v>2</v>
      </c>
      <c r="Z84">
        <v>1</v>
      </c>
      <c r="AA84">
        <v>183</v>
      </c>
      <c r="AB84" s="106">
        <v>0</v>
      </c>
      <c r="AC84" s="107">
        <v>1</v>
      </c>
      <c r="AD84" s="108">
        <f t="shared" si="15"/>
        <v>1</v>
      </c>
      <c r="AE84" s="80">
        <f t="shared" si="16"/>
        <v>0</v>
      </c>
      <c r="AF84" s="80">
        <f t="shared" si="17"/>
        <v>0.44824070347482503</v>
      </c>
      <c r="AG84" s="106">
        <f t="shared" si="18"/>
        <v>0.44824070347482503</v>
      </c>
      <c r="AH84" s="108">
        <f t="shared" si="19"/>
        <v>0.55175929652517497</v>
      </c>
      <c r="AI84" s="106">
        <f t="shared" si="20"/>
        <v>-0.59464338482516166</v>
      </c>
      <c r="AJ84" s="108">
        <f t="shared" si="21"/>
        <v>100</v>
      </c>
      <c r="AK84" s="80">
        <f t="shared" si="22"/>
        <v>0.81238450588457511</v>
      </c>
      <c r="BM84">
        <v>0.69653802975939105</v>
      </c>
      <c r="BN84">
        <v>1</v>
      </c>
      <c r="BO84">
        <v>0</v>
      </c>
      <c r="BP84" s="80">
        <f t="shared" si="26"/>
        <v>43</v>
      </c>
      <c r="BQ84" s="80">
        <f t="shared" si="27"/>
        <v>37</v>
      </c>
      <c r="BR84" s="80">
        <f t="shared" si="23"/>
        <v>0.20370370370370372</v>
      </c>
      <c r="BS84" s="80">
        <f t="shared" si="24"/>
        <v>0.61458333333333326</v>
      </c>
      <c r="BT84" s="80">
        <f t="shared" si="25"/>
        <v>0</v>
      </c>
    </row>
    <row r="85" spans="1:72" ht="15.75" x14ac:dyDescent="0.5">
      <c r="A85" s="83">
        <v>8.1</v>
      </c>
      <c r="B85" s="82">
        <v>49</v>
      </c>
      <c r="C85" s="82">
        <v>16</v>
      </c>
      <c r="D85" s="84">
        <v>0.98299999999999998</v>
      </c>
      <c r="E85" s="82">
        <v>71</v>
      </c>
      <c r="F85" s="82">
        <v>4</v>
      </c>
      <c r="G85" s="29">
        <v>0</v>
      </c>
      <c r="H85" s="82">
        <v>39</v>
      </c>
      <c r="I85" s="82">
        <v>7</v>
      </c>
      <c r="J85" s="82">
        <v>3</v>
      </c>
      <c r="K85" s="80">
        <v>0</v>
      </c>
      <c r="L85" s="30">
        <v>180</v>
      </c>
      <c r="M85" s="82">
        <v>1</v>
      </c>
      <c r="P85">
        <v>11.4</v>
      </c>
      <c r="Q85">
        <v>65</v>
      </c>
      <c r="R85">
        <v>9</v>
      </c>
      <c r="S85">
        <v>0.27500000000000002</v>
      </c>
      <c r="T85">
        <v>139</v>
      </c>
      <c r="U85">
        <v>1</v>
      </c>
      <c r="V85">
        <v>1</v>
      </c>
      <c r="W85">
        <v>34</v>
      </c>
      <c r="X85">
        <v>11</v>
      </c>
      <c r="Y85">
        <v>2</v>
      </c>
      <c r="Z85">
        <v>1</v>
      </c>
      <c r="AA85">
        <v>174</v>
      </c>
      <c r="AB85" s="106">
        <v>0</v>
      </c>
      <c r="AC85" s="107">
        <v>1</v>
      </c>
      <c r="AD85" s="108">
        <f t="shared" si="15"/>
        <v>1</v>
      </c>
      <c r="AE85" s="80">
        <f t="shared" si="16"/>
        <v>0</v>
      </c>
      <c r="AF85" s="80">
        <f t="shared" si="17"/>
        <v>0.26564628675062402</v>
      </c>
      <c r="AG85" s="106">
        <f t="shared" si="18"/>
        <v>0.26564628675062402</v>
      </c>
      <c r="AH85" s="108">
        <f t="shared" si="19"/>
        <v>0.73435371324937604</v>
      </c>
      <c r="AI85" s="106">
        <f t="shared" si="20"/>
        <v>-0.30876446828333731</v>
      </c>
      <c r="AJ85" s="108">
        <f t="shared" si="21"/>
        <v>100</v>
      </c>
      <c r="AK85" s="80">
        <f t="shared" si="22"/>
        <v>0.36174159939246375</v>
      </c>
      <c r="BM85">
        <v>0.69703071627759616</v>
      </c>
      <c r="BN85">
        <v>0</v>
      </c>
      <c r="BO85">
        <v>1</v>
      </c>
      <c r="BP85" s="80">
        <f t="shared" si="26"/>
        <v>43</v>
      </c>
      <c r="BQ85" s="80">
        <f t="shared" si="27"/>
        <v>38</v>
      </c>
      <c r="BR85" s="80">
        <f t="shared" si="23"/>
        <v>0.20370370370370372</v>
      </c>
      <c r="BS85" s="80">
        <f t="shared" si="24"/>
        <v>0.60416666666666674</v>
      </c>
      <c r="BT85" s="80">
        <f t="shared" si="25"/>
        <v>0</v>
      </c>
    </row>
    <row r="86" spans="1:72" ht="15.75" x14ac:dyDescent="0.5">
      <c r="A86" s="83">
        <v>10.3</v>
      </c>
      <c r="B86" s="82">
        <v>49</v>
      </c>
      <c r="C86" s="82">
        <v>3</v>
      </c>
      <c r="D86" s="84">
        <v>1.881</v>
      </c>
      <c r="E86" s="82">
        <v>46</v>
      </c>
      <c r="F86" s="82">
        <v>1</v>
      </c>
      <c r="G86" s="29">
        <v>1</v>
      </c>
      <c r="H86" s="82">
        <v>46</v>
      </c>
      <c r="I86" s="82">
        <v>9</v>
      </c>
      <c r="J86" s="82">
        <v>3</v>
      </c>
      <c r="K86" s="80">
        <v>0</v>
      </c>
      <c r="L86" s="30">
        <v>194</v>
      </c>
      <c r="M86" s="82">
        <v>0</v>
      </c>
      <c r="P86">
        <v>11.4</v>
      </c>
      <c r="Q86">
        <v>96</v>
      </c>
      <c r="R86">
        <v>1</v>
      </c>
      <c r="S86">
        <v>0.83099999999999996</v>
      </c>
      <c r="T86">
        <v>199</v>
      </c>
      <c r="U86">
        <v>3</v>
      </c>
      <c r="V86">
        <v>0</v>
      </c>
      <c r="W86">
        <v>44</v>
      </c>
      <c r="X86">
        <v>10</v>
      </c>
      <c r="Y86">
        <v>4</v>
      </c>
      <c r="Z86">
        <v>0</v>
      </c>
      <c r="AA86">
        <v>168</v>
      </c>
      <c r="AB86" s="106">
        <v>1</v>
      </c>
      <c r="AC86" s="107">
        <v>0</v>
      </c>
      <c r="AD86" s="108">
        <f t="shared" si="15"/>
        <v>1</v>
      </c>
      <c r="AE86" s="80">
        <f t="shared" si="16"/>
        <v>1</v>
      </c>
      <c r="AF86" s="80">
        <f t="shared" si="17"/>
        <v>0.9290608760595942</v>
      </c>
      <c r="AG86" s="106">
        <f t="shared" si="18"/>
        <v>0.9290608760595942</v>
      </c>
      <c r="AH86" s="108">
        <f t="shared" si="19"/>
        <v>7.0939123940405802E-2</v>
      </c>
      <c r="AI86" s="106">
        <f t="shared" si="20"/>
        <v>-7.3581013725757982E-2</v>
      </c>
      <c r="AJ86" s="108">
        <f t="shared" si="21"/>
        <v>100</v>
      </c>
      <c r="AK86" s="80">
        <f t="shared" si="22"/>
        <v>7.6355732727954678E-2</v>
      </c>
      <c r="BM86">
        <v>0.69810015804643011</v>
      </c>
      <c r="BN86">
        <v>0</v>
      </c>
      <c r="BO86">
        <v>1</v>
      </c>
      <c r="BP86" s="80">
        <f t="shared" si="26"/>
        <v>43</v>
      </c>
      <c r="BQ86" s="80">
        <f t="shared" si="27"/>
        <v>39</v>
      </c>
      <c r="BR86" s="80">
        <f t="shared" si="23"/>
        <v>0.20370370370370372</v>
      </c>
      <c r="BS86" s="80">
        <f t="shared" si="24"/>
        <v>0.59375</v>
      </c>
      <c r="BT86" s="80">
        <f t="shared" si="25"/>
        <v>0</v>
      </c>
    </row>
    <row r="87" spans="1:72" ht="15.75" x14ac:dyDescent="0.5">
      <c r="A87" s="83">
        <v>7.7</v>
      </c>
      <c r="B87" s="82">
        <v>46</v>
      </c>
      <c r="C87" s="82">
        <v>3</v>
      </c>
      <c r="D87" s="84">
        <v>2.6259999999999999</v>
      </c>
      <c r="E87" s="82">
        <v>43</v>
      </c>
      <c r="F87" s="82">
        <v>2</v>
      </c>
      <c r="G87" s="29">
        <v>0</v>
      </c>
      <c r="H87" s="82">
        <v>50</v>
      </c>
      <c r="I87" s="82">
        <v>4</v>
      </c>
      <c r="J87" s="82">
        <v>4</v>
      </c>
      <c r="K87" s="80">
        <v>0</v>
      </c>
      <c r="L87" s="30">
        <v>180</v>
      </c>
      <c r="M87" s="82">
        <v>0</v>
      </c>
      <c r="P87">
        <v>11.6</v>
      </c>
      <c r="Q87">
        <v>55</v>
      </c>
      <c r="R87">
        <v>3</v>
      </c>
      <c r="S87">
        <v>0.73899999999999999</v>
      </c>
      <c r="T87">
        <v>146</v>
      </c>
      <c r="U87">
        <v>3</v>
      </c>
      <c r="V87">
        <v>1</v>
      </c>
      <c r="W87">
        <v>43</v>
      </c>
      <c r="X87">
        <v>11</v>
      </c>
      <c r="Y87">
        <v>3</v>
      </c>
      <c r="Z87">
        <v>0</v>
      </c>
      <c r="AA87">
        <v>175</v>
      </c>
      <c r="AB87" s="106">
        <v>1</v>
      </c>
      <c r="AC87" s="107">
        <v>0</v>
      </c>
      <c r="AD87" s="108">
        <f t="shared" si="15"/>
        <v>1</v>
      </c>
      <c r="AE87" s="80">
        <f t="shared" si="16"/>
        <v>1</v>
      </c>
      <c r="AF87" s="80">
        <f t="shared" si="17"/>
        <v>0.52632990355871956</v>
      </c>
      <c r="AG87" s="106">
        <f t="shared" si="18"/>
        <v>0.52632990355871956</v>
      </c>
      <c r="AH87" s="108">
        <f t="shared" si="19"/>
        <v>0.47367009644128044</v>
      </c>
      <c r="AI87" s="106">
        <f t="shared" si="20"/>
        <v>-0.6418270697703905</v>
      </c>
      <c r="AJ87" s="108">
        <f t="shared" si="21"/>
        <v>100</v>
      </c>
      <c r="AK87" s="80">
        <f t="shared" si="22"/>
        <v>0.89994904951934929</v>
      </c>
      <c r="BM87">
        <v>0.70107533132855837</v>
      </c>
      <c r="BN87">
        <v>0</v>
      </c>
      <c r="BO87">
        <v>1</v>
      </c>
      <c r="BP87" s="80">
        <f t="shared" si="26"/>
        <v>43</v>
      </c>
      <c r="BQ87" s="80">
        <f t="shared" si="27"/>
        <v>40</v>
      </c>
      <c r="BR87" s="80">
        <f t="shared" si="23"/>
        <v>0.20370370370370372</v>
      </c>
      <c r="BS87" s="80">
        <f t="shared" si="24"/>
        <v>0.58333333333333326</v>
      </c>
      <c r="BT87" s="80">
        <f t="shared" si="25"/>
        <v>0</v>
      </c>
    </row>
    <row r="88" spans="1:72" ht="15.75" x14ac:dyDescent="0.5">
      <c r="A88" s="83">
        <v>8.5</v>
      </c>
      <c r="B88" s="82">
        <v>53</v>
      </c>
      <c r="C88" s="82">
        <v>21</v>
      </c>
      <c r="D88" s="84">
        <v>0.56799999999999995</v>
      </c>
      <c r="E88" s="82">
        <v>125</v>
      </c>
      <c r="F88" s="82">
        <v>3</v>
      </c>
      <c r="G88" s="29">
        <v>0</v>
      </c>
      <c r="H88" s="82">
        <v>44</v>
      </c>
      <c r="I88" s="82">
        <v>8</v>
      </c>
      <c r="J88" s="82">
        <v>3</v>
      </c>
      <c r="K88" s="80">
        <v>0</v>
      </c>
      <c r="L88" s="30">
        <v>167</v>
      </c>
      <c r="M88" s="82">
        <v>0</v>
      </c>
      <c r="P88">
        <v>11.6</v>
      </c>
      <c r="Q88">
        <v>60</v>
      </c>
      <c r="R88">
        <v>9</v>
      </c>
      <c r="S88">
        <v>3.2000000000000001E-2</v>
      </c>
      <c r="T88">
        <v>102</v>
      </c>
      <c r="U88">
        <v>5</v>
      </c>
      <c r="V88">
        <v>1</v>
      </c>
      <c r="W88">
        <v>35</v>
      </c>
      <c r="X88">
        <v>8</v>
      </c>
      <c r="Y88">
        <v>2</v>
      </c>
      <c r="Z88">
        <v>0</v>
      </c>
      <c r="AA88">
        <v>185</v>
      </c>
      <c r="AB88" s="106">
        <v>1</v>
      </c>
      <c r="AC88" s="107">
        <v>0</v>
      </c>
      <c r="AD88" s="108">
        <f t="shared" si="15"/>
        <v>1</v>
      </c>
      <c r="AE88" s="80">
        <f t="shared" si="16"/>
        <v>1</v>
      </c>
      <c r="AF88" s="80">
        <f t="shared" si="17"/>
        <v>0.8133871131677447</v>
      </c>
      <c r="AG88" s="106">
        <f t="shared" si="18"/>
        <v>0.8133871131677447</v>
      </c>
      <c r="AH88" s="108">
        <f t="shared" si="19"/>
        <v>0.1866128868322553</v>
      </c>
      <c r="AI88" s="106">
        <f t="shared" si="20"/>
        <v>-0.20654812880178458</v>
      </c>
      <c r="AJ88" s="108">
        <f t="shared" si="21"/>
        <v>100</v>
      </c>
      <c r="AK88" s="80">
        <f t="shared" si="22"/>
        <v>0.22942690363692808</v>
      </c>
      <c r="BM88">
        <v>0.70307203910328397</v>
      </c>
      <c r="BN88">
        <v>0</v>
      </c>
      <c r="BO88">
        <v>1</v>
      </c>
      <c r="BP88" s="80">
        <f t="shared" si="26"/>
        <v>43</v>
      </c>
      <c r="BQ88" s="80">
        <f t="shared" si="27"/>
        <v>41</v>
      </c>
      <c r="BR88" s="80">
        <f t="shared" si="23"/>
        <v>0.20370370370370372</v>
      </c>
      <c r="BS88" s="80">
        <f t="shared" si="24"/>
        <v>0.57291666666666674</v>
      </c>
      <c r="BT88" s="80">
        <f t="shared" si="25"/>
        <v>0</v>
      </c>
    </row>
    <row r="89" spans="1:72" ht="15.75" x14ac:dyDescent="0.5">
      <c r="A89" s="83">
        <v>10.7</v>
      </c>
      <c r="B89" s="82">
        <v>62</v>
      </c>
      <c r="C89" s="82">
        <v>8</v>
      </c>
      <c r="D89" s="84">
        <v>0.879</v>
      </c>
      <c r="E89" s="82">
        <v>118</v>
      </c>
      <c r="F89" s="82">
        <v>3</v>
      </c>
      <c r="G89" s="29">
        <v>1</v>
      </c>
      <c r="H89" s="82">
        <v>31</v>
      </c>
      <c r="I89" s="82">
        <v>10</v>
      </c>
      <c r="J89" s="82">
        <v>2</v>
      </c>
      <c r="K89" s="80">
        <v>1</v>
      </c>
      <c r="L89" s="30">
        <v>180</v>
      </c>
      <c r="M89" s="82">
        <v>0</v>
      </c>
      <c r="P89">
        <v>11.7</v>
      </c>
      <c r="Q89">
        <v>82</v>
      </c>
      <c r="R89">
        <v>15</v>
      </c>
      <c r="S89">
        <v>0.88800000000000001</v>
      </c>
      <c r="T89">
        <v>202</v>
      </c>
      <c r="U89">
        <v>5</v>
      </c>
      <c r="V89">
        <v>1</v>
      </c>
      <c r="W89">
        <v>40</v>
      </c>
      <c r="X89">
        <v>7</v>
      </c>
      <c r="Y89">
        <v>3</v>
      </c>
      <c r="Z89">
        <v>1</v>
      </c>
      <c r="AA89">
        <v>163</v>
      </c>
      <c r="AB89" s="106">
        <v>1</v>
      </c>
      <c r="AC89" s="107">
        <v>0</v>
      </c>
      <c r="AD89" s="108">
        <f t="shared" si="15"/>
        <v>1</v>
      </c>
      <c r="AE89" s="80">
        <f t="shared" si="16"/>
        <v>1</v>
      </c>
      <c r="AF89" s="80">
        <f t="shared" si="17"/>
        <v>0.67070556163984596</v>
      </c>
      <c r="AG89" s="106">
        <f t="shared" si="18"/>
        <v>0.67070556163984596</v>
      </c>
      <c r="AH89" s="108">
        <f t="shared" si="19"/>
        <v>0.32929443836015404</v>
      </c>
      <c r="AI89" s="106">
        <f t="shared" si="20"/>
        <v>-0.39942504361942044</v>
      </c>
      <c r="AJ89" s="108">
        <f t="shared" si="21"/>
        <v>100</v>
      </c>
      <c r="AK89" s="80">
        <f t="shared" si="22"/>
        <v>0.49096721004525956</v>
      </c>
      <c r="BM89">
        <v>0.7044646539215319</v>
      </c>
      <c r="BN89">
        <v>0</v>
      </c>
      <c r="BO89">
        <v>1</v>
      </c>
      <c r="BP89" s="80">
        <f t="shared" si="26"/>
        <v>43</v>
      </c>
      <c r="BQ89" s="80">
        <f t="shared" si="27"/>
        <v>42</v>
      </c>
      <c r="BR89" s="80">
        <f t="shared" si="23"/>
        <v>0.20370370370370372</v>
      </c>
      <c r="BS89" s="80">
        <f t="shared" si="24"/>
        <v>0.5625</v>
      </c>
      <c r="BT89" s="80">
        <f t="shared" si="25"/>
        <v>0</v>
      </c>
    </row>
    <row r="90" spans="1:72" ht="15.75" x14ac:dyDescent="0.5">
      <c r="A90" s="83">
        <v>7.4</v>
      </c>
      <c r="B90" s="82">
        <v>51</v>
      </c>
      <c r="C90" s="82">
        <v>4</v>
      </c>
      <c r="D90" s="84">
        <v>1.083</v>
      </c>
      <c r="E90" s="82">
        <v>101</v>
      </c>
      <c r="F90" s="82">
        <v>2</v>
      </c>
      <c r="G90" s="29">
        <v>0</v>
      </c>
      <c r="H90" s="82">
        <v>53</v>
      </c>
      <c r="I90" s="82">
        <v>7</v>
      </c>
      <c r="J90" s="82">
        <v>4</v>
      </c>
      <c r="K90" s="80">
        <v>0</v>
      </c>
      <c r="L90" s="30">
        <v>167</v>
      </c>
      <c r="M90" s="82">
        <v>0</v>
      </c>
      <c r="P90">
        <v>11.8</v>
      </c>
      <c r="Q90">
        <v>51</v>
      </c>
      <c r="R90">
        <v>8</v>
      </c>
      <c r="S90">
        <v>0.79900000000000004</v>
      </c>
      <c r="T90">
        <v>96</v>
      </c>
      <c r="U90">
        <v>6</v>
      </c>
      <c r="V90">
        <v>1</v>
      </c>
      <c r="W90">
        <v>34</v>
      </c>
      <c r="X90">
        <v>12</v>
      </c>
      <c r="Y90">
        <v>2</v>
      </c>
      <c r="Z90">
        <v>0</v>
      </c>
      <c r="AA90">
        <v>189</v>
      </c>
      <c r="AB90" s="106">
        <v>1</v>
      </c>
      <c r="AC90" s="107">
        <v>0</v>
      </c>
      <c r="AD90" s="108">
        <f t="shared" si="15"/>
        <v>1</v>
      </c>
      <c r="AE90" s="80">
        <f t="shared" si="16"/>
        <v>1</v>
      </c>
      <c r="AF90" s="80">
        <f t="shared" si="17"/>
        <v>0.93753220788388625</v>
      </c>
      <c r="AG90" s="106">
        <f t="shared" si="18"/>
        <v>0.93753220788388625</v>
      </c>
      <c r="AH90" s="108">
        <f t="shared" si="19"/>
        <v>6.2467792116113752E-2</v>
      </c>
      <c r="AI90" s="106">
        <f t="shared" si="20"/>
        <v>-6.4504166651547956E-2</v>
      </c>
      <c r="AJ90" s="108">
        <f t="shared" si="21"/>
        <v>100</v>
      </c>
      <c r="AK90" s="80">
        <f t="shared" si="22"/>
        <v>6.66300225110244E-2</v>
      </c>
      <c r="BM90">
        <v>0.70658244808753135</v>
      </c>
      <c r="BN90">
        <v>0</v>
      </c>
      <c r="BO90">
        <v>1</v>
      </c>
      <c r="BP90" s="80">
        <f t="shared" si="26"/>
        <v>43</v>
      </c>
      <c r="BQ90" s="80">
        <f t="shared" si="27"/>
        <v>43</v>
      </c>
      <c r="BR90" s="80">
        <f t="shared" si="23"/>
        <v>0.20370370370370372</v>
      </c>
      <c r="BS90" s="80">
        <f t="shared" si="24"/>
        <v>0.55208333333333326</v>
      </c>
      <c r="BT90" s="80">
        <f t="shared" si="25"/>
        <v>0</v>
      </c>
    </row>
    <row r="91" spans="1:72" ht="15.75" x14ac:dyDescent="0.5">
      <c r="A91" s="83">
        <v>14.8</v>
      </c>
      <c r="B91" s="82">
        <v>70</v>
      </c>
      <c r="C91" s="82">
        <v>6</v>
      </c>
      <c r="D91" s="84">
        <v>0.82799999999999996</v>
      </c>
      <c r="E91" s="82">
        <v>213</v>
      </c>
      <c r="F91" s="82">
        <v>3</v>
      </c>
      <c r="G91" s="29">
        <v>1</v>
      </c>
      <c r="H91" s="82">
        <v>37</v>
      </c>
      <c r="I91" s="82">
        <v>15</v>
      </c>
      <c r="J91" s="82">
        <v>2</v>
      </c>
      <c r="K91" s="80">
        <v>1</v>
      </c>
      <c r="L91" s="30">
        <v>176</v>
      </c>
      <c r="M91" s="82">
        <v>1</v>
      </c>
      <c r="P91">
        <v>11.8</v>
      </c>
      <c r="Q91">
        <v>53</v>
      </c>
      <c r="R91">
        <v>7</v>
      </c>
      <c r="S91">
        <v>1.512</v>
      </c>
      <c r="T91">
        <v>125</v>
      </c>
      <c r="U91">
        <v>2</v>
      </c>
      <c r="V91">
        <v>0</v>
      </c>
      <c r="W91">
        <v>39</v>
      </c>
      <c r="X91">
        <v>13</v>
      </c>
      <c r="Y91">
        <v>2</v>
      </c>
      <c r="Z91">
        <v>0</v>
      </c>
      <c r="AA91">
        <v>179</v>
      </c>
      <c r="AB91" s="106">
        <v>1</v>
      </c>
      <c r="AC91" s="107">
        <v>0</v>
      </c>
      <c r="AD91" s="108">
        <f t="shared" si="15"/>
        <v>1</v>
      </c>
      <c r="AE91" s="80">
        <f t="shared" si="16"/>
        <v>1</v>
      </c>
      <c r="AF91" s="80">
        <f t="shared" si="17"/>
        <v>0.82946175384521359</v>
      </c>
      <c r="AG91" s="106">
        <f t="shared" si="18"/>
        <v>0.82946175384521359</v>
      </c>
      <c r="AH91" s="108">
        <f t="shared" si="19"/>
        <v>0.17053824615478641</v>
      </c>
      <c r="AI91" s="106">
        <f t="shared" si="20"/>
        <v>-0.18697827789477281</v>
      </c>
      <c r="AJ91" s="108">
        <f t="shared" si="21"/>
        <v>100</v>
      </c>
      <c r="AK91" s="80">
        <f t="shared" si="22"/>
        <v>0.20560109657160958</v>
      </c>
      <c r="BM91">
        <v>0.71124603114340013</v>
      </c>
      <c r="BN91">
        <v>0</v>
      </c>
      <c r="BO91">
        <v>1</v>
      </c>
      <c r="BP91" s="80">
        <f t="shared" si="26"/>
        <v>43</v>
      </c>
      <c r="BQ91" s="80">
        <f t="shared" si="27"/>
        <v>44</v>
      </c>
      <c r="BR91" s="80">
        <f t="shared" si="23"/>
        <v>0.20370370370370372</v>
      </c>
      <c r="BS91" s="80">
        <f t="shared" si="24"/>
        <v>0.54166666666666674</v>
      </c>
      <c r="BT91" s="80">
        <f t="shared" si="25"/>
        <v>0</v>
      </c>
    </row>
    <row r="92" spans="1:72" ht="15.75" x14ac:dyDescent="0.5">
      <c r="A92" s="83">
        <v>7.3</v>
      </c>
      <c r="B92" s="82">
        <v>56</v>
      </c>
      <c r="C92" s="82">
        <v>24</v>
      </c>
      <c r="D92" s="84">
        <v>1.56</v>
      </c>
      <c r="E92" s="82">
        <v>115</v>
      </c>
      <c r="F92" s="82">
        <v>5</v>
      </c>
      <c r="G92" s="29">
        <v>0</v>
      </c>
      <c r="H92" s="82">
        <v>46</v>
      </c>
      <c r="I92" s="82">
        <v>1</v>
      </c>
      <c r="J92" s="82">
        <v>4</v>
      </c>
      <c r="K92" s="80">
        <v>0</v>
      </c>
      <c r="L92" s="30">
        <v>166</v>
      </c>
      <c r="M92" s="82">
        <v>1</v>
      </c>
      <c r="P92">
        <v>11.8</v>
      </c>
      <c r="Q92">
        <v>56</v>
      </c>
      <c r="R92">
        <v>2</v>
      </c>
      <c r="S92">
        <v>1.1419999999999999</v>
      </c>
      <c r="T92">
        <v>199</v>
      </c>
      <c r="U92">
        <v>2</v>
      </c>
      <c r="V92">
        <v>1</v>
      </c>
      <c r="W92">
        <v>35</v>
      </c>
      <c r="X92">
        <v>8</v>
      </c>
      <c r="Y92">
        <v>2</v>
      </c>
      <c r="Z92">
        <v>0</v>
      </c>
      <c r="AA92">
        <v>170</v>
      </c>
      <c r="AB92" s="106">
        <v>1</v>
      </c>
      <c r="AC92" s="107">
        <v>0</v>
      </c>
      <c r="AD92" s="108">
        <f t="shared" si="15"/>
        <v>1</v>
      </c>
      <c r="AE92" s="80">
        <f t="shared" si="16"/>
        <v>1</v>
      </c>
      <c r="AF92" s="80">
        <f t="shared" si="17"/>
        <v>0.70658244808753135</v>
      </c>
      <c r="AG92" s="106">
        <f t="shared" si="18"/>
        <v>0.70658244808753135</v>
      </c>
      <c r="AH92" s="108">
        <f t="shared" si="19"/>
        <v>0.29341755191246865</v>
      </c>
      <c r="AI92" s="106">
        <f t="shared" si="20"/>
        <v>-0.34731538432098497</v>
      </c>
      <c r="AJ92" s="108">
        <f t="shared" si="21"/>
        <v>100</v>
      </c>
      <c r="AK92" s="80">
        <f t="shared" si="22"/>
        <v>0.41526300675405414</v>
      </c>
      <c r="BM92">
        <v>0.71530981542539473</v>
      </c>
      <c r="BN92">
        <v>0</v>
      </c>
      <c r="BO92">
        <v>1</v>
      </c>
      <c r="BP92" s="80">
        <f t="shared" si="26"/>
        <v>43</v>
      </c>
      <c r="BQ92" s="80">
        <f t="shared" si="27"/>
        <v>45</v>
      </c>
      <c r="BR92" s="80">
        <f t="shared" si="23"/>
        <v>0.20370370370370372</v>
      </c>
      <c r="BS92" s="80">
        <f t="shared" si="24"/>
        <v>0.53125</v>
      </c>
      <c r="BT92" s="80">
        <f t="shared" si="25"/>
        <v>0</v>
      </c>
    </row>
    <row r="93" spans="1:72" ht="15.75" x14ac:dyDescent="0.5">
      <c r="A93" s="83">
        <v>7.6</v>
      </c>
      <c r="B93" s="82">
        <v>42</v>
      </c>
      <c r="C93" s="82">
        <v>1</v>
      </c>
      <c r="D93" s="84">
        <v>1.4279999999999999</v>
      </c>
      <c r="E93" s="82">
        <v>121</v>
      </c>
      <c r="F93" s="82">
        <v>4</v>
      </c>
      <c r="G93" s="29">
        <v>0</v>
      </c>
      <c r="H93" s="82">
        <v>45</v>
      </c>
      <c r="I93" s="82">
        <v>5</v>
      </c>
      <c r="J93" s="82">
        <v>4</v>
      </c>
      <c r="K93" s="80">
        <v>0</v>
      </c>
      <c r="L93" s="30">
        <v>165</v>
      </c>
      <c r="M93" s="82">
        <v>1</v>
      </c>
      <c r="P93">
        <v>12</v>
      </c>
      <c r="Q93">
        <v>60</v>
      </c>
      <c r="R93">
        <v>5</v>
      </c>
      <c r="S93">
        <v>0.93700000000000006</v>
      </c>
      <c r="T93">
        <v>211</v>
      </c>
      <c r="U93">
        <v>3</v>
      </c>
      <c r="V93">
        <v>0</v>
      </c>
      <c r="W93">
        <v>59</v>
      </c>
      <c r="X93">
        <v>15</v>
      </c>
      <c r="Y93">
        <v>4</v>
      </c>
      <c r="Z93">
        <v>0</v>
      </c>
      <c r="AA93">
        <v>171</v>
      </c>
      <c r="AB93" s="106">
        <v>1</v>
      </c>
      <c r="AC93" s="107">
        <v>0</v>
      </c>
      <c r="AD93" s="108">
        <f t="shared" si="15"/>
        <v>1</v>
      </c>
      <c r="AE93" s="80">
        <f t="shared" si="16"/>
        <v>1</v>
      </c>
      <c r="AF93" s="80">
        <f t="shared" si="17"/>
        <v>0.60248904644900503</v>
      </c>
      <c r="AG93" s="106">
        <f t="shared" si="18"/>
        <v>0.60248904644900503</v>
      </c>
      <c r="AH93" s="108">
        <f t="shared" si="19"/>
        <v>0.39751095355099497</v>
      </c>
      <c r="AI93" s="106">
        <f t="shared" si="20"/>
        <v>-0.50668579395021474</v>
      </c>
      <c r="AJ93" s="108">
        <f t="shared" si="21"/>
        <v>100</v>
      </c>
      <c r="AK93" s="80">
        <f t="shared" si="22"/>
        <v>0.65978121244506394</v>
      </c>
      <c r="BM93">
        <v>0.71864403198036142</v>
      </c>
      <c r="BN93">
        <v>0</v>
      </c>
      <c r="BO93">
        <v>1</v>
      </c>
      <c r="BP93" s="80">
        <f t="shared" si="26"/>
        <v>43</v>
      </c>
      <c r="BQ93" s="80">
        <f t="shared" si="27"/>
        <v>46</v>
      </c>
      <c r="BR93" s="80">
        <f t="shared" si="23"/>
        <v>0.20370370370370372</v>
      </c>
      <c r="BS93" s="80">
        <f t="shared" si="24"/>
        <v>0.52083333333333326</v>
      </c>
      <c r="BT93" s="80">
        <f t="shared" si="25"/>
        <v>0</v>
      </c>
    </row>
    <row r="94" spans="1:72" ht="15.75" x14ac:dyDescent="0.5">
      <c r="A94" s="83">
        <v>9</v>
      </c>
      <c r="B94" s="82">
        <v>56</v>
      </c>
      <c r="C94" s="82">
        <v>3</v>
      </c>
      <c r="D94" s="84">
        <v>1.4039999999999999</v>
      </c>
      <c r="E94" s="82">
        <v>69</v>
      </c>
      <c r="F94" s="82">
        <v>1</v>
      </c>
      <c r="G94" s="29">
        <v>0</v>
      </c>
      <c r="H94" s="82">
        <v>34</v>
      </c>
      <c r="I94" s="82">
        <v>8</v>
      </c>
      <c r="J94" s="82">
        <v>2</v>
      </c>
      <c r="K94" s="80">
        <v>0</v>
      </c>
      <c r="L94" s="30">
        <v>181</v>
      </c>
      <c r="M94" s="82">
        <v>1</v>
      </c>
      <c r="P94">
        <v>12.1</v>
      </c>
      <c r="Q94">
        <v>56</v>
      </c>
      <c r="R94">
        <v>4</v>
      </c>
      <c r="S94">
        <v>2.536</v>
      </c>
      <c r="T94">
        <v>146</v>
      </c>
      <c r="U94">
        <v>1</v>
      </c>
      <c r="V94">
        <v>1</v>
      </c>
      <c r="W94">
        <v>36</v>
      </c>
      <c r="X94">
        <v>8</v>
      </c>
      <c r="Y94">
        <v>2</v>
      </c>
      <c r="Z94">
        <v>0</v>
      </c>
      <c r="AA94">
        <v>179</v>
      </c>
      <c r="AB94" s="106">
        <v>1</v>
      </c>
      <c r="AC94" s="107">
        <v>0</v>
      </c>
      <c r="AD94" s="108">
        <f t="shared" si="15"/>
        <v>1</v>
      </c>
      <c r="AE94" s="80">
        <f t="shared" si="16"/>
        <v>1</v>
      </c>
      <c r="AF94" s="80">
        <f t="shared" si="17"/>
        <v>0.77664209412023832</v>
      </c>
      <c r="AG94" s="106">
        <f t="shared" si="18"/>
        <v>0.77664209412023832</v>
      </c>
      <c r="AH94" s="108">
        <f t="shared" si="19"/>
        <v>0.22335790587976168</v>
      </c>
      <c r="AI94" s="106">
        <f t="shared" si="20"/>
        <v>-0.25277566006280366</v>
      </c>
      <c r="AJ94" s="108">
        <f t="shared" si="21"/>
        <v>100</v>
      </c>
      <c r="AK94" s="80">
        <f t="shared" si="22"/>
        <v>0.28759438558732281</v>
      </c>
      <c r="BM94">
        <v>0.72057354166231935</v>
      </c>
      <c r="BN94">
        <v>0</v>
      </c>
      <c r="BO94">
        <v>1</v>
      </c>
      <c r="BP94" s="80">
        <f t="shared" si="26"/>
        <v>43</v>
      </c>
      <c r="BQ94" s="80">
        <f t="shared" si="27"/>
        <v>47</v>
      </c>
      <c r="BR94" s="80">
        <f t="shared" si="23"/>
        <v>0.20370370370370372</v>
      </c>
      <c r="BS94" s="80">
        <f t="shared" si="24"/>
        <v>0.51041666666666674</v>
      </c>
      <c r="BT94" s="80">
        <f t="shared" si="25"/>
        <v>0</v>
      </c>
    </row>
    <row r="95" spans="1:72" ht="15.75" x14ac:dyDescent="0.5">
      <c r="A95" s="83">
        <v>12.9</v>
      </c>
      <c r="B95" s="82">
        <v>60</v>
      </c>
      <c r="C95" s="82">
        <v>5</v>
      </c>
      <c r="D95" s="84">
        <v>1.0720000000000001</v>
      </c>
      <c r="E95" s="82">
        <v>178</v>
      </c>
      <c r="F95" s="82">
        <v>2</v>
      </c>
      <c r="G95" s="29">
        <v>1</v>
      </c>
      <c r="H95" s="82">
        <v>38</v>
      </c>
      <c r="I95" s="82">
        <v>13</v>
      </c>
      <c r="J95" s="82">
        <v>2</v>
      </c>
      <c r="K95" s="80">
        <v>1</v>
      </c>
      <c r="L95" s="30">
        <v>183</v>
      </c>
      <c r="M95" s="82">
        <v>1</v>
      </c>
      <c r="P95">
        <v>12.2</v>
      </c>
      <c r="Q95">
        <v>71</v>
      </c>
      <c r="R95">
        <v>13</v>
      </c>
      <c r="S95">
        <v>0.121</v>
      </c>
      <c r="T95">
        <v>116</v>
      </c>
      <c r="U95">
        <v>0</v>
      </c>
      <c r="V95">
        <v>1</v>
      </c>
      <c r="W95">
        <v>34</v>
      </c>
      <c r="X95">
        <v>8</v>
      </c>
      <c r="Y95">
        <v>2</v>
      </c>
      <c r="Z95">
        <v>1</v>
      </c>
      <c r="AA95">
        <v>193</v>
      </c>
      <c r="AB95" s="106">
        <v>0</v>
      </c>
      <c r="AC95" s="107">
        <v>1</v>
      </c>
      <c r="AD95" s="108">
        <f t="shared" si="15"/>
        <v>1</v>
      </c>
      <c r="AE95" s="80">
        <f t="shared" si="16"/>
        <v>0</v>
      </c>
      <c r="AF95" s="80">
        <f t="shared" si="17"/>
        <v>0.33729791662921538</v>
      </c>
      <c r="AG95" s="106">
        <f t="shared" si="18"/>
        <v>0.33729791662921538</v>
      </c>
      <c r="AH95" s="108">
        <f t="shared" si="19"/>
        <v>0.66270208337078462</v>
      </c>
      <c r="AI95" s="106">
        <f t="shared" si="20"/>
        <v>-0.41142973613133926</v>
      </c>
      <c r="AJ95" s="108">
        <f t="shared" si="21"/>
        <v>100</v>
      </c>
      <c r="AK95" s="80">
        <f t="shared" si="22"/>
        <v>0.50897367775513058</v>
      </c>
      <c r="BM95">
        <v>0.72623678669175584</v>
      </c>
      <c r="BN95">
        <v>0</v>
      </c>
      <c r="BO95">
        <v>1</v>
      </c>
      <c r="BP95" s="80">
        <f t="shared" si="26"/>
        <v>43</v>
      </c>
      <c r="BQ95" s="80">
        <f t="shared" si="27"/>
        <v>48</v>
      </c>
      <c r="BR95" s="80">
        <f t="shared" si="23"/>
        <v>0.20370370370370372</v>
      </c>
      <c r="BS95" s="80">
        <f t="shared" si="24"/>
        <v>0.5</v>
      </c>
      <c r="BT95" s="80">
        <f t="shared" si="25"/>
        <v>0</v>
      </c>
    </row>
    <row r="96" spans="1:72" ht="15.75" x14ac:dyDescent="0.5">
      <c r="A96" s="83">
        <v>9</v>
      </c>
      <c r="B96" s="82">
        <v>48</v>
      </c>
      <c r="C96" s="82">
        <v>12</v>
      </c>
      <c r="D96" s="84">
        <v>0.183</v>
      </c>
      <c r="E96" s="82">
        <v>85</v>
      </c>
      <c r="F96" s="82">
        <v>4</v>
      </c>
      <c r="G96" s="29">
        <v>0</v>
      </c>
      <c r="H96" s="82">
        <v>37</v>
      </c>
      <c r="I96" s="82">
        <v>11</v>
      </c>
      <c r="J96" s="82">
        <v>2</v>
      </c>
      <c r="K96" s="80">
        <v>0</v>
      </c>
      <c r="L96" s="30">
        <v>178</v>
      </c>
      <c r="M96" s="82">
        <v>1</v>
      </c>
      <c r="P96">
        <v>12.4</v>
      </c>
      <c r="Q96">
        <v>57</v>
      </c>
      <c r="R96">
        <v>7</v>
      </c>
      <c r="S96">
        <v>1.476</v>
      </c>
      <c r="T96">
        <v>171</v>
      </c>
      <c r="U96">
        <v>1</v>
      </c>
      <c r="V96">
        <v>0</v>
      </c>
      <c r="W96">
        <v>28</v>
      </c>
      <c r="X96">
        <v>8</v>
      </c>
      <c r="Y96">
        <v>2</v>
      </c>
      <c r="Z96">
        <v>1</v>
      </c>
      <c r="AA96">
        <v>181</v>
      </c>
      <c r="AB96" s="106">
        <v>1</v>
      </c>
      <c r="AC96" s="107">
        <v>0</v>
      </c>
      <c r="AD96" s="108">
        <f t="shared" si="15"/>
        <v>1</v>
      </c>
      <c r="AE96" s="80">
        <f t="shared" si="16"/>
        <v>1</v>
      </c>
      <c r="AF96" s="80">
        <f t="shared" si="17"/>
        <v>0.69703071627759616</v>
      </c>
      <c r="AG96" s="106">
        <f t="shared" si="18"/>
        <v>0.69703071627759616</v>
      </c>
      <c r="AH96" s="108">
        <f t="shared" si="19"/>
        <v>0.30296928372240384</v>
      </c>
      <c r="AI96" s="106">
        <f t="shared" si="20"/>
        <v>-0.36092579992779084</v>
      </c>
      <c r="AJ96" s="108">
        <f t="shared" si="21"/>
        <v>100</v>
      </c>
      <c r="AK96" s="80">
        <f t="shared" si="22"/>
        <v>0.43465700527571116</v>
      </c>
      <c r="BM96">
        <v>0.72837966733672244</v>
      </c>
      <c r="BN96">
        <v>0</v>
      </c>
      <c r="BO96">
        <v>1</v>
      </c>
      <c r="BP96" s="80">
        <f t="shared" si="26"/>
        <v>43</v>
      </c>
      <c r="BQ96" s="80">
        <f t="shared" si="27"/>
        <v>49</v>
      </c>
      <c r="BR96" s="80">
        <f t="shared" si="23"/>
        <v>0.20370370370370372</v>
      </c>
      <c r="BS96" s="80">
        <f t="shared" si="24"/>
        <v>0.48958333333333337</v>
      </c>
      <c r="BT96" s="80">
        <f t="shared" si="25"/>
        <v>0</v>
      </c>
    </row>
    <row r="97" spans="1:72" ht="15.75" x14ac:dyDescent="0.5">
      <c r="A97" s="83">
        <v>18.2</v>
      </c>
      <c r="B97" s="82">
        <v>88</v>
      </c>
      <c r="C97" s="82">
        <v>12</v>
      </c>
      <c r="D97" s="84">
        <v>1.6</v>
      </c>
      <c r="E97" s="82">
        <v>282</v>
      </c>
      <c r="F97" s="82">
        <v>0</v>
      </c>
      <c r="G97" s="29">
        <v>1</v>
      </c>
      <c r="H97" s="82">
        <v>39</v>
      </c>
      <c r="I97" s="82">
        <v>18</v>
      </c>
      <c r="J97" s="82">
        <v>1</v>
      </c>
      <c r="K97" s="80">
        <v>1</v>
      </c>
      <c r="L97" s="30">
        <v>185</v>
      </c>
      <c r="M97" s="82">
        <v>1</v>
      </c>
      <c r="P97">
        <v>12.4</v>
      </c>
      <c r="Q97">
        <v>76</v>
      </c>
      <c r="R97">
        <v>19</v>
      </c>
      <c r="S97">
        <v>4.2999999999999997E-2</v>
      </c>
      <c r="T97">
        <v>214</v>
      </c>
      <c r="U97">
        <v>2</v>
      </c>
      <c r="V97">
        <v>1</v>
      </c>
      <c r="W97">
        <v>42</v>
      </c>
      <c r="X97">
        <v>3</v>
      </c>
      <c r="Y97">
        <v>3</v>
      </c>
      <c r="Z97">
        <v>0</v>
      </c>
      <c r="AA97">
        <v>166</v>
      </c>
      <c r="AB97" s="106">
        <v>1</v>
      </c>
      <c r="AC97" s="107">
        <v>0</v>
      </c>
      <c r="AD97" s="108">
        <f t="shared" si="15"/>
        <v>1</v>
      </c>
      <c r="AE97" s="80">
        <f t="shared" si="16"/>
        <v>1</v>
      </c>
      <c r="AF97" s="80">
        <f t="shared" si="17"/>
        <v>0.44357204617974533</v>
      </c>
      <c r="AG97" s="106">
        <f t="shared" si="18"/>
        <v>0.44357204617974533</v>
      </c>
      <c r="AH97" s="108">
        <f t="shared" si="19"/>
        <v>0.55642795382025467</v>
      </c>
      <c r="AI97" s="106">
        <f t="shared" si="20"/>
        <v>-0.8128950413171474</v>
      </c>
      <c r="AJ97" s="108">
        <f t="shared" si="21"/>
        <v>0</v>
      </c>
      <c r="AK97" s="80">
        <f t="shared" si="22"/>
        <v>1.2544252024276066</v>
      </c>
      <c r="BM97">
        <v>0.73019513626760846</v>
      </c>
      <c r="BN97">
        <v>0</v>
      </c>
      <c r="BO97">
        <v>1</v>
      </c>
      <c r="BP97" s="80">
        <f t="shared" si="26"/>
        <v>43</v>
      </c>
      <c r="BQ97" s="80">
        <f t="shared" si="27"/>
        <v>50</v>
      </c>
      <c r="BR97" s="80">
        <f t="shared" si="23"/>
        <v>0.20370370370370372</v>
      </c>
      <c r="BS97" s="80">
        <f t="shared" si="24"/>
        <v>0.47916666666666663</v>
      </c>
      <c r="BT97" s="80">
        <f t="shared" si="25"/>
        <v>8.8734567901234424E-3</v>
      </c>
    </row>
    <row r="98" spans="1:72" ht="15.75" x14ac:dyDescent="0.5">
      <c r="A98" s="83">
        <v>14.4</v>
      </c>
      <c r="B98" s="82">
        <v>75</v>
      </c>
      <c r="C98" s="82">
        <v>5</v>
      </c>
      <c r="D98" s="84">
        <v>0.61199999999999999</v>
      </c>
      <c r="E98" s="82">
        <v>156</v>
      </c>
      <c r="F98" s="82">
        <v>5</v>
      </c>
      <c r="G98" s="29">
        <v>1</v>
      </c>
      <c r="H98" s="82">
        <v>42</v>
      </c>
      <c r="I98" s="82">
        <v>15</v>
      </c>
      <c r="J98" s="82">
        <v>4</v>
      </c>
      <c r="K98" s="80">
        <v>1</v>
      </c>
      <c r="L98" s="30">
        <v>193</v>
      </c>
      <c r="M98" s="82">
        <v>0</v>
      </c>
      <c r="P98">
        <v>12.5</v>
      </c>
      <c r="Q98">
        <v>60</v>
      </c>
      <c r="R98">
        <v>10</v>
      </c>
      <c r="S98">
        <v>0.71199999999999997</v>
      </c>
      <c r="T98">
        <v>171</v>
      </c>
      <c r="U98">
        <v>3</v>
      </c>
      <c r="V98">
        <v>0</v>
      </c>
      <c r="W98">
        <v>33</v>
      </c>
      <c r="X98">
        <v>12</v>
      </c>
      <c r="Y98">
        <v>2</v>
      </c>
      <c r="Z98">
        <v>1</v>
      </c>
      <c r="AA98">
        <v>178</v>
      </c>
      <c r="AB98" s="106">
        <v>1</v>
      </c>
      <c r="AC98" s="107">
        <v>0</v>
      </c>
      <c r="AD98" s="108">
        <f t="shared" si="15"/>
        <v>1</v>
      </c>
      <c r="AE98" s="80">
        <f t="shared" si="16"/>
        <v>1</v>
      </c>
      <c r="AF98" s="80">
        <f t="shared" si="17"/>
        <v>0.74508170160765574</v>
      </c>
      <c r="AG98" s="106">
        <f t="shared" si="18"/>
        <v>0.74508170160765574</v>
      </c>
      <c r="AH98" s="108">
        <f t="shared" si="19"/>
        <v>0.25491829839234426</v>
      </c>
      <c r="AI98" s="106">
        <f t="shared" si="20"/>
        <v>-0.29426140002806078</v>
      </c>
      <c r="AJ98" s="108">
        <f t="shared" si="21"/>
        <v>100</v>
      </c>
      <c r="AK98" s="80">
        <f t="shared" si="22"/>
        <v>0.34213469186306611</v>
      </c>
      <c r="BM98">
        <v>0.73268148188835902</v>
      </c>
      <c r="BN98">
        <v>1</v>
      </c>
      <c r="BO98">
        <v>0</v>
      </c>
      <c r="BP98" s="80">
        <f t="shared" si="26"/>
        <v>44</v>
      </c>
      <c r="BQ98" s="80">
        <f t="shared" si="27"/>
        <v>50</v>
      </c>
      <c r="BR98" s="80">
        <f t="shared" si="23"/>
        <v>0.18518518518518523</v>
      </c>
      <c r="BS98" s="80">
        <f t="shared" si="24"/>
        <v>0.47916666666666663</v>
      </c>
      <c r="BT98" s="80">
        <f t="shared" si="25"/>
        <v>0</v>
      </c>
    </row>
    <row r="99" spans="1:72" ht="15.75" x14ac:dyDescent="0.5">
      <c r="A99" s="83">
        <v>8.8000000000000007</v>
      </c>
      <c r="B99" s="82">
        <v>56</v>
      </c>
      <c r="C99" s="82">
        <v>3</v>
      </c>
      <c r="D99" s="84">
        <v>0.496</v>
      </c>
      <c r="E99" s="82">
        <v>86</v>
      </c>
      <c r="F99" s="82">
        <v>3</v>
      </c>
      <c r="G99" s="29">
        <v>0</v>
      </c>
      <c r="H99" s="82">
        <v>54</v>
      </c>
      <c r="I99" s="82">
        <v>8</v>
      </c>
      <c r="J99" s="82">
        <v>4</v>
      </c>
      <c r="K99" s="80">
        <v>0</v>
      </c>
      <c r="L99" s="30">
        <v>179</v>
      </c>
      <c r="M99" s="82">
        <v>0</v>
      </c>
      <c r="P99">
        <v>12.5</v>
      </c>
      <c r="Q99">
        <v>60</v>
      </c>
      <c r="R99">
        <v>17</v>
      </c>
      <c r="S99">
        <v>1.8</v>
      </c>
      <c r="T99">
        <v>212</v>
      </c>
      <c r="U99">
        <v>2</v>
      </c>
      <c r="V99">
        <v>1</v>
      </c>
      <c r="W99">
        <v>39</v>
      </c>
      <c r="X99">
        <v>9</v>
      </c>
      <c r="Y99">
        <v>3</v>
      </c>
      <c r="Z99">
        <v>0</v>
      </c>
      <c r="AA99">
        <v>171</v>
      </c>
      <c r="AB99" s="106">
        <v>1</v>
      </c>
      <c r="AC99" s="107">
        <v>0</v>
      </c>
      <c r="AD99" s="108">
        <f t="shared" si="15"/>
        <v>1</v>
      </c>
      <c r="AE99" s="80">
        <f t="shared" si="16"/>
        <v>1</v>
      </c>
      <c r="AF99" s="80">
        <f t="shared" si="17"/>
        <v>0.82755094915973404</v>
      </c>
      <c r="AG99" s="106">
        <f t="shared" si="18"/>
        <v>0.82755094915973404</v>
      </c>
      <c r="AH99" s="108">
        <f t="shared" si="19"/>
        <v>0.17244905084026596</v>
      </c>
      <c r="AI99" s="106">
        <f t="shared" si="20"/>
        <v>-0.18928460364472088</v>
      </c>
      <c r="AJ99" s="108">
        <f t="shared" si="21"/>
        <v>100</v>
      </c>
      <c r="AK99" s="80">
        <f t="shared" si="22"/>
        <v>0.20838481427078856</v>
      </c>
      <c r="BM99">
        <v>0.74036892629833873</v>
      </c>
      <c r="BN99">
        <v>0</v>
      </c>
      <c r="BO99">
        <v>1</v>
      </c>
      <c r="BP99" s="80">
        <f t="shared" si="26"/>
        <v>44</v>
      </c>
      <c r="BQ99" s="80">
        <f t="shared" si="27"/>
        <v>51</v>
      </c>
      <c r="BR99" s="80">
        <f t="shared" si="23"/>
        <v>0.18518518518518523</v>
      </c>
      <c r="BS99" s="80">
        <f t="shared" si="24"/>
        <v>0.46875</v>
      </c>
      <c r="BT99" s="80">
        <f t="shared" si="25"/>
        <v>0</v>
      </c>
    </row>
    <row r="100" spans="1:72" ht="15.75" x14ac:dyDescent="0.5">
      <c r="A100" s="83">
        <v>12.5</v>
      </c>
      <c r="B100" s="82">
        <v>60</v>
      </c>
      <c r="C100" s="82">
        <v>17</v>
      </c>
      <c r="D100" s="84">
        <v>1.8</v>
      </c>
      <c r="E100" s="82">
        <v>212</v>
      </c>
      <c r="F100" s="82">
        <v>2</v>
      </c>
      <c r="G100" s="29">
        <v>1</v>
      </c>
      <c r="H100" s="82">
        <v>39</v>
      </c>
      <c r="I100" s="82">
        <v>9</v>
      </c>
      <c r="J100" s="82">
        <v>3</v>
      </c>
      <c r="K100" s="80">
        <v>0</v>
      </c>
      <c r="L100" s="30">
        <v>171</v>
      </c>
      <c r="M100" s="82">
        <v>1</v>
      </c>
      <c r="P100">
        <v>12.5</v>
      </c>
      <c r="Q100">
        <v>67</v>
      </c>
      <c r="R100">
        <v>10</v>
      </c>
      <c r="S100">
        <v>0.85599999999999998</v>
      </c>
      <c r="T100">
        <v>91</v>
      </c>
      <c r="U100">
        <v>3</v>
      </c>
      <c r="V100">
        <v>0</v>
      </c>
      <c r="W100">
        <v>33</v>
      </c>
      <c r="X100">
        <v>1</v>
      </c>
      <c r="Y100">
        <v>3</v>
      </c>
      <c r="Z100">
        <v>0</v>
      </c>
      <c r="AA100">
        <v>188</v>
      </c>
      <c r="AB100" s="106">
        <v>1</v>
      </c>
      <c r="AC100" s="107">
        <v>0</v>
      </c>
      <c r="AD100" s="108">
        <f t="shared" si="15"/>
        <v>1</v>
      </c>
      <c r="AE100" s="80">
        <f t="shared" si="16"/>
        <v>1</v>
      </c>
      <c r="AF100" s="80">
        <f t="shared" si="17"/>
        <v>0.75600983785627318</v>
      </c>
      <c r="AG100" s="106">
        <f t="shared" si="18"/>
        <v>0.75600983785627318</v>
      </c>
      <c r="AH100" s="108">
        <f t="shared" si="19"/>
        <v>0.24399016214372682</v>
      </c>
      <c r="AI100" s="106">
        <f t="shared" si="20"/>
        <v>-0.27970088984987451</v>
      </c>
      <c r="AJ100" s="108">
        <f t="shared" si="21"/>
        <v>100</v>
      </c>
      <c r="AK100" s="80">
        <f t="shared" si="22"/>
        <v>0.32273410996288165</v>
      </c>
      <c r="BM100">
        <v>0.74508170160765574</v>
      </c>
      <c r="BN100">
        <v>0</v>
      </c>
      <c r="BO100">
        <v>1</v>
      </c>
      <c r="BP100" s="80">
        <f t="shared" si="26"/>
        <v>44</v>
      </c>
      <c r="BQ100" s="80">
        <f t="shared" si="27"/>
        <v>52</v>
      </c>
      <c r="BR100" s="80">
        <f t="shared" si="23"/>
        <v>0.18518518518518523</v>
      </c>
      <c r="BS100" s="80">
        <f t="shared" si="24"/>
        <v>0.45833333333333337</v>
      </c>
      <c r="BT100" s="80">
        <f t="shared" si="25"/>
        <v>8.487654320987692E-3</v>
      </c>
    </row>
    <row r="101" spans="1:72" ht="15.75" x14ac:dyDescent="0.5">
      <c r="A101" s="83">
        <v>13.3</v>
      </c>
      <c r="B101" s="82">
        <v>58</v>
      </c>
      <c r="C101" s="82">
        <v>6</v>
      </c>
      <c r="D101" s="84">
        <v>0.40300000000000002</v>
      </c>
      <c r="E101" s="82">
        <v>157</v>
      </c>
      <c r="F101" s="82">
        <v>2</v>
      </c>
      <c r="G101" s="29">
        <v>1</v>
      </c>
      <c r="H101" s="82">
        <v>35</v>
      </c>
      <c r="I101" s="82">
        <v>16</v>
      </c>
      <c r="J101" s="82">
        <v>1</v>
      </c>
      <c r="K101" s="80">
        <v>1</v>
      </c>
      <c r="L101" s="30">
        <v>180</v>
      </c>
      <c r="M101" s="82">
        <v>0</v>
      </c>
      <c r="P101">
        <v>12.7</v>
      </c>
      <c r="Q101">
        <v>51</v>
      </c>
      <c r="R101">
        <v>7</v>
      </c>
      <c r="S101">
        <v>0.17199999999999999</v>
      </c>
      <c r="T101">
        <v>117</v>
      </c>
      <c r="U101">
        <v>5</v>
      </c>
      <c r="V101">
        <v>1</v>
      </c>
      <c r="W101">
        <v>33</v>
      </c>
      <c r="X101">
        <v>11</v>
      </c>
      <c r="Y101">
        <v>5</v>
      </c>
      <c r="Z101">
        <v>0</v>
      </c>
      <c r="AA101">
        <v>184</v>
      </c>
      <c r="AB101" s="106">
        <v>1</v>
      </c>
      <c r="AC101" s="107">
        <v>0</v>
      </c>
      <c r="AD101" s="108">
        <f t="shared" si="15"/>
        <v>1</v>
      </c>
      <c r="AE101" s="80">
        <f t="shared" si="16"/>
        <v>1</v>
      </c>
      <c r="AF101" s="80">
        <f t="shared" si="17"/>
        <v>0.72837966733672244</v>
      </c>
      <c r="AG101" s="106">
        <f t="shared" si="18"/>
        <v>0.72837966733672244</v>
      </c>
      <c r="AH101" s="108">
        <f t="shared" si="19"/>
        <v>0.27162033266327756</v>
      </c>
      <c r="AI101" s="106">
        <f t="shared" si="20"/>
        <v>-0.31693284566337293</v>
      </c>
      <c r="AJ101" s="108">
        <f t="shared" si="21"/>
        <v>100</v>
      </c>
      <c r="AK101" s="80">
        <f t="shared" si="22"/>
        <v>0.3729103719444028</v>
      </c>
      <c r="BM101">
        <v>0.7539648783511681</v>
      </c>
      <c r="BN101">
        <v>1</v>
      </c>
      <c r="BO101">
        <v>0</v>
      </c>
      <c r="BP101" s="80">
        <f t="shared" si="26"/>
        <v>45</v>
      </c>
      <c r="BQ101" s="80">
        <f t="shared" si="27"/>
        <v>52</v>
      </c>
      <c r="BR101" s="80">
        <f t="shared" si="23"/>
        <v>0.16666666666666663</v>
      </c>
      <c r="BS101" s="80">
        <f t="shared" si="24"/>
        <v>0.45833333333333337</v>
      </c>
      <c r="BT101" s="80">
        <f t="shared" si="25"/>
        <v>0</v>
      </c>
    </row>
    <row r="102" spans="1:72" ht="15.75" x14ac:dyDescent="0.5">
      <c r="A102" s="83">
        <v>12.5</v>
      </c>
      <c r="B102" s="82">
        <v>67</v>
      </c>
      <c r="C102" s="82">
        <v>10</v>
      </c>
      <c r="D102" s="84">
        <v>0.85599999999999998</v>
      </c>
      <c r="E102" s="82">
        <v>91</v>
      </c>
      <c r="F102" s="82">
        <v>3</v>
      </c>
      <c r="G102" s="29">
        <v>0</v>
      </c>
      <c r="H102" s="82">
        <v>33</v>
      </c>
      <c r="I102" s="82">
        <v>1</v>
      </c>
      <c r="J102" s="82">
        <v>3</v>
      </c>
      <c r="K102" s="80">
        <v>0</v>
      </c>
      <c r="L102" s="30">
        <v>188</v>
      </c>
      <c r="M102" s="82">
        <v>1</v>
      </c>
      <c r="P102">
        <v>12.7</v>
      </c>
      <c r="Q102">
        <v>65</v>
      </c>
      <c r="R102">
        <v>6</v>
      </c>
      <c r="S102">
        <v>0.89900000000000002</v>
      </c>
      <c r="T102">
        <v>165</v>
      </c>
      <c r="U102">
        <v>1</v>
      </c>
      <c r="V102">
        <v>1</v>
      </c>
      <c r="W102">
        <v>60</v>
      </c>
      <c r="X102">
        <v>9</v>
      </c>
      <c r="Y102">
        <v>5</v>
      </c>
      <c r="Z102">
        <v>0</v>
      </c>
      <c r="AA102">
        <v>174</v>
      </c>
      <c r="AB102" s="106">
        <v>0</v>
      </c>
      <c r="AC102" s="107">
        <v>1</v>
      </c>
      <c r="AD102" s="108">
        <f t="shared" si="15"/>
        <v>1</v>
      </c>
      <c r="AE102" s="80">
        <f t="shared" si="16"/>
        <v>0</v>
      </c>
      <c r="AF102" s="80">
        <f t="shared" si="17"/>
        <v>8.3596733764287307E-2</v>
      </c>
      <c r="AG102" s="106">
        <f t="shared" si="18"/>
        <v>8.3596733764287307E-2</v>
      </c>
      <c r="AH102" s="108">
        <f t="shared" si="19"/>
        <v>0.91640326623571267</v>
      </c>
      <c r="AI102" s="106">
        <f t="shared" si="20"/>
        <v>-8.7298764206057269E-2</v>
      </c>
      <c r="AJ102" s="108">
        <f t="shared" si="21"/>
        <v>100</v>
      </c>
      <c r="AK102" s="80">
        <f t="shared" si="22"/>
        <v>9.1222649290279789E-2</v>
      </c>
      <c r="BM102">
        <v>0.75600983785627318</v>
      </c>
      <c r="BN102">
        <v>0</v>
      </c>
      <c r="BO102">
        <v>1</v>
      </c>
      <c r="BP102" s="80">
        <f t="shared" si="26"/>
        <v>45</v>
      </c>
      <c r="BQ102" s="80">
        <f t="shared" si="27"/>
        <v>53</v>
      </c>
      <c r="BR102" s="80">
        <f t="shared" si="23"/>
        <v>0.16666666666666663</v>
      </c>
      <c r="BS102" s="80">
        <f t="shared" si="24"/>
        <v>0.44791666666666663</v>
      </c>
      <c r="BT102" s="80">
        <f t="shared" si="25"/>
        <v>8.2947530864197396E-3</v>
      </c>
    </row>
    <row r="103" spans="1:72" ht="15.75" x14ac:dyDescent="0.5">
      <c r="A103" s="83">
        <v>13.2</v>
      </c>
      <c r="B103" s="82">
        <v>73</v>
      </c>
      <c r="C103" s="82">
        <v>15</v>
      </c>
      <c r="D103" s="84">
        <v>1.8360000000000001</v>
      </c>
      <c r="E103" s="82">
        <v>169</v>
      </c>
      <c r="F103" s="82">
        <v>0</v>
      </c>
      <c r="G103" s="29">
        <v>1</v>
      </c>
      <c r="H103" s="82">
        <v>36</v>
      </c>
      <c r="I103" s="82">
        <v>7</v>
      </c>
      <c r="J103" s="82">
        <v>2</v>
      </c>
      <c r="K103" s="80">
        <v>1</v>
      </c>
      <c r="L103" s="30">
        <v>187</v>
      </c>
      <c r="M103" s="82">
        <v>0</v>
      </c>
      <c r="P103">
        <v>12.8</v>
      </c>
      <c r="Q103">
        <v>70</v>
      </c>
      <c r="R103">
        <v>13</v>
      </c>
      <c r="S103">
        <v>1.4159999999999999</v>
      </c>
      <c r="T103">
        <v>209</v>
      </c>
      <c r="U103">
        <v>2</v>
      </c>
      <c r="V103">
        <v>1</v>
      </c>
      <c r="W103">
        <v>45</v>
      </c>
      <c r="X103">
        <v>6</v>
      </c>
      <c r="Y103">
        <v>3</v>
      </c>
      <c r="Z103">
        <v>0</v>
      </c>
      <c r="AA103">
        <v>175</v>
      </c>
      <c r="AB103" s="106">
        <v>1</v>
      </c>
      <c r="AC103" s="107">
        <v>0</v>
      </c>
      <c r="AD103" s="108">
        <f t="shared" si="15"/>
        <v>1</v>
      </c>
      <c r="AE103" s="80">
        <f t="shared" si="16"/>
        <v>1</v>
      </c>
      <c r="AF103" s="80">
        <f t="shared" si="17"/>
        <v>0.70107533132855837</v>
      </c>
      <c r="AG103" s="106">
        <f t="shared" si="18"/>
        <v>0.70107533132855837</v>
      </c>
      <c r="AH103" s="108">
        <f t="shared" si="19"/>
        <v>0.29892466867144163</v>
      </c>
      <c r="AI103" s="106">
        <f t="shared" si="20"/>
        <v>-0.35513993505568442</v>
      </c>
      <c r="AJ103" s="108">
        <f t="shared" si="21"/>
        <v>100</v>
      </c>
      <c r="AK103" s="80">
        <f t="shared" si="22"/>
        <v>0.42638024091501064</v>
      </c>
      <c r="BM103">
        <v>0.75669415551079489</v>
      </c>
      <c r="BN103">
        <v>1</v>
      </c>
      <c r="BO103">
        <v>0</v>
      </c>
      <c r="BP103" s="80">
        <f t="shared" si="26"/>
        <v>46</v>
      </c>
      <c r="BQ103" s="80">
        <f t="shared" si="27"/>
        <v>53</v>
      </c>
      <c r="BR103" s="80">
        <f t="shared" si="23"/>
        <v>0.14814814814814814</v>
      </c>
      <c r="BS103" s="80">
        <f t="shared" si="24"/>
        <v>0.44791666666666663</v>
      </c>
      <c r="BT103" s="80">
        <f t="shared" si="25"/>
        <v>8.2947530864197396E-3</v>
      </c>
    </row>
    <row r="104" spans="1:72" ht="15.75" x14ac:dyDescent="0.5">
      <c r="A104" s="83">
        <v>11.1</v>
      </c>
      <c r="B104" s="82">
        <v>70</v>
      </c>
      <c r="C104" s="82">
        <v>20</v>
      </c>
      <c r="D104" s="84">
        <v>0.40799999999999997</v>
      </c>
      <c r="E104" s="82">
        <v>175</v>
      </c>
      <c r="F104" s="82">
        <v>2</v>
      </c>
      <c r="G104" s="29">
        <v>0</v>
      </c>
      <c r="H104" s="82">
        <v>42</v>
      </c>
      <c r="I104" s="82">
        <v>7</v>
      </c>
      <c r="J104" s="82">
        <v>6</v>
      </c>
      <c r="K104" s="80">
        <v>0</v>
      </c>
      <c r="L104" s="30">
        <v>168</v>
      </c>
      <c r="M104" s="82">
        <v>0</v>
      </c>
      <c r="P104">
        <v>12.9</v>
      </c>
      <c r="Q104">
        <v>60</v>
      </c>
      <c r="R104">
        <v>5</v>
      </c>
      <c r="S104">
        <v>1.0720000000000001</v>
      </c>
      <c r="T104">
        <v>178</v>
      </c>
      <c r="U104">
        <v>2</v>
      </c>
      <c r="V104">
        <v>1</v>
      </c>
      <c r="W104">
        <v>38</v>
      </c>
      <c r="X104">
        <v>13</v>
      </c>
      <c r="Y104">
        <v>2</v>
      </c>
      <c r="Z104">
        <v>1</v>
      </c>
      <c r="AA104">
        <v>183</v>
      </c>
      <c r="AB104" s="106">
        <v>1</v>
      </c>
      <c r="AC104" s="107">
        <v>0</v>
      </c>
      <c r="AD104" s="108">
        <f t="shared" si="15"/>
        <v>1</v>
      </c>
      <c r="AE104" s="80">
        <f t="shared" si="16"/>
        <v>1</v>
      </c>
      <c r="AF104" s="80">
        <f t="shared" si="17"/>
        <v>0.54777625622963433</v>
      </c>
      <c r="AG104" s="106">
        <f t="shared" si="18"/>
        <v>0.54777625622963433</v>
      </c>
      <c r="AH104" s="108">
        <f t="shared" si="19"/>
        <v>0.45222374377036567</v>
      </c>
      <c r="AI104" s="106">
        <f t="shared" si="20"/>
        <v>-0.60188836695957393</v>
      </c>
      <c r="AJ104" s="108">
        <f t="shared" si="21"/>
        <v>100</v>
      </c>
      <c r="AK104" s="80">
        <f t="shared" si="22"/>
        <v>0.82556288014935075</v>
      </c>
      <c r="BM104">
        <v>0.76267686134553681</v>
      </c>
      <c r="BN104">
        <v>1</v>
      </c>
      <c r="BO104">
        <v>0</v>
      </c>
      <c r="BP104" s="80">
        <f t="shared" si="26"/>
        <v>47</v>
      </c>
      <c r="BQ104" s="80">
        <f t="shared" si="27"/>
        <v>53</v>
      </c>
      <c r="BR104" s="80">
        <f t="shared" si="23"/>
        <v>0.12962962962962965</v>
      </c>
      <c r="BS104" s="80">
        <f t="shared" si="24"/>
        <v>0.44791666666666663</v>
      </c>
      <c r="BT104" s="80">
        <f t="shared" si="25"/>
        <v>8.2947530864197396E-3</v>
      </c>
    </row>
    <row r="105" spans="1:72" ht="15.75" x14ac:dyDescent="0.5">
      <c r="A105" s="83">
        <v>8.3000000000000007</v>
      </c>
      <c r="B105" s="82">
        <v>49</v>
      </c>
      <c r="C105" s="82">
        <v>4</v>
      </c>
      <c r="D105" s="84">
        <v>0.124</v>
      </c>
      <c r="E105" s="82">
        <v>77</v>
      </c>
      <c r="F105" s="82">
        <v>3</v>
      </c>
      <c r="G105" s="29">
        <v>0</v>
      </c>
      <c r="H105" s="82">
        <v>29</v>
      </c>
      <c r="I105" s="82">
        <v>10</v>
      </c>
      <c r="J105" s="82">
        <v>1</v>
      </c>
      <c r="K105" s="80">
        <v>1</v>
      </c>
      <c r="L105" s="30">
        <v>175</v>
      </c>
      <c r="M105" s="82">
        <v>0</v>
      </c>
      <c r="P105">
        <v>13.1</v>
      </c>
      <c r="Q105">
        <v>61</v>
      </c>
      <c r="R105">
        <v>7</v>
      </c>
      <c r="S105">
        <v>0.66200000000000003</v>
      </c>
      <c r="T105">
        <v>124</v>
      </c>
      <c r="U105">
        <v>2</v>
      </c>
      <c r="V105">
        <v>1</v>
      </c>
      <c r="W105">
        <v>52</v>
      </c>
      <c r="X105">
        <v>15</v>
      </c>
      <c r="Y105">
        <v>3</v>
      </c>
      <c r="Z105">
        <v>0</v>
      </c>
      <c r="AA105">
        <v>191</v>
      </c>
      <c r="AB105" s="106">
        <v>1</v>
      </c>
      <c r="AC105" s="107">
        <v>0</v>
      </c>
      <c r="AD105" s="108">
        <f t="shared" si="15"/>
        <v>1</v>
      </c>
      <c r="AE105" s="80">
        <f t="shared" si="16"/>
        <v>1</v>
      </c>
      <c r="AF105" s="80">
        <f t="shared" si="17"/>
        <v>0.51708949875272481</v>
      </c>
      <c r="AG105" s="106">
        <f t="shared" si="18"/>
        <v>0.51708949875272481</v>
      </c>
      <c r="AH105" s="108">
        <f t="shared" si="19"/>
        <v>0.48291050124727519</v>
      </c>
      <c r="AI105" s="106">
        <f t="shared" si="20"/>
        <v>-0.65953930774841241</v>
      </c>
      <c r="AJ105" s="108">
        <f t="shared" si="21"/>
        <v>100</v>
      </c>
      <c r="AK105" s="80">
        <f t="shared" si="22"/>
        <v>0.93390119585121534</v>
      </c>
      <c r="BM105">
        <v>0.76363825505761584</v>
      </c>
      <c r="BN105">
        <v>1</v>
      </c>
      <c r="BO105">
        <v>0</v>
      </c>
      <c r="BP105" s="80">
        <f t="shared" si="26"/>
        <v>48</v>
      </c>
      <c r="BQ105" s="80">
        <f t="shared" si="27"/>
        <v>53</v>
      </c>
      <c r="BR105" s="80">
        <f t="shared" si="23"/>
        <v>0.11111111111111116</v>
      </c>
      <c r="BS105" s="80">
        <f t="shared" si="24"/>
        <v>0.44791666666666663</v>
      </c>
      <c r="BT105" s="80">
        <f t="shared" si="25"/>
        <v>0</v>
      </c>
    </row>
    <row r="106" spans="1:72" ht="15.75" x14ac:dyDescent="0.5">
      <c r="A106" s="83">
        <v>9.3000000000000007</v>
      </c>
      <c r="B106" s="82">
        <v>55</v>
      </c>
      <c r="C106" s="82">
        <v>11</v>
      </c>
      <c r="D106" s="84">
        <v>8.5000000000000006E-2</v>
      </c>
      <c r="E106" s="82">
        <v>125</v>
      </c>
      <c r="F106" s="82">
        <v>7</v>
      </c>
      <c r="G106" s="29">
        <v>0</v>
      </c>
      <c r="H106" s="82">
        <v>38</v>
      </c>
      <c r="I106" s="82">
        <v>4</v>
      </c>
      <c r="J106" s="82">
        <v>5</v>
      </c>
      <c r="K106" s="80">
        <v>0</v>
      </c>
      <c r="L106" s="30">
        <v>169</v>
      </c>
      <c r="M106" s="82">
        <v>1</v>
      </c>
      <c r="P106">
        <v>13.1</v>
      </c>
      <c r="Q106">
        <v>61</v>
      </c>
      <c r="R106">
        <v>7</v>
      </c>
      <c r="S106">
        <v>0.96</v>
      </c>
      <c r="T106">
        <v>213</v>
      </c>
      <c r="U106">
        <v>2</v>
      </c>
      <c r="V106">
        <v>1</v>
      </c>
      <c r="W106">
        <v>30</v>
      </c>
      <c r="X106">
        <v>10</v>
      </c>
      <c r="Y106">
        <v>5</v>
      </c>
      <c r="Z106">
        <v>1</v>
      </c>
      <c r="AA106">
        <v>173</v>
      </c>
      <c r="AB106" s="106">
        <v>1</v>
      </c>
      <c r="AC106" s="107">
        <v>0</v>
      </c>
      <c r="AD106" s="108">
        <f t="shared" si="15"/>
        <v>1</v>
      </c>
      <c r="AE106" s="80">
        <f t="shared" si="16"/>
        <v>1</v>
      </c>
      <c r="AF106" s="80">
        <f t="shared" si="17"/>
        <v>0.4621849902576769</v>
      </c>
      <c r="AG106" s="106">
        <f t="shared" si="18"/>
        <v>0.4621849902576769</v>
      </c>
      <c r="AH106" s="108">
        <f t="shared" si="19"/>
        <v>0.5378150097423231</v>
      </c>
      <c r="AI106" s="106">
        <f t="shared" si="20"/>
        <v>-0.77179005623066188</v>
      </c>
      <c r="AJ106" s="108">
        <f t="shared" si="21"/>
        <v>0</v>
      </c>
      <c r="AK106" s="80">
        <f t="shared" si="22"/>
        <v>1.1636358191608105</v>
      </c>
      <c r="BM106">
        <v>0.76829277980532551</v>
      </c>
      <c r="BN106">
        <v>0</v>
      </c>
      <c r="BO106">
        <v>1</v>
      </c>
      <c r="BP106" s="80">
        <f t="shared" si="26"/>
        <v>48</v>
      </c>
      <c r="BQ106" s="80">
        <f t="shared" si="27"/>
        <v>54</v>
      </c>
      <c r="BR106" s="80">
        <f t="shared" si="23"/>
        <v>0.11111111111111116</v>
      </c>
      <c r="BS106" s="80">
        <f t="shared" si="24"/>
        <v>0.4375</v>
      </c>
      <c r="BT106" s="80">
        <f t="shared" si="25"/>
        <v>0</v>
      </c>
    </row>
    <row r="107" spans="1:72" ht="15.75" x14ac:dyDescent="0.5">
      <c r="A107" s="83">
        <v>8.1999999999999993</v>
      </c>
      <c r="B107" s="82">
        <v>49</v>
      </c>
      <c r="C107" s="82">
        <v>13</v>
      </c>
      <c r="D107" s="84">
        <v>0.85199999999999998</v>
      </c>
      <c r="E107" s="82">
        <v>102</v>
      </c>
      <c r="F107" s="82">
        <v>3</v>
      </c>
      <c r="G107" s="29">
        <v>0</v>
      </c>
      <c r="H107" s="82">
        <v>37</v>
      </c>
      <c r="I107" s="82">
        <v>9</v>
      </c>
      <c r="J107" s="82">
        <v>4</v>
      </c>
      <c r="K107" s="80">
        <v>0</v>
      </c>
      <c r="L107" s="30">
        <v>168</v>
      </c>
      <c r="M107" s="82">
        <v>1</v>
      </c>
      <c r="P107">
        <v>13.2</v>
      </c>
      <c r="Q107">
        <v>73</v>
      </c>
      <c r="R107">
        <v>15</v>
      </c>
      <c r="S107">
        <v>1.8360000000000001</v>
      </c>
      <c r="T107">
        <v>169</v>
      </c>
      <c r="U107">
        <v>0</v>
      </c>
      <c r="V107">
        <v>1</v>
      </c>
      <c r="W107">
        <v>36</v>
      </c>
      <c r="X107">
        <v>7</v>
      </c>
      <c r="Y107">
        <v>2</v>
      </c>
      <c r="Z107">
        <v>1</v>
      </c>
      <c r="AA107">
        <v>187</v>
      </c>
      <c r="AB107" s="106">
        <v>0</v>
      </c>
      <c r="AC107" s="107">
        <v>1</v>
      </c>
      <c r="AD107" s="108">
        <f t="shared" si="15"/>
        <v>1</v>
      </c>
      <c r="AE107" s="80">
        <f t="shared" si="16"/>
        <v>0</v>
      </c>
      <c r="AF107" s="80">
        <f t="shared" si="17"/>
        <v>0.58485098643486122</v>
      </c>
      <c r="AG107" s="106">
        <f t="shared" si="18"/>
        <v>0.58485098643486122</v>
      </c>
      <c r="AH107" s="108">
        <f t="shared" si="19"/>
        <v>0.41514901356513878</v>
      </c>
      <c r="AI107" s="106">
        <f t="shared" si="20"/>
        <v>-0.87911775436956452</v>
      </c>
      <c r="AJ107" s="108">
        <f t="shared" si="21"/>
        <v>0</v>
      </c>
      <c r="AK107" s="80">
        <f t="shared" si="22"/>
        <v>1.4087736386806937</v>
      </c>
      <c r="BM107">
        <v>0.77501908186226443</v>
      </c>
      <c r="BN107">
        <v>0</v>
      </c>
      <c r="BO107">
        <v>1</v>
      </c>
      <c r="BP107" s="80">
        <f t="shared" si="26"/>
        <v>48</v>
      </c>
      <c r="BQ107" s="80">
        <f t="shared" si="27"/>
        <v>55</v>
      </c>
      <c r="BR107" s="80">
        <f t="shared" si="23"/>
        <v>0.11111111111111116</v>
      </c>
      <c r="BS107" s="80">
        <f t="shared" si="24"/>
        <v>0.42708333333333337</v>
      </c>
      <c r="BT107" s="80">
        <f t="shared" si="25"/>
        <v>0</v>
      </c>
    </row>
    <row r="108" spans="1:72" ht="15.75" x14ac:dyDescent="0.5">
      <c r="A108" s="83">
        <v>14.8</v>
      </c>
      <c r="B108" s="82">
        <v>74</v>
      </c>
      <c r="C108" s="82">
        <v>6</v>
      </c>
      <c r="D108" s="84">
        <v>1.927</v>
      </c>
      <c r="E108" s="82">
        <v>249</v>
      </c>
      <c r="F108" s="82">
        <v>2</v>
      </c>
      <c r="G108" s="29">
        <v>1</v>
      </c>
      <c r="H108" s="82">
        <v>29</v>
      </c>
      <c r="I108" s="82">
        <v>7</v>
      </c>
      <c r="J108" s="82">
        <v>2</v>
      </c>
      <c r="K108" s="80">
        <v>0</v>
      </c>
      <c r="L108" s="30">
        <v>171</v>
      </c>
      <c r="M108" s="82">
        <v>1</v>
      </c>
      <c r="P108">
        <v>13.3</v>
      </c>
      <c r="Q108">
        <v>58</v>
      </c>
      <c r="R108">
        <v>6</v>
      </c>
      <c r="S108">
        <v>0.40300000000000002</v>
      </c>
      <c r="T108">
        <v>157</v>
      </c>
      <c r="U108">
        <v>2</v>
      </c>
      <c r="V108">
        <v>1</v>
      </c>
      <c r="W108">
        <v>35</v>
      </c>
      <c r="X108">
        <v>16</v>
      </c>
      <c r="Y108">
        <v>1</v>
      </c>
      <c r="Z108">
        <v>1</v>
      </c>
      <c r="AA108">
        <v>180</v>
      </c>
      <c r="AB108" s="106">
        <v>0</v>
      </c>
      <c r="AC108" s="107">
        <v>1</v>
      </c>
      <c r="AD108" s="108">
        <f t="shared" si="15"/>
        <v>1</v>
      </c>
      <c r="AE108" s="80">
        <f t="shared" si="16"/>
        <v>0</v>
      </c>
      <c r="AF108" s="80">
        <f t="shared" si="17"/>
        <v>0.45371801049022109</v>
      </c>
      <c r="AG108" s="106">
        <f t="shared" si="18"/>
        <v>0.45371801049022109</v>
      </c>
      <c r="AH108" s="108">
        <f t="shared" si="19"/>
        <v>0.54628198950977891</v>
      </c>
      <c r="AI108" s="106">
        <f t="shared" si="20"/>
        <v>-0.6046199722553941</v>
      </c>
      <c r="AJ108" s="108">
        <f t="shared" si="21"/>
        <v>100</v>
      </c>
      <c r="AK108" s="80">
        <f t="shared" si="22"/>
        <v>0.83055641445799333</v>
      </c>
      <c r="BM108">
        <v>0.77545308186482864</v>
      </c>
      <c r="BN108">
        <v>0</v>
      </c>
      <c r="BO108">
        <v>1</v>
      </c>
      <c r="BP108" s="80">
        <f t="shared" si="26"/>
        <v>48</v>
      </c>
      <c r="BQ108" s="80">
        <f t="shared" si="27"/>
        <v>56</v>
      </c>
      <c r="BR108" s="80">
        <f t="shared" si="23"/>
        <v>0.11111111111111116</v>
      </c>
      <c r="BS108" s="80">
        <f t="shared" si="24"/>
        <v>0.41666666666666663</v>
      </c>
      <c r="BT108" s="80">
        <f t="shared" si="25"/>
        <v>0</v>
      </c>
    </row>
    <row r="109" spans="1:72" ht="15.75" x14ac:dyDescent="0.5">
      <c r="A109" s="83">
        <v>10.7</v>
      </c>
      <c r="B109" s="82">
        <v>53</v>
      </c>
      <c r="C109" s="82">
        <v>4</v>
      </c>
      <c r="D109" s="84">
        <v>1.018</v>
      </c>
      <c r="E109" s="82">
        <v>134</v>
      </c>
      <c r="F109" s="82">
        <v>1</v>
      </c>
      <c r="G109" s="29">
        <v>1</v>
      </c>
      <c r="H109" s="82">
        <v>36</v>
      </c>
      <c r="I109" s="82">
        <v>10</v>
      </c>
      <c r="J109" s="82">
        <v>4</v>
      </c>
      <c r="K109" s="80">
        <v>0</v>
      </c>
      <c r="L109" s="30">
        <v>182</v>
      </c>
      <c r="M109" s="82">
        <v>0</v>
      </c>
      <c r="P109">
        <v>13.4</v>
      </c>
      <c r="Q109">
        <v>71</v>
      </c>
      <c r="R109">
        <v>5</v>
      </c>
      <c r="S109">
        <v>1.28</v>
      </c>
      <c r="T109">
        <v>141</v>
      </c>
      <c r="U109">
        <v>2</v>
      </c>
      <c r="V109">
        <v>1</v>
      </c>
      <c r="W109">
        <v>28</v>
      </c>
      <c r="X109">
        <v>9</v>
      </c>
      <c r="Y109">
        <v>1</v>
      </c>
      <c r="Z109">
        <v>1</v>
      </c>
      <c r="AA109">
        <v>186</v>
      </c>
      <c r="AB109" s="106">
        <v>0</v>
      </c>
      <c r="AC109" s="107">
        <v>1</v>
      </c>
      <c r="AD109" s="108">
        <f t="shared" si="15"/>
        <v>1</v>
      </c>
      <c r="AE109" s="80">
        <f t="shared" si="16"/>
        <v>0</v>
      </c>
      <c r="AF109" s="80">
        <f t="shared" si="17"/>
        <v>0.73268148188835902</v>
      </c>
      <c r="AG109" s="106">
        <f t="shared" si="18"/>
        <v>0.73268148188835902</v>
      </c>
      <c r="AH109" s="108">
        <f t="shared" si="19"/>
        <v>0.26731851811164098</v>
      </c>
      <c r="AI109" s="106">
        <f t="shared" si="20"/>
        <v>-1.3193143798544047</v>
      </c>
      <c r="AJ109" s="108">
        <f t="shared" si="21"/>
        <v>0</v>
      </c>
      <c r="AK109" s="80">
        <f t="shared" si="22"/>
        <v>2.7408556917944873</v>
      </c>
      <c r="BM109">
        <v>0.77664209412023832</v>
      </c>
      <c r="BN109">
        <v>0</v>
      </c>
      <c r="BO109">
        <v>1</v>
      </c>
      <c r="BP109" s="80">
        <f t="shared" si="26"/>
        <v>48</v>
      </c>
      <c r="BQ109" s="80">
        <f t="shared" si="27"/>
        <v>57</v>
      </c>
      <c r="BR109" s="80">
        <f t="shared" si="23"/>
        <v>0.11111111111111116</v>
      </c>
      <c r="BS109" s="80">
        <f t="shared" si="24"/>
        <v>0.40625</v>
      </c>
      <c r="BT109" s="80">
        <f t="shared" si="25"/>
        <v>0</v>
      </c>
    </row>
    <row r="110" spans="1:72" ht="15.75" x14ac:dyDescent="0.5">
      <c r="A110" s="83">
        <v>8.8000000000000007</v>
      </c>
      <c r="B110" s="82">
        <v>58</v>
      </c>
      <c r="C110" s="82">
        <v>13</v>
      </c>
      <c r="D110" s="84">
        <v>0.86399999999999999</v>
      </c>
      <c r="E110" s="82">
        <v>129</v>
      </c>
      <c r="F110" s="82">
        <v>4</v>
      </c>
      <c r="G110" s="29">
        <v>0</v>
      </c>
      <c r="H110" s="82">
        <v>61</v>
      </c>
      <c r="I110" s="82">
        <v>8</v>
      </c>
      <c r="J110" s="82">
        <v>5</v>
      </c>
      <c r="K110" s="80">
        <v>0</v>
      </c>
      <c r="L110" s="30">
        <v>168</v>
      </c>
      <c r="M110" s="82">
        <v>1</v>
      </c>
      <c r="P110">
        <v>13.6</v>
      </c>
      <c r="Q110">
        <v>66</v>
      </c>
      <c r="R110">
        <v>17</v>
      </c>
      <c r="S110">
        <v>2.62</v>
      </c>
      <c r="T110">
        <v>103</v>
      </c>
      <c r="U110">
        <v>2</v>
      </c>
      <c r="V110">
        <v>1</v>
      </c>
      <c r="W110">
        <v>39</v>
      </c>
      <c r="X110">
        <v>8</v>
      </c>
      <c r="Y110">
        <v>3</v>
      </c>
      <c r="Z110">
        <v>0</v>
      </c>
      <c r="AA110">
        <v>172</v>
      </c>
      <c r="AB110" s="106">
        <v>0</v>
      </c>
      <c r="AC110" s="107">
        <v>1</v>
      </c>
      <c r="AD110" s="108">
        <f t="shared" si="15"/>
        <v>1</v>
      </c>
      <c r="AE110" s="80">
        <f t="shared" si="16"/>
        <v>0</v>
      </c>
      <c r="AF110" s="80">
        <f t="shared" si="17"/>
        <v>0.61238294122129766</v>
      </c>
      <c r="AG110" s="106">
        <f t="shared" si="18"/>
        <v>0.61238294122129766</v>
      </c>
      <c r="AH110" s="108">
        <f t="shared" si="19"/>
        <v>0.38761705877870234</v>
      </c>
      <c r="AI110" s="106">
        <f t="shared" si="20"/>
        <v>-0.94773738863703294</v>
      </c>
      <c r="AJ110" s="108">
        <f t="shared" si="21"/>
        <v>0</v>
      </c>
      <c r="AK110" s="80">
        <f t="shared" si="22"/>
        <v>1.5798658169245288</v>
      </c>
      <c r="BM110">
        <v>0.77866915265899206</v>
      </c>
      <c r="BN110">
        <v>0</v>
      </c>
      <c r="BO110">
        <v>1</v>
      </c>
      <c r="BP110" s="80">
        <f t="shared" si="26"/>
        <v>48</v>
      </c>
      <c r="BQ110" s="80">
        <f t="shared" si="27"/>
        <v>58</v>
      </c>
      <c r="BR110" s="80">
        <f t="shared" si="23"/>
        <v>0.11111111111111116</v>
      </c>
      <c r="BS110" s="80">
        <f t="shared" si="24"/>
        <v>0.39583333333333337</v>
      </c>
      <c r="BT110" s="80">
        <f t="shared" si="25"/>
        <v>7.3302469135802803E-3</v>
      </c>
    </row>
    <row r="111" spans="1:72" ht="15.75" x14ac:dyDescent="0.5">
      <c r="A111" s="83">
        <v>9.6999999999999993</v>
      </c>
      <c r="B111" s="82">
        <v>54</v>
      </c>
      <c r="C111" s="82">
        <v>2</v>
      </c>
      <c r="D111" s="84">
        <v>0.626</v>
      </c>
      <c r="E111" s="82">
        <v>51</v>
      </c>
      <c r="F111" s="82">
        <v>2</v>
      </c>
      <c r="G111" s="29">
        <v>0</v>
      </c>
      <c r="H111" s="82">
        <v>38</v>
      </c>
      <c r="I111" s="82">
        <v>8</v>
      </c>
      <c r="J111" s="82">
        <v>3</v>
      </c>
      <c r="K111" s="80">
        <v>0</v>
      </c>
      <c r="L111" s="30">
        <v>193</v>
      </c>
      <c r="M111" s="82">
        <v>1</v>
      </c>
      <c r="P111">
        <v>13.8</v>
      </c>
      <c r="Q111">
        <v>63</v>
      </c>
      <c r="R111">
        <v>12</v>
      </c>
      <c r="S111">
        <v>0.61199999999999999</v>
      </c>
      <c r="T111">
        <v>148</v>
      </c>
      <c r="U111">
        <v>3</v>
      </c>
      <c r="V111">
        <v>0</v>
      </c>
      <c r="W111">
        <v>35</v>
      </c>
      <c r="X111">
        <v>10</v>
      </c>
      <c r="Y111">
        <v>2</v>
      </c>
      <c r="Z111">
        <v>0</v>
      </c>
      <c r="AA111">
        <v>185</v>
      </c>
      <c r="AB111" s="106">
        <v>1</v>
      </c>
      <c r="AC111" s="107">
        <v>0</v>
      </c>
      <c r="AD111" s="108">
        <f t="shared" si="15"/>
        <v>1</v>
      </c>
      <c r="AE111" s="80">
        <f t="shared" si="16"/>
        <v>1</v>
      </c>
      <c r="AF111" s="80">
        <f t="shared" si="17"/>
        <v>0.8886305062569374</v>
      </c>
      <c r="AG111" s="106">
        <f t="shared" si="18"/>
        <v>0.8886305062569374</v>
      </c>
      <c r="AH111" s="108">
        <f t="shared" si="19"/>
        <v>0.1113694937430626</v>
      </c>
      <c r="AI111" s="106">
        <f t="shared" si="20"/>
        <v>-0.11807375837308287</v>
      </c>
      <c r="AJ111" s="108">
        <f t="shared" si="21"/>
        <v>100</v>
      </c>
      <c r="AK111" s="80">
        <f t="shared" si="22"/>
        <v>0.12532711060322452</v>
      </c>
      <c r="BM111">
        <v>0.78046477213639232</v>
      </c>
      <c r="BN111">
        <v>1</v>
      </c>
      <c r="BO111">
        <v>0</v>
      </c>
      <c r="BP111" s="80">
        <f t="shared" si="26"/>
        <v>49</v>
      </c>
      <c r="BQ111" s="80">
        <f t="shared" si="27"/>
        <v>58</v>
      </c>
      <c r="BR111" s="80">
        <f t="shared" si="23"/>
        <v>9.259259259259256E-2</v>
      </c>
      <c r="BS111" s="80">
        <f t="shared" si="24"/>
        <v>0.39583333333333337</v>
      </c>
      <c r="BT111" s="80">
        <f t="shared" si="25"/>
        <v>0</v>
      </c>
    </row>
    <row r="112" spans="1:72" ht="15.75" x14ac:dyDescent="0.5">
      <c r="A112" s="83">
        <v>9.6999999999999993</v>
      </c>
      <c r="B112" s="82">
        <v>55</v>
      </c>
      <c r="C112" s="82">
        <v>4</v>
      </c>
      <c r="D112" s="84">
        <v>1.3839999999999999</v>
      </c>
      <c r="E112" s="82">
        <v>33</v>
      </c>
      <c r="F112" s="82">
        <v>2</v>
      </c>
      <c r="G112" s="29">
        <v>0</v>
      </c>
      <c r="H112" s="82">
        <v>27</v>
      </c>
      <c r="I112" s="82">
        <v>10</v>
      </c>
      <c r="J112" s="82">
        <v>1</v>
      </c>
      <c r="K112" s="80">
        <v>1</v>
      </c>
      <c r="L112" s="30">
        <v>192</v>
      </c>
      <c r="M112" s="82">
        <v>1</v>
      </c>
      <c r="P112">
        <v>13.9</v>
      </c>
      <c r="Q112">
        <v>66</v>
      </c>
      <c r="R112">
        <v>7</v>
      </c>
      <c r="S112">
        <v>2.2850000000000001</v>
      </c>
      <c r="T112">
        <v>200</v>
      </c>
      <c r="U112">
        <v>3</v>
      </c>
      <c r="V112">
        <v>1</v>
      </c>
      <c r="W112">
        <v>32</v>
      </c>
      <c r="X112">
        <v>9</v>
      </c>
      <c r="Y112">
        <v>2</v>
      </c>
      <c r="Z112">
        <v>0</v>
      </c>
      <c r="AA112">
        <v>177</v>
      </c>
      <c r="AB112" s="106">
        <v>1</v>
      </c>
      <c r="AC112" s="107">
        <v>0</v>
      </c>
      <c r="AD112" s="108">
        <f t="shared" si="15"/>
        <v>1</v>
      </c>
      <c r="AE112" s="80">
        <f t="shared" si="16"/>
        <v>1</v>
      </c>
      <c r="AF112" s="80">
        <f t="shared" si="17"/>
        <v>0.95066687702333141</v>
      </c>
      <c r="AG112" s="106">
        <f t="shared" si="18"/>
        <v>0.95066687702333141</v>
      </c>
      <c r="AH112" s="108">
        <f t="shared" si="19"/>
        <v>4.9333122976668586E-2</v>
      </c>
      <c r="AI112" s="106">
        <f t="shared" si="20"/>
        <v>-5.0591564843295661E-2</v>
      </c>
      <c r="AJ112" s="108">
        <f t="shared" si="21"/>
        <v>100</v>
      </c>
      <c r="AK112" s="80">
        <f t="shared" si="22"/>
        <v>5.1893175379305705E-2</v>
      </c>
      <c r="BM112">
        <v>0.78180749178384834</v>
      </c>
      <c r="BN112">
        <v>0</v>
      </c>
      <c r="BO112">
        <v>1</v>
      </c>
      <c r="BP112" s="80">
        <f t="shared" si="26"/>
        <v>49</v>
      </c>
      <c r="BQ112" s="80">
        <f t="shared" si="27"/>
        <v>59</v>
      </c>
      <c r="BR112" s="80">
        <f t="shared" si="23"/>
        <v>9.259259259259256E-2</v>
      </c>
      <c r="BS112" s="80">
        <f t="shared" si="24"/>
        <v>0.38541666666666663</v>
      </c>
      <c r="BT112" s="80">
        <f t="shared" si="25"/>
        <v>0</v>
      </c>
    </row>
    <row r="113" spans="1:72" ht="15.75" x14ac:dyDescent="0.5">
      <c r="A113" s="83">
        <v>10.5</v>
      </c>
      <c r="B113" s="82">
        <v>65</v>
      </c>
      <c r="C113" s="82">
        <v>3</v>
      </c>
      <c r="D113" s="84">
        <v>0.59</v>
      </c>
      <c r="E113" s="82">
        <v>121</v>
      </c>
      <c r="F113" s="82">
        <v>3</v>
      </c>
      <c r="G113" s="29">
        <v>1</v>
      </c>
      <c r="H113" s="82">
        <v>32</v>
      </c>
      <c r="I113" s="82">
        <v>10</v>
      </c>
      <c r="J113" s="82">
        <v>2</v>
      </c>
      <c r="K113" s="80">
        <v>0</v>
      </c>
      <c r="L113" s="30">
        <v>181</v>
      </c>
      <c r="M113" s="82">
        <v>1</v>
      </c>
      <c r="P113">
        <v>14</v>
      </c>
      <c r="Q113">
        <v>56</v>
      </c>
      <c r="R113">
        <v>7</v>
      </c>
      <c r="S113">
        <v>0.91100000000000003</v>
      </c>
      <c r="T113">
        <v>134</v>
      </c>
      <c r="U113">
        <v>2</v>
      </c>
      <c r="V113">
        <v>0</v>
      </c>
      <c r="W113">
        <v>30</v>
      </c>
      <c r="X113">
        <v>13</v>
      </c>
      <c r="Y113">
        <v>1</v>
      </c>
      <c r="Z113">
        <v>1</v>
      </c>
      <c r="AA113">
        <v>185</v>
      </c>
      <c r="AB113" s="106">
        <v>1</v>
      </c>
      <c r="AC113" s="107">
        <v>0</v>
      </c>
      <c r="AD113" s="108">
        <f t="shared" si="15"/>
        <v>1</v>
      </c>
      <c r="AE113" s="80">
        <f t="shared" si="16"/>
        <v>1</v>
      </c>
      <c r="AF113" s="80">
        <f t="shared" si="17"/>
        <v>0.64758739994350456</v>
      </c>
      <c r="AG113" s="106">
        <f t="shared" si="18"/>
        <v>0.64758739994350456</v>
      </c>
      <c r="AH113" s="108">
        <f t="shared" si="19"/>
        <v>0.35241260005649544</v>
      </c>
      <c r="AI113" s="106">
        <f t="shared" si="20"/>
        <v>-0.4345015139097777</v>
      </c>
      <c r="AJ113" s="108">
        <f t="shared" si="21"/>
        <v>100</v>
      </c>
      <c r="AK113" s="80">
        <f t="shared" si="22"/>
        <v>0.54419310827733813</v>
      </c>
      <c r="BM113">
        <v>0.78561045698723486</v>
      </c>
      <c r="BN113">
        <v>0</v>
      </c>
      <c r="BO113">
        <v>1</v>
      </c>
      <c r="BP113" s="80">
        <f t="shared" si="26"/>
        <v>49</v>
      </c>
      <c r="BQ113" s="80">
        <f t="shared" si="27"/>
        <v>60</v>
      </c>
      <c r="BR113" s="80">
        <f t="shared" si="23"/>
        <v>9.259259259259256E-2</v>
      </c>
      <c r="BS113" s="80">
        <f t="shared" si="24"/>
        <v>0.375</v>
      </c>
      <c r="BT113" s="80">
        <f t="shared" si="25"/>
        <v>0</v>
      </c>
    </row>
    <row r="114" spans="1:72" ht="15.75" x14ac:dyDescent="0.5">
      <c r="A114" s="83">
        <v>8.9</v>
      </c>
      <c r="B114" s="82">
        <v>39</v>
      </c>
      <c r="C114" s="82">
        <v>7</v>
      </c>
      <c r="D114" s="84">
        <v>7.1999999999999995E-2</v>
      </c>
      <c r="E114" s="82">
        <v>116</v>
      </c>
      <c r="F114" s="82">
        <v>7</v>
      </c>
      <c r="G114" s="29">
        <v>1</v>
      </c>
      <c r="H114" s="82">
        <v>44</v>
      </c>
      <c r="I114" s="82">
        <v>16</v>
      </c>
      <c r="J114" s="82">
        <v>2</v>
      </c>
      <c r="K114" s="80">
        <v>1</v>
      </c>
      <c r="L114" s="30">
        <v>170</v>
      </c>
      <c r="M114" s="82">
        <v>1</v>
      </c>
      <c r="P114">
        <v>14</v>
      </c>
      <c r="Q114">
        <v>59</v>
      </c>
      <c r="R114">
        <v>5</v>
      </c>
      <c r="S114">
        <v>1.159</v>
      </c>
      <c r="T114">
        <v>196</v>
      </c>
      <c r="U114">
        <v>1</v>
      </c>
      <c r="V114">
        <v>0</v>
      </c>
      <c r="W114">
        <v>43</v>
      </c>
      <c r="X114">
        <v>15</v>
      </c>
      <c r="Y114">
        <v>5</v>
      </c>
      <c r="Z114">
        <v>0</v>
      </c>
      <c r="AA114">
        <v>184</v>
      </c>
      <c r="AB114" s="106">
        <v>1</v>
      </c>
      <c r="AC114" s="107">
        <v>0</v>
      </c>
      <c r="AD114" s="108">
        <f t="shared" si="15"/>
        <v>1</v>
      </c>
      <c r="AE114" s="80">
        <f t="shared" si="16"/>
        <v>1</v>
      </c>
      <c r="AF114" s="80">
        <f t="shared" si="17"/>
        <v>0.77501908186226443</v>
      </c>
      <c r="AG114" s="106">
        <f t="shared" si="18"/>
        <v>0.77501908186226443</v>
      </c>
      <c r="AH114" s="108">
        <f t="shared" si="19"/>
        <v>0.22498091813773557</v>
      </c>
      <c r="AI114" s="106">
        <f t="shared" si="20"/>
        <v>-0.25486762817413999</v>
      </c>
      <c r="AJ114" s="108">
        <f t="shared" si="21"/>
        <v>100</v>
      </c>
      <c r="AK114" s="80">
        <f t="shared" si="22"/>
        <v>0.2902908114173619</v>
      </c>
      <c r="BM114">
        <v>0.79121645848972444</v>
      </c>
      <c r="BN114">
        <v>0</v>
      </c>
      <c r="BO114">
        <v>1</v>
      </c>
      <c r="BP114" s="80">
        <f t="shared" si="26"/>
        <v>49</v>
      </c>
      <c r="BQ114" s="80">
        <f t="shared" si="27"/>
        <v>61</v>
      </c>
      <c r="BR114" s="80">
        <f t="shared" si="23"/>
        <v>9.259259259259256E-2</v>
      </c>
      <c r="BS114" s="80">
        <f t="shared" si="24"/>
        <v>0.36458333333333337</v>
      </c>
      <c r="BT114" s="80">
        <f t="shared" si="25"/>
        <v>0</v>
      </c>
    </row>
    <row r="115" spans="1:72" ht="15.75" x14ac:dyDescent="0.5">
      <c r="A115" s="83">
        <v>7.9</v>
      </c>
      <c r="B115" s="82">
        <v>42</v>
      </c>
      <c r="C115" s="82">
        <v>4</v>
      </c>
      <c r="D115" s="84">
        <v>1.2829999999999999</v>
      </c>
      <c r="E115" s="82">
        <v>68</v>
      </c>
      <c r="F115" s="82">
        <v>4</v>
      </c>
      <c r="G115" s="29">
        <v>0</v>
      </c>
      <c r="H115" s="82">
        <v>37</v>
      </c>
      <c r="I115" s="82">
        <v>6</v>
      </c>
      <c r="J115" s="82">
        <v>3</v>
      </c>
      <c r="K115" s="80">
        <v>0</v>
      </c>
      <c r="L115" s="30">
        <v>175</v>
      </c>
      <c r="M115" s="82">
        <v>1</v>
      </c>
      <c r="P115">
        <v>14</v>
      </c>
      <c r="Q115">
        <v>70</v>
      </c>
      <c r="R115">
        <v>5</v>
      </c>
      <c r="S115">
        <v>0.29099999999999998</v>
      </c>
      <c r="T115">
        <v>182</v>
      </c>
      <c r="U115">
        <v>3</v>
      </c>
      <c r="V115">
        <v>1</v>
      </c>
      <c r="W115">
        <v>31</v>
      </c>
      <c r="X115">
        <v>6</v>
      </c>
      <c r="Y115">
        <v>2</v>
      </c>
      <c r="Z115">
        <v>1</v>
      </c>
      <c r="AA115">
        <v>173</v>
      </c>
      <c r="AB115" s="106">
        <v>1</v>
      </c>
      <c r="AC115" s="107">
        <v>0</v>
      </c>
      <c r="AD115" s="108">
        <f t="shared" si="15"/>
        <v>1</v>
      </c>
      <c r="AE115" s="80">
        <f t="shared" si="16"/>
        <v>1</v>
      </c>
      <c r="AF115" s="80">
        <f t="shared" si="17"/>
        <v>0.31945575061346726</v>
      </c>
      <c r="AG115" s="106">
        <f t="shared" si="18"/>
        <v>0.31945575061346726</v>
      </c>
      <c r="AH115" s="108">
        <f t="shared" si="19"/>
        <v>0.6805442493865328</v>
      </c>
      <c r="AI115" s="106">
        <f t="shared" si="20"/>
        <v>-1.1411365104884639</v>
      </c>
      <c r="AJ115" s="108">
        <f t="shared" si="21"/>
        <v>0</v>
      </c>
      <c r="AK115" s="80">
        <f t="shared" si="22"/>
        <v>2.1303239903481117</v>
      </c>
      <c r="BM115">
        <v>0.79319138330945305</v>
      </c>
      <c r="BN115">
        <v>0</v>
      </c>
      <c r="BO115">
        <v>1</v>
      </c>
      <c r="BP115" s="80">
        <f t="shared" si="26"/>
        <v>49</v>
      </c>
      <c r="BQ115" s="80">
        <f t="shared" si="27"/>
        <v>62</v>
      </c>
      <c r="BR115" s="80">
        <f t="shared" si="23"/>
        <v>9.259259259259256E-2</v>
      </c>
      <c r="BS115" s="80">
        <f t="shared" si="24"/>
        <v>0.35416666666666663</v>
      </c>
      <c r="BT115" s="80">
        <f t="shared" si="25"/>
        <v>0</v>
      </c>
    </row>
    <row r="116" spans="1:72" ht="15.75" x14ac:dyDescent="0.5">
      <c r="A116" s="83">
        <v>21</v>
      </c>
      <c r="B116" s="82">
        <v>89</v>
      </c>
      <c r="C116" s="82">
        <v>6</v>
      </c>
      <c r="D116" s="84">
        <v>7.4999999999999997E-2</v>
      </c>
      <c r="E116" s="82">
        <v>296</v>
      </c>
      <c r="F116" s="82">
        <v>0</v>
      </c>
      <c r="G116" s="29">
        <v>1</v>
      </c>
      <c r="H116" s="82">
        <v>37</v>
      </c>
      <c r="I116" s="82">
        <v>13</v>
      </c>
      <c r="J116" s="82">
        <v>1</v>
      </c>
      <c r="K116" s="80">
        <v>1</v>
      </c>
      <c r="L116" s="30">
        <v>196</v>
      </c>
      <c r="M116" s="82">
        <v>1</v>
      </c>
      <c r="P116">
        <v>14</v>
      </c>
      <c r="Q116">
        <v>74</v>
      </c>
      <c r="R116">
        <v>18</v>
      </c>
      <c r="S116">
        <v>4.3999999999999997E-2</v>
      </c>
      <c r="T116">
        <v>175</v>
      </c>
      <c r="U116">
        <v>3</v>
      </c>
      <c r="V116">
        <v>1</v>
      </c>
      <c r="W116">
        <v>39</v>
      </c>
      <c r="X116">
        <v>7</v>
      </c>
      <c r="Y116">
        <v>3</v>
      </c>
      <c r="Z116">
        <v>0</v>
      </c>
      <c r="AA116">
        <v>187</v>
      </c>
      <c r="AB116" s="106">
        <v>1</v>
      </c>
      <c r="AC116" s="107">
        <v>0</v>
      </c>
      <c r="AD116" s="108">
        <f t="shared" si="15"/>
        <v>1</v>
      </c>
      <c r="AE116" s="80">
        <f t="shared" si="16"/>
        <v>1</v>
      </c>
      <c r="AF116" s="80">
        <f t="shared" si="17"/>
        <v>0.79121645848972444</v>
      </c>
      <c r="AG116" s="106">
        <f t="shared" si="18"/>
        <v>0.79121645848972444</v>
      </c>
      <c r="AH116" s="108">
        <f t="shared" si="19"/>
        <v>0.20878354151027556</v>
      </c>
      <c r="AI116" s="106">
        <f t="shared" si="20"/>
        <v>-0.23418369695656871</v>
      </c>
      <c r="AJ116" s="108">
        <f t="shared" si="21"/>
        <v>100</v>
      </c>
      <c r="AK116" s="80">
        <f t="shared" si="22"/>
        <v>0.26387664117705795</v>
      </c>
      <c r="BM116">
        <v>0.79377230814388156</v>
      </c>
      <c r="BN116">
        <v>0</v>
      </c>
      <c r="BO116">
        <v>1</v>
      </c>
      <c r="BP116" s="80">
        <f t="shared" si="26"/>
        <v>49</v>
      </c>
      <c r="BQ116" s="80">
        <f t="shared" si="27"/>
        <v>63</v>
      </c>
      <c r="BR116" s="80">
        <f t="shared" si="23"/>
        <v>9.259259259259256E-2</v>
      </c>
      <c r="BS116" s="80">
        <f t="shared" si="24"/>
        <v>0.34375</v>
      </c>
      <c r="BT116" s="80">
        <f t="shared" si="25"/>
        <v>0</v>
      </c>
    </row>
    <row r="117" spans="1:72" ht="15.75" x14ac:dyDescent="0.5">
      <c r="A117" s="83">
        <v>12.7</v>
      </c>
      <c r="B117" s="82">
        <v>65</v>
      </c>
      <c r="C117" s="82">
        <v>6</v>
      </c>
      <c r="D117" s="84">
        <v>0.89900000000000002</v>
      </c>
      <c r="E117" s="82">
        <v>165</v>
      </c>
      <c r="F117" s="82">
        <v>1</v>
      </c>
      <c r="G117" s="29">
        <v>1</v>
      </c>
      <c r="H117" s="82">
        <v>60</v>
      </c>
      <c r="I117" s="82">
        <v>9</v>
      </c>
      <c r="J117" s="82">
        <v>5</v>
      </c>
      <c r="K117" s="80">
        <v>0</v>
      </c>
      <c r="L117" s="30">
        <v>174</v>
      </c>
      <c r="M117" s="82">
        <v>0</v>
      </c>
      <c r="P117">
        <v>14.1</v>
      </c>
      <c r="Q117">
        <v>88</v>
      </c>
      <c r="R117">
        <v>5</v>
      </c>
      <c r="S117">
        <v>0.504</v>
      </c>
      <c r="T117">
        <v>253</v>
      </c>
      <c r="U117">
        <v>3</v>
      </c>
      <c r="V117">
        <v>1</v>
      </c>
      <c r="W117">
        <v>42</v>
      </c>
      <c r="X117">
        <v>9</v>
      </c>
      <c r="Y117">
        <v>3</v>
      </c>
      <c r="Z117">
        <v>1</v>
      </c>
      <c r="AA117">
        <v>172</v>
      </c>
      <c r="AB117" s="106">
        <v>0</v>
      </c>
      <c r="AC117" s="107">
        <v>1</v>
      </c>
      <c r="AD117" s="108">
        <f t="shared" si="15"/>
        <v>1</v>
      </c>
      <c r="AE117" s="80">
        <f t="shared" si="16"/>
        <v>0</v>
      </c>
      <c r="AF117" s="80">
        <f t="shared" si="17"/>
        <v>0.57856247041872799</v>
      </c>
      <c r="AG117" s="106">
        <f t="shared" si="18"/>
        <v>0.57856247041872799</v>
      </c>
      <c r="AH117" s="108">
        <f t="shared" si="19"/>
        <v>0.42143752958127201</v>
      </c>
      <c r="AI117" s="106">
        <f t="shared" si="20"/>
        <v>-0.86408372229597707</v>
      </c>
      <c r="AJ117" s="108">
        <f t="shared" si="21"/>
        <v>0</v>
      </c>
      <c r="AK117" s="80">
        <f t="shared" si="22"/>
        <v>1.3728309175349682</v>
      </c>
      <c r="BM117">
        <v>0.79896336347254482</v>
      </c>
      <c r="BN117">
        <v>0</v>
      </c>
      <c r="BO117">
        <v>1</v>
      </c>
      <c r="BP117" s="80">
        <f t="shared" si="26"/>
        <v>49</v>
      </c>
      <c r="BQ117" s="80">
        <f t="shared" si="27"/>
        <v>64</v>
      </c>
      <c r="BR117" s="80">
        <f t="shared" si="23"/>
        <v>9.259259259259256E-2</v>
      </c>
      <c r="BS117" s="80">
        <f t="shared" si="24"/>
        <v>0.33333333333333337</v>
      </c>
      <c r="BT117" s="80">
        <f t="shared" si="25"/>
        <v>6.1728395061728305E-3</v>
      </c>
    </row>
    <row r="118" spans="1:72" ht="15.75" x14ac:dyDescent="0.5">
      <c r="A118" s="83">
        <v>9.4</v>
      </c>
      <c r="B118" s="82">
        <v>49</v>
      </c>
      <c r="C118" s="82">
        <v>10</v>
      </c>
      <c r="D118" s="84">
        <v>1.248</v>
      </c>
      <c r="E118" s="82">
        <v>92</v>
      </c>
      <c r="F118" s="82">
        <v>2</v>
      </c>
      <c r="G118" s="29">
        <v>0</v>
      </c>
      <c r="H118" s="82">
        <v>53</v>
      </c>
      <c r="I118" s="82">
        <v>12</v>
      </c>
      <c r="J118" s="82">
        <v>4</v>
      </c>
      <c r="K118" s="80">
        <v>0</v>
      </c>
      <c r="L118" s="30">
        <v>182</v>
      </c>
      <c r="M118" s="82">
        <v>0</v>
      </c>
      <c r="P118">
        <v>14.4</v>
      </c>
      <c r="Q118">
        <v>75</v>
      </c>
      <c r="R118">
        <v>5</v>
      </c>
      <c r="S118">
        <v>0.61199999999999999</v>
      </c>
      <c r="T118">
        <v>156</v>
      </c>
      <c r="U118">
        <v>5</v>
      </c>
      <c r="V118">
        <v>1</v>
      </c>
      <c r="W118">
        <v>42</v>
      </c>
      <c r="X118">
        <v>15</v>
      </c>
      <c r="Y118">
        <v>4</v>
      </c>
      <c r="Z118">
        <v>1</v>
      </c>
      <c r="AA118">
        <v>193</v>
      </c>
      <c r="AB118" s="106">
        <v>0</v>
      </c>
      <c r="AC118" s="107">
        <v>1</v>
      </c>
      <c r="AD118" s="108">
        <f t="shared" si="15"/>
        <v>1</v>
      </c>
      <c r="AE118" s="80">
        <f t="shared" si="16"/>
        <v>0</v>
      </c>
      <c r="AF118" s="80">
        <f t="shared" si="17"/>
        <v>0.78046477213639232</v>
      </c>
      <c r="AG118" s="106">
        <f t="shared" si="18"/>
        <v>0.78046477213639232</v>
      </c>
      <c r="AH118" s="108">
        <f t="shared" si="19"/>
        <v>0.21953522786360768</v>
      </c>
      <c r="AI118" s="106">
        <f t="shared" si="20"/>
        <v>-1.5162425679383214</v>
      </c>
      <c r="AJ118" s="108">
        <f t="shared" si="21"/>
        <v>0</v>
      </c>
      <c r="AK118" s="80">
        <f t="shared" si="22"/>
        <v>3.5550776052273378</v>
      </c>
      <c r="BM118">
        <v>0.79967566334037588</v>
      </c>
      <c r="BN118">
        <v>1</v>
      </c>
      <c r="BO118">
        <v>0</v>
      </c>
      <c r="BP118" s="80">
        <f t="shared" si="26"/>
        <v>50</v>
      </c>
      <c r="BQ118" s="80">
        <f t="shared" si="27"/>
        <v>64</v>
      </c>
      <c r="BR118" s="80">
        <f t="shared" si="23"/>
        <v>7.407407407407407E-2</v>
      </c>
      <c r="BS118" s="80">
        <f t="shared" si="24"/>
        <v>0.33333333333333337</v>
      </c>
      <c r="BT118" s="80">
        <f t="shared" si="25"/>
        <v>0</v>
      </c>
    </row>
    <row r="119" spans="1:72" ht="15.75" x14ac:dyDescent="0.5">
      <c r="A119" s="83">
        <v>7.5</v>
      </c>
      <c r="B119" s="82">
        <v>51</v>
      </c>
      <c r="C119" s="82">
        <v>18</v>
      </c>
      <c r="D119" s="84">
        <v>0.23100000000000001</v>
      </c>
      <c r="E119" s="82">
        <v>109</v>
      </c>
      <c r="F119" s="82">
        <v>5</v>
      </c>
      <c r="G119" s="29">
        <v>0</v>
      </c>
      <c r="H119" s="82">
        <v>41</v>
      </c>
      <c r="I119" s="82">
        <v>7</v>
      </c>
      <c r="J119" s="82">
        <v>3</v>
      </c>
      <c r="K119" s="80">
        <v>1</v>
      </c>
      <c r="L119" s="30">
        <v>165</v>
      </c>
      <c r="M119" s="82">
        <v>1</v>
      </c>
      <c r="P119">
        <v>14.4</v>
      </c>
      <c r="Q119">
        <v>83</v>
      </c>
      <c r="R119">
        <v>22</v>
      </c>
      <c r="S119">
        <v>0.93600000000000005</v>
      </c>
      <c r="T119">
        <v>203</v>
      </c>
      <c r="U119">
        <v>2</v>
      </c>
      <c r="V119">
        <v>0</v>
      </c>
      <c r="W119">
        <v>45</v>
      </c>
      <c r="X119">
        <v>9</v>
      </c>
      <c r="Y119">
        <v>3</v>
      </c>
      <c r="Z119">
        <v>0</v>
      </c>
      <c r="AA119">
        <v>178</v>
      </c>
      <c r="AB119" s="106">
        <v>1</v>
      </c>
      <c r="AC119" s="107">
        <v>0</v>
      </c>
      <c r="AD119" s="108">
        <f t="shared" si="15"/>
        <v>1</v>
      </c>
      <c r="AE119" s="80">
        <f t="shared" si="16"/>
        <v>1</v>
      </c>
      <c r="AF119" s="80">
        <f t="shared" si="17"/>
        <v>0.87546585075334493</v>
      </c>
      <c r="AG119" s="106">
        <f t="shared" si="18"/>
        <v>0.87546585075334493</v>
      </c>
      <c r="AH119" s="108">
        <f t="shared" si="19"/>
        <v>0.12453414924665507</v>
      </c>
      <c r="AI119" s="106">
        <f t="shared" si="20"/>
        <v>-0.1329991334386123</v>
      </c>
      <c r="AJ119" s="108">
        <f t="shared" si="21"/>
        <v>100</v>
      </c>
      <c r="AK119" s="80">
        <f t="shared" si="22"/>
        <v>0.14224900850157948</v>
      </c>
      <c r="BM119">
        <v>0.79975042986091416</v>
      </c>
      <c r="BN119">
        <v>0</v>
      </c>
      <c r="BO119">
        <v>1</v>
      </c>
      <c r="BP119" s="80">
        <f t="shared" si="26"/>
        <v>50</v>
      </c>
      <c r="BQ119" s="80">
        <f t="shared" si="27"/>
        <v>65</v>
      </c>
      <c r="BR119" s="80">
        <f t="shared" si="23"/>
        <v>7.407407407407407E-2</v>
      </c>
      <c r="BS119" s="80">
        <f t="shared" si="24"/>
        <v>0.32291666666666663</v>
      </c>
      <c r="BT119" s="80">
        <f t="shared" si="25"/>
        <v>0</v>
      </c>
    </row>
    <row r="120" spans="1:72" ht="15.75" x14ac:dyDescent="0.5">
      <c r="A120" s="83">
        <v>11.8</v>
      </c>
      <c r="B120" s="82">
        <v>53</v>
      </c>
      <c r="C120" s="82">
        <v>7</v>
      </c>
      <c r="D120" s="84">
        <v>1.512</v>
      </c>
      <c r="E120" s="82">
        <v>125</v>
      </c>
      <c r="F120" s="82">
        <v>2</v>
      </c>
      <c r="G120" s="29">
        <v>0</v>
      </c>
      <c r="H120" s="82">
        <v>39</v>
      </c>
      <c r="I120" s="82">
        <v>13</v>
      </c>
      <c r="J120" s="82">
        <v>2</v>
      </c>
      <c r="K120" s="80">
        <v>0</v>
      </c>
      <c r="L120" s="30">
        <v>179</v>
      </c>
      <c r="M120" s="82">
        <v>1</v>
      </c>
      <c r="P120">
        <v>14.5</v>
      </c>
      <c r="Q120">
        <v>54</v>
      </c>
      <c r="R120">
        <v>9</v>
      </c>
      <c r="S120">
        <v>4.5999999999999999E-2</v>
      </c>
      <c r="T120">
        <v>151</v>
      </c>
      <c r="U120">
        <v>0</v>
      </c>
      <c r="V120">
        <v>1</v>
      </c>
      <c r="W120">
        <v>30</v>
      </c>
      <c r="X120">
        <v>13</v>
      </c>
      <c r="Y120">
        <v>5</v>
      </c>
      <c r="Z120">
        <v>0</v>
      </c>
      <c r="AA120">
        <v>204</v>
      </c>
      <c r="AB120" s="106">
        <v>1</v>
      </c>
      <c r="AC120" s="107">
        <v>0</v>
      </c>
      <c r="AD120" s="108">
        <f t="shared" si="15"/>
        <v>1</v>
      </c>
      <c r="AE120" s="80">
        <f t="shared" si="16"/>
        <v>1</v>
      </c>
      <c r="AF120" s="80">
        <f t="shared" si="17"/>
        <v>0.74036892629833873</v>
      </c>
      <c r="AG120" s="106">
        <f t="shared" si="18"/>
        <v>0.74036892629833873</v>
      </c>
      <c r="AH120" s="108">
        <f t="shared" si="19"/>
        <v>0.25963107370166127</v>
      </c>
      <c r="AI120" s="106">
        <f t="shared" si="20"/>
        <v>-0.30060666796640151</v>
      </c>
      <c r="AJ120" s="108">
        <f t="shared" si="21"/>
        <v>100</v>
      </c>
      <c r="AK120" s="80">
        <f t="shared" si="22"/>
        <v>0.350677972129047</v>
      </c>
      <c r="BM120">
        <v>0.8133871131677447</v>
      </c>
      <c r="BN120">
        <v>0</v>
      </c>
      <c r="BO120">
        <v>1</v>
      </c>
      <c r="BP120" s="80">
        <f t="shared" si="26"/>
        <v>50</v>
      </c>
      <c r="BQ120" s="80">
        <f t="shared" si="27"/>
        <v>66</v>
      </c>
      <c r="BR120" s="80">
        <f t="shared" si="23"/>
        <v>7.407407407407407E-2</v>
      </c>
      <c r="BS120" s="80">
        <f t="shared" si="24"/>
        <v>0.3125</v>
      </c>
      <c r="BT120" s="80">
        <f t="shared" si="25"/>
        <v>5.787037037037028E-3</v>
      </c>
    </row>
    <row r="121" spans="1:72" ht="15.75" x14ac:dyDescent="0.5">
      <c r="A121" s="83">
        <v>11.4</v>
      </c>
      <c r="B121" s="82">
        <v>96</v>
      </c>
      <c r="C121" s="82">
        <v>1</v>
      </c>
      <c r="D121" s="84">
        <v>0.83099999999999996</v>
      </c>
      <c r="E121" s="82">
        <v>199</v>
      </c>
      <c r="F121" s="82">
        <v>3</v>
      </c>
      <c r="G121" s="29">
        <v>0</v>
      </c>
      <c r="H121" s="82">
        <v>44</v>
      </c>
      <c r="I121" s="82">
        <v>10</v>
      </c>
      <c r="J121" s="82">
        <v>4</v>
      </c>
      <c r="K121" s="80">
        <v>0</v>
      </c>
      <c r="L121" s="30">
        <v>168</v>
      </c>
      <c r="M121" s="82">
        <v>1</v>
      </c>
      <c r="P121">
        <v>14.5</v>
      </c>
      <c r="Q121">
        <v>69</v>
      </c>
      <c r="R121">
        <v>8</v>
      </c>
      <c r="S121">
        <v>9.0999999999999998E-2</v>
      </c>
      <c r="T121">
        <v>213</v>
      </c>
      <c r="U121">
        <v>3</v>
      </c>
      <c r="V121">
        <v>0</v>
      </c>
      <c r="W121">
        <v>33</v>
      </c>
      <c r="X121">
        <v>16</v>
      </c>
      <c r="Y121">
        <v>1</v>
      </c>
      <c r="Z121">
        <v>1</v>
      </c>
      <c r="AA121">
        <v>178</v>
      </c>
      <c r="AB121" s="106">
        <v>1</v>
      </c>
      <c r="AC121" s="107">
        <v>0</v>
      </c>
      <c r="AD121" s="108">
        <f t="shared" si="15"/>
        <v>1</v>
      </c>
      <c r="AE121" s="80">
        <f t="shared" si="16"/>
        <v>1</v>
      </c>
      <c r="AF121" s="80">
        <f t="shared" si="17"/>
        <v>0.83144068408837335</v>
      </c>
      <c r="AG121" s="106">
        <f t="shared" si="18"/>
        <v>0.83144068408837335</v>
      </c>
      <c r="AH121" s="108">
        <f t="shared" si="19"/>
        <v>0.16855931591162665</v>
      </c>
      <c r="AI121" s="106">
        <f t="shared" si="20"/>
        <v>-0.18459531892691558</v>
      </c>
      <c r="AJ121" s="108">
        <f t="shared" si="21"/>
        <v>100</v>
      </c>
      <c r="AK121" s="80">
        <f t="shared" si="22"/>
        <v>0.2027316189085</v>
      </c>
      <c r="BM121">
        <v>0.81617922879316707</v>
      </c>
      <c r="BN121">
        <v>1</v>
      </c>
      <c r="BO121">
        <v>0</v>
      </c>
      <c r="BP121" s="80">
        <f t="shared" si="26"/>
        <v>51</v>
      </c>
      <c r="BQ121" s="80">
        <f t="shared" si="27"/>
        <v>66</v>
      </c>
      <c r="BR121" s="80">
        <f t="shared" si="23"/>
        <v>5.555555555555558E-2</v>
      </c>
      <c r="BS121" s="80">
        <f t="shared" si="24"/>
        <v>0.3125</v>
      </c>
      <c r="BT121" s="80">
        <f t="shared" si="25"/>
        <v>0</v>
      </c>
    </row>
    <row r="122" spans="1:72" ht="15.75" x14ac:dyDescent="0.5">
      <c r="A122" s="83">
        <v>7.2</v>
      </c>
      <c r="B122" s="82">
        <v>56</v>
      </c>
      <c r="C122" s="82">
        <v>4</v>
      </c>
      <c r="D122" s="84">
        <v>0.123</v>
      </c>
      <c r="E122" s="82">
        <v>113</v>
      </c>
      <c r="F122" s="82">
        <v>3</v>
      </c>
      <c r="G122" s="29">
        <v>0</v>
      </c>
      <c r="H122" s="82">
        <v>45</v>
      </c>
      <c r="I122" s="82">
        <v>6</v>
      </c>
      <c r="J122" s="82">
        <v>3</v>
      </c>
      <c r="K122" s="80">
        <v>0</v>
      </c>
      <c r="L122" s="30">
        <v>167</v>
      </c>
      <c r="M122" s="82">
        <v>0</v>
      </c>
      <c r="P122">
        <v>14.8</v>
      </c>
      <c r="Q122">
        <v>70</v>
      </c>
      <c r="R122">
        <v>6</v>
      </c>
      <c r="S122">
        <v>0.82799999999999996</v>
      </c>
      <c r="T122">
        <v>213</v>
      </c>
      <c r="U122">
        <v>3</v>
      </c>
      <c r="V122">
        <v>1</v>
      </c>
      <c r="W122">
        <v>37</v>
      </c>
      <c r="X122">
        <v>15</v>
      </c>
      <c r="Y122">
        <v>2</v>
      </c>
      <c r="Z122">
        <v>1</v>
      </c>
      <c r="AA122">
        <v>176</v>
      </c>
      <c r="AB122" s="106">
        <v>1</v>
      </c>
      <c r="AC122" s="107">
        <v>0</v>
      </c>
      <c r="AD122" s="108">
        <f t="shared" si="15"/>
        <v>1</v>
      </c>
      <c r="AE122" s="80">
        <f t="shared" si="16"/>
        <v>1</v>
      </c>
      <c r="AF122" s="80">
        <f t="shared" si="17"/>
        <v>0.64821753065406751</v>
      </c>
      <c r="AG122" s="106">
        <f t="shared" si="18"/>
        <v>0.64821753065406751</v>
      </c>
      <c r="AH122" s="108">
        <f t="shared" si="19"/>
        <v>0.35178246934593249</v>
      </c>
      <c r="AI122" s="106">
        <f t="shared" si="20"/>
        <v>-0.43352894350916649</v>
      </c>
      <c r="AJ122" s="108">
        <f t="shared" si="21"/>
        <v>100</v>
      </c>
      <c r="AK122" s="80">
        <f t="shared" si="22"/>
        <v>0.54269200185156252</v>
      </c>
      <c r="BM122">
        <v>0.82666014848780911</v>
      </c>
      <c r="BN122">
        <v>0</v>
      </c>
      <c r="BO122">
        <v>1</v>
      </c>
      <c r="BP122" s="80">
        <f t="shared" si="26"/>
        <v>51</v>
      </c>
      <c r="BQ122" s="80">
        <f t="shared" si="27"/>
        <v>67</v>
      </c>
      <c r="BR122" s="80">
        <f t="shared" si="23"/>
        <v>5.555555555555558E-2</v>
      </c>
      <c r="BS122" s="80">
        <f t="shared" si="24"/>
        <v>0.30208333333333337</v>
      </c>
      <c r="BT122" s="80">
        <f t="shared" si="25"/>
        <v>0</v>
      </c>
    </row>
    <row r="123" spans="1:72" ht="15.75" x14ac:dyDescent="0.5">
      <c r="A123" s="83">
        <v>20.399999999999999</v>
      </c>
      <c r="B123" s="82">
        <v>79</v>
      </c>
      <c r="C123" s="82">
        <v>7</v>
      </c>
      <c r="D123" s="84">
        <v>0.13100000000000001</v>
      </c>
      <c r="E123" s="82">
        <v>284</v>
      </c>
      <c r="F123" s="82">
        <v>4</v>
      </c>
      <c r="G123" s="29">
        <v>1</v>
      </c>
      <c r="H123" s="82">
        <v>38</v>
      </c>
      <c r="I123" s="82">
        <v>15</v>
      </c>
      <c r="J123" s="82">
        <v>5</v>
      </c>
      <c r="K123" s="80">
        <v>1</v>
      </c>
      <c r="L123" s="30">
        <v>185</v>
      </c>
      <c r="M123" s="82">
        <v>0</v>
      </c>
      <c r="P123">
        <v>14.8</v>
      </c>
      <c r="Q123">
        <v>74</v>
      </c>
      <c r="R123">
        <v>6</v>
      </c>
      <c r="S123">
        <v>1.927</v>
      </c>
      <c r="T123">
        <v>249</v>
      </c>
      <c r="U123">
        <v>2</v>
      </c>
      <c r="V123">
        <v>1</v>
      </c>
      <c r="W123">
        <v>29</v>
      </c>
      <c r="X123">
        <v>7</v>
      </c>
      <c r="Y123">
        <v>2</v>
      </c>
      <c r="Z123">
        <v>0</v>
      </c>
      <c r="AA123">
        <v>171</v>
      </c>
      <c r="AB123" s="106">
        <v>1</v>
      </c>
      <c r="AC123" s="107">
        <v>0</v>
      </c>
      <c r="AD123" s="108">
        <f t="shared" si="15"/>
        <v>1</v>
      </c>
      <c r="AE123" s="80">
        <f t="shared" si="16"/>
        <v>1</v>
      </c>
      <c r="AF123" s="80">
        <f t="shared" si="17"/>
        <v>0.93401416984503616</v>
      </c>
      <c r="AG123" s="106">
        <f t="shared" si="18"/>
        <v>0.93401416984503616</v>
      </c>
      <c r="AH123" s="108">
        <f t="shared" si="19"/>
        <v>6.5985830154963843E-2</v>
      </c>
      <c r="AI123" s="106">
        <f t="shared" si="20"/>
        <v>-6.8263669728079346E-2</v>
      </c>
      <c r="AJ123" s="108">
        <f t="shared" si="21"/>
        <v>100</v>
      </c>
      <c r="AK123" s="80">
        <f t="shared" si="22"/>
        <v>7.0647568618698434E-2</v>
      </c>
      <c r="BM123">
        <v>0.82755094915973404</v>
      </c>
      <c r="BN123">
        <v>0</v>
      </c>
      <c r="BO123">
        <v>1</v>
      </c>
      <c r="BP123" s="80">
        <f t="shared" si="26"/>
        <v>51</v>
      </c>
      <c r="BQ123" s="80">
        <f t="shared" si="27"/>
        <v>68</v>
      </c>
      <c r="BR123" s="80">
        <f t="shared" si="23"/>
        <v>5.555555555555558E-2</v>
      </c>
      <c r="BS123" s="80">
        <f t="shared" si="24"/>
        <v>0.29166666666666663</v>
      </c>
      <c r="BT123" s="80">
        <f t="shared" si="25"/>
        <v>0</v>
      </c>
    </row>
    <row r="124" spans="1:72" ht="15.75" x14ac:dyDescent="0.5">
      <c r="A124" s="83">
        <v>9.8000000000000007</v>
      </c>
      <c r="B124" s="82">
        <v>64</v>
      </c>
      <c r="C124" s="82">
        <v>5</v>
      </c>
      <c r="D124" s="84">
        <v>1.5389999999999999</v>
      </c>
      <c r="E124" s="82">
        <v>115</v>
      </c>
      <c r="F124" s="82">
        <v>4</v>
      </c>
      <c r="G124" s="29">
        <v>1</v>
      </c>
      <c r="H124" s="82">
        <v>36</v>
      </c>
      <c r="I124" s="82">
        <v>8</v>
      </c>
      <c r="J124" s="82">
        <v>2</v>
      </c>
      <c r="K124" s="80">
        <v>1</v>
      </c>
      <c r="L124" s="30">
        <v>183</v>
      </c>
      <c r="M124" s="82">
        <v>1</v>
      </c>
      <c r="P124">
        <v>14.8</v>
      </c>
      <c r="Q124">
        <v>91</v>
      </c>
      <c r="R124">
        <v>2</v>
      </c>
      <c r="S124">
        <v>1.968</v>
      </c>
      <c r="T124">
        <v>164</v>
      </c>
      <c r="U124">
        <v>1</v>
      </c>
      <c r="V124">
        <v>0</v>
      </c>
      <c r="W124">
        <v>33</v>
      </c>
      <c r="X124">
        <v>5</v>
      </c>
      <c r="Y124">
        <v>2</v>
      </c>
      <c r="Z124">
        <v>0</v>
      </c>
      <c r="AA124">
        <v>194</v>
      </c>
      <c r="AB124" s="106">
        <v>1</v>
      </c>
      <c r="AC124" s="107">
        <v>0</v>
      </c>
      <c r="AD124" s="108">
        <f t="shared" si="15"/>
        <v>1</v>
      </c>
      <c r="AE124" s="80">
        <f t="shared" si="16"/>
        <v>1</v>
      </c>
      <c r="AF124" s="80">
        <f t="shared" si="17"/>
        <v>0.96861559903993144</v>
      </c>
      <c r="AG124" s="106">
        <f t="shared" si="18"/>
        <v>0.96861559903993144</v>
      </c>
      <c r="AH124" s="108">
        <f t="shared" si="19"/>
        <v>3.1384400960068559E-2</v>
      </c>
      <c r="AI124" s="106">
        <f t="shared" si="20"/>
        <v>-3.1887444414284732E-2</v>
      </c>
      <c r="AJ124" s="108">
        <f t="shared" si="21"/>
        <v>100</v>
      </c>
      <c r="AK124" s="80">
        <f t="shared" si="22"/>
        <v>3.2401296232660332E-2</v>
      </c>
      <c r="BM124">
        <v>0.82946175384521359</v>
      </c>
      <c r="BN124">
        <v>0</v>
      </c>
      <c r="BO124">
        <v>1</v>
      </c>
      <c r="BP124" s="80">
        <f t="shared" si="26"/>
        <v>51</v>
      </c>
      <c r="BQ124" s="80">
        <f t="shared" si="27"/>
        <v>69</v>
      </c>
      <c r="BR124" s="80">
        <f t="shared" si="23"/>
        <v>5.555555555555558E-2</v>
      </c>
      <c r="BS124" s="80">
        <f t="shared" si="24"/>
        <v>0.28125</v>
      </c>
      <c r="BT124" s="80">
        <f t="shared" si="25"/>
        <v>0</v>
      </c>
    </row>
    <row r="125" spans="1:72" ht="15.75" x14ac:dyDescent="0.5">
      <c r="A125" s="83">
        <v>16.2</v>
      </c>
      <c r="B125" s="82">
        <v>67</v>
      </c>
      <c r="C125" s="82">
        <v>9</v>
      </c>
      <c r="D125" s="84">
        <v>0.63700000000000001</v>
      </c>
      <c r="E125" s="82">
        <v>188</v>
      </c>
      <c r="F125" s="82">
        <v>4</v>
      </c>
      <c r="G125" s="29">
        <v>1</v>
      </c>
      <c r="H125" s="82">
        <v>30</v>
      </c>
      <c r="I125" s="82">
        <v>12</v>
      </c>
      <c r="J125" s="82">
        <v>1</v>
      </c>
      <c r="K125" s="80">
        <v>1</v>
      </c>
      <c r="L125" s="30">
        <v>190</v>
      </c>
      <c r="M125" s="82">
        <v>0</v>
      </c>
      <c r="P125">
        <v>14.9</v>
      </c>
      <c r="Q125">
        <v>59</v>
      </c>
      <c r="R125">
        <v>6</v>
      </c>
      <c r="S125">
        <v>0.7</v>
      </c>
      <c r="T125">
        <v>214</v>
      </c>
      <c r="U125">
        <v>2</v>
      </c>
      <c r="V125">
        <v>0</v>
      </c>
      <c r="W125">
        <v>41</v>
      </c>
      <c r="X125">
        <v>4</v>
      </c>
      <c r="Y125">
        <v>3</v>
      </c>
      <c r="Z125">
        <v>0</v>
      </c>
      <c r="AA125">
        <v>182</v>
      </c>
      <c r="AB125" s="106">
        <v>1</v>
      </c>
      <c r="AC125" s="107">
        <v>0</v>
      </c>
      <c r="AD125" s="108">
        <f t="shared" si="15"/>
        <v>1</v>
      </c>
      <c r="AE125" s="80">
        <f t="shared" si="16"/>
        <v>1</v>
      </c>
      <c r="AF125" s="80">
        <f t="shared" si="17"/>
        <v>0.56001403463214783</v>
      </c>
      <c r="AG125" s="106">
        <f t="shared" si="18"/>
        <v>0.56001403463214783</v>
      </c>
      <c r="AH125" s="108">
        <f t="shared" si="19"/>
        <v>0.43998596536785217</v>
      </c>
      <c r="AI125" s="106">
        <f t="shared" si="20"/>
        <v>-0.57979343372386372</v>
      </c>
      <c r="AJ125" s="108">
        <f t="shared" si="21"/>
        <v>100</v>
      </c>
      <c r="AK125" s="80">
        <f t="shared" si="22"/>
        <v>0.78566953354456981</v>
      </c>
      <c r="BM125">
        <v>0.83061157313950373</v>
      </c>
      <c r="BN125">
        <v>0</v>
      </c>
      <c r="BO125">
        <v>1</v>
      </c>
      <c r="BP125" s="80">
        <f t="shared" si="26"/>
        <v>51</v>
      </c>
      <c r="BQ125" s="80">
        <f t="shared" si="27"/>
        <v>70</v>
      </c>
      <c r="BR125" s="80">
        <f t="shared" si="23"/>
        <v>5.555555555555558E-2</v>
      </c>
      <c r="BS125" s="80">
        <f t="shared" si="24"/>
        <v>0.27083333333333337</v>
      </c>
      <c r="BT125" s="80">
        <f t="shared" si="25"/>
        <v>0</v>
      </c>
    </row>
    <row r="126" spans="1:72" ht="15.75" x14ac:dyDescent="0.5">
      <c r="A126" s="83">
        <v>11.4</v>
      </c>
      <c r="B126" s="82">
        <v>65</v>
      </c>
      <c r="C126" s="82">
        <v>9</v>
      </c>
      <c r="D126" s="84">
        <v>0.27500000000000002</v>
      </c>
      <c r="E126" s="82">
        <v>139</v>
      </c>
      <c r="F126" s="82">
        <v>1</v>
      </c>
      <c r="G126" s="29">
        <v>1</v>
      </c>
      <c r="H126" s="82">
        <v>34</v>
      </c>
      <c r="I126" s="82">
        <v>11</v>
      </c>
      <c r="J126" s="82">
        <v>2</v>
      </c>
      <c r="K126" s="80">
        <v>1</v>
      </c>
      <c r="L126" s="30">
        <v>174</v>
      </c>
      <c r="M126" s="82">
        <v>0</v>
      </c>
      <c r="P126">
        <v>15.3</v>
      </c>
      <c r="Q126">
        <v>117</v>
      </c>
      <c r="R126">
        <v>2</v>
      </c>
      <c r="S126">
        <v>0.104</v>
      </c>
      <c r="T126">
        <v>253</v>
      </c>
      <c r="U126">
        <v>2</v>
      </c>
      <c r="V126">
        <v>1</v>
      </c>
      <c r="W126">
        <v>52</v>
      </c>
      <c r="X126">
        <v>15</v>
      </c>
      <c r="Y126">
        <v>3</v>
      </c>
      <c r="Z126">
        <v>0</v>
      </c>
      <c r="AA126">
        <v>169</v>
      </c>
      <c r="AB126" s="106">
        <v>1</v>
      </c>
      <c r="AC126" s="107">
        <v>0</v>
      </c>
      <c r="AD126" s="108">
        <f t="shared" si="15"/>
        <v>1</v>
      </c>
      <c r="AE126" s="80">
        <f t="shared" si="16"/>
        <v>1</v>
      </c>
      <c r="AF126" s="80">
        <f t="shared" si="17"/>
        <v>0.83985482110058018</v>
      </c>
      <c r="AG126" s="106">
        <f t="shared" si="18"/>
        <v>0.83985482110058018</v>
      </c>
      <c r="AH126" s="108">
        <f t="shared" si="19"/>
        <v>0.16014517889941982</v>
      </c>
      <c r="AI126" s="106">
        <f t="shared" si="20"/>
        <v>-0.17452623410507179</v>
      </c>
      <c r="AJ126" s="108">
        <f t="shared" si="21"/>
        <v>100</v>
      </c>
      <c r="AK126" s="80">
        <f t="shared" si="22"/>
        <v>0.19068197845141735</v>
      </c>
      <c r="BM126">
        <v>0.83144068408837335</v>
      </c>
      <c r="BN126">
        <v>0</v>
      </c>
      <c r="BO126">
        <v>1</v>
      </c>
      <c r="BP126" s="80">
        <f t="shared" si="26"/>
        <v>51</v>
      </c>
      <c r="BQ126" s="80">
        <f t="shared" si="27"/>
        <v>71</v>
      </c>
      <c r="BR126" s="80">
        <f t="shared" si="23"/>
        <v>5.555555555555558E-2</v>
      </c>
      <c r="BS126" s="80">
        <f t="shared" si="24"/>
        <v>0.26041666666666663</v>
      </c>
      <c r="BT126" s="80">
        <f t="shared" si="25"/>
        <v>0</v>
      </c>
    </row>
    <row r="127" spans="1:72" ht="15.75" x14ac:dyDescent="0.5">
      <c r="A127" s="83">
        <v>18.3</v>
      </c>
      <c r="B127" s="82">
        <v>89</v>
      </c>
      <c r="C127" s="82">
        <v>6</v>
      </c>
      <c r="D127" s="84">
        <v>0.71099999999999997</v>
      </c>
      <c r="E127" s="82">
        <v>232</v>
      </c>
      <c r="F127" s="82">
        <v>4</v>
      </c>
      <c r="G127" s="29">
        <v>1</v>
      </c>
      <c r="H127" s="82">
        <v>47</v>
      </c>
      <c r="I127" s="82">
        <v>13</v>
      </c>
      <c r="J127" s="82">
        <v>3</v>
      </c>
      <c r="K127" s="80">
        <v>1</v>
      </c>
      <c r="L127" s="30">
        <v>193</v>
      </c>
      <c r="M127" s="82">
        <v>0</v>
      </c>
      <c r="P127">
        <v>15.4</v>
      </c>
      <c r="Q127">
        <v>58</v>
      </c>
      <c r="R127">
        <v>6</v>
      </c>
      <c r="S127">
        <v>1.623</v>
      </c>
      <c r="T127">
        <v>209</v>
      </c>
      <c r="U127">
        <v>1</v>
      </c>
      <c r="V127">
        <v>1</v>
      </c>
      <c r="W127">
        <v>45</v>
      </c>
      <c r="X127">
        <v>10</v>
      </c>
      <c r="Y127">
        <v>3</v>
      </c>
      <c r="Z127">
        <v>1</v>
      </c>
      <c r="AA127">
        <v>187</v>
      </c>
      <c r="AB127" s="106">
        <v>0</v>
      </c>
      <c r="AC127" s="107">
        <v>1</v>
      </c>
      <c r="AD127" s="108">
        <f t="shared" si="15"/>
        <v>1</v>
      </c>
      <c r="AE127" s="80">
        <f t="shared" si="16"/>
        <v>0</v>
      </c>
      <c r="AF127" s="80">
        <f t="shared" si="17"/>
        <v>0.23428140218583685</v>
      </c>
      <c r="AG127" s="106">
        <f t="shared" si="18"/>
        <v>0.23428140218583685</v>
      </c>
      <c r="AH127" s="108">
        <f t="shared" si="19"/>
        <v>0.76571859781416318</v>
      </c>
      <c r="AI127" s="106">
        <f t="shared" si="20"/>
        <v>-0.26694054251473881</v>
      </c>
      <c r="AJ127" s="108">
        <f t="shared" si="21"/>
        <v>100</v>
      </c>
      <c r="AK127" s="80">
        <f t="shared" si="22"/>
        <v>0.30596279475857263</v>
      </c>
      <c r="BM127">
        <v>0.83985482110058018</v>
      </c>
      <c r="BN127">
        <v>0</v>
      </c>
      <c r="BO127">
        <v>1</v>
      </c>
      <c r="BP127" s="80">
        <f t="shared" si="26"/>
        <v>51</v>
      </c>
      <c r="BQ127" s="80">
        <f t="shared" si="27"/>
        <v>72</v>
      </c>
      <c r="BR127" s="80">
        <f t="shared" si="23"/>
        <v>5.555555555555558E-2</v>
      </c>
      <c r="BS127" s="80">
        <f t="shared" si="24"/>
        <v>0.25</v>
      </c>
      <c r="BT127" s="80">
        <f t="shared" si="25"/>
        <v>0</v>
      </c>
    </row>
    <row r="128" spans="1:72" ht="15.75" x14ac:dyDescent="0.5">
      <c r="A128" s="83">
        <v>8.6999999999999993</v>
      </c>
      <c r="B128" s="82">
        <v>53</v>
      </c>
      <c r="C128" s="82">
        <v>10</v>
      </c>
      <c r="D128" s="84">
        <v>1.2</v>
      </c>
      <c r="E128" s="82">
        <v>83</v>
      </c>
      <c r="F128" s="82">
        <v>2</v>
      </c>
      <c r="G128" s="29">
        <v>1</v>
      </c>
      <c r="H128" s="82">
        <v>33</v>
      </c>
      <c r="I128" s="82">
        <v>8</v>
      </c>
      <c r="J128" s="82">
        <v>2</v>
      </c>
      <c r="K128" s="80">
        <v>1</v>
      </c>
      <c r="L128" s="30">
        <v>179</v>
      </c>
      <c r="M128" s="82">
        <v>1</v>
      </c>
      <c r="P128">
        <v>15.5</v>
      </c>
      <c r="Q128">
        <v>75</v>
      </c>
      <c r="R128">
        <v>4</v>
      </c>
      <c r="S128">
        <v>0.185</v>
      </c>
      <c r="T128">
        <v>166</v>
      </c>
      <c r="U128">
        <v>5</v>
      </c>
      <c r="V128">
        <v>0</v>
      </c>
      <c r="W128">
        <v>29</v>
      </c>
      <c r="X128">
        <v>15</v>
      </c>
      <c r="Y128">
        <v>1</v>
      </c>
      <c r="Z128">
        <v>1</v>
      </c>
      <c r="AA128">
        <v>187</v>
      </c>
      <c r="AB128" s="106">
        <v>0</v>
      </c>
      <c r="AC128" s="107">
        <v>1</v>
      </c>
      <c r="AD128" s="108">
        <f t="shared" si="15"/>
        <v>1</v>
      </c>
      <c r="AE128" s="80">
        <f t="shared" si="16"/>
        <v>0</v>
      </c>
      <c r="AF128" s="80">
        <f t="shared" si="17"/>
        <v>0.92835486584750948</v>
      </c>
      <c r="AG128" s="106">
        <f t="shared" si="18"/>
        <v>0.92835486584750948</v>
      </c>
      <c r="AH128" s="108">
        <f t="shared" si="19"/>
        <v>7.1645134152490519E-2</v>
      </c>
      <c r="AI128" s="106">
        <f t="shared" si="20"/>
        <v>-2.6360300383540145</v>
      </c>
      <c r="AJ128" s="108">
        <f t="shared" si="21"/>
        <v>0</v>
      </c>
      <c r="AK128" s="80">
        <f t="shared" si="22"/>
        <v>12.95768200910317</v>
      </c>
      <c r="BM128">
        <v>0.84299316911401345</v>
      </c>
      <c r="BN128">
        <v>0</v>
      </c>
      <c r="BO128">
        <v>1</v>
      </c>
      <c r="BP128" s="80">
        <f t="shared" si="26"/>
        <v>51</v>
      </c>
      <c r="BQ128" s="80">
        <f t="shared" si="27"/>
        <v>73</v>
      </c>
      <c r="BR128" s="80">
        <f t="shared" si="23"/>
        <v>5.555555555555558E-2</v>
      </c>
      <c r="BS128" s="80">
        <f t="shared" si="24"/>
        <v>0.23958333333333337</v>
      </c>
      <c r="BT128" s="80">
        <f t="shared" si="25"/>
        <v>0</v>
      </c>
    </row>
    <row r="129" spans="1:72" ht="15.75" x14ac:dyDescent="0.5">
      <c r="A129" s="83">
        <v>9.1</v>
      </c>
      <c r="B129" s="82">
        <v>44</v>
      </c>
      <c r="C129" s="82">
        <v>14</v>
      </c>
      <c r="D129" s="84">
        <v>1.2270000000000001</v>
      </c>
      <c r="E129" s="82">
        <v>100</v>
      </c>
      <c r="F129" s="82">
        <v>5</v>
      </c>
      <c r="G129" s="29">
        <v>0</v>
      </c>
      <c r="H129" s="82">
        <v>37</v>
      </c>
      <c r="I129" s="82">
        <v>10</v>
      </c>
      <c r="J129" s="82">
        <v>4</v>
      </c>
      <c r="K129" s="80">
        <v>0</v>
      </c>
      <c r="L129" s="30">
        <v>180</v>
      </c>
      <c r="M129" s="82">
        <v>1</v>
      </c>
      <c r="P129">
        <v>15.6</v>
      </c>
      <c r="Q129">
        <v>67</v>
      </c>
      <c r="R129">
        <v>13</v>
      </c>
      <c r="S129">
        <v>1.4610000000000001</v>
      </c>
      <c r="T129">
        <v>180</v>
      </c>
      <c r="U129">
        <v>4</v>
      </c>
      <c r="V129">
        <v>0</v>
      </c>
      <c r="W129">
        <v>44</v>
      </c>
      <c r="X129">
        <v>10</v>
      </c>
      <c r="Y129">
        <v>3</v>
      </c>
      <c r="Z129">
        <v>0</v>
      </c>
      <c r="AA129">
        <v>187</v>
      </c>
      <c r="AB129" s="106">
        <v>0</v>
      </c>
      <c r="AC129" s="107">
        <v>1</v>
      </c>
      <c r="AD129" s="108">
        <f t="shared" si="15"/>
        <v>1</v>
      </c>
      <c r="AE129" s="80">
        <f t="shared" si="16"/>
        <v>0</v>
      </c>
      <c r="AF129" s="80">
        <f t="shared" si="17"/>
        <v>0.90664243686979151</v>
      </c>
      <c r="AG129" s="106">
        <f t="shared" si="18"/>
        <v>0.90664243686979151</v>
      </c>
      <c r="AH129" s="108">
        <f t="shared" si="19"/>
        <v>9.3357563130208487E-2</v>
      </c>
      <c r="AI129" s="106">
        <f t="shared" si="20"/>
        <v>-2.3713183932060162</v>
      </c>
      <c r="AJ129" s="108">
        <f t="shared" si="21"/>
        <v>0</v>
      </c>
      <c r="AK129" s="80">
        <f t="shared" si="22"/>
        <v>9.7115049544006542</v>
      </c>
      <c r="BM129">
        <v>0.84367964596202583</v>
      </c>
      <c r="BN129">
        <v>0</v>
      </c>
      <c r="BO129">
        <v>1</v>
      </c>
      <c r="BP129" s="80">
        <f t="shared" si="26"/>
        <v>51</v>
      </c>
      <c r="BQ129" s="80">
        <f t="shared" si="27"/>
        <v>74</v>
      </c>
      <c r="BR129" s="80">
        <f t="shared" si="23"/>
        <v>5.555555555555558E-2</v>
      </c>
      <c r="BS129" s="80">
        <f t="shared" si="24"/>
        <v>0.22916666666666663</v>
      </c>
      <c r="BT129" s="80">
        <f t="shared" si="25"/>
        <v>0</v>
      </c>
    </row>
    <row r="130" spans="1:72" ht="15.75" x14ac:dyDescent="0.5">
      <c r="A130" s="83">
        <v>9.6999999999999993</v>
      </c>
      <c r="B130" s="82">
        <v>46</v>
      </c>
      <c r="C130" s="82">
        <v>7</v>
      </c>
      <c r="D130" s="84">
        <v>1.9630000000000001</v>
      </c>
      <c r="E130" s="82">
        <v>113</v>
      </c>
      <c r="F130" s="82">
        <v>4</v>
      </c>
      <c r="G130" s="29">
        <v>0</v>
      </c>
      <c r="H130" s="82">
        <v>28</v>
      </c>
      <c r="I130" s="82">
        <v>10</v>
      </c>
      <c r="J130" s="82">
        <v>1</v>
      </c>
      <c r="K130" s="80">
        <v>0</v>
      </c>
      <c r="L130" s="30">
        <v>181</v>
      </c>
      <c r="M130" s="82">
        <v>1</v>
      </c>
      <c r="P130">
        <v>15.7</v>
      </c>
      <c r="Q130">
        <v>67</v>
      </c>
      <c r="R130">
        <v>9</v>
      </c>
      <c r="S130">
        <v>0.05</v>
      </c>
      <c r="T130">
        <v>228</v>
      </c>
      <c r="U130">
        <v>4</v>
      </c>
      <c r="V130">
        <v>1</v>
      </c>
      <c r="W130">
        <v>31</v>
      </c>
      <c r="X130">
        <v>13</v>
      </c>
      <c r="Y130">
        <v>1</v>
      </c>
      <c r="Z130">
        <v>1</v>
      </c>
      <c r="AA130">
        <v>181</v>
      </c>
      <c r="AB130" s="106">
        <v>0</v>
      </c>
      <c r="AC130" s="107">
        <v>1</v>
      </c>
      <c r="AD130" s="108">
        <f t="shared" si="15"/>
        <v>1</v>
      </c>
      <c r="AE130" s="80">
        <f t="shared" si="16"/>
        <v>0</v>
      </c>
      <c r="AF130" s="80">
        <f t="shared" si="17"/>
        <v>0.76267686134553681</v>
      </c>
      <c r="AG130" s="106">
        <f t="shared" si="18"/>
        <v>0.76267686134553681</v>
      </c>
      <c r="AH130" s="108">
        <f t="shared" si="19"/>
        <v>0.23732313865446319</v>
      </c>
      <c r="AI130" s="106">
        <f t="shared" si="20"/>
        <v>-1.438332612268467</v>
      </c>
      <c r="AJ130" s="108">
        <f t="shared" si="21"/>
        <v>0</v>
      </c>
      <c r="AK130" s="80">
        <f t="shared" si="22"/>
        <v>3.2136641444641265</v>
      </c>
      <c r="BM130">
        <v>0.84660211304959576</v>
      </c>
      <c r="BN130">
        <v>0</v>
      </c>
      <c r="BO130">
        <v>1</v>
      </c>
      <c r="BP130" s="80">
        <f t="shared" si="26"/>
        <v>51</v>
      </c>
      <c r="BQ130" s="80">
        <f t="shared" si="27"/>
        <v>75</v>
      </c>
      <c r="BR130" s="80">
        <f t="shared" si="23"/>
        <v>5.555555555555558E-2</v>
      </c>
      <c r="BS130" s="80">
        <f t="shared" si="24"/>
        <v>0.21875</v>
      </c>
      <c r="BT130" s="80">
        <f t="shared" si="25"/>
        <v>0</v>
      </c>
    </row>
    <row r="131" spans="1:72" ht="15.75" x14ac:dyDescent="0.5">
      <c r="A131" s="83">
        <v>6.6</v>
      </c>
      <c r="B131" s="82">
        <v>58</v>
      </c>
      <c r="C131" s="82">
        <v>17</v>
      </c>
      <c r="D131" s="84">
        <v>0.496</v>
      </c>
      <c r="E131" s="82">
        <v>100</v>
      </c>
      <c r="F131" s="82">
        <v>2</v>
      </c>
      <c r="G131" s="29">
        <v>0</v>
      </c>
      <c r="H131" s="82">
        <v>42</v>
      </c>
      <c r="I131" s="82">
        <v>5</v>
      </c>
      <c r="J131" s="82">
        <v>3</v>
      </c>
      <c r="K131" s="80">
        <v>0</v>
      </c>
      <c r="L131" s="30">
        <v>165</v>
      </c>
      <c r="M131" s="82">
        <v>0</v>
      </c>
      <c r="P131">
        <v>15.8</v>
      </c>
      <c r="Q131">
        <v>88</v>
      </c>
      <c r="R131">
        <v>18</v>
      </c>
      <c r="S131">
        <v>1</v>
      </c>
      <c r="T131">
        <v>283</v>
      </c>
      <c r="U131">
        <v>2</v>
      </c>
      <c r="V131">
        <v>0</v>
      </c>
      <c r="W131">
        <v>40</v>
      </c>
      <c r="X131">
        <v>8</v>
      </c>
      <c r="Y131">
        <v>3</v>
      </c>
      <c r="Z131">
        <v>0</v>
      </c>
      <c r="AA131">
        <v>177</v>
      </c>
      <c r="AB131" s="106">
        <v>1</v>
      </c>
      <c r="AC131" s="107">
        <v>0</v>
      </c>
      <c r="AD131" s="108">
        <f t="shared" si="15"/>
        <v>1</v>
      </c>
      <c r="AE131" s="80">
        <f t="shared" si="16"/>
        <v>1</v>
      </c>
      <c r="AF131" s="80">
        <f t="shared" si="17"/>
        <v>0.95623495132408642</v>
      </c>
      <c r="AG131" s="106">
        <f t="shared" si="18"/>
        <v>0.95623495132408642</v>
      </c>
      <c r="AH131" s="108">
        <f t="shared" si="19"/>
        <v>4.3765048675913576E-2</v>
      </c>
      <c r="AI131" s="106">
        <f t="shared" si="20"/>
        <v>-4.4751631142648095E-2</v>
      </c>
      <c r="AJ131" s="108">
        <f t="shared" si="21"/>
        <v>100</v>
      </c>
      <c r="AK131" s="80">
        <f t="shared" si="22"/>
        <v>4.5768091424929269E-2</v>
      </c>
      <c r="BM131">
        <v>0.85021979615817889</v>
      </c>
      <c r="BN131">
        <v>0</v>
      </c>
      <c r="BO131">
        <v>1</v>
      </c>
      <c r="BP131" s="80">
        <f t="shared" si="26"/>
        <v>51</v>
      </c>
      <c r="BQ131" s="80">
        <f t="shared" si="27"/>
        <v>76</v>
      </c>
      <c r="BR131" s="80">
        <f t="shared" si="23"/>
        <v>5.555555555555558E-2</v>
      </c>
      <c r="BS131" s="80">
        <f t="shared" si="24"/>
        <v>0.20833333333333337</v>
      </c>
      <c r="BT131" s="80">
        <f t="shared" si="25"/>
        <v>0</v>
      </c>
    </row>
    <row r="132" spans="1:72" ht="15.75" x14ac:dyDescent="0.5">
      <c r="A132" s="83">
        <v>9.1</v>
      </c>
      <c r="B132" s="82">
        <v>62</v>
      </c>
      <c r="C132" s="82">
        <v>23</v>
      </c>
      <c r="D132" s="84">
        <v>0.42399999999999999</v>
      </c>
      <c r="E132" s="82">
        <v>123</v>
      </c>
      <c r="F132" s="82">
        <v>2</v>
      </c>
      <c r="G132" s="29">
        <v>0</v>
      </c>
      <c r="H132" s="82">
        <v>49</v>
      </c>
      <c r="I132" s="82">
        <v>12</v>
      </c>
      <c r="J132" s="82">
        <v>3</v>
      </c>
      <c r="K132" s="80">
        <v>1</v>
      </c>
      <c r="L132" s="30">
        <v>162</v>
      </c>
      <c r="M132" s="82">
        <v>0</v>
      </c>
      <c r="P132">
        <v>15.9</v>
      </c>
      <c r="Q132">
        <v>66</v>
      </c>
      <c r="R132">
        <v>9</v>
      </c>
      <c r="S132">
        <v>9.1999999999999998E-2</v>
      </c>
      <c r="T132">
        <v>230</v>
      </c>
      <c r="U132">
        <v>4</v>
      </c>
      <c r="V132">
        <v>0</v>
      </c>
      <c r="W132">
        <v>43</v>
      </c>
      <c r="X132">
        <v>12</v>
      </c>
      <c r="Y132">
        <v>3</v>
      </c>
      <c r="Z132">
        <v>0</v>
      </c>
      <c r="AA132">
        <v>174</v>
      </c>
      <c r="AB132" s="106">
        <v>0</v>
      </c>
      <c r="AC132" s="107">
        <v>1</v>
      </c>
      <c r="AD132" s="108">
        <f t="shared" si="15"/>
        <v>1</v>
      </c>
      <c r="AE132" s="80">
        <f t="shared" si="16"/>
        <v>0</v>
      </c>
      <c r="AF132" s="80">
        <f t="shared" si="17"/>
        <v>0.75669415551079489</v>
      </c>
      <c r="AG132" s="106">
        <f t="shared" si="18"/>
        <v>0.75669415551079489</v>
      </c>
      <c r="AH132" s="108">
        <f t="shared" si="19"/>
        <v>0.24330584448920511</v>
      </c>
      <c r="AI132" s="106">
        <f t="shared" si="20"/>
        <v>-1.4134360077417401</v>
      </c>
      <c r="AJ132" s="108">
        <f t="shared" si="21"/>
        <v>0</v>
      </c>
      <c r="AK132" s="80">
        <f t="shared" si="22"/>
        <v>3.1100533449962713</v>
      </c>
      <c r="BM132">
        <v>0.85879230182603206</v>
      </c>
      <c r="BN132">
        <v>0</v>
      </c>
      <c r="BO132">
        <v>1</v>
      </c>
      <c r="BP132" s="80">
        <f t="shared" si="26"/>
        <v>51</v>
      </c>
      <c r="BQ132" s="80">
        <f t="shared" si="27"/>
        <v>77</v>
      </c>
      <c r="BR132" s="80">
        <f t="shared" si="23"/>
        <v>5.555555555555558E-2</v>
      </c>
      <c r="BS132" s="80">
        <f t="shared" si="24"/>
        <v>0.19791666666666663</v>
      </c>
      <c r="BT132" s="80">
        <f t="shared" si="25"/>
        <v>0</v>
      </c>
    </row>
    <row r="133" spans="1:72" ht="15.75" x14ac:dyDescent="0.5">
      <c r="A133" s="83">
        <v>9.6999999999999993</v>
      </c>
      <c r="B133" s="82">
        <v>62</v>
      </c>
      <c r="C133" s="82">
        <v>11</v>
      </c>
      <c r="D133" s="84">
        <v>1.1519999999999999</v>
      </c>
      <c r="E133" s="82">
        <v>106</v>
      </c>
      <c r="F133" s="82">
        <v>2</v>
      </c>
      <c r="G133" s="29">
        <v>1</v>
      </c>
      <c r="H133" s="82">
        <v>42</v>
      </c>
      <c r="I133" s="82">
        <v>8</v>
      </c>
      <c r="J133" s="82">
        <v>3</v>
      </c>
      <c r="K133" s="80">
        <v>0</v>
      </c>
      <c r="L133" s="30">
        <v>178</v>
      </c>
      <c r="M133" s="82">
        <v>1</v>
      </c>
      <c r="P133">
        <v>15.9</v>
      </c>
      <c r="Q133">
        <v>84</v>
      </c>
      <c r="R133">
        <v>9</v>
      </c>
      <c r="S133">
        <v>1.2589999999999999</v>
      </c>
      <c r="T133">
        <v>175</v>
      </c>
      <c r="U133">
        <v>1</v>
      </c>
      <c r="V133">
        <v>1</v>
      </c>
      <c r="W133">
        <v>31</v>
      </c>
      <c r="X133">
        <v>8</v>
      </c>
      <c r="Y133">
        <v>2</v>
      </c>
      <c r="Z133">
        <v>1</v>
      </c>
      <c r="AA133">
        <v>190</v>
      </c>
      <c r="AB133" s="106">
        <v>1</v>
      </c>
      <c r="AC133" s="107">
        <v>0</v>
      </c>
      <c r="AD133" s="108">
        <f t="shared" ref="AD133:AD153" si="28">AB133+AC133</f>
        <v>1</v>
      </c>
      <c r="AE133" s="80">
        <f t="shared" ref="AE133:AE153" si="29">IF(AD133=0,"",AB133/AD133)</f>
        <v>1</v>
      </c>
      <c r="AF133" s="80">
        <f t="shared" ref="AF133:AF153" si="30">1/(1+EXP(-$AM$5-MMULT(P133:AA133,$AM$6:$AM$17)))</f>
        <v>0.67057337030469721</v>
      </c>
      <c r="AG133" s="106">
        <f t="shared" ref="AG133:AG153" si="31">AD133*AF133</f>
        <v>0.67057337030469721</v>
      </c>
      <c r="AH133" s="108">
        <f t="shared" ref="AH133:AH153" si="32">AD133-AG133</f>
        <v>0.32942662969530279</v>
      </c>
      <c r="AI133" s="106">
        <f t="shared" ref="AI133:AI153" si="33">IFERROR(AD133*(AE133*LN(AF133)+(1-AE133)*LN(1-AF133)),0)</f>
        <v>-0.39962215599094647</v>
      </c>
      <c r="AJ133" s="108">
        <f t="shared" ref="AJ133:AJ153" si="34">100*IF(AF133&gt;=$BI$10,AB133/AD133,AC133/AD133)</f>
        <v>100</v>
      </c>
      <c r="AK133" s="80">
        <f t="shared" ref="AK133:AK153" si="35">IFERROR((AB133-AG133)^2/AG133+(AC133-AH133)^2/AH133,0)</f>
        <v>0.49126112709429082</v>
      </c>
      <c r="BM133">
        <v>0.86493782385877205</v>
      </c>
      <c r="BN133">
        <v>0</v>
      </c>
      <c r="BO133">
        <v>1</v>
      </c>
      <c r="BP133" s="80">
        <f t="shared" si="26"/>
        <v>51</v>
      </c>
      <c r="BQ133" s="80">
        <f t="shared" si="27"/>
        <v>78</v>
      </c>
      <c r="BR133" s="80">
        <f t="shared" ref="BR133:BR154" si="36">1-BP133/BP$154</f>
        <v>5.555555555555558E-2</v>
      </c>
      <c r="BS133" s="80">
        <f t="shared" ref="BS133:BS154" si="37">1-BQ133/BQ$154</f>
        <v>0.1875</v>
      </c>
      <c r="BT133" s="80">
        <f t="shared" ref="BT133:BT154" si="38">(BR133-BR134)*BS133</f>
        <v>0</v>
      </c>
    </row>
    <row r="134" spans="1:72" ht="15.75" x14ac:dyDescent="0.5">
      <c r="A134" s="83">
        <v>7.8</v>
      </c>
      <c r="B134" s="82">
        <v>46</v>
      </c>
      <c r="C134" s="82">
        <v>17</v>
      </c>
      <c r="D134" s="84">
        <v>1.4810000000000001</v>
      </c>
      <c r="E134" s="82">
        <v>126</v>
      </c>
      <c r="F134" s="82">
        <v>3</v>
      </c>
      <c r="G134" s="29">
        <v>0</v>
      </c>
      <c r="H134" s="82">
        <v>40</v>
      </c>
      <c r="I134" s="82">
        <v>1</v>
      </c>
      <c r="J134" s="82">
        <v>6</v>
      </c>
      <c r="K134" s="80">
        <v>0</v>
      </c>
      <c r="L134" s="30">
        <v>165</v>
      </c>
      <c r="M134" s="82">
        <v>0</v>
      </c>
      <c r="P134">
        <v>16.100000000000001</v>
      </c>
      <c r="Q134">
        <v>98</v>
      </c>
      <c r="R134">
        <v>3</v>
      </c>
      <c r="S134">
        <v>0.97399999999999998</v>
      </c>
      <c r="T134">
        <v>201</v>
      </c>
      <c r="U134">
        <v>1</v>
      </c>
      <c r="V134">
        <v>1</v>
      </c>
      <c r="W134">
        <v>37</v>
      </c>
      <c r="X134">
        <v>6</v>
      </c>
      <c r="Y134">
        <v>3</v>
      </c>
      <c r="Z134">
        <v>0</v>
      </c>
      <c r="AA134">
        <v>194</v>
      </c>
      <c r="AB134" s="106">
        <v>1</v>
      </c>
      <c r="AC134" s="107">
        <v>0</v>
      </c>
      <c r="AD134" s="108">
        <f t="shared" si="28"/>
        <v>1</v>
      </c>
      <c r="AE134" s="80">
        <f t="shared" si="29"/>
        <v>1</v>
      </c>
      <c r="AF134" s="80">
        <f t="shared" si="30"/>
        <v>0.89908649698193999</v>
      </c>
      <c r="AG134" s="106">
        <f t="shared" si="31"/>
        <v>0.89908649698193999</v>
      </c>
      <c r="AH134" s="108">
        <f t="shared" si="32"/>
        <v>0.10091350301806001</v>
      </c>
      <c r="AI134" s="106">
        <f t="shared" si="33"/>
        <v>-0.10637603447595849</v>
      </c>
      <c r="AJ134" s="108">
        <f t="shared" si="34"/>
        <v>100</v>
      </c>
      <c r="AK134" s="80">
        <f t="shared" si="35"/>
        <v>0.11224003847995402</v>
      </c>
      <c r="BM134">
        <v>0.87546585075334493</v>
      </c>
      <c r="BN134">
        <v>0</v>
      </c>
      <c r="BO134">
        <v>1</v>
      </c>
      <c r="BP134" s="80">
        <f t="shared" ref="BP134:BP154" si="39">BP133+BN134</f>
        <v>51</v>
      </c>
      <c r="BQ134" s="80">
        <f t="shared" ref="BQ134:BQ154" si="40">BQ133+BO134</f>
        <v>79</v>
      </c>
      <c r="BR134" s="80">
        <f t="shared" si="36"/>
        <v>5.555555555555558E-2</v>
      </c>
      <c r="BS134" s="80">
        <f t="shared" si="37"/>
        <v>0.17708333333333337</v>
      </c>
      <c r="BT134" s="80">
        <f t="shared" si="38"/>
        <v>0</v>
      </c>
    </row>
    <row r="135" spans="1:72" ht="15.75" x14ac:dyDescent="0.5">
      <c r="A135" s="83">
        <v>13.9</v>
      </c>
      <c r="B135" s="82">
        <v>66</v>
      </c>
      <c r="C135" s="82">
        <v>7</v>
      </c>
      <c r="D135" s="84">
        <v>2.2850000000000001</v>
      </c>
      <c r="E135" s="82">
        <v>200</v>
      </c>
      <c r="F135" s="82">
        <v>3</v>
      </c>
      <c r="G135" s="29">
        <v>1</v>
      </c>
      <c r="H135" s="82">
        <v>32</v>
      </c>
      <c r="I135" s="82">
        <v>9</v>
      </c>
      <c r="J135" s="82">
        <v>2</v>
      </c>
      <c r="K135" s="80">
        <v>0</v>
      </c>
      <c r="L135" s="30">
        <v>177</v>
      </c>
      <c r="M135" s="82">
        <v>1</v>
      </c>
      <c r="P135">
        <v>16.2</v>
      </c>
      <c r="Q135">
        <v>67</v>
      </c>
      <c r="R135">
        <v>8</v>
      </c>
      <c r="S135">
        <v>4.4999999999999998E-2</v>
      </c>
      <c r="T135">
        <v>187</v>
      </c>
      <c r="U135">
        <v>0</v>
      </c>
      <c r="V135">
        <v>1</v>
      </c>
      <c r="W135">
        <v>29</v>
      </c>
      <c r="X135">
        <v>13</v>
      </c>
      <c r="Y135">
        <v>1</v>
      </c>
      <c r="Z135">
        <v>1</v>
      </c>
      <c r="AA135">
        <v>192</v>
      </c>
      <c r="AB135" s="106">
        <v>1</v>
      </c>
      <c r="AC135" s="107">
        <v>0</v>
      </c>
      <c r="AD135" s="108">
        <f t="shared" si="28"/>
        <v>1</v>
      </c>
      <c r="AE135" s="80">
        <f t="shared" si="29"/>
        <v>1</v>
      </c>
      <c r="AF135" s="80">
        <f t="shared" si="30"/>
        <v>0.45479935378014175</v>
      </c>
      <c r="AG135" s="106">
        <f t="shared" si="31"/>
        <v>0.45479935378014175</v>
      </c>
      <c r="AH135" s="108">
        <f t="shared" si="32"/>
        <v>0.5452006462198582</v>
      </c>
      <c r="AI135" s="106">
        <f t="shared" si="33"/>
        <v>-0.78789893799475641</v>
      </c>
      <c r="AJ135" s="108">
        <f t="shared" si="34"/>
        <v>0</v>
      </c>
      <c r="AK135" s="80">
        <f t="shared" si="35"/>
        <v>1.1987718137423258</v>
      </c>
      <c r="BM135">
        <v>0.87800111584947682</v>
      </c>
      <c r="BN135">
        <v>0</v>
      </c>
      <c r="BO135">
        <v>1</v>
      </c>
      <c r="BP135" s="80">
        <f t="shared" si="39"/>
        <v>51</v>
      </c>
      <c r="BQ135" s="80">
        <f t="shared" si="40"/>
        <v>80</v>
      </c>
      <c r="BR135" s="80">
        <f t="shared" si="36"/>
        <v>5.555555555555558E-2</v>
      </c>
      <c r="BS135" s="80">
        <f t="shared" si="37"/>
        <v>0.16666666666666663</v>
      </c>
      <c r="BT135" s="80">
        <f t="shared" si="38"/>
        <v>0</v>
      </c>
    </row>
    <row r="136" spans="1:72" ht="15.75" x14ac:dyDescent="0.5">
      <c r="A136" s="83">
        <v>10.3</v>
      </c>
      <c r="B136" s="82">
        <v>56</v>
      </c>
      <c r="C136" s="82">
        <v>11</v>
      </c>
      <c r="D136" s="84">
        <v>0.29199999999999998</v>
      </c>
      <c r="E136" s="82">
        <v>47</v>
      </c>
      <c r="F136" s="82">
        <v>3</v>
      </c>
      <c r="G136" s="29">
        <v>0</v>
      </c>
      <c r="H136" s="82">
        <v>34</v>
      </c>
      <c r="I136" s="82">
        <v>9</v>
      </c>
      <c r="J136" s="82">
        <v>2</v>
      </c>
      <c r="K136" s="80">
        <v>0</v>
      </c>
      <c r="L136" s="30">
        <v>186</v>
      </c>
      <c r="M136" s="82">
        <v>1</v>
      </c>
      <c r="P136">
        <v>16.2</v>
      </c>
      <c r="Q136">
        <v>67</v>
      </c>
      <c r="R136">
        <v>9</v>
      </c>
      <c r="S136">
        <v>0.63700000000000001</v>
      </c>
      <c r="T136">
        <v>188</v>
      </c>
      <c r="U136">
        <v>4</v>
      </c>
      <c r="V136">
        <v>1</v>
      </c>
      <c r="W136">
        <v>30</v>
      </c>
      <c r="X136">
        <v>12</v>
      </c>
      <c r="Y136">
        <v>1</v>
      </c>
      <c r="Z136">
        <v>1</v>
      </c>
      <c r="AA136">
        <v>190</v>
      </c>
      <c r="AB136" s="106">
        <v>0</v>
      </c>
      <c r="AC136" s="107">
        <v>1</v>
      </c>
      <c r="AD136" s="108">
        <f t="shared" si="28"/>
        <v>1</v>
      </c>
      <c r="AE136" s="80">
        <f t="shared" si="29"/>
        <v>0</v>
      </c>
      <c r="AF136" s="80">
        <f t="shared" si="30"/>
        <v>0.81617922879316707</v>
      </c>
      <c r="AG136" s="106">
        <f t="shared" si="31"/>
        <v>0.81617922879316707</v>
      </c>
      <c r="AH136" s="108">
        <f t="shared" si="32"/>
        <v>0.18382077120683293</v>
      </c>
      <c r="AI136" s="106">
        <f t="shared" si="33"/>
        <v>-1.6937940656152508</v>
      </c>
      <c r="AJ136" s="108">
        <f t="shared" si="34"/>
        <v>0</v>
      </c>
      <c r="AK136" s="80">
        <f t="shared" si="35"/>
        <v>4.4400816264382437</v>
      </c>
      <c r="BM136">
        <v>0.87802679621138369</v>
      </c>
      <c r="BN136">
        <v>0</v>
      </c>
      <c r="BO136">
        <v>1</v>
      </c>
      <c r="BP136" s="80">
        <f t="shared" si="39"/>
        <v>51</v>
      </c>
      <c r="BQ136" s="80">
        <f t="shared" si="40"/>
        <v>81</v>
      </c>
      <c r="BR136" s="80">
        <f t="shared" si="36"/>
        <v>5.555555555555558E-2</v>
      </c>
      <c r="BS136" s="80">
        <f t="shared" si="37"/>
        <v>0.15625</v>
      </c>
      <c r="BT136" s="80">
        <f t="shared" si="38"/>
        <v>0</v>
      </c>
    </row>
    <row r="137" spans="1:72" ht="15.75" x14ac:dyDescent="0.5">
      <c r="A137" s="83">
        <v>11.7</v>
      </c>
      <c r="B137" s="82">
        <v>82</v>
      </c>
      <c r="C137" s="82">
        <v>15</v>
      </c>
      <c r="D137" s="84">
        <v>0.88800000000000001</v>
      </c>
      <c r="E137" s="82">
        <v>202</v>
      </c>
      <c r="F137" s="82">
        <v>5</v>
      </c>
      <c r="G137" s="29">
        <v>1</v>
      </c>
      <c r="H137" s="82">
        <v>40</v>
      </c>
      <c r="I137" s="82">
        <v>7</v>
      </c>
      <c r="J137" s="82">
        <v>3</v>
      </c>
      <c r="K137" s="80">
        <v>1</v>
      </c>
      <c r="L137" s="30">
        <v>163</v>
      </c>
      <c r="M137" s="82">
        <v>1</v>
      </c>
      <c r="P137">
        <v>16.3</v>
      </c>
      <c r="Q137">
        <v>102</v>
      </c>
      <c r="R137">
        <v>12</v>
      </c>
      <c r="S137">
        <v>8.4000000000000005E-2</v>
      </c>
      <c r="T137">
        <v>249</v>
      </c>
      <c r="U137">
        <v>2</v>
      </c>
      <c r="V137">
        <v>1</v>
      </c>
      <c r="W137">
        <v>38</v>
      </c>
      <c r="X137">
        <v>11</v>
      </c>
      <c r="Y137">
        <v>2</v>
      </c>
      <c r="Z137">
        <v>1</v>
      </c>
      <c r="AA137">
        <v>177</v>
      </c>
      <c r="AB137" s="106">
        <v>1</v>
      </c>
      <c r="AC137" s="107">
        <v>0</v>
      </c>
      <c r="AD137" s="108">
        <f t="shared" si="28"/>
        <v>1</v>
      </c>
      <c r="AE137" s="80">
        <f t="shared" si="29"/>
        <v>1</v>
      </c>
      <c r="AF137" s="80">
        <f t="shared" si="30"/>
        <v>0.70307203910328397</v>
      </c>
      <c r="AG137" s="106">
        <f t="shared" si="31"/>
        <v>0.70307203910328397</v>
      </c>
      <c r="AH137" s="108">
        <f t="shared" si="32"/>
        <v>0.29692796089671603</v>
      </c>
      <c r="AI137" s="106">
        <f t="shared" si="33"/>
        <v>-0.35229591859042714</v>
      </c>
      <c r="AJ137" s="108">
        <f t="shared" si="34"/>
        <v>100</v>
      </c>
      <c r="AK137" s="80">
        <f t="shared" si="35"/>
        <v>0.42232935514748321</v>
      </c>
      <c r="BM137">
        <v>0.88392470644221199</v>
      </c>
      <c r="BN137">
        <v>0</v>
      </c>
      <c r="BO137">
        <v>1</v>
      </c>
      <c r="BP137" s="80">
        <f t="shared" si="39"/>
        <v>51</v>
      </c>
      <c r="BQ137" s="80">
        <f t="shared" si="40"/>
        <v>82</v>
      </c>
      <c r="BR137" s="80">
        <f t="shared" si="36"/>
        <v>5.555555555555558E-2</v>
      </c>
      <c r="BS137" s="80">
        <f t="shared" si="37"/>
        <v>0.14583333333333337</v>
      </c>
      <c r="BT137" s="80">
        <f t="shared" si="38"/>
        <v>0</v>
      </c>
    </row>
    <row r="138" spans="1:72" ht="15.75" x14ac:dyDescent="0.5">
      <c r="A138" s="83">
        <v>9.4</v>
      </c>
      <c r="B138" s="82">
        <v>44</v>
      </c>
      <c r="C138" s="82">
        <v>12</v>
      </c>
      <c r="D138" s="84">
        <v>2.3239999999999998</v>
      </c>
      <c r="E138" s="82">
        <v>97</v>
      </c>
      <c r="F138" s="82">
        <v>2</v>
      </c>
      <c r="G138" s="29">
        <v>0</v>
      </c>
      <c r="H138" s="82">
        <v>49</v>
      </c>
      <c r="I138" s="82">
        <v>19</v>
      </c>
      <c r="J138" s="82">
        <v>3</v>
      </c>
      <c r="K138" s="80">
        <v>1</v>
      </c>
      <c r="L138" s="30">
        <v>179</v>
      </c>
      <c r="M138" s="82">
        <v>1</v>
      </c>
      <c r="P138">
        <v>16.7</v>
      </c>
      <c r="Q138">
        <v>68</v>
      </c>
      <c r="R138">
        <v>4</v>
      </c>
      <c r="S138">
        <v>2.3519999999999999</v>
      </c>
      <c r="T138">
        <v>209</v>
      </c>
      <c r="U138">
        <v>0</v>
      </c>
      <c r="V138">
        <v>1</v>
      </c>
      <c r="W138">
        <v>30</v>
      </c>
      <c r="X138">
        <v>12</v>
      </c>
      <c r="Y138">
        <v>2</v>
      </c>
      <c r="Z138">
        <v>1</v>
      </c>
      <c r="AA138">
        <v>189</v>
      </c>
      <c r="AB138" s="106">
        <v>1</v>
      </c>
      <c r="AC138" s="107">
        <v>0</v>
      </c>
      <c r="AD138" s="108">
        <f t="shared" si="28"/>
        <v>1</v>
      </c>
      <c r="AE138" s="80">
        <f t="shared" si="29"/>
        <v>1</v>
      </c>
      <c r="AF138" s="80">
        <f t="shared" si="30"/>
        <v>0.71864403198036142</v>
      </c>
      <c r="AG138" s="106">
        <f t="shared" si="31"/>
        <v>0.71864403198036142</v>
      </c>
      <c r="AH138" s="108">
        <f t="shared" si="32"/>
        <v>0.28135596801963858</v>
      </c>
      <c r="AI138" s="106">
        <f t="shared" si="33"/>
        <v>-0.33038913150645666</v>
      </c>
      <c r="AJ138" s="108">
        <f t="shared" si="34"/>
        <v>100</v>
      </c>
      <c r="AK138" s="80">
        <f t="shared" si="35"/>
        <v>0.39150950331321649</v>
      </c>
      <c r="BM138">
        <v>0.8867042434397906</v>
      </c>
      <c r="BN138">
        <v>0</v>
      </c>
      <c r="BO138">
        <v>1</v>
      </c>
      <c r="BP138" s="80">
        <f t="shared" si="39"/>
        <v>51</v>
      </c>
      <c r="BQ138" s="80">
        <f t="shared" si="40"/>
        <v>83</v>
      </c>
      <c r="BR138" s="80">
        <f t="shared" si="36"/>
        <v>5.555555555555558E-2</v>
      </c>
      <c r="BS138" s="80">
        <f t="shared" si="37"/>
        <v>0.13541666666666663</v>
      </c>
      <c r="BT138" s="80">
        <f t="shared" si="38"/>
        <v>0</v>
      </c>
    </row>
    <row r="139" spans="1:72" ht="15.75" x14ac:dyDescent="0.5">
      <c r="A139" s="83">
        <v>9.5</v>
      </c>
      <c r="B139" s="82">
        <v>44</v>
      </c>
      <c r="C139" s="82">
        <v>10</v>
      </c>
      <c r="D139" s="84">
        <v>0.19600000000000001</v>
      </c>
      <c r="E139" s="82">
        <v>49</v>
      </c>
      <c r="F139" s="82">
        <v>3</v>
      </c>
      <c r="G139" s="29">
        <v>0</v>
      </c>
      <c r="H139" s="82">
        <v>33</v>
      </c>
      <c r="I139" s="82">
        <v>12</v>
      </c>
      <c r="J139" s="82">
        <v>2</v>
      </c>
      <c r="K139" s="80">
        <v>0</v>
      </c>
      <c r="L139" s="30">
        <v>189</v>
      </c>
      <c r="M139" s="82">
        <v>1</v>
      </c>
      <c r="P139">
        <v>16.8</v>
      </c>
      <c r="Q139">
        <v>86</v>
      </c>
      <c r="R139">
        <v>8</v>
      </c>
      <c r="S139">
        <v>2.2839999999999998</v>
      </c>
      <c r="T139">
        <v>201</v>
      </c>
      <c r="U139">
        <v>0</v>
      </c>
      <c r="V139">
        <v>1</v>
      </c>
      <c r="W139">
        <v>38</v>
      </c>
      <c r="X139">
        <v>10</v>
      </c>
      <c r="Y139">
        <v>2</v>
      </c>
      <c r="Z139">
        <v>1</v>
      </c>
      <c r="AA139">
        <v>192</v>
      </c>
      <c r="AB139" s="106">
        <v>1</v>
      </c>
      <c r="AC139" s="107">
        <v>0</v>
      </c>
      <c r="AD139" s="108">
        <f t="shared" si="28"/>
        <v>1</v>
      </c>
      <c r="AE139" s="80">
        <f t="shared" si="29"/>
        <v>1</v>
      </c>
      <c r="AF139" s="80">
        <f t="shared" si="30"/>
        <v>0.71124603114340013</v>
      </c>
      <c r="AG139" s="106">
        <f t="shared" si="31"/>
        <v>0.71124603114340013</v>
      </c>
      <c r="AH139" s="108">
        <f t="shared" si="32"/>
        <v>0.28875396885659987</v>
      </c>
      <c r="AI139" s="106">
        <f t="shared" si="33"/>
        <v>-0.3407368736718927</v>
      </c>
      <c r="AJ139" s="108">
        <f t="shared" si="34"/>
        <v>100</v>
      </c>
      <c r="AK139" s="80">
        <f t="shared" si="35"/>
        <v>0.40598324097836946</v>
      </c>
      <c r="BM139">
        <v>0.8886305062569374</v>
      </c>
      <c r="BN139">
        <v>0</v>
      </c>
      <c r="BO139">
        <v>1</v>
      </c>
      <c r="BP139" s="80">
        <f t="shared" si="39"/>
        <v>51</v>
      </c>
      <c r="BQ139" s="80">
        <f t="shared" si="40"/>
        <v>84</v>
      </c>
      <c r="BR139" s="80">
        <f t="shared" si="36"/>
        <v>5.555555555555558E-2</v>
      </c>
      <c r="BS139" s="80">
        <f t="shared" si="37"/>
        <v>0.125</v>
      </c>
      <c r="BT139" s="80">
        <f t="shared" si="38"/>
        <v>0</v>
      </c>
    </row>
    <row r="140" spans="1:72" ht="15.75" x14ac:dyDescent="0.5">
      <c r="A140" s="83">
        <v>8.6999999999999993</v>
      </c>
      <c r="B140" s="82">
        <v>51</v>
      </c>
      <c r="C140" s="82">
        <v>15</v>
      </c>
      <c r="D140" s="84">
        <v>0.18</v>
      </c>
      <c r="E140" s="82">
        <v>84</v>
      </c>
      <c r="F140" s="82">
        <v>4</v>
      </c>
      <c r="G140" s="29">
        <v>1</v>
      </c>
      <c r="H140" s="82">
        <v>40</v>
      </c>
      <c r="I140" s="82">
        <v>8</v>
      </c>
      <c r="J140" s="82">
        <v>3</v>
      </c>
      <c r="K140" s="80">
        <v>1</v>
      </c>
      <c r="L140" s="30">
        <v>180</v>
      </c>
      <c r="M140" s="82">
        <v>1</v>
      </c>
      <c r="P140">
        <v>16.899999999999999</v>
      </c>
      <c r="Q140">
        <v>85</v>
      </c>
      <c r="R140">
        <v>12</v>
      </c>
      <c r="S140">
        <v>1.86</v>
      </c>
      <c r="T140">
        <v>311</v>
      </c>
      <c r="U140">
        <v>2</v>
      </c>
      <c r="V140">
        <v>1</v>
      </c>
      <c r="W140">
        <v>37</v>
      </c>
      <c r="X140">
        <v>13</v>
      </c>
      <c r="Y140">
        <v>2</v>
      </c>
      <c r="Z140">
        <v>1</v>
      </c>
      <c r="AA140">
        <v>172</v>
      </c>
      <c r="AB140" s="106">
        <v>1</v>
      </c>
      <c r="AC140" s="107">
        <v>0</v>
      </c>
      <c r="AD140" s="108">
        <f t="shared" si="28"/>
        <v>1</v>
      </c>
      <c r="AE140" s="80">
        <f t="shared" si="29"/>
        <v>1</v>
      </c>
      <c r="AF140" s="80">
        <f t="shared" si="30"/>
        <v>0.87802679621138369</v>
      </c>
      <c r="AG140" s="106">
        <f t="shared" si="31"/>
        <v>0.87802679621138369</v>
      </c>
      <c r="AH140" s="108">
        <f t="shared" si="32"/>
        <v>0.12197320378861631</v>
      </c>
      <c r="AI140" s="106">
        <f t="shared" si="33"/>
        <v>-0.13007816620979129</v>
      </c>
      <c r="AJ140" s="108">
        <f t="shared" si="34"/>
        <v>100</v>
      </c>
      <c r="AK140" s="80">
        <f t="shared" si="35"/>
        <v>0.13891740470213559</v>
      </c>
      <c r="BM140">
        <v>0.89908649698193999</v>
      </c>
      <c r="BN140">
        <v>0</v>
      </c>
      <c r="BO140">
        <v>1</v>
      </c>
      <c r="BP140" s="80">
        <f t="shared" si="39"/>
        <v>51</v>
      </c>
      <c r="BQ140" s="80">
        <f t="shared" si="40"/>
        <v>85</v>
      </c>
      <c r="BR140" s="80">
        <f t="shared" si="36"/>
        <v>5.555555555555558E-2</v>
      </c>
      <c r="BS140" s="80">
        <f t="shared" si="37"/>
        <v>0.11458333333333337</v>
      </c>
      <c r="BT140" s="80">
        <f t="shared" si="38"/>
        <v>2.1219135802469109E-3</v>
      </c>
    </row>
    <row r="141" spans="1:72" ht="15.75" x14ac:dyDescent="0.5">
      <c r="A141" s="83">
        <v>12.8</v>
      </c>
      <c r="B141" s="82">
        <v>70</v>
      </c>
      <c r="C141" s="82">
        <v>13</v>
      </c>
      <c r="D141" s="84">
        <v>1.4159999999999999</v>
      </c>
      <c r="E141" s="82">
        <v>209</v>
      </c>
      <c r="F141" s="82">
        <v>2</v>
      </c>
      <c r="G141" s="29">
        <v>1</v>
      </c>
      <c r="H141" s="82">
        <v>45</v>
      </c>
      <c r="I141" s="82">
        <v>6</v>
      </c>
      <c r="J141" s="82">
        <v>3</v>
      </c>
      <c r="K141" s="80">
        <v>0</v>
      </c>
      <c r="L141" s="30">
        <v>175</v>
      </c>
      <c r="M141" s="82">
        <v>1</v>
      </c>
      <c r="P141">
        <v>17</v>
      </c>
      <c r="Q141">
        <v>75</v>
      </c>
      <c r="R141">
        <v>7</v>
      </c>
      <c r="S141">
        <v>0.995</v>
      </c>
      <c r="T141">
        <v>185</v>
      </c>
      <c r="U141">
        <v>2</v>
      </c>
      <c r="V141">
        <v>1</v>
      </c>
      <c r="W141">
        <v>30</v>
      </c>
      <c r="X141">
        <v>10</v>
      </c>
      <c r="Y141">
        <v>2</v>
      </c>
      <c r="Z141">
        <v>1</v>
      </c>
      <c r="AA141">
        <v>189</v>
      </c>
      <c r="AB141" s="106">
        <v>1</v>
      </c>
      <c r="AC141" s="107">
        <v>0</v>
      </c>
      <c r="AD141" s="108">
        <f t="shared" si="28"/>
        <v>1</v>
      </c>
      <c r="AE141" s="80">
        <f t="shared" si="29"/>
        <v>1</v>
      </c>
      <c r="AF141" s="80">
        <f t="shared" si="30"/>
        <v>0.61971846219332649</v>
      </c>
      <c r="AG141" s="106">
        <f t="shared" si="31"/>
        <v>0.61971846219332649</v>
      </c>
      <c r="AH141" s="108">
        <f t="shared" si="32"/>
        <v>0.38028153780667351</v>
      </c>
      <c r="AI141" s="106">
        <f t="shared" si="33"/>
        <v>-0.47848999731112579</v>
      </c>
      <c r="AJ141" s="108">
        <f t="shared" si="34"/>
        <v>100</v>
      </c>
      <c r="AK141" s="80">
        <f t="shared" si="35"/>
        <v>0.61363596698534606</v>
      </c>
      <c r="BM141">
        <v>0.90664243686979151</v>
      </c>
      <c r="BN141">
        <v>1</v>
      </c>
      <c r="BO141">
        <v>0</v>
      </c>
      <c r="BP141" s="80">
        <f t="shared" si="39"/>
        <v>52</v>
      </c>
      <c r="BQ141" s="80">
        <f t="shared" si="40"/>
        <v>85</v>
      </c>
      <c r="BR141" s="80">
        <f t="shared" si="36"/>
        <v>3.703703703703709E-2</v>
      </c>
      <c r="BS141" s="80">
        <f t="shared" si="37"/>
        <v>0.11458333333333337</v>
      </c>
      <c r="BT141" s="80">
        <f t="shared" si="38"/>
        <v>0</v>
      </c>
    </row>
    <row r="142" spans="1:72" ht="15.75" x14ac:dyDescent="0.5">
      <c r="A142" s="83">
        <v>6.6</v>
      </c>
      <c r="B142" s="82">
        <v>44</v>
      </c>
      <c r="C142" s="82">
        <v>2</v>
      </c>
      <c r="D142" s="84">
        <v>0.115</v>
      </c>
      <c r="E142" s="82">
        <v>70</v>
      </c>
      <c r="F142" s="82">
        <v>3</v>
      </c>
      <c r="G142" s="29">
        <v>0</v>
      </c>
      <c r="H142" s="82">
        <v>46</v>
      </c>
      <c r="I142" s="82">
        <v>6</v>
      </c>
      <c r="J142" s="82">
        <v>3</v>
      </c>
      <c r="K142" s="80">
        <v>0</v>
      </c>
      <c r="L142" s="30">
        <v>167</v>
      </c>
      <c r="M142" s="82">
        <v>0</v>
      </c>
      <c r="P142">
        <v>17.100000000000001</v>
      </c>
      <c r="Q142">
        <v>65</v>
      </c>
      <c r="R142">
        <v>8</v>
      </c>
      <c r="S142">
        <v>0.93700000000000006</v>
      </c>
      <c r="T142">
        <v>215</v>
      </c>
      <c r="U142">
        <v>4</v>
      </c>
      <c r="V142">
        <v>1</v>
      </c>
      <c r="W142">
        <v>31</v>
      </c>
      <c r="X142">
        <v>12</v>
      </c>
      <c r="Y142">
        <v>5</v>
      </c>
      <c r="Z142">
        <v>1</v>
      </c>
      <c r="AA142">
        <v>192</v>
      </c>
      <c r="AB142" s="106">
        <v>0</v>
      </c>
      <c r="AC142" s="107">
        <v>1</v>
      </c>
      <c r="AD142" s="108">
        <f t="shared" si="28"/>
        <v>1</v>
      </c>
      <c r="AE142" s="80">
        <f t="shared" si="29"/>
        <v>0</v>
      </c>
      <c r="AF142" s="80">
        <f t="shared" si="30"/>
        <v>0.7539648783511681</v>
      </c>
      <c r="AG142" s="106">
        <f t="shared" si="31"/>
        <v>0.7539648783511681</v>
      </c>
      <c r="AH142" s="108">
        <f t="shared" si="32"/>
        <v>0.2460351216488319</v>
      </c>
      <c r="AI142" s="106">
        <f t="shared" si="33"/>
        <v>-1.4022809823103626</v>
      </c>
      <c r="AJ142" s="108">
        <f t="shared" si="34"/>
        <v>0</v>
      </c>
      <c r="AK142" s="80">
        <f t="shared" si="35"/>
        <v>3.0644603636195846</v>
      </c>
      <c r="BM142">
        <v>0.92051948060229205</v>
      </c>
      <c r="BN142">
        <v>0</v>
      </c>
      <c r="BO142">
        <v>1</v>
      </c>
      <c r="BP142" s="80">
        <f t="shared" si="39"/>
        <v>52</v>
      </c>
      <c r="BQ142" s="80">
        <f t="shared" si="40"/>
        <v>86</v>
      </c>
      <c r="BR142" s="80">
        <f t="shared" si="36"/>
        <v>3.703703703703709E-2</v>
      </c>
      <c r="BS142" s="80">
        <f t="shared" si="37"/>
        <v>0.10416666666666663</v>
      </c>
      <c r="BT142" s="80">
        <f t="shared" si="38"/>
        <v>0</v>
      </c>
    </row>
    <row r="143" spans="1:72" ht="15.75" x14ac:dyDescent="0.5">
      <c r="A143" s="83">
        <v>17</v>
      </c>
      <c r="B143" s="82">
        <v>75</v>
      </c>
      <c r="C143" s="82">
        <v>7</v>
      </c>
      <c r="D143" s="84">
        <v>0.995</v>
      </c>
      <c r="E143" s="82">
        <v>185</v>
      </c>
      <c r="F143" s="82">
        <v>2</v>
      </c>
      <c r="G143" s="29">
        <v>1</v>
      </c>
      <c r="H143" s="82">
        <v>30</v>
      </c>
      <c r="I143" s="82">
        <v>10</v>
      </c>
      <c r="J143" s="82">
        <v>2</v>
      </c>
      <c r="K143" s="80">
        <v>1</v>
      </c>
      <c r="L143" s="30">
        <v>189</v>
      </c>
      <c r="M143" s="82">
        <v>1</v>
      </c>
      <c r="P143">
        <v>17.100000000000001</v>
      </c>
      <c r="Q143">
        <v>76</v>
      </c>
      <c r="R143">
        <v>5</v>
      </c>
      <c r="S143">
        <v>0.81899999999999995</v>
      </c>
      <c r="T143">
        <v>266</v>
      </c>
      <c r="U143">
        <v>4</v>
      </c>
      <c r="V143">
        <v>1</v>
      </c>
      <c r="W143">
        <v>52</v>
      </c>
      <c r="X143">
        <v>18</v>
      </c>
      <c r="Y143">
        <v>5</v>
      </c>
      <c r="Z143">
        <v>1</v>
      </c>
      <c r="AA143">
        <v>186</v>
      </c>
      <c r="AB143" s="106">
        <v>0</v>
      </c>
      <c r="AC143" s="107">
        <v>1</v>
      </c>
      <c r="AD143" s="108">
        <f t="shared" si="28"/>
        <v>1</v>
      </c>
      <c r="AE143" s="80">
        <f t="shared" si="29"/>
        <v>0</v>
      </c>
      <c r="AF143" s="80">
        <f t="shared" si="30"/>
        <v>0.61535129144765621</v>
      </c>
      <c r="AG143" s="106">
        <f t="shared" si="31"/>
        <v>0.61535129144765621</v>
      </c>
      <c r="AH143" s="108">
        <f t="shared" si="32"/>
        <v>0.38464870855234379</v>
      </c>
      <c r="AI143" s="106">
        <f t="shared" si="33"/>
        <v>-0.9554248065445643</v>
      </c>
      <c r="AJ143" s="108">
        <f t="shared" si="34"/>
        <v>0</v>
      </c>
      <c r="AK143" s="80">
        <f t="shared" si="35"/>
        <v>1.5997747497023456</v>
      </c>
      <c r="BM143">
        <v>0.92189519041517876</v>
      </c>
      <c r="BN143">
        <v>0</v>
      </c>
      <c r="BO143">
        <v>1</v>
      </c>
      <c r="BP143" s="80">
        <f t="shared" si="39"/>
        <v>52</v>
      </c>
      <c r="BQ143" s="80">
        <f t="shared" si="40"/>
        <v>87</v>
      </c>
      <c r="BR143" s="80">
        <f t="shared" si="36"/>
        <v>3.703703703703709E-2</v>
      </c>
      <c r="BS143" s="80">
        <f t="shared" si="37"/>
        <v>9.375E-2</v>
      </c>
      <c r="BT143" s="80">
        <f t="shared" si="38"/>
        <v>1.7361111111111188E-3</v>
      </c>
    </row>
    <row r="144" spans="1:72" ht="15.75" x14ac:dyDescent="0.5">
      <c r="A144" s="83">
        <v>16.7</v>
      </c>
      <c r="B144" s="82">
        <v>68</v>
      </c>
      <c r="C144" s="82">
        <v>4</v>
      </c>
      <c r="D144" s="84">
        <v>2.3519999999999999</v>
      </c>
      <c r="E144" s="82">
        <v>209</v>
      </c>
      <c r="F144" s="82">
        <v>0</v>
      </c>
      <c r="G144" s="29">
        <v>1</v>
      </c>
      <c r="H144" s="82">
        <v>30</v>
      </c>
      <c r="I144" s="82">
        <v>12</v>
      </c>
      <c r="J144" s="82">
        <v>2</v>
      </c>
      <c r="K144" s="80">
        <v>1</v>
      </c>
      <c r="L144" s="30">
        <v>189</v>
      </c>
      <c r="M144" s="82">
        <v>1</v>
      </c>
      <c r="P144">
        <v>18.2</v>
      </c>
      <c r="Q144">
        <v>66</v>
      </c>
      <c r="R144">
        <v>7</v>
      </c>
      <c r="S144">
        <v>1.3720000000000001</v>
      </c>
      <c r="T144">
        <v>287</v>
      </c>
      <c r="U144">
        <v>1</v>
      </c>
      <c r="V144">
        <v>1</v>
      </c>
      <c r="W144">
        <v>29</v>
      </c>
      <c r="X144">
        <v>10</v>
      </c>
      <c r="Y144">
        <v>2</v>
      </c>
      <c r="Z144">
        <v>0</v>
      </c>
      <c r="AA144">
        <v>180</v>
      </c>
      <c r="AB144" s="106">
        <v>1</v>
      </c>
      <c r="AC144" s="107">
        <v>0</v>
      </c>
      <c r="AD144" s="108">
        <f t="shared" si="28"/>
        <v>1</v>
      </c>
      <c r="AE144" s="80">
        <f t="shared" si="29"/>
        <v>1</v>
      </c>
      <c r="AF144" s="80">
        <f t="shared" si="30"/>
        <v>0.87800111584947682</v>
      </c>
      <c r="AG144" s="106">
        <f t="shared" si="31"/>
        <v>0.87800111584947682</v>
      </c>
      <c r="AH144" s="108">
        <f t="shared" si="32"/>
        <v>0.12199888415052318</v>
      </c>
      <c r="AI144" s="106">
        <f t="shared" si="33"/>
        <v>-0.13010741444865165</v>
      </c>
      <c r="AJ144" s="108">
        <f t="shared" si="34"/>
        <v>100</v>
      </c>
      <c r="AK144" s="80">
        <f t="shared" si="35"/>
        <v>0.13895071651758412</v>
      </c>
      <c r="BM144">
        <v>0.92835486584750948</v>
      </c>
      <c r="BN144">
        <v>1</v>
      </c>
      <c r="BO144">
        <v>0</v>
      </c>
      <c r="BP144" s="80">
        <f t="shared" si="39"/>
        <v>53</v>
      </c>
      <c r="BQ144" s="80">
        <f t="shared" si="40"/>
        <v>87</v>
      </c>
      <c r="BR144" s="80">
        <f t="shared" si="36"/>
        <v>1.851851851851849E-2</v>
      </c>
      <c r="BS144" s="80">
        <f t="shared" si="37"/>
        <v>9.375E-2</v>
      </c>
      <c r="BT144" s="80">
        <f t="shared" si="38"/>
        <v>0</v>
      </c>
    </row>
    <row r="145" spans="1:72" ht="15.75" x14ac:dyDescent="0.5">
      <c r="A145" s="83">
        <v>15.9</v>
      </c>
      <c r="B145" s="82">
        <v>84</v>
      </c>
      <c r="C145" s="82">
        <v>9</v>
      </c>
      <c r="D145" s="84">
        <v>1.2589999999999999</v>
      </c>
      <c r="E145" s="82">
        <v>175</v>
      </c>
      <c r="F145" s="82">
        <v>1</v>
      </c>
      <c r="G145" s="29">
        <v>1</v>
      </c>
      <c r="H145" s="82">
        <v>31</v>
      </c>
      <c r="I145" s="82">
        <v>8</v>
      </c>
      <c r="J145" s="82">
        <v>2</v>
      </c>
      <c r="K145" s="80">
        <v>1</v>
      </c>
      <c r="L145" s="30">
        <v>190</v>
      </c>
      <c r="M145" s="82">
        <v>1</v>
      </c>
      <c r="P145">
        <v>18.2</v>
      </c>
      <c r="Q145">
        <v>88</v>
      </c>
      <c r="R145">
        <v>12</v>
      </c>
      <c r="S145">
        <v>1.6</v>
      </c>
      <c r="T145">
        <v>282</v>
      </c>
      <c r="U145">
        <v>0</v>
      </c>
      <c r="V145">
        <v>1</v>
      </c>
      <c r="W145">
        <v>39</v>
      </c>
      <c r="X145">
        <v>18</v>
      </c>
      <c r="Y145">
        <v>1</v>
      </c>
      <c r="Z145">
        <v>1</v>
      </c>
      <c r="AA145">
        <v>185</v>
      </c>
      <c r="AB145" s="106">
        <v>1</v>
      </c>
      <c r="AC145" s="107">
        <v>0</v>
      </c>
      <c r="AD145" s="108">
        <f t="shared" si="28"/>
        <v>1</v>
      </c>
      <c r="AE145" s="80">
        <f t="shared" si="29"/>
        <v>1</v>
      </c>
      <c r="AF145" s="80">
        <f t="shared" si="30"/>
        <v>0.86493782385877205</v>
      </c>
      <c r="AG145" s="106">
        <f t="shared" si="31"/>
        <v>0.86493782385877205</v>
      </c>
      <c r="AH145" s="108">
        <f t="shared" si="32"/>
        <v>0.13506217614122795</v>
      </c>
      <c r="AI145" s="106">
        <f t="shared" si="33"/>
        <v>-0.14509765456579929</v>
      </c>
      <c r="AJ145" s="108">
        <f t="shared" si="34"/>
        <v>100</v>
      </c>
      <c r="AK145" s="80">
        <f t="shared" si="35"/>
        <v>0.15615246832271848</v>
      </c>
      <c r="BM145">
        <v>0.9290608760595942</v>
      </c>
      <c r="BN145">
        <v>0</v>
      </c>
      <c r="BO145">
        <v>1</v>
      </c>
      <c r="BP145" s="80">
        <f t="shared" si="39"/>
        <v>53</v>
      </c>
      <c r="BQ145" s="80">
        <f t="shared" si="40"/>
        <v>88</v>
      </c>
      <c r="BR145" s="80">
        <f t="shared" si="36"/>
        <v>1.851851851851849E-2</v>
      </c>
      <c r="BS145" s="80">
        <f t="shared" si="37"/>
        <v>8.333333333333337E-2</v>
      </c>
      <c r="BT145" s="80">
        <f t="shared" si="38"/>
        <v>0</v>
      </c>
    </row>
    <row r="146" spans="1:72" ht="15.75" x14ac:dyDescent="0.5">
      <c r="A146" s="83">
        <v>7.9</v>
      </c>
      <c r="B146" s="82">
        <v>51</v>
      </c>
      <c r="C146" s="82">
        <v>3</v>
      </c>
      <c r="D146" s="84">
        <v>1.464</v>
      </c>
      <c r="E146" s="82">
        <v>118</v>
      </c>
      <c r="F146" s="82">
        <v>4</v>
      </c>
      <c r="G146" s="29">
        <v>0</v>
      </c>
      <c r="H146" s="82">
        <v>46</v>
      </c>
      <c r="I146" s="82">
        <v>6</v>
      </c>
      <c r="J146" s="82">
        <v>4</v>
      </c>
      <c r="K146" s="80">
        <v>0</v>
      </c>
      <c r="L146" s="30">
        <v>167</v>
      </c>
      <c r="M146" s="82">
        <v>1</v>
      </c>
      <c r="P146">
        <v>18.3</v>
      </c>
      <c r="Q146">
        <v>89</v>
      </c>
      <c r="R146">
        <v>6</v>
      </c>
      <c r="S146">
        <v>0.71099999999999997</v>
      </c>
      <c r="T146">
        <v>232</v>
      </c>
      <c r="U146">
        <v>4</v>
      </c>
      <c r="V146">
        <v>1</v>
      </c>
      <c r="W146">
        <v>47</v>
      </c>
      <c r="X146">
        <v>13</v>
      </c>
      <c r="Y146">
        <v>3</v>
      </c>
      <c r="Z146">
        <v>1</v>
      </c>
      <c r="AA146">
        <v>193</v>
      </c>
      <c r="AB146" s="106">
        <v>0</v>
      </c>
      <c r="AC146" s="107">
        <v>1</v>
      </c>
      <c r="AD146" s="108">
        <f t="shared" si="28"/>
        <v>1</v>
      </c>
      <c r="AE146" s="80">
        <f t="shared" si="29"/>
        <v>0</v>
      </c>
      <c r="AF146" s="80">
        <f t="shared" si="30"/>
        <v>0.69653802975939105</v>
      </c>
      <c r="AG146" s="106">
        <f t="shared" si="31"/>
        <v>0.69653802975939105</v>
      </c>
      <c r="AH146" s="108">
        <f t="shared" si="32"/>
        <v>0.30346197024060895</v>
      </c>
      <c r="AI146" s="106">
        <f t="shared" si="33"/>
        <v>-1.1924989803185984</v>
      </c>
      <c r="AJ146" s="108">
        <f t="shared" si="34"/>
        <v>0</v>
      </c>
      <c r="AK146" s="80">
        <f t="shared" si="35"/>
        <v>2.2953058309320271</v>
      </c>
      <c r="BM146">
        <v>0.93401416984503616</v>
      </c>
      <c r="BN146">
        <v>0</v>
      </c>
      <c r="BO146">
        <v>1</v>
      </c>
      <c r="BP146" s="80">
        <f t="shared" si="39"/>
        <v>53</v>
      </c>
      <c r="BQ146" s="80">
        <f t="shared" si="40"/>
        <v>89</v>
      </c>
      <c r="BR146" s="80">
        <f t="shared" si="36"/>
        <v>1.851851851851849E-2</v>
      </c>
      <c r="BS146" s="80">
        <f t="shared" si="37"/>
        <v>7.291666666666663E-2</v>
      </c>
      <c r="BT146" s="80">
        <f t="shared" si="38"/>
        <v>0</v>
      </c>
    </row>
    <row r="147" spans="1:72" ht="15.75" x14ac:dyDescent="0.5">
      <c r="A147" s="83">
        <v>14.1</v>
      </c>
      <c r="B147" s="82">
        <v>88</v>
      </c>
      <c r="C147" s="82">
        <v>5</v>
      </c>
      <c r="D147" s="84">
        <v>0.504</v>
      </c>
      <c r="E147" s="82">
        <v>253</v>
      </c>
      <c r="F147" s="82">
        <v>3</v>
      </c>
      <c r="G147" s="29">
        <v>1</v>
      </c>
      <c r="H147" s="82">
        <v>42</v>
      </c>
      <c r="I147" s="82">
        <v>9</v>
      </c>
      <c r="J147" s="82">
        <v>3</v>
      </c>
      <c r="K147" s="80">
        <v>1</v>
      </c>
      <c r="L147" s="30">
        <v>172</v>
      </c>
      <c r="M147" s="82">
        <v>0</v>
      </c>
      <c r="P147">
        <v>18.5</v>
      </c>
      <c r="Q147">
        <v>62</v>
      </c>
      <c r="R147">
        <v>6</v>
      </c>
      <c r="S147">
        <v>2.0190000000000001</v>
      </c>
      <c r="T147">
        <v>238</v>
      </c>
      <c r="U147">
        <v>0</v>
      </c>
      <c r="V147">
        <v>1</v>
      </c>
      <c r="W147">
        <v>32</v>
      </c>
      <c r="X147">
        <v>15</v>
      </c>
      <c r="Y147">
        <v>4</v>
      </c>
      <c r="Z147">
        <v>1</v>
      </c>
      <c r="AA147">
        <v>192</v>
      </c>
      <c r="AB147" s="106">
        <v>1</v>
      </c>
      <c r="AC147" s="107">
        <v>0</v>
      </c>
      <c r="AD147" s="108">
        <f t="shared" si="28"/>
        <v>1</v>
      </c>
      <c r="AE147" s="80">
        <f t="shared" si="29"/>
        <v>1</v>
      </c>
      <c r="AF147" s="80">
        <f t="shared" si="30"/>
        <v>0.59821878743645218</v>
      </c>
      <c r="AG147" s="106">
        <f t="shared" si="31"/>
        <v>0.59821878743645218</v>
      </c>
      <c r="AH147" s="108">
        <f t="shared" si="32"/>
        <v>0.40178121256354782</v>
      </c>
      <c r="AI147" s="106">
        <f t="shared" si="33"/>
        <v>-0.51379872666553805</v>
      </c>
      <c r="AJ147" s="108">
        <f t="shared" si="34"/>
        <v>100</v>
      </c>
      <c r="AK147" s="80">
        <f t="shared" si="35"/>
        <v>0.67162921158879252</v>
      </c>
      <c r="BM147">
        <v>0.93753220788388625</v>
      </c>
      <c r="BN147">
        <v>0</v>
      </c>
      <c r="BO147">
        <v>1</v>
      </c>
      <c r="BP147" s="80">
        <f t="shared" si="39"/>
        <v>53</v>
      </c>
      <c r="BQ147" s="80">
        <f t="shared" si="40"/>
        <v>90</v>
      </c>
      <c r="BR147" s="80">
        <f t="shared" si="36"/>
        <v>1.851851851851849E-2</v>
      </c>
      <c r="BS147" s="80">
        <f t="shared" si="37"/>
        <v>6.25E-2</v>
      </c>
      <c r="BT147" s="80">
        <f t="shared" si="38"/>
        <v>1.1574074074074056E-3</v>
      </c>
    </row>
    <row r="148" spans="1:72" ht="15.75" x14ac:dyDescent="0.5">
      <c r="A148" s="83">
        <v>8.1</v>
      </c>
      <c r="B148" s="82">
        <v>58</v>
      </c>
      <c r="C148" s="82">
        <v>19</v>
      </c>
      <c r="D148" s="84">
        <v>0.44700000000000001</v>
      </c>
      <c r="E148" s="82">
        <v>20</v>
      </c>
      <c r="F148" s="82">
        <v>4</v>
      </c>
      <c r="G148" s="29">
        <v>0</v>
      </c>
      <c r="H148" s="82">
        <v>43</v>
      </c>
      <c r="I148" s="82">
        <v>10</v>
      </c>
      <c r="J148" s="82">
        <v>3</v>
      </c>
      <c r="K148" s="80">
        <v>0</v>
      </c>
      <c r="L148" s="30">
        <v>184</v>
      </c>
      <c r="M148" s="82">
        <v>1</v>
      </c>
      <c r="P148">
        <v>19</v>
      </c>
      <c r="Q148">
        <v>79</v>
      </c>
      <c r="R148">
        <v>7</v>
      </c>
      <c r="S148">
        <v>1.72</v>
      </c>
      <c r="T148">
        <v>255</v>
      </c>
      <c r="U148">
        <v>1</v>
      </c>
      <c r="V148">
        <v>1</v>
      </c>
      <c r="W148">
        <v>40</v>
      </c>
      <c r="X148">
        <v>13</v>
      </c>
      <c r="Y148">
        <v>2</v>
      </c>
      <c r="Z148">
        <v>1</v>
      </c>
      <c r="AA148">
        <v>188</v>
      </c>
      <c r="AB148" s="106">
        <v>1</v>
      </c>
      <c r="AC148" s="107">
        <v>0</v>
      </c>
      <c r="AD148" s="108">
        <f t="shared" si="28"/>
        <v>1</v>
      </c>
      <c r="AE148" s="80">
        <f t="shared" si="29"/>
        <v>1</v>
      </c>
      <c r="AF148" s="80">
        <f t="shared" si="30"/>
        <v>0.61329037724319047</v>
      </c>
      <c r="AG148" s="106">
        <f t="shared" si="31"/>
        <v>0.61329037724319047</v>
      </c>
      <c r="AH148" s="108">
        <f t="shared" si="32"/>
        <v>0.38670962275680953</v>
      </c>
      <c r="AI148" s="106">
        <f t="shared" si="33"/>
        <v>-0.48891675660342171</v>
      </c>
      <c r="AJ148" s="108">
        <f t="shared" si="34"/>
        <v>100</v>
      </c>
      <c r="AK148" s="80">
        <f t="shared" si="35"/>
        <v>0.63054898153646721</v>
      </c>
      <c r="BM148">
        <v>0.94611692771980582</v>
      </c>
      <c r="BN148">
        <v>1</v>
      </c>
      <c r="BO148">
        <v>0</v>
      </c>
      <c r="BP148" s="80">
        <f t="shared" si="39"/>
        <v>54</v>
      </c>
      <c r="BQ148" s="80">
        <f t="shared" si="40"/>
        <v>90</v>
      </c>
      <c r="BR148" s="80">
        <f t="shared" si="36"/>
        <v>0</v>
      </c>
      <c r="BS148" s="80">
        <f t="shared" si="37"/>
        <v>6.25E-2</v>
      </c>
      <c r="BT148" s="80">
        <f t="shared" si="38"/>
        <v>0</v>
      </c>
    </row>
    <row r="149" spans="1:72" ht="15.75" x14ac:dyDescent="0.5">
      <c r="A149" s="83">
        <v>13.6</v>
      </c>
      <c r="B149" s="82">
        <v>66</v>
      </c>
      <c r="C149" s="82">
        <v>17</v>
      </c>
      <c r="D149" s="84">
        <v>2.62</v>
      </c>
      <c r="E149" s="82">
        <v>103</v>
      </c>
      <c r="F149" s="82">
        <v>2</v>
      </c>
      <c r="G149" s="29">
        <v>1</v>
      </c>
      <c r="H149" s="82">
        <v>39</v>
      </c>
      <c r="I149" s="82">
        <v>8</v>
      </c>
      <c r="J149" s="82">
        <v>3</v>
      </c>
      <c r="K149" s="80">
        <v>0</v>
      </c>
      <c r="L149" s="30">
        <v>172</v>
      </c>
      <c r="M149" s="82">
        <v>0</v>
      </c>
      <c r="P149">
        <v>19.3</v>
      </c>
      <c r="Q149">
        <v>74</v>
      </c>
      <c r="R149">
        <v>7</v>
      </c>
      <c r="S149">
        <v>0.248</v>
      </c>
      <c r="T149">
        <v>301</v>
      </c>
      <c r="U149">
        <v>1</v>
      </c>
      <c r="V149">
        <v>1</v>
      </c>
      <c r="W149">
        <v>39</v>
      </c>
      <c r="X149">
        <v>21</v>
      </c>
      <c r="Y149">
        <v>5</v>
      </c>
      <c r="Z149">
        <v>1</v>
      </c>
      <c r="AA149">
        <v>187</v>
      </c>
      <c r="AB149" s="106">
        <v>1</v>
      </c>
      <c r="AC149" s="107">
        <v>0</v>
      </c>
      <c r="AD149" s="108">
        <f t="shared" si="28"/>
        <v>1</v>
      </c>
      <c r="AE149" s="80">
        <f t="shared" si="29"/>
        <v>1</v>
      </c>
      <c r="AF149" s="80">
        <f t="shared" si="30"/>
        <v>0.58093682833002114</v>
      </c>
      <c r="AG149" s="106">
        <f t="shared" si="31"/>
        <v>0.58093682833002114</v>
      </c>
      <c r="AH149" s="108">
        <f t="shared" si="32"/>
        <v>0.41906317166997886</v>
      </c>
      <c r="AI149" s="106">
        <f t="shared" si="33"/>
        <v>-0.54311325724989989</v>
      </c>
      <c r="AJ149" s="108">
        <f t="shared" si="34"/>
        <v>100</v>
      </c>
      <c r="AK149" s="80">
        <f t="shared" si="35"/>
        <v>0.72135755771351384</v>
      </c>
      <c r="BM149">
        <v>0.95066687702333141</v>
      </c>
      <c r="BN149">
        <v>0</v>
      </c>
      <c r="BO149">
        <v>1</v>
      </c>
      <c r="BP149" s="80">
        <f t="shared" si="39"/>
        <v>54</v>
      </c>
      <c r="BQ149" s="80">
        <f t="shared" si="40"/>
        <v>91</v>
      </c>
      <c r="BR149" s="80">
        <f t="shared" si="36"/>
        <v>0</v>
      </c>
      <c r="BS149" s="80">
        <f t="shared" si="37"/>
        <v>5.208333333333337E-2</v>
      </c>
      <c r="BT149" s="80">
        <f t="shared" si="38"/>
        <v>0</v>
      </c>
    </row>
    <row r="150" spans="1:72" ht="15.75" x14ac:dyDescent="0.5">
      <c r="A150" s="83">
        <v>10</v>
      </c>
      <c r="B150" s="82">
        <v>55</v>
      </c>
      <c r="C150" s="82">
        <v>8</v>
      </c>
      <c r="D150" s="84">
        <v>1.1679999999999999</v>
      </c>
      <c r="E150" s="82">
        <v>120</v>
      </c>
      <c r="F150" s="82">
        <v>3</v>
      </c>
      <c r="G150" s="29">
        <v>0</v>
      </c>
      <c r="H150" s="82">
        <v>52</v>
      </c>
      <c r="I150" s="82">
        <v>10</v>
      </c>
      <c r="J150" s="82">
        <v>3</v>
      </c>
      <c r="K150" s="80">
        <v>0</v>
      </c>
      <c r="L150" s="30">
        <v>182</v>
      </c>
      <c r="M150" s="82">
        <v>1</v>
      </c>
      <c r="P150">
        <v>19.5</v>
      </c>
      <c r="Q150">
        <v>99</v>
      </c>
      <c r="R150">
        <v>9</v>
      </c>
      <c r="S150">
        <v>1.76</v>
      </c>
      <c r="T150">
        <v>369</v>
      </c>
      <c r="U150">
        <v>4</v>
      </c>
      <c r="V150">
        <v>1</v>
      </c>
      <c r="W150">
        <v>38</v>
      </c>
      <c r="X150">
        <v>12</v>
      </c>
      <c r="Y150">
        <v>2</v>
      </c>
      <c r="Z150">
        <v>1</v>
      </c>
      <c r="AA150">
        <v>170</v>
      </c>
      <c r="AB150" s="106">
        <v>0</v>
      </c>
      <c r="AC150" s="107">
        <v>1</v>
      </c>
      <c r="AD150" s="108">
        <f t="shared" si="28"/>
        <v>1</v>
      </c>
      <c r="AE150" s="80">
        <f t="shared" si="29"/>
        <v>0</v>
      </c>
      <c r="AF150" s="80">
        <f t="shared" si="30"/>
        <v>0.94611692771980582</v>
      </c>
      <c r="AG150" s="106">
        <f t="shared" si="31"/>
        <v>0.94611692771980582</v>
      </c>
      <c r="AH150" s="108">
        <f t="shared" si="32"/>
        <v>5.3883072280194177E-2</v>
      </c>
      <c r="AI150" s="106">
        <f t="shared" si="33"/>
        <v>-2.9209389082750596</v>
      </c>
      <c r="AJ150" s="108">
        <f t="shared" si="34"/>
        <v>0</v>
      </c>
      <c r="AK150" s="80">
        <f t="shared" si="35"/>
        <v>17.558704203055818</v>
      </c>
      <c r="BM150">
        <v>0.95623495132408642</v>
      </c>
      <c r="BN150">
        <v>0</v>
      </c>
      <c r="BO150">
        <v>1</v>
      </c>
      <c r="BP150" s="80">
        <f t="shared" si="39"/>
        <v>54</v>
      </c>
      <c r="BQ150" s="80">
        <f t="shared" si="40"/>
        <v>92</v>
      </c>
      <c r="BR150" s="80">
        <f t="shared" si="36"/>
        <v>0</v>
      </c>
      <c r="BS150" s="80">
        <f t="shared" si="37"/>
        <v>4.166666666666663E-2</v>
      </c>
      <c r="BT150" s="80">
        <f t="shared" si="38"/>
        <v>0</v>
      </c>
    </row>
    <row r="151" spans="1:72" ht="15.75" x14ac:dyDescent="0.5">
      <c r="A151" s="83">
        <v>11.6</v>
      </c>
      <c r="B151" s="82">
        <v>60</v>
      </c>
      <c r="C151" s="82">
        <v>9</v>
      </c>
      <c r="D151" s="84">
        <v>3.2000000000000001E-2</v>
      </c>
      <c r="E151" s="82">
        <v>102</v>
      </c>
      <c r="F151" s="82">
        <v>5</v>
      </c>
      <c r="G151" s="29">
        <v>1</v>
      </c>
      <c r="H151" s="82">
        <v>35</v>
      </c>
      <c r="I151" s="82">
        <v>8</v>
      </c>
      <c r="J151" s="82">
        <v>2</v>
      </c>
      <c r="K151" s="80">
        <v>0</v>
      </c>
      <c r="L151" s="30">
        <v>185</v>
      </c>
      <c r="M151" s="82">
        <v>1</v>
      </c>
      <c r="P151">
        <v>20.399999999999999</v>
      </c>
      <c r="Q151">
        <v>79</v>
      </c>
      <c r="R151">
        <v>7</v>
      </c>
      <c r="S151">
        <v>0.13100000000000001</v>
      </c>
      <c r="T151">
        <v>284</v>
      </c>
      <c r="U151">
        <v>4</v>
      </c>
      <c r="V151">
        <v>1</v>
      </c>
      <c r="W151">
        <v>38</v>
      </c>
      <c r="X151">
        <v>15</v>
      </c>
      <c r="Y151">
        <v>5</v>
      </c>
      <c r="Z151">
        <v>1</v>
      </c>
      <c r="AA151">
        <v>185</v>
      </c>
      <c r="AB151" s="106">
        <v>0</v>
      </c>
      <c r="AC151" s="107">
        <v>1</v>
      </c>
      <c r="AD151" s="108">
        <f t="shared" si="28"/>
        <v>1</v>
      </c>
      <c r="AE151" s="80">
        <f t="shared" si="29"/>
        <v>0</v>
      </c>
      <c r="AF151" s="80">
        <f t="shared" si="30"/>
        <v>0.56122070571990368</v>
      </c>
      <c r="AG151" s="106">
        <f t="shared" si="31"/>
        <v>0.56122070571990368</v>
      </c>
      <c r="AH151" s="108">
        <f t="shared" si="32"/>
        <v>0.43877929428009632</v>
      </c>
      <c r="AI151" s="106">
        <f t="shared" si="33"/>
        <v>-0.82375873884095474</v>
      </c>
      <c r="AJ151" s="108">
        <f t="shared" si="34"/>
        <v>0</v>
      </c>
      <c r="AK151" s="80">
        <f t="shared" si="35"/>
        <v>1.2790501125188611</v>
      </c>
      <c r="BM151">
        <v>0.96127683529562002</v>
      </c>
      <c r="BN151">
        <v>0</v>
      </c>
      <c r="BO151">
        <v>1</v>
      </c>
      <c r="BP151" s="80">
        <f t="shared" si="39"/>
        <v>54</v>
      </c>
      <c r="BQ151" s="80">
        <f t="shared" si="40"/>
        <v>93</v>
      </c>
      <c r="BR151" s="80">
        <f t="shared" si="36"/>
        <v>0</v>
      </c>
      <c r="BS151" s="80">
        <f t="shared" si="37"/>
        <v>3.125E-2</v>
      </c>
      <c r="BT151" s="80">
        <f t="shared" si="38"/>
        <v>0</v>
      </c>
    </row>
    <row r="152" spans="1:72" x14ac:dyDescent="0.45">
      <c r="P152">
        <v>21</v>
      </c>
      <c r="Q152">
        <v>89</v>
      </c>
      <c r="R152">
        <v>6</v>
      </c>
      <c r="S152">
        <v>7.4999999999999997E-2</v>
      </c>
      <c r="T152">
        <v>296</v>
      </c>
      <c r="U152">
        <v>0</v>
      </c>
      <c r="V152">
        <v>1</v>
      </c>
      <c r="W152">
        <v>37</v>
      </c>
      <c r="X152">
        <v>13</v>
      </c>
      <c r="Y152">
        <v>1</v>
      </c>
      <c r="Z152">
        <v>1</v>
      </c>
      <c r="AA152">
        <v>196</v>
      </c>
      <c r="AB152" s="106">
        <v>1</v>
      </c>
      <c r="AC152" s="107">
        <v>0</v>
      </c>
      <c r="AD152" s="108">
        <f t="shared" si="28"/>
        <v>1</v>
      </c>
      <c r="AE152" s="80">
        <f t="shared" si="29"/>
        <v>1</v>
      </c>
      <c r="AF152" s="80">
        <f t="shared" si="30"/>
        <v>0.576689041250112</v>
      </c>
      <c r="AG152" s="106">
        <f t="shared" si="31"/>
        <v>0.576689041250112</v>
      </c>
      <c r="AH152" s="108">
        <f t="shared" si="32"/>
        <v>0.423310958749888</v>
      </c>
      <c r="AI152" s="106">
        <f t="shared" si="33"/>
        <v>-0.55045208105543153</v>
      </c>
      <c r="AJ152" s="108">
        <f t="shared" si="34"/>
        <v>100</v>
      </c>
      <c r="AK152" s="80">
        <f t="shared" si="35"/>
        <v>0.73403676586650546</v>
      </c>
      <c r="BM152">
        <v>0.96861559903993144</v>
      </c>
      <c r="BN152">
        <v>0</v>
      </c>
      <c r="BO152">
        <v>1</v>
      </c>
      <c r="BP152" s="80">
        <f t="shared" si="39"/>
        <v>54</v>
      </c>
      <c r="BQ152" s="80">
        <f t="shared" si="40"/>
        <v>94</v>
      </c>
      <c r="BR152" s="80">
        <f t="shared" si="36"/>
        <v>0</v>
      </c>
      <c r="BS152" s="80">
        <f t="shared" si="37"/>
        <v>2.083333333333337E-2</v>
      </c>
      <c r="BT152" s="80">
        <f t="shared" si="38"/>
        <v>0</v>
      </c>
    </row>
    <row r="153" spans="1:72" x14ac:dyDescent="0.45">
      <c r="P153">
        <v>23.5</v>
      </c>
      <c r="Q153">
        <v>89</v>
      </c>
      <c r="R153">
        <v>8</v>
      </c>
      <c r="S153">
        <v>1.018</v>
      </c>
      <c r="T153">
        <v>348</v>
      </c>
      <c r="U153">
        <v>0</v>
      </c>
      <c r="V153">
        <v>1</v>
      </c>
      <c r="W153">
        <v>36</v>
      </c>
      <c r="X153">
        <v>12</v>
      </c>
      <c r="Y153">
        <v>1</v>
      </c>
      <c r="Z153">
        <v>1</v>
      </c>
      <c r="AA153">
        <v>195</v>
      </c>
      <c r="AB153" s="109">
        <v>1</v>
      </c>
      <c r="AC153" s="110">
        <v>0</v>
      </c>
      <c r="AD153" s="108">
        <f t="shared" si="28"/>
        <v>1</v>
      </c>
      <c r="AE153" s="80">
        <f t="shared" si="29"/>
        <v>1</v>
      </c>
      <c r="AF153" s="80">
        <f t="shared" si="30"/>
        <v>0.69810015804643011</v>
      </c>
      <c r="AG153" s="106">
        <f t="shared" si="31"/>
        <v>0.69810015804643011</v>
      </c>
      <c r="AH153" s="108">
        <f t="shared" si="32"/>
        <v>0.30189984195356989</v>
      </c>
      <c r="AI153" s="106">
        <f t="shared" si="33"/>
        <v>-0.35939269361069148</v>
      </c>
      <c r="AJ153" s="108">
        <f t="shared" si="34"/>
        <v>100</v>
      </c>
      <c r="AK153" s="80">
        <f t="shared" si="35"/>
        <v>0.43245920871642429</v>
      </c>
      <c r="BM153">
        <v>0.97978006846449994</v>
      </c>
      <c r="BN153">
        <v>0</v>
      </c>
      <c r="BO153">
        <v>1</v>
      </c>
      <c r="BP153" s="80">
        <f t="shared" si="39"/>
        <v>54</v>
      </c>
      <c r="BQ153" s="80">
        <f t="shared" si="40"/>
        <v>95</v>
      </c>
      <c r="BR153" s="80">
        <f t="shared" si="36"/>
        <v>0</v>
      </c>
      <c r="BS153" s="80">
        <f t="shared" si="37"/>
        <v>1.041666666666663E-2</v>
      </c>
      <c r="BT153" s="80">
        <f t="shared" si="38"/>
        <v>0</v>
      </c>
    </row>
    <row r="154" spans="1:72" x14ac:dyDescent="0.45"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>
        <f>SUM(AB4:AB153)</f>
        <v>96</v>
      </c>
      <c r="AC154" s="102">
        <f t="shared" ref="AC154:AD154" si="41">SUM(AC4:AC153)</f>
        <v>54</v>
      </c>
      <c r="AD154" s="113">
        <f t="shared" si="41"/>
        <v>150</v>
      </c>
      <c r="AE154" s="113"/>
      <c r="AF154" s="113"/>
      <c r="AG154" s="113">
        <f>SUM(AG4:AG153)</f>
        <v>96.000000000000043</v>
      </c>
      <c r="AH154" s="113">
        <f t="shared" ref="AH154:AI154" si="42">SUM(AH4:AH153)</f>
        <v>54.000000000000043</v>
      </c>
      <c r="AI154" s="113">
        <f t="shared" si="42"/>
        <v>-82.803128844394237</v>
      </c>
      <c r="AJ154" s="113">
        <f>SUMPRODUCT(AJ4:AJ153,AD4:AD153)/AD154</f>
        <v>72</v>
      </c>
      <c r="AK154" s="113">
        <f>SUM(AK4:AK153)</f>
        <v>158.53143454252645</v>
      </c>
      <c r="BM154" s="119">
        <v>0.98665945425153967</v>
      </c>
      <c r="BN154" s="119">
        <v>0</v>
      </c>
      <c r="BO154" s="119">
        <v>1</v>
      </c>
      <c r="BP154" s="119">
        <f t="shared" si="39"/>
        <v>54</v>
      </c>
      <c r="BQ154" s="119">
        <f t="shared" si="40"/>
        <v>96</v>
      </c>
      <c r="BR154" s="119">
        <f t="shared" si="36"/>
        <v>0</v>
      </c>
      <c r="BS154" s="119">
        <f t="shared" si="37"/>
        <v>0</v>
      </c>
      <c r="BT154" s="119">
        <f t="shared" si="38"/>
        <v>0</v>
      </c>
    </row>
    <row r="155" spans="1:72" ht="14.65" thickBot="1" x14ac:dyDescent="0.5">
      <c r="BT155">
        <f>SUM(BT4:BT154)</f>
        <v>0.75848765432098764</v>
      </c>
    </row>
    <row r="156" spans="1:72" ht="14.65" thickTop="1" x14ac:dyDescent="0.45">
      <c r="P156" s="118"/>
      <c r="Q156" s="118" t="s">
        <v>166</v>
      </c>
      <c r="R156" s="118" t="s">
        <v>167</v>
      </c>
      <c r="S156" s="118" t="s">
        <v>168</v>
      </c>
      <c r="T156" s="118" t="s">
        <v>158</v>
      </c>
      <c r="U156" s="118" t="s">
        <v>169</v>
      </c>
      <c r="V156" s="118" t="s">
        <v>170</v>
      </c>
      <c r="W156" s="118" t="s">
        <v>171</v>
      </c>
    </row>
    <row r="157" spans="1:72" x14ac:dyDescent="0.45">
      <c r="P157" t="s">
        <v>100</v>
      </c>
      <c r="Q157">
        <f t="array" ref="Q157:Q169">AM5:AM17</f>
        <v>-11.837093794127888</v>
      </c>
      <c r="R157">
        <f t="array" ref="R157:R169">SQRT([1]!DIAG(AR4:BD16))</f>
        <v>7.8555615399226975</v>
      </c>
      <c r="S157">
        <f>(Q157/R157)^2</f>
        <v>2.270574244769485</v>
      </c>
      <c r="T157">
        <f>_xlfn.CHISQ.DIST.RT(S157,1)</f>
        <v>0.13185103929263037</v>
      </c>
      <c r="U157">
        <f>EXP(Q157)</f>
        <v>7.231285085217317E-6</v>
      </c>
    </row>
    <row r="158" spans="1:72" x14ac:dyDescent="0.45">
      <c r="P158" t="str">
        <f t="array" ref="P158:P169">TRANSPOSE(P3:AA3)</f>
        <v>Sales $m</v>
      </c>
      <c r="Q158">
        <v>-0.33353600382101578</v>
      </c>
      <c r="R158">
        <v>0.23377720545914185</v>
      </c>
      <c r="S158" s="80">
        <f t="shared" ref="S158:S169" si="43">(Q158/R158)^2</f>
        <v>2.0355469153358001</v>
      </c>
      <c r="T158" s="80">
        <f t="shared" ref="T158:T169" si="44">_xlfn.CHISQ.DIST.RT(S158,1)</f>
        <v>0.15365890484707947</v>
      </c>
      <c r="U158" s="80">
        <f t="shared" ref="U158:U169" si="45">EXP(Q158)</f>
        <v>0.71638610553852022</v>
      </c>
      <c r="V158">
        <f>EXP(Q158-R158*_xlfn.NORM.S.INV(1-$AP$9/2))</f>
        <v>0.45305991165847065</v>
      </c>
      <c r="W158">
        <f>EXP(Q158+R158*_xlfn.NORM.S.INV(1-$AP$9/2))</f>
        <v>1.1327620012328949</v>
      </c>
    </row>
    <row r="159" spans="1:72" x14ac:dyDescent="0.45">
      <c r="P159" t="str">
        <v>No. Staff</v>
      </c>
      <c r="Q159">
        <v>4.7572776532000684E-2</v>
      </c>
      <c r="R159">
        <v>2.5272132338194475E-2</v>
      </c>
      <c r="S159" s="80">
        <f t="shared" si="43"/>
        <v>3.5435064233577287</v>
      </c>
      <c r="T159" s="80">
        <f t="shared" si="44"/>
        <v>5.9778963250576654E-2</v>
      </c>
      <c r="U159" s="80">
        <f t="shared" si="45"/>
        <v>1.0487225207322031</v>
      </c>
      <c r="V159" s="80">
        <f t="shared" ref="V159:V169" si="46">EXP(Q159-R159*_xlfn.NORM.S.INV(1-$AP$9/2))</f>
        <v>0.99804222628055883</v>
      </c>
      <c r="W159" s="80">
        <f t="shared" ref="W159:W169" si="47">EXP(Q159+R159*_xlfn.NORM.S.INV(1-$AP$9/2))</f>
        <v>1.1019763458201988</v>
      </c>
    </row>
    <row r="160" spans="1:72" x14ac:dyDescent="0.45">
      <c r="P160" t="str">
        <v>Age (Yrs)</v>
      </c>
      <c r="Q160">
        <v>2.7878836297568065E-2</v>
      </c>
      <c r="R160">
        <v>3.6838085978233751E-2</v>
      </c>
      <c r="S160" s="80">
        <f t="shared" si="43"/>
        <v>0.57273690606607952</v>
      </c>
      <c r="T160" s="80">
        <f t="shared" si="44"/>
        <v>0.44917338793292455</v>
      </c>
      <c r="U160" s="80">
        <f t="shared" si="45"/>
        <v>1.0282710877411856</v>
      </c>
      <c r="V160" s="80">
        <f t="shared" si="46"/>
        <v>0.95664540347230331</v>
      </c>
      <c r="W160" s="80">
        <f t="shared" si="47"/>
        <v>1.1052595099988403</v>
      </c>
    </row>
    <row r="161" spans="16:23" x14ac:dyDescent="0.45">
      <c r="P161" t="str">
        <v>GrossProfit $m</v>
      </c>
      <c r="Q161">
        <v>0.70847286545680155</v>
      </c>
      <c r="R161">
        <v>0.32908978140498607</v>
      </c>
      <c r="S161" s="80">
        <f t="shared" si="43"/>
        <v>4.6346575321671217</v>
      </c>
      <c r="T161" s="80">
        <f t="shared" si="44"/>
        <v>3.1332397123499861E-2</v>
      </c>
      <c r="U161" s="80">
        <f t="shared" si="45"/>
        <v>2.0308874509043262</v>
      </c>
      <c r="V161" s="80">
        <f t="shared" si="46"/>
        <v>1.0655261835631917</v>
      </c>
      <c r="W161" s="80">
        <f t="shared" si="47"/>
        <v>3.8708610842842477</v>
      </c>
    </row>
    <row r="162" spans="16:23" x14ac:dyDescent="0.45">
      <c r="P162" t="str">
        <v>Adv.$'000</v>
      </c>
      <c r="Q162">
        <v>1.4299842449059198E-2</v>
      </c>
      <c r="R162">
        <v>9.7453087238668617E-3</v>
      </c>
      <c r="S162" s="80">
        <f t="shared" si="43"/>
        <v>2.1531352030659598</v>
      </c>
      <c r="T162" s="80">
        <f t="shared" si="44"/>
        <v>0.14227909159829988</v>
      </c>
      <c r="U162" s="80">
        <f t="shared" si="45"/>
        <v>1.0144025742950757</v>
      </c>
      <c r="V162" s="80">
        <f t="shared" si="46"/>
        <v>0.99521089285131048</v>
      </c>
      <c r="W162" s="80">
        <f t="shared" si="47"/>
        <v>1.0339643487907608</v>
      </c>
    </row>
    <row r="163" spans="16:23" x14ac:dyDescent="0.45">
      <c r="P163" t="str">
        <v>Competitors</v>
      </c>
      <c r="Q163">
        <v>0.39621697902421943</v>
      </c>
      <c r="R163">
        <v>0.15920481314355864</v>
      </c>
      <c r="S163" s="80">
        <f t="shared" si="43"/>
        <v>6.1937515138897812</v>
      </c>
      <c r="T163" s="80">
        <f t="shared" si="44"/>
        <v>1.282021315857558E-2</v>
      </c>
      <c r="U163" s="80">
        <f t="shared" si="45"/>
        <v>1.4861917550058465</v>
      </c>
      <c r="V163" s="80">
        <f t="shared" si="46"/>
        <v>1.0878260760649896</v>
      </c>
      <c r="W163" s="80">
        <f t="shared" si="47"/>
        <v>2.0304403261201114</v>
      </c>
    </row>
    <row r="164" spans="16:23" x14ac:dyDescent="0.45">
      <c r="P164" t="str">
        <v>Mng-Gender</v>
      </c>
      <c r="Q164">
        <v>-0.58199130564775303</v>
      </c>
      <c r="R164">
        <v>0.48463678552257222</v>
      </c>
      <c r="S164" s="80">
        <f t="shared" si="43"/>
        <v>1.442116157471713</v>
      </c>
      <c r="T164" s="80">
        <f t="shared" si="44"/>
        <v>0.22979720694552838</v>
      </c>
      <c r="U164" s="80">
        <f t="shared" si="45"/>
        <v>0.55878454713140957</v>
      </c>
      <c r="V164" s="80">
        <f t="shared" si="46"/>
        <v>0.21613286366173071</v>
      </c>
      <c r="W164" s="80">
        <f t="shared" si="47"/>
        <v>1.4446677142146287</v>
      </c>
    </row>
    <row r="165" spans="16:23" x14ac:dyDescent="0.45">
      <c r="P165" t="str">
        <v>Mng-Age</v>
      </c>
      <c r="Q165">
        <v>-9.7448107284745303E-2</v>
      </c>
      <c r="R165">
        <v>3.5956745146446145E-2</v>
      </c>
      <c r="S165" s="80">
        <f t="shared" si="43"/>
        <v>7.3449031375655904</v>
      </c>
      <c r="T165" s="80">
        <f t="shared" si="44"/>
        <v>6.7253155634217476E-3</v>
      </c>
      <c r="U165" s="80">
        <f t="shared" si="45"/>
        <v>0.90714941478068711</v>
      </c>
      <c r="V165" s="80">
        <f t="shared" si="46"/>
        <v>0.84541974714840051</v>
      </c>
      <c r="W165" s="80">
        <f t="shared" si="47"/>
        <v>0.97338637228743619</v>
      </c>
    </row>
    <row r="166" spans="16:23" x14ac:dyDescent="0.45">
      <c r="P166" t="str">
        <v>Mng-Exp</v>
      </c>
      <c r="Q166">
        <v>0.12690863987310402</v>
      </c>
      <c r="R166">
        <v>7.0400708326005812E-2</v>
      </c>
      <c r="S166" s="80">
        <f t="shared" si="43"/>
        <v>3.2495881456421358</v>
      </c>
      <c r="T166" s="80">
        <f t="shared" si="44"/>
        <v>7.1441406801668481E-2</v>
      </c>
      <c r="U166" s="80">
        <f t="shared" si="45"/>
        <v>1.1353132906769949</v>
      </c>
      <c r="V166" s="80">
        <f t="shared" si="46"/>
        <v>0.98898688043576599</v>
      </c>
      <c r="W166" s="80">
        <f t="shared" si="47"/>
        <v>1.3032895516469314</v>
      </c>
    </row>
    <row r="167" spans="16:23" x14ac:dyDescent="0.45">
      <c r="P167" t="str">
        <v>Mng-Train</v>
      </c>
      <c r="Q167">
        <v>-0.14972986394337265</v>
      </c>
      <c r="R167">
        <v>0.19441182652040154</v>
      </c>
      <c r="S167" s="80">
        <f t="shared" si="43"/>
        <v>0.59315951149835211</v>
      </c>
      <c r="T167" s="80">
        <f t="shared" si="44"/>
        <v>0.44119994939174428</v>
      </c>
      <c r="U167" s="80">
        <f t="shared" si="45"/>
        <v>0.8609405160909771</v>
      </c>
      <c r="V167" s="80">
        <f t="shared" si="46"/>
        <v>0.58815189354237341</v>
      </c>
      <c r="W167" s="80">
        <f t="shared" si="47"/>
        <v>1.2602502523331531</v>
      </c>
    </row>
    <row r="168" spans="16:23" x14ac:dyDescent="0.45">
      <c r="P168" t="str">
        <v>OnlineChannel</v>
      </c>
      <c r="Q168">
        <v>-1.5623810737410344</v>
      </c>
      <c r="R168">
        <v>0.53214560791732335</v>
      </c>
      <c r="S168" s="80">
        <f t="shared" si="43"/>
        <v>8.6201133121049338</v>
      </c>
      <c r="T168" s="80">
        <f t="shared" si="44"/>
        <v>3.3247116258862605E-3</v>
      </c>
      <c r="U168" s="80">
        <f t="shared" si="45"/>
        <v>0.20963631693158166</v>
      </c>
      <c r="V168" s="80">
        <f t="shared" si="46"/>
        <v>7.3875997575264959E-2</v>
      </c>
      <c r="W168" s="80">
        <f t="shared" si="47"/>
        <v>0.59488043233345034</v>
      </c>
    </row>
    <row r="169" spans="16:23" x14ac:dyDescent="0.45">
      <c r="P169" s="119" t="str">
        <v>Basket:2017</v>
      </c>
      <c r="Q169" s="119">
        <v>7.5067739652081827E-2</v>
      </c>
      <c r="R169" s="119">
        <v>4.6960413328848927E-2</v>
      </c>
      <c r="S169" s="119">
        <f t="shared" si="43"/>
        <v>2.5553056587837499</v>
      </c>
      <c r="T169" s="119">
        <f t="shared" si="44"/>
        <v>0.10992455284249092</v>
      </c>
      <c r="U169" s="119">
        <f t="shared" si="45"/>
        <v>1.0779571688550751</v>
      </c>
      <c r="V169" s="119">
        <f t="shared" si="46"/>
        <v>0.98317025035063976</v>
      </c>
      <c r="W169" s="119">
        <f t="shared" si="47"/>
        <v>1.1818824435255579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43AEE-1851-4B57-B06A-C8529A5264C1}">
  <dimension ref="A1:BE155"/>
  <sheetViews>
    <sheetView topLeftCell="O1" workbookViewId="0">
      <selection activeCell="Y37" sqref="Y37"/>
    </sheetView>
  </sheetViews>
  <sheetFormatPr defaultRowHeight="14.25" x14ac:dyDescent="0.45"/>
  <cols>
    <col min="25" max="25" width="10.3984375" customWidth="1"/>
  </cols>
  <sheetData>
    <row r="1" spans="1:57" x14ac:dyDescent="0.45">
      <c r="A1" t="s">
        <v>144</v>
      </c>
      <c r="AS1" t="s">
        <v>173</v>
      </c>
      <c r="AX1" t="s">
        <v>178</v>
      </c>
    </row>
    <row r="3" spans="1:57" x14ac:dyDescent="0.45">
      <c r="A3" t="s">
        <v>40</v>
      </c>
      <c r="B3" t="s">
        <v>42</v>
      </c>
      <c r="C3" t="s">
        <v>43</v>
      </c>
      <c r="D3" t="s">
        <v>44</v>
      </c>
      <c r="E3" t="s">
        <v>45</v>
      </c>
      <c r="F3" t="s">
        <v>46</v>
      </c>
      <c r="G3" t="s">
        <v>49</v>
      </c>
      <c r="H3" t="s">
        <v>50</v>
      </c>
      <c r="I3" t="s">
        <v>51</v>
      </c>
      <c r="J3" t="s">
        <v>52</v>
      </c>
      <c r="K3" t="s">
        <v>55</v>
      </c>
      <c r="L3" t="s">
        <v>57</v>
      </c>
      <c r="M3" t="s">
        <v>145</v>
      </c>
      <c r="N3" t="s">
        <v>146</v>
      </c>
      <c r="O3" t="s">
        <v>99</v>
      </c>
      <c r="P3" t="s">
        <v>147</v>
      </c>
      <c r="Q3" t="s">
        <v>148</v>
      </c>
      <c r="R3" t="s">
        <v>149</v>
      </c>
      <c r="S3" t="s">
        <v>150</v>
      </c>
      <c r="T3" t="s">
        <v>151</v>
      </c>
      <c r="U3" t="s">
        <v>152</v>
      </c>
      <c r="V3" t="s">
        <v>153</v>
      </c>
      <c r="X3" t="s">
        <v>154</v>
      </c>
      <c r="Z3" t="s">
        <v>155</v>
      </c>
      <c r="AA3">
        <v>-98.012729219055274</v>
      </c>
      <c r="AC3" t="s">
        <v>165</v>
      </c>
      <c r="AQ3" t="s">
        <v>172</v>
      </c>
      <c r="AT3" t="s">
        <v>174</v>
      </c>
      <c r="AU3" t="s">
        <v>175</v>
      </c>
      <c r="AX3" t="s">
        <v>148</v>
      </c>
      <c r="AY3" t="s">
        <v>146</v>
      </c>
      <c r="AZ3" t="s">
        <v>145</v>
      </c>
      <c r="BA3" t="s">
        <v>179</v>
      </c>
      <c r="BB3" t="s">
        <v>180</v>
      </c>
      <c r="BC3" t="s">
        <v>181</v>
      </c>
      <c r="BD3" t="s">
        <v>182</v>
      </c>
      <c r="BE3" t="s">
        <v>183</v>
      </c>
    </row>
    <row r="4" spans="1:57" x14ac:dyDescent="0.45">
      <c r="A4">
        <v>5.9</v>
      </c>
      <c r="B4">
        <v>48</v>
      </c>
      <c r="C4">
        <v>2</v>
      </c>
      <c r="D4">
        <v>1.7999999999999999E-2</v>
      </c>
      <c r="E4">
        <v>77</v>
      </c>
      <c r="F4">
        <v>2</v>
      </c>
      <c r="G4">
        <v>0</v>
      </c>
      <c r="H4">
        <v>28</v>
      </c>
      <c r="I4">
        <v>1</v>
      </c>
      <c r="J4">
        <v>6</v>
      </c>
      <c r="K4">
        <v>0</v>
      </c>
      <c r="L4">
        <v>160</v>
      </c>
      <c r="M4">
        <v>0</v>
      </c>
      <c r="N4">
        <v>1</v>
      </c>
      <c r="O4">
        <v>1</v>
      </c>
      <c r="P4">
        <v>0</v>
      </c>
      <c r="Q4">
        <v>0.25949208220101311</v>
      </c>
      <c r="R4">
        <v>0.25949208220101311</v>
      </c>
      <c r="S4">
        <v>0.74050791779898684</v>
      </c>
      <c r="T4">
        <v>-0.30041895282775205</v>
      </c>
      <c r="U4">
        <v>100</v>
      </c>
      <c r="V4">
        <v>0.35042445322165083</v>
      </c>
      <c r="Z4" t="s">
        <v>156</v>
      </c>
      <c r="AA4">
        <v>-82.803128844394237</v>
      </c>
      <c r="AC4">
        <v>61.709847107512658</v>
      </c>
      <c r="AD4">
        <v>1.3095712810900597</v>
      </c>
      <c r="AE4">
        <v>-3.3105751438773236E-2</v>
      </c>
      <c r="AF4">
        <v>-6.0729529685282065E-2</v>
      </c>
      <c r="AG4">
        <v>-0.35836757360489152</v>
      </c>
      <c r="AH4">
        <v>-5.3424611703354913E-2</v>
      </c>
      <c r="AI4">
        <v>-0.45481059574044974</v>
      </c>
      <c r="AJ4">
        <v>0.28856805815876013</v>
      </c>
      <c r="AK4">
        <v>-2.8929707620511339E-2</v>
      </c>
      <c r="AL4">
        <v>1.2400202385289402E-2</v>
      </c>
      <c r="AM4">
        <v>5.2100033339708939E-2</v>
      </c>
      <c r="AN4">
        <v>-9.5661382025199193E-2</v>
      </c>
      <c r="AO4">
        <v>-0.36014408749286853</v>
      </c>
      <c r="AQ4">
        <v>1.2695063458592908E-13</v>
      </c>
      <c r="AS4" t="s">
        <v>149</v>
      </c>
      <c r="AT4">
        <v>83</v>
      </c>
      <c r="AU4">
        <v>29</v>
      </c>
      <c r="AV4">
        <v>112</v>
      </c>
      <c r="BA4">
        <v>0</v>
      </c>
      <c r="BB4">
        <v>0</v>
      </c>
      <c r="BC4">
        <v>1</v>
      </c>
      <c r="BD4">
        <v>1</v>
      </c>
      <c r="BE4">
        <v>1.851851851851849E-2</v>
      </c>
    </row>
    <row r="5" spans="1:57" x14ac:dyDescent="0.45">
      <c r="A5">
        <v>6.2</v>
      </c>
      <c r="B5">
        <v>40</v>
      </c>
      <c r="C5">
        <v>14</v>
      </c>
      <c r="D5">
        <v>0.97599999999999998</v>
      </c>
      <c r="E5">
        <v>82</v>
      </c>
      <c r="F5">
        <v>2</v>
      </c>
      <c r="G5">
        <v>0</v>
      </c>
      <c r="H5">
        <v>37</v>
      </c>
      <c r="I5">
        <v>5</v>
      </c>
      <c r="J5">
        <v>3</v>
      </c>
      <c r="K5">
        <v>0</v>
      </c>
      <c r="L5">
        <v>168</v>
      </c>
      <c r="M5">
        <v>0</v>
      </c>
      <c r="N5">
        <v>1</v>
      </c>
      <c r="O5">
        <v>1</v>
      </c>
      <c r="P5">
        <v>0</v>
      </c>
      <c r="Q5">
        <v>0.55868877350039103</v>
      </c>
      <c r="R5">
        <v>0.55868877350039103</v>
      </c>
      <c r="S5">
        <v>0.44131122649960897</v>
      </c>
      <c r="T5">
        <v>-0.81800492342086051</v>
      </c>
      <c r="U5">
        <v>0</v>
      </c>
      <c r="V5">
        <v>1.2659745321500133</v>
      </c>
      <c r="X5">
        <v>-11.837093794127888</v>
      </c>
      <c r="AC5">
        <v>1.3095712810899929</v>
      </c>
      <c r="AD5">
        <v>5.4651781792285824E-2</v>
      </c>
      <c r="AE5">
        <v>-2.2700373811930749E-3</v>
      </c>
      <c r="AF5">
        <v>-2.8795620773993302E-4</v>
      </c>
      <c r="AG5">
        <v>-1.5369334391993082E-2</v>
      </c>
      <c r="AH5">
        <v>-1.9528107207346262E-3</v>
      </c>
      <c r="AI5">
        <v>-5.1588067262397386E-3</v>
      </c>
      <c r="AJ5">
        <v>-5.7540488831261654E-3</v>
      </c>
      <c r="AK5">
        <v>2.3086383568769395E-3</v>
      </c>
      <c r="AL5">
        <v>-5.2084953260544513E-3</v>
      </c>
      <c r="AM5">
        <v>1.0497439904734939E-3</v>
      </c>
      <c r="AN5">
        <v>1.7293952821006594E-2</v>
      </c>
      <c r="AO5">
        <v>-8.6339262307248092E-3</v>
      </c>
      <c r="AQ5">
        <v>2.4719482653841971E-15</v>
      </c>
      <c r="AS5" t="s">
        <v>150</v>
      </c>
      <c r="AT5">
        <v>13</v>
      </c>
      <c r="AU5">
        <v>25</v>
      </c>
      <c r="AV5">
        <v>38</v>
      </c>
      <c r="AX5">
        <v>8.3596733764287307E-2</v>
      </c>
      <c r="AY5">
        <v>1</v>
      </c>
      <c r="AZ5">
        <v>0</v>
      </c>
      <c r="BA5">
        <v>1</v>
      </c>
      <c r="BB5">
        <v>0</v>
      </c>
      <c r="BC5">
        <v>0.98148148148148151</v>
      </c>
      <c r="BD5">
        <v>1</v>
      </c>
      <c r="BE5">
        <v>1.851851851851849E-2</v>
      </c>
    </row>
    <row r="6" spans="1:57" x14ac:dyDescent="0.45">
      <c r="A6">
        <v>6.6</v>
      </c>
      <c r="B6">
        <v>44</v>
      </c>
      <c r="C6">
        <v>2</v>
      </c>
      <c r="D6">
        <v>0.115</v>
      </c>
      <c r="E6">
        <v>70</v>
      </c>
      <c r="F6">
        <v>3</v>
      </c>
      <c r="G6">
        <v>0</v>
      </c>
      <c r="H6">
        <v>46</v>
      </c>
      <c r="I6">
        <v>6</v>
      </c>
      <c r="J6">
        <v>3</v>
      </c>
      <c r="K6">
        <v>0</v>
      </c>
      <c r="L6">
        <v>167</v>
      </c>
      <c r="M6">
        <v>0</v>
      </c>
      <c r="N6">
        <v>1</v>
      </c>
      <c r="O6">
        <v>1</v>
      </c>
      <c r="P6">
        <v>0</v>
      </c>
      <c r="Q6">
        <v>0.2222857491946334</v>
      </c>
      <c r="R6">
        <v>0.2222857491946334</v>
      </c>
      <c r="S6">
        <v>0.7777142508053666</v>
      </c>
      <c r="T6">
        <v>-0.25139610915265487</v>
      </c>
      <c r="U6">
        <v>100</v>
      </c>
      <c r="V6">
        <v>0.28581930826707119</v>
      </c>
      <c r="X6">
        <v>-0.33353600382101578</v>
      </c>
      <c r="Z6" t="s">
        <v>157</v>
      </c>
      <c r="AA6">
        <v>30.419200749322073</v>
      </c>
      <c r="AC6">
        <v>-3.3105751438774554E-2</v>
      </c>
      <c r="AD6">
        <v>-2.2700373811931902E-3</v>
      </c>
      <c r="AE6">
        <v>6.3868067291921501E-4</v>
      </c>
      <c r="AF6">
        <v>-7.3996521420133715E-5</v>
      </c>
      <c r="AG6">
        <v>1.8549830629143085E-3</v>
      </c>
      <c r="AH6">
        <v>9.7627905586119091E-7</v>
      </c>
      <c r="AI6">
        <v>1.6413821576877232E-4</v>
      </c>
      <c r="AJ6">
        <v>-1.7785422473707683E-3</v>
      </c>
      <c r="AK6">
        <v>-3.4311971016655042E-4</v>
      </c>
      <c r="AL6">
        <v>7.1130219307686713E-4</v>
      </c>
      <c r="AM6">
        <v>9.3602332257213244E-4</v>
      </c>
      <c r="AN6">
        <v>-2.1922900518894688E-3</v>
      </c>
      <c r="AO6">
        <v>1.412201164574448E-4</v>
      </c>
      <c r="AQ6">
        <v>3.0328406112249831E-17</v>
      </c>
      <c r="AT6">
        <v>96</v>
      </c>
      <c r="AU6">
        <v>54</v>
      </c>
      <c r="AV6">
        <v>150</v>
      </c>
      <c r="AX6">
        <v>0.15003413529545098</v>
      </c>
      <c r="AY6">
        <v>1</v>
      </c>
      <c r="AZ6">
        <v>0</v>
      </c>
      <c r="BA6">
        <v>2</v>
      </c>
      <c r="BB6">
        <v>0</v>
      </c>
      <c r="BC6">
        <v>0.96296296296296302</v>
      </c>
      <c r="BD6">
        <v>1</v>
      </c>
      <c r="BE6">
        <v>1.8518518518518601E-2</v>
      </c>
    </row>
    <row r="7" spans="1:57" x14ac:dyDescent="0.45">
      <c r="A7">
        <v>6.6</v>
      </c>
      <c r="B7">
        <v>58</v>
      </c>
      <c r="C7">
        <v>17</v>
      </c>
      <c r="D7">
        <v>0.496</v>
      </c>
      <c r="E7">
        <v>100</v>
      </c>
      <c r="F7">
        <v>2</v>
      </c>
      <c r="G7">
        <v>0</v>
      </c>
      <c r="H7">
        <v>42</v>
      </c>
      <c r="I7">
        <v>5</v>
      </c>
      <c r="J7">
        <v>3</v>
      </c>
      <c r="K7">
        <v>0</v>
      </c>
      <c r="L7">
        <v>165</v>
      </c>
      <c r="M7">
        <v>0</v>
      </c>
      <c r="N7">
        <v>1</v>
      </c>
      <c r="O7">
        <v>1</v>
      </c>
      <c r="P7">
        <v>0</v>
      </c>
      <c r="Q7">
        <v>0.56150215750461674</v>
      </c>
      <c r="R7">
        <v>0.56150215750461674</v>
      </c>
      <c r="S7">
        <v>0.43849784249538326</v>
      </c>
      <c r="T7">
        <v>-0.82440038737497212</v>
      </c>
      <c r="U7">
        <v>0</v>
      </c>
      <c r="V7">
        <v>1.2805129309399703</v>
      </c>
      <c r="X7">
        <v>4.7572776532000684E-2</v>
      </c>
      <c r="Z7" t="s">
        <v>101</v>
      </c>
      <c r="AA7">
        <v>12</v>
      </c>
      <c r="AC7">
        <v>-6.0729529685283272E-2</v>
      </c>
      <c r="AD7">
        <v>-2.8795620774002675E-4</v>
      </c>
      <c r="AE7">
        <v>-7.3996521420133132E-5</v>
      </c>
      <c r="AF7">
        <v>1.3570445785397419E-3</v>
      </c>
      <c r="AG7">
        <v>4.1163879106444619E-4</v>
      </c>
      <c r="AH7">
        <v>2.075575990058259E-5</v>
      </c>
      <c r="AI7">
        <v>5.7694752720973991E-4</v>
      </c>
      <c r="AJ7">
        <v>1.7889028685286181E-3</v>
      </c>
      <c r="AK7">
        <v>-1.8470641835069774E-5</v>
      </c>
      <c r="AL7">
        <v>5.411267934565895E-5</v>
      </c>
      <c r="AM7">
        <v>-1.5407158456224221E-4</v>
      </c>
      <c r="AN7">
        <v>-1.2389570311605873E-3</v>
      </c>
      <c r="AO7">
        <v>2.9106558617521462E-4</v>
      </c>
      <c r="AQ7">
        <v>-1.1749430313166171E-16</v>
      </c>
      <c r="AX7">
        <v>0.17762974947426949</v>
      </c>
      <c r="AY7">
        <v>1</v>
      </c>
      <c r="AZ7">
        <v>0</v>
      </c>
      <c r="BA7">
        <v>3</v>
      </c>
      <c r="BB7">
        <v>0</v>
      </c>
      <c r="BC7">
        <v>0.94444444444444442</v>
      </c>
      <c r="BD7">
        <v>1</v>
      </c>
      <c r="BE7">
        <v>1.851851851851849E-2</v>
      </c>
    </row>
    <row r="8" spans="1:57" x14ac:dyDescent="0.45">
      <c r="A8">
        <v>6.8</v>
      </c>
      <c r="B8">
        <v>44</v>
      </c>
      <c r="C8">
        <v>4</v>
      </c>
      <c r="D8">
        <v>4.5900000000000003E-2</v>
      </c>
      <c r="E8">
        <v>104</v>
      </c>
      <c r="F8">
        <v>6</v>
      </c>
      <c r="G8">
        <v>0</v>
      </c>
      <c r="H8">
        <v>29</v>
      </c>
      <c r="I8">
        <v>2</v>
      </c>
      <c r="J8">
        <v>2</v>
      </c>
      <c r="K8">
        <v>0</v>
      </c>
      <c r="L8">
        <v>168</v>
      </c>
      <c r="M8">
        <v>1</v>
      </c>
      <c r="N8">
        <v>0</v>
      </c>
      <c r="O8">
        <v>1</v>
      </c>
      <c r="P8">
        <v>1</v>
      </c>
      <c r="Q8">
        <v>0.85021979615817889</v>
      </c>
      <c r="R8">
        <v>0.85021979615817889</v>
      </c>
      <c r="S8">
        <v>0.14978020384182111</v>
      </c>
      <c r="T8">
        <v>-0.16226037920927697</v>
      </c>
      <c r="U8">
        <v>100</v>
      </c>
      <c r="V8">
        <v>0.17616645074440881</v>
      </c>
      <c r="X8">
        <v>2.7878836297568065E-2</v>
      </c>
      <c r="Z8" t="s">
        <v>158</v>
      </c>
      <c r="AA8">
        <v>2.413818839779043E-3</v>
      </c>
      <c r="AC8">
        <v>-0.35836757360487859</v>
      </c>
      <c r="AD8">
        <v>-1.5369334391993315E-2</v>
      </c>
      <c r="AE8">
        <v>1.8549830629142861E-3</v>
      </c>
      <c r="AF8">
        <v>4.1163879106441848E-4</v>
      </c>
      <c r="AG8">
        <v>0.10830008422518152</v>
      </c>
      <c r="AH8">
        <v>5.0706280127433428E-4</v>
      </c>
      <c r="AI8">
        <v>1.7779670591894826E-2</v>
      </c>
      <c r="AJ8">
        <v>-1.321001218282488E-2</v>
      </c>
      <c r="AK8">
        <v>-2.9333199399301183E-3</v>
      </c>
      <c r="AL8">
        <v>5.0327403967149334E-3</v>
      </c>
      <c r="AM8">
        <v>2.2134148573888647E-3</v>
      </c>
      <c r="AN8">
        <v>-2.2642907516276775E-2</v>
      </c>
      <c r="AO8">
        <v>1.5888348802524368E-3</v>
      </c>
      <c r="AQ8">
        <v>-4.56176000495931E-16</v>
      </c>
      <c r="AS8" t="s">
        <v>176</v>
      </c>
      <c r="AT8">
        <v>0.86458333333333337</v>
      </c>
      <c r="AU8">
        <v>0.46296296296296297</v>
      </c>
      <c r="AV8">
        <v>0.72</v>
      </c>
      <c r="AX8">
        <v>0.2222857491946334</v>
      </c>
      <c r="AY8">
        <v>1</v>
      </c>
      <c r="AZ8">
        <v>0</v>
      </c>
      <c r="BA8">
        <v>4</v>
      </c>
      <c r="BB8">
        <v>0</v>
      </c>
      <c r="BC8">
        <v>0.92592592592592593</v>
      </c>
      <c r="BD8">
        <v>1</v>
      </c>
      <c r="BE8">
        <v>1.851851851851849E-2</v>
      </c>
    </row>
    <row r="9" spans="1:57" x14ac:dyDescent="0.45">
      <c r="A9">
        <v>7.2</v>
      </c>
      <c r="B9">
        <v>41</v>
      </c>
      <c r="C9">
        <v>12</v>
      </c>
      <c r="D9">
        <v>0.879</v>
      </c>
      <c r="E9">
        <v>112</v>
      </c>
      <c r="F9">
        <v>2</v>
      </c>
      <c r="G9">
        <v>0</v>
      </c>
      <c r="H9">
        <v>39</v>
      </c>
      <c r="I9">
        <v>5</v>
      </c>
      <c r="J9">
        <v>3</v>
      </c>
      <c r="K9">
        <v>0</v>
      </c>
      <c r="L9">
        <v>167</v>
      </c>
      <c r="M9">
        <v>0</v>
      </c>
      <c r="N9">
        <v>1</v>
      </c>
      <c r="O9">
        <v>1</v>
      </c>
      <c r="P9">
        <v>0</v>
      </c>
      <c r="Q9">
        <v>0.49610776816099472</v>
      </c>
      <c r="R9">
        <v>0.49610776816099472</v>
      </c>
      <c r="S9">
        <v>0.50389223183900533</v>
      </c>
      <c r="T9">
        <v>-0.68539285949100548</v>
      </c>
      <c r="U9">
        <v>100</v>
      </c>
      <c r="V9">
        <v>0.98455133223705305</v>
      </c>
      <c r="X9">
        <v>0.70847286545680155</v>
      </c>
      <c r="Z9" t="s">
        <v>159</v>
      </c>
      <c r="AA9">
        <v>0.05</v>
      </c>
      <c r="AC9">
        <v>-5.3424611703351679E-2</v>
      </c>
      <c r="AD9">
        <v>-1.9528107207346054E-3</v>
      </c>
      <c r="AE9">
        <v>9.7627905585634673E-7</v>
      </c>
      <c r="AF9">
        <v>2.0755759900578436E-5</v>
      </c>
      <c r="AG9">
        <v>5.0706280127432106E-4</v>
      </c>
      <c r="AH9">
        <v>9.4971042123475575E-5</v>
      </c>
      <c r="AI9">
        <v>3.1068468744324126E-4</v>
      </c>
      <c r="AJ9">
        <v>-1.8816807919967788E-4</v>
      </c>
      <c r="AK9">
        <v>-5.1162054708506824E-5</v>
      </c>
      <c r="AL9">
        <v>6.0511111303240296E-5</v>
      </c>
      <c r="AM9">
        <v>-3.0410938879526925E-4</v>
      </c>
      <c r="AN9">
        <v>-7.5478358436505686E-4</v>
      </c>
      <c r="AO9">
        <v>3.5569834762231678E-4</v>
      </c>
      <c r="AQ9">
        <v>-1.1421086621090995E-16</v>
      </c>
      <c r="AX9">
        <v>0.23044820417857684</v>
      </c>
      <c r="AY9">
        <v>1</v>
      </c>
      <c r="AZ9">
        <v>0</v>
      </c>
      <c r="BA9">
        <v>5</v>
      </c>
      <c r="BB9">
        <v>0</v>
      </c>
      <c r="BC9">
        <v>0.90740740740740744</v>
      </c>
      <c r="BD9">
        <v>1</v>
      </c>
      <c r="BE9">
        <v>1.8518518518518601E-2</v>
      </c>
    </row>
    <row r="10" spans="1:57" x14ac:dyDescent="0.45">
      <c r="A10">
        <v>7.2</v>
      </c>
      <c r="B10">
        <v>56</v>
      </c>
      <c r="C10">
        <v>4</v>
      </c>
      <c r="D10">
        <v>0.123</v>
      </c>
      <c r="E10">
        <v>113</v>
      </c>
      <c r="F10">
        <v>3</v>
      </c>
      <c r="G10">
        <v>0</v>
      </c>
      <c r="H10">
        <v>45</v>
      </c>
      <c r="I10">
        <v>6</v>
      </c>
      <c r="J10">
        <v>3</v>
      </c>
      <c r="K10">
        <v>0</v>
      </c>
      <c r="L10">
        <v>167</v>
      </c>
      <c r="M10">
        <v>0</v>
      </c>
      <c r="N10">
        <v>1</v>
      </c>
      <c r="O10">
        <v>1</v>
      </c>
      <c r="P10">
        <v>0</v>
      </c>
      <c r="Q10">
        <v>0.47305688577542204</v>
      </c>
      <c r="R10">
        <v>0.47305688577542204</v>
      </c>
      <c r="S10">
        <v>0.52694311422457796</v>
      </c>
      <c r="T10">
        <v>-0.64066267891486128</v>
      </c>
      <c r="U10">
        <v>100</v>
      </c>
      <c r="V10">
        <v>0.89773805370158022</v>
      </c>
      <c r="X10">
        <v>1.4299842449059198E-2</v>
      </c>
      <c r="Z10" t="s">
        <v>160</v>
      </c>
      <c r="AA10" t="s">
        <v>184</v>
      </c>
      <c r="AC10">
        <v>-0.4548105957404629</v>
      </c>
      <c r="AD10">
        <v>-5.1588067262405201E-3</v>
      </c>
      <c r="AE10">
        <v>1.6413821576878552E-4</v>
      </c>
      <c r="AF10">
        <v>5.7694752720974186E-4</v>
      </c>
      <c r="AG10">
        <v>1.7779670591895037E-2</v>
      </c>
      <c r="AH10">
        <v>3.1068468744327405E-4</v>
      </c>
      <c r="AI10">
        <v>2.5346172528075424E-2</v>
      </c>
      <c r="AJ10">
        <v>4.3394645385438583E-3</v>
      </c>
      <c r="AK10">
        <v>-2.1733389797426477E-4</v>
      </c>
      <c r="AL10">
        <v>-6.5060753294244526E-4</v>
      </c>
      <c r="AM10">
        <v>-4.2941588867581697E-3</v>
      </c>
      <c r="AN10">
        <v>-7.9773986389500996E-3</v>
      </c>
      <c r="AO10">
        <v>2.2582048008545352E-3</v>
      </c>
      <c r="AQ10">
        <v>-9.3339941675607838E-16</v>
      </c>
      <c r="AS10" t="s">
        <v>177</v>
      </c>
      <c r="AT10">
        <v>0.5</v>
      </c>
      <c r="AX10">
        <v>0.23428140218583685</v>
      </c>
      <c r="AY10">
        <v>1</v>
      </c>
      <c r="AZ10">
        <v>0</v>
      </c>
      <c r="BA10">
        <v>6</v>
      </c>
      <c r="BB10">
        <v>0</v>
      </c>
      <c r="BC10">
        <v>0.88888888888888884</v>
      </c>
      <c r="BD10">
        <v>1</v>
      </c>
      <c r="BE10">
        <v>1.851851851851849E-2</v>
      </c>
    </row>
    <row r="11" spans="1:57" x14ac:dyDescent="0.45">
      <c r="A11">
        <v>7.3</v>
      </c>
      <c r="B11">
        <v>56</v>
      </c>
      <c r="C11">
        <v>24</v>
      </c>
      <c r="D11">
        <v>1.56</v>
      </c>
      <c r="E11">
        <v>115</v>
      </c>
      <c r="F11">
        <v>5</v>
      </c>
      <c r="G11">
        <v>0</v>
      </c>
      <c r="H11">
        <v>46</v>
      </c>
      <c r="I11">
        <v>1</v>
      </c>
      <c r="J11">
        <v>4</v>
      </c>
      <c r="K11">
        <v>0</v>
      </c>
      <c r="L11">
        <v>166</v>
      </c>
      <c r="M11">
        <v>1</v>
      </c>
      <c r="N11">
        <v>0</v>
      </c>
      <c r="O11">
        <v>1</v>
      </c>
      <c r="P11">
        <v>1</v>
      </c>
      <c r="Q11">
        <v>0.78561045698723486</v>
      </c>
      <c r="R11">
        <v>0.78561045698723486</v>
      </c>
      <c r="S11">
        <v>0.21438954301276514</v>
      </c>
      <c r="T11">
        <v>-0.24129421120150427</v>
      </c>
      <c r="U11">
        <v>100</v>
      </c>
      <c r="V11">
        <v>0.27289548033122563</v>
      </c>
      <c r="X11">
        <v>0.39621697902421943</v>
      </c>
      <c r="AC11">
        <v>0.2885680581587986</v>
      </c>
      <c r="AD11">
        <v>-5.7540488831250075E-3</v>
      </c>
      <c r="AE11">
        <v>-1.7785422473707974E-3</v>
      </c>
      <c r="AF11">
        <v>1.7889028685285952E-3</v>
      </c>
      <c r="AG11">
        <v>-1.3210012182825153E-2</v>
      </c>
      <c r="AH11">
        <v>-1.8816807919972453E-4</v>
      </c>
      <c r="AI11">
        <v>4.3394645385436727E-3</v>
      </c>
      <c r="AJ11">
        <v>0.23487281388165168</v>
      </c>
      <c r="AK11">
        <v>1.2961945144677048E-3</v>
      </c>
      <c r="AL11">
        <v>-7.8536797313909289E-4</v>
      </c>
      <c r="AM11">
        <v>-2.3300362625943987E-3</v>
      </c>
      <c r="AN11">
        <v>-2.8229518616026478E-2</v>
      </c>
      <c r="AO11">
        <v>-1.3670417712760531E-3</v>
      </c>
      <c r="AQ11">
        <v>8.840117876367317E-16</v>
      </c>
      <c r="AX11">
        <v>0.24926516520527625</v>
      </c>
      <c r="AY11">
        <v>1</v>
      </c>
      <c r="AZ11">
        <v>0</v>
      </c>
      <c r="BA11">
        <v>7</v>
      </c>
      <c r="BB11">
        <v>0</v>
      </c>
      <c r="BC11">
        <v>0.87037037037037035</v>
      </c>
      <c r="BD11">
        <v>1</v>
      </c>
      <c r="BE11">
        <v>1.851851851851849E-2</v>
      </c>
    </row>
    <row r="12" spans="1:57" x14ac:dyDescent="0.45">
      <c r="A12">
        <v>7.4</v>
      </c>
      <c r="B12">
        <v>44</v>
      </c>
      <c r="C12">
        <v>12</v>
      </c>
      <c r="D12">
        <v>0.97399999999999998</v>
      </c>
      <c r="E12">
        <v>117</v>
      </c>
      <c r="F12">
        <v>3</v>
      </c>
      <c r="G12">
        <v>0</v>
      </c>
      <c r="H12">
        <v>33</v>
      </c>
      <c r="I12">
        <v>6</v>
      </c>
      <c r="J12">
        <v>2</v>
      </c>
      <c r="K12">
        <v>1</v>
      </c>
      <c r="L12">
        <v>170</v>
      </c>
      <c r="M12">
        <v>0</v>
      </c>
      <c r="N12">
        <v>1</v>
      </c>
      <c r="O12">
        <v>1</v>
      </c>
      <c r="P12">
        <v>0</v>
      </c>
      <c r="Q12">
        <v>0.52986747204693541</v>
      </c>
      <c r="R12">
        <v>0.52986747204693541</v>
      </c>
      <c r="S12">
        <v>0.47013252795306459</v>
      </c>
      <c r="T12">
        <v>-0.75474064965711074</v>
      </c>
      <c r="U12">
        <v>0</v>
      </c>
      <c r="V12">
        <v>1.127059798125337</v>
      </c>
      <c r="X12">
        <v>-0.58199130564775303</v>
      </c>
      <c r="Z12" t="s">
        <v>161</v>
      </c>
      <c r="AA12">
        <v>0.15517984751417413</v>
      </c>
      <c r="AC12">
        <v>-2.8929707620513334E-2</v>
      </c>
      <c r="AD12">
        <v>2.3086383568768853E-3</v>
      </c>
      <c r="AE12">
        <v>-3.4311971016654077E-4</v>
      </c>
      <c r="AF12">
        <v>-1.84706418350646E-5</v>
      </c>
      <c r="AG12">
        <v>-2.9333199399300689E-3</v>
      </c>
      <c r="AH12">
        <v>-5.1162054708505998E-5</v>
      </c>
      <c r="AI12">
        <v>-2.1733389797424412E-4</v>
      </c>
      <c r="AJ12">
        <v>1.2961945144677144E-3</v>
      </c>
      <c r="AK12">
        <v>1.2928875215264782E-3</v>
      </c>
      <c r="AL12">
        <v>-1.2126575707200459E-3</v>
      </c>
      <c r="AM12">
        <v>-2.3678408573059571E-3</v>
      </c>
      <c r="AN12">
        <v>6.9773510705762893E-3</v>
      </c>
      <c r="AO12">
        <v>-1.4322936776808735E-5</v>
      </c>
      <c r="AQ12">
        <v>-1.8818574368652276E-16</v>
      </c>
      <c r="AX12">
        <v>0.25480303871175403</v>
      </c>
      <c r="AY12">
        <v>1</v>
      </c>
      <c r="AZ12">
        <v>0</v>
      </c>
      <c r="BA12">
        <v>8</v>
      </c>
      <c r="BB12">
        <v>0</v>
      </c>
      <c r="BC12">
        <v>0.85185185185185186</v>
      </c>
      <c r="BD12">
        <v>1</v>
      </c>
      <c r="BE12">
        <v>1.851851851851849E-2</v>
      </c>
    </row>
    <row r="13" spans="1:57" x14ac:dyDescent="0.45">
      <c r="A13">
        <v>7.4</v>
      </c>
      <c r="B13">
        <v>51</v>
      </c>
      <c r="C13">
        <v>4</v>
      </c>
      <c r="D13">
        <v>1.083</v>
      </c>
      <c r="E13">
        <v>101</v>
      </c>
      <c r="F13">
        <v>2</v>
      </c>
      <c r="G13">
        <v>0</v>
      </c>
      <c r="H13">
        <v>53</v>
      </c>
      <c r="I13">
        <v>7</v>
      </c>
      <c r="J13">
        <v>4</v>
      </c>
      <c r="K13">
        <v>0</v>
      </c>
      <c r="L13">
        <v>167</v>
      </c>
      <c r="M13">
        <v>0</v>
      </c>
      <c r="N13">
        <v>1</v>
      </c>
      <c r="O13">
        <v>1</v>
      </c>
      <c r="P13">
        <v>0</v>
      </c>
      <c r="Q13">
        <v>0.24926516520527625</v>
      </c>
      <c r="R13">
        <v>0.24926516520527625</v>
      </c>
      <c r="S13">
        <v>0.7507348347947238</v>
      </c>
      <c r="T13">
        <v>-0.28670277239634961</v>
      </c>
      <c r="U13">
        <v>100</v>
      </c>
      <c r="V13">
        <v>0.33202823906983581</v>
      </c>
      <c r="X13">
        <v>-9.7448107284745303E-2</v>
      </c>
      <c r="Z13" t="s">
        <v>162</v>
      </c>
      <c r="AA13">
        <v>0.1835541363116413</v>
      </c>
      <c r="AC13">
        <v>1.2400202385298837E-2</v>
      </c>
      <c r="AD13">
        <v>-5.2084953260542093E-3</v>
      </c>
      <c r="AE13">
        <v>7.1130219307684762E-4</v>
      </c>
      <c r="AF13">
        <v>5.4112679345649586E-5</v>
      </c>
      <c r="AG13">
        <v>5.0327403967148276E-3</v>
      </c>
      <c r="AH13">
        <v>6.0511111303232903E-5</v>
      </c>
      <c r="AI13">
        <v>-6.5060753294251844E-4</v>
      </c>
      <c r="AJ13">
        <v>-7.8536797313908616E-4</v>
      </c>
      <c r="AK13">
        <v>-1.2126575707200465E-3</v>
      </c>
      <c r="AL13">
        <v>4.9562597328033442E-3</v>
      </c>
      <c r="AM13">
        <v>2.3245265157910231E-3</v>
      </c>
      <c r="AN13">
        <v>-1.7039041982298237E-2</v>
      </c>
      <c r="AO13">
        <v>-2.5394442606254207E-5</v>
      </c>
      <c r="AQ13">
        <v>1.1648096027792282E-16</v>
      </c>
      <c r="AX13">
        <v>0.25949208220101311</v>
      </c>
      <c r="AY13">
        <v>1</v>
      </c>
      <c r="AZ13">
        <v>0</v>
      </c>
      <c r="BA13">
        <v>9</v>
      </c>
      <c r="BB13">
        <v>0</v>
      </c>
      <c r="BC13">
        <v>0.83333333333333337</v>
      </c>
      <c r="BD13">
        <v>1</v>
      </c>
      <c r="BE13">
        <v>1.851851851851849E-2</v>
      </c>
    </row>
    <row r="14" spans="1:57" x14ac:dyDescent="0.45">
      <c r="A14">
        <v>7.5</v>
      </c>
      <c r="B14">
        <v>43</v>
      </c>
      <c r="C14">
        <v>5</v>
      </c>
      <c r="D14">
        <v>0.48</v>
      </c>
      <c r="E14">
        <v>59</v>
      </c>
      <c r="F14">
        <v>3</v>
      </c>
      <c r="G14">
        <v>0</v>
      </c>
      <c r="H14">
        <v>30</v>
      </c>
      <c r="I14">
        <v>4</v>
      </c>
      <c r="J14">
        <v>2</v>
      </c>
      <c r="K14">
        <v>0</v>
      </c>
      <c r="L14">
        <v>175</v>
      </c>
      <c r="M14">
        <v>0</v>
      </c>
      <c r="N14">
        <v>1</v>
      </c>
      <c r="O14">
        <v>1</v>
      </c>
      <c r="P14">
        <v>0</v>
      </c>
      <c r="Q14">
        <v>0.65484487429326121</v>
      </c>
      <c r="R14">
        <v>0.65484487429326121</v>
      </c>
      <c r="S14">
        <v>0.34515512570673879</v>
      </c>
      <c r="T14">
        <v>-1.0637613232787511</v>
      </c>
      <c r="U14">
        <v>0</v>
      </c>
      <c r="V14">
        <v>1.8972480068270823</v>
      </c>
      <c r="X14">
        <v>0.12690863987310402</v>
      </c>
      <c r="Z14" t="s">
        <v>163</v>
      </c>
      <c r="AA14">
        <v>0.25167674182462441</v>
      </c>
      <c r="AC14">
        <v>5.2100033339730394E-2</v>
      </c>
      <c r="AD14">
        <v>1.0497439904738406E-3</v>
      </c>
      <c r="AE14">
        <v>9.3602332257211704E-4</v>
      </c>
      <c r="AF14">
        <v>-1.5407158456227303E-4</v>
      </c>
      <c r="AG14">
        <v>2.2134148573887389E-3</v>
      </c>
      <c r="AH14">
        <v>-3.041093887952834E-4</v>
      </c>
      <c r="AI14">
        <v>-4.2941588867583579E-3</v>
      </c>
      <c r="AJ14">
        <v>-2.3300362625942954E-3</v>
      </c>
      <c r="AK14">
        <v>-2.3678408573060018E-3</v>
      </c>
      <c r="AL14">
        <v>2.3245265157910595E-3</v>
      </c>
      <c r="AM14">
        <v>3.7795958290998702E-2</v>
      </c>
      <c r="AN14">
        <v>2.2191822283985516E-2</v>
      </c>
      <c r="AO14">
        <v>-6.336812531509648E-4</v>
      </c>
      <c r="AQ14">
        <v>7.7447978785983767E-17</v>
      </c>
      <c r="AX14">
        <v>0.26564628675062402</v>
      </c>
      <c r="AY14">
        <v>1</v>
      </c>
      <c r="AZ14">
        <v>0</v>
      </c>
      <c r="BA14">
        <v>10</v>
      </c>
      <c r="BB14">
        <v>0</v>
      </c>
      <c r="BC14">
        <v>0.81481481481481488</v>
      </c>
      <c r="BD14">
        <v>1</v>
      </c>
      <c r="BE14">
        <v>1.8518518518518601E-2</v>
      </c>
    </row>
    <row r="15" spans="1:57" x14ac:dyDescent="0.45">
      <c r="A15">
        <v>7.5</v>
      </c>
      <c r="B15">
        <v>51</v>
      </c>
      <c r="C15">
        <v>18</v>
      </c>
      <c r="D15">
        <v>0.23100000000000001</v>
      </c>
      <c r="E15">
        <v>109</v>
      </c>
      <c r="F15">
        <v>5</v>
      </c>
      <c r="G15">
        <v>0</v>
      </c>
      <c r="H15">
        <v>41</v>
      </c>
      <c r="I15">
        <v>7</v>
      </c>
      <c r="J15">
        <v>3</v>
      </c>
      <c r="K15">
        <v>1</v>
      </c>
      <c r="L15">
        <v>165</v>
      </c>
      <c r="M15">
        <v>1</v>
      </c>
      <c r="N15">
        <v>0</v>
      </c>
      <c r="O15">
        <v>1</v>
      </c>
      <c r="P15">
        <v>1</v>
      </c>
      <c r="Q15">
        <v>0.39184492264821802</v>
      </c>
      <c r="R15">
        <v>0.39184492264821802</v>
      </c>
      <c r="S15">
        <v>0.60815507735178198</v>
      </c>
      <c r="T15">
        <v>-0.93688912295340987</v>
      </c>
      <c r="U15">
        <v>0</v>
      </c>
      <c r="V15">
        <v>1.5520300052420435</v>
      </c>
      <c r="X15">
        <v>-0.14972986394337265</v>
      </c>
      <c r="AC15">
        <v>-9.5661382025167011E-2</v>
      </c>
      <c r="AD15">
        <v>1.7293952821007017E-2</v>
      </c>
      <c r="AE15">
        <v>-2.192290051889425E-3</v>
      </c>
      <c r="AF15">
        <v>-1.2389570311606096E-3</v>
      </c>
      <c r="AG15">
        <v>-2.2642907516276668E-2</v>
      </c>
      <c r="AH15">
        <v>-7.5478358436508461E-4</v>
      </c>
      <c r="AI15">
        <v>-7.9773986389503129E-3</v>
      </c>
      <c r="AJ15">
        <v>-2.8229518616026145E-2</v>
      </c>
      <c r="AK15">
        <v>6.9773510705762268E-3</v>
      </c>
      <c r="AL15">
        <v>-1.7039041982298185E-2</v>
      </c>
      <c r="AM15">
        <v>2.2191822283985849E-2</v>
      </c>
      <c r="AN15">
        <v>0.28317894802569765</v>
      </c>
      <c r="AO15">
        <v>-5.8726413158874489E-4</v>
      </c>
      <c r="AQ15">
        <v>2.1105567021034691E-16</v>
      </c>
      <c r="AX15">
        <v>0.27916031752111453</v>
      </c>
      <c r="AY15">
        <v>1</v>
      </c>
      <c r="AZ15">
        <v>0</v>
      </c>
      <c r="BA15">
        <v>11</v>
      </c>
      <c r="BB15">
        <v>0</v>
      </c>
      <c r="BC15">
        <v>0.79629629629629628</v>
      </c>
      <c r="BD15">
        <v>1</v>
      </c>
      <c r="BE15">
        <v>0</v>
      </c>
    </row>
    <row r="16" spans="1:57" x14ac:dyDescent="0.45">
      <c r="A16">
        <v>7.6</v>
      </c>
      <c r="B16">
        <v>42</v>
      </c>
      <c r="C16">
        <v>1</v>
      </c>
      <c r="D16">
        <v>1.4279999999999999</v>
      </c>
      <c r="E16">
        <v>121</v>
      </c>
      <c r="F16">
        <v>4</v>
      </c>
      <c r="G16">
        <v>0</v>
      </c>
      <c r="H16">
        <v>45</v>
      </c>
      <c r="I16">
        <v>5</v>
      </c>
      <c r="J16">
        <v>4</v>
      </c>
      <c r="K16">
        <v>0</v>
      </c>
      <c r="L16">
        <v>165</v>
      </c>
      <c r="M16">
        <v>1</v>
      </c>
      <c r="N16">
        <v>0</v>
      </c>
      <c r="O16">
        <v>1</v>
      </c>
      <c r="P16">
        <v>1</v>
      </c>
      <c r="Q16">
        <v>0.50436291180207704</v>
      </c>
      <c r="R16">
        <v>0.50436291180207704</v>
      </c>
      <c r="S16">
        <v>0.49563708819792296</v>
      </c>
      <c r="T16">
        <v>-0.68445920693246121</v>
      </c>
      <c r="U16">
        <v>100</v>
      </c>
      <c r="V16">
        <v>0.98269931551275858</v>
      </c>
      <c r="X16">
        <v>-1.5623810737410344</v>
      </c>
      <c r="Z16" t="s">
        <v>164</v>
      </c>
      <c r="AA16">
        <v>158.53143454252645</v>
      </c>
      <c r="AC16">
        <v>-0.3601440874928668</v>
      </c>
      <c r="AD16">
        <v>-8.6339262307251596E-3</v>
      </c>
      <c r="AE16">
        <v>1.4122011645743287E-4</v>
      </c>
      <c r="AF16">
        <v>2.9106558617520545E-4</v>
      </c>
      <c r="AG16">
        <v>1.5888348802524906E-3</v>
      </c>
      <c r="AH16">
        <v>3.556983476223345E-4</v>
      </c>
      <c r="AI16">
        <v>2.2582048008544468E-3</v>
      </c>
      <c r="AJ16">
        <v>-1.3670417712758206E-3</v>
      </c>
      <c r="AK16">
        <v>-1.4322936776817699E-5</v>
      </c>
      <c r="AL16">
        <v>-2.5394442606201098E-5</v>
      </c>
      <c r="AM16">
        <v>-6.3368125315085215E-4</v>
      </c>
      <c r="AN16">
        <v>-5.8726413158855266E-4</v>
      </c>
      <c r="AO16">
        <v>2.205280420016332E-3</v>
      </c>
      <c r="AQ16">
        <v>-7.3053624527137379E-16</v>
      </c>
      <c r="AX16">
        <v>0.27991020011835466</v>
      </c>
      <c r="AY16">
        <v>0</v>
      </c>
      <c r="AZ16">
        <v>1</v>
      </c>
      <c r="BA16">
        <v>11</v>
      </c>
      <c r="BB16">
        <v>1</v>
      </c>
      <c r="BC16">
        <v>0.79629629629629628</v>
      </c>
      <c r="BD16">
        <v>0.98958333333333337</v>
      </c>
      <c r="BE16">
        <v>1.8325617283950591E-2</v>
      </c>
    </row>
    <row r="17" spans="1:57" x14ac:dyDescent="0.45">
      <c r="A17">
        <v>7.6</v>
      </c>
      <c r="B17">
        <v>50</v>
      </c>
      <c r="C17">
        <v>3</v>
      </c>
      <c r="D17">
        <v>0.53200000000000003</v>
      </c>
      <c r="E17">
        <v>111</v>
      </c>
      <c r="F17">
        <v>2</v>
      </c>
      <c r="G17">
        <v>0</v>
      </c>
      <c r="H17">
        <v>46</v>
      </c>
      <c r="I17">
        <v>3</v>
      </c>
      <c r="J17">
        <v>4</v>
      </c>
      <c r="K17">
        <v>0</v>
      </c>
      <c r="L17">
        <v>172</v>
      </c>
      <c r="M17">
        <v>0</v>
      </c>
      <c r="N17">
        <v>1</v>
      </c>
      <c r="O17">
        <v>1</v>
      </c>
      <c r="P17">
        <v>0</v>
      </c>
      <c r="Q17">
        <v>0.28045146428944945</v>
      </c>
      <c r="R17">
        <v>0.28045146428944945</v>
      </c>
      <c r="S17">
        <v>0.71954853571055055</v>
      </c>
      <c r="T17">
        <v>-0.32913129737525104</v>
      </c>
      <c r="U17">
        <v>100</v>
      </c>
      <c r="V17">
        <v>0.3897603154907473</v>
      </c>
      <c r="X17">
        <v>7.5067739652081827E-2</v>
      </c>
      <c r="Z17" t="s">
        <v>101</v>
      </c>
      <c r="AA17">
        <v>148</v>
      </c>
      <c r="AX17">
        <v>0.28045146428944945</v>
      </c>
      <c r="AY17">
        <v>1</v>
      </c>
      <c r="AZ17">
        <v>0</v>
      </c>
      <c r="BA17">
        <v>12</v>
      </c>
      <c r="BB17">
        <v>1</v>
      </c>
      <c r="BC17">
        <v>0.77777777777777779</v>
      </c>
      <c r="BD17">
        <v>0.98958333333333337</v>
      </c>
      <c r="BE17">
        <v>1.8325617283950591E-2</v>
      </c>
    </row>
    <row r="18" spans="1:57" x14ac:dyDescent="0.45">
      <c r="A18">
        <v>7.6</v>
      </c>
      <c r="B18">
        <v>51</v>
      </c>
      <c r="C18">
        <v>15</v>
      </c>
      <c r="D18">
        <v>0.93500000000000005</v>
      </c>
      <c r="E18">
        <v>112</v>
      </c>
      <c r="F18">
        <v>4</v>
      </c>
      <c r="G18">
        <v>0</v>
      </c>
      <c r="H18">
        <v>36</v>
      </c>
      <c r="I18">
        <v>4</v>
      </c>
      <c r="J18">
        <v>3</v>
      </c>
      <c r="K18">
        <v>0</v>
      </c>
      <c r="L18">
        <v>171</v>
      </c>
      <c r="M18">
        <v>1</v>
      </c>
      <c r="N18">
        <v>0</v>
      </c>
      <c r="O18">
        <v>1</v>
      </c>
      <c r="P18">
        <v>1</v>
      </c>
      <c r="Q18">
        <v>0.84660211304959576</v>
      </c>
      <c r="R18">
        <v>0.84660211304959576</v>
      </c>
      <c r="S18">
        <v>0.15339788695040424</v>
      </c>
      <c r="T18">
        <v>-0.16652445497403007</v>
      </c>
      <c r="U18">
        <v>100</v>
      </c>
      <c r="V18">
        <v>0.18119242154716647</v>
      </c>
      <c r="Z18" t="s">
        <v>158</v>
      </c>
      <c r="AA18">
        <v>0.26215378879493717</v>
      </c>
      <c r="AX18">
        <v>0.29348119995499466</v>
      </c>
      <c r="AY18">
        <v>1</v>
      </c>
      <c r="AZ18">
        <v>0</v>
      </c>
      <c r="BA18">
        <v>13</v>
      </c>
      <c r="BB18">
        <v>1</v>
      </c>
      <c r="BC18">
        <v>0.7592592592592593</v>
      </c>
      <c r="BD18">
        <v>0.98958333333333337</v>
      </c>
      <c r="BE18">
        <v>0</v>
      </c>
    </row>
    <row r="19" spans="1:57" x14ac:dyDescent="0.45">
      <c r="A19">
        <v>7.7</v>
      </c>
      <c r="B19">
        <v>46</v>
      </c>
      <c r="C19">
        <v>3</v>
      </c>
      <c r="D19">
        <v>2.6259999999999999</v>
      </c>
      <c r="E19">
        <v>43</v>
      </c>
      <c r="F19">
        <v>2</v>
      </c>
      <c r="G19">
        <v>0</v>
      </c>
      <c r="H19">
        <v>50</v>
      </c>
      <c r="I19">
        <v>4</v>
      </c>
      <c r="J19">
        <v>4</v>
      </c>
      <c r="K19">
        <v>0</v>
      </c>
      <c r="L19">
        <v>180</v>
      </c>
      <c r="M19">
        <v>0</v>
      </c>
      <c r="N19">
        <v>1</v>
      </c>
      <c r="O19">
        <v>1</v>
      </c>
      <c r="P19">
        <v>0</v>
      </c>
      <c r="Q19">
        <v>0.42139314907685133</v>
      </c>
      <c r="R19">
        <v>0.42139314907685133</v>
      </c>
      <c r="S19">
        <v>0.57860685092314867</v>
      </c>
      <c r="T19">
        <v>-0.54713204599317911</v>
      </c>
      <c r="U19">
        <v>100</v>
      </c>
      <c r="V19">
        <v>0.72828924926231342</v>
      </c>
      <c r="Z19" t="s">
        <v>159</v>
      </c>
      <c r="AA19">
        <v>0.05</v>
      </c>
      <c r="AX19">
        <v>0.31945575061346726</v>
      </c>
      <c r="AY19">
        <v>0</v>
      </c>
      <c r="AZ19">
        <v>1</v>
      </c>
      <c r="BA19">
        <v>13</v>
      </c>
      <c r="BB19">
        <v>2</v>
      </c>
      <c r="BC19">
        <v>0.7592592592592593</v>
      </c>
      <c r="BD19">
        <v>0.97916666666666663</v>
      </c>
      <c r="BE19">
        <v>1.8132716049382797E-2</v>
      </c>
    </row>
    <row r="20" spans="1:57" x14ac:dyDescent="0.45">
      <c r="A20">
        <v>7.8</v>
      </c>
      <c r="B20">
        <v>46</v>
      </c>
      <c r="C20">
        <v>17</v>
      </c>
      <c r="D20">
        <v>1.4810000000000001</v>
      </c>
      <c r="E20">
        <v>126</v>
      </c>
      <c r="F20">
        <v>3</v>
      </c>
      <c r="G20">
        <v>0</v>
      </c>
      <c r="H20">
        <v>40</v>
      </c>
      <c r="I20">
        <v>1</v>
      </c>
      <c r="J20">
        <v>6</v>
      </c>
      <c r="K20">
        <v>0</v>
      </c>
      <c r="L20">
        <v>165</v>
      </c>
      <c r="M20">
        <v>0</v>
      </c>
      <c r="N20">
        <v>1</v>
      </c>
      <c r="O20">
        <v>1</v>
      </c>
      <c r="P20">
        <v>0</v>
      </c>
      <c r="Q20">
        <v>0.49501889489689033</v>
      </c>
      <c r="R20">
        <v>0.49501889489689033</v>
      </c>
      <c r="S20">
        <v>0.50498110510310967</v>
      </c>
      <c r="T20">
        <v>-0.68323426604416626</v>
      </c>
      <c r="U20">
        <v>100</v>
      </c>
      <c r="V20">
        <v>0.98027211294532446</v>
      </c>
      <c r="Z20" t="s">
        <v>160</v>
      </c>
      <c r="AA20" t="s">
        <v>185</v>
      </c>
      <c r="AX20">
        <v>0.33729791662921538</v>
      </c>
      <c r="AY20">
        <v>1</v>
      </c>
      <c r="AZ20">
        <v>0</v>
      </c>
      <c r="BA20">
        <v>14</v>
      </c>
      <c r="BB20">
        <v>2</v>
      </c>
      <c r="BC20">
        <v>0.7407407407407407</v>
      </c>
      <c r="BD20">
        <v>0.97916666666666663</v>
      </c>
      <c r="BE20">
        <v>0</v>
      </c>
    </row>
    <row r="21" spans="1:57" x14ac:dyDescent="0.45">
      <c r="A21">
        <v>7.9</v>
      </c>
      <c r="B21">
        <v>35</v>
      </c>
      <c r="C21">
        <v>6</v>
      </c>
      <c r="D21">
        <v>4.7E-2</v>
      </c>
      <c r="E21">
        <v>65</v>
      </c>
      <c r="F21">
        <v>4</v>
      </c>
      <c r="G21">
        <v>0</v>
      </c>
      <c r="H21">
        <v>27</v>
      </c>
      <c r="I21">
        <v>5</v>
      </c>
      <c r="J21">
        <v>6</v>
      </c>
      <c r="K21">
        <v>0</v>
      </c>
      <c r="L21">
        <v>186</v>
      </c>
      <c r="M21">
        <v>1</v>
      </c>
      <c r="N21">
        <v>0</v>
      </c>
      <c r="O21">
        <v>1</v>
      </c>
      <c r="P21">
        <v>1</v>
      </c>
      <c r="Q21">
        <v>0.72623678669175584</v>
      </c>
      <c r="R21">
        <v>0.72623678669175584</v>
      </c>
      <c r="S21">
        <v>0.27376321330824416</v>
      </c>
      <c r="T21">
        <v>-0.31987916486551188</v>
      </c>
      <c r="U21">
        <v>100</v>
      </c>
      <c r="V21">
        <v>0.37696136897075183</v>
      </c>
      <c r="AX21">
        <v>0.33732651196134433</v>
      </c>
      <c r="AY21">
        <v>0</v>
      </c>
      <c r="AZ21">
        <v>1</v>
      </c>
      <c r="BA21">
        <v>14</v>
      </c>
      <c r="BB21">
        <v>3</v>
      </c>
      <c r="BC21">
        <v>0.7407407407407407</v>
      </c>
      <c r="BD21">
        <v>0.96875</v>
      </c>
      <c r="BE21">
        <v>1.7939814814814787E-2</v>
      </c>
    </row>
    <row r="22" spans="1:57" x14ac:dyDescent="0.45">
      <c r="A22">
        <v>7.9</v>
      </c>
      <c r="B22">
        <v>42</v>
      </c>
      <c r="C22">
        <v>4</v>
      </c>
      <c r="D22">
        <v>1.2829999999999999</v>
      </c>
      <c r="E22">
        <v>68</v>
      </c>
      <c r="F22">
        <v>4</v>
      </c>
      <c r="G22">
        <v>0</v>
      </c>
      <c r="H22">
        <v>37</v>
      </c>
      <c r="I22">
        <v>6</v>
      </c>
      <c r="J22">
        <v>3</v>
      </c>
      <c r="K22">
        <v>0</v>
      </c>
      <c r="L22">
        <v>175</v>
      </c>
      <c r="M22">
        <v>1</v>
      </c>
      <c r="N22">
        <v>0</v>
      </c>
      <c r="O22">
        <v>1</v>
      </c>
      <c r="P22">
        <v>1</v>
      </c>
      <c r="Q22">
        <v>0.72057354166231935</v>
      </c>
      <c r="R22">
        <v>0.72057354166231935</v>
      </c>
      <c r="S22">
        <v>0.27942645833768065</v>
      </c>
      <c r="T22">
        <v>-0.32770779843587827</v>
      </c>
      <c r="U22">
        <v>100</v>
      </c>
      <c r="V22">
        <v>0.38778340055764576</v>
      </c>
      <c r="Z22" t="s">
        <v>166</v>
      </c>
      <c r="AA22" t="s">
        <v>167</v>
      </c>
      <c r="AB22" t="s">
        <v>168</v>
      </c>
      <c r="AC22" t="s">
        <v>158</v>
      </c>
      <c r="AD22" t="s">
        <v>169</v>
      </c>
      <c r="AE22" t="s">
        <v>170</v>
      </c>
      <c r="AF22" t="s">
        <v>171</v>
      </c>
      <c r="AX22">
        <v>0.33998042829772701</v>
      </c>
      <c r="AY22">
        <v>1</v>
      </c>
      <c r="AZ22">
        <v>0</v>
      </c>
      <c r="BA22">
        <v>15</v>
      </c>
      <c r="BB22">
        <v>3</v>
      </c>
      <c r="BC22">
        <v>0.72222222222222221</v>
      </c>
      <c r="BD22">
        <v>0.96875</v>
      </c>
      <c r="BE22">
        <v>1.7939814814814787E-2</v>
      </c>
    </row>
    <row r="23" spans="1:57" x14ac:dyDescent="0.45">
      <c r="A23">
        <v>7.9</v>
      </c>
      <c r="B23">
        <v>51</v>
      </c>
      <c r="C23">
        <v>3</v>
      </c>
      <c r="D23">
        <v>1.464</v>
      </c>
      <c r="E23">
        <v>118</v>
      </c>
      <c r="F23">
        <v>4</v>
      </c>
      <c r="G23">
        <v>0</v>
      </c>
      <c r="H23">
        <v>46</v>
      </c>
      <c r="I23">
        <v>6</v>
      </c>
      <c r="J23">
        <v>4</v>
      </c>
      <c r="K23">
        <v>0</v>
      </c>
      <c r="L23">
        <v>167</v>
      </c>
      <c r="M23">
        <v>1</v>
      </c>
      <c r="N23">
        <v>0</v>
      </c>
      <c r="O23">
        <v>1</v>
      </c>
      <c r="P23">
        <v>1</v>
      </c>
      <c r="Q23">
        <v>0.63726324702869053</v>
      </c>
      <c r="R23">
        <v>0.63726324702869053</v>
      </c>
      <c r="S23">
        <v>0.36273675297130947</v>
      </c>
      <c r="T23">
        <v>-0.45057244813704739</v>
      </c>
      <c r="U23">
        <v>100</v>
      </c>
      <c r="V23">
        <v>0.56921021989359832</v>
      </c>
      <c r="Y23" t="s">
        <v>100</v>
      </c>
      <c r="Z23">
        <v>-11.837093794127888</v>
      </c>
      <c r="AA23">
        <v>7.8555615399226975</v>
      </c>
      <c r="AB23">
        <v>2.270574244769485</v>
      </c>
      <c r="AC23">
        <v>0.13185103929263037</v>
      </c>
      <c r="AD23">
        <v>7.231285085217317E-6</v>
      </c>
      <c r="AX23">
        <v>0.34809157369256216</v>
      </c>
      <c r="AY23">
        <v>1</v>
      </c>
      <c r="AZ23">
        <v>0</v>
      </c>
      <c r="BA23">
        <v>16</v>
      </c>
      <c r="BB23">
        <v>3</v>
      </c>
      <c r="BC23">
        <v>0.70370370370370372</v>
      </c>
      <c r="BD23">
        <v>0.96875</v>
      </c>
      <c r="BE23">
        <v>0</v>
      </c>
    </row>
    <row r="24" spans="1:57" x14ac:dyDescent="0.45">
      <c r="A24">
        <v>8</v>
      </c>
      <c r="B24">
        <v>44</v>
      </c>
      <c r="C24">
        <v>3</v>
      </c>
      <c r="D24">
        <v>1.18</v>
      </c>
      <c r="E24">
        <v>69</v>
      </c>
      <c r="F24">
        <v>2</v>
      </c>
      <c r="G24">
        <v>0</v>
      </c>
      <c r="H24">
        <v>34</v>
      </c>
      <c r="I24">
        <v>6</v>
      </c>
      <c r="J24">
        <v>2</v>
      </c>
      <c r="K24">
        <v>0</v>
      </c>
      <c r="L24">
        <v>183</v>
      </c>
      <c r="M24">
        <v>0</v>
      </c>
      <c r="N24">
        <v>1</v>
      </c>
      <c r="O24">
        <v>1</v>
      </c>
      <c r="P24">
        <v>0</v>
      </c>
      <c r="Q24">
        <v>0.76363825505761584</v>
      </c>
      <c r="R24">
        <v>0.76363825505761584</v>
      </c>
      <c r="S24">
        <v>0.23636174494238416</v>
      </c>
      <c r="T24">
        <v>-1.442391829969788</v>
      </c>
      <c r="U24">
        <v>0</v>
      </c>
      <c r="V24">
        <v>3.2308030863613788</v>
      </c>
      <c r="Y24" t="s">
        <v>40</v>
      </c>
      <c r="Z24">
        <v>-0.33353600382101578</v>
      </c>
      <c r="AA24">
        <v>0.23377720545914185</v>
      </c>
      <c r="AB24">
        <v>2.0355469153358001</v>
      </c>
      <c r="AC24">
        <v>0.15365890484707947</v>
      </c>
      <c r="AD24">
        <v>0.71638610553852022</v>
      </c>
      <c r="AE24">
        <v>0.45305991165847065</v>
      </c>
      <c r="AF24">
        <v>1.1327620012328949</v>
      </c>
      <c r="AX24">
        <v>0.35511978655650217</v>
      </c>
      <c r="AY24">
        <v>0</v>
      </c>
      <c r="AZ24">
        <v>1</v>
      </c>
      <c r="BA24">
        <v>16</v>
      </c>
      <c r="BB24">
        <v>4</v>
      </c>
      <c r="BC24">
        <v>0.70370370370370372</v>
      </c>
      <c r="BD24">
        <v>0.95833333333333337</v>
      </c>
      <c r="BE24">
        <v>0</v>
      </c>
    </row>
    <row r="25" spans="1:57" x14ac:dyDescent="0.45">
      <c r="A25">
        <v>8</v>
      </c>
      <c r="B25">
        <v>51</v>
      </c>
      <c r="C25">
        <v>2</v>
      </c>
      <c r="D25">
        <v>0.41699999999999998</v>
      </c>
      <c r="E25">
        <v>121</v>
      </c>
      <c r="F25">
        <v>3</v>
      </c>
      <c r="G25">
        <v>0</v>
      </c>
      <c r="H25">
        <v>36</v>
      </c>
      <c r="I25">
        <v>8</v>
      </c>
      <c r="J25">
        <v>2</v>
      </c>
      <c r="K25">
        <v>1</v>
      </c>
      <c r="L25">
        <v>167</v>
      </c>
      <c r="M25">
        <v>0</v>
      </c>
      <c r="N25">
        <v>1</v>
      </c>
      <c r="O25">
        <v>1</v>
      </c>
      <c r="P25">
        <v>0</v>
      </c>
      <c r="Q25">
        <v>0.34809157369256216</v>
      </c>
      <c r="R25">
        <v>0.34809157369256216</v>
      </c>
      <c r="S25">
        <v>0.65190842630743784</v>
      </c>
      <c r="T25">
        <v>-0.42785117736828698</v>
      </c>
      <c r="U25">
        <v>100</v>
      </c>
      <c r="V25">
        <v>0.53395777634634123</v>
      </c>
      <c r="Y25" t="s">
        <v>42</v>
      </c>
      <c r="Z25">
        <v>4.7572776532000684E-2</v>
      </c>
      <c r="AA25">
        <v>2.5272132338194475E-2</v>
      </c>
      <c r="AB25">
        <v>3.5435064233577287</v>
      </c>
      <c r="AC25">
        <v>5.9778963250576654E-2</v>
      </c>
      <c r="AD25">
        <v>1.0487225207322031</v>
      </c>
      <c r="AE25">
        <v>0.99804222628055883</v>
      </c>
      <c r="AF25">
        <v>1.1019763458201988</v>
      </c>
      <c r="AX25">
        <v>0.36644926075105705</v>
      </c>
      <c r="AY25">
        <v>0</v>
      </c>
      <c r="AZ25">
        <v>1</v>
      </c>
      <c r="BA25">
        <v>16</v>
      </c>
      <c r="BB25">
        <v>5</v>
      </c>
      <c r="BC25">
        <v>0.70370370370370372</v>
      </c>
      <c r="BD25">
        <v>0.94791666666666663</v>
      </c>
      <c r="BE25">
        <v>0</v>
      </c>
    </row>
    <row r="26" spans="1:57" x14ac:dyDescent="0.45">
      <c r="A26">
        <v>8</v>
      </c>
      <c r="B26">
        <v>51</v>
      </c>
      <c r="C26">
        <v>12</v>
      </c>
      <c r="D26">
        <v>1</v>
      </c>
      <c r="E26">
        <v>66</v>
      </c>
      <c r="F26">
        <v>3</v>
      </c>
      <c r="G26">
        <v>0</v>
      </c>
      <c r="H26">
        <v>34</v>
      </c>
      <c r="I26">
        <v>6</v>
      </c>
      <c r="J26">
        <v>2</v>
      </c>
      <c r="K26">
        <v>0</v>
      </c>
      <c r="L26">
        <v>184</v>
      </c>
      <c r="M26">
        <v>1</v>
      </c>
      <c r="N26">
        <v>0</v>
      </c>
      <c r="O26">
        <v>1</v>
      </c>
      <c r="P26">
        <v>1</v>
      </c>
      <c r="Q26">
        <v>0.8867042434397906</v>
      </c>
      <c r="R26">
        <v>0.8867042434397906</v>
      </c>
      <c r="S26">
        <v>0.1132957565602094</v>
      </c>
      <c r="T26">
        <v>-0.12024378695318845</v>
      </c>
      <c r="U26">
        <v>100</v>
      </c>
      <c r="V26">
        <v>0.12777175410901534</v>
      </c>
      <c r="Y26" s="124" t="s">
        <v>43</v>
      </c>
      <c r="Z26" s="124">
        <v>2.7878836297568065E-2</v>
      </c>
      <c r="AA26" s="124">
        <v>3.6838085978233751E-2</v>
      </c>
      <c r="AB26" s="124">
        <v>0.57273690606607952</v>
      </c>
      <c r="AC26" s="124">
        <v>0.44917338793292455</v>
      </c>
      <c r="AD26" s="124">
        <v>1.0282710877411856</v>
      </c>
      <c r="AE26" s="124">
        <v>0.95664540347230331</v>
      </c>
      <c r="AF26" s="124">
        <v>1.1052595099988403</v>
      </c>
      <c r="AX26">
        <v>0.39184492264821802</v>
      </c>
      <c r="AY26">
        <v>0</v>
      </c>
      <c r="AZ26">
        <v>1</v>
      </c>
      <c r="BA26">
        <v>16</v>
      </c>
      <c r="BB26">
        <v>6</v>
      </c>
      <c r="BC26">
        <v>0.70370370370370372</v>
      </c>
      <c r="BD26">
        <v>0.9375</v>
      </c>
      <c r="BE26">
        <v>1.7361111111111188E-2</v>
      </c>
    </row>
    <row r="27" spans="1:57" x14ac:dyDescent="0.45">
      <c r="A27">
        <v>8.1</v>
      </c>
      <c r="B27">
        <v>43</v>
      </c>
      <c r="C27">
        <v>23</v>
      </c>
      <c r="D27">
        <v>1.607</v>
      </c>
      <c r="E27">
        <v>123</v>
      </c>
      <c r="F27">
        <v>1</v>
      </c>
      <c r="G27">
        <v>0</v>
      </c>
      <c r="H27">
        <v>45</v>
      </c>
      <c r="I27">
        <v>8</v>
      </c>
      <c r="J27">
        <v>3</v>
      </c>
      <c r="K27">
        <v>0</v>
      </c>
      <c r="L27">
        <v>170</v>
      </c>
      <c r="M27">
        <v>0</v>
      </c>
      <c r="N27">
        <v>1</v>
      </c>
      <c r="O27">
        <v>1</v>
      </c>
      <c r="P27">
        <v>0</v>
      </c>
      <c r="Q27">
        <v>0.59487391500035969</v>
      </c>
      <c r="R27">
        <v>0.59487391500035969</v>
      </c>
      <c r="S27">
        <v>0.40512608499964031</v>
      </c>
      <c r="T27">
        <v>-0.9035569393391546</v>
      </c>
      <c r="U27">
        <v>0</v>
      </c>
      <c r="V27">
        <v>1.4683673479106827</v>
      </c>
      <c r="Y27" t="s">
        <v>44</v>
      </c>
      <c r="Z27">
        <v>0.70847286545680155</v>
      </c>
      <c r="AA27">
        <v>0.32908978140498607</v>
      </c>
      <c r="AB27">
        <v>4.6346575321671217</v>
      </c>
      <c r="AC27">
        <v>3.1332397123499861E-2</v>
      </c>
      <c r="AD27">
        <v>2.0308874509043262</v>
      </c>
      <c r="AE27">
        <v>1.0655261835631917</v>
      </c>
      <c r="AF27">
        <v>3.8708610842842477</v>
      </c>
      <c r="AX27">
        <v>0.41949288919370192</v>
      </c>
      <c r="AY27">
        <v>1</v>
      </c>
      <c r="AZ27">
        <v>0</v>
      </c>
      <c r="BA27">
        <v>17</v>
      </c>
      <c r="BB27">
        <v>6</v>
      </c>
      <c r="BC27">
        <v>0.68518518518518512</v>
      </c>
      <c r="BD27">
        <v>0.9375</v>
      </c>
      <c r="BE27">
        <v>1.736111111111098E-2</v>
      </c>
    </row>
    <row r="28" spans="1:57" x14ac:dyDescent="0.45">
      <c r="A28">
        <v>8.1</v>
      </c>
      <c r="B28">
        <v>49</v>
      </c>
      <c r="C28">
        <v>16</v>
      </c>
      <c r="D28">
        <v>0.98299999999999998</v>
      </c>
      <c r="E28">
        <v>71</v>
      </c>
      <c r="F28">
        <v>4</v>
      </c>
      <c r="G28">
        <v>0</v>
      </c>
      <c r="H28">
        <v>39</v>
      </c>
      <c r="I28">
        <v>7</v>
      </c>
      <c r="J28">
        <v>3</v>
      </c>
      <c r="K28">
        <v>0</v>
      </c>
      <c r="L28">
        <v>180</v>
      </c>
      <c r="M28">
        <v>1</v>
      </c>
      <c r="N28">
        <v>0</v>
      </c>
      <c r="O28">
        <v>1</v>
      </c>
      <c r="P28">
        <v>1</v>
      </c>
      <c r="Q28">
        <v>0.84367964596202583</v>
      </c>
      <c r="R28">
        <v>0.84367964596202583</v>
      </c>
      <c r="S28">
        <v>0.15632035403797417</v>
      </c>
      <c r="T28">
        <v>-0.16998242283544163</v>
      </c>
      <c r="U28">
        <v>100</v>
      </c>
      <c r="V28">
        <v>0.18528401720504489</v>
      </c>
      <c r="Y28" t="s">
        <v>45</v>
      </c>
      <c r="Z28">
        <v>1.4299842449059198E-2</v>
      </c>
      <c r="AA28">
        <v>9.7453087238668617E-3</v>
      </c>
      <c r="AB28">
        <v>2.1531352030659598</v>
      </c>
      <c r="AC28">
        <v>0.14227909159829988</v>
      </c>
      <c r="AD28">
        <v>1.0144025742950757</v>
      </c>
      <c r="AE28">
        <v>0.99521089285131048</v>
      </c>
      <c r="AF28">
        <v>1.0339643487907608</v>
      </c>
      <c r="AX28">
        <v>0.42139314907685133</v>
      </c>
      <c r="AY28">
        <v>1</v>
      </c>
      <c r="AZ28">
        <v>0</v>
      </c>
      <c r="BA28">
        <v>18</v>
      </c>
      <c r="BB28">
        <v>6</v>
      </c>
      <c r="BC28">
        <v>0.66666666666666674</v>
      </c>
      <c r="BD28">
        <v>0.9375</v>
      </c>
      <c r="BE28">
        <v>0</v>
      </c>
    </row>
    <row r="29" spans="1:57" x14ac:dyDescent="0.45">
      <c r="A29">
        <v>8.1</v>
      </c>
      <c r="B29">
        <v>58</v>
      </c>
      <c r="C29">
        <v>19</v>
      </c>
      <c r="D29">
        <v>0.44700000000000001</v>
      </c>
      <c r="E29">
        <v>20</v>
      </c>
      <c r="F29">
        <v>4</v>
      </c>
      <c r="G29">
        <v>0</v>
      </c>
      <c r="H29">
        <v>43</v>
      </c>
      <c r="I29">
        <v>10</v>
      </c>
      <c r="J29">
        <v>3</v>
      </c>
      <c r="K29">
        <v>0</v>
      </c>
      <c r="L29">
        <v>184</v>
      </c>
      <c r="M29">
        <v>1</v>
      </c>
      <c r="N29">
        <v>0</v>
      </c>
      <c r="O29">
        <v>1</v>
      </c>
      <c r="P29">
        <v>1</v>
      </c>
      <c r="Q29">
        <v>0.79896336347254482</v>
      </c>
      <c r="R29">
        <v>0.79896336347254482</v>
      </c>
      <c r="S29">
        <v>0.20103663652745518</v>
      </c>
      <c r="T29">
        <v>-0.22444018724268061</v>
      </c>
      <c r="U29">
        <v>100</v>
      </c>
      <c r="V29">
        <v>0.25162184615535688</v>
      </c>
      <c r="Y29" t="s">
        <v>46</v>
      </c>
      <c r="Z29">
        <v>0.39621697902421943</v>
      </c>
      <c r="AA29">
        <v>0.15920481314355864</v>
      </c>
      <c r="AB29">
        <v>6.1937515138897812</v>
      </c>
      <c r="AC29">
        <v>1.282021315857558E-2</v>
      </c>
      <c r="AD29">
        <v>1.4861917550058465</v>
      </c>
      <c r="AE29">
        <v>1.0878260760649896</v>
      </c>
      <c r="AF29">
        <v>2.0304403261201114</v>
      </c>
      <c r="AX29">
        <v>0.42154156267531501</v>
      </c>
      <c r="AY29">
        <v>0</v>
      </c>
      <c r="AZ29">
        <v>1</v>
      </c>
      <c r="BA29">
        <v>18</v>
      </c>
      <c r="BB29">
        <v>7</v>
      </c>
      <c r="BC29">
        <v>0.66666666666666674</v>
      </c>
      <c r="BD29">
        <v>0.92708333333333337</v>
      </c>
      <c r="BE29">
        <v>0</v>
      </c>
    </row>
    <row r="30" spans="1:57" x14ac:dyDescent="0.45">
      <c r="A30">
        <v>8.1</v>
      </c>
      <c r="B30">
        <v>79</v>
      </c>
      <c r="C30">
        <v>2</v>
      </c>
      <c r="D30">
        <v>0.54600000000000004</v>
      </c>
      <c r="E30">
        <v>122</v>
      </c>
      <c r="F30">
        <v>4</v>
      </c>
      <c r="G30">
        <v>0</v>
      </c>
      <c r="H30">
        <v>56</v>
      </c>
      <c r="I30">
        <v>3</v>
      </c>
      <c r="J30">
        <v>5</v>
      </c>
      <c r="K30">
        <v>0</v>
      </c>
      <c r="L30">
        <v>170</v>
      </c>
      <c r="M30">
        <v>1</v>
      </c>
      <c r="N30">
        <v>0</v>
      </c>
      <c r="O30">
        <v>1</v>
      </c>
      <c r="P30">
        <v>1</v>
      </c>
      <c r="Q30">
        <v>0.48201895891981589</v>
      </c>
      <c r="R30">
        <v>0.48201895891981589</v>
      </c>
      <c r="S30">
        <v>0.51798104108018417</v>
      </c>
      <c r="T30">
        <v>-0.72977183184655348</v>
      </c>
      <c r="U30">
        <v>0</v>
      </c>
      <c r="V30">
        <v>1.0746071943745901</v>
      </c>
      <c r="Y30" t="s">
        <v>49</v>
      </c>
      <c r="Z30">
        <v>-0.58199130564775303</v>
      </c>
      <c r="AA30">
        <v>0.48463678552257222</v>
      </c>
      <c r="AB30">
        <v>1.442116157471713</v>
      </c>
      <c r="AC30">
        <v>0.22979720694552838</v>
      </c>
      <c r="AD30">
        <v>0.55878454713140957</v>
      </c>
      <c r="AE30">
        <v>0.21613286366173071</v>
      </c>
      <c r="AF30">
        <v>1.4446677142146287</v>
      </c>
      <c r="AX30">
        <v>0.42559268637227032</v>
      </c>
      <c r="AY30">
        <v>0</v>
      </c>
      <c r="AZ30">
        <v>1</v>
      </c>
      <c r="BA30">
        <v>18</v>
      </c>
      <c r="BB30">
        <v>8</v>
      </c>
      <c r="BC30">
        <v>0.66666666666666674</v>
      </c>
      <c r="BD30">
        <v>0.91666666666666663</v>
      </c>
      <c r="BE30">
        <v>1.6975308641975384E-2</v>
      </c>
    </row>
    <row r="31" spans="1:57" x14ac:dyDescent="0.45">
      <c r="A31">
        <v>8.1999999999999993</v>
      </c>
      <c r="B31">
        <v>49</v>
      </c>
      <c r="C31">
        <v>13</v>
      </c>
      <c r="D31">
        <v>0.85199999999999998</v>
      </c>
      <c r="E31">
        <v>102</v>
      </c>
      <c r="F31">
        <v>3</v>
      </c>
      <c r="G31">
        <v>0</v>
      </c>
      <c r="H31">
        <v>37</v>
      </c>
      <c r="I31">
        <v>9</v>
      </c>
      <c r="J31">
        <v>4</v>
      </c>
      <c r="K31">
        <v>0</v>
      </c>
      <c r="L31">
        <v>168</v>
      </c>
      <c r="M31">
        <v>1</v>
      </c>
      <c r="N31">
        <v>0</v>
      </c>
      <c r="O31">
        <v>1</v>
      </c>
      <c r="P31">
        <v>1</v>
      </c>
      <c r="Q31">
        <v>0.71530981542539473</v>
      </c>
      <c r="R31">
        <v>0.71530981542539473</v>
      </c>
      <c r="S31">
        <v>0.28469018457460527</v>
      </c>
      <c r="T31">
        <v>-0.33503952185178998</v>
      </c>
      <c r="U31">
        <v>100</v>
      </c>
      <c r="V31">
        <v>0.39799563550697264</v>
      </c>
      <c r="Y31" t="s">
        <v>50</v>
      </c>
      <c r="Z31">
        <v>-9.7448107284745303E-2</v>
      </c>
      <c r="AA31">
        <v>3.5956745146446145E-2</v>
      </c>
      <c r="AB31">
        <v>7.3449031375655904</v>
      </c>
      <c r="AC31">
        <v>6.7253155634217476E-3</v>
      </c>
      <c r="AD31">
        <v>0.90714941478068711</v>
      </c>
      <c r="AE31">
        <v>0.84541974714840051</v>
      </c>
      <c r="AF31">
        <v>0.97338637228743619</v>
      </c>
      <c r="AX31">
        <v>0.4305421684473314</v>
      </c>
      <c r="AY31">
        <v>1</v>
      </c>
      <c r="AZ31">
        <v>0</v>
      </c>
      <c r="BA31">
        <v>19</v>
      </c>
      <c r="BB31">
        <v>8</v>
      </c>
      <c r="BC31">
        <v>0.64814814814814814</v>
      </c>
      <c r="BD31">
        <v>0.91666666666666663</v>
      </c>
      <c r="BE31">
        <v>0</v>
      </c>
    </row>
    <row r="32" spans="1:57" x14ac:dyDescent="0.45">
      <c r="A32">
        <v>8.3000000000000007</v>
      </c>
      <c r="B32">
        <v>49</v>
      </c>
      <c r="C32">
        <v>4</v>
      </c>
      <c r="D32">
        <v>0.124</v>
      </c>
      <c r="E32">
        <v>77</v>
      </c>
      <c r="F32">
        <v>3</v>
      </c>
      <c r="G32">
        <v>0</v>
      </c>
      <c r="H32">
        <v>29</v>
      </c>
      <c r="I32">
        <v>10</v>
      </c>
      <c r="J32">
        <v>1</v>
      </c>
      <c r="K32">
        <v>1</v>
      </c>
      <c r="L32">
        <v>175</v>
      </c>
      <c r="M32">
        <v>0</v>
      </c>
      <c r="N32">
        <v>1</v>
      </c>
      <c r="O32">
        <v>1</v>
      </c>
      <c r="P32">
        <v>0</v>
      </c>
      <c r="Q32">
        <v>0.52062903274663708</v>
      </c>
      <c r="R32">
        <v>0.52062903274663708</v>
      </c>
      <c r="S32">
        <v>0.47937096725336292</v>
      </c>
      <c r="T32">
        <v>-0.73528051940528383</v>
      </c>
      <c r="U32">
        <v>0</v>
      </c>
      <c r="V32">
        <v>1.0860670927354428</v>
      </c>
      <c r="Y32" t="s">
        <v>51</v>
      </c>
      <c r="Z32">
        <v>0.12690863987310402</v>
      </c>
      <c r="AA32">
        <v>7.0400708326005812E-2</v>
      </c>
      <c r="AB32">
        <v>3.2495881456421358</v>
      </c>
      <c r="AC32">
        <v>7.1441406801668481E-2</v>
      </c>
      <c r="AD32">
        <v>1.1353132906769949</v>
      </c>
      <c r="AE32">
        <v>0.98898688043576599</v>
      </c>
      <c r="AF32">
        <v>1.3032895516469314</v>
      </c>
      <c r="AX32">
        <v>0.44357204617974533</v>
      </c>
      <c r="AY32">
        <v>0</v>
      </c>
      <c r="AZ32">
        <v>1</v>
      </c>
      <c r="BA32">
        <v>19</v>
      </c>
      <c r="BB32">
        <v>9</v>
      </c>
      <c r="BC32">
        <v>0.64814814814814814</v>
      </c>
      <c r="BD32">
        <v>0.90625</v>
      </c>
      <c r="BE32">
        <v>0</v>
      </c>
    </row>
    <row r="33" spans="1:57" x14ac:dyDescent="0.45">
      <c r="A33">
        <v>8.4</v>
      </c>
      <c r="B33">
        <v>47</v>
      </c>
      <c r="C33">
        <v>10</v>
      </c>
      <c r="D33">
        <v>1.512</v>
      </c>
      <c r="E33">
        <v>73</v>
      </c>
      <c r="F33">
        <v>0</v>
      </c>
      <c r="G33">
        <v>1</v>
      </c>
      <c r="H33">
        <v>31</v>
      </c>
      <c r="I33">
        <v>7</v>
      </c>
      <c r="J33">
        <v>2</v>
      </c>
      <c r="K33">
        <v>1</v>
      </c>
      <c r="L33">
        <v>180</v>
      </c>
      <c r="M33">
        <v>0</v>
      </c>
      <c r="N33">
        <v>1</v>
      </c>
      <c r="O33">
        <v>1</v>
      </c>
      <c r="P33">
        <v>0</v>
      </c>
      <c r="Q33">
        <v>0.25480303871175403</v>
      </c>
      <c r="R33">
        <v>0.25480303871175403</v>
      </c>
      <c r="S33">
        <v>0.74519696128824597</v>
      </c>
      <c r="T33">
        <v>-0.29410671797605303</v>
      </c>
      <c r="U33">
        <v>100</v>
      </c>
      <c r="V33">
        <v>0.34192710377034796</v>
      </c>
      <c r="Y33" t="s">
        <v>52</v>
      </c>
      <c r="Z33">
        <v>-0.14972986394337265</v>
      </c>
      <c r="AA33">
        <v>0.19441182652040154</v>
      </c>
      <c r="AB33">
        <v>0.59315951149835211</v>
      </c>
      <c r="AC33">
        <v>0.44119994939174428</v>
      </c>
      <c r="AD33">
        <v>0.8609405160909771</v>
      </c>
      <c r="AE33">
        <v>0.58815189354237341</v>
      </c>
      <c r="AF33">
        <v>1.2602502523331531</v>
      </c>
      <c r="AX33">
        <v>0.44738097516320918</v>
      </c>
      <c r="AY33">
        <v>0</v>
      </c>
      <c r="AZ33">
        <v>1</v>
      </c>
      <c r="BA33">
        <v>19</v>
      </c>
      <c r="BB33">
        <v>10</v>
      </c>
      <c r="BC33">
        <v>0.64814814814814814</v>
      </c>
      <c r="BD33">
        <v>0.89583333333333337</v>
      </c>
      <c r="BE33">
        <v>1.6589506172839483E-2</v>
      </c>
    </row>
    <row r="34" spans="1:57" x14ac:dyDescent="0.45">
      <c r="A34">
        <v>8.4</v>
      </c>
      <c r="B34">
        <v>56</v>
      </c>
      <c r="C34">
        <v>14</v>
      </c>
      <c r="D34">
        <v>3.9E-2</v>
      </c>
      <c r="E34">
        <v>128</v>
      </c>
      <c r="F34">
        <v>1</v>
      </c>
      <c r="G34">
        <v>1</v>
      </c>
      <c r="H34">
        <v>43</v>
      </c>
      <c r="I34">
        <v>6</v>
      </c>
      <c r="J34">
        <v>3</v>
      </c>
      <c r="K34">
        <v>0</v>
      </c>
      <c r="L34">
        <v>172</v>
      </c>
      <c r="M34">
        <v>0</v>
      </c>
      <c r="N34">
        <v>1</v>
      </c>
      <c r="O34">
        <v>1</v>
      </c>
      <c r="P34">
        <v>0</v>
      </c>
      <c r="Q34">
        <v>0.29348119995499466</v>
      </c>
      <c r="R34">
        <v>0.29348119995499466</v>
      </c>
      <c r="S34">
        <v>0.70651880004500534</v>
      </c>
      <c r="T34">
        <v>-0.3474054670983559</v>
      </c>
      <c r="U34">
        <v>100</v>
      </c>
      <c r="V34">
        <v>0.415390503318949</v>
      </c>
      <c r="Y34" t="s">
        <v>55</v>
      </c>
      <c r="Z34">
        <v>-1.5623810737410344</v>
      </c>
      <c r="AA34">
        <v>0.53214560791732335</v>
      </c>
      <c r="AB34">
        <v>8.6201133121049338</v>
      </c>
      <c r="AC34">
        <v>3.3247116258862605E-3</v>
      </c>
      <c r="AD34">
        <v>0.20963631693158166</v>
      </c>
      <c r="AE34">
        <v>7.3875997575264959E-2</v>
      </c>
      <c r="AF34">
        <v>0.59488043233345034</v>
      </c>
      <c r="AX34">
        <v>0.44824070347482503</v>
      </c>
      <c r="AY34">
        <v>1</v>
      </c>
      <c r="AZ34">
        <v>0</v>
      </c>
      <c r="BA34">
        <v>20</v>
      </c>
      <c r="BB34">
        <v>10</v>
      </c>
      <c r="BC34">
        <v>0.62962962962962965</v>
      </c>
      <c r="BD34">
        <v>0.89583333333333337</v>
      </c>
      <c r="BE34">
        <v>1.6589506172839483E-2</v>
      </c>
    </row>
    <row r="35" spans="1:57" x14ac:dyDescent="0.45">
      <c r="A35">
        <v>8.5</v>
      </c>
      <c r="B35">
        <v>53</v>
      </c>
      <c r="C35">
        <v>21</v>
      </c>
      <c r="D35">
        <v>0.56799999999999995</v>
      </c>
      <c r="E35">
        <v>125</v>
      </c>
      <c r="F35">
        <v>3</v>
      </c>
      <c r="G35">
        <v>0</v>
      </c>
      <c r="H35">
        <v>44</v>
      </c>
      <c r="I35">
        <v>8</v>
      </c>
      <c r="J35">
        <v>3</v>
      </c>
      <c r="K35">
        <v>0</v>
      </c>
      <c r="L35">
        <v>167</v>
      </c>
      <c r="M35">
        <v>0</v>
      </c>
      <c r="N35">
        <v>1</v>
      </c>
      <c r="O35">
        <v>1</v>
      </c>
      <c r="P35">
        <v>0</v>
      </c>
      <c r="Q35">
        <v>0.65200906874985032</v>
      </c>
      <c r="R35">
        <v>0.65200906874985032</v>
      </c>
      <c r="S35">
        <v>0.34799093125014968</v>
      </c>
      <c r="T35">
        <v>-1.0555788591732274</v>
      </c>
      <c r="U35">
        <v>0</v>
      </c>
      <c r="V35">
        <v>1.8736381043250818</v>
      </c>
      <c r="Y35" t="s">
        <v>57</v>
      </c>
      <c r="Z35">
        <v>7.5067739652081827E-2</v>
      </c>
      <c r="AA35">
        <v>4.6960413328848927E-2</v>
      </c>
      <c r="AB35">
        <v>2.5553056587837499</v>
      </c>
      <c r="AC35">
        <v>0.10992455284249092</v>
      </c>
      <c r="AD35">
        <v>1.0779571688550751</v>
      </c>
      <c r="AE35">
        <v>0.98317025035063976</v>
      </c>
      <c r="AF35">
        <v>1.1818824435255579</v>
      </c>
      <c r="AX35">
        <v>0.45371801049022109</v>
      </c>
      <c r="AY35">
        <v>1</v>
      </c>
      <c r="AZ35">
        <v>0</v>
      </c>
      <c r="BA35">
        <v>21</v>
      </c>
      <c r="BB35">
        <v>10</v>
      </c>
      <c r="BC35">
        <v>0.61111111111111116</v>
      </c>
      <c r="BD35">
        <v>0.89583333333333337</v>
      </c>
      <c r="BE35">
        <v>0</v>
      </c>
    </row>
    <row r="36" spans="1:57" x14ac:dyDescent="0.45">
      <c r="A36">
        <v>8.6</v>
      </c>
      <c r="B36">
        <v>48</v>
      </c>
      <c r="C36">
        <v>10</v>
      </c>
      <c r="D36">
        <v>1.6439999999999999</v>
      </c>
      <c r="E36">
        <v>60</v>
      </c>
      <c r="F36">
        <v>3</v>
      </c>
      <c r="G36">
        <v>1</v>
      </c>
      <c r="H36">
        <v>34</v>
      </c>
      <c r="I36">
        <v>19</v>
      </c>
      <c r="J36">
        <v>1</v>
      </c>
      <c r="K36">
        <v>1</v>
      </c>
      <c r="L36">
        <v>180</v>
      </c>
      <c r="M36">
        <v>0</v>
      </c>
      <c r="N36">
        <v>1</v>
      </c>
      <c r="O36">
        <v>1</v>
      </c>
      <c r="P36">
        <v>0</v>
      </c>
      <c r="Q36">
        <v>0.79967566334037588</v>
      </c>
      <c r="R36">
        <v>0.79967566334037588</v>
      </c>
      <c r="S36">
        <v>0.20032433665962412</v>
      </c>
      <c r="T36">
        <v>-1.6078175426444681</v>
      </c>
      <c r="U36">
        <v>0</v>
      </c>
      <c r="V36">
        <v>3.9919047115035449</v>
      </c>
      <c r="AX36">
        <v>0.45479935378014175</v>
      </c>
      <c r="AY36">
        <v>0</v>
      </c>
      <c r="AZ36">
        <v>1</v>
      </c>
      <c r="BA36">
        <v>21</v>
      </c>
      <c r="BB36">
        <v>11</v>
      </c>
      <c r="BC36">
        <v>0.61111111111111116</v>
      </c>
      <c r="BD36">
        <v>0.88541666666666663</v>
      </c>
      <c r="BE36">
        <v>0</v>
      </c>
    </row>
    <row r="37" spans="1:57" x14ac:dyDescent="0.45">
      <c r="A37">
        <v>8.6999999999999993</v>
      </c>
      <c r="B37">
        <v>51</v>
      </c>
      <c r="C37">
        <v>15</v>
      </c>
      <c r="D37">
        <v>0.18</v>
      </c>
      <c r="E37">
        <v>84</v>
      </c>
      <c r="F37">
        <v>4</v>
      </c>
      <c r="G37">
        <v>1</v>
      </c>
      <c r="H37">
        <v>40</v>
      </c>
      <c r="I37">
        <v>8</v>
      </c>
      <c r="J37">
        <v>3</v>
      </c>
      <c r="K37">
        <v>1</v>
      </c>
      <c r="L37">
        <v>180</v>
      </c>
      <c r="M37">
        <v>1</v>
      </c>
      <c r="N37">
        <v>0</v>
      </c>
      <c r="O37">
        <v>1</v>
      </c>
      <c r="P37">
        <v>1</v>
      </c>
      <c r="Q37">
        <v>0.27991020011835466</v>
      </c>
      <c r="R37">
        <v>0.27991020011835466</v>
      </c>
      <c r="S37">
        <v>0.72008979988164534</v>
      </c>
      <c r="T37">
        <v>-1.273286441115596</v>
      </c>
      <c r="U37">
        <v>0</v>
      </c>
      <c r="V37">
        <v>2.5725743455478551</v>
      </c>
      <c r="Y37" t="s">
        <v>195</v>
      </c>
      <c r="AX37">
        <v>0.4621849902576769</v>
      </c>
      <c r="AY37">
        <v>0</v>
      </c>
      <c r="AZ37">
        <v>1</v>
      </c>
      <c r="BA37">
        <v>21</v>
      </c>
      <c r="BB37">
        <v>12</v>
      </c>
      <c r="BC37">
        <v>0.61111111111111116</v>
      </c>
      <c r="BD37">
        <v>0.875</v>
      </c>
      <c r="BE37">
        <v>1.6203703703703776E-2</v>
      </c>
    </row>
    <row r="38" spans="1:57" x14ac:dyDescent="0.45">
      <c r="A38">
        <v>8.6999999999999993</v>
      </c>
      <c r="B38">
        <v>53</v>
      </c>
      <c r="C38">
        <v>2</v>
      </c>
      <c r="D38">
        <v>2.8719999999999999</v>
      </c>
      <c r="E38">
        <v>144</v>
      </c>
      <c r="F38">
        <v>6</v>
      </c>
      <c r="G38">
        <v>1</v>
      </c>
      <c r="H38">
        <v>35</v>
      </c>
      <c r="I38">
        <v>4</v>
      </c>
      <c r="J38">
        <v>3</v>
      </c>
      <c r="K38">
        <v>0</v>
      </c>
      <c r="L38">
        <v>171</v>
      </c>
      <c r="M38">
        <v>1</v>
      </c>
      <c r="N38">
        <v>0</v>
      </c>
      <c r="O38">
        <v>1</v>
      </c>
      <c r="P38">
        <v>1</v>
      </c>
      <c r="Q38">
        <v>0.96127683529562002</v>
      </c>
      <c r="R38">
        <v>0.96127683529562002</v>
      </c>
      <c r="S38">
        <v>3.8723164704379975E-2</v>
      </c>
      <c r="T38">
        <v>-3.9492841469388223E-2</v>
      </c>
      <c r="U38">
        <v>100</v>
      </c>
      <c r="V38">
        <v>4.0283051960231103E-2</v>
      </c>
      <c r="AX38">
        <v>0.47305688577542204</v>
      </c>
      <c r="AY38">
        <v>1</v>
      </c>
      <c r="AZ38">
        <v>0</v>
      </c>
      <c r="BA38">
        <v>22</v>
      </c>
      <c r="BB38">
        <v>12</v>
      </c>
      <c r="BC38">
        <v>0.59259259259259256</v>
      </c>
      <c r="BD38">
        <v>0.875</v>
      </c>
      <c r="BE38">
        <v>1.6203703703703679E-2</v>
      </c>
    </row>
    <row r="39" spans="1:57" x14ac:dyDescent="0.45">
      <c r="A39">
        <v>8.6999999999999993</v>
      </c>
      <c r="B39">
        <v>53</v>
      </c>
      <c r="C39">
        <v>10</v>
      </c>
      <c r="D39">
        <v>1.2</v>
      </c>
      <c r="E39">
        <v>83</v>
      </c>
      <c r="F39">
        <v>2</v>
      </c>
      <c r="G39">
        <v>1</v>
      </c>
      <c r="H39">
        <v>33</v>
      </c>
      <c r="I39">
        <v>8</v>
      </c>
      <c r="J39">
        <v>2</v>
      </c>
      <c r="K39">
        <v>1</v>
      </c>
      <c r="L39">
        <v>179</v>
      </c>
      <c r="M39">
        <v>1</v>
      </c>
      <c r="N39">
        <v>0</v>
      </c>
      <c r="O39">
        <v>1</v>
      </c>
      <c r="P39">
        <v>1</v>
      </c>
      <c r="Q39">
        <v>0.42154156267531501</v>
      </c>
      <c r="R39">
        <v>0.42154156267531501</v>
      </c>
      <c r="S39">
        <v>0.57845843732468505</v>
      </c>
      <c r="T39">
        <v>-0.86383689981715939</v>
      </c>
      <c r="U39">
        <v>0</v>
      </c>
      <c r="V39">
        <v>1.3722453217981558</v>
      </c>
      <c r="AX39">
        <v>0.47698548977656663</v>
      </c>
      <c r="AY39">
        <v>1</v>
      </c>
      <c r="AZ39">
        <v>0</v>
      </c>
      <c r="BA39">
        <v>23</v>
      </c>
      <c r="BB39">
        <v>12</v>
      </c>
      <c r="BC39">
        <v>0.57407407407407407</v>
      </c>
      <c r="BD39">
        <v>0.875</v>
      </c>
      <c r="BE39">
        <v>0</v>
      </c>
    </row>
    <row r="40" spans="1:57" x14ac:dyDescent="0.45">
      <c r="A40">
        <v>8.8000000000000007</v>
      </c>
      <c r="B40">
        <v>56</v>
      </c>
      <c r="C40">
        <v>3</v>
      </c>
      <c r="D40">
        <v>0.496</v>
      </c>
      <c r="E40">
        <v>86</v>
      </c>
      <c r="F40">
        <v>3</v>
      </c>
      <c r="G40">
        <v>0</v>
      </c>
      <c r="H40">
        <v>54</v>
      </c>
      <c r="I40">
        <v>8</v>
      </c>
      <c r="J40">
        <v>4</v>
      </c>
      <c r="K40">
        <v>0</v>
      </c>
      <c r="L40">
        <v>179</v>
      </c>
      <c r="M40">
        <v>0</v>
      </c>
      <c r="N40">
        <v>1</v>
      </c>
      <c r="O40">
        <v>1</v>
      </c>
      <c r="P40">
        <v>0</v>
      </c>
      <c r="Q40">
        <v>0.33998042829772701</v>
      </c>
      <c r="R40">
        <v>0.33998042829772701</v>
      </c>
      <c r="S40">
        <v>0.66001957170227299</v>
      </c>
      <c r="T40">
        <v>-0.41548579030698679</v>
      </c>
      <c r="U40">
        <v>100</v>
      </c>
      <c r="V40">
        <v>0.51510658603785786</v>
      </c>
      <c r="AX40">
        <v>0.48201895891981589</v>
      </c>
      <c r="AY40">
        <v>0</v>
      </c>
      <c r="AZ40">
        <v>1</v>
      </c>
      <c r="BA40">
        <v>23</v>
      </c>
      <c r="BB40">
        <v>13</v>
      </c>
      <c r="BC40">
        <v>0.57407407407407407</v>
      </c>
      <c r="BD40">
        <v>0.86458333333333337</v>
      </c>
      <c r="BE40">
        <v>1.601080246913578E-2</v>
      </c>
    </row>
    <row r="41" spans="1:57" x14ac:dyDescent="0.45">
      <c r="A41">
        <v>8.8000000000000007</v>
      </c>
      <c r="B41">
        <v>58</v>
      </c>
      <c r="C41">
        <v>13</v>
      </c>
      <c r="D41">
        <v>0.86399999999999999</v>
      </c>
      <c r="E41">
        <v>129</v>
      </c>
      <c r="F41">
        <v>4</v>
      </c>
      <c r="G41">
        <v>0</v>
      </c>
      <c r="H41">
        <v>61</v>
      </c>
      <c r="I41">
        <v>8</v>
      </c>
      <c r="J41">
        <v>5</v>
      </c>
      <c r="K41">
        <v>0</v>
      </c>
      <c r="L41">
        <v>168</v>
      </c>
      <c r="M41">
        <v>1</v>
      </c>
      <c r="N41">
        <v>0</v>
      </c>
      <c r="O41">
        <v>1</v>
      </c>
      <c r="P41">
        <v>1</v>
      </c>
      <c r="Q41">
        <v>0.33732651196134433</v>
      </c>
      <c r="R41">
        <v>0.33732651196134433</v>
      </c>
      <c r="S41">
        <v>0.66267348803865567</v>
      </c>
      <c r="T41">
        <v>-1.0867039394657578</v>
      </c>
      <c r="U41">
        <v>0</v>
      </c>
      <c r="V41">
        <v>1.9644868237175328</v>
      </c>
      <c r="AX41">
        <v>0.49501889489689033</v>
      </c>
      <c r="AY41">
        <v>1</v>
      </c>
      <c r="AZ41">
        <v>0</v>
      </c>
      <c r="BA41">
        <v>24</v>
      </c>
      <c r="BB41">
        <v>13</v>
      </c>
      <c r="BC41">
        <v>0.55555555555555558</v>
      </c>
      <c r="BD41">
        <v>0.86458333333333337</v>
      </c>
      <c r="BE41">
        <v>1.6010802469135874E-2</v>
      </c>
    </row>
    <row r="42" spans="1:57" x14ac:dyDescent="0.45">
      <c r="A42">
        <v>8.9</v>
      </c>
      <c r="B42">
        <v>39</v>
      </c>
      <c r="C42">
        <v>7</v>
      </c>
      <c r="D42">
        <v>7.1999999999999995E-2</v>
      </c>
      <c r="E42">
        <v>116</v>
      </c>
      <c r="F42">
        <v>7</v>
      </c>
      <c r="G42">
        <v>1</v>
      </c>
      <c r="H42">
        <v>44</v>
      </c>
      <c r="I42">
        <v>16</v>
      </c>
      <c r="J42">
        <v>2</v>
      </c>
      <c r="K42">
        <v>1</v>
      </c>
      <c r="L42">
        <v>170</v>
      </c>
      <c r="M42">
        <v>1</v>
      </c>
      <c r="N42">
        <v>0</v>
      </c>
      <c r="O42">
        <v>1</v>
      </c>
      <c r="P42">
        <v>1</v>
      </c>
      <c r="Q42">
        <v>0.44738097516320918</v>
      </c>
      <c r="R42">
        <v>0.44738097516320918</v>
      </c>
      <c r="S42">
        <v>0.55261902483679082</v>
      </c>
      <c r="T42">
        <v>-0.80434475393437743</v>
      </c>
      <c r="U42">
        <v>0</v>
      </c>
      <c r="V42">
        <v>1.2352313922942066</v>
      </c>
      <c r="AX42">
        <v>0.49610776816099472</v>
      </c>
      <c r="AY42">
        <v>1</v>
      </c>
      <c r="AZ42">
        <v>0</v>
      </c>
      <c r="BA42">
        <v>25</v>
      </c>
      <c r="BB42">
        <v>13</v>
      </c>
      <c r="BC42">
        <v>0.53703703703703698</v>
      </c>
      <c r="BD42">
        <v>0.86458333333333337</v>
      </c>
      <c r="BE42">
        <v>0</v>
      </c>
    </row>
    <row r="43" spans="1:57" x14ac:dyDescent="0.45">
      <c r="A43">
        <v>9</v>
      </c>
      <c r="B43">
        <v>39</v>
      </c>
      <c r="C43">
        <v>9</v>
      </c>
      <c r="D43">
        <v>0.10299999999999999</v>
      </c>
      <c r="E43">
        <v>89</v>
      </c>
      <c r="F43">
        <v>5</v>
      </c>
      <c r="G43">
        <v>0</v>
      </c>
      <c r="H43">
        <v>40</v>
      </c>
      <c r="I43">
        <v>20</v>
      </c>
      <c r="J43">
        <v>2</v>
      </c>
      <c r="K43">
        <v>1</v>
      </c>
      <c r="L43">
        <v>176</v>
      </c>
      <c r="M43">
        <v>1</v>
      </c>
      <c r="N43">
        <v>0</v>
      </c>
      <c r="O43">
        <v>1</v>
      </c>
      <c r="P43">
        <v>1</v>
      </c>
      <c r="Q43">
        <v>0.64208000817506228</v>
      </c>
      <c r="R43">
        <v>0.64208000817506228</v>
      </c>
      <c r="S43">
        <v>0.35791999182493772</v>
      </c>
      <c r="T43">
        <v>-0.44304235973137523</v>
      </c>
      <c r="U43">
        <v>100</v>
      </c>
      <c r="V43">
        <v>0.55743830561276608</v>
      </c>
      <c r="AX43">
        <v>0.50436291180207704</v>
      </c>
      <c r="AY43">
        <v>0</v>
      </c>
      <c r="AZ43">
        <v>1</v>
      </c>
      <c r="BA43">
        <v>25</v>
      </c>
      <c r="BB43">
        <v>14</v>
      </c>
      <c r="BC43">
        <v>0.53703703703703698</v>
      </c>
      <c r="BD43">
        <v>0.85416666666666663</v>
      </c>
      <c r="BE43">
        <v>1.5817901234567781E-2</v>
      </c>
    </row>
    <row r="44" spans="1:57" x14ac:dyDescent="0.45">
      <c r="A44">
        <v>9</v>
      </c>
      <c r="B44">
        <v>48</v>
      </c>
      <c r="C44">
        <v>12</v>
      </c>
      <c r="D44">
        <v>0.183</v>
      </c>
      <c r="E44">
        <v>85</v>
      </c>
      <c r="F44">
        <v>4</v>
      </c>
      <c r="G44">
        <v>0</v>
      </c>
      <c r="H44">
        <v>37</v>
      </c>
      <c r="I44">
        <v>11</v>
      </c>
      <c r="J44">
        <v>2</v>
      </c>
      <c r="K44">
        <v>0</v>
      </c>
      <c r="L44">
        <v>178</v>
      </c>
      <c r="M44">
        <v>1</v>
      </c>
      <c r="N44">
        <v>0</v>
      </c>
      <c r="O44">
        <v>1</v>
      </c>
      <c r="P44">
        <v>1</v>
      </c>
      <c r="Q44">
        <v>0.82666014848780911</v>
      </c>
      <c r="R44">
        <v>0.82666014848780911</v>
      </c>
      <c r="S44">
        <v>0.17333985151219089</v>
      </c>
      <c r="T44">
        <v>-0.19036161341608412</v>
      </c>
      <c r="U44">
        <v>100</v>
      </c>
      <c r="V44">
        <v>0.20968695760800565</v>
      </c>
      <c r="AX44">
        <v>0.51281692551838187</v>
      </c>
      <c r="AY44">
        <v>1</v>
      </c>
      <c r="AZ44">
        <v>0</v>
      </c>
      <c r="BA44">
        <v>26</v>
      </c>
      <c r="BB44">
        <v>14</v>
      </c>
      <c r="BC44">
        <v>0.5185185185185186</v>
      </c>
      <c r="BD44">
        <v>0.85416666666666663</v>
      </c>
      <c r="BE44">
        <v>0</v>
      </c>
    </row>
    <row r="45" spans="1:57" x14ac:dyDescent="0.45">
      <c r="A45">
        <v>9</v>
      </c>
      <c r="B45">
        <v>53</v>
      </c>
      <c r="C45">
        <v>13</v>
      </c>
      <c r="D45">
        <v>0.84</v>
      </c>
      <c r="E45">
        <v>99</v>
      </c>
      <c r="F45">
        <v>3</v>
      </c>
      <c r="G45">
        <v>0</v>
      </c>
      <c r="H45">
        <v>36</v>
      </c>
      <c r="I45">
        <v>9</v>
      </c>
      <c r="J45">
        <v>2</v>
      </c>
      <c r="K45">
        <v>1</v>
      </c>
      <c r="L45">
        <v>176</v>
      </c>
      <c r="M45">
        <v>1</v>
      </c>
      <c r="N45">
        <v>0</v>
      </c>
      <c r="O45">
        <v>1</v>
      </c>
      <c r="P45">
        <v>1</v>
      </c>
      <c r="Q45">
        <v>0.55686392486859249</v>
      </c>
      <c r="R45">
        <v>0.55686392486859249</v>
      </c>
      <c r="S45">
        <v>0.44313607513140751</v>
      </c>
      <c r="T45">
        <v>-0.58543436895735979</v>
      </c>
      <c r="U45">
        <v>100</v>
      </c>
      <c r="V45">
        <v>0.7957708433635341</v>
      </c>
      <c r="AX45">
        <v>0.51708949875272481</v>
      </c>
      <c r="AY45">
        <v>0</v>
      </c>
      <c r="AZ45">
        <v>1</v>
      </c>
      <c r="BA45">
        <v>26</v>
      </c>
      <c r="BB45">
        <v>15</v>
      </c>
      <c r="BC45">
        <v>0.5185185185185186</v>
      </c>
      <c r="BD45">
        <v>0.84375</v>
      </c>
      <c r="BE45">
        <v>1.5625000000000069E-2</v>
      </c>
    </row>
    <row r="46" spans="1:57" x14ac:dyDescent="0.45">
      <c r="A46">
        <v>9</v>
      </c>
      <c r="B46">
        <v>56</v>
      </c>
      <c r="C46">
        <v>3</v>
      </c>
      <c r="D46">
        <v>1.4039999999999999</v>
      </c>
      <c r="E46">
        <v>69</v>
      </c>
      <c r="F46">
        <v>1</v>
      </c>
      <c r="G46">
        <v>0</v>
      </c>
      <c r="H46">
        <v>34</v>
      </c>
      <c r="I46">
        <v>8</v>
      </c>
      <c r="J46">
        <v>2</v>
      </c>
      <c r="K46">
        <v>0</v>
      </c>
      <c r="L46">
        <v>181</v>
      </c>
      <c r="M46">
        <v>1</v>
      </c>
      <c r="N46">
        <v>0</v>
      </c>
      <c r="O46">
        <v>1</v>
      </c>
      <c r="P46">
        <v>1</v>
      </c>
      <c r="Q46">
        <v>0.78180749178384834</v>
      </c>
      <c r="R46">
        <v>0.78180749178384834</v>
      </c>
      <c r="S46">
        <v>0.21819250821615166</v>
      </c>
      <c r="T46">
        <v>-0.24614674293211777</v>
      </c>
      <c r="U46">
        <v>100</v>
      </c>
      <c r="V46">
        <v>0.27908725678530188</v>
      </c>
      <c r="AX46">
        <v>0.52062903274663708</v>
      </c>
      <c r="AY46">
        <v>1</v>
      </c>
      <c r="AZ46">
        <v>0</v>
      </c>
      <c r="BA46">
        <v>27</v>
      </c>
      <c r="BB46">
        <v>15</v>
      </c>
      <c r="BC46">
        <v>0.5</v>
      </c>
      <c r="BD46">
        <v>0.84375</v>
      </c>
      <c r="BE46">
        <v>0</v>
      </c>
    </row>
    <row r="47" spans="1:57" x14ac:dyDescent="0.45">
      <c r="A47">
        <v>9.1</v>
      </c>
      <c r="B47">
        <v>44</v>
      </c>
      <c r="C47">
        <v>14</v>
      </c>
      <c r="D47">
        <v>1.2270000000000001</v>
      </c>
      <c r="E47">
        <v>100</v>
      </c>
      <c r="F47">
        <v>5</v>
      </c>
      <c r="G47">
        <v>0</v>
      </c>
      <c r="H47">
        <v>37</v>
      </c>
      <c r="I47">
        <v>10</v>
      </c>
      <c r="J47">
        <v>4</v>
      </c>
      <c r="K47">
        <v>0</v>
      </c>
      <c r="L47">
        <v>180</v>
      </c>
      <c r="M47">
        <v>1</v>
      </c>
      <c r="N47">
        <v>0</v>
      </c>
      <c r="O47">
        <v>1</v>
      </c>
      <c r="P47">
        <v>1</v>
      </c>
      <c r="Q47">
        <v>0.92189519041517876</v>
      </c>
      <c r="R47">
        <v>0.92189519041517876</v>
      </c>
      <c r="S47">
        <v>7.8104809584821244E-2</v>
      </c>
      <c r="T47">
        <v>-8.1323738226473485E-2</v>
      </c>
      <c r="U47">
        <v>100</v>
      </c>
      <c r="V47">
        <v>8.4722005708313189E-2</v>
      </c>
      <c r="AX47">
        <v>0.52632990355871956</v>
      </c>
      <c r="AY47">
        <v>0</v>
      </c>
      <c r="AZ47">
        <v>1</v>
      </c>
      <c r="BA47">
        <v>27</v>
      </c>
      <c r="BB47">
        <v>16</v>
      </c>
      <c r="BC47">
        <v>0.5</v>
      </c>
      <c r="BD47">
        <v>0.83333333333333337</v>
      </c>
      <c r="BE47">
        <v>1.5432098765432075E-2</v>
      </c>
    </row>
    <row r="48" spans="1:57" x14ac:dyDescent="0.45">
      <c r="A48">
        <v>9.1</v>
      </c>
      <c r="B48">
        <v>62</v>
      </c>
      <c r="C48">
        <v>23</v>
      </c>
      <c r="D48">
        <v>0.42399999999999999</v>
      </c>
      <c r="E48">
        <v>123</v>
      </c>
      <c r="F48">
        <v>2</v>
      </c>
      <c r="G48">
        <v>0</v>
      </c>
      <c r="H48">
        <v>49</v>
      </c>
      <c r="I48">
        <v>12</v>
      </c>
      <c r="J48">
        <v>3</v>
      </c>
      <c r="K48">
        <v>1</v>
      </c>
      <c r="L48">
        <v>162</v>
      </c>
      <c r="M48">
        <v>0</v>
      </c>
      <c r="N48">
        <v>1</v>
      </c>
      <c r="O48">
        <v>1</v>
      </c>
      <c r="P48">
        <v>0</v>
      </c>
      <c r="Q48">
        <v>0.17762974947426949</v>
      </c>
      <c r="R48">
        <v>0.17762974947426949</v>
      </c>
      <c r="S48">
        <v>0.82237025052573054</v>
      </c>
      <c r="T48">
        <v>-0.19556455890716143</v>
      </c>
      <c r="U48">
        <v>100</v>
      </c>
      <c r="V48">
        <v>0.21599729484464342</v>
      </c>
      <c r="AX48">
        <v>0.52986747204693541</v>
      </c>
      <c r="AY48">
        <v>1</v>
      </c>
      <c r="AZ48">
        <v>0</v>
      </c>
      <c r="BA48">
        <v>28</v>
      </c>
      <c r="BB48">
        <v>16</v>
      </c>
      <c r="BC48">
        <v>0.48148148148148151</v>
      </c>
      <c r="BD48">
        <v>0.83333333333333337</v>
      </c>
      <c r="BE48">
        <v>0</v>
      </c>
    </row>
    <row r="49" spans="1:57" x14ac:dyDescent="0.45">
      <c r="A49">
        <v>9.1</v>
      </c>
      <c r="B49">
        <v>78</v>
      </c>
      <c r="C49">
        <v>3</v>
      </c>
      <c r="D49">
        <v>1.6240000000000001</v>
      </c>
      <c r="E49">
        <v>148</v>
      </c>
      <c r="F49">
        <v>5</v>
      </c>
      <c r="G49">
        <v>0</v>
      </c>
      <c r="H49">
        <v>39</v>
      </c>
      <c r="I49">
        <v>11</v>
      </c>
      <c r="J49">
        <v>4</v>
      </c>
      <c r="K49">
        <v>0</v>
      </c>
      <c r="L49">
        <v>175</v>
      </c>
      <c r="M49">
        <v>1</v>
      </c>
      <c r="N49">
        <v>0</v>
      </c>
      <c r="O49">
        <v>1</v>
      </c>
      <c r="P49">
        <v>1</v>
      </c>
      <c r="Q49">
        <v>0.98665945425153967</v>
      </c>
      <c r="R49">
        <v>0.98665945425153967</v>
      </c>
      <c r="S49">
        <v>1.3340545748460331E-2</v>
      </c>
      <c r="T49">
        <v>-1.3430330239054272E-2</v>
      </c>
      <c r="U49">
        <v>100</v>
      </c>
      <c r="V49">
        <v>1.352092223003144E-2</v>
      </c>
      <c r="AX49">
        <v>0.54777625622963433</v>
      </c>
      <c r="AY49">
        <v>0</v>
      </c>
      <c r="AZ49">
        <v>1</v>
      </c>
      <c r="BA49">
        <v>28</v>
      </c>
      <c r="BB49">
        <v>17</v>
      </c>
      <c r="BC49">
        <v>0.48148148148148151</v>
      </c>
      <c r="BD49">
        <v>0.82291666666666663</v>
      </c>
      <c r="BE49">
        <v>0</v>
      </c>
    </row>
    <row r="50" spans="1:57" x14ac:dyDescent="0.45">
      <c r="A50">
        <v>9.1999999999999993</v>
      </c>
      <c r="B50">
        <v>55</v>
      </c>
      <c r="C50">
        <v>16</v>
      </c>
      <c r="D50">
        <v>6.5000000000000002E-2</v>
      </c>
      <c r="E50">
        <v>154</v>
      </c>
      <c r="F50">
        <v>3</v>
      </c>
      <c r="G50">
        <v>0</v>
      </c>
      <c r="H50">
        <v>42</v>
      </c>
      <c r="I50">
        <v>13</v>
      </c>
      <c r="J50">
        <v>2</v>
      </c>
      <c r="K50">
        <v>1</v>
      </c>
      <c r="L50">
        <v>165</v>
      </c>
      <c r="M50">
        <v>0</v>
      </c>
      <c r="N50">
        <v>1</v>
      </c>
      <c r="O50">
        <v>1</v>
      </c>
      <c r="P50">
        <v>0</v>
      </c>
      <c r="Q50">
        <v>0.41949288919370192</v>
      </c>
      <c r="R50">
        <v>0.41949288919370192</v>
      </c>
      <c r="S50">
        <v>0.58050711080629802</v>
      </c>
      <c r="T50">
        <v>-0.5438532284682277</v>
      </c>
      <c r="U50">
        <v>100</v>
      </c>
      <c r="V50">
        <v>0.72263178414997431</v>
      </c>
      <c r="AX50">
        <v>0.55686392486859249</v>
      </c>
      <c r="AY50">
        <v>0</v>
      </c>
      <c r="AZ50">
        <v>1</v>
      </c>
      <c r="BA50">
        <v>28</v>
      </c>
      <c r="BB50">
        <v>18</v>
      </c>
      <c r="BC50">
        <v>0.48148148148148151</v>
      </c>
      <c r="BD50">
        <v>0.8125</v>
      </c>
      <c r="BE50">
        <v>1.5046296296296363E-2</v>
      </c>
    </row>
    <row r="51" spans="1:57" x14ac:dyDescent="0.45">
      <c r="A51">
        <v>9.3000000000000007</v>
      </c>
      <c r="B51">
        <v>55</v>
      </c>
      <c r="C51">
        <v>11</v>
      </c>
      <c r="D51">
        <v>8.5000000000000006E-2</v>
      </c>
      <c r="E51">
        <v>125</v>
      </c>
      <c r="F51">
        <v>7</v>
      </c>
      <c r="G51">
        <v>0</v>
      </c>
      <c r="H51">
        <v>38</v>
      </c>
      <c r="I51">
        <v>4</v>
      </c>
      <c r="J51">
        <v>5</v>
      </c>
      <c r="K51">
        <v>0</v>
      </c>
      <c r="L51">
        <v>169</v>
      </c>
      <c r="M51">
        <v>1</v>
      </c>
      <c r="N51">
        <v>0</v>
      </c>
      <c r="O51">
        <v>1</v>
      </c>
      <c r="P51">
        <v>1</v>
      </c>
      <c r="Q51">
        <v>0.79377230814388156</v>
      </c>
      <c r="R51">
        <v>0.79377230814388156</v>
      </c>
      <c r="S51">
        <v>0.20622769185611844</v>
      </c>
      <c r="T51">
        <v>-0.23095862442196946</v>
      </c>
      <c r="U51">
        <v>100</v>
      </c>
      <c r="V51">
        <v>0.25980711312334798</v>
      </c>
      <c r="AX51">
        <v>0.55868877350039103</v>
      </c>
      <c r="AY51">
        <v>1</v>
      </c>
      <c r="AZ51">
        <v>0</v>
      </c>
      <c r="BA51">
        <v>29</v>
      </c>
      <c r="BB51">
        <v>18</v>
      </c>
      <c r="BC51">
        <v>0.46296296296296291</v>
      </c>
      <c r="BD51">
        <v>0.8125</v>
      </c>
      <c r="BE51">
        <v>0</v>
      </c>
    </row>
    <row r="52" spans="1:57" x14ac:dyDescent="0.45">
      <c r="A52">
        <v>9.4</v>
      </c>
      <c r="B52">
        <v>44</v>
      </c>
      <c r="C52">
        <v>12</v>
      </c>
      <c r="D52">
        <v>2.3239999999999998</v>
      </c>
      <c r="E52">
        <v>97</v>
      </c>
      <c r="F52">
        <v>2</v>
      </c>
      <c r="G52">
        <v>0</v>
      </c>
      <c r="H52">
        <v>49</v>
      </c>
      <c r="I52">
        <v>19</v>
      </c>
      <c r="J52">
        <v>3</v>
      </c>
      <c r="K52">
        <v>1</v>
      </c>
      <c r="L52">
        <v>179</v>
      </c>
      <c r="M52">
        <v>1</v>
      </c>
      <c r="N52">
        <v>0</v>
      </c>
      <c r="O52">
        <v>1</v>
      </c>
      <c r="P52">
        <v>1</v>
      </c>
      <c r="Q52">
        <v>0.58498880648676788</v>
      </c>
      <c r="R52">
        <v>0.58498880648676788</v>
      </c>
      <c r="S52">
        <v>0.41501119351323212</v>
      </c>
      <c r="T52">
        <v>-0.53616256614399516</v>
      </c>
      <c r="U52">
        <v>100</v>
      </c>
      <c r="V52">
        <v>0.70943441807996277</v>
      </c>
      <c r="AX52">
        <v>0.56001403463214783</v>
      </c>
      <c r="AY52">
        <v>0</v>
      </c>
      <c r="AZ52">
        <v>1</v>
      </c>
      <c r="BA52">
        <v>29</v>
      </c>
      <c r="BB52">
        <v>19</v>
      </c>
      <c r="BC52">
        <v>0.46296296296296291</v>
      </c>
      <c r="BD52">
        <v>0.80208333333333337</v>
      </c>
      <c r="BE52">
        <v>1.4853395061728373E-2</v>
      </c>
    </row>
    <row r="53" spans="1:57" x14ac:dyDescent="0.45">
      <c r="A53">
        <v>9.4</v>
      </c>
      <c r="B53">
        <v>49</v>
      </c>
      <c r="C53">
        <v>10</v>
      </c>
      <c r="D53">
        <v>1.248</v>
      </c>
      <c r="E53">
        <v>92</v>
      </c>
      <c r="F53">
        <v>2</v>
      </c>
      <c r="G53">
        <v>0</v>
      </c>
      <c r="H53">
        <v>53</v>
      </c>
      <c r="I53">
        <v>12</v>
      </c>
      <c r="J53">
        <v>4</v>
      </c>
      <c r="K53">
        <v>0</v>
      </c>
      <c r="L53">
        <v>182</v>
      </c>
      <c r="M53">
        <v>0</v>
      </c>
      <c r="N53">
        <v>1</v>
      </c>
      <c r="O53">
        <v>1</v>
      </c>
      <c r="P53">
        <v>0</v>
      </c>
      <c r="Q53">
        <v>0.51281692551838187</v>
      </c>
      <c r="R53">
        <v>0.51281692551838187</v>
      </c>
      <c r="S53">
        <v>0.48718307448161813</v>
      </c>
      <c r="T53">
        <v>-0.71911530358067854</v>
      </c>
      <c r="U53">
        <v>0</v>
      </c>
      <c r="V53">
        <v>1.0526164646915108</v>
      </c>
      <c r="AX53">
        <v>0.56122070571990368</v>
      </c>
      <c r="AY53">
        <v>1</v>
      </c>
      <c r="AZ53">
        <v>0</v>
      </c>
      <c r="BA53">
        <v>30</v>
      </c>
      <c r="BB53">
        <v>19</v>
      </c>
      <c r="BC53">
        <v>0.44444444444444442</v>
      </c>
      <c r="BD53">
        <v>0.80208333333333337</v>
      </c>
      <c r="BE53">
        <v>1.4853395061728373E-2</v>
      </c>
    </row>
    <row r="54" spans="1:57" x14ac:dyDescent="0.45">
      <c r="A54">
        <v>9.4</v>
      </c>
      <c r="B54">
        <v>50</v>
      </c>
      <c r="C54">
        <v>11</v>
      </c>
      <c r="D54">
        <v>1.5449999999999999</v>
      </c>
      <c r="E54">
        <v>102</v>
      </c>
      <c r="F54">
        <v>3</v>
      </c>
      <c r="G54">
        <v>0</v>
      </c>
      <c r="H54">
        <v>41</v>
      </c>
      <c r="I54">
        <v>10</v>
      </c>
      <c r="J54">
        <v>3</v>
      </c>
      <c r="K54">
        <v>1</v>
      </c>
      <c r="L54">
        <v>169</v>
      </c>
      <c r="M54">
        <v>1</v>
      </c>
      <c r="N54">
        <v>0</v>
      </c>
      <c r="O54">
        <v>1</v>
      </c>
      <c r="P54">
        <v>1</v>
      </c>
      <c r="Q54">
        <v>0.35511978655650217</v>
      </c>
      <c r="R54">
        <v>0.35511978655650217</v>
      </c>
      <c r="S54">
        <v>0.64488021344349788</v>
      </c>
      <c r="T54">
        <v>-1.035300119502657</v>
      </c>
      <c r="U54">
        <v>0</v>
      </c>
      <c r="V54">
        <v>1.815951230700835</v>
      </c>
      <c r="AX54">
        <v>0.56150215750461674</v>
      </c>
      <c r="AY54">
        <v>1</v>
      </c>
      <c r="AZ54">
        <v>0</v>
      </c>
      <c r="BA54">
        <v>31</v>
      </c>
      <c r="BB54">
        <v>19</v>
      </c>
      <c r="BC54">
        <v>0.42592592592592593</v>
      </c>
      <c r="BD54">
        <v>0.80208333333333337</v>
      </c>
      <c r="BE54">
        <v>0</v>
      </c>
    </row>
    <row r="55" spans="1:57" x14ac:dyDescent="0.45">
      <c r="A55">
        <v>9.4</v>
      </c>
      <c r="B55">
        <v>55</v>
      </c>
      <c r="C55">
        <v>14</v>
      </c>
      <c r="D55">
        <v>0.65500000000000003</v>
      </c>
      <c r="E55">
        <v>150</v>
      </c>
      <c r="F55">
        <v>3</v>
      </c>
      <c r="G55">
        <v>0</v>
      </c>
      <c r="H55">
        <v>37</v>
      </c>
      <c r="I55">
        <v>9</v>
      </c>
      <c r="J55">
        <v>2</v>
      </c>
      <c r="K55">
        <v>0</v>
      </c>
      <c r="L55">
        <v>168</v>
      </c>
      <c r="M55">
        <v>1</v>
      </c>
      <c r="N55">
        <v>0</v>
      </c>
      <c r="O55">
        <v>1</v>
      </c>
      <c r="P55">
        <v>1</v>
      </c>
      <c r="Q55">
        <v>0.84299316911401345</v>
      </c>
      <c r="R55">
        <v>0.84299316911401345</v>
      </c>
      <c r="S55">
        <v>0.15700683088598655</v>
      </c>
      <c r="T55">
        <v>-0.17079642408071133</v>
      </c>
      <c r="U55">
        <v>100</v>
      </c>
      <c r="V55">
        <v>0.18624923266104382</v>
      </c>
      <c r="AX55">
        <v>0.576689041250112</v>
      </c>
      <c r="AY55">
        <v>0</v>
      </c>
      <c r="AZ55">
        <v>1</v>
      </c>
      <c r="BA55">
        <v>31</v>
      </c>
      <c r="BB55">
        <v>20</v>
      </c>
      <c r="BC55">
        <v>0.42592592592592593</v>
      </c>
      <c r="BD55">
        <v>0.79166666666666663</v>
      </c>
      <c r="BE55">
        <v>1.466049382716047E-2</v>
      </c>
    </row>
    <row r="56" spans="1:57" x14ac:dyDescent="0.45">
      <c r="A56">
        <v>9.5</v>
      </c>
      <c r="B56">
        <v>44</v>
      </c>
      <c r="C56">
        <v>10</v>
      </c>
      <c r="D56">
        <v>0.19600000000000001</v>
      </c>
      <c r="E56">
        <v>49</v>
      </c>
      <c r="F56">
        <v>3</v>
      </c>
      <c r="G56">
        <v>0</v>
      </c>
      <c r="H56">
        <v>33</v>
      </c>
      <c r="I56">
        <v>12</v>
      </c>
      <c r="J56">
        <v>2</v>
      </c>
      <c r="K56">
        <v>0</v>
      </c>
      <c r="L56">
        <v>189</v>
      </c>
      <c r="M56">
        <v>1</v>
      </c>
      <c r="N56">
        <v>0</v>
      </c>
      <c r="O56">
        <v>1</v>
      </c>
      <c r="P56">
        <v>1</v>
      </c>
      <c r="Q56">
        <v>0.83061157313950373</v>
      </c>
      <c r="R56">
        <v>0.83061157313950373</v>
      </c>
      <c r="S56">
        <v>0.16938842686049627</v>
      </c>
      <c r="T56">
        <v>-0.18559301441337037</v>
      </c>
      <c r="U56">
        <v>100</v>
      </c>
      <c r="V56">
        <v>0.20393217761251559</v>
      </c>
      <c r="AX56">
        <v>0.57856247041872799</v>
      </c>
      <c r="AY56">
        <v>1</v>
      </c>
      <c r="AZ56">
        <v>0</v>
      </c>
      <c r="BA56">
        <v>32</v>
      </c>
      <c r="BB56">
        <v>20</v>
      </c>
      <c r="BC56">
        <v>0.40740740740740744</v>
      </c>
      <c r="BD56">
        <v>0.79166666666666663</v>
      </c>
      <c r="BE56">
        <v>0</v>
      </c>
    </row>
    <row r="57" spans="1:57" x14ac:dyDescent="0.45">
      <c r="A57">
        <v>9.5</v>
      </c>
      <c r="B57">
        <v>53</v>
      </c>
      <c r="C57">
        <v>19</v>
      </c>
      <c r="D57">
        <v>1.2949999999999999</v>
      </c>
      <c r="E57">
        <v>110</v>
      </c>
      <c r="F57">
        <v>1</v>
      </c>
      <c r="G57">
        <v>0</v>
      </c>
      <c r="H57">
        <v>40</v>
      </c>
      <c r="I57">
        <v>8</v>
      </c>
      <c r="J57">
        <v>3</v>
      </c>
      <c r="K57">
        <v>1</v>
      </c>
      <c r="L57">
        <v>182</v>
      </c>
      <c r="M57">
        <v>1</v>
      </c>
      <c r="N57">
        <v>0</v>
      </c>
      <c r="O57">
        <v>1</v>
      </c>
      <c r="P57">
        <v>1</v>
      </c>
      <c r="Q57">
        <v>0.42559268637227032</v>
      </c>
      <c r="R57">
        <v>0.42559268637227032</v>
      </c>
      <c r="S57">
        <v>0.57440731362772968</v>
      </c>
      <c r="T57">
        <v>-0.85427252537803444</v>
      </c>
      <c r="U57">
        <v>0</v>
      </c>
      <c r="V57">
        <v>1.3496644374318258</v>
      </c>
      <c r="AX57">
        <v>0.58093682833002114</v>
      </c>
      <c r="AY57">
        <v>0</v>
      </c>
      <c r="AZ57">
        <v>1</v>
      </c>
      <c r="BA57">
        <v>32</v>
      </c>
      <c r="BB57">
        <v>21</v>
      </c>
      <c r="BC57">
        <v>0.40740740740740744</v>
      </c>
      <c r="BD57">
        <v>0.78125</v>
      </c>
      <c r="BE57">
        <v>1.4467592592592657E-2</v>
      </c>
    </row>
    <row r="58" spans="1:57" x14ac:dyDescent="0.45">
      <c r="A58">
        <v>9.5</v>
      </c>
      <c r="B58">
        <v>62</v>
      </c>
      <c r="C58">
        <v>21</v>
      </c>
      <c r="D58">
        <v>0.73399999999999999</v>
      </c>
      <c r="E58">
        <v>152</v>
      </c>
      <c r="F58">
        <v>3</v>
      </c>
      <c r="G58">
        <v>0</v>
      </c>
      <c r="H58">
        <v>44</v>
      </c>
      <c r="I58">
        <v>5</v>
      </c>
      <c r="J58">
        <v>3</v>
      </c>
      <c r="K58">
        <v>0</v>
      </c>
      <c r="L58">
        <v>169</v>
      </c>
      <c r="M58">
        <v>1</v>
      </c>
      <c r="N58">
        <v>0</v>
      </c>
      <c r="O58">
        <v>1</v>
      </c>
      <c r="P58">
        <v>1</v>
      </c>
      <c r="Q58">
        <v>0.73019513626760846</v>
      </c>
      <c r="R58">
        <v>0.73019513626760846</v>
      </c>
      <c r="S58">
        <v>0.26980486373239154</v>
      </c>
      <c r="T58">
        <v>-0.31444347060501282</v>
      </c>
      <c r="U58">
        <v>100</v>
      </c>
      <c r="V58">
        <v>0.36949693353409441</v>
      </c>
      <c r="AX58">
        <v>0.58485098643486122</v>
      </c>
      <c r="AY58">
        <v>1</v>
      </c>
      <c r="AZ58">
        <v>0</v>
      </c>
      <c r="BA58">
        <v>33</v>
      </c>
      <c r="BB58">
        <v>21</v>
      </c>
      <c r="BC58">
        <v>0.38888888888888884</v>
      </c>
      <c r="BD58">
        <v>0.78125</v>
      </c>
      <c r="BE58">
        <v>0</v>
      </c>
    </row>
    <row r="59" spans="1:57" x14ac:dyDescent="0.45">
      <c r="A59">
        <v>9.6</v>
      </c>
      <c r="B59">
        <v>51</v>
      </c>
      <c r="C59">
        <v>6</v>
      </c>
      <c r="D59">
        <v>0.498</v>
      </c>
      <c r="E59">
        <v>31</v>
      </c>
      <c r="F59">
        <v>4</v>
      </c>
      <c r="G59">
        <v>0</v>
      </c>
      <c r="H59">
        <v>30</v>
      </c>
      <c r="I59">
        <v>5</v>
      </c>
      <c r="J59">
        <v>2</v>
      </c>
      <c r="K59">
        <v>0</v>
      </c>
      <c r="L59">
        <v>187</v>
      </c>
      <c r="M59">
        <v>1</v>
      </c>
      <c r="N59">
        <v>0</v>
      </c>
      <c r="O59">
        <v>1</v>
      </c>
      <c r="P59">
        <v>1</v>
      </c>
      <c r="Q59">
        <v>0.79975042986091416</v>
      </c>
      <c r="R59">
        <v>0.79975042986091416</v>
      </c>
      <c r="S59">
        <v>0.20024957013908584</v>
      </c>
      <c r="T59">
        <v>-0.22345556265854452</v>
      </c>
      <c r="U59">
        <v>100</v>
      </c>
      <c r="V59">
        <v>0.25039007503117133</v>
      </c>
      <c r="AX59">
        <v>0.58498880648676788</v>
      </c>
      <c r="AY59">
        <v>0</v>
      </c>
      <c r="AZ59">
        <v>1</v>
      </c>
      <c r="BA59">
        <v>33</v>
      </c>
      <c r="BB59">
        <v>22</v>
      </c>
      <c r="BC59">
        <v>0.38888888888888884</v>
      </c>
      <c r="BD59">
        <v>0.77083333333333337</v>
      </c>
      <c r="BE59">
        <v>0</v>
      </c>
    </row>
    <row r="60" spans="1:57" x14ac:dyDescent="0.45">
      <c r="A60">
        <v>9.6999999999999993</v>
      </c>
      <c r="B60">
        <v>46</v>
      </c>
      <c r="C60">
        <v>7</v>
      </c>
      <c r="D60">
        <v>1.9630000000000001</v>
      </c>
      <c r="E60">
        <v>113</v>
      </c>
      <c r="F60">
        <v>4</v>
      </c>
      <c r="G60">
        <v>0</v>
      </c>
      <c r="H60">
        <v>28</v>
      </c>
      <c r="I60">
        <v>10</v>
      </c>
      <c r="J60">
        <v>1</v>
      </c>
      <c r="K60">
        <v>0</v>
      </c>
      <c r="L60">
        <v>181</v>
      </c>
      <c r="M60">
        <v>1</v>
      </c>
      <c r="N60">
        <v>0</v>
      </c>
      <c r="O60">
        <v>1</v>
      </c>
      <c r="P60">
        <v>1</v>
      </c>
      <c r="Q60">
        <v>0.97978006846449994</v>
      </c>
      <c r="R60">
        <v>0.97978006846449994</v>
      </c>
      <c r="S60">
        <v>2.0219931535500058E-2</v>
      </c>
      <c r="T60">
        <v>-2.0427152437624829E-2</v>
      </c>
      <c r="U60">
        <v>100</v>
      </c>
      <c r="V60">
        <v>2.0637214601832533E-2</v>
      </c>
      <c r="AX60">
        <v>0.59219756040351568</v>
      </c>
      <c r="AY60">
        <v>0</v>
      </c>
      <c r="AZ60">
        <v>1</v>
      </c>
      <c r="BA60">
        <v>33</v>
      </c>
      <c r="BB60">
        <v>23</v>
      </c>
      <c r="BC60">
        <v>0.38888888888888884</v>
      </c>
      <c r="BD60">
        <v>0.76041666666666663</v>
      </c>
      <c r="BE60">
        <v>1.4081790123456768E-2</v>
      </c>
    </row>
    <row r="61" spans="1:57" x14ac:dyDescent="0.45">
      <c r="A61">
        <v>9.6999999999999993</v>
      </c>
      <c r="B61">
        <v>54</v>
      </c>
      <c r="C61">
        <v>2</v>
      </c>
      <c r="D61">
        <v>0.626</v>
      </c>
      <c r="E61">
        <v>51</v>
      </c>
      <c r="F61">
        <v>2</v>
      </c>
      <c r="G61">
        <v>0</v>
      </c>
      <c r="H61">
        <v>38</v>
      </c>
      <c r="I61">
        <v>8</v>
      </c>
      <c r="J61">
        <v>3</v>
      </c>
      <c r="K61">
        <v>0</v>
      </c>
      <c r="L61">
        <v>193</v>
      </c>
      <c r="M61">
        <v>1</v>
      </c>
      <c r="N61">
        <v>0</v>
      </c>
      <c r="O61">
        <v>1</v>
      </c>
      <c r="P61">
        <v>1</v>
      </c>
      <c r="Q61">
        <v>0.7044646539215319</v>
      </c>
      <c r="R61">
        <v>0.7044646539215319</v>
      </c>
      <c r="S61">
        <v>0.2955353460784681</v>
      </c>
      <c r="T61">
        <v>-0.35031712076644983</v>
      </c>
      <c r="U61">
        <v>100</v>
      </c>
      <c r="V61">
        <v>0.41951763574413037</v>
      </c>
      <c r="AX61">
        <v>0.59487391500035969</v>
      </c>
      <c r="AY61">
        <v>1</v>
      </c>
      <c r="AZ61">
        <v>0</v>
      </c>
      <c r="BA61">
        <v>34</v>
      </c>
      <c r="BB61">
        <v>23</v>
      </c>
      <c r="BC61">
        <v>0.37037037037037035</v>
      </c>
      <c r="BD61">
        <v>0.76041666666666663</v>
      </c>
      <c r="BE61">
        <v>0</v>
      </c>
    </row>
    <row r="62" spans="1:57" x14ac:dyDescent="0.45">
      <c r="A62">
        <v>9.6999999999999993</v>
      </c>
      <c r="B62">
        <v>55</v>
      </c>
      <c r="C62">
        <v>4</v>
      </c>
      <c r="D62">
        <v>1.3839999999999999</v>
      </c>
      <c r="E62">
        <v>33</v>
      </c>
      <c r="F62">
        <v>2</v>
      </c>
      <c r="G62">
        <v>0</v>
      </c>
      <c r="H62">
        <v>27</v>
      </c>
      <c r="I62">
        <v>10</v>
      </c>
      <c r="J62">
        <v>1</v>
      </c>
      <c r="K62">
        <v>1</v>
      </c>
      <c r="L62">
        <v>192</v>
      </c>
      <c r="M62">
        <v>1</v>
      </c>
      <c r="N62">
        <v>0</v>
      </c>
      <c r="O62">
        <v>1</v>
      </c>
      <c r="P62">
        <v>1</v>
      </c>
      <c r="Q62">
        <v>0.77545308186482864</v>
      </c>
      <c r="R62">
        <v>0.77545308186482864</v>
      </c>
      <c r="S62">
        <v>0.22454691813517136</v>
      </c>
      <c r="T62">
        <v>-0.2543077986924473</v>
      </c>
      <c r="U62">
        <v>100</v>
      </c>
      <c r="V62">
        <v>0.28956867073785486</v>
      </c>
      <c r="AX62">
        <v>0.59567060076539702</v>
      </c>
      <c r="AY62">
        <v>0</v>
      </c>
      <c r="AZ62">
        <v>1</v>
      </c>
      <c r="BA62">
        <v>34</v>
      </c>
      <c r="BB62">
        <v>24</v>
      </c>
      <c r="BC62">
        <v>0.37037037037037035</v>
      </c>
      <c r="BD62">
        <v>0.75</v>
      </c>
      <c r="BE62">
        <v>0</v>
      </c>
    </row>
    <row r="63" spans="1:57" x14ac:dyDescent="0.45">
      <c r="A63">
        <v>9.6999999999999993</v>
      </c>
      <c r="B63">
        <v>62</v>
      </c>
      <c r="C63">
        <v>11</v>
      </c>
      <c r="D63">
        <v>1.1519999999999999</v>
      </c>
      <c r="E63">
        <v>106</v>
      </c>
      <c r="F63">
        <v>2</v>
      </c>
      <c r="G63">
        <v>1</v>
      </c>
      <c r="H63">
        <v>42</v>
      </c>
      <c r="I63">
        <v>8</v>
      </c>
      <c r="J63">
        <v>3</v>
      </c>
      <c r="K63">
        <v>0</v>
      </c>
      <c r="L63">
        <v>178</v>
      </c>
      <c r="M63">
        <v>1</v>
      </c>
      <c r="N63">
        <v>0</v>
      </c>
      <c r="O63">
        <v>1</v>
      </c>
      <c r="P63">
        <v>1</v>
      </c>
      <c r="Q63">
        <v>0.63679715461040287</v>
      </c>
      <c r="R63">
        <v>0.63679715461040287</v>
      </c>
      <c r="S63">
        <v>0.36320284538959713</v>
      </c>
      <c r="T63">
        <v>-0.45130411272450482</v>
      </c>
      <c r="U63">
        <v>100</v>
      </c>
      <c r="V63">
        <v>0.57035877556928982</v>
      </c>
      <c r="AX63">
        <v>0.59821878743645218</v>
      </c>
      <c r="AY63">
        <v>0</v>
      </c>
      <c r="AZ63">
        <v>1</v>
      </c>
      <c r="BA63">
        <v>34</v>
      </c>
      <c r="BB63">
        <v>25</v>
      </c>
      <c r="BC63">
        <v>0.37037037037037035</v>
      </c>
      <c r="BD63">
        <v>0.73958333333333326</v>
      </c>
      <c r="BE63">
        <v>0</v>
      </c>
    </row>
    <row r="64" spans="1:57" x14ac:dyDescent="0.45">
      <c r="A64">
        <v>9.8000000000000007</v>
      </c>
      <c r="B64">
        <v>62</v>
      </c>
      <c r="C64">
        <v>16</v>
      </c>
      <c r="D64">
        <v>0.58799999999999997</v>
      </c>
      <c r="E64">
        <v>136</v>
      </c>
      <c r="F64">
        <v>4</v>
      </c>
      <c r="G64">
        <v>1</v>
      </c>
      <c r="H64">
        <v>41</v>
      </c>
      <c r="I64">
        <v>10</v>
      </c>
      <c r="J64">
        <v>3</v>
      </c>
      <c r="K64">
        <v>1</v>
      </c>
      <c r="L64">
        <v>167</v>
      </c>
      <c r="M64">
        <v>1</v>
      </c>
      <c r="N64">
        <v>0</v>
      </c>
      <c r="O64">
        <v>1</v>
      </c>
      <c r="P64">
        <v>1</v>
      </c>
      <c r="Q64">
        <v>0.36644926075105705</v>
      </c>
      <c r="R64">
        <v>0.36644926075105705</v>
      </c>
      <c r="S64">
        <v>0.63355073924894301</v>
      </c>
      <c r="T64">
        <v>-1.0038952099378495</v>
      </c>
      <c r="U64">
        <v>0</v>
      </c>
      <c r="V64">
        <v>1.7288907554362301</v>
      </c>
      <c r="AX64">
        <v>0.60248904644900503</v>
      </c>
      <c r="AY64">
        <v>0</v>
      </c>
      <c r="AZ64">
        <v>1</v>
      </c>
      <c r="BA64">
        <v>34</v>
      </c>
      <c r="BB64">
        <v>26</v>
      </c>
      <c r="BC64">
        <v>0.37037037037037035</v>
      </c>
      <c r="BD64">
        <v>0.72916666666666674</v>
      </c>
      <c r="BE64">
        <v>1.3503086419753067E-2</v>
      </c>
    </row>
    <row r="65" spans="1:57" x14ac:dyDescent="0.45">
      <c r="A65">
        <v>9.8000000000000007</v>
      </c>
      <c r="B65">
        <v>64</v>
      </c>
      <c r="C65">
        <v>5</v>
      </c>
      <c r="D65">
        <v>1.5389999999999999</v>
      </c>
      <c r="E65">
        <v>115</v>
      </c>
      <c r="F65">
        <v>4</v>
      </c>
      <c r="G65">
        <v>1</v>
      </c>
      <c r="H65">
        <v>36</v>
      </c>
      <c r="I65">
        <v>8</v>
      </c>
      <c r="J65">
        <v>2</v>
      </c>
      <c r="K65">
        <v>1</v>
      </c>
      <c r="L65">
        <v>183</v>
      </c>
      <c r="M65">
        <v>1</v>
      </c>
      <c r="N65">
        <v>0</v>
      </c>
      <c r="O65">
        <v>1</v>
      </c>
      <c r="P65">
        <v>1</v>
      </c>
      <c r="Q65">
        <v>0.76829277980532551</v>
      </c>
      <c r="R65">
        <v>0.76829277980532551</v>
      </c>
      <c r="S65">
        <v>0.23170722019467449</v>
      </c>
      <c r="T65">
        <v>-0.26358439477690787</v>
      </c>
      <c r="U65">
        <v>100</v>
      </c>
      <c r="V65">
        <v>0.30158713746260352</v>
      </c>
      <c r="AX65">
        <v>0.6084572650254324</v>
      </c>
      <c r="AY65">
        <v>1</v>
      </c>
      <c r="AZ65">
        <v>0</v>
      </c>
      <c r="BA65">
        <v>35</v>
      </c>
      <c r="BB65">
        <v>26</v>
      </c>
      <c r="BC65">
        <v>0.35185185185185186</v>
      </c>
      <c r="BD65">
        <v>0.72916666666666674</v>
      </c>
      <c r="BE65">
        <v>1.3503086419753067E-2</v>
      </c>
    </row>
    <row r="66" spans="1:57" x14ac:dyDescent="0.45">
      <c r="A66">
        <v>10</v>
      </c>
      <c r="B66">
        <v>55</v>
      </c>
      <c r="C66">
        <v>8</v>
      </c>
      <c r="D66">
        <v>1.1679999999999999</v>
      </c>
      <c r="E66">
        <v>120</v>
      </c>
      <c r="F66">
        <v>3</v>
      </c>
      <c r="G66">
        <v>0</v>
      </c>
      <c r="H66">
        <v>52</v>
      </c>
      <c r="I66">
        <v>10</v>
      </c>
      <c r="J66">
        <v>3</v>
      </c>
      <c r="K66">
        <v>0</v>
      </c>
      <c r="L66">
        <v>182</v>
      </c>
      <c r="M66">
        <v>1</v>
      </c>
      <c r="N66">
        <v>0</v>
      </c>
      <c r="O66">
        <v>1</v>
      </c>
      <c r="P66">
        <v>1</v>
      </c>
      <c r="Q66">
        <v>0.69298925560516511</v>
      </c>
      <c r="R66">
        <v>0.69298925560516511</v>
      </c>
      <c r="S66">
        <v>0.30701074439483489</v>
      </c>
      <c r="T66">
        <v>-0.36674078408967575</v>
      </c>
      <c r="U66">
        <v>100</v>
      </c>
      <c r="V66">
        <v>0.44302381589846196</v>
      </c>
      <c r="AX66">
        <v>0.61238294122129766</v>
      </c>
      <c r="AY66">
        <v>1</v>
      </c>
      <c r="AZ66">
        <v>0</v>
      </c>
      <c r="BA66">
        <v>36</v>
      </c>
      <c r="BB66">
        <v>26</v>
      </c>
      <c r="BC66">
        <v>0.33333333333333337</v>
      </c>
      <c r="BD66">
        <v>0.72916666666666674</v>
      </c>
      <c r="BE66">
        <v>0</v>
      </c>
    </row>
    <row r="67" spans="1:57" x14ac:dyDescent="0.45">
      <c r="A67">
        <v>10.3</v>
      </c>
      <c r="B67">
        <v>49</v>
      </c>
      <c r="C67">
        <v>3</v>
      </c>
      <c r="D67">
        <v>1.881</v>
      </c>
      <c r="E67">
        <v>46</v>
      </c>
      <c r="F67">
        <v>1</v>
      </c>
      <c r="G67">
        <v>1</v>
      </c>
      <c r="H67">
        <v>46</v>
      </c>
      <c r="I67">
        <v>9</v>
      </c>
      <c r="J67">
        <v>3</v>
      </c>
      <c r="K67">
        <v>0</v>
      </c>
      <c r="L67">
        <v>194</v>
      </c>
      <c r="M67">
        <v>0</v>
      </c>
      <c r="N67">
        <v>1</v>
      </c>
      <c r="O67">
        <v>1</v>
      </c>
      <c r="P67">
        <v>0</v>
      </c>
      <c r="Q67">
        <v>0.4305421684473314</v>
      </c>
      <c r="R67">
        <v>0.4305421684473314</v>
      </c>
      <c r="S67">
        <v>0.5694578315526686</v>
      </c>
      <c r="T67">
        <v>-0.56307054351998032</v>
      </c>
      <c r="U67">
        <v>100</v>
      </c>
      <c r="V67">
        <v>0.75605627772898765</v>
      </c>
      <c r="AX67">
        <v>0.61329037724319047</v>
      </c>
      <c r="AY67">
        <v>0</v>
      </c>
      <c r="AZ67">
        <v>1</v>
      </c>
      <c r="BA67">
        <v>36</v>
      </c>
      <c r="BB67">
        <v>27</v>
      </c>
      <c r="BC67">
        <v>0.33333333333333337</v>
      </c>
      <c r="BD67">
        <v>0.71875</v>
      </c>
      <c r="BE67">
        <v>1.3310185185185244E-2</v>
      </c>
    </row>
    <row r="68" spans="1:57" x14ac:dyDescent="0.45">
      <c r="A68">
        <v>10.3</v>
      </c>
      <c r="B68">
        <v>56</v>
      </c>
      <c r="C68">
        <v>11</v>
      </c>
      <c r="D68">
        <v>0.29199999999999998</v>
      </c>
      <c r="E68">
        <v>47</v>
      </c>
      <c r="F68">
        <v>3</v>
      </c>
      <c r="G68">
        <v>0</v>
      </c>
      <c r="H68">
        <v>34</v>
      </c>
      <c r="I68">
        <v>9</v>
      </c>
      <c r="J68">
        <v>2</v>
      </c>
      <c r="K68">
        <v>0</v>
      </c>
      <c r="L68">
        <v>186</v>
      </c>
      <c r="M68">
        <v>1</v>
      </c>
      <c r="N68">
        <v>0</v>
      </c>
      <c r="O68">
        <v>1</v>
      </c>
      <c r="P68">
        <v>1</v>
      </c>
      <c r="Q68">
        <v>0.77866915265899206</v>
      </c>
      <c r="R68">
        <v>0.77866915265899206</v>
      </c>
      <c r="S68">
        <v>0.22133084734100794</v>
      </c>
      <c r="T68">
        <v>-0.25016903108009531</v>
      </c>
      <c r="U68">
        <v>100</v>
      </c>
      <c r="V68">
        <v>0.28424247523509755</v>
      </c>
      <c r="AX68">
        <v>0.61535129144765621</v>
      </c>
      <c r="AY68">
        <v>1</v>
      </c>
      <c r="AZ68">
        <v>0</v>
      </c>
      <c r="BA68">
        <v>37</v>
      </c>
      <c r="BB68">
        <v>27</v>
      </c>
      <c r="BC68">
        <v>0.31481481481481477</v>
      </c>
      <c r="BD68">
        <v>0.71875</v>
      </c>
      <c r="BE68">
        <v>0</v>
      </c>
    </row>
    <row r="69" spans="1:57" x14ac:dyDescent="0.45">
      <c r="A69">
        <v>10.3</v>
      </c>
      <c r="B69">
        <v>65</v>
      </c>
      <c r="C69">
        <v>10</v>
      </c>
      <c r="D69">
        <v>2.1440000000000001</v>
      </c>
      <c r="E69">
        <v>97</v>
      </c>
      <c r="F69">
        <v>2</v>
      </c>
      <c r="G69">
        <v>0</v>
      </c>
      <c r="H69">
        <v>32</v>
      </c>
      <c r="I69">
        <v>8</v>
      </c>
      <c r="J69">
        <v>2</v>
      </c>
      <c r="K69">
        <v>1</v>
      </c>
      <c r="L69">
        <v>180</v>
      </c>
      <c r="M69">
        <v>1</v>
      </c>
      <c r="N69">
        <v>0</v>
      </c>
      <c r="O69">
        <v>1</v>
      </c>
      <c r="P69">
        <v>1</v>
      </c>
      <c r="Q69">
        <v>0.79319138330945305</v>
      </c>
      <c r="R69">
        <v>0.79319138330945305</v>
      </c>
      <c r="S69">
        <v>0.20680861669054695</v>
      </c>
      <c r="T69">
        <v>-0.23169074559588812</v>
      </c>
      <c r="U69">
        <v>100</v>
      </c>
      <c r="V69">
        <v>0.26072978229752575</v>
      </c>
      <c r="AX69">
        <v>0.61971846219332649</v>
      </c>
      <c r="AY69">
        <v>0</v>
      </c>
      <c r="AZ69">
        <v>1</v>
      </c>
      <c r="BA69">
        <v>37</v>
      </c>
      <c r="BB69">
        <v>28</v>
      </c>
      <c r="BC69">
        <v>0.31481481481481477</v>
      </c>
      <c r="BD69">
        <v>0.70833333333333326</v>
      </c>
      <c r="BE69">
        <v>1.3117283950617262E-2</v>
      </c>
    </row>
    <row r="70" spans="1:57" x14ac:dyDescent="0.45">
      <c r="A70">
        <v>10.4</v>
      </c>
      <c r="B70">
        <v>51</v>
      </c>
      <c r="C70">
        <v>5</v>
      </c>
      <c r="D70">
        <v>0.63600000000000001</v>
      </c>
      <c r="E70">
        <v>118</v>
      </c>
      <c r="F70">
        <v>3</v>
      </c>
      <c r="G70">
        <v>0</v>
      </c>
      <c r="H70">
        <v>32</v>
      </c>
      <c r="I70">
        <v>10</v>
      </c>
      <c r="J70">
        <v>2</v>
      </c>
      <c r="K70">
        <v>1</v>
      </c>
      <c r="L70">
        <v>180</v>
      </c>
      <c r="M70">
        <v>1</v>
      </c>
      <c r="N70">
        <v>0</v>
      </c>
      <c r="O70">
        <v>1</v>
      </c>
      <c r="P70">
        <v>1</v>
      </c>
      <c r="Q70">
        <v>0.59567060076539702</v>
      </c>
      <c r="R70">
        <v>0.59567060076539702</v>
      </c>
      <c r="S70">
        <v>0.40432939923460298</v>
      </c>
      <c r="T70">
        <v>-0.51806744798202353</v>
      </c>
      <c r="U70">
        <v>100</v>
      </c>
      <c r="V70">
        <v>0.67878018273029861</v>
      </c>
      <c r="AX70">
        <v>0.62314931249050809</v>
      </c>
      <c r="AY70">
        <v>1</v>
      </c>
      <c r="AZ70">
        <v>0</v>
      </c>
      <c r="BA70">
        <v>38</v>
      </c>
      <c r="BB70">
        <v>28</v>
      </c>
      <c r="BC70">
        <v>0.29629629629629628</v>
      </c>
      <c r="BD70">
        <v>0.70833333333333326</v>
      </c>
      <c r="BE70">
        <v>0</v>
      </c>
    </row>
    <row r="71" spans="1:57" x14ac:dyDescent="0.45">
      <c r="A71">
        <v>10.4</v>
      </c>
      <c r="B71">
        <v>53</v>
      </c>
      <c r="C71">
        <v>4</v>
      </c>
      <c r="D71">
        <v>1.3149999999999999</v>
      </c>
      <c r="E71">
        <v>69</v>
      </c>
      <c r="F71">
        <v>1</v>
      </c>
      <c r="G71">
        <v>1</v>
      </c>
      <c r="H71">
        <v>35</v>
      </c>
      <c r="I71">
        <v>9</v>
      </c>
      <c r="J71">
        <v>2</v>
      </c>
      <c r="K71">
        <v>0</v>
      </c>
      <c r="L71">
        <v>189</v>
      </c>
      <c r="M71">
        <v>1</v>
      </c>
      <c r="N71">
        <v>0</v>
      </c>
      <c r="O71">
        <v>1</v>
      </c>
      <c r="P71">
        <v>1</v>
      </c>
      <c r="Q71">
        <v>0.66360431467056991</v>
      </c>
      <c r="R71">
        <v>0.66360431467056991</v>
      </c>
      <c r="S71">
        <v>0.33639568532943009</v>
      </c>
      <c r="T71">
        <v>-0.41006921877232266</v>
      </c>
      <c r="U71">
        <v>100</v>
      </c>
      <c r="V71">
        <v>0.50692208879989797</v>
      </c>
      <c r="AX71">
        <v>0.63679715461040287</v>
      </c>
      <c r="AY71">
        <v>0</v>
      </c>
      <c r="AZ71">
        <v>1</v>
      </c>
      <c r="BA71">
        <v>38</v>
      </c>
      <c r="BB71">
        <v>29</v>
      </c>
      <c r="BC71">
        <v>0.29629629629629628</v>
      </c>
      <c r="BD71">
        <v>0.69791666666666674</v>
      </c>
      <c r="BE71">
        <v>0</v>
      </c>
    </row>
    <row r="72" spans="1:57" x14ac:dyDescent="0.45">
      <c r="A72">
        <v>10.5</v>
      </c>
      <c r="B72">
        <v>58</v>
      </c>
      <c r="C72">
        <v>15</v>
      </c>
      <c r="D72">
        <v>0.16700000000000001</v>
      </c>
      <c r="E72">
        <v>81</v>
      </c>
      <c r="F72">
        <v>1</v>
      </c>
      <c r="G72">
        <v>0</v>
      </c>
      <c r="H72">
        <v>39</v>
      </c>
      <c r="I72">
        <v>10</v>
      </c>
      <c r="J72">
        <v>2</v>
      </c>
      <c r="K72">
        <v>0</v>
      </c>
      <c r="L72">
        <v>188</v>
      </c>
      <c r="M72">
        <v>0</v>
      </c>
      <c r="N72">
        <v>1</v>
      </c>
      <c r="O72">
        <v>1</v>
      </c>
      <c r="P72">
        <v>0</v>
      </c>
      <c r="Q72">
        <v>0.68845077674783317</v>
      </c>
      <c r="R72">
        <v>0.68845077674783317</v>
      </c>
      <c r="S72">
        <v>0.31154922325216683</v>
      </c>
      <c r="T72">
        <v>-1.166197933167324</v>
      </c>
      <c r="U72">
        <v>0</v>
      </c>
      <c r="V72">
        <v>2.2097656657953006</v>
      </c>
      <c r="AX72">
        <v>0.63726324702869053</v>
      </c>
      <c r="AY72">
        <v>0</v>
      </c>
      <c r="AZ72">
        <v>1</v>
      </c>
      <c r="BA72">
        <v>38</v>
      </c>
      <c r="BB72">
        <v>30</v>
      </c>
      <c r="BC72">
        <v>0.29629629629629628</v>
      </c>
      <c r="BD72">
        <v>0.6875</v>
      </c>
      <c r="BE72">
        <v>1.2731481481481462E-2</v>
      </c>
    </row>
    <row r="73" spans="1:57" x14ac:dyDescent="0.45">
      <c r="A73">
        <v>10.5</v>
      </c>
      <c r="B73">
        <v>60</v>
      </c>
      <c r="C73">
        <v>3</v>
      </c>
      <c r="D73">
        <v>0.81299999999999994</v>
      </c>
      <c r="E73">
        <v>101</v>
      </c>
      <c r="F73">
        <v>3</v>
      </c>
      <c r="G73">
        <v>0</v>
      </c>
      <c r="H73">
        <v>44</v>
      </c>
      <c r="I73">
        <v>8</v>
      </c>
      <c r="J73">
        <v>3</v>
      </c>
      <c r="K73">
        <v>0</v>
      </c>
      <c r="L73">
        <v>177</v>
      </c>
      <c r="M73">
        <v>1</v>
      </c>
      <c r="N73">
        <v>0</v>
      </c>
      <c r="O73">
        <v>1</v>
      </c>
      <c r="P73">
        <v>1</v>
      </c>
      <c r="Q73">
        <v>0.59219756040351568</v>
      </c>
      <c r="R73">
        <v>0.59219756040351568</v>
      </c>
      <c r="S73">
        <v>0.40780243959648432</v>
      </c>
      <c r="T73">
        <v>-0.52391498287139948</v>
      </c>
      <c r="U73">
        <v>100</v>
      </c>
      <c r="V73">
        <v>0.68862566627024435</v>
      </c>
      <c r="AX73">
        <v>0.64151595435134123</v>
      </c>
      <c r="AY73">
        <v>1</v>
      </c>
      <c r="AZ73">
        <v>0</v>
      </c>
      <c r="BA73">
        <v>39</v>
      </c>
      <c r="BB73">
        <v>30</v>
      </c>
      <c r="BC73">
        <v>0.27777777777777779</v>
      </c>
      <c r="BD73">
        <v>0.6875</v>
      </c>
      <c r="BE73">
        <v>0</v>
      </c>
    </row>
    <row r="74" spans="1:57" x14ac:dyDescent="0.45">
      <c r="A74">
        <v>10.5</v>
      </c>
      <c r="B74">
        <v>65</v>
      </c>
      <c r="C74">
        <v>3</v>
      </c>
      <c r="D74">
        <v>0.59</v>
      </c>
      <c r="E74">
        <v>121</v>
      </c>
      <c r="F74">
        <v>3</v>
      </c>
      <c r="G74">
        <v>1</v>
      </c>
      <c r="H74">
        <v>32</v>
      </c>
      <c r="I74">
        <v>10</v>
      </c>
      <c r="J74">
        <v>2</v>
      </c>
      <c r="K74">
        <v>0</v>
      </c>
      <c r="L74">
        <v>181</v>
      </c>
      <c r="M74">
        <v>1</v>
      </c>
      <c r="N74">
        <v>0</v>
      </c>
      <c r="O74">
        <v>1</v>
      </c>
      <c r="P74">
        <v>1</v>
      </c>
      <c r="Q74">
        <v>0.88392470644221199</v>
      </c>
      <c r="R74">
        <v>0.88392470644221199</v>
      </c>
      <c r="S74">
        <v>0.11607529355778801</v>
      </c>
      <c r="T74">
        <v>-0.12338339367988484</v>
      </c>
      <c r="U74">
        <v>100</v>
      </c>
      <c r="V74">
        <v>0.13131807801253784</v>
      </c>
      <c r="AX74">
        <v>0.64208000817506228</v>
      </c>
      <c r="AY74">
        <v>0</v>
      </c>
      <c r="AZ74">
        <v>1</v>
      </c>
      <c r="BA74">
        <v>39</v>
      </c>
      <c r="BB74">
        <v>31</v>
      </c>
      <c r="BC74">
        <v>0.27777777777777779</v>
      </c>
      <c r="BD74">
        <v>0.67708333333333326</v>
      </c>
      <c r="BE74">
        <v>0</v>
      </c>
    </row>
    <row r="75" spans="1:57" x14ac:dyDescent="0.45">
      <c r="A75">
        <v>10.6</v>
      </c>
      <c r="B75">
        <v>51</v>
      </c>
      <c r="C75">
        <v>3</v>
      </c>
      <c r="D75">
        <v>1.155</v>
      </c>
      <c r="E75">
        <v>132</v>
      </c>
      <c r="F75">
        <v>2</v>
      </c>
      <c r="G75">
        <v>1</v>
      </c>
      <c r="H75">
        <v>35</v>
      </c>
      <c r="I75">
        <v>1</v>
      </c>
      <c r="J75">
        <v>3</v>
      </c>
      <c r="K75">
        <v>0</v>
      </c>
      <c r="L75">
        <v>181</v>
      </c>
      <c r="M75">
        <v>0</v>
      </c>
      <c r="N75">
        <v>1</v>
      </c>
      <c r="O75">
        <v>1</v>
      </c>
      <c r="P75">
        <v>0</v>
      </c>
      <c r="Q75">
        <v>0.47698548977656663</v>
      </c>
      <c r="R75">
        <v>0.47698548977656663</v>
      </c>
      <c r="S75">
        <v>0.52301451022343337</v>
      </c>
      <c r="T75">
        <v>-0.64814607108901201</v>
      </c>
      <c r="U75">
        <v>100</v>
      </c>
      <c r="V75">
        <v>0.91199284236453981</v>
      </c>
      <c r="AX75">
        <v>0.64758739994350456</v>
      </c>
      <c r="AY75">
        <v>0</v>
      </c>
      <c r="AZ75">
        <v>1</v>
      </c>
      <c r="BA75">
        <v>39</v>
      </c>
      <c r="BB75">
        <v>32</v>
      </c>
      <c r="BC75">
        <v>0.27777777777777779</v>
      </c>
      <c r="BD75">
        <v>0.66666666666666674</v>
      </c>
      <c r="BE75">
        <v>0</v>
      </c>
    </row>
    <row r="76" spans="1:57" x14ac:dyDescent="0.45">
      <c r="A76">
        <v>10.7</v>
      </c>
      <c r="B76">
        <v>53</v>
      </c>
      <c r="C76">
        <v>4</v>
      </c>
      <c r="D76">
        <v>1.018</v>
      </c>
      <c r="E76">
        <v>134</v>
      </c>
      <c r="F76">
        <v>1</v>
      </c>
      <c r="G76">
        <v>1</v>
      </c>
      <c r="H76">
        <v>36</v>
      </c>
      <c r="I76">
        <v>10</v>
      </c>
      <c r="J76">
        <v>4</v>
      </c>
      <c r="K76">
        <v>0</v>
      </c>
      <c r="L76">
        <v>182</v>
      </c>
      <c r="M76">
        <v>0</v>
      </c>
      <c r="N76">
        <v>1</v>
      </c>
      <c r="O76">
        <v>1</v>
      </c>
      <c r="P76">
        <v>0</v>
      </c>
      <c r="Q76">
        <v>0.62314931249050809</v>
      </c>
      <c r="R76">
        <v>0.62314931249050809</v>
      </c>
      <c r="S76">
        <v>0.37685068750949191</v>
      </c>
      <c r="T76">
        <v>-0.97590622433584573</v>
      </c>
      <c r="U76">
        <v>0</v>
      </c>
      <c r="V76">
        <v>1.6535708521821724</v>
      </c>
      <c r="AX76">
        <v>0.64821753065406751</v>
      </c>
      <c r="AY76">
        <v>0</v>
      </c>
      <c r="AZ76">
        <v>1</v>
      </c>
      <c r="BA76">
        <v>39</v>
      </c>
      <c r="BB76">
        <v>33</v>
      </c>
      <c r="BC76">
        <v>0.27777777777777779</v>
      </c>
      <c r="BD76">
        <v>0.65625</v>
      </c>
      <c r="BE76">
        <v>1.2152777777777759E-2</v>
      </c>
    </row>
    <row r="77" spans="1:57" x14ac:dyDescent="0.45">
      <c r="A77">
        <v>10.7</v>
      </c>
      <c r="B77">
        <v>62</v>
      </c>
      <c r="C77">
        <v>8</v>
      </c>
      <c r="D77">
        <v>0.879</v>
      </c>
      <c r="E77">
        <v>118</v>
      </c>
      <c r="F77">
        <v>3</v>
      </c>
      <c r="G77">
        <v>1</v>
      </c>
      <c r="H77">
        <v>31</v>
      </c>
      <c r="I77">
        <v>10</v>
      </c>
      <c r="J77">
        <v>2</v>
      </c>
      <c r="K77">
        <v>1</v>
      </c>
      <c r="L77">
        <v>180</v>
      </c>
      <c r="M77">
        <v>0</v>
      </c>
      <c r="N77">
        <v>1</v>
      </c>
      <c r="O77">
        <v>1</v>
      </c>
      <c r="P77">
        <v>0</v>
      </c>
      <c r="Q77">
        <v>0.64151595435134123</v>
      </c>
      <c r="R77">
        <v>0.64151595435134123</v>
      </c>
      <c r="S77">
        <v>0.35848404564865877</v>
      </c>
      <c r="T77">
        <v>-1.0258711230048347</v>
      </c>
      <c r="U77">
        <v>0</v>
      </c>
      <c r="V77">
        <v>1.7895244213464245</v>
      </c>
      <c r="AX77">
        <v>0.65200906874985032</v>
      </c>
      <c r="AY77">
        <v>1</v>
      </c>
      <c r="AZ77">
        <v>0</v>
      </c>
      <c r="BA77">
        <v>40</v>
      </c>
      <c r="BB77">
        <v>33</v>
      </c>
      <c r="BC77">
        <v>0.2592592592592593</v>
      </c>
      <c r="BD77">
        <v>0.65625</v>
      </c>
      <c r="BE77">
        <v>1.2152777777777832E-2</v>
      </c>
    </row>
    <row r="78" spans="1:57" x14ac:dyDescent="0.45">
      <c r="A78">
        <v>10.9</v>
      </c>
      <c r="B78">
        <v>56</v>
      </c>
      <c r="C78">
        <v>9</v>
      </c>
      <c r="D78">
        <v>1.9990000000000001</v>
      </c>
      <c r="E78">
        <v>75</v>
      </c>
      <c r="F78">
        <v>0</v>
      </c>
      <c r="G78">
        <v>1</v>
      </c>
      <c r="H78">
        <v>49</v>
      </c>
      <c r="I78">
        <v>7</v>
      </c>
      <c r="J78">
        <v>4</v>
      </c>
      <c r="K78">
        <v>0</v>
      </c>
      <c r="L78">
        <v>189</v>
      </c>
      <c r="M78">
        <v>0</v>
      </c>
      <c r="N78">
        <v>1</v>
      </c>
      <c r="O78">
        <v>1</v>
      </c>
      <c r="P78">
        <v>0</v>
      </c>
      <c r="Q78">
        <v>0.27916031752111453</v>
      </c>
      <c r="R78">
        <v>0.27916031752111453</v>
      </c>
      <c r="S78">
        <v>0.72083968247888541</v>
      </c>
      <c r="T78">
        <v>-0.32733852081980946</v>
      </c>
      <c r="U78">
        <v>100</v>
      </c>
      <c r="V78">
        <v>0.38727101782342788</v>
      </c>
      <c r="AX78">
        <v>0.65484487429326121</v>
      </c>
      <c r="AY78">
        <v>1</v>
      </c>
      <c r="AZ78">
        <v>0</v>
      </c>
      <c r="BA78">
        <v>41</v>
      </c>
      <c r="BB78">
        <v>33</v>
      </c>
      <c r="BC78">
        <v>0.2407407407407407</v>
      </c>
      <c r="BD78">
        <v>0.65625</v>
      </c>
      <c r="BE78">
        <v>0</v>
      </c>
    </row>
    <row r="79" spans="1:57" x14ac:dyDescent="0.45">
      <c r="A79">
        <v>11</v>
      </c>
      <c r="B79">
        <v>51</v>
      </c>
      <c r="C79">
        <v>6</v>
      </c>
      <c r="D79">
        <v>1.0840000000000001</v>
      </c>
      <c r="E79">
        <v>181</v>
      </c>
      <c r="F79">
        <v>2</v>
      </c>
      <c r="G79">
        <v>1</v>
      </c>
      <c r="H79">
        <v>53</v>
      </c>
      <c r="I79">
        <v>9</v>
      </c>
      <c r="J79">
        <v>4</v>
      </c>
      <c r="K79">
        <v>0</v>
      </c>
      <c r="L79">
        <v>170</v>
      </c>
      <c r="M79">
        <v>0</v>
      </c>
      <c r="N79">
        <v>1</v>
      </c>
      <c r="O79">
        <v>1</v>
      </c>
      <c r="P79">
        <v>0</v>
      </c>
      <c r="Q79">
        <v>0.23044820417857684</v>
      </c>
      <c r="R79">
        <v>0.23044820417857684</v>
      </c>
      <c r="S79">
        <v>0.76955179582142319</v>
      </c>
      <c r="T79">
        <v>-0.26194701695949046</v>
      </c>
      <c r="U79">
        <v>100</v>
      </c>
      <c r="V79">
        <v>0.29945769138592593</v>
      </c>
      <c r="AX79">
        <v>0.66360431467056991</v>
      </c>
      <c r="AY79">
        <v>0</v>
      </c>
      <c r="AZ79">
        <v>1</v>
      </c>
      <c r="BA79">
        <v>41</v>
      </c>
      <c r="BB79">
        <v>34</v>
      </c>
      <c r="BC79">
        <v>0.2407407407407407</v>
      </c>
      <c r="BD79">
        <v>0.64583333333333326</v>
      </c>
      <c r="BE79">
        <v>0</v>
      </c>
    </row>
    <row r="80" spans="1:57" x14ac:dyDescent="0.45">
      <c r="A80">
        <v>11.1</v>
      </c>
      <c r="B80">
        <v>65</v>
      </c>
      <c r="C80">
        <v>3</v>
      </c>
      <c r="D80">
        <v>0.159</v>
      </c>
      <c r="E80">
        <v>144</v>
      </c>
      <c r="F80">
        <v>2</v>
      </c>
      <c r="G80">
        <v>1</v>
      </c>
      <c r="H80">
        <v>47</v>
      </c>
      <c r="I80">
        <v>14</v>
      </c>
      <c r="J80">
        <v>3</v>
      </c>
      <c r="K80">
        <v>1</v>
      </c>
      <c r="L80">
        <v>174</v>
      </c>
      <c r="M80">
        <v>0</v>
      </c>
      <c r="N80">
        <v>1</v>
      </c>
      <c r="O80">
        <v>1</v>
      </c>
      <c r="P80">
        <v>0</v>
      </c>
      <c r="Q80">
        <v>0.15003413529545098</v>
      </c>
      <c r="R80">
        <v>0.15003413529545098</v>
      </c>
      <c r="S80">
        <v>0.84996586470454905</v>
      </c>
      <c r="T80">
        <v>-0.16255908947529479</v>
      </c>
      <c r="U80">
        <v>100</v>
      </c>
      <c r="V80">
        <v>0.17651783621640305</v>
      </c>
      <c r="AX80">
        <v>0.67057337030469721</v>
      </c>
      <c r="AY80">
        <v>0</v>
      </c>
      <c r="AZ80">
        <v>1</v>
      </c>
      <c r="BA80">
        <v>41</v>
      </c>
      <c r="BB80">
        <v>35</v>
      </c>
      <c r="BC80">
        <v>0.2407407407407407</v>
      </c>
      <c r="BD80">
        <v>0.63541666666666674</v>
      </c>
      <c r="BE80">
        <v>0</v>
      </c>
    </row>
    <row r="81" spans="1:57" x14ac:dyDescent="0.45">
      <c r="A81">
        <v>11.1</v>
      </c>
      <c r="B81">
        <v>70</v>
      </c>
      <c r="C81">
        <v>20</v>
      </c>
      <c r="D81">
        <v>0.40799999999999997</v>
      </c>
      <c r="E81">
        <v>175</v>
      </c>
      <c r="F81">
        <v>2</v>
      </c>
      <c r="G81">
        <v>0</v>
      </c>
      <c r="H81">
        <v>42</v>
      </c>
      <c r="I81">
        <v>7</v>
      </c>
      <c r="J81">
        <v>6</v>
      </c>
      <c r="K81">
        <v>0</v>
      </c>
      <c r="L81">
        <v>168</v>
      </c>
      <c r="M81">
        <v>0</v>
      </c>
      <c r="N81">
        <v>1</v>
      </c>
      <c r="O81">
        <v>1</v>
      </c>
      <c r="P81">
        <v>0</v>
      </c>
      <c r="Q81">
        <v>0.6084572650254324</v>
      </c>
      <c r="R81">
        <v>0.6084572650254324</v>
      </c>
      <c r="S81">
        <v>0.3915427349745676</v>
      </c>
      <c r="T81">
        <v>-0.93766061248531241</v>
      </c>
      <c r="U81">
        <v>0</v>
      </c>
      <c r="V81">
        <v>1.5539996293506873</v>
      </c>
      <c r="AX81">
        <v>0.67070556163984596</v>
      </c>
      <c r="AY81">
        <v>0</v>
      </c>
      <c r="AZ81">
        <v>1</v>
      </c>
      <c r="BA81">
        <v>41</v>
      </c>
      <c r="BB81">
        <v>36</v>
      </c>
      <c r="BC81">
        <v>0.2407407407407407</v>
      </c>
      <c r="BD81">
        <v>0.625</v>
      </c>
      <c r="BE81">
        <v>1.1574074074074056E-2</v>
      </c>
    </row>
    <row r="82" spans="1:57" x14ac:dyDescent="0.45">
      <c r="A82">
        <v>11.2</v>
      </c>
      <c r="B82">
        <v>70</v>
      </c>
      <c r="C82">
        <v>14</v>
      </c>
      <c r="D82">
        <v>4.8000000000000001E-2</v>
      </c>
      <c r="E82">
        <v>197</v>
      </c>
      <c r="F82">
        <v>4</v>
      </c>
      <c r="G82">
        <v>1</v>
      </c>
      <c r="H82">
        <v>35</v>
      </c>
      <c r="I82">
        <v>11</v>
      </c>
      <c r="J82">
        <v>3</v>
      </c>
      <c r="K82">
        <v>0</v>
      </c>
      <c r="L82">
        <v>172</v>
      </c>
      <c r="M82">
        <v>1</v>
      </c>
      <c r="N82">
        <v>0</v>
      </c>
      <c r="O82">
        <v>1</v>
      </c>
      <c r="P82">
        <v>1</v>
      </c>
      <c r="Q82">
        <v>0.92051948060229205</v>
      </c>
      <c r="R82">
        <v>0.92051948060229205</v>
      </c>
      <c r="S82">
        <v>7.9480519397707949E-2</v>
      </c>
      <c r="T82">
        <v>-8.2817115466896601E-2</v>
      </c>
      <c r="U82">
        <v>100</v>
      </c>
      <c r="V82">
        <v>8.634311502642418E-2</v>
      </c>
      <c r="AX82">
        <v>0.68845077674783317</v>
      </c>
      <c r="AY82">
        <v>1</v>
      </c>
      <c r="AZ82">
        <v>0</v>
      </c>
      <c r="BA82">
        <v>42</v>
      </c>
      <c r="BB82">
        <v>36</v>
      </c>
      <c r="BC82">
        <v>0.22222222222222221</v>
      </c>
      <c r="BD82">
        <v>0.625</v>
      </c>
      <c r="BE82">
        <v>0</v>
      </c>
    </row>
    <row r="83" spans="1:57" x14ac:dyDescent="0.45">
      <c r="A83">
        <v>11.3</v>
      </c>
      <c r="B83">
        <v>72</v>
      </c>
      <c r="C83">
        <v>4</v>
      </c>
      <c r="D83">
        <v>1.496</v>
      </c>
      <c r="E83">
        <v>139</v>
      </c>
      <c r="F83">
        <v>2</v>
      </c>
      <c r="G83">
        <v>1</v>
      </c>
      <c r="H83">
        <v>36</v>
      </c>
      <c r="I83">
        <v>6</v>
      </c>
      <c r="J83">
        <v>3</v>
      </c>
      <c r="K83">
        <v>0</v>
      </c>
      <c r="L83">
        <v>184</v>
      </c>
      <c r="M83">
        <v>1</v>
      </c>
      <c r="N83">
        <v>0</v>
      </c>
      <c r="O83">
        <v>1</v>
      </c>
      <c r="P83">
        <v>1</v>
      </c>
      <c r="Q83">
        <v>0.85879230182603206</v>
      </c>
      <c r="R83">
        <v>0.85879230182603206</v>
      </c>
      <c r="S83">
        <v>0.14120769817396794</v>
      </c>
      <c r="T83">
        <v>-0.15222817689049534</v>
      </c>
      <c r="U83">
        <v>100</v>
      </c>
      <c r="V83">
        <v>0.16442590120302775</v>
      </c>
      <c r="AX83">
        <v>0.69298925560516511</v>
      </c>
      <c r="AY83">
        <v>0</v>
      </c>
      <c r="AZ83">
        <v>1</v>
      </c>
      <c r="BA83">
        <v>42</v>
      </c>
      <c r="BB83">
        <v>37</v>
      </c>
      <c r="BC83">
        <v>0.22222222222222221</v>
      </c>
      <c r="BD83">
        <v>0.61458333333333326</v>
      </c>
      <c r="BE83">
        <v>1.1381172839506154E-2</v>
      </c>
    </row>
    <row r="84" spans="1:57" x14ac:dyDescent="0.45">
      <c r="A84">
        <v>11.4</v>
      </c>
      <c r="B84">
        <v>58</v>
      </c>
      <c r="C84">
        <v>2</v>
      </c>
      <c r="D84">
        <v>1.3360000000000001</v>
      </c>
      <c r="E84">
        <v>150</v>
      </c>
      <c r="F84">
        <v>2</v>
      </c>
      <c r="G84">
        <v>1</v>
      </c>
      <c r="H84">
        <v>38</v>
      </c>
      <c r="I84">
        <v>9</v>
      </c>
      <c r="J84">
        <v>2</v>
      </c>
      <c r="K84">
        <v>1</v>
      </c>
      <c r="L84">
        <v>183</v>
      </c>
      <c r="M84">
        <v>0</v>
      </c>
      <c r="N84">
        <v>1</v>
      </c>
      <c r="O84">
        <v>1</v>
      </c>
      <c r="P84">
        <v>0</v>
      </c>
      <c r="Q84">
        <v>0.44824070347482503</v>
      </c>
      <c r="R84">
        <v>0.44824070347482503</v>
      </c>
      <c r="S84">
        <v>0.55175929652517497</v>
      </c>
      <c r="T84">
        <v>-0.59464338482516166</v>
      </c>
      <c r="U84">
        <v>100</v>
      </c>
      <c r="V84">
        <v>0.81238450588457511</v>
      </c>
      <c r="AX84">
        <v>0.69653802975939105</v>
      </c>
      <c r="AY84">
        <v>1</v>
      </c>
      <c r="AZ84">
        <v>0</v>
      </c>
      <c r="BA84">
        <v>43</v>
      </c>
      <c r="BB84">
        <v>37</v>
      </c>
      <c r="BC84">
        <v>0.20370370370370372</v>
      </c>
      <c r="BD84">
        <v>0.61458333333333326</v>
      </c>
      <c r="BE84">
        <v>0</v>
      </c>
    </row>
    <row r="85" spans="1:57" x14ac:dyDescent="0.45">
      <c r="A85">
        <v>11.4</v>
      </c>
      <c r="B85">
        <v>65</v>
      </c>
      <c r="C85">
        <v>9</v>
      </c>
      <c r="D85">
        <v>0.27500000000000002</v>
      </c>
      <c r="E85">
        <v>139</v>
      </c>
      <c r="F85">
        <v>1</v>
      </c>
      <c r="G85">
        <v>1</v>
      </c>
      <c r="H85">
        <v>34</v>
      </c>
      <c r="I85">
        <v>11</v>
      </c>
      <c r="J85">
        <v>2</v>
      </c>
      <c r="K85">
        <v>1</v>
      </c>
      <c r="L85">
        <v>174</v>
      </c>
      <c r="M85">
        <v>0</v>
      </c>
      <c r="N85">
        <v>1</v>
      </c>
      <c r="O85">
        <v>1</v>
      </c>
      <c r="P85">
        <v>0</v>
      </c>
      <c r="Q85">
        <v>0.26564628675062402</v>
      </c>
      <c r="R85">
        <v>0.26564628675062402</v>
      </c>
      <c r="S85">
        <v>0.73435371324937604</v>
      </c>
      <c r="T85">
        <v>-0.30876446828333731</v>
      </c>
      <c r="U85">
        <v>100</v>
      </c>
      <c r="V85">
        <v>0.36174159939246375</v>
      </c>
      <c r="AX85">
        <v>0.69703071627759616</v>
      </c>
      <c r="AY85">
        <v>0</v>
      </c>
      <c r="AZ85">
        <v>1</v>
      </c>
      <c r="BA85">
        <v>43</v>
      </c>
      <c r="BB85">
        <v>38</v>
      </c>
      <c r="BC85">
        <v>0.20370370370370372</v>
      </c>
      <c r="BD85">
        <v>0.60416666666666674</v>
      </c>
      <c r="BE85">
        <v>0</v>
      </c>
    </row>
    <row r="86" spans="1:57" x14ac:dyDescent="0.45">
      <c r="A86">
        <v>11.4</v>
      </c>
      <c r="B86">
        <v>96</v>
      </c>
      <c r="C86">
        <v>1</v>
      </c>
      <c r="D86">
        <v>0.83099999999999996</v>
      </c>
      <c r="E86">
        <v>199</v>
      </c>
      <c r="F86">
        <v>3</v>
      </c>
      <c r="G86">
        <v>0</v>
      </c>
      <c r="H86">
        <v>44</v>
      </c>
      <c r="I86">
        <v>10</v>
      </c>
      <c r="J86">
        <v>4</v>
      </c>
      <c r="K86">
        <v>0</v>
      </c>
      <c r="L86">
        <v>168</v>
      </c>
      <c r="M86">
        <v>1</v>
      </c>
      <c r="N86">
        <v>0</v>
      </c>
      <c r="O86">
        <v>1</v>
      </c>
      <c r="P86">
        <v>1</v>
      </c>
      <c r="Q86">
        <v>0.9290608760595942</v>
      </c>
      <c r="R86">
        <v>0.9290608760595942</v>
      </c>
      <c r="S86">
        <v>7.0939123940405802E-2</v>
      </c>
      <c r="T86">
        <v>-7.3581013725757982E-2</v>
      </c>
      <c r="U86">
        <v>100</v>
      </c>
      <c r="V86">
        <v>7.6355732727954678E-2</v>
      </c>
      <c r="AX86">
        <v>0.69810015804643011</v>
      </c>
      <c r="AY86">
        <v>0</v>
      </c>
      <c r="AZ86">
        <v>1</v>
      </c>
      <c r="BA86">
        <v>43</v>
      </c>
      <c r="BB86">
        <v>39</v>
      </c>
      <c r="BC86">
        <v>0.20370370370370372</v>
      </c>
      <c r="BD86">
        <v>0.59375</v>
      </c>
      <c r="BE86">
        <v>0</v>
      </c>
    </row>
    <row r="87" spans="1:57" x14ac:dyDescent="0.45">
      <c r="A87">
        <v>11.6</v>
      </c>
      <c r="B87">
        <v>55</v>
      </c>
      <c r="C87">
        <v>3</v>
      </c>
      <c r="D87">
        <v>0.73899999999999999</v>
      </c>
      <c r="E87">
        <v>146</v>
      </c>
      <c r="F87">
        <v>3</v>
      </c>
      <c r="G87">
        <v>1</v>
      </c>
      <c r="H87">
        <v>43</v>
      </c>
      <c r="I87">
        <v>11</v>
      </c>
      <c r="J87">
        <v>3</v>
      </c>
      <c r="K87">
        <v>0</v>
      </c>
      <c r="L87">
        <v>175</v>
      </c>
      <c r="M87">
        <v>1</v>
      </c>
      <c r="N87">
        <v>0</v>
      </c>
      <c r="O87">
        <v>1</v>
      </c>
      <c r="P87">
        <v>1</v>
      </c>
      <c r="Q87">
        <v>0.52632990355871956</v>
      </c>
      <c r="R87">
        <v>0.52632990355871956</v>
      </c>
      <c r="S87">
        <v>0.47367009644128044</v>
      </c>
      <c r="T87">
        <v>-0.6418270697703905</v>
      </c>
      <c r="U87">
        <v>100</v>
      </c>
      <c r="V87">
        <v>0.89994904951934929</v>
      </c>
      <c r="AX87">
        <v>0.70107533132855837</v>
      </c>
      <c r="AY87">
        <v>0</v>
      </c>
      <c r="AZ87">
        <v>1</v>
      </c>
      <c r="BA87">
        <v>43</v>
      </c>
      <c r="BB87">
        <v>40</v>
      </c>
      <c r="BC87">
        <v>0.20370370370370372</v>
      </c>
      <c r="BD87">
        <v>0.58333333333333326</v>
      </c>
      <c r="BE87">
        <v>0</v>
      </c>
    </row>
    <row r="88" spans="1:57" x14ac:dyDescent="0.45">
      <c r="A88">
        <v>11.6</v>
      </c>
      <c r="B88">
        <v>60</v>
      </c>
      <c r="C88">
        <v>9</v>
      </c>
      <c r="D88">
        <v>3.2000000000000001E-2</v>
      </c>
      <c r="E88">
        <v>102</v>
      </c>
      <c r="F88">
        <v>5</v>
      </c>
      <c r="G88">
        <v>1</v>
      </c>
      <c r="H88">
        <v>35</v>
      </c>
      <c r="I88">
        <v>8</v>
      </c>
      <c r="J88">
        <v>2</v>
      </c>
      <c r="K88">
        <v>0</v>
      </c>
      <c r="L88">
        <v>185</v>
      </c>
      <c r="M88">
        <v>1</v>
      </c>
      <c r="N88">
        <v>0</v>
      </c>
      <c r="O88">
        <v>1</v>
      </c>
      <c r="P88">
        <v>1</v>
      </c>
      <c r="Q88">
        <v>0.8133871131677447</v>
      </c>
      <c r="R88">
        <v>0.8133871131677447</v>
      </c>
      <c r="S88">
        <v>0.1866128868322553</v>
      </c>
      <c r="T88">
        <v>-0.20654812880178458</v>
      </c>
      <c r="U88">
        <v>100</v>
      </c>
      <c r="V88">
        <v>0.22942690363692808</v>
      </c>
      <c r="AX88">
        <v>0.70307203910328397</v>
      </c>
      <c r="AY88">
        <v>0</v>
      </c>
      <c r="AZ88">
        <v>1</v>
      </c>
      <c r="BA88">
        <v>43</v>
      </c>
      <c r="BB88">
        <v>41</v>
      </c>
      <c r="BC88">
        <v>0.20370370370370372</v>
      </c>
      <c r="BD88">
        <v>0.57291666666666674</v>
      </c>
      <c r="BE88">
        <v>0</v>
      </c>
    </row>
    <row r="89" spans="1:57" x14ac:dyDescent="0.45">
      <c r="A89">
        <v>11.7</v>
      </c>
      <c r="B89">
        <v>82</v>
      </c>
      <c r="C89">
        <v>15</v>
      </c>
      <c r="D89">
        <v>0.88800000000000001</v>
      </c>
      <c r="E89">
        <v>202</v>
      </c>
      <c r="F89">
        <v>5</v>
      </c>
      <c r="G89">
        <v>1</v>
      </c>
      <c r="H89">
        <v>40</v>
      </c>
      <c r="I89">
        <v>7</v>
      </c>
      <c r="J89">
        <v>3</v>
      </c>
      <c r="K89">
        <v>1</v>
      </c>
      <c r="L89">
        <v>163</v>
      </c>
      <c r="M89">
        <v>1</v>
      </c>
      <c r="N89">
        <v>0</v>
      </c>
      <c r="O89">
        <v>1</v>
      </c>
      <c r="P89">
        <v>1</v>
      </c>
      <c r="Q89">
        <v>0.67070556163984596</v>
      </c>
      <c r="R89">
        <v>0.67070556163984596</v>
      </c>
      <c r="S89">
        <v>0.32929443836015404</v>
      </c>
      <c r="T89">
        <v>-0.39942504361942044</v>
      </c>
      <c r="U89">
        <v>100</v>
      </c>
      <c r="V89">
        <v>0.49096721004525956</v>
      </c>
      <c r="AX89">
        <v>0.7044646539215319</v>
      </c>
      <c r="AY89">
        <v>0</v>
      </c>
      <c r="AZ89">
        <v>1</v>
      </c>
      <c r="BA89">
        <v>43</v>
      </c>
      <c r="BB89">
        <v>42</v>
      </c>
      <c r="BC89">
        <v>0.20370370370370372</v>
      </c>
      <c r="BD89">
        <v>0.5625</v>
      </c>
      <c r="BE89">
        <v>0</v>
      </c>
    </row>
    <row r="90" spans="1:57" x14ac:dyDescent="0.45">
      <c r="A90">
        <v>11.8</v>
      </c>
      <c r="B90">
        <v>51</v>
      </c>
      <c r="C90">
        <v>8</v>
      </c>
      <c r="D90">
        <v>0.79900000000000004</v>
      </c>
      <c r="E90">
        <v>96</v>
      </c>
      <c r="F90">
        <v>6</v>
      </c>
      <c r="G90">
        <v>1</v>
      </c>
      <c r="H90">
        <v>34</v>
      </c>
      <c r="I90">
        <v>12</v>
      </c>
      <c r="J90">
        <v>2</v>
      </c>
      <c r="K90">
        <v>0</v>
      </c>
      <c r="L90">
        <v>189</v>
      </c>
      <c r="M90">
        <v>1</v>
      </c>
      <c r="N90">
        <v>0</v>
      </c>
      <c r="O90">
        <v>1</v>
      </c>
      <c r="P90">
        <v>1</v>
      </c>
      <c r="Q90">
        <v>0.93753220788388625</v>
      </c>
      <c r="R90">
        <v>0.93753220788388625</v>
      </c>
      <c r="S90">
        <v>6.2467792116113752E-2</v>
      </c>
      <c r="T90">
        <v>-6.4504166651547956E-2</v>
      </c>
      <c r="U90">
        <v>100</v>
      </c>
      <c r="V90">
        <v>6.66300225110244E-2</v>
      </c>
      <c r="AX90">
        <v>0.70658244808753135</v>
      </c>
      <c r="AY90">
        <v>0</v>
      </c>
      <c r="AZ90">
        <v>1</v>
      </c>
      <c r="BA90">
        <v>43</v>
      </c>
      <c r="BB90">
        <v>43</v>
      </c>
      <c r="BC90">
        <v>0.20370370370370372</v>
      </c>
      <c r="BD90">
        <v>0.55208333333333326</v>
      </c>
      <c r="BE90">
        <v>0</v>
      </c>
    </row>
    <row r="91" spans="1:57" x14ac:dyDescent="0.45">
      <c r="A91">
        <v>11.8</v>
      </c>
      <c r="B91">
        <v>53</v>
      </c>
      <c r="C91">
        <v>7</v>
      </c>
      <c r="D91">
        <v>1.512</v>
      </c>
      <c r="E91">
        <v>125</v>
      </c>
      <c r="F91">
        <v>2</v>
      </c>
      <c r="G91">
        <v>0</v>
      </c>
      <c r="H91">
        <v>39</v>
      </c>
      <c r="I91">
        <v>13</v>
      </c>
      <c r="J91">
        <v>2</v>
      </c>
      <c r="K91">
        <v>0</v>
      </c>
      <c r="L91">
        <v>179</v>
      </c>
      <c r="M91">
        <v>1</v>
      </c>
      <c r="N91">
        <v>0</v>
      </c>
      <c r="O91">
        <v>1</v>
      </c>
      <c r="P91">
        <v>1</v>
      </c>
      <c r="Q91">
        <v>0.82946175384521359</v>
      </c>
      <c r="R91">
        <v>0.82946175384521359</v>
      </c>
      <c r="S91">
        <v>0.17053824615478641</v>
      </c>
      <c r="T91">
        <v>-0.18697827789477281</v>
      </c>
      <c r="U91">
        <v>100</v>
      </c>
      <c r="V91">
        <v>0.20560109657160958</v>
      </c>
      <c r="AX91">
        <v>0.71124603114340013</v>
      </c>
      <c r="AY91">
        <v>0</v>
      </c>
      <c r="AZ91">
        <v>1</v>
      </c>
      <c r="BA91">
        <v>43</v>
      </c>
      <c r="BB91">
        <v>44</v>
      </c>
      <c r="BC91">
        <v>0.20370370370370372</v>
      </c>
      <c r="BD91">
        <v>0.54166666666666674</v>
      </c>
      <c r="BE91">
        <v>0</v>
      </c>
    </row>
    <row r="92" spans="1:57" x14ac:dyDescent="0.45">
      <c r="A92">
        <v>11.8</v>
      </c>
      <c r="B92">
        <v>56</v>
      </c>
      <c r="C92">
        <v>2</v>
      </c>
      <c r="D92">
        <v>1.1419999999999999</v>
      </c>
      <c r="E92">
        <v>199</v>
      </c>
      <c r="F92">
        <v>2</v>
      </c>
      <c r="G92">
        <v>1</v>
      </c>
      <c r="H92">
        <v>35</v>
      </c>
      <c r="I92">
        <v>8</v>
      </c>
      <c r="J92">
        <v>2</v>
      </c>
      <c r="K92">
        <v>0</v>
      </c>
      <c r="L92">
        <v>170</v>
      </c>
      <c r="M92">
        <v>1</v>
      </c>
      <c r="N92">
        <v>0</v>
      </c>
      <c r="O92">
        <v>1</v>
      </c>
      <c r="P92">
        <v>1</v>
      </c>
      <c r="Q92">
        <v>0.70658244808753135</v>
      </c>
      <c r="R92">
        <v>0.70658244808753135</v>
      </c>
      <c r="S92">
        <v>0.29341755191246865</v>
      </c>
      <c r="T92">
        <v>-0.34731538432098497</v>
      </c>
      <c r="U92">
        <v>100</v>
      </c>
      <c r="V92">
        <v>0.41526300675405414</v>
      </c>
      <c r="AX92">
        <v>0.71530981542539473</v>
      </c>
      <c r="AY92">
        <v>0</v>
      </c>
      <c r="AZ92">
        <v>1</v>
      </c>
      <c r="BA92">
        <v>43</v>
      </c>
      <c r="BB92">
        <v>45</v>
      </c>
      <c r="BC92">
        <v>0.20370370370370372</v>
      </c>
      <c r="BD92">
        <v>0.53125</v>
      </c>
      <c r="BE92">
        <v>0</v>
      </c>
    </row>
    <row r="93" spans="1:57" x14ac:dyDescent="0.45">
      <c r="A93">
        <v>12</v>
      </c>
      <c r="B93">
        <v>60</v>
      </c>
      <c r="C93">
        <v>5</v>
      </c>
      <c r="D93">
        <v>0.93700000000000006</v>
      </c>
      <c r="E93">
        <v>211</v>
      </c>
      <c r="F93">
        <v>3</v>
      </c>
      <c r="G93">
        <v>0</v>
      </c>
      <c r="H93">
        <v>59</v>
      </c>
      <c r="I93">
        <v>15</v>
      </c>
      <c r="J93">
        <v>4</v>
      </c>
      <c r="K93">
        <v>0</v>
      </c>
      <c r="L93">
        <v>171</v>
      </c>
      <c r="M93">
        <v>1</v>
      </c>
      <c r="N93">
        <v>0</v>
      </c>
      <c r="O93">
        <v>1</v>
      </c>
      <c r="P93">
        <v>1</v>
      </c>
      <c r="Q93">
        <v>0.60248904644900503</v>
      </c>
      <c r="R93">
        <v>0.60248904644900503</v>
      </c>
      <c r="S93">
        <v>0.39751095355099497</v>
      </c>
      <c r="T93">
        <v>-0.50668579395021474</v>
      </c>
      <c r="U93">
        <v>100</v>
      </c>
      <c r="V93">
        <v>0.65978121244506394</v>
      </c>
      <c r="AX93">
        <v>0.71864403198036142</v>
      </c>
      <c r="AY93">
        <v>0</v>
      </c>
      <c r="AZ93">
        <v>1</v>
      </c>
      <c r="BA93">
        <v>43</v>
      </c>
      <c r="BB93">
        <v>46</v>
      </c>
      <c r="BC93">
        <v>0.20370370370370372</v>
      </c>
      <c r="BD93">
        <v>0.52083333333333326</v>
      </c>
      <c r="BE93">
        <v>0</v>
      </c>
    </row>
    <row r="94" spans="1:57" x14ac:dyDescent="0.45">
      <c r="A94">
        <v>12.1</v>
      </c>
      <c r="B94">
        <v>56</v>
      </c>
      <c r="C94">
        <v>4</v>
      </c>
      <c r="D94">
        <v>2.536</v>
      </c>
      <c r="E94">
        <v>146</v>
      </c>
      <c r="F94">
        <v>1</v>
      </c>
      <c r="G94">
        <v>1</v>
      </c>
      <c r="H94">
        <v>36</v>
      </c>
      <c r="I94">
        <v>8</v>
      </c>
      <c r="J94">
        <v>2</v>
      </c>
      <c r="K94">
        <v>0</v>
      </c>
      <c r="L94">
        <v>179</v>
      </c>
      <c r="M94">
        <v>1</v>
      </c>
      <c r="N94">
        <v>0</v>
      </c>
      <c r="O94">
        <v>1</v>
      </c>
      <c r="P94">
        <v>1</v>
      </c>
      <c r="Q94">
        <v>0.77664209412023832</v>
      </c>
      <c r="R94">
        <v>0.77664209412023832</v>
      </c>
      <c r="S94">
        <v>0.22335790587976168</v>
      </c>
      <c r="T94">
        <v>-0.25277566006280366</v>
      </c>
      <c r="U94">
        <v>100</v>
      </c>
      <c r="V94">
        <v>0.28759438558732281</v>
      </c>
      <c r="AX94">
        <v>0.72057354166231935</v>
      </c>
      <c r="AY94">
        <v>0</v>
      </c>
      <c r="AZ94">
        <v>1</v>
      </c>
      <c r="BA94">
        <v>43</v>
      </c>
      <c r="BB94">
        <v>47</v>
      </c>
      <c r="BC94">
        <v>0.20370370370370372</v>
      </c>
      <c r="BD94">
        <v>0.51041666666666674</v>
      </c>
      <c r="BE94">
        <v>0</v>
      </c>
    </row>
    <row r="95" spans="1:57" x14ac:dyDescent="0.45">
      <c r="A95">
        <v>12.2</v>
      </c>
      <c r="B95">
        <v>71</v>
      </c>
      <c r="C95">
        <v>13</v>
      </c>
      <c r="D95">
        <v>0.121</v>
      </c>
      <c r="E95">
        <v>116</v>
      </c>
      <c r="F95">
        <v>0</v>
      </c>
      <c r="G95">
        <v>1</v>
      </c>
      <c r="H95">
        <v>34</v>
      </c>
      <c r="I95">
        <v>8</v>
      </c>
      <c r="J95">
        <v>2</v>
      </c>
      <c r="K95">
        <v>1</v>
      </c>
      <c r="L95">
        <v>193</v>
      </c>
      <c r="M95">
        <v>0</v>
      </c>
      <c r="N95">
        <v>1</v>
      </c>
      <c r="O95">
        <v>1</v>
      </c>
      <c r="P95">
        <v>0</v>
      </c>
      <c r="Q95">
        <v>0.33729791662921538</v>
      </c>
      <c r="R95">
        <v>0.33729791662921538</v>
      </c>
      <c r="S95">
        <v>0.66270208337078462</v>
      </c>
      <c r="T95">
        <v>-0.41142973613133926</v>
      </c>
      <c r="U95">
        <v>100</v>
      </c>
      <c r="V95">
        <v>0.50897367775513058</v>
      </c>
      <c r="AX95">
        <v>0.72623678669175584</v>
      </c>
      <c r="AY95">
        <v>0</v>
      </c>
      <c r="AZ95">
        <v>1</v>
      </c>
      <c r="BA95">
        <v>43</v>
      </c>
      <c r="BB95">
        <v>48</v>
      </c>
      <c r="BC95">
        <v>0.20370370370370372</v>
      </c>
      <c r="BD95">
        <v>0.5</v>
      </c>
      <c r="BE95">
        <v>0</v>
      </c>
    </row>
    <row r="96" spans="1:57" x14ac:dyDescent="0.45">
      <c r="A96">
        <v>12.4</v>
      </c>
      <c r="B96">
        <v>57</v>
      </c>
      <c r="C96">
        <v>7</v>
      </c>
      <c r="D96">
        <v>1.476</v>
      </c>
      <c r="E96">
        <v>171</v>
      </c>
      <c r="F96">
        <v>1</v>
      </c>
      <c r="G96">
        <v>0</v>
      </c>
      <c r="H96">
        <v>28</v>
      </c>
      <c r="I96">
        <v>8</v>
      </c>
      <c r="J96">
        <v>2</v>
      </c>
      <c r="K96">
        <v>1</v>
      </c>
      <c r="L96">
        <v>181</v>
      </c>
      <c r="M96">
        <v>1</v>
      </c>
      <c r="N96">
        <v>0</v>
      </c>
      <c r="O96">
        <v>1</v>
      </c>
      <c r="P96">
        <v>1</v>
      </c>
      <c r="Q96">
        <v>0.69703071627759616</v>
      </c>
      <c r="R96">
        <v>0.69703071627759616</v>
      </c>
      <c r="S96">
        <v>0.30296928372240384</v>
      </c>
      <c r="T96">
        <v>-0.36092579992779084</v>
      </c>
      <c r="U96">
        <v>100</v>
      </c>
      <c r="V96">
        <v>0.43465700527571116</v>
      </c>
      <c r="AX96">
        <v>0.72837966733672244</v>
      </c>
      <c r="AY96">
        <v>0</v>
      </c>
      <c r="AZ96">
        <v>1</v>
      </c>
      <c r="BA96">
        <v>43</v>
      </c>
      <c r="BB96">
        <v>49</v>
      </c>
      <c r="BC96">
        <v>0.20370370370370372</v>
      </c>
      <c r="BD96">
        <v>0.48958333333333337</v>
      </c>
      <c r="BE96">
        <v>0</v>
      </c>
    </row>
    <row r="97" spans="1:57" x14ac:dyDescent="0.45">
      <c r="A97">
        <v>12.4</v>
      </c>
      <c r="B97">
        <v>76</v>
      </c>
      <c r="C97">
        <v>19</v>
      </c>
      <c r="D97">
        <v>4.2999999999999997E-2</v>
      </c>
      <c r="E97">
        <v>214</v>
      </c>
      <c r="F97">
        <v>2</v>
      </c>
      <c r="G97">
        <v>1</v>
      </c>
      <c r="H97">
        <v>42</v>
      </c>
      <c r="I97">
        <v>3</v>
      </c>
      <c r="J97">
        <v>3</v>
      </c>
      <c r="K97">
        <v>0</v>
      </c>
      <c r="L97">
        <v>166</v>
      </c>
      <c r="M97">
        <v>1</v>
      </c>
      <c r="N97">
        <v>0</v>
      </c>
      <c r="O97">
        <v>1</v>
      </c>
      <c r="P97">
        <v>1</v>
      </c>
      <c r="Q97">
        <v>0.44357204617974533</v>
      </c>
      <c r="R97">
        <v>0.44357204617974533</v>
      </c>
      <c r="S97">
        <v>0.55642795382025467</v>
      </c>
      <c r="T97">
        <v>-0.8128950413171474</v>
      </c>
      <c r="U97">
        <v>0</v>
      </c>
      <c r="V97">
        <v>1.2544252024276066</v>
      </c>
      <c r="AX97">
        <v>0.73019513626760846</v>
      </c>
      <c r="AY97">
        <v>0</v>
      </c>
      <c r="AZ97">
        <v>1</v>
      </c>
      <c r="BA97">
        <v>43</v>
      </c>
      <c r="BB97">
        <v>50</v>
      </c>
      <c r="BC97">
        <v>0.20370370370370372</v>
      </c>
      <c r="BD97">
        <v>0.47916666666666663</v>
      </c>
      <c r="BE97">
        <v>8.8734567901234424E-3</v>
      </c>
    </row>
    <row r="98" spans="1:57" x14ac:dyDescent="0.45">
      <c r="A98">
        <v>12.5</v>
      </c>
      <c r="B98">
        <v>60</v>
      </c>
      <c r="C98">
        <v>10</v>
      </c>
      <c r="D98">
        <v>0.71199999999999997</v>
      </c>
      <c r="E98">
        <v>171</v>
      </c>
      <c r="F98">
        <v>3</v>
      </c>
      <c r="G98">
        <v>0</v>
      </c>
      <c r="H98">
        <v>33</v>
      </c>
      <c r="I98">
        <v>12</v>
      </c>
      <c r="J98">
        <v>2</v>
      </c>
      <c r="K98">
        <v>1</v>
      </c>
      <c r="L98">
        <v>178</v>
      </c>
      <c r="M98">
        <v>1</v>
      </c>
      <c r="N98">
        <v>0</v>
      </c>
      <c r="O98">
        <v>1</v>
      </c>
      <c r="P98">
        <v>1</v>
      </c>
      <c r="Q98">
        <v>0.74508170160765574</v>
      </c>
      <c r="R98">
        <v>0.74508170160765574</v>
      </c>
      <c r="S98">
        <v>0.25491829839234426</v>
      </c>
      <c r="T98">
        <v>-0.29426140002806078</v>
      </c>
      <c r="U98">
        <v>100</v>
      </c>
      <c r="V98">
        <v>0.34213469186306611</v>
      </c>
      <c r="AX98">
        <v>0.73268148188835902</v>
      </c>
      <c r="AY98">
        <v>1</v>
      </c>
      <c r="AZ98">
        <v>0</v>
      </c>
      <c r="BA98">
        <v>44</v>
      </c>
      <c r="BB98">
        <v>50</v>
      </c>
      <c r="BC98">
        <v>0.18518518518518523</v>
      </c>
      <c r="BD98">
        <v>0.47916666666666663</v>
      </c>
      <c r="BE98">
        <v>0</v>
      </c>
    </row>
    <row r="99" spans="1:57" x14ac:dyDescent="0.45">
      <c r="A99">
        <v>12.5</v>
      </c>
      <c r="B99">
        <v>60</v>
      </c>
      <c r="C99">
        <v>17</v>
      </c>
      <c r="D99">
        <v>1.8</v>
      </c>
      <c r="E99">
        <v>212</v>
      </c>
      <c r="F99">
        <v>2</v>
      </c>
      <c r="G99">
        <v>1</v>
      </c>
      <c r="H99">
        <v>39</v>
      </c>
      <c r="I99">
        <v>9</v>
      </c>
      <c r="J99">
        <v>3</v>
      </c>
      <c r="K99">
        <v>0</v>
      </c>
      <c r="L99">
        <v>171</v>
      </c>
      <c r="M99">
        <v>1</v>
      </c>
      <c r="N99">
        <v>0</v>
      </c>
      <c r="O99">
        <v>1</v>
      </c>
      <c r="P99">
        <v>1</v>
      </c>
      <c r="Q99">
        <v>0.82755094915973404</v>
      </c>
      <c r="R99">
        <v>0.82755094915973404</v>
      </c>
      <c r="S99">
        <v>0.17244905084026596</v>
      </c>
      <c r="T99">
        <v>-0.18928460364472088</v>
      </c>
      <c r="U99">
        <v>100</v>
      </c>
      <c r="V99">
        <v>0.20838481427078856</v>
      </c>
      <c r="AX99">
        <v>0.74036892629833873</v>
      </c>
      <c r="AY99">
        <v>0</v>
      </c>
      <c r="AZ99">
        <v>1</v>
      </c>
      <c r="BA99">
        <v>44</v>
      </c>
      <c r="BB99">
        <v>51</v>
      </c>
      <c r="BC99">
        <v>0.18518518518518523</v>
      </c>
      <c r="BD99">
        <v>0.46875</v>
      </c>
      <c r="BE99">
        <v>0</v>
      </c>
    </row>
    <row r="100" spans="1:57" x14ac:dyDescent="0.45">
      <c r="A100">
        <v>12.5</v>
      </c>
      <c r="B100">
        <v>67</v>
      </c>
      <c r="C100">
        <v>10</v>
      </c>
      <c r="D100">
        <v>0.85599999999999998</v>
      </c>
      <c r="E100">
        <v>91</v>
      </c>
      <c r="F100">
        <v>3</v>
      </c>
      <c r="G100">
        <v>0</v>
      </c>
      <c r="H100">
        <v>33</v>
      </c>
      <c r="I100">
        <v>1</v>
      </c>
      <c r="J100">
        <v>3</v>
      </c>
      <c r="K100">
        <v>0</v>
      </c>
      <c r="L100">
        <v>188</v>
      </c>
      <c r="M100">
        <v>1</v>
      </c>
      <c r="N100">
        <v>0</v>
      </c>
      <c r="O100">
        <v>1</v>
      </c>
      <c r="P100">
        <v>1</v>
      </c>
      <c r="Q100">
        <v>0.75600983785627318</v>
      </c>
      <c r="R100">
        <v>0.75600983785627318</v>
      </c>
      <c r="S100">
        <v>0.24399016214372682</v>
      </c>
      <c r="T100">
        <v>-0.27970088984987451</v>
      </c>
      <c r="U100">
        <v>100</v>
      </c>
      <c r="V100">
        <v>0.32273410996288165</v>
      </c>
      <c r="AX100">
        <v>0.74508170160765574</v>
      </c>
      <c r="AY100">
        <v>0</v>
      </c>
      <c r="AZ100">
        <v>1</v>
      </c>
      <c r="BA100">
        <v>44</v>
      </c>
      <c r="BB100">
        <v>52</v>
      </c>
      <c r="BC100">
        <v>0.18518518518518523</v>
      </c>
      <c r="BD100">
        <v>0.45833333333333337</v>
      </c>
      <c r="BE100">
        <v>8.487654320987692E-3</v>
      </c>
    </row>
    <row r="101" spans="1:57" x14ac:dyDescent="0.45">
      <c r="A101">
        <v>12.7</v>
      </c>
      <c r="B101">
        <v>51</v>
      </c>
      <c r="C101">
        <v>7</v>
      </c>
      <c r="D101">
        <v>0.17199999999999999</v>
      </c>
      <c r="E101">
        <v>117</v>
      </c>
      <c r="F101">
        <v>5</v>
      </c>
      <c r="G101">
        <v>1</v>
      </c>
      <c r="H101">
        <v>33</v>
      </c>
      <c r="I101">
        <v>11</v>
      </c>
      <c r="J101">
        <v>5</v>
      </c>
      <c r="K101">
        <v>0</v>
      </c>
      <c r="L101">
        <v>184</v>
      </c>
      <c r="M101">
        <v>1</v>
      </c>
      <c r="N101">
        <v>0</v>
      </c>
      <c r="O101">
        <v>1</v>
      </c>
      <c r="P101">
        <v>1</v>
      </c>
      <c r="Q101">
        <v>0.72837966733672244</v>
      </c>
      <c r="R101">
        <v>0.72837966733672244</v>
      </c>
      <c r="S101">
        <v>0.27162033266327756</v>
      </c>
      <c r="T101">
        <v>-0.31693284566337293</v>
      </c>
      <c r="U101">
        <v>100</v>
      </c>
      <c r="V101">
        <v>0.3729103719444028</v>
      </c>
      <c r="AX101">
        <v>0.7539648783511681</v>
      </c>
      <c r="AY101">
        <v>1</v>
      </c>
      <c r="AZ101">
        <v>0</v>
      </c>
      <c r="BA101">
        <v>45</v>
      </c>
      <c r="BB101">
        <v>52</v>
      </c>
      <c r="BC101">
        <v>0.16666666666666663</v>
      </c>
      <c r="BD101">
        <v>0.45833333333333337</v>
      </c>
      <c r="BE101">
        <v>0</v>
      </c>
    </row>
    <row r="102" spans="1:57" x14ac:dyDescent="0.45">
      <c r="A102">
        <v>12.7</v>
      </c>
      <c r="B102">
        <v>65</v>
      </c>
      <c r="C102">
        <v>6</v>
      </c>
      <c r="D102">
        <v>0.89900000000000002</v>
      </c>
      <c r="E102">
        <v>165</v>
      </c>
      <c r="F102">
        <v>1</v>
      </c>
      <c r="G102">
        <v>1</v>
      </c>
      <c r="H102">
        <v>60</v>
      </c>
      <c r="I102">
        <v>9</v>
      </c>
      <c r="J102">
        <v>5</v>
      </c>
      <c r="K102">
        <v>0</v>
      </c>
      <c r="L102">
        <v>174</v>
      </c>
      <c r="M102">
        <v>0</v>
      </c>
      <c r="N102">
        <v>1</v>
      </c>
      <c r="O102">
        <v>1</v>
      </c>
      <c r="P102">
        <v>0</v>
      </c>
      <c r="Q102">
        <v>8.3596733764287307E-2</v>
      </c>
      <c r="R102">
        <v>8.3596733764287307E-2</v>
      </c>
      <c r="S102">
        <v>0.91640326623571267</v>
      </c>
      <c r="T102">
        <v>-8.7298764206057269E-2</v>
      </c>
      <c r="U102">
        <v>100</v>
      </c>
      <c r="V102">
        <v>9.1222649290279789E-2</v>
      </c>
      <c r="AX102">
        <v>0.75600983785627318</v>
      </c>
      <c r="AY102">
        <v>0</v>
      </c>
      <c r="AZ102">
        <v>1</v>
      </c>
      <c r="BA102">
        <v>45</v>
      </c>
      <c r="BB102">
        <v>53</v>
      </c>
      <c r="BC102">
        <v>0.16666666666666663</v>
      </c>
      <c r="BD102">
        <v>0.44791666666666663</v>
      </c>
      <c r="BE102">
        <v>8.2947530864197396E-3</v>
      </c>
    </row>
    <row r="103" spans="1:57" x14ac:dyDescent="0.45">
      <c r="A103">
        <v>12.8</v>
      </c>
      <c r="B103">
        <v>70</v>
      </c>
      <c r="C103">
        <v>13</v>
      </c>
      <c r="D103">
        <v>1.4159999999999999</v>
      </c>
      <c r="E103">
        <v>209</v>
      </c>
      <c r="F103">
        <v>2</v>
      </c>
      <c r="G103">
        <v>1</v>
      </c>
      <c r="H103">
        <v>45</v>
      </c>
      <c r="I103">
        <v>6</v>
      </c>
      <c r="J103">
        <v>3</v>
      </c>
      <c r="K103">
        <v>0</v>
      </c>
      <c r="L103">
        <v>175</v>
      </c>
      <c r="M103">
        <v>1</v>
      </c>
      <c r="N103">
        <v>0</v>
      </c>
      <c r="O103">
        <v>1</v>
      </c>
      <c r="P103">
        <v>1</v>
      </c>
      <c r="Q103">
        <v>0.70107533132855837</v>
      </c>
      <c r="R103">
        <v>0.70107533132855837</v>
      </c>
      <c r="S103">
        <v>0.29892466867144163</v>
      </c>
      <c r="T103">
        <v>-0.35513993505568442</v>
      </c>
      <c r="U103">
        <v>100</v>
      </c>
      <c r="V103">
        <v>0.42638024091501064</v>
      </c>
      <c r="AX103">
        <v>0.75669415551079489</v>
      </c>
      <c r="AY103">
        <v>1</v>
      </c>
      <c r="AZ103">
        <v>0</v>
      </c>
      <c r="BA103">
        <v>46</v>
      </c>
      <c r="BB103">
        <v>53</v>
      </c>
      <c r="BC103">
        <v>0.14814814814814814</v>
      </c>
      <c r="BD103">
        <v>0.44791666666666663</v>
      </c>
      <c r="BE103">
        <v>8.2947530864197396E-3</v>
      </c>
    </row>
    <row r="104" spans="1:57" x14ac:dyDescent="0.45">
      <c r="A104">
        <v>12.9</v>
      </c>
      <c r="B104">
        <v>60</v>
      </c>
      <c r="C104">
        <v>5</v>
      </c>
      <c r="D104">
        <v>1.0720000000000001</v>
      </c>
      <c r="E104">
        <v>178</v>
      </c>
      <c r="F104">
        <v>2</v>
      </c>
      <c r="G104">
        <v>1</v>
      </c>
      <c r="H104">
        <v>38</v>
      </c>
      <c r="I104">
        <v>13</v>
      </c>
      <c r="J104">
        <v>2</v>
      </c>
      <c r="K104">
        <v>1</v>
      </c>
      <c r="L104">
        <v>183</v>
      </c>
      <c r="M104">
        <v>1</v>
      </c>
      <c r="N104">
        <v>0</v>
      </c>
      <c r="O104">
        <v>1</v>
      </c>
      <c r="P104">
        <v>1</v>
      </c>
      <c r="Q104">
        <v>0.54777625622963433</v>
      </c>
      <c r="R104">
        <v>0.54777625622963433</v>
      </c>
      <c r="S104">
        <v>0.45222374377036567</v>
      </c>
      <c r="T104">
        <v>-0.60188836695957393</v>
      </c>
      <c r="U104">
        <v>100</v>
      </c>
      <c r="V104">
        <v>0.82556288014935075</v>
      </c>
      <c r="AX104">
        <v>0.76267686134553681</v>
      </c>
      <c r="AY104">
        <v>1</v>
      </c>
      <c r="AZ104">
        <v>0</v>
      </c>
      <c r="BA104">
        <v>47</v>
      </c>
      <c r="BB104">
        <v>53</v>
      </c>
      <c r="BC104">
        <v>0.12962962962962965</v>
      </c>
      <c r="BD104">
        <v>0.44791666666666663</v>
      </c>
      <c r="BE104">
        <v>8.2947530864197396E-3</v>
      </c>
    </row>
    <row r="105" spans="1:57" x14ac:dyDescent="0.45">
      <c r="A105">
        <v>13.1</v>
      </c>
      <c r="B105">
        <v>61</v>
      </c>
      <c r="C105">
        <v>7</v>
      </c>
      <c r="D105">
        <v>0.66200000000000003</v>
      </c>
      <c r="E105">
        <v>124</v>
      </c>
      <c r="F105">
        <v>2</v>
      </c>
      <c r="G105">
        <v>1</v>
      </c>
      <c r="H105">
        <v>52</v>
      </c>
      <c r="I105">
        <v>15</v>
      </c>
      <c r="J105">
        <v>3</v>
      </c>
      <c r="K105">
        <v>0</v>
      </c>
      <c r="L105">
        <v>191</v>
      </c>
      <c r="M105">
        <v>1</v>
      </c>
      <c r="N105">
        <v>0</v>
      </c>
      <c r="O105">
        <v>1</v>
      </c>
      <c r="P105">
        <v>1</v>
      </c>
      <c r="Q105">
        <v>0.51708949875272481</v>
      </c>
      <c r="R105">
        <v>0.51708949875272481</v>
      </c>
      <c r="S105">
        <v>0.48291050124727519</v>
      </c>
      <c r="T105">
        <v>-0.65953930774841241</v>
      </c>
      <c r="U105">
        <v>100</v>
      </c>
      <c r="V105">
        <v>0.93390119585121534</v>
      </c>
      <c r="AX105">
        <v>0.76363825505761584</v>
      </c>
      <c r="AY105">
        <v>1</v>
      </c>
      <c r="AZ105">
        <v>0</v>
      </c>
      <c r="BA105">
        <v>48</v>
      </c>
      <c r="BB105">
        <v>53</v>
      </c>
      <c r="BC105">
        <v>0.11111111111111116</v>
      </c>
      <c r="BD105">
        <v>0.44791666666666663</v>
      </c>
      <c r="BE105">
        <v>0</v>
      </c>
    </row>
    <row r="106" spans="1:57" x14ac:dyDescent="0.45">
      <c r="A106">
        <v>13.1</v>
      </c>
      <c r="B106">
        <v>61</v>
      </c>
      <c r="C106">
        <v>7</v>
      </c>
      <c r="D106">
        <v>0.96</v>
      </c>
      <c r="E106">
        <v>213</v>
      </c>
      <c r="F106">
        <v>2</v>
      </c>
      <c r="G106">
        <v>1</v>
      </c>
      <c r="H106">
        <v>30</v>
      </c>
      <c r="I106">
        <v>10</v>
      </c>
      <c r="J106">
        <v>5</v>
      </c>
      <c r="K106">
        <v>1</v>
      </c>
      <c r="L106">
        <v>173</v>
      </c>
      <c r="M106">
        <v>1</v>
      </c>
      <c r="N106">
        <v>0</v>
      </c>
      <c r="O106">
        <v>1</v>
      </c>
      <c r="P106">
        <v>1</v>
      </c>
      <c r="Q106">
        <v>0.4621849902576769</v>
      </c>
      <c r="R106">
        <v>0.4621849902576769</v>
      </c>
      <c r="S106">
        <v>0.5378150097423231</v>
      </c>
      <c r="T106">
        <v>-0.77179005623066188</v>
      </c>
      <c r="U106">
        <v>0</v>
      </c>
      <c r="V106">
        <v>1.1636358191608105</v>
      </c>
      <c r="AX106">
        <v>0.76829277980532551</v>
      </c>
      <c r="AY106">
        <v>0</v>
      </c>
      <c r="AZ106">
        <v>1</v>
      </c>
      <c r="BA106">
        <v>48</v>
      </c>
      <c r="BB106">
        <v>54</v>
      </c>
      <c r="BC106">
        <v>0.11111111111111116</v>
      </c>
      <c r="BD106">
        <v>0.4375</v>
      </c>
      <c r="BE106">
        <v>0</v>
      </c>
    </row>
    <row r="107" spans="1:57" x14ac:dyDescent="0.45">
      <c r="A107">
        <v>13.2</v>
      </c>
      <c r="B107">
        <v>73</v>
      </c>
      <c r="C107">
        <v>15</v>
      </c>
      <c r="D107">
        <v>1.8360000000000001</v>
      </c>
      <c r="E107">
        <v>169</v>
      </c>
      <c r="F107">
        <v>0</v>
      </c>
      <c r="G107">
        <v>1</v>
      </c>
      <c r="H107">
        <v>36</v>
      </c>
      <c r="I107">
        <v>7</v>
      </c>
      <c r="J107">
        <v>2</v>
      </c>
      <c r="K107">
        <v>1</v>
      </c>
      <c r="L107">
        <v>187</v>
      </c>
      <c r="M107">
        <v>0</v>
      </c>
      <c r="N107">
        <v>1</v>
      </c>
      <c r="O107">
        <v>1</v>
      </c>
      <c r="P107">
        <v>0</v>
      </c>
      <c r="Q107">
        <v>0.58485098643486122</v>
      </c>
      <c r="R107">
        <v>0.58485098643486122</v>
      </c>
      <c r="S107">
        <v>0.41514901356513878</v>
      </c>
      <c r="T107">
        <v>-0.87911775436956452</v>
      </c>
      <c r="U107">
        <v>0</v>
      </c>
      <c r="V107">
        <v>1.4087736386806937</v>
      </c>
      <c r="AX107">
        <v>0.77501908186226443</v>
      </c>
      <c r="AY107">
        <v>0</v>
      </c>
      <c r="AZ107">
        <v>1</v>
      </c>
      <c r="BA107">
        <v>48</v>
      </c>
      <c r="BB107">
        <v>55</v>
      </c>
      <c r="BC107">
        <v>0.11111111111111116</v>
      </c>
      <c r="BD107">
        <v>0.42708333333333337</v>
      </c>
      <c r="BE107">
        <v>0</v>
      </c>
    </row>
    <row r="108" spans="1:57" x14ac:dyDescent="0.45">
      <c r="A108">
        <v>13.3</v>
      </c>
      <c r="B108">
        <v>58</v>
      </c>
      <c r="C108">
        <v>6</v>
      </c>
      <c r="D108">
        <v>0.40300000000000002</v>
      </c>
      <c r="E108">
        <v>157</v>
      </c>
      <c r="F108">
        <v>2</v>
      </c>
      <c r="G108">
        <v>1</v>
      </c>
      <c r="H108">
        <v>35</v>
      </c>
      <c r="I108">
        <v>16</v>
      </c>
      <c r="J108">
        <v>1</v>
      </c>
      <c r="K108">
        <v>1</v>
      </c>
      <c r="L108">
        <v>180</v>
      </c>
      <c r="M108">
        <v>0</v>
      </c>
      <c r="N108">
        <v>1</v>
      </c>
      <c r="O108">
        <v>1</v>
      </c>
      <c r="P108">
        <v>0</v>
      </c>
      <c r="Q108">
        <v>0.45371801049022109</v>
      </c>
      <c r="R108">
        <v>0.45371801049022109</v>
      </c>
      <c r="S108">
        <v>0.54628198950977891</v>
      </c>
      <c r="T108">
        <v>-0.6046199722553941</v>
      </c>
      <c r="U108">
        <v>100</v>
      </c>
      <c r="V108">
        <v>0.83055641445799333</v>
      </c>
      <c r="AX108">
        <v>0.77545308186482864</v>
      </c>
      <c r="AY108">
        <v>0</v>
      </c>
      <c r="AZ108">
        <v>1</v>
      </c>
      <c r="BA108">
        <v>48</v>
      </c>
      <c r="BB108">
        <v>56</v>
      </c>
      <c r="BC108">
        <v>0.11111111111111116</v>
      </c>
      <c r="BD108">
        <v>0.41666666666666663</v>
      </c>
      <c r="BE108">
        <v>0</v>
      </c>
    </row>
    <row r="109" spans="1:57" x14ac:dyDescent="0.45">
      <c r="A109">
        <v>13.4</v>
      </c>
      <c r="B109">
        <v>71</v>
      </c>
      <c r="C109">
        <v>5</v>
      </c>
      <c r="D109">
        <v>1.28</v>
      </c>
      <c r="E109">
        <v>141</v>
      </c>
      <c r="F109">
        <v>2</v>
      </c>
      <c r="G109">
        <v>1</v>
      </c>
      <c r="H109">
        <v>28</v>
      </c>
      <c r="I109">
        <v>9</v>
      </c>
      <c r="J109">
        <v>1</v>
      </c>
      <c r="K109">
        <v>1</v>
      </c>
      <c r="L109">
        <v>186</v>
      </c>
      <c r="M109">
        <v>0</v>
      </c>
      <c r="N109">
        <v>1</v>
      </c>
      <c r="O109">
        <v>1</v>
      </c>
      <c r="P109">
        <v>0</v>
      </c>
      <c r="Q109">
        <v>0.73268148188835902</v>
      </c>
      <c r="R109">
        <v>0.73268148188835902</v>
      </c>
      <c r="S109">
        <v>0.26731851811164098</v>
      </c>
      <c r="T109">
        <v>-1.3193143798544047</v>
      </c>
      <c r="U109">
        <v>0</v>
      </c>
      <c r="V109">
        <v>2.7408556917944873</v>
      </c>
      <c r="AX109">
        <v>0.77664209412023832</v>
      </c>
      <c r="AY109">
        <v>0</v>
      </c>
      <c r="AZ109">
        <v>1</v>
      </c>
      <c r="BA109">
        <v>48</v>
      </c>
      <c r="BB109">
        <v>57</v>
      </c>
      <c r="BC109">
        <v>0.11111111111111116</v>
      </c>
      <c r="BD109">
        <v>0.40625</v>
      </c>
      <c r="BE109">
        <v>0</v>
      </c>
    </row>
    <row r="110" spans="1:57" x14ac:dyDescent="0.45">
      <c r="A110">
        <v>13.6</v>
      </c>
      <c r="B110">
        <v>66</v>
      </c>
      <c r="C110">
        <v>17</v>
      </c>
      <c r="D110">
        <v>2.62</v>
      </c>
      <c r="E110">
        <v>103</v>
      </c>
      <c r="F110">
        <v>2</v>
      </c>
      <c r="G110">
        <v>1</v>
      </c>
      <c r="H110">
        <v>39</v>
      </c>
      <c r="I110">
        <v>8</v>
      </c>
      <c r="J110">
        <v>3</v>
      </c>
      <c r="K110">
        <v>0</v>
      </c>
      <c r="L110">
        <v>172</v>
      </c>
      <c r="M110">
        <v>0</v>
      </c>
      <c r="N110">
        <v>1</v>
      </c>
      <c r="O110">
        <v>1</v>
      </c>
      <c r="P110">
        <v>0</v>
      </c>
      <c r="Q110">
        <v>0.61238294122129766</v>
      </c>
      <c r="R110">
        <v>0.61238294122129766</v>
      </c>
      <c r="S110">
        <v>0.38761705877870234</v>
      </c>
      <c r="T110">
        <v>-0.94773738863703294</v>
      </c>
      <c r="U110">
        <v>0</v>
      </c>
      <c r="V110">
        <v>1.5798658169245288</v>
      </c>
      <c r="AX110">
        <v>0.77866915265899206</v>
      </c>
      <c r="AY110">
        <v>0</v>
      </c>
      <c r="AZ110">
        <v>1</v>
      </c>
      <c r="BA110">
        <v>48</v>
      </c>
      <c r="BB110">
        <v>58</v>
      </c>
      <c r="BC110">
        <v>0.11111111111111116</v>
      </c>
      <c r="BD110">
        <v>0.39583333333333337</v>
      </c>
      <c r="BE110">
        <v>7.3302469135802803E-3</v>
      </c>
    </row>
    <row r="111" spans="1:57" x14ac:dyDescent="0.45">
      <c r="A111">
        <v>13.8</v>
      </c>
      <c r="B111">
        <v>63</v>
      </c>
      <c r="C111">
        <v>12</v>
      </c>
      <c r="D111">
        <v>0.61199999999999999</v>
      </c>
      <c r="E111">
        <v>148</v>
      </c>
      <c r="F111">
        <v>3</v>
      </c>
      <c r="G111">
        <v>0</v>
      </c>
      <c r="H111">
        <v>35</v>
      </c>
      <c r="I111">
        <v>10</v>
      </c>
      <c r="J111">
        <v>2</v>
      </c>
      <c r="K111">
        <v>0</v>
      </c>
      <c r="L111">
        <v>185</v>
      </c>
      <c r="M111">
        <v>1</v>
      </c>
      <c r="N111">
        <v>0</v>
      </c>
      <c r="O111">
        <v>1</v>
      </c>
      <c r="P111">
        <v>1</v>
      </c>
      <c r="Q111">
        <v>0.8886305062569374</v>
      </c>
      <c r="R111">
        <v>0.8886305062569374</v>
      </c>
      <c r="S111">
        <v>0.1113694937430626</v>
      </c>
      <c r="T111">
        <v>-0.11807375837308287</v>
      </c>
      <c r="U111">
        <v>100</v>
      </c>
      <c r="V111">
        <v>0.12532711060322452</v>
      </c>
      <c r="AX111">
        <v>0.78046477213639232</v>
      </c>
      <c r="AY111">
        <v>1</v>
      </c>
      <c r="AZ111">
        <v>0</v>
      </c>
      <c r="BA111">
        <v>49</v>
      </c>
      <c r="BB111">
        <v>58</v>
      </c>
      <c r="BC111">
        <v>9.259259259259256E-2</v>
      </c>
      <c r="BD111">
        <v>0.39583333333333337</v>
      </c>
      <c r="BE111">
        <v>0</v>
      </c>
    </row>
    <row r="112" spans="1:57" x14ac:dyDescent="0.45">
      <c r="A112">
        <v>13.9</v>
      </c>
      <c r="B112">
        <v>66</v>
      </c>
      <c r="C112">
        <v>7</v>
      </c>
      <c r="D112">
        <v>2.2850000000000001</v>
      </c>
      <c r="E112">
        <v>200</v>
      </c>
      <c r="F112">
        <v>3</v>
      </c>
      <c r="G112">
        <v>1</v>
      </c>
      <c r="H112">
        <v>32</v>
      </c>
      <c r="I112">
        <v>9</v>
      </c>
      <c r="J112">
        <v>2</v>
      </c>
      <c r="K112">
        <v>0</v>
      </c>
      <c r="L112">
        <v>177</v>
      </c>
      <c r="M112">
        <v>1</v>
      </c>
      <c r="N112">
        <v>0</v>
      </c>
      <c r="O112">
        <v>1</v>
      </c>
      <c r="P112">
        <v>1</v>
      </c>
      <c r="Q112">
        <v>0.95066687702333141</v>
      </c>
      <c r="R112">
        <v>0.95066687702333141</v>
      </c>
      <c r="S112">
        <v>4.9333122976668586E-2</v>
      </c>
      <c r="T112">
        <v>-5.0591564843295661E-2</v>
      </c>
      <c r="U112">
        <v>100</v>
      </c>
      <c r="V112">
        <v>5.1893175379305705E-2</v>
      </c>
      <c r="AX112">
        <v>0.78180749178384834</v>
      </c>
      <c r="AY112">
        <v>0</v>
      </c>
      <c r="AZ112">
        <v>1</v>
      </c>
      <c r="BA112">
        <v>49</v>
      </c>
      <c r="BB112">
        <v>59</v>
      </c>
      <c r="BC112">
        <v>9.259259259259256E-2</v>
      </c>
      <c r="BD112">
        <v>0.38541666666666663</v>
      </c>
      <c r="BE112">
        <v>0</v>
      </c>
    </row>
    <row r="113" spans="1:57" x14ac:dyDescent="0.45">
      <c r="A113">
        <v>14</v>
      </c>
      <c r="B113">
        <v>56</v>
      </c>
      <c r="C113">
        <v>7</v>
      </c>
      <c r="D113">
        <v>0.91100000000000003</v>
      </c>
      <c r="E113">
        <v>134</v>
      </c>
      <c r="F113">
        <v>2</v>
      </c>
      <c r="G113">
        <v>0</v>
      </c>
      <c r="H113">
        <v>30</v>
      </c>
      <c r="I113">
        <v>13</v>
      </c>
      <c r="J113">
        <v>1</v>
      </c>
      <c r="K113">
        <v>1</v>
      </c>
      <c r="L113">
        <v>185</v>
      </c>
      <c r="M113">
        <v>1</v>
      </c>
      <c r="N113">
        <v>0</v>
      </c>
      <c r="O113">
        <v>1</v>
      </c>
      <c r="P113">
        <v>1</v>
      </c>
      <c r="Q113">
        <v>0.64758739994350456</v>
      </c>
      <c r="R113">
        <v>0.64758739994350456</v>
      </c>
      <c r="S113">
        <v>0.35241260005649544</v>
      </c>
      <c r="T113">
        <v>-0.4345015139097777</v>
      </c>
      <c r="U113">
        <v>100</v>
      </c>
      <c r="V113">
        <v>0.54419310827733813</v>
      </c>
      <c r="AX113">
        <v>0.78561045698723486</v>
      </c>
      <c r="AY113">
        <v>0</v>
      </c>
      <c r="AZ113">
        <v>1</v>
      </c>
      <c r="BA113">
        <v>49</v>
      </c>
      <c r="BB113">
        <v>60</v>
      </c>
      <c r="BC113">
        <v>9.259259259259256E-2</v>
      </c>
      <c r="BD113">
        <v>0.375</v>
      </c>
      <c r="BE113">
        <v>0</v>
      </c>
    </row>
    <row r="114" spans="1:57" x14ac:dyDescent="0.45">
      <c r="A114">
        <v>14</v>
      </c>
      <c r="B114">
        <v>59</v>
      </c>
      <c r="C114">
        <v>5</v>
      </c>
      <c r="D114">
        <v>1.159</v>
      </c>
      <c r="E114">
        <v>196</v>
      </c>
      <c r="F114">
        <v>1</v>
      </c>
      <c r="G114">
        <v>0</v>
      </c>
      <c r="H114">
        <v>43</v>
      </c>
      <c r="I114">
        <v>15</v>
      </c>
      <c r="J114">
        <v>5</v>
      </c>
      <c r="K114">
        <v>0</v>
      </c>
      <c r="L114">
        <v>184</v>
      </c>
      <c r="M114">
        <v>1</v>
      </c>
      <c r="N114">
        <v>0</v>
      </c>
      <c r="O114">
        <v>1</v>
      </c>
      <c r="P114">
        <v>1</v>
      </c>
      <c r="Q114">
        <v>0.77501908186226443</v>
      </c>
      <c r="R114">
        <v>0.77501908186226443</v>
      </c>
      <c r="S114">
        <v>0.22498091813773557</v>
      </c>
      <c r="T114">
        <v>-0.25486762817413999</v>
      </c>
      <c r="U114">
        <v>100</v>
      </c>
      <c r="V114">
        <v>0.2902908114173619</v>
      </c>
      <c r="AX114">
        <v>0.79121645848972444</v>
      </c>
      <c r="AY114">
        <v>0</v>
      </c>
      <c r="AZ114">
        <v>1</v>
      </c>
      <c r="BA114">
        <v>49</v>
      </c>
      <c r="BB114">
        <v>61</v>
      </c>
      <c r="BC114">
        <v>9.259259259259256E-2</v>
      </c>
      <c r="BD114">
        <v>0.36458333333333337</v>
      </c>
      <c r="BE114">
        <v>0</v>
      </c>
    </row>
    <row r="115" spans="1:57" x14ac:dyDescent="0.45">
      <c r="A115">
        <v>14</v>
      </c>
      <c r="B115">
        <v>70</v>
      </c>
      <c r="C115">
        <v>5</v>
      </c>
      <c r="D115">
        <v>0.29099999999999998</v>
      </c>
      <c r="E115">
        <v>182</v>
      </c>
      <c r="F115">
        <v>3</v>
      </c>
      <c r="G115">
        <v>1</v>
      </c>
      <c r="H115">
        <v>31</v>
      </c>
      <c r="I115">
        <v>6</v>
      </c>
      <c r="J115">
        <v>2</v>
      </c>
      <c r="K115">
        <v>1</v>
      </c>
      <c r="L115">
        <v>173</v>
      </c>
      <c r="M115">
        <v>1</v>
      </c>
      <c r="N115">
        <v>0</v>
      </c>
      <c r="O115">
        <v>1</v>
      </c>
      <c r="P115">
        <v>1</v>
      </c>
      <c r="Q115">
        <v>0.31945575061346726</v>
      </c>
      <c r="R115">
        <v>0.31945575061346726</v>
      </c>
      <c r="S115">
        <v>0.6805442493865328</v>
      </c>
      <c r="T115">
        <v>-1.1411365104884639</v>
      </c>
      <c r="U115">
        <v>0</v>
      </c>
      <c r="V115">
        <v>2.1303239903481117</v>
      </c>
      <c r="AX115">
        <v>0.79319138330945305</v>
      </c>
      <c r="AY115">
        <v>0</v>
      </c>
      <c r="AZ115">
        <v>1</v>
      </c>
      <c r="BA115">
        <v>49</v>
      </c>
      <c r="BB115">
        <v>62</v>
      </c>
      <c r="BC115">
        <v>9.259259259259256E-2</v>
      </c>
      <c r="BD115">
        <v>0.35416666666666663</v>
      </c>
      <c r="BE115">
        <v>0</v>
      </c>
    </row>
    <row r="116" spans="1:57" x14ac:dyDescent="0.45">
      <c r="A116">
        <v>14</v>
      </c>
      <c r="B116">
        <v>74</v>
      </c>
      <c r="C116">
        <v>18</v>
      </c>
      <c r="D116">
        <v>4.3999999999999997E-2</v>
      </c>
      <c r="E116">
        <v>175</v>
      </c>
      <c r="F116">
        <v>3</v>
      </c>
      <c r="G116">
        <v>1</v>
      </c>
      <c r="H116">
        <v>39</v>
      </c>
      <c r="I116">
        <v>7</v>
      </c>
      <c r="J116">
        <v>3</v>
      </c>
      <c r="K116">
        <v>0</v>
      </c>
      <c r="L116">
        <v>187</v>
      </c>
      <c r="M116">
        <v>1</v>
      </c>
      <c r="N116">
        <v>0</v>
      </c>
      <c r="O116">
        <v>1</v>
      </c>
      <c r="P116">
        <v>1</v>
      </c>
      <c r="Q116">
        <v>0.79121645848972444</v>
      </c>
      <c r="R116">
        <v>0.79121645848972444</v>
      </c>
      <c r="S116">
        <v>0.20878354151027556</v>
      </c>
      <c r="T116">
        <v>-0.23418369695656871</v>
      </c>
      <c r="U116">
        <v>100</v>
      </c>
      <c r="V116">
        <v>0.26387664117705795</v>
      </c>
      <c r="AX116">
        <v>0.79377230814388156</v>
      </c>
      <c r="AY116">
        <v>0</v>
      </c>
      <c r="AZ116">
        <v>1</v>
      </c>
      <c r="BA116">
        <v>49</v>
      </c>
      <c r="BB116">
        <v>63</v>
      </c>
      <c r="BC116">
        <v>9.259259259259256E-2</v>
      </c>
      <c r="BD116">
        <v>0.34375</v>
      </c>
      <c r="BE116">
        <v>0</v>
      </c>
    </row>
    <row r="117" spans="1:57" x14ac:dyDescent="0.45">
      <c r="A117">
        <v>14.1</v>
      </c>
      <c r="B117">
        <v>88</v>
      </c>
      <c r="C117">
        <v>5</v>
      </c>
      <c r="D117">
        <v>0.504</v>
      </c>
      <c r="E117">
        <v>253</v>
      </c>
      <c r="F117">
        <v>3</v>
      </c>
      <c r="G117">
        <v>1</v>
      </c>
      <c r="H117">
        <v>42</v>
      </c>
      <c r="I117">
        <v>9</v>
      </c>
      <c r="J117">
        <v>3</v>
      </c>
      <c r="K117">
        <v>1</v>
      </c>
      <c r="L117">
        <v>172</v>
      </c>
      <c r="M117">
        <v>0</v>
      </c>
      <c r="N117">
        <v>1</v>
      </c>
      <c r="O117">
        <v>1</v>
      </c>
      <c r="P117">
        <v>0</v>
      </c>
      <c r="Q117">
        <v>0.57856247041872799</v>
      </c>
      <c r="R117">
        <v>0.57856247041872799</v>
      </c>
      <c r="S117">
        <v>0.42143752958127201</v>
      </c>
      <c r="T117">
        <v>-0.86408372229597707</v>
      </c>
      <c r="U117">
        <v>0</v>
      </c>
      <c r="V117">
        <v>1.3728309175349682</v>
      </c>
      <c r="AX117">
        <v>0.79896336347254482</v>
      </c>
      <c r="AY117">
        <v>0</v>
      </c>
      <c r="AZ117">
        <v>1</v>
      </c>
      <c r="BA117">
        <v>49</v>
      </c>
      <c r="BB117">
        <v>64</v>
      </c>
      <c r="BC117">
        <v>9.259259259259256E-2</v>
      </c>
      <c r="BD117">
        <v>0.33333333333333337</v>
      </c>
      <c r="BE117">
        <v>6.1728395061728305E-3</v>
      </c>
    </row>
    <row r="118" spans="1:57" x14ac:dyDescent="0.45">
      <c r="A118">
        <v>14.4</v>
      </c>
      <c r="B118">
        <v>75</v>
      </c>
      <c r="C118">
        <v>5</v>
      </c>
      <c r="D118">
        <v>0.61199999999999999</v>
      </c>
      <c r="E118">
        <v>156</v>
      </c>
      <c r="F118">
        <v>5</v>
      </c>
      <c r="G118">
        <v>1</v>
      </c>
      <c r="H118">
        <v>42</v>
      </c>
      <c r="I118">
        <v>15</v>
      </c>
      <c r="J118">
        <v>4</v>
      </c>
      <c r="K118">
        <v>1</v>
      </c>
      <c r="L118">
        <v>193</v>
      </c>
      <c r="M118">
        <v>0</v>
      </c>
      <c r="N118">
        <v>1</v>
      </c>
      <c r="O118">
        <v>1</v>
      </c>
      <c r="P118">
        <v>0</v>
      </c>
      <c r="Q118">
        <v>0.78046477213639232</v>
      </c>
      <c r="R118">
        <v>0.78046477213639232</v>
      </c>
      <c r="S118">
        <v>0.21953522786360768</v>
      </c>
      <c r="T118">
        <v>-1.5162425679383214</v>
      </c>
      <c r="U118">
        <v>0</v>
      </c>
      <c r="V118">
        <v>3.5550776052273378</v>
      </c>
      <c r="AX118">
        <v>0.79967566334037588</v>
      </c>
      <c r="AY118">
        <v>1</v>
      </c>
      <c r="AZ118">
        <v>0</v>
      </c>
      <c r="BA118">
        <v>50</v>
      </c>
      <c r="BB118">
        <v>64</v>
      </c>
      <c r="BC118">
        <v>7.407407407407407E-2</v>
      </c>
      <c r="BD118">
        <v>0.33333333333333337</v>
      </c>
      <c r="BE118">
        <v>0</v>
      </c>
    </row>
    <row r="119" spans="1:57" x14ac:dyDescent="0.45">
      <c r="A119">
        <v>14.4</v>
      </c>
      <c r="B119">
        <v>83</v>
      </c>
      <c r="C119">
        <v>22</v>
      </c>
      <c r="D119">
        <v>0.93600000000000005</v>
      </c>
      <c r="E119">
        <v>203</v>
      </c>
      <c r="F119">
        <v>2</v>
      </c>
      <c r="G119">
        <v>0</v>
      </c>
      <c r="H119">
        <v>45</v>
      </c>
      <c r="I119">
        <v>9</v>
      </c>
      <c r="J119">
        <v>3</v>
      </c>
      <c r="K119">
        <v>0</v>
      </c>
      <c r="L119">
        <v>178</v>
      </c>
      <c r="M119">
        <v>1</v>
      </c>
      <c r="N119">
        <v>0</v>
      </c>
      <c r="O119">
        <v>1</v>
      </c>
      <c r="P119">
        <v>1</v>
      </c>
      <c r="Q119">
        <v>0.87546585075334493</v>
      </c>
      <c r="R119">
        <v>0.87546585075334493</v>
      </c>
      <c r="S119">
        <v>0.12453414924665507</v>
      </c>
      <c r="T119">
        <v>-0.1329991334386123</v>
      </c>
      <c r="U119">
        <v>100</v>
      </c>
      <c r="V119">
        <v>0.14224900850157948</v>
      </c>
      <c r="AX119">
        <v>0.79975042986091416</v>
      </c>
      <c r="AY119">
        <v>0</v>
      </c>
      <c r="AZ119">
        <v>1</v>
      </c>
      <c r="BA119">
        <v>50</v>
      </c>
      <c r="BB119">
        <v>65</v>
      </c>
      <c r="BC119">
        <v>7.407407407407407E-2</v>
      </c>
      <c r="BD119">
        <v>0.32291666666666663</v>
      </c>
      <c r="BE119">
        <v>0</v>
      </c>
    </row>
    <row r="120" spans="1:57" x14ac:dyDescent="0.45">
      <c r="A120">
        <v>14.5</v>
      </c>
      <c r="B120">
        <v>54</v>
      </c>
      <c r="C120">
        <v>9</v>
      </c>
      <c r="D120">
        <v>4.5999999999999999E-2</v>
      </c>
      <c r="E120">
        <v>151</v>
      </c>
      <c r="F120">
        <v>0</v>
      </c>
      <c r="G120">
        <v>1</v>
      </c>
      <c r="H120">
        <v>30</v>
      </c>
      <c r="I120">
        <v>13</v>
      </c>
      <c r="J120">
        <v>5</v>
      </c>
      <c r="K120">
        <v>0</v>
      </c>
      <c r="L120">
        <v>204</v>
      </c>
      <c r="M120">
        <v>1</v>
      </c>
      <c r="N120">
        <v>0</v>
      </c>
      <c r="O120">
        <v>1</v>
      </c>
      <c r="P120">
        <v>1</v>
      </c>
      <c r="Q120">
        <v>0.74036892629833873</v>
      </c>
      <c r="R120">
        <v>0.74036892629833873</v>
      </c>
      <c r="S120">
        <v>0.25963107370166127</v>
      </c>
      <c r="T120">
        <v>-0.30060666796640151</v>
      </c>
      <c r="U120">
        <v>100</v>
      </c>
      <c r="V120">
        <v>0.350677972129047</v>
      </c>
      <c r="AX120">
        <v>0.8133871131677447</v>
      </c>
      <c r="AY120">
        <v>0</v>
      </c>
      <c r="AZ120">
        <v>1</v>
      </c>
      <c r="BA120">
        <v>50</v>
      </c>
      <c r="BB120">
        <v>66</v>
      </c>
      <c r="BC120">
        <v>7.407407407407407E-2</v>
      </c>
      <c r="BD120">
        <v>0.3125</v>
      </c>
      <c r="BE120">
        <v>5.787037037037028E-3</v>
      </c>
    </row>
    <row r="121" spans="1:57" x14ac:dyDescent="0.45">
      <c r="A121">
        <v>14.5</v>
      </c>
      <c r="B121">
        <v>69</v>
      </c>
      <c r="C121">
        <v>8</v>
      </c>
      <c r="D121">
        <v>9.0999999999999998E-2</v>
      </c>
      <c r="E121">
        <v>213</v>
      </c>
      <c r="F121">
        <v>3</v>
      </c>
      <c r="G121">
        <v>0</v>
      </c>
      <c r="H121">
        <v>33</v>
      </c>
      <c r="I121">
        <v>16</v>
      </c>
      <c r="J121">
        <v>1</v>
      </c>
      <c r="K121">
        <v>1</v>
      </c>
      <c r="L121">
        <v>178</v>
      </c>
      <c r="M121">
        <v>1</v>
      </c>
      <c r="N121">
        <v>0</v>
      </c>
      <c r="O121">
        <v>1</v>
      </c>
      <c r="P121">
        <v>1</v>
      </c>
      <c r="Q121">
        <v>0.83144068408837335</v>
      </c>
      <c r="R121">
        <v>0.83144068408837335</v>
      </c>
      <c r="S121">
        <v>0.16855931591162665</v>
      </c>
      <c r="T121">
        <v>-0.18459531892691558</v>
      </c>
      <c r="U121">
        <v>100</v>
      </c>
      <c r="V121">
        <v>0.2027316189085</v>
      </c>
      <c r="AX121">
        <v>0.81617922879316707</v>
      </c>
      <c r="AY121">
        <v>1</v>
      </c>
      <c r="AZ121">
        <v>0</v>
      </c>
      <c r="BA121">
        <v>51</v>
      </c>
      <c r="BB121">
        <v>66</v>
      </c>
      <c r="BC121">
        <v>5.555555555555558E-2</v>
      </c>
      <c r="BD121">
        <v>0.3125</v>
      </c>
      <c r="BE121">
        <v>0</v>
      </c>
    </row>
    <row r="122" spans="1:57" x14ac:dyDescent="0.45">
      <c r="A122">
        <v>14.8</v>
      </c>
      <c r="B122">
        <v>70</v>
      </c>
      <c r="C122">
        <v>6</v>
      </c>
      <c r="D122">
        <v>0.82799999999999996</v>
      </c>
      <c r="E122">
        <v>213</v>
      </c>
      <c r="F122">
        <v>3</v>
      </c>
      <c r="G122">
        <v>1</v>
      </c>
      <c r="H122">
        <v>37</v>
      </c>
      <c r="I122">
        <v>15</v>
      </c>
      <c r="J122">
        <v>2</v>
      </c>
      <c r="K122">
        <v>1</v>
      </c>
      <c r="L122">
        <v>176</v>
      </c>
      <c r="M122">
        <v>1</v>
      </c>
      <c r="N122">
        <v>0</v>
      </c>
      <c r="O122">
        <v>1</v>
      </c>
      <c r="P122">
        <v>1</v>
      </c>
      <c r="Q122">
        <v>0.64821753065406751</v>
      </c>
      <c r="R122">
        <v>0.64821753065406751</v>
      </c>
      <c r="S122">
        <v>0.35178246934593249</v>
      </c>
      <c r="T122">
        <v>-0.43352894350916649</v>
      </c>
      <c r="U122">
        <v>100</v>
      </c>
      <c r="V122">
        <v>0.54269200185156252</v>
      </c>
      <c r="AX122">
        <v>0.82666014848780911</v>
      </c>
      <c r="AY122">
        <v>0</v>
      </c>
      <c r="AZ122">
        <v>1</v>
      </c>
      <c r="BA122">
        <v>51</v>
      </c>
      <c r="BB122">
        <v>67</v>
      </c>
      <c r="BC122">
        <v>5.555555555555558E-2</v>
      </c>
      <c r="BD122">
        <v>0.30208333333333337</v>
      </c>
      <c r="BE122">
        <v>0</v>
      </c>
    </row>
    <row r="123" spans="1:57" x14ac:dyDescent="0.45">
      <c r="A123">
        <v>14.8</v>
      </c>
      <c r="B123">
        <v>74</v>
      </c>
      <c r="C123">
        <v>6</v>
      </c>
      <c r="D123">
        <v>1.927</v>
      </c>
      <c r="E123">
        <v>249</v>
      </c>
      <c r="F123">
        <v>2</v>
      </c>
      <c r="G123">
        <v>1</v>
      </c>
      <c r="H123">
        <v>29</v>
      </c>
      <c r="I123">
        <v>7</v>
      </c>
      <c r="J123">
        <v>2</v>
      </c>
      <c r="K123">
        <v>0</v>
      </c>
      <c r="L123">
        <v>171</v>
      </c>
      <c r="M123">
        <v>1</v>
      </c>
      <c r="N123">
        <v>0</v>
      </c>
      <c r="O123">
        <v>1</v>
      </c>
      <c r="P123">
        <v>1</v>
      </c>
      <c r="Q123">
        <v>0.93401416984503616</v>
      </c>
      <c r="R123">
        <v>0.93401416984503616</v>
      </c>
      <c r="S123">
        <v>6.5985830154963843E-2</v>
      </c>
      <c r="T123">
        <v>-6.8263669728079346E-2</v>
      </c>
      <c r="U123">
        <v>100</v>
      </c>
      <c r="V123">
        <v>7.0647568618698434E-2</v>
      </c>
      <c r="AX123">
        <v>0.82755094915973404</v>
      </c>
      <c r="AY123">
        <v>0</v>
      </c>
      <c r="AZ123">
        <v>1</v>
      </c>
      <c r="BA123">
        <v>51</v>
      </c>
      <c r="BB123">
        <v>68</v>
      </c>
      <c r="BC123">
        <v>5.555555555555558E-2</v>
      </c>
      <c r="BD123">
        <v>0.29166666666666663</v>
      </c>
      <c r="BE123">
        <v>0</v>
      </c>
    </row>
    <row r="124" spans="1:57" x14ac:dyDescent="0.45">
      <c r="A124">
        <v>14.8</v>
      </c>
      <c r="B124">
        <v>91</v>
      </c>
      <c r="C124">
        <v>2</v>
      </c>
      <c r="D124">
        <v>1.968</v>
      </c>
      <c r="E124">
        <v>164</v>
      </c>
      <c r="F124">
        <v>1</v>
      </c>
      <c r="G124">
        <v>0</v>
      </c>
      <c r="H124">
        <v>33</v>
      </c>
      <c r="I124">
        <v>5</v>
      </c>
      <c r="J124">
        <v>2</v>
      </c>
      <c r="K124">
        <v>0</v>
      </c>
      <c r="L124">
        <v>194</v>
      </c>
      <c r="M124">
        <v>1</v>
      </c>
      <c r="N124">
        <v>0</v>
      </c>
      <c r="O124">
        <v>1</v>
      </c>
      <c r="P124">
        <v>1</v>
      </c>
      <c r="Q124">
        <v>0.96861559903993144</v>
      </c>
      <c r="R124">
        <v>0.96861559903993144</v>
      </c>
      <c r="S124">
        <v>3.1384400960068559E-2</v>
      </c>
      <c r="T124">
        <v>-3.1887444414284732E-2</v>
      </c>
      <c r="U124">
        <v>100</v>
      </c>
      <c r="V124">
        <v>3.2401296232660332E-2</v>
      </c>
      <c r="AX124">
        <v>0.82946175384521359</v>
      </c>
      <c r="AY124">
        <v>0</v>
      </c>
      <c r="AZ124">
        <v>1</v>
      </c>
      <c r="BA124">
        <v>51</v>
      </c>
      <c r="BB124">
        <v>69</v>
      </c>
      <c r="BC124">
        <v>5.555555555555558E-2</v>
      </c>
      <c r="BD124">
        <v>0.28125</v>
      </c>
      <c r="BE124">
        <v>0</v>
      </c>
    </row>
    <row r="125" spans="1:57" x14ac:dyDescent="0.45">
      <c r="A125">
        <v>14.9</v>
      </c>
      <c r="B125">
        <v>59</v>
      </c>
      <c r="C125">
        <v>6</v>
      </c>
      <c r="D125">
        <v>0.7</v>
      </c>
      <c r="E125">
        <v>214</v>
      </c>
      <c r="F125">
        <v>2</v>
      </c>
      <c r="G125">
        <v>0</v>
      </c>
      <c r="H125">
        <v>41</v>
      </c>
      <c r="I125">
        <v>4</v>
      </c>
      <c r="J125">
        <v>3</v>
      </c>
      <c r="K125">
        <v>0</v>
      </c>
      <c r="L125">
        <v>182</v>
      </c>
      <c r="M125">
        <v>1</v>
      </c>
      <c r="N125">
        <v>0</v>
      </c>
      <c r="O125">
        <v>1</v>
      </c>
      <c r="P125">
        <v>1</v>
      </c>
      <c r="Q125">
        <v>0.56001403463214783</v>
      </c>
      <c r="R125">
        <v>0.56001403463214783</v>
      </c>
      <c r="S125">
        <v>0.43998596536785217</v>
      </c>
      <c r="T125">
        <v>-0.57979343372386372</v>
      </c>
      <c r="U125">
        <v>100</v>
      </c>
      <c r="V125">
        <v>0.78566953354456981</v>
      </c>
      <c r="AX125">
        <v>0.83061157313950373</v>
      </c>
      <c r="AY125">
        <v>0</v>
      </c>
      <c r="AZ125">
        <v>1</v>
      </c>
      <c r="BA125">
        <v>51</v>
      </c>
      <c r="BB125">
        <v>70</v>
      </c>
      <c r="BC125">
        <v>5.555555555555558E-2</v>
      </c>
      <c r="BD125">
        <v>0.27083333333333337</v>
      </c>
      <c r="BE125">
        <v>0</v>
      </c>
    </row>
    <row r="126" spans="1:57" x14ac:dyDescent="0.45">
      <c r="A126">
        <v>15.3</v>
      </c>
      <c r="B126">
        <v>117</v>
      </c>
      <c r="C126">
        <v>2</v>
      </c>
      <c r="D126">
        <v>0.104</v>
      </c>
      <c r="E126">
        <v>253</v>
      </c>
      <c r="F126">
        <v>2</v>
      </c>
      <c r="G126">
        <v>1</v>
      </c>
      <c r="H126">
        <v>52</v>
      </c>
      <c r="I126">
        <v>15</v>
      </c>
      <c r="J126">
        <v>3</v>
      </c>
      <c r="K126">
        <v>0</v>
      </c>
      <c r="L126">
        <v>169</v>
      </c>
      <c r="M126">
        <v>1</v>
      </c>
      <c r="N126">
        <v>0</v>
      </c>
      <c r="O126">
        <v>1</v>
      </c>
      <c r="P126">
        <v>1</v>
      </c>
      <c r="Q126">
        <v>0.83985482110058018</v>
      </c>
      <c r="R126">
        <v>0.83985482110058018</v>
      </c>
      <c r="S126">
        <v>0.16014517889941982</v>
      </c>
      <c r="T126">
        <v>-0.17452623410507179</v>
      </c>
      <c r="U126">
        <v>100</v>
      </c>
      <c r="V126">
        <v>0.19068197845141735</v>
      </c>
      <c r="AX126">
        <v>0.83144068408837335</v>
      </c>
      <c r="AY126">
        <v>0</v>
      </c>
      <c r="AZ126">
        <v>1</v>
      </c>
      <c r="BA126">
        <v>51</v>
      </c>
      <c r="BB126">
        <v>71</v>
      </c>
      <c r="BC126">
        <v>5.555555555555558E-2</v>
      </c>
      <c r="BD126">
        <v>0.26041666666666663</v>
      </c>
      <c r="BE126">
        <v>0</v>
      </c>
    </row>
    <row r="127" spans="1:57" x14ac:dyDescent="0.45">
      <c r="A127">
        <v>15.4</v>
      </c>
      <c r="B127">
        <v>58</v>
      </c>
      <c r="C127">
        <v>6</v>
      </c>
      <c r="D127">
        <v>1.623</v>
      </c>
      <c r="E127">
        <v>209</v>
      </c>
      <c r="F127">
        <v>1</v>
      </c>
      <c r="G127">
        <v>1</v>
      </c>
      <c r="H127">
        <v>45</v>
      </c>
      <c r="I127">
        <v>10</v>
      </c>
      <c r="J127">
        <v>3</v>
      </c>
      <c r="K127">
        <v>1</v>
      </c>
      <c r="L127">
        <v>187</v>
      </c>
      <c r="M127">
        <v>0</v>
      </c>
      <c r="N127">
        <v>1</v>
      </c>
      <c r="O127">
        <v>1</v>
      </c>
      <c r="P127">
        <v>0</v>
      </c>
      <c r="Q127">
        <v>0.23428140218583685</v>
      </c>
      <c r="R127">
        <v>0.23428140218583685</v>
      </c>
      <c r="S127">
        <v>0.76571859781416318</v>
      </c>
      <c r="T127">
        <v>-0.26694054251473881</v>
      </c>
      <c r="U127">
        <v>100</v>
      </c>
      <c r="V127">
        <v>0.30596279475857263</v>
      </c>
      <c r="AX127">
        <v>0.83985482110058018</v>
      </c>
      <c r="AY127">
        <v>0</v>
      </c>
      <c r="AZ127">
        <v>1</v>
      </c>
      <c r="BA127">
        <v>51</v>
      </c>
      <c r="BB127">
        <v>72</v>
      </c>
      <c r="BC127">
        <v>5.555555555555558E-2</v>
      </c>
      <c r="BD127">
        <v>0.25</v>
      </c>
      <c r="BE127">
        <v>0</v>
      </c>
    </row>
    <row r="128" spans="1:57" x14ac:dyDescent="0.45">
      <c r="A128">
        <v>15.5</v>
      </c>
      <c r="B128">
        <v>75</v>
      </c>
      <c r="C128">
        <v>4</v>
      </c>
      <c r="D128">
        <v>0.185</v>
      </c>
      <c r="E128">
        <v>166</v>
      </c>
      <c r="F128">
        <v>5</v>
      </c>
      <c r="G128">
        <v>0</v>
      </c>
      <c r="H128">
        <v>29</v>
      </c>
      <c r="I128">
        <v>15</v>
      </c>
      <c r="J128">
        <v>1</v>
      </c>
      <c r="K128">
        <v>1</v>
      </c>
      <c r="L128">
        <v>187</v>
      </c>
      <c r="M128">
        <v>0</v>
      </c>
      <c r="N128">
        <v>1</v>
      </c>
      <c r="O128">
        <v>1</v>
      </c>
      <c r="P128">
        <v>0</v>
      </c>
      <c r="Q128">
        <v>0.92835486584750948</v>
      </c>
      <c r="R128">
        <v>0.92835486584750948</v>
      </c>
      <c r="S128">
        <v>7.1645134152490519E-2</v>
      </c>
      <c r="T128">
        <v>-2.6360300383540145</v>
      </c>
      <c r="U128">
        <v>0</v>
      </c>
      <c r="V128">
        <v>12.95768200910317</v>
      </c>
      <c r="AX128">
        <v>0.84299316911401345</v>
      </c>
      <c r="AY128">
        <v>0</v>
      </c>
      <c r="AZ128">
        <v>1</v>
      </c>
      <c r="BA128">
        <v>51</v>
      </c>
      <c r="BB128">
        <v>73</v>
      </c>
      <c r="BC128">
        <v>5.555555555555558E-2</v>
      </c>
      <c r="BD128">
        <v>0.23958333333333337</v>
      </c>
      <c r="BE128">
        <v>0</v>
      </c>
    </row>
    <row r="129" spans="1:57" x14ac:dyDescent="0.45">
      <c r="A129">
        <v>15.6</v>
      </c>
      <c r="B129">
        <v>67</v>
      </c>
      <c r="C129">
        <v>13</v>
      </c>
      <c r="D129">
        <v>1.4610000000000001</v>
      </c>
      <c r="E129">
        <v>180</v>
      </c>
      <c r="F129">
        <v>4</v>
      </c>
      <c r="G129">
        <v>0</v>
      </c>
      <c r="H129">
        <v>44</v>
      </c>
      <c r="I129">
        <v>10</v>
      </c>
      <c r="J129">
        <v>3</v>
      </c>
      <c r="K129">
        <v>0</v>
      </c>
      <c r="L129">
        <v>187</v>
      </c>
      <c r="M129">
        <v>0</v>
      </c>
      <c r="N129">
        <v>1</v>
      </c>
      <c r="O129">
        <v>1</v>
      </c>
      <c r="P129">
        <v>0</v>
      </c>
      <c r="Q129">
        <v>0.90664243686979151</v>
      </c>
      <c r="R129">
        <v>0.90664243686979151</v>
      </c>
      <c r="S129">
        <v>9.3357563130208487E-2</v>
      </c>
      <c r="T129">
        <v>-2.3713183932060162</v>
      </c>
      <c r="U129">
        <v>0</v>
      </c>
      <c r="V129">
        <v>9.7115049544006542</v>
      </c>
      <c r="AX129">
        <v>0.84367964596202583</v>
      </c>
      <c r="AY129">
        <v>0</v>
      </c>
      <c r="AZ129">
        <v>1</v>
      </c>
      <c r="BA129">
        <v>51</v>
      </c>
      <c r="BB129">
        <v>74</v>
      </c>
      <c r="BC129">
        <v>5.555555555555558E-2</v>
      </c>
      <c r="BD129">
        <v>0.22916666666666663</v>
      </c>
      <c r="BE129">
        <v>0</v>
      </c>
    </row>
    <row r="130" spans="1:57" x14ac:dyDescent="0.45">
      <c r="A130">
        <v>15.7</v>
      </c>
      <c r="B130">
        <v>67</v>
      </c>
      <c r="C130">
        <v>9</v>
      </c>
      <c r="D130">
        <v>0.05</v>
      </c>
      <c r="E130">
        <v>228</v>
      </c>
      <c r="F130">
        <v>4</v>
      </c>
      <c r="G130">
        <v>1</v>
      </c>
      <c r="H130">
        <v>31</v>
      </c>
      <c r="I130">
        <v>13</v>
      </c>
      <c r="J130">
        <v>1</v>
      </c>
      <c r="K130">
        <v>1</v>
      </c>
      <c r="L130">
        <v>181</v>
      </c>
      <c r="M130">
        <v>0</v>
      </c>
      <c r="N130">
        <v>1</v>
      </c>
      <c r="O130">
        <v>1</v>
      </c>
      <c r="P130">
        <v>0</v>
      </c>
      <c r="Q130">
        <v>0.76267686134553681</v>
      </c>
      <c r="R130">
        <v>0.76267686134553681</v>
      </c>
      <c r="S130">
        <v>0.23732313865446319</v>
      </c>
      <c r="T130">
        <v>-1.438332612268467</v>
      </c>
      <c r="U130">
        <v>0</v>
      </c>
      <c r="V130">
        <v>3.2136641444641265</v>
      </c>
      <c r="AX130">
        <v>0.84660211304959576</v>
      </c>
      <c r="AY130">
        <v>0</v>
      </c>
      <c r="AZ130">
        <v>1</v>
      </c>
      <c r="BA130">
        <v>51</v>
      </c>
      <c r="BB130">
        <v>75</v>
      </c>
      <c r="BC130">
        <v>5.555555555555558E-2</v>
      </c>
      <c r="BD130">
        <v>0.21875</v>
      </c>
      <c r="BE130">
        <v>0</v>
      </c>
    </row>
    <row r="131" spans="1:57" x14ac:dyDescent="0.45">
      <c r="A131">
        <v>15.8</v>
      </c>
      <c r="B131">
        <v>88</v>
      </c>
      <c r="C131">
        <v>18</v>
      </c>
      <c r="D131">
        <v>1</v>
      </c>
      <c r="E131">
        <v>283</v>
      </c>
      <c r="F131">
        <v>2</v>
      </c>
      <c r="G131">
        <v>0</v>
      </c>
      <c r="H131">
        <v>40</v>
      </c>
      <c r="I131">
        <v>8</v>
      </c>
      <c r="J131">
        <v>3</v>
      </c>
      <c r="K131">
        <v>0</v>
      </c>
      <c r="L131">
        <v>177</v>
      </c>
      <c r="M131">
        <v>1</v>
      </c>
      <c r="N131">
        <v>0</v>
      </c>
      <c r="O131">
        <v>1</v>
      </c>
      <c r="P131">
        <v>1</v>
      </c>
      <c r="Q131">
        <v>0.95623495132408642</v>
      </c>
      <c r="R131">
        <v>0.95623495132408642</v>
      </c>
      <c r="S131">
        <v>4.3765048675913576E-2</v>
      </c>
      <c r="T131">
        <v>-4.4751631142648095E-2</v>
      </c>
      <c r="U131">
        <v>100</v>
      </c>
      <c r="V131">
        <v>4.5768091424929269E-2</v>
      </c>
      <c r="AX131">
        <v>0.85021979615817889</v>
      </c>
      <c r="AY131">
        <v>0</v>
      </c>
      <c r="AZ131">
        <v>1</v>
      </c>
      <c r="BA131">
        <v>51</v>
      </c>
      <c r="BB131">
        <v>76</v>
      </c>
      <c r="BC131">
        <v>5.555555555555558E-2</v>
      </c>
      <c r="BD131">
        <v>0.20833333333333337</v>
      </c>
      <c r="BE131">
        <v>0</v>
      </c>
    </row>
    <row r="132" spans="1:57" x14ac:dyDescent="0.45">
      <c r="A132">
        <v>15.9</v>
      </c>
      <c r="B132">
        <v>66</v>
      </c>
      <c r="C132">
        <v>9</v>
      </c>
      <c r="D132">
        <v>9.1999999999999998E-2</v>
      </c>
      <c r="E132">
        <v>230</v>
      </c>
      <c r="F132">
        <v>4</v>
      </c>
      <c r="G132">
        <v>0</v>
      </c>
      <c r="H132">
        <v>43</v>
      </c>
      <c r="I132">
        <v>12</v>
      </c>
      <c r="J132">
        <v>3</v>
      </c>
      <c r="K132">
        <v>0</v>
      </c>
      <c r="L132">
        <v>174</v>
      </c>
      <c r="M132">
        <v>0</v>
      </c>
      <c r="N132">
        <v>1</v>
      </c>
      <c r="O132">
        <v>1</v>
      </c>
      <c r="P132">
        <v>0</v>
      </c>
      <c r="Q132">
        <v>0.75669415551079489</v>
      </c>
      <c r="R132">
        <v>0.75669415551079489</v>
      </c>
      <c r="S132">
        <v>0.24330584448920511</v>
      </c>
      <c r="T132">
        <v>-1.4134360077417401</v>
      </c>
      <c r="U132">
        <v>0</v>
      </c>
      <c r="V132">
        <v>3.1100533449962713</v>
      </c>
      <c r="AX132">
        <v>0.85879230182603206</v>
      </c>
      <c r="AY132">
        <v>0</v>
      </c>
      <c r="AZ132">
        <v>1</v>
      </c>
      <c r="BA132">
        <v>51</v>
      </c>
      <c r="BB132">
        <v>77</v>
      </c>
      <c r="BC132">
        <v>5.555555555555558E-2</v>
      </c>
      <c r="BD132">
        <v>0.19791666666666663</v>
      </c>
      <c r="BE132">
        <v>0</v>
      </c>
    </row>
    <row r="133" spans="1:57" x14ac:dyDescent="0.45">
      <c r="A133">
        <v>15.9</v>
      </c>
      <c r="B133">
        <v>84</v>
      </c>
      <c r="C133">
        <v>9</v>
      </c>
      <c r="D133">
        <v>1.2589999999999999</v>
      </c>
      <c r="E133">
        <v>175</v>
      </c>
      <c r="F133">
        <v>1</v>
      </c>
      <c r="G133">
        <v>1</v>
      </c>
      <c r="H133">
        <v>31</v>
      </c>
      <c r="I133">
        <v>8</v>
      </c>
      <c r="J133">
        <v>2</v>
      </c>
      <c r="K133">
        <v>1</v>
      </c>
      <c r="L133">
        <v>190</v>
      </c>
      <c r="M133">
        <v>1</v>
      </c>
      <c r="N133">
        <v>0</v>
      </c>
      <c r="O133">
        <v>1</v>
      </c>
      <c r="P133">
        <v>1</v>
      </c>
      <c r="Q133">
        <v>0.67057337030469721</v>
      </c>
      <c r="R133">
        <v>0.67057337030469721</v>
      </c>
      <c r="S133">
        <v>0.32942662969530279</v>
      </c>
      <c r="T133">
        <v>-0.39962215599094647</v>
      </c>
      <c r="U133">
        <v>100</v>
      </c>
      <c r="V133">
        <v>0.49126112709429082</v>
      </c>
      <c r="AX133">
        <v>0.86493782385877205</v>
      </c>
      <c r="AY133">
        <v>0</v>
      </c>
      <c r="AZ133">
        <v>1</v>
      </c>
      <c r="BA133">
        <v>51</v>
      </c>
      <c r="BB133">
        <v>78</v>
      </c>
      <c r="BC133">
        <v>5.555555555555558E-2</v>
      </c>
      <c r="BD133">
        <v>0.1875</v>
      </c>
      <c r="BE133">
        <v>0</v>
      </c>
    </row>
    <row r="134" spans="1:57" x14ac:dyDescent="0.45">
      <c r="A134">
        <v>16.100000000000001</v>
      </c>
      <c r="B134">
        <v>98</v>
      </c>
      <c r="C134">
        <v>3</v>
      </c>
      <c r="D134">
        <v>0.97399999999999998</v>
      </c>
      <c r="E134">
        <v>201</v>
      </c>
      <c r="F134">
        <v>1</v>
      </c>
      <c r="G134">
        <v>1</v>
      </c>
      <c r="H134">
        <v>37</v>
      </c>
      <c r="I134">
        <v>6</v>
      </c>
      <c r="J134">
        <v>3</v>
      </c>
      <c r="K134">
        <v>0</v>
      </c>
      <c r="L134">
        <v>194</v>
      </c>
      <c r="M134">
        <v>1</v>
      </c>
      <c r="N134">
        <v>0</v>
      </c>
      <c r="O134">
        <v>1</v>
      </c>
      <c r="P134">
        <v>1</v>
      </c>
      <c r="Q134">
        <v>0.89908649698193999</v>
      </c>
      <c r="R134">
        <v>0.89908649698193999</v>
      </c>
      <c r="S134">
        <v>0.10091350301806001</v>
      </c>
      <c r="T134">
        <v>-0.10637603447595849</v>
      </c>
      <c r="U134">
        <v>100</v>
      </c>
      <c r="V134">
        <v>0.11224003847995402</v>
      </c>
      <c r="AX134">
        <v>0.87546585075334493</v>
      </c>
      <c r="AY134">
        <v>0</v>
      </c>
      <c r="AZ134">
        <v>1</v>
      </c>
      <c r="BA134">
        <v>51</v>
      </c>
      <c r="BB134">
        <v>79</v>
      </c>
      <c r="BC134">
        <v>5.555555555555558E-2</v>
      </c>
      <c r="BD134">
        <v>0.17708333333333337</v>
      </c>
      <c r="BE134">
        <v>0</v>
      </c>
    </row>
    <row r="135" spans="1:57" x14ac:dyDescent="0.45">
      <c r="A135">
        <v>16.2</v>
      </c>
      <c r="B135">
        <v>67</v>
      </c>
      <c r="C135">
        <v>8</v>
      </c>
      <c r="D135">
        <v>4.4999999999999998E-2</v>
      </c>
      <c r="E135">
        <v>187</v>
      </c>
      <c r="F135">
        <v>0</v>
      </c>
      <c r="G135">
        <v>1</v>
      </c>
      <c r="H135">
        <v>29</v>
      </c>
      <c r="I135">
        <v>13</v>
      </c>
      <c r="J135">
        <v>1</v>
      </c>
      <c r="K135">
        <v>1</v>
      </c>
      <c r="L135">
        <v>192</v>
      </c>
      <c r="M135">
        <v>1</v>
      </c>
      <c r="N135">
        <v>0</v>
      </c>
      <c r="O135">
        <v>1</v>
      </c>
      <c r="P135">
        <v>1</v>
      </c>
      <c r="Q135">
        <v>0.45479935378014175</v>
      </c>
      <c r="R135">
        <v>0.45479935378014175</v>
      </c>
      <c r="S135">
        <v>0.5452006462198582</v>
      </c>
      <c r="T135">
        <v>-0.78789893799475641</v>
      </c>
      <c r="U135">
        <v>0</v>
      </c>
      <c r="V135">
        <v>1.1987718137423258</v>
      </c>
      <c r="AX135">
        <v>0.87800111584947682</v>
      </c>
      <c r="AY135">
        <v>0</v>
      </c>
      <c r="AZ135">
        <v>1</v>
      </c>
      <c r="BA135">
        <v>51</v>
      </c>
      <c r="BB135">
        <v>80</v>
      </c>
      <c r="BC135">
        <v>5.555555555555558E-2</v>
      </c>
      <c r="BD135">
        <v>0.16666666666666663</v>
      </c>
      <c r="BE135">
        <v>0</v>
      </c>
    </row>
    <row r="136" spans="1:57" x14ac:dyDescent="0.45">
      <c r="A136">
        <v>16.2</v>
      </c>
      <c r="B136">
        <v>67</v>
      </c>
      <c r="C136">
        <v>9</v>
      </c>
      <c r="D136">
        <v>0.63700000000000001</v>
      </c>
      <c r="E136">
        <v>188</v>
      </c>
      <c r="F136">
        <v>4</v>
      </c>
      <c r="G136">
        <v>1</v>
      </c>
      <c r="H136">
        <v>30</v>
      </c>
      <c r="I136">
        <v>12</v>
      </c>
      <c r="J136">
        <v>1</v>
      </c>
      <c r="K136">
        <v>1</v>
      </c>
      <c r="L136">
        <v>190</v>
      </c>
      <c r="M136">
        <v>0</v>
      </c>
      <c r="N136">
        <v>1</v>
      </c>
      <c r="O136">
        <v>1</v>
      </c>
      <c r="P136">
        <v>0</v>
      </c>
      <c r="Q136">
        <v>0.81617922879316707</v>
      </c>
      <c r="R136">
        <v>0.81617922879316707</v>
      </c>
      <c r="S136">
        <v>0.18382077120683293</v>
      </c>
      <c r="T136">
        <v>-1.6937940656152508</v>
      </c>
      <c r="U136">
        <v>0</v>
      </c>
      <c r="V136">
        <v>4.4400816264382437</v>
      </c>
      <c r="AX136">
        <v>0.87802679621138369</v>
      </c>
      <c r="AY136">
        <v>0</v>
      </c>
      <c r="AZ136">
        <v>1</v>
      </c>
      <c r="BA136">
        <v>51</v>
      </c>
      <c r="BB136">
        <v>81</v>
      </c>
      <c r="BC136">
        <v>5.555555555555558E-2</v>
      </c>
      <c r="BD136">
        <v>0.15625</v>
      </c>
      <c r="BE136">
        <v>0</v>
      </c>
    </row>
    <row r="137" spans="1:57" x14ac:dyDescent="0.45">
      <c r="A137">
        <v>16.3</v>
      </c>
      <c r="B137">
        <v>102</v>
      </c>
      <c r="C137">
        <v>12</v>
      </c>
      <c r="D137">
        <v>8.4000000000000005E-2</v>
      </c>
      <c r="E137">
        <v>249</v>
      </c>
      <c r="F137">
        <v>2</v>
      </c>
      <c r="G137">
        <v>1</v>
      </c>
      <c r="H137">
        <v>38</v>
      </c>
      <c r="I137">
        <v>11</v>
      </c>
      <c r="J137">
        <v>2</v>
      </c>
      <c r="K137">
        <v>1</v>
      </c>
      <c r="L137">
        <v>177</v>
      </c>
      <c r="M137">
        <v>1</v>
      </c>
      <c r="N137">
        <v>0</v>
      </c>
      <c r="O137">
        <v>1</v>
      </c>
      <c r="P137">
        <v>1</v>
      </c>
      <c r="Q137">
        <v>0.70307203910328397</v>
      </c>
      <c r="R137">
        <v>0.70307203910328397</v>
      </c>
      <c r="S137">
        <v>0.29692796089671603</v>
      </c>
      <c r="T137">
        <v>-0.35229591859042714</v>
      </c>
      <c r="U137">
        <v>100</v>
      </c>
      <c r="V137">
        <v>0.42232935514748321</v>
      </c>
      <c r="AX137">
        <v>0.88392470644221199</v>
      </c>
      <c r="AY137">
        <v>0</v>
      </c>
      <c r="AZ137">
        <v>1</v>
      </c>
      <c r="BA137">
        <v>51</v>
      </c>
      <c r="BB137">
        <v>82</v>
      </c>
      <c r="BC137">
        <v>5.555555555555558E-2</v>
      </c>
      <c r="BD137">
        <v>0.14583333333333337</v>
      </c>
      <c r="BE137">
        <v>0</v>
      </c>
    </row>
    <row r="138" spans="1:57" x14ac:dyDescent="0.45">
      <c r="A138">
        <v>16.7</v>
      </c>
      <c r="B138">
        <v>68</v>
      </c>
      <c r="C138">
        <v>4</v>
      </c>
      <c r="D138">
        <v>2.3519999999999999</v>
      </c>
      <c r="E138">
        <v>209</v>
      </c>
      <c r="F138">
        <v>0</v>
      </c>
      <c r="G138">
        <v>1</v>
      </c>
      <c r="H138">
        <v>30</v>
      </c>
      <c r="I138">
        <v>12</v>
      </c>
      <c r="J138">
        <v>2</v>
      </c>
      <c r="K138">
        <v>1</v>
      </c>
      <c r="L138">
        <v>189</v>
      </c>
      <c r="M138">
        <v>1</v>
      </c>
      <c r="N138">
        <v>0</v>
      </c>
      <c r="O138">
        <v>1</v>
      </c>
      <c r="P138">
        <v>1</v>
      </c>
      <c r="Q138">
        <v>0.71864403198036142</v>
      </c>
      <c r="R138">
        <v>0.71864403198036142</v>
      </c>
      <c r="S138">
        <v>0.28135596801963858</v>
      </c>
      <c r="T138">
        <v>-0.33038913150645666</v>
      </c>
      <c r="U138">
        <v>100</v>
      </c>
      <c r="V138">
        <v>0.39150950331321649</v>
      </c>
      <c r="AX138">
        <v>0.8867042434397906</v>
      </c>
      <c r="AY138">
        <v>0</v>
      </c>
      <c r="AZ138">
        <v>1</v>
      </c>
      <c r="BA138">
        <v>51</v>
      </c>
      <c r="BB138">
        <v>83</v>
      </c>
      <c r="BC138">
        <v>5.555555555555558E-2</v>
      </c>
      <c r="BD138">
        <v>0.13541666666666663</v>
      </c>
      <c r="BE138">
        <v>0</v>
      </c>
    </row>
    <row r="139" spans="1:57" x14ac:dyDescent="0.45">
      <c r="A139">
        <v>16.8</v>
      </c>
      <c r="B139">
        <v>86</v>
      </c>
      <c r="C139">
        <v>8</v>
      </c>
      <c r="D139">
        <v>2.2839999999999998</v>
      </c>
      <c r="E139">
        <v>201</v>
      </c>
      <c r="F139">
        <v>0</v>
      </c>
      <c r="G139">
        <v>1</v>
      </c>
      <c r="H139">
        <v>38</v>
      </c>
      <c r="I139">
        <v>10</v>
      </c>
      <c r="J139">
        <v>2</v>
      </c>
      <c r="K139">
        <v>1</v>
      </c>
      <c r="L139">
        <v>192</v>
      </c>
      <c r="M139">
        <v>1</v>
      </c>
      <c r="N139">
        <v>0</v>
      </c>
      <c r="O139">
        <v>1</v>
      </c>
      <c r="P139">
        <v>1</v>
      </c>
      <c r="Q139">
        <v>0.71124603114340013</v>
      </c>
      <c r="R139">
        <v>0.71124603114340013</v>
      </c>
      <c r="S139">
        <v>0.28875396885659987</v>
      </c>
      <c r="T139">
        <v>-0.3407368736718927</v>
      </c>
      <c r="U139">
        <v>100</v>
      </c>
      <c r="V139">
        <v>0.40598324097836946</v>
      </c>
      <c r="AX139">
        <v>0.8886305062569374</v>
      </c>
      <c r="AY139">
        <v>0</v>
      </c>
      <c r="AZ139">
        <v>1</v>
      </c>
      <c r="BA139">
        <v>51</v>
      </c>
      <c r="BB139">
        <v>84</v>
      </c>
      <c r="BC139">
        <v>5.555555555555558E-2</v>
      </c>
      <c r="BD139">
        <v>0.125</v>
      </c>
      <c r="BE139">
        <v>0</v>
      </c>
    </row>
    <row r="140" spans="1:57" x14ac:dyDescent="0.45">
      <c r="A140">
        <v>16.899999999999999</v>
      </c>
      <c r="B140">
        <v>85</v>
      </c>
      <c r="C140">
        <v>12</v>
      </c>
      <c r="D140">
        <v>1.86</v>
      </c>
      <c r="E140">
        <v>311</v>
      </c>
      <c r="F140">
        <v>2</v>
      </c>
      <c r="G140">
        <v>1</v>
      </c>
      <c r="H140">
        <v>37</v>
      </c>
      <c r="I140">
        <v>13</v>
      </c>
      <c r="J140">
        <v>2</v>
      </c>
      <c r="K140">
        <v>1</v>
      </c>
      <c r="L140">
        <v>172</v>
      </c>
      <c r="M140">
        <v>1</v>
      </c>
      <c r="N140">
        <v>0</v>
      </c>
      <c r="O140">
        <v>1</v>
      </c>
      <c r="P140">
        <v>1</v>
      </c>
      <c r="Q140">
        <v>0.87802679621138369</v>
      </c>
      <c r="R140">
        <v>0.87802679621138369</v>
      </c>
      <c r="S140">
        <v>0.12197320378861631</v>
      </c>
      <c r="T140">
        <v>-0.13007816620979129</v>
      </c>
      <c r="U140">
        <v>100</v>
      </c>
      <c r="V140">
        <v>0.13891740470213559</v>
      </c>
      <c r="AX140">
        <v>0.89908649698193999</v>
      </c>
      <c r="AY140">
        <v>0</v>
      </c>
      <c r="AZ140">
        <v>1</v>
      </c>
      <c r="BA140">
        <v>51</v>
      </c>
      <c r="BB140">
        <v>85</v>
      </c>
      <c r="BC140">
        <v>5.555555555555558E-2</v>
      </c>
      <c r="BD140">
        <v>0.11458333333333337</v>
      </c>
      <c r="BE140">
        <v>2.1219135802469109E-3</v>
      </c>
    </row>
    <row r="141" spans="1:57" x14ac:dyDescent="0.45">
      <c r="A141">
        <v>17</v>
      </c>
      <c r="B141">
        <v>75</v>
      </c>
      <c r="C141">
        <v>7</v>
      </c>
      <c r="D141">
        <v>0.995</v>
      </c>
      <c r="E141">
        <v>185</v>
      </c>
      <c r="F141">
        <v>2</v>
      </c>
      <c r="G141">
        <v>1</v>
      </c>
      <c r="H141">
        <v>30</v>
      </c>
      <c r="I141">
        <v>10</v>
      </c>
      <c r="J141">
        <v>2</v>
      </c>
      <c r="K141">
        <v>1</v>
      </c>
      <c r="L141">
        <v>189</v>
      </c>
      <c r="M141">
        <v>1</v>
      </c>
      <c r="N141">
        <v>0</v>
      </c>
      <c r="O141">
        <v>1</v>
      </c>
      <c r="P141">
        <v>1</v>
      </c>
      <c r="Q141">
        <v>0.61971846219332649</v>
      </c>
      <c r="R141">
        <v>0.61971846219332649</v>
      </c>
      <c r="S141">
        <v>0.38028153780667351</v>
      </c>
      <c r="T141">
        <v>-0.47848999731112579</v>
      </c>
      <c r="U141">
        <v>100</v>
      </c>
      <c r="V141">
        <v>0.61363596698534606</v>
      </c>
      <c r="AX141">
        <v>0.90664243686979151</v>
      </c>
      <c r="AY141">
        <v>1</v>
      </c>
      <c r="AZ141">
        <v>0</v>
      </c>
      <c r="BA141">
        <v>52</v>
      </c>
      <c r="BB141">
        <v>85</v>
      </c>
      <c r="BC141">
        <v>3.703703703703709E-2</v>
      </c>
      <c r="BD141">
        <v>0.11458333333333337</v>
      </c>
      <c r="BE141">
        <v>0</v>
      </c>
    </row>
    <row r="142" spans="1:57" x14ac:dyDescent="0.45">
      <c r="A142">
        <v>17.100000000000001</v>
      </c>
      <c r="B142">
        <v>65</v>
      </c>
      <c r="C142">
        <v>8</v>
      </c>
      <c r="D142">
        <v>0.93700000000000006</v>
      </c>
      <c r="E142">
        <v>215</v>
      </c>
      <c r="F142">
        <v>4</v>
      </c>
      <c r="G142">
        <v>1</v>
      </c>
      <c r="H142">
        <v>31</v>
      </c>
      <c r="I142">
        <v>12</v>
      </c>
      <c r="J142">
        <v>5</v>
      </c>
      <c r="K142">
        <v>1</v>
      </c>
      <c r="L142">
        <v>192</v>
      </c>
      <c r="M142">
        <v>0</v>
      </c>
      <c r="N142">
        <v>1</v>
      </c>
      <c r="O142">
        <v>1</v>
      </c>
      <c r="P142">
        <v>0</v>
      </c>
      <c r="Q142">
        <v>0.7539648783511681</v>
      </c>
      <c r="R142">
        <v>0.7539648783511681</v>
      </c>
      <c r="S142">
        <v>0.2460351216488319</v>
      </c>
      <c r="T142">
        <v>-1.4022809823103626</v>
      </c>
      <c r="U142">
        <v>0</v>
      </c>
      <c r="V142">
        <v>3.0644603636195846</v>
      </c>
      <c r="AX142">
        <v>0.92051948060229205</v>
      </c>
      <c r="AY142">
        <v>0</v>
      </c>
      <c r="AZ142">
        <v>1</v>
      </c>
      <c r="BA142">
        <v>52</v>
      </c>
      <c r="BB142">
        <v>86</v>
      </c>
      <c r="BC142">
        <v>3.703703703703709E-2</v>
      </c>
      <c r="BD142">
        <v>0.10416666666666663</v>
      </c>
      <c r="BE142">
        <v>0</v>
      </c>
    </row>
    <row r="143" spans="1:57" x14ac:dyDescent="0.45">
      <c r="A143">
        <v>17.100000000000001</v>
      </c>
      <c r="B143">
        <v>76</v>
      </c>
      <c r="C143">
        <v>5</v>
      </c>
      <c r="D143">
        <v>0.81899999999999995</v>
      </c>
      <c r="E143">
        <v>266</v>
      </c>
      <c r="F143">
        <v>4</v>
      </c>
      <c r="G143">
        <v>1</v>
      </c>
      <c r="H143">
        <v>52</v>
      </c>
      <c r="I143">
        <v>18</v>
      </c>
      <c r="J143">
        <v>5</v>
      </c>
      <c r="K143">
        <v>1</v>
      </c>
      <c r="L143">
        <v>186</v>
      </c>
      <c r="M143">
        <v>0</v>
      </c>
      <c r="N143">
        <v>1</v>
      </c>
      <c r="O143">
        <v>1</v>
      </c>
      <c r="P143">
        <v>0</v>
      </c>
      <c r="Q143">
        <v>0.61535129144765621</v>
      </c>
      <c r="R143">
        <v>0.61535129144765621</v>
      </c>
      <c r="S143">
        <v>0.38464870855234379</v>
      </c>
      <c r="T143">
        <v>-0.9554248065445643</v>
      </c>
      <c r="U143">
        <v>0</v>
      </c>
      <c r="V143">
        <v>1.5997747497023456</v>
      </c>
      <c r="AX143">
        <v>0.92189519041517876</v>
      </c>
      <c r="AY143">
        <v>0</v>
      </c>
      <c r="AZ143">
        <v>1</v>
      </c>
      <c r="BA143">
        <v>52</v>
      </c>
      <c r="BB143">
        <v>87</v>
      </c>
      <c r="BC143">
        <v>3.703703703703709E-2</v>
      </c>
      <c r="BD143">
        <v>9.375E-2</v>
      </c>
      <c r="BE143">
        <v>1.7361111111111188E-3</v>
      </c>
    </row>
    <row r="144" spans="1:57" x14ac:dyDescent="0.45">
      <c r="A144">
        <v>18.2</v>
      </c>
      <c r="B144">
        <v>66</v>
      </c>
      <c r="C144">
        <v>7</v>
      </c>
      <c r="D144">
        <v>1.3720000000000001</v>
      </c>
      <c r="E144">
        <v>287</v>
      </c>
      <c r="F144">
        <v>1</v>
      </c>
      <c r="G144">
        <v>1</v>
      </c>
      <c r="H144">
        <v>29</v>
      </c>
      <c r="I144">
        <v>10</v>
      </c>
      <c r="J144">
        <v>2</v>
      </c>
      <c r="K144">
        <v>0</v>
      </c>
      <c r="L144">
        <v>180</v>
      </c>
      <c r="M144">
        <v>1</v>
      </c>
      <c r="N144">
        <v>0</v>
      </c>
      <c r="O144">
        <v>1</v>
      </c>
      <c r="P144">
        <v>1</v>
      </c>
      <c r="Q144">
        <v>0.87800111584947682</v>
      </c>
      <c r="R144">
        <v>0.87800111584947682</v>
      </c>
      <c r="S144">
        <v>0.12199888415052318</v>
      </c>
      <c r="T144">
        <v>-0.13010741444865165</v>
      </c>
      <c r="U144">
        <v>100</v>
      </c>
      <c r="V144">
        <v>0.13895071651758412</v>
      </c>
      <c r="AX144">
        <v>0.92835486584750948</v>
      </c>
      <c r="AY144">
        <v>1</v>
      </c>
      <c r="AZ144">
        <v>0</v>
      </c>
      <c r="BA144">
        <v>53</v>
      </c>
      <c r="BB144">
        <v>87</v>
      </c>
      <c r="BC144">
        <v>1.851851851851849E-2</v>
      </c>
      <c r="BD144">
        <v>9.375E-2</v>
      </c>
      <c r="BE144">
        <v>0</v>
      </c>
    </row>
    <row r="145" spans="1:57" x14ac:dyDescent="0.45">
      <c r="A145">
        <v>18.2</v>
      </c>
      <c r="B145">
        <v>88</v>
      </c>
      <c r="C145">
        <v>12</v>
      </c>
      <c r="D145">
        <v>1.6</v>
      </c>
      <c r="E145">
        <v>282</v>
      </c>
      <c r="F145">
        <v>0</v>
      </c>
      <c r="G145">
        <v>1</v>
      </c>
      <c r="H145">
        <v>39</v>
      </c>
      <c r="I145">
        <v>18</v>
      </c>
      <c r="J145">
        <v>1</v>
      </c>
      <c r="K145">
        <v>1</v>
      </c>
      <c r="L145">
        <v>185</v>
      </c>
      <c r="M145">
        <v>1</v>
      </c>
      <c r="N145">
        <v>0</v>
      </c>
      <c r="O145">
        <v>1</v>
      </c>
      <c r="P145">
        <v>1</v>
      </c>
      <c r="Q145">
        <v>0.86493782385877205</v>
      </c>
      <c r="R145">
        <v>0.86493782385877205</v>
      </c>
      <c r="S145">
        <v>0.13506217614122795</v>
      </c>
      <c r="T145">
        <v>-0.14509765456579929</v>
      </c>
      <c r="U145">
        <v>100</v>
      </c>
      <c r="V145">
        <v>0.15615246832271848</v>
      </c>
      <c r="AX145">
        <v>0.9290608760595942</v>
      </c>
      <c r="AY145">
        <v>0</v>
      </c>
      <c r="AZ145">
        <v>1</v>
      </c>
      <c r="BA145">
        <v>53</v>
      </c>
      <c r="BB145">
        <v>88</v>
      </c>
      <c r="BC145">
        <v>1.851851851851849E-2</v>
      </c>
      <c r="BD145">
        <v>8.333333333333337E-2</v>
      </c>
      <c r="BE145">
        <v>0</v>
      </c>
    </row>
    <row r="146" spans="1:57" x14ac:dyDescent="0.45">
      <c r="A146">
        <v>18.3</v>
      </c>
      <c r="B146">
        <v>89</v>
      </c>
      <c r="C146">
        <v>6</v>
      </c>
      <c r="D146">
        <v>0.71099999999999997</v>
      </c>
      <c r="E146">
        <v>232</v>
      </c>
      <c r="F146">
        <v>4</v>
      </c>
      <c r="G146">
        <v>1</v>
      </c>
      <c r="H146">
        <v>47</v>
      </c>
      <c r="I146">
        <v>13</v>
      </c>
      <c r="J146">
        <v>3</v>
      </c>
      <c r="K146">
        <v>1</v>
      </c>
      <c r="L146">
        <v>193</v>
      </c>
      <c r="M146">
        <v>0</v>
      </c>
      <c r="N146">
        <v>1</v>
      </c>
      <c r="O146">
        <v>1</v>
      </c>
      <c r="P146">
        <v>0</v>
      </c>
      <c r="Q146">
        <v>0.69653802975939105</v>
      </c>
      <c r="R146">
        <v>0.69653802975939105</v>
      </c>
      <c r="S146">
        <v>0.30346197024060895</v>
      </c>
      <c r="T146">
        <v>-1.1924989803185984</v>
      </c>
      <c r="U146">
        <v>0</v>
      </c>
      <c r="V146">
        <v>2.2953058309320271</v>
      </c>
      <c r="AX146">
        <v>0.93401416984503616</v>
      </c>
      <c r="AY146">
        <v>0</v>
      </c>
      <c r="AZ146">
        <v>1</v>
      </c>
      <c r="BA146">
        <v>53</v>
      </c>
      <c r="BB146">
        <v>89</v>
      </c>
      <c r="BC146">
        <v>1.851851851851849E-2</v>
      </c>
      <c r="BD146">
        <v>7.291666666666663E-2</v>
      </c>
      <c r="BE146">
        <v>0</v>
      </c>
    </row>
    <row r="147" spans="1:57" x14ac:dyDescent="0.45">
      <c r="A147">
        <v>18.5</v>
      </c>
      <c r="B147">
        <v>62</v>
      </c>
      <c r="C147">
        <v>6</v>
      </c>
      <c r="D147">
        <v>2.0190000000000001</v>
      </c>
      <c r="E147">
        <v>238</v>
      </c>
      <c r="F147">
        <v>0</v>
      </c>
      <c r="G147">
        <v>1</v>
      </c>
      <c r="H147">
        <v>32</v>
      </c>
      <c r="I147">
        <v>15</v>
      </c>
      <c r="J147">
        <v>4</v>
      </c>
      <c r="K147">
        <v>1</v>
      </c>
      <c r="L147">
        <v>192</v>
      </c>
      <c r="M147">
        <v>1</v>
      </c>
      <c r="N147">
        <v>0</v>
      </c>
      <c r="O147">
        <v>1</v>
      </c>
      <c r="P147">
        <v>1</v>
      </c>
      <c r="Q147">
        <v>0.59821878743645218</v>
      </c>
      <c r="R147">
        <v>0.59821878743645218</v>
      </c>
      <c r="S147">
        <v>0.40178121256354782</v>
      </c>
      <c r="T147">
        <v>-0.51379872666553805</v>
      </c>
      <c r="U147">
        <v>100</v>
      </c>
      <c r="V147">
        <v>0.67162921158879252</v>
      </c>
      <c r="AX147">
        <v>0.93753220788388625</v>
      </c>
      <c r="AY147">
        <v>0</v>
      </c>
      <c r="AZ147">
        <v>1</v>
      </c>
      <c r="BA147">
        <v>53</v>
      </c>
      <c r="BB147">
        <v>90</v>
      </c>
      <c r="BC147">
        <v>1.851851851851849E-2</v>
      </c>
      <c r="BD147">
        <v>6.25E-2</v>
      </c>
      <c r="BE147">
        <v>1.1574074074074056E-3</v>
      </c>
    </row>
    <row r="148" spans="1:57" x14ac:dyDescent="0.45">
      <c r="A148">
        <v>19</v>
      </c>
      <c r="B148">
        <v>79</v>
      </c>
      <c r="C148">
        <v>7</v>
      </c>
      <c r="D148">
        <v>1.72</v>
      </c>
      <c r="E148">
        <v>255</v>
      </c>
      <c r="F148">
        <v>1</v>
      </c>
      <c r="G148">
        <v>1</v>
      </c>
      <c r="H148">
        <v>40</v>
      </c>
      <c r="I148">
        <v>13</v>
      </c>
      <c r="J148">
        <v>2</v>
      </c>
      <c r="K148">
        <v>1</v>
      </c>
      <c r="L148">
        <v>188</v>
      </c>
      <c r="M148">
        <v>1</v>
      </c>
      <c r="N148">
        <v>0</v>
      </c>
      <c r="O148">
        <v>1</v>
      </c>
      <c r="P148">
        <v>1</v>
      </c>
      <c r="Q148">
        <v>0.61329037724319047</v>
      </c>
      <c r="R148">
        <v>0.61329037724319047</v>
      </c>
      <c r="S148">
        <v>0.38670962275680953</v>
      </c>
      <c r="T148">
        <v>-0.48891675660342171</v>
      </c>
      <c r="U148">
        <v>100</v>
      </c>
      <c r="V148">
        <v>0.63054898153646721</v>
      </c>
      <c r="AX148">
        <v>0.94611692771980582</v>
      </c>
      <c r="AY148">
        <v>1</v>
      </c>
      <c r="AZ148">
        <v>0</v>
      </c>
      <c r="BA148">
        <v>54</v>
      </c>
      <c r="BB148">
        <v>90</v>
      </c>
      <c r="BC148">
        <v>0</v>
      </c>
      <c r="BD148">
        <v>6.25E-2</v>
      </c>
      <c r="BE148">
        <v>0</v>
      </c>
    </row>
    <row r="149" spans="1:57" x14ac:dyDescent="0.45">
      <c r="A149">
        <v>19.3</v>
      </c>
      <c r="B149">
        <v>74</v>
      </c>
      <c r="C149">
        <v>7</v>
      </c>
      <c r="D149">
        <v>0.248</v>
      </c>
      <c r="E149">
        <v>301</v>
      </c>
      <c r="F149">
        <v>1</v>
      </c>
      <c r="G149">
        <v>1</v>
      </c>
      <c r="H149">
        <v>39</v>
      </c>
      <c r="I149">
        <v>21</v>
      </c>
      <c r="J149">
        <v>5</v>
      </c>
      <c r="K149">
        <v>1</v>
      </c>
      <c r="L149">
        <v>187</v>
      </c>
      <c r="M149">
        <v>1</v>
      </c>
      <c r="N149">
        <v>0</v>
      </c>
      <c r="O149">
        <v>1</v>
      </c>
      <c r="P149">
        <v>1</v>
      </c>
      <c r="Q149">
        <v>0.58093682833002114</v>
      </c>
      <c r="R149">
        <v>0.58093682833002114</v>
      </c>
      <c r="S149">
        <v>0.41906317166997886</v>
      </c>
      <c r="T149">
        <v>-0.54311325724989989</v>
      </c>
      <c r="U149">
        <v>100</v>
      </c>
      <c r="V149">
        <v>0.72135755771351384</v>
      </c>
      <c r="AX149">
        <v>0.95066687702333141</v>
      </c>
      <c r="AY149">
        <v>0</v>
      </c>
      <c r="AZ149">
        <v>1</v>
      </c>
      <c r="BA149">
        <v>54</v>
      </c>
      <c r="BB149">
        <v>91</v>
      </c>
      <c r="BC149">
        <v>0</v>
      </c>
      <c r="BD149">
        <v>5.208333333333337E-2</v>
      </c>
      <c r="BE149">
        <v>0</v>
      </c>
    </row>
    <row r="150" spans="1:57" x14ac:dyDescent="0.45">
      <c r="A150">
        <v>19.5</v>
      </c>
      <c r="B150">
        <v>99</v>
      </c>
      <c r="C150">
        <v>9</v>
      </c>
      <c r="D150">
        <v>1.76</v>
      </c>
      <c r="E150">
        <v>369</v>
      </c>
      <c r="F150">
        <v>4</v>
      </c>
      <c r="G150">
        <v>1</v>
      </c>
      <c r="H150">
        <v>38</v>
      </c>
      <c r="I150">
        <v>12</v>
      </c>
      <c r="J150">
        <v>2</v>
      </c>
      <c r="K150">
        <v>1</v>
      </c>
      <c r="L150">
        <v>170</v>
      </c>
      <c r="M150">
        <v>0</v>
      </c>
      <c r="N150">
        <v>1</v>
      </c>
      <c r="O150">
        <v>1</v>
      </c>
      <c r="P150">
        <v>0</v>
      </c>
      <c r="Q150">
        <v>0.94611692771980582</v>
      </c>
      <c r="R150">
        <v>0.94611692771980582</v>
      </c>
      <c r="S150">
        <v>5.3883072280194177E-2</v>
      </c>
      <c r="T150">
        <v>-2.9209389082750596</v>
      </c>
      <c r="U150">
        <v>0</v>
      </c>
      <c r="V150">
        <v>17.558704203055818</v>
      </c>
      <c r="AX150">
        <v>0.95623495132408642</v>
      </c>
      <c r="AY150">
        <v>0</v>
      </c>
      <c r="AZ150">
        <v>1</v>
      </c>
      <c r="BA150">
        <v>54</v>
      </c>
      <c r="BB150">
        <v>92</v>
      </c>
      <c r="BC150">
        <v>0</v>
      </c>
      <c r="BD150">
        <v>4.166666666666663E-2</v>
      </c>
      <c r="BE150">
        <v>0</v>
      </c>
    </row>
    <row r="151" spans="1:57" x14ac:dyDescent="0.45">
      <c r="A151">
        <v>20.399999999999999</v>
      </c>
      <c r="B151">
        <v>79</v>
      </c>
      <c r="C151">
        <v>7</v>
      </c>
      <c r="D151">
        <v>0.13100000000000001</v>
      </c>
      <c r="E151">
        <v>284</v>
      </c>
      <c r="F151">
        <v>4</v>
      </c>
      <c r="G151">
        <v>1</v>
      </c>
      <c r="H151">
        <v>38</v>
      </c>
      <c r="I151">
        <v>15</v>
      </c>
      <c r="J151">
        <v>5</v>
      </c>
      <c r="K151">
        <v>1</v>
      </c>
      <c r="L151">
        <v>185</v>
      </c>
      <c r="M151">
        <v>0</v>
      </c>
      <c r="N151">
        <v>1</v>
      </c>
      <c r="O151">
        <v>1</v>
      </c>
      <c r="P151">
        <v>0</v>
      </c>
      <c r="Q151">
        <v>0.56122070571990368</v>
      </c>
      <c r="R151">
        <v>0.56122070571990368</v>
      </c>
      <c r="S151">
        <v>0.43877929428009632</v>
      </c>
      <c r="T151">
        <v>-0.82375873884095474</v>
      </c>
      <c r="U151">
        <v>0</v>
      </c>
      <c r="V151">
        <v>1.2790501125188611</v>
      </c>
      <c r="AX151">
        <v>0.96127683529562002</v>
      </c>
      <c r="AY151">
        <v>0</v>
      </c>
      <c r="AZ151">
        <v>1</v>
      </c>
      <c r="BA151">
        <v>54</v>
      </c>
      <c r="BB151">
        <v>93</v>
      </c>
      <c r="BC151">
        <v>0</v>
      </c>
      <c r="BD151">
        <v>3.125E-2</v>
      </c>
      <c r="BE151">
        <v>0</v>
      </c>
    </row>
    <row r="152" spans="1:57" x14ac:dyDescent="0.45">
      <c r="A152">
        <v>21</v>
      </c>
      <c r="B152">
        <v>89</v>
      </c>
      <c r="C152">
        <v>6</v>
      </c>
      <c r="D152">
        <v>7.4999999999999997E-2</v>
      </c>
      <c r="E152">
        <v>296</v>
      </c>
      <c r="F152">
        <v>0</v>
      </c>
      <c r="G152">
        <v>1</v>
      </c>
      <c r="H152">
        <v>37</v>
      </c>
      <c r="I152">
        <v>13</v>
      </c>
      <c r="J152">
        <v>1</v>
      </c>
      <c r="K152">
        <v>1</v>
      </c>
      <c r="L152">
        <v>196</v>
      </c>
      <c r="M152">
        <v>1</v>
      </c>
      <c r="N152">
        <v>0</v>
      </c>
      <c r="O152">
        <v>1</v>
      </c>
      <c r="P152">
        <v>1</v>
      </c>
      <c r="Q152">
        <v>0.576689041250112</v>
      </c>
      <c r="R152">
        <v>0.576689041250112</v>
      </c>
      <c r="S152">
        <v>0.423310958749888</v>
      </c>
      <c r="T152">
        <v>-0.55045208105543153</v>
      </c>
      <c r="U152">
        <v>100</v>
      </c>
      <c r="V152">
        <v>0.73403676586650546</v>
      </c>
      <c r="AX152">
        <v>0.96861559903993144</v>
      </c>
      <c r="AY152">
        <v>0</v>
      </c>
      <c r="AZ152">
        <v>1</v>
      </c>
      <c r="BA152">
        <v>54</v>
      </c>
      <c r="BB152">
        <v>94</v>
      </c>
      <c r="BC152">
        <v>0</v>
      </c>
      <c r="BD152">
        <v>2.083333333333337E-2</v>
      </c>
      <c r="BE152">
        <v>0</v>
      </c>
    </row>
    <row r="153" spans="1:57" x14ac:dyDescent="0.45">
      <c r="A153">
        <v>23.5</v>
      </c>
      <c r="B153">
        <v>89</v>
      </c>
      <c r="C153">
        <v>8</v>
      </c>
      <c r="D153">
        <v>1.018</v>
      </c>
      <c r="E153">
        <v>348</v>
      </c>
      <c r="F153">
        <v>0</v>
      </c>
      <c r="G153">
        <v>1</v>
      </c>
      <c r="H153">
        <v>36</v>
      </c>
      <c r="I153">
        <v>12</v>
      </c>
      <c r="J153">
        <v>1</v>
      </c>
      <c r="K153">
        <v>1</v>
      </c>
      <c r="L153">
        <v>195</v>
      </c>
      <c r="M153">
        <v>1</v>
      </c>
      <c r="N153">
        <v>0</v>
      </c>
      <c r="O153">
        <v>1</v>
      </c>
      <c r="P153">
        <v>1</v>
      </c>
      <c r="Q153">
        <v>0.69810015804643011</v>
      </c>
      <c r="R153">
        <v>0.69810015804643011</v>
      </c>
      <c r="S153">
        <v>0.30189984195356989</v>
      </c>
      <c r="T153">
        <v>-0.35939269361069148</v>
      </c>
      <c r="U153">
        <v>100</v>
      </c>
      <c r="V153">
        <v>0.43245920871642429</v>
      </c>
      <c r="AX153">
        <v>0.97978006846449994</v>
      </c>
      <c r="AY153">
        <v>0</v>
      </c>
      <c r="AZ153">
        <v>1</v>
      </c>
      <c r="BA153">
        <v>54</v>
      </c>
      <c r="BB153">
        <v>95</v>
      </c>
      <c r="BC153">
        <v>0</v>
      </c>
      <c r="BD153">
        <v>1.041666666666663E-2</v>
      </c>
      <c r="BE153">
        <v>0</v>
      </c>
    </row>
    <row r="154" spans="1:57" x14ac:dyDescent="0.45">
      <c r="M154">
        <v>96</v>
      </c>
      <c r="N154">
        <v>54</v>
      </c>
      <c r="O154">
        <v>150</v>
      </c>
      <c r="R154">
        <v>96.000000000000043</v>
      </c>
      <c r="S154">
        <v>54.000000000000043</v>
      </c>
      <c r="T154">
        <v>-82.803128844394237</v>
      </c>
      <c r="U154">
        <v>72</v>
      </c>
      <c r="V154">
        <v>158.53143454252645</v>
      </c>
      <c r="AX154">
        <v>0.98665945425153967</v>
      </c>
      <c r="AY154">
        <v>0</v>
      </c>
      <c r="AZ154">
        <v>1</v>
      </c>
      <c r="BA154">
        <v>54</v>
      </c>
      <c r="BB154">
        <v>96</v>
      </c>
      <c r="BC154">
        <v>0</v>
      </c>
      <c r="BD154">
        <v>0</v>
      </c>
      <c r="BE154">
        <v>0</v>
      </c>
    </row>
    <row r="155" spans="1:57" x14ac:dyDescent="0.45">
      <c r="BE155">
        <v>0.75848765432098764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BF75D-E8CA-4CDA-8783-269F77237D2C}">
  <dimension ref="A1:BQ168"/>
  <sheetViews>
    <sheetView workbookViewId="0">
      <selection activeCell="D10" sqref="D10"/>
    </sheetView>
  </sheetViews>
  <sheetFormatPr defaultRowHeight="14.25" x14ac:dyDescent="0.45"/>
  <cols>
    <col min="1" max="12" width="9.1328125" style="80"/>
  </cols>
  <sheetData>
    <row r="1" spans="1:69" ht="15.75" x14ac:dyDescent="0.5">
      <c r="A1" s="87" t="s">
        <v>40</v>
      </c>
      <c r="B1" s="58" t="s">
        <v>42</v>
      </c>
      <c r="C1" s="87" t="s">
        <v>44</v>
      </c>
      <c r="D1" s="87" t="s">
        <v>45</v>
      </c>
      <c r="E1" s="87" t="s">
        <v>46</v>
      </c>
      <c r="F1" s="88" t="s">
        <v>49</v>
      </c>
      <c r="G1" s="87" t="s">
        <v>50</v>
      </c>
      <c r="H1" s="87" t="s">
        <v>51</v>
      </c>
      <c r="I1" s="87" t="s">
        <v>52</v>
      </c>
      <c r="J1" s="60" t="s">
        <v>55</v>
      </c>
      <c r="K1" s="59" t="s">
        <v>57</v>
      </c>
      <c r="L1" s="88" t="s">
        <v>48</v>
      </c>
      <c r="O1" t="s">
        <v>144</v>
      </c>
      <c r="BE1" t="s">
        <v>173</v>
      </c>
      <c r="BJ1" t="s">
        <v>178</v>
      </c>
    </row>
    <row r="2" spans="1:69" ht="16.149999999999999" thickBot="1" x14ac:dyDescent="0.55000000000000004">
      <c r="A2" s="83">
        <v>12.5</v>
      </c>
      <c r="B2" s="82">
        <v>60</v>
      </c>
      <c r="C2" s="84">
        <v>0.71199999999999997</v>
      </c>
      <c r="D2" s="82">
        <v>171</v>
      </c>
      <c r="E2" s="82">
        <v>3</v>
      </c>
      <c r="F2" s="29">
        <v>0</v>
      </c>
      <c r="G2" s="82">
        <v>33</v>
      </c>
      <c r="H2" s="82">
        <v>12</v>
      </c>
      <c r="I2" s="82">
        <v>2</v>
      </c>
      <c r="J2" s="80">
        <v>1</v>
      </c>
      <c r="K2" s="30">
        <v>178</v>
      </c>
      <c r="L2" s="82">
        <v>1</v>
      </c>
    </row>
    <row r="3" spans="1:69" ht="16.149999999999999" thickTop="1" x14ac:dyDescent="0.5">
      <c r="A3" s="83">
        <v>14.5</v>
      </c>
      <c r="B3" s="82">
        <v>69</v>
      </c>
      <c r="C3" s="84">
        <v>9.0999999999999998E-2</v>
      </c>
      <c r="D3" s="82">
        <v>213</v>
      </c>
      <c r="E3" s="82">
        <v>3</v>
      </c>
      <c r="F3" s="29">
        <v>0</v>
      </c>
      <c r="G3" s="82">
        <v>33</v>
      </c>
      <c r="H3" s="82">
        <v>16</v>
      </c>
      <c r="I3" s="82">
        <v>1</v>
      </c>
      <c r="J3" s="80">
        <v>1</v>
      </c>
      <c r="K3" s="30">
        <v>178</v>
      </c>
      <c r="L3" s="82">
        <v>1</v>
      </c>
      <c r="O3" s="112" t="str">
        <f>A1</f>
        <v>Sales $m</v>
      </c>
      <c r="P3" s="112" t="str">
        <f t="shared" ref="P3:Y3" si="0">B1</f>
        <v>No. Staff</v>
      </c>
      <c r="Q3" s="112" t="str">
        <f t="shared" si="0"/>
        <v>GrossProfit $m</v>
      </c>
      <c r="R3" s="112" t="str">
        <f t="shared" si="0"/>
        <v>Adv.$'000</v>
      </c>
      <c r="S3" s="112" t="str">
        <f t="shared" si="0"/>
        <v>Competitors</v>
      </c>
      <c r="T3" s="112" t="str">
        <f t="shared" si="0"/>
        <v>Mng-Gender</v>
      </c>
      <c r="U3" s="112" t="str">
        <f t="shared" si="0"/>
        <v>Mng-Age</v>
      </c>
      <c r="V3" s="112" t="str">
        <f t="shared" si="0"/>
        <v>Mng-Exp</v>
      </c>
      <c r="W3" s="112" t="str">
        <f t="shared" si="0"/>
        <v>Mng-Train</v>
      </c>
      <c r="X3" s="112" t="str">
        <f t="shared" si="0"/>
        <v>OnlineChannel</v>
      </c>
      <c r="Y3" s="112" t="str">
        <f t="shared" si="0"/>
        <v>Basket:2017</v>
      </c>
      <c r="Z3" s="112" t="s">
        <v>145</v>
      </c>
      <c r="AA3" s="112" t="s">
        <v>146</v>
      </c>
      <c r="AB3" s="112" t="s">
        <v>99</v>
      </c>
      <c r="AC3" s="112" t="s">
        <v>147</v>
      </c>
      <c r="AD3" s="112" t="s">
        <v>148</v>
      </c>
      <c r="AE3" s="112" t="s">
        <v>149</v>
      </c>
      <c r="AF3" s="112" t="s">
        <v>150</v>
      </c>
      <c r="AG3" s="112" t="s">
        <v>151</v>
      </c>
      <c r="AH3" s="112" t="s">
        <v>152</v>
      </c>
      <c r="AI3" s="112" t="s">
        <v>153</v>
      </c>
      <c r="AK3" t="s">
        <v>154</v>
      </c>
      <c r="AM3" t="s">
        <v>155</v>
      </c>
      <c r="AN3" s="114">
        <f>Z154*LN(Z154/AB154)+AA154*LN(AA154/AB154)</f>
        <v>-98.012729219055274</v>
      </c>
      <c r="AP3" t="s">
        <v>165</v>
      </c>
      <c r="BC3" t="s">
        <v>172</v>
      </c>
      <c r="BF3" s="120" t="s">
        <v>174</v>
      </c>
      <c r="BG3" s="120" t="s">
        <v>175</v>
      </c>
      <c r="BJ3" s="118" t="s">
        <v>148</v>
      </c>
      <c r="BK3" s="118" t="s">
        <v>146</v>
      </c>
      <c r="BL3" s="118" t="s">
        <v>145</v>
      </c>
      <c r="BM3" s="118" t="s">
        <v>179</v>
      </c>
      <c r="BN3" s="118" t="s">
        <v>180</v>
      </c>
      <c r="BO3" s="118" t="s">
        <v>181</v>
      </c>
      <c r="BP3" s="118" t="s">
        <v>182</v>
      </c>
      <c r="BQ3" s="118" t="s">
        <v>183</v>
      </c>
    </row>
    <row r="4" spans="1:69" ht="15.75" x14ac:dyDescent="0.5">
      <c r="A4" s="83">
        <v>19</v>
      </c>
      <c r="B4" s="82">
        <v>79</v>
      </c>
      <c r="C4" s="84">
        <v>1.72</v>
      </c>
      <c r="D4" s="82">
        <v>255</v>
      </c>
      <c r="E4" s="82">
        <v>1</v>
      </c>
      <c r="F4" s="29">
        <v>1</v>
      </c>
      <c r="G4" s="82">
        <v>40</v>
      </c>
      <c r="H4" s="82">
        <v>13</v>
      </c>
      <c r="I4" s="82">
        <v>2</v>
      </c>
      <c r="J4" s="80">
        <v>1</v>
      </c>
      <c r="K4" s="30">
        <v>188</v>
      </c>
      <c r="L4" s="82">
        <v>1</v>
      </c>
      <c r="O4">
        <f t="array" ref="O4:AA153">[1]!LogitSummary(A2:L151)</f>
        <v>5.9</v>
      </c>
      <c r="P4">
        <v>48</v>
      </c>
      <c r="Q4">
        <v>1.7999999999999999E-2</v>
      </c>
      <c r="R4">
        <v>77</v>
      </c>
      <c r="S4">
        <v>2</v>
      </c>
      <c r="T4">
        <v>0</v>
      </c>
      <c r="U4">
        <v>28</v>
      </c>
      <c r="V4">
        <v>1</v>
      </c>
      <c r="W4">
        <v>6</v>
      </c>
      <c r="X4">
        <v>0</v>
      </c>
      <c r="Y4">
        <v>160</v>
      </c>
      <c r="Z4" s="106">
        <v>0</v>
      </c>
      <c r="AA4" s="107">
        <v>1</v>
      </c>
      <c r="AB4" s="108">
        <f>Z4+AA4</f>
        <v>1</v>
      </c>
      <c r="AC4">
        <f>IF(AB4=0,"",Z4/AB4)</f>
        <v>0</v>
      </c>
      <c r="AD4">
        <f>1/(1+EXP(-$AK$5-MMULT(O4:Y4,$AK$6:$AK$16)))</f>
        <v>0.32307730466186396</v>
      </c>
      <c r="AE4" s="103">
        <f>AB4*AD4</f>
        <v>0.32307730466186396</v>
      </c>
      <c r="AF4" s="105">
        <f>AB4-AE4</f>
        <v>0.67692269533813598</v>
      </c>
      <c r="AG4" s="103">
        <f>IFERROR(AB4*(AC4*LN(AD4)+(1-AC4)*LN(1-AD4)),0)</f>
        <v>-0.3901981996825612</v>
      </c>
      <c r="AH4" s="105">
        <f>100*IF(AD4&gt;=$BF$10,Z4/AB4,AA4/AB4)</f>
        <v>100</v>
      </c>
      <c r="AI4">
        <f>IFERROR((Z4-AE4)^2/AE4+(AA4-AF4)^2/AF4,0)</f>
        <v>0.47727356001925836</v>
      </c>
      <c r="AM4" t="s">
        <v>156</v>
      </c>
      <c r="AN4" s="116">
        <f>AG154</f>
        <v>-83.092631761030546</v>
      </c>
      <c r="AP4" s="103">
        <f t="array" ref="AP4:BA15">MINVERSE(MMULT(TRANSPOSE([1]!DESIGN(O4:Y153)),AD4:AD153*(1-AD4:AD153)*AB4:AB153*[1]!DESIGN(O4:Y153)))</f>
        <v>58.443049806567302</v>
      </c>
      <c r="AQ4" s="104">
        <v>1.2865454840106072</v>
      </c>
      <c r="AR4" s="104">
        <v>-3.7218098627612335E-2</v>
      </c>
      <c r="AS4" s="104">
        <v>-0.34006596920456256</v>
      </c>
      <c r="AT4" s="104">
        <v>-5.1762412393134373E-2</v>
      </c>
      <c r="AU4" s="104">
        <v>-0.4213722330661413</v>
      </c>
      <c r="AV4" s="104">
        <v>0.35917246013456916</v>
      </c>
      <c r="AW4" s="104">
        <v>-2.8025197171542532E-2</v>
      </c>
      <c r="AX4" s="104">
        <v>1.5814544148038803E-2</v>
      </c>
      <c r="AY4" s="104">
        <v>2.82464219321754E-2</v>
      </c>
      <c r="AZ4" s="104">
        <v>-0.16804777135413937</v>
      </c>
      <c r="BA4" s="105">
        <v>-0.34392264185291371</v>
      </c>
      <c r="BC4" s="114">
        <f t="array" ref="BC4:BC15">MMULT(AP4:BA15,MMULT(TRANSPOSE([1]!DESIGN(O4:Y153)),AB4:AB153*(AC4:AC153-AD4:AD153)))</f>
        <v>2.0229483907610663E-13</v>
      </c>
      <c r="BE4" t="s">
        <v>149</v>
      </c>
      <c r="BF4" s="103">
        <f>SUMIF(AD4:AD153,"&gt;="&amp;BF10,Z4:Z153)</f>
        <v>84</v>
      </c>
      <c r="BG4" s="105">
        <f>SUMIF(AD4:AD153,"&gt;="&amp;BF10,AA4:AA153)</f>
        <v>31</v>
      </c>
      <c r="BH4">
        <f>BF4+BG4</f>
        <v>115</v>
      </c>
      <c r="BM4">
        <v>0</v>
      </c>
      <c r="BN4">
        <v>0</v>
      </c>
      <c r="BO4">
        <f>1-BM4/BM$154</f>
        <v>1</v>
      </c>
      <c r="BP4" s="80">
        <f>1-BN4/BN$154</f>
        <v>1</v>
      </c>
      <c r="BQ4">
        <f>(BO4-BO5)*BP4</f>
        <v>1.851851851851849E-2</v>
      </c>
    </row>
    <row r="5" spans="1:69" ht="15.75" x14ac:dyDescent="0.5">
      <c r="A5" s="83">
        <v>18.2</v>
      </c>
      <c r="B5" s="82">
        <v>66</v>
      </c>
      <c r="C5" s="84">
        <v>1.3720000000000001</v>
      </c>
      <c r="D5" s="82">
        <v>287</v>
      </c>
      <c r="E5" s="82">
        <v>1</v>
      </c>
      <c r="F5" s="29">
        <v>1</v>
      </c>
      <c r="G5" s="82">
        <v>29</v>
      </c>
      <c r="H5" s="82">
        <v>10</v>
      </c>
      <c r="I5" s="82">
        <v>2</v>
      </c>
      <c r="J5" s="80">
        <v>0</v>
      </c>
      <c r="K5" s="30">
        <v>180</v>
      </c>
      <c r="L5" s="82">
        <v>1</v>
      </c>
      <c r="O5">
        <v>6.2</v>
      </c>
      <c r="P5">
        <v>40</v>
      </c>
      <c r="Q5">
        <v>0.97599999999999998</v>
      </c>
      <c r="R5">
        <v>82</v>
      </c>
      <c r="S5">
        <v>2</v>
      </c>
      <c r="T5">
        <v>0</v>
      </c>
      <c r="U5">
        <v>37</v>
      </c>
      <c r="V5">
        <v>5</v>
      </c>
      <c r="W5">
        <v>3</v>
      </c>
      <c r="X5">
        <v>0</v>
      </c>
      <c r="Y5">
        <v>168</v>
      </c>
      <c r="Z5" s="106">
        <v>0</v>
      </c>
      <c r="AA5" s="107">
        <v>1</v>
      </c>
      <c r="AB5" s="108">
        <f t="shared" ref="AB5:AB68" si="1">Z5+AA5</f>
        <v>1</v>
      </c>
      <c r="AC5" s="80">
        <f t="shared" ref="AC5:AC68" si="2">IF(AB5=0,"",Z5/AB5)</f>
        <v>0</v>
      </c>
      <c r="AD5" s="80">
        <f t="shared" ref="AD5:AD68" si="3">1/(1+EXP(-$AK$5-MMULT(O5:Y5,$AK$6:$AK$16)))</f>
        <v>0.53430288801514181</v>
      </c>
      <c r="AE5" s="106">
        <f t="shared" ref="AE5:AE68" si="4">AB5*AD5</f>
        <v>0.53430288801514181</v>
      </c>
      <c r="AF5" s="108">
        <f t="shared" ref="AF5:AF68" si="5">AB5-AE5</f>
        <v>0.46569711198485819</v>
      </c>
      <c r="AG5" s="106">
        <f t="shared" ref="AG5:AG68" si="6">IFERROR(AB5*(AC5*LN(AD5)+(1-AC5)*LN(1-AD5)),0)</f>
        <v>-0.76421983046277009</v>
      </c>
      <c r="AH5" s="108">
        <f t="shared" ref="AH5:AH68" si="7">100*IF(AD5&gt;=$BF$10,Z5/AB5,AA5/AB5)</f>
        <v>0</v>
      </c>
      <c r="AI5" s="80">
        <f t="shared" ref="AI5:AI68" si="8">IFERROR((Z5-AE5)^2/AE5+(AA5-AF5)^2/AF5,0)</f>
        <v>1.1473184485466903</v>
      </c>
      <c r="AK5" s="114">
        <f t="array" ref="AK5:AK16">[1]!LogitCoeff(O4:AA153,,,,,20)</f>
        <v>-10.65451799330161</v>
      </c>
      <c r="AP5" s="106">
        <v>1.2865454840106478</v>
      </c>
      <c r="AQ5" s="107">
        <v>5.4411432665196116E-2</v>
      </c>
      <c r="AR5" s="107">
        <v>-2.3768588094869184E-3</v>
      </c>
      <c r="AS5" s="107">
        <v>-1.5502279730068399E-2</v>
      </c>
      <c r="AT5" s="107">
        <v>-1.926040458304294E-3</v>
      </c>
      <c r="AU5" s="107">
        <v>-4.9991234222900643E-3</v>
      </c>
      <c r="AV5" s="107">
        <v>-5.7213473448417367E-3</v>
      </c>
      <c r="AW5" s="107">
        <v>2.3475453418981803E-3</v>
      </c>
      <c r="AX5" s="107">
        <v>-5.2547359527842039E-3</v>
      </c>
      <c r="AY5" s="107">
        <v>7.6261294292913524E-4</v>
      </c>
      <c r="AZ5" s="107">
        <v>1.7735677607563519E-2</v>
      </c>
      <c r="BA5" s="108">
        <v>-8.4950105400793084E-3</v>
      </c>
      <c r="BC5" s="115">
        <v>3.7275498418263136E-15</v>
      </c>
      <c r="BE5" t="s">
        <v>150</v>
      </c>
      <c r="BF5" s="109">
        <f>BF6-BF4</f>
        <v>12</v>
      </c>
      <c r="BG5" s="111">
        <f>BG6-BG4</f>
        <v>23</v>
      </c>
      <c r="BH5" s="80">
        <f t="shared" ref="BH5:BH6" si="9">BF5+BG5</f>
        <v>35</v>
      </c>
      <c r="BJ5">
        <f t="array" ref="BJ5:BL154">[1]!SelectCols(Z4:AD153,"5,2,1",1)</f>
        <v>9.225597895989586E-2</v>
      </c>
      <c r="BK5">
        <v>1</v>
      </c>
      <c r="BL5">
        <v>0</v>
      </c>
      <c r="BM5">
        <f>BM4+BK5</f>
        <v>1</v>
      </c>
      <c r="BN5" s="80">
        <f>BN4+BL5</f>
        <v>0</v>
      </c>
      <c r="BO5" s="80">
        <f t="shared" ref="BO5:BO68" si="10">1-BM5/BM$154</f>
        <v>0.98148148148148151</v>
      </c>
      <c r="BP5" s="80">
        <f t="shared" ref="BP5:BP68" si="11">1-BN5/BN$154</f>
        <v>1</v>
      </c>
      <c r="BQ5" s="80">
        <f t="shared" ref="BQ5:BQ68" si="12">(BO5-BO6)*BP5</f>
        <v>1.851851851851849E-2</v>
      </c>
    </row>
    <row r="6" spans="1:69" ht="15.75" x14ac:dyDescent="0.5">
      <c r="A6" s="83">
        <v>7.6</v>
      </c>
      <c r="B6" s="82">
        <v>51</v>
      </c>
      <c r="C6" s="84">
        <v>0.93500000000000005</v>
      </c>
      <c r="D6" s="82">
        <v>112</v>
      </c>
      <c r="E6" s="82">
        <v>4</v>
      </c>
      <c r="F6" s="29">
        <v>0</v>
      </c>
      <c r="G6" s="82">
        <v>36</v>
      </c>
      <c r="H6" s="82">
        <v>4</v>
      </c>
      <c r="I6" s="82">
        <v>3</v>
      </c>
      <c r="J6" s="80">
        <v>0</v>
      </c>
      <c r="K6" s="30">
        <v>171</v>
      </c>
      <c r="L6" s="82">
        <v>1</v>
      </c>
      <c r="O6">
        <v>6.6</v>
      </c>
      <c r="P6">
        <v>44</v>
      </c>
      <c r="Q6">
        <v>0.115</v>
      </c>
      <c r="R6">
        <v>70</v>
      </c>
      <c r="S6">
        <v>3</v>
      </c>
      <c r="T6">
        <v>0</v>
      </c>
      <c r="U6">
        <v>46</v>
      </c>
      <c r="V6">
        <v>6</v>
      </c>
      <c r="W6">
        <v>3</v>
      </c>
      <c r="X6">
        <v>0</v>
      </c>
      <c r="Y6">
        <v>167</v>
      </c>
      <c r="Z6" s="106">
        <v>0</v>
      </c>
      <c r="AA6" s="107">
        <v>1</v>
      </c>
      <c r="AB6" s="108">
        <f t="shared" si="1"/>
        <v>1</v>
      </c>
      <c r="AC6" s="80">
        <f t="shared" si="2"/>
        <v>0</v>
      </c>
      <c r="AD6" s="80">
        <f t="shared" si="3"/>
        <v>0.26822862389641139</v>
      </c>
      <c r="AE6" s="106">
        <f t="shared" si="4"/>
        <v>0.26822862389641139</v>
      </c>
      <c r="AF6" s="108">
        <f t="shared" si="5"/>
        <v>0.73177137610358867</v>
      </c>
      <c r="AG6" s="106">
        <f t="shared" si="6"/>
        <v>-0.3122871415326261</v>
      </c>
      <c r="AH6" s="108">
        <f t="shared" si="7"/>
        <v>100</v>
      </c>
      <c r="AI6" s="80">
        <f t="shared" si="8"/>
        <v>0.36654702910713644</v>
      </c>
      <c r="AK6" s="115">
        <v>-0.32985582783320072</v>
      </c>
      <c r="AM6" t="s">
        <v>157</v>
      </c>
      <c r="AN6" s="114">
        <f>2*(AN4-AN3)</f>
        <v>29.840194916049455</v>
      </c>
      <c r="AP6" s="106">
        <v>-3.7218098627614611E-2</v>
      </c>
      <c r="AQ6" s="107">
        <v>-2.3768588094869917E-3</v>
      </c>
      <c r="AR6" s="107">
        <v>6.6159503272088965E-4</v>
      </c>
      <c r="AS6" s="107">
        <v>1.9292191582749474E-3</v>
      </c>
      <c r="AT6" s="107">
        <v>2.5711462093692476E-6</v>
      </c>
      <c r="AU6" s="107">
        <v>1.8083368301192621E-4</v>
      </c>
      <c r="AV6" s="107">
        <v>-1.6891782272245306E-3</v>
      </c>
      <c r="AW6" s="107">
        <v>-3.5359255216073837E-4</v>
      </c>
      <c r="AX6" s="107">
        <v>7.5641740408207922E-4</v>
      </c>
      <c r="AY6" s="107">
        <v>9.4457913456131551E-4</v>
      </c>
      <c r="AZ6" s="107">
        <v>-2.4890364696830134E-3</v>
      </c>
      <c r="BA6" s="108">
        <v>1.5835549930665277E-4</v>
      </c>
      <c r="BC6" s="115">
        <v>-5.7451343175854492E-17</v>
      </c>
      <c r="BF6">
        <f>Z154</f>
        <v>96</v>
      </c>
      <c r="BG6">
        <f>AA154</f>
        <v>54</v>
      </c>
      <c r="BH6" s="80">
        <f t="shared" si="9"/>
        <v>150</v>
      </c>
      <c r="BJ6">
        <v>0.14249635506872935</v>
      </c>
      <c r="BK6">
        <v>1</v>
      </c>
      <c r="BL6">
        <v>0</v>
      </c>
      <c r="BM6" s="80">
        <f t="shared" ref="BM6:BM69" si="13">BM5+BK6</f>
        <v>2</v>
      </c>
      <c r="BN6" s="80">
        <f t="shared" ref="BN6:BN69" si="14">BN5+BL6</f>
        <v>0</v>
      </c>
      <c r="BO6" s="80">
        <f t="shared" si="10"/>
        <v>0.96296296296296302</v>
      </c>
      <c r="BP6" s="80">
        <f t="shared" si="11"/>
        <v>1</v>
      </c>
      <c r="BQ6" s="80">
        <f t="shared" si="12"/>
        <v>1.8518518518518601E-2</v>
      </c>
    </row>
    <row r="7" spans="1:69" ht="15.75" x14ac:dyDescent="0.5">
      <c r="A7" s="83">
        <v>18.5</v>
      </c>
      <c r="B7" s="82">
        <v>62</v>
      </c>
      <c r="C7" s="84">
        <v>2.0190000000000001</v>
      </c>
      <c r="D7" s="82">
        <v>238</v>
      </c>
      <c r="E7" s="82">
        <v>0</v>
      </c>
      <c r="F7" s="29">
        <v>1</v>
      </c>
      <c r="G7" s="82">
        <v>32</v>
      </c>
      <c r="H7" s="82">
        <v>15</v>
      </c>
      <c r="I7" s="82">
        <v>4</v>
      </c>
      <c r="J7" s="80">
        <v>1</v>
      </c>
      <c r="K7" s="30">
        <v>192</v>
      </c>
      <c r="L7" s="82">
        <v>1</v>
      </c>
      <c r="O7">
        <v>6.6</v>
      </c>
      <c r="P7">
        <v>58</v>
      </c>
      <c r="Q7">
        <v>0.496</v>
      </c>
      <c r="R7">
        <v>100</v>
      </c>
      <c r="S7">
        <v>2</v>
      </c>
      <c r="T7">
        <v>0</v>
      </c>
      <c r="U7">
        <v>42</v>
      </c>
      <c r="V7">
        <v>5</v>
      </c>
      <c r="W7">
        <v>3</v>
      </c>
      <c r="X7">
        <v>0</v>
      </c>
      <c r="Y7">
        <v>165</v>
      </c>
      <c r="Z7" s="106">
        <v>0</v>
      </c>
      <c r="AA7" s="107">
        <v>1</v>
      </c>
      <c r="AB7" s="108">
        <f t="shared" si="1"/>
        <v>1</v>
      </c>
      <c r="AC7" s="80">
        <f t="shared" si="2"/>
        <v>0</v>
      </c>
      <c r="AD7" s="80">
        <f t="shared" si="3"/>
        <v>0.52832100095770562</v>
      </c>
      <c r="AE7" s="106">
        <f t="shared" si="4"/>
        <v>0.52832100095770562</v>
      </c>
      <c r="AF7" s="108">
        <f t="shared" si="5"/>
        <v>0.47167899904229438</v>
      </c>
      <c r="AG7" s="106">
        <f t="shared" si="6"/>
        <v>-0.75145661153529664</v>
      </c>
      <c r="AH7" s="108">
        <f t="shared" si="7"/>
        <v>0</v>
      </c>
      <c r="AI7" s="80">
        <f t="shared" si="8"/>
        <v>1.1200859101855674</v>
      </c>
      <c r="AK7" s="115">
        <v>4.9438623758754609E-2</v>
      </c>
      <c r="AM7" t="s">
        <v>101</v>
      </c>
      <c r="AN7" s="115">
        <f>COUNT(O4:Y4)</f>
        <v>11</v>
      </c>
      <c r="AP7" s="106">
        <v>-0.34006596920457954</v>
      </c>
      <c r="AQ7" s="107">
        <v>-1.5502279730068874E-2</v>
      </c>
      <c r="AR7" s="107">
        <v>1.9292191582749596E-3</v>
      </c>
      <c r="AS7" s="107">
        <v>0.10788411549513843</v>
      </c>
      <c r="AT7" s="107">
        <v>5.0014188603866069E-4</v>
      </c>
      <c r="AU7" s="107">
        <v>1.7343382913440668E-2</v>
      </c>
      <c r="AV7" s="107">
        <v>-1.3858053613603136E-2</v>
      </c>
      <c r="AW7" s="107">
        <v>-3.0462888350701691E-3</v>
      </c>
      <c r="AX7" s="107">
        <v>5.1477900973257466E-3</v>
      </c>
      <c r="AY7" s="107">
        <v>2.6198700503013545E-3</v>
      </c>
      <c r="AZ7" s="107">
        <v>-2.3768710786082285E-2</v>
      </c>
      <c r="BA7" s="108">
        <v>1.5227056983207273E-3</v>
      </c>
      <c r="BC7" s="115">
        <v>-6.3543529376460239E-16</v>
      </c>
      <c r="BJ7">
        <v>0.1765902764567904</v>
      </c>
      <c r="BK7">
        <v>1</v>
      </c>
      <c r="BL7">
        <v>0</v>
      </c>
      <c r="BM7" s="80">
        <f t="shared" si="13"/>
        <v>3</v>
      </c>
      <c r="BN7" s="80">
        <f t="shared" si="14"/>
        <v>0</v>
      </c>
      <c r="BO7" s="80">
        <f t="shared" si="10"/>
        <v>0.94444444444444442</v>
      </c>
      <c r="BP7" s="80">
        <f t="shared" si="11"/>
        <v>1</v>
      </c>
      <c r="BQ7" s="80">
        <f t="shared" si="12"/>
        <v>1.851851851851849E-2</v>
      </c>
    </row>
    <row r="8" spans="1:69" ht="15.75" x14ac:dyDescent="0.5">
      <c r="A8" s="83">
        <v>13.1</v>
      </c>
      <c r="B8" s="82">
        <v>61</v>
      </c>
      <c r="C8" s="84">
        <v>0.66200000000000003</v>
      </c>
      <c r="D8" s="82">
        <v>124</v>
      </c>
      <c r="E8" s="82">
        <v>2</v>
      </c>
      <c r="F8" s="29">
        <v>1</v>
      </c>
      <c r="G8" s="82">
        <v>52</v>
      </c>
      <c r="H8" s="82">
        <v>15</v>
      </c>
      <c r="I8" s="82">
        <v>3</v>
      </c>
      <c r="J8" s="80">
        <v>0</v>
      </c>
      <c r="K8" s="30">
        <v>191</v>
      </c>
      <c r="L8" s="82">
        <v>1</v>
      </c>
      <c r="O8">
        <v>6.8</v>
      </c>
      <c r="P8">
        <v>44</v>
      </c>
      <c r="Q8">
        <v>4.5900000000000003E-2</v>
      </c>
      <c r="R8">
        <v>104</v>
      </c>
      <c r="S8">
        <v>6</v>
      </c>
      <c r="T8">
        <v>0</v>
      </c>
      <c r="U8">
        <v>29</v>
      </c>
      <c r="V8">
        <v>2</v>
      </c>
      <c r="W8">
        <v>2</v>
      </c>
      <c r="X8">
        <v>0</v>
      </c>
      <c r="Y8">
        <v>168</v>
      </c>
      <c r="Z8" s="106">
        <v>1</v>
      </c>
      <c r="AA8" s="107">
        <v>0</v>
      </c>
      <c r="AB8" s="108">
        <f t="shared" si="1"/>
        <v>1</v>
      </c>
      <c r="AC8" s="80">
        <f t="shared" si="2"/>
        <v>1</v>
      </c>
      <c r="AD8" s="80">
        <f t="shared" si="3"/>
        <v>0.86776851338875338</v>
      </c>
      <c r="AE8" s="106">
        <f t="shared" si="4"/>
        <v>0.86776851338875338</v>
      </c>
      <c r="AF8" s="108">
        <f t="shared" si="5"/>
        <v>0.13223148661124662</v>
      </c>
      <c r="AG8" s="106">
        <f t="shared" si="6"/>
        <v>-0.1418302895340873</v>
      </c>
      <c r="AH8" s="108">
        <f t="shared" si="7"/>
        <v>100</v>
      </c>
      <c r="AI8" s="80">
        <f t="shared" si="8"/>
        <v>0.15238106081409292</v>
      </c>
      <c r="AK8" s="115">
        <v>0.7038541001837223</v>
      </c>
      <c r="AM8" t="s">
        <v>158</v>
      </c>
      <c r="AN8" s="115">
        <f>_xlfn.CHISQ.DIST.RT(AN6,AN7)</f>
        <v>1.6787603437551024E-3</v>
      </c>
      <c r="AP8" s="106">
        <v>-5.1762412393136344E-2</v>
      </c>
      <c r="AQ8" s="107">
        <v>-1.9260404583042955E-3</v>
      </c>
      <c r="AR8" s="107">
        <v>2.5711462093660881E-6</v>
      </c>
      <c r="AS8" s="107">
        <v>5.0014188603864356E-4</v>
      </c>
      <c r="AT8" s="107">
        <v>9.3401566064026649E-5</v>
      </c>
      <c r="AU8" s="107">
        <v>3.0010286942424897E-4</v>
      </c>
      <c r="AV8" s="107">
        <v>-1.9581904201406756E-4</v>
      </c>
      <c r="AW8" s="107">
        <v>-5.2117830062295343E-5</v>
      </c>
      <c r="AX8" s="107">
        <v>5.908881694143565E-5</v>
      </c>
      <c r="AY8" s="107">
        <v>-2.8896730796250006E-4</v>
      </c>
      <c r="AZ8" s="107">
        <v>-7.4456514871386304E-4</v>
      </c>
      <c r="BA8" s="108">
        <v>3.466631502720546E-4</v>
      </c>
      <c r="BC8" s="115">
        <v>-1.6134959627680611E-16</v>
      </c>
      <c r="BE8" t="s">
        <v>176</v>
      </c>
      <c r="BF8" s="121">
        <f>BF4/BF6</f>
        <v>0.875</v>
      </c>
      <c r="BG8" s="122">
        <f>BG5/BG6</f>
        <v>0.42592592592592593</v>
      </c>
      <c r="BH8">
        <f>(BF4+BG5)/BH6</f>
        <v>0.71333333333333337</v>
      </c>
      <c r="BJ8">
        <v>0.23856977766553647</v>
      </c>
      <c r="BK8">
        <v>1</v>
      </c>
      <c r="BL8">
        <v>0</v>
      </c>
      <c r="BM8" s="80">
        <f t="shared" si="13"/>
        <v>4</v>
      </c>
      <c r="BN8" s="80">
        <f t="shared" si="14"/>
        <v>0</v>
      </c>
      <c r="BO8" s="80">
        <f t="shared" si="10"/>
        <v>0.92592592592592593</v>
      </c>
      <c r="BP8" s="80">
        <f t="shared" si="11"/>
        <v>1</v>
      </c>
      <c r="BQ8" s="80">
        <f t="shared" si="12"/>
        <v>0</v>
      </c>
    </row>
    <row r="9" spans="1:69" ht="15.75" x14ac:dyDescent="0.5">
      <c r="A9" s="83">
        <v>14.9</v>
      </c>
      <c r="B9" s="82">
        <v>59</v>
      </c>
      <c r="C9" s="84">
        <v>0.7</v>
      </c>
      <c r="D9" s="82">
        <v>214</v>
      </c>
      <c r="E9" s="82">
        <v>2</v>
      </c>
      <c r="F9" s="29">
        <v>0</v>
      </c>
      <c r="G9" s="82">
        <v>41</v>
      </c>
      <c r="H9" s="82">
        <v>4</v>
      </c>
      <c r="I9" s="82">
        <v>3</v>
      </c>
      <c r="J9" s="80">
        <v>0</v>
      </c>
      <c r="K9" s="30">
        <v>182</v>
      </c>
      <c r="L9" s="82">
        <v>1</v>
      </c>
      <c r="O9">
        <v>7.2</v>
      </c>
      <c r="P9">
        <v>41</v>
      </c>
      <c r="Q9">
        <v>0.879</v>
      </c>
      <c r="R9">
        <v>112</v>
      </c>
      <c r="S9">
        <v>2</v>
      </c>
      <c r="T9">
        <v>0</v>
      </c>
      <c r="U9">
        <v>39</v>
      </c>
      <c r="V9">
        <v>5</v>
      </c>
      <c r="W9">
        <v>3</v>
      </c>
      <c r="X9">
        <v>0</v>
      </c>
      <c r="Y9">
        <v>167</v>
      </c>
      <c r="Z9" s="106">
        <v>0</v>
      </c>
      <c r="AA9" s="107">
        <v>1</v>
      </c>
      <c r="AB9" s="108">
        <f t="shared" si="1"/>
        <v>1</v>
      </c>
      <c r="AC9" s="80">
        <f t="shared" si="2"/>
        <v>0</v>
      </c>
      <c r="AD9" s="80">
        <f t="shared" si="3"/>
        <v>0.48578718741749355</v>
      </c>
      <c r="AE9" s="106">
        <f t="shared" si="4"/>
        <v>0.48578718741749355</v>
      </c>
      <c r="AF9" s="108">
        <f t="shared" si="5"/>
        <v>0.51421281258250651</v>
      </c>
      <c r="AG9" s="106">
        <f t="shared" si="6"/>
        <v>-0.66511806695299214</v>
      </c>
      <c r="AH9" s="108">
        <f t="shared" si="7"/>
        <v>100</v>
      </c>
      <c r="AI9" s="80">
        <f t="shared" si="8"/>
        <v>0.94472011496125052</v>
      </c>
      <c r="AK9" s="115">
        <v>1.3954139361608223E-2</v>
      </c>
      <c r="AM9" t="s">
        <v>159</v>
      </c>
      <c r="AN9" s="115">
        <v>0.05</v>
      </c>
      <c r="AP9" s="106">
        <v>-0.42137223306614491</v>
      </c>
      <c r="AQ9" s="107">
        <v>-4.9991234222899967E-3</v>
      </c>
      <c r="AR9" s="107">
        <v>1.8083368301192681E-4</v>
      </c>
      <c r="AS9" s="107">
        <v>1.7343382913440647E-2</v>
      </c>
      <c r="AT9" s="107">
        <v>3.0010286942424268E-4</v>
      </c>
      <c r="AU9" s="107">
        <v>2.4861610831429404E-2</v>
      </c>
      <c r="AV9" s="107">
        <v>3.7410433142042016E-3</v>
      </c>
      <c r="AW9" s="107">
        <v>-2.3340229618282586E-4</v>
      </c>
      <c r="AX9" s="107">
        <v>-6.7843968165598044E-4</v>
      </c>
      <c r="AY9" s="107">
        <v>-3.9751280669118446E-3</v>
      </c>
      <c r="AZ9" s="107">
        <v>-7.1483265440897975E-3</v>
      </c>
      <c r="BA9" s="108">
        <v>2.1002545808665213E-3</v>
      </c>
      <c r="BC9" s="115">
        <v>-1.3754767676393793E-15</v>
      </c>
      <c r="BJ9">
        <v>0.24042444773254906</v>
      </c>
      <c r="BK9">
        <v>0</v>
      </c>
      <c r="BL9">
        <v>1</v>
      </c>
      <c r="BM9" s="80">
        <f t="shared" si="13"/>
        <v>4</v>
      </c>
      <c r="BN9" s="80">
        <f t="shared" si="14"/>
        <v>1</v>
      </c>
      <c r="BO9" s="80">
        <f t="shared" si="10"/>
        <v>0.92592592592592593</v>
      </c>
      <c r="BP9" s="80">
        <f t="shared" si="11"/>
        <v>0.98958333333333337</v>
      </c>
      <c r="BQ9" s="80">
        <f t="shared" si="12"/>
        <v>1.8325617283950591E-2</v>
      </c>
    </row>
    <row r="10" spans="1:69" ht="15.75" x14ac:dyDescent="0.5">
      <c r="A10" s="83">
        <v>17.100000000000001</v>
      </c>
      <c r="B10" s="82">
        <v>65</v>
      </c>
      <c r="C10" s="84">
        <v>0.93700000000000006</v>
      </c>
      <c r="D10" s="82">
        <v>215</v>
      </c>
      <c r="E10" s="82">
        <v>4</v>
      </c>
      <c r="F10" s="29">
        <v>1</v>
      </c>
      <c r="G10" s="82">
        <v>31</v>
      </c>
      <c r="H10" s="82">
        <v>12</v>
      </c>
      <c r="I10" s="82">
        <v>5</v>
      </c>
      <c r="J10" s="80">
        <v>1</v>
      </c>
      <c r="K10" s="30">
        <v>192</v>
      </c>
      <c r="L10" s="82">
        <v>0</v>
      </c>
      <c r="O10">
        <v>7.2</v>
      </c>
      <c r="P10">
        <v>56</v>
      </c>
      <c r="Q10">
        <v>0.123</v>
      </c>
      <c r="R10">
        <v>113</v>
      </c>
      <c r="S10">
        <v>3</v>
      </c>
      <c r="T10">
        <v>0</v>
      </c>
      <c r="U10">
        <v>45</v>
      </c>
      <c r="V10">
        <v>6</v>
      </c>
      <c r="W10">
        <v>3</v>
      </c>
      <c r="X10">
        <v>0</v>
      </c>
      <c r="Y10">
        <v>167</v>
      </c>
      <c r="Z10" s="106">
        <v>0</v>
      </c>
      <c r="AA10" s="107">
        <v>1</v>
      </c>
      <c r="AB10" s="108">
        <f t="shared" si="1"/>
        <v>1</v>
      </c>
      <c r="AC10" s="80">
        <f t="shared" si="2"/>
        <v>0</v>
      </c>
      <c r="AD10" s="80">
        <f t="shared" si="3"/>
        <v>0.52367285938412667</v>
      </c>
      <c r="AE10" s="106">
        <f t="shared" si="4"/>
        <v>0.52367285938412667</v>
      </c>
      <c r="AF10" s="108">
        <f t="shared" si="5"/>
        <v>0.47632714061587333</v>
      </c>
      <c r="AG10" s="106">
        <f t="shared" si="6"/>
        <v>-0.74165039061131466</v>
      </c>
      <c r="AH10" s="108">
        <f t="shared" si="7"/>
        <v>0</v>
      </c>
      <c r="AI10" s="80">
        <f t="shared" si="8"/>
        <v>1.0993974828035982</v>
      </c>
      <c r="AK10" s="115">
        <v>0.38609652705395398</v>
      </c>
      <c r="AM10" t="s">
        <v>160</v>
      </c>
      <c r="AN10" s="117" t="str">
        <f>IF(AN8&lt;AN9,"yes","no")</f>
        <v>yes</v>
      </c>
      <c r="AP10" s="106">
        <v>0.35917246013455795</v>
      </c>
      <c r="AQ10" s="107">
        <v>-5.7213473448421434E-3</v>
      </c>
      <c r="AR10" s="107">
        <v>-1.6891782272245241E-3</v>
      </c>
      <c r="AS10" s="107">
        <v>-1.385805361360307E-2</v>
      </c>
      <c r="AT10" s="107">
        <v>-1.9581904201404883E-4</v>
      </c>
      <c r="AU10" s="107">
        <v>3.7410433142042753E-3</v>
      </c>
      <c r="AV10" s="107">
        <v>0.23315945272510033</v>
      </c>
      <c r="AW10" s="107">
        <v>1.3539178129796379E-3</v>
      </c>
      <c r="AX10" s="107">
        <v>-1.030863188691376E-3</v>
      </c>
      <c r="AY10" s="107">
        <v>-2.4884652276489891E-3</v>
      </c>
      <c r="AZ10" s="107">
        <v>-2.7452332035454777E-2</v>
      </c>
      <c r="BA10" s="108">
        <v>-1.6818478673672455E-3</v>
      </c>
      <c r="BC10" s="115">
        <v>1.1786333755882135E-15</v>
      </c>
      <c r="BE10" t="s">
        <v>177</v>
      </c>
      <c r="BF10" s="123">
        <v>0.5</v>
      </c>
      <c r="BJ10">
        <v>0.2447431983644201</v>
      </c>
      <c r="BK10">
        <v>1</v>
      </c>
      <c r="BL10">
        <v>0</v>
      </c>
      <c r="BM10" s="80">
        <f t="shared" si="13"/>
        <v>5</v>
      </c>
      <c r="BN10" s="80">
        <f t="shared" si="14"/>
        <v>1</v>
      </c>
      <c r="BO10" s="80">
        <f t="shared" si="10"/>
        <v>0.90740740740740744</v>
      </c>
      <c r="BP10" s="80">
        <f t="shared" si="11"/>
        <v>0.98958333333333337</v>
      </c>
      <c r="BQ10" s="80">
        <f t="shared" si="12"/>
        <v>1.8325617283950699E-2</v>
      </c>
    </row>
    <row r="11" spans="1:69" ht="15.75" x14ac:dyDescent="0.5">
      <c r="A11" s="83">
        <v>9.1999999999999993</v>
      </c>
      <c r="B11" s="82">
        <v>55</v>
      </c>
      <c r="C11" s="84">
        <v>6.5000000000000002E-2</v>
      </c>
      <c r="D11" s="82">
        <v>154</v>
      </c>
      <c r="E11" s="82">
        <v>3</v>
      </c>
      <c r="F11" s="29">
        <v>0</v>
      </c>
      <c r="G11" s="82">
        <v>42</v>
      </c>
      <c r="H11" s="82">
        <v>13</v>
      </c>
      <c r="I11" s="82">
        <v>2</v>
      </c>
      <c r="J11" s="80">
        <v>1</v>
      </c>
      <c r="K11" s="30">
        <v>165</v>
      </c>
      <c r="L11" s="82">
        <v>0</v>
      </c>
      <c r="O11">
        <v>7.3</v>
      </c>
      <c r="P11">
        <v>56</v>
      </c>
      <c r="Q11">
        <v>1.56</v>
      </c>
      <c r="R11">
        <v>115</v>
      </c>
      <c r="S11">
        <v>5</v>
      </c>
      <c r="T11">
        <v>0</v>
      </c>
      <c r="U11">
        <v>46</v>
      </c>
      <c r="V11">
        <v>1</v>
      </c>
      <c r="W11">
        <v>4</v>
      </c>
      <c r="X11">
        <v>0</v>
      </c>
      <c r="Y11">
        <v>166</v>
      </c>
      <c r="Z11" s="106">
        <v>1</v>
      </c>
      <c r="AA11" s="107">
        <v>0</v>
      </c>
      <c r="AB11" s="108">
        <f t="shared" si="1"/>
        <v>1</v>
      </c>
      <c r="AC11" s="80">
        <f t="shared" si="2"/>
        <v>1</v>
      </c>
      <c r="AD11" s="80">
        <f t="shared" si="3"/>
        <v>0.71644880598205396</v>
      </c>
      <c r="AE11" s="106">
        <f t="shared" si="4"/>
        <v>0.71644880598205396</v>
      </c>
      <c r="AF11" s="108">
        <f t="shared" si="5"/>
        <v>0.28355119401794604</v>
      </c>
      <c r="AG11" s="106">
        <f t="shared" si="6"/>
        <v>-0.33344848439631491</v>
      </c>
      <c r="AH11" s="108">
        <f t="shared" si="7"/>
        <v>100</v>
      </c>
      <c r="AI11" s="80">
        <f t="shared" si="8"/>
        <v>0.3957731405934517</v>
      </c>
      <c r="AK11" s="115">
        <v>-0.62116397802677814</v>
      </c>
      <c r="AP11" s="106">
        <v>-2.8025197171536023E-2</v>
      </c>
      <c r="AQ11" s="107">
        <v>2.3475453418983863E-3</v>
      </c>
      <c r="AR11" s="107">
        <v>-3.5359255216074146E-4</v>
      </c>
      <c r="AS11" s="107">
        <v>-3.046288835070196E-3</v>
      </c>
      <c r="AT11" s="107">
        <v>-5.2117830062304213E-5</v>
      </c>
      <c r="AU11" s="107">
        <v>-2.3340229618285478E-4</v>
      </c>
      <c r="AV11" s="107">
        <v>1.3539178129796697E-3</v>
      </c>
      <c r="AW11" s="107">
        <v>1.2859527422026979E-3</v>
      </c>
      <c r="AX11" s="107">
        <v>-1.2171084838945112E-3</v>
      </c>
      <c r="AY11" s="107">
        <v>-2.2795965137699737E-3</v>
      </c>
      <c r="AZ11" s="107">
        <v>7.1444162450803031E-3</v>
      </c>
      <c r="BA11" s="108">
        <v>-1.8140058721886138E-5</v>
      </c>
      <c r="BC11" s="115">
        <v>-2.0455023817507479E-16</v>
      </c>
      <c r="BJ11">
        <v>0.2475113266393337</v>
      </c>
      <c r="BK11">
        <v>1</v>
      </c>
      <c r="BL11">
        <v>0</v>
      </c>
      <c r="BM11" s="80">
        <f t="shared" si="13"/>
        <v>6</v>
      </c>
      <c r="BN11" s="80">
        <f t="shared" si="14"/>
        <v>1</v>
      </c>
      <c r="BO11" s="80">
        <f t="shared" si="10"/>
        <v>0.88888888888888884</v>
      </c>
      <c r="BP11" s="80">
        <f t="shared" si="11"/>
        <v>0.98958333333333337</v>
      </c>
      <c r="BQ11" s="80">
        <f t="shared" si="12"/>
        <v>1.8325617283950591E-2</v>
      </c>
    </row>
    <row r="12" spans="1:69" ht="15.75" x14ac:dyDescent="0.5">
      <c r="A12" s="83">
        <v>10.3</v>
      </c>
      <c r="B12" s="82">
        <v>65</v>
      </c>
      <c r="C12" s="84">
        <v>2.1440000000000001</v>
      </c>
      <c r="D12" s="82">
        <v>97</v>
      </c>
      <c r="E12" s="82">
        <v>2</v>
      </c>
      <c r="F12" s="29">
        <v>0</v>
      </c>
      <c r="G12" s="82">
        <v>32</v>
      </c>
      <c r="H12" s="82">
        <v>8</v>
      </c>
      <c r="I12" s="82">
        <v>2</v>
      </c>
      <c r="J12" s="80">
        <v>1</v>
      </c>
      <c r="K12" s="30">
        <v>180</v>
      </c>
      <c r="L12" s="82">
        <v>1</v>
      </c>
      <c r="O12">
        <v>7.4</v>
      </c>
      <c r="P12">
        <v>44</v>
      </c>
      <c r="Q12">
        <v>0.97399999999999998</v>
      </c>
      <c r="R12">
        <v>117</v>
      </c>
      <c r="S12">
        <v>3</v>
      </c>
      <c r="T12">
        <v>0</v>
      </c>
      <c r="U12">
        <v>33</v>
      </c>
      <c r="V12">
        <v>6</v>
      </c>
      <c r="W12">
        <v>2</v>
      </c>
      <c r="X12">
        <v>1</v>
      </c>
      <c r="Y12">
        <v>170</v>
      </c>
      <c r="Z12" s="106">
        <v>0</v>
      </c>
      <c r="AA12" s="107">
        <v>1</v>
      </c>
      <c r="AB12" s="108">
        <f t="shared" si="1"/>
        <v>1</v>
      </c>
      <c r="AC12" s="80">
        <f t="shared" si="2"/>
        <v>0</v>
      </c>
      <c r="AD12" s="80">
        <f t="shared" si="3"/>
        <v>0.5171362095522386</v>
      </c>
      <c r="AE12" s="106">
        <f t="shared" si="4"/>
        <v>0.5171362095522386</v>
      </c>
      <c r="AF12" s="108">
        <f t="shared" si="5"/>
        <v>0.4828637904477614</v>
      </c>
      <c r="AG12" s="106">
        <f t="shared" si="6"/>
        <v>-0.72802067245564706</v>
      </c>
      <c r="AH12" s="108">
        <f t="shared" si="7"/>
        <v>0</v>
      </c>
      <c r="AI12" s="80">
        <f t="shared" si="8"/>
        <v>1.0709774056006482</v>
      </c>
      <c r="AK12" s="115">
        <v>-9.7381919436138636E-2</v>
      </c>
      <c r="AM12" t="s">
        <v>161</v>
      </c>
      <c r="AN12" s="114">
        <f>1-AN4/AN3</f>
        <v>0.15222611977959299</v>
      </c>
      <c r="AP12" s="106">
        <v>1.5814544148035729E-2</v>
      </c>
      <c r="AQ12" s="107">
        <v>-5.254735952784334E-3</v>
      </c>
      <c r="AR12" s="107">
        <v>7.5641740408207889E-4</v>
      </c>
      <c r="AS12" s="107">
        <v>5.1477900973257301E-3</v>
      </c>
      <c r="AT12" s="107">
        <v>5.9088816941441823E-5</v>
      </c>
      <c r="AU12" s="107">
        <v>-6.7843968165597979E-4</v>
      </c>
      <c r="AV12" s="107">
        <v>-1.0308631886913708E-3</v>
      </c>
      <c r="AW12" s="107">
        <v>-1.2171084838945071E-3</v>
      </c>
      <c r="AX12" s="107">
        <v>4.9898068483342538E-3</v>
      </c>
      <c r="AY12" s="107">
        <v>2.3469829288591398E-3</v>
      </c>
      <c r="AZ12" s="107">
        <v>-1.7389114709977227E-2</v>
      </c>
      <c r="BA12" s="108">
        <v>-5.2235445019657596E-5</v>
      </c>
      <c r="BC12" s="115">
        <v>2.5534092242694404E-16</v>
      </c>
      <c r="BJ12">
        <v>0.26822862389641139</v>
      </c>
      <c r="BK12">
        <v>1</v>
      </c>
      <c r="BL12">
        <v>0</v>
      </c>
      <c r="BM12" s="80">
        <f t="shared" si="13"/>
        <v>7</v>
      </c>
      <c r="BN12" s="80">
        <f t="shared" si="14"/>
        <v>1</v>
      </c>
      <c r="BO12" s="80">
        <f t="shared" si="10"/>
        <v>0.87037037037037035</v>
      </c>
      <c r="BP12" s="80">
        <f t="shared" si="11"/>
        <v>0.98958333333333337</v>
      </c>
      <c r="BQ12" s="80">
        <f t="shared" si="12"/>
        <v>1.8325617283950591E-2</v>
      </c>
    </row>
    <row r="13" spans="1:69" ht="15.75" x14ac:dyDescent="0.5">
      <c r="A13" s="83">
        <v>19.3</v>
      </c>
      <c r="B13" s="82">
        <v>74</v>
      </c>
      <c r="C13" s="84">
        <v>0.248</v>
      </c>
      <c r="D13" s="82">
        <v>301</v>
      </c>
      <c r="E13" s="82">
        <v>1</v>
      </c>
      <c r="F13" s="29">
        <v>1</v>
      </c>
      <c r="G13" s="82">
        <v>39</v>
      </c>
      <c r="H13" s="82">
        <v>21</v>
      </c>
      <c r="I13" s="82">
        <v>5</v>
      </c>
      <c r="J13" s="80">
        <v>1</v>
      </c>
      <c r="K13" s="30">
        <v>187</v>
      </c>
      <c r="L13" s="82">
        <v>1</v>
      </c>
      <c r="O13">
        <v>7.4</v>
      </c>
      <c r="P13">
        <v>51</v>
      </c>
      <c r="Q13">
        <v>1.083</v>
      </c>
      <c r="R13">
        <v>101</v>
      </c>
      <c r="S13">
        <v>2</v>
      </c>
      <c r="T13">
        <v>0</v>
      </c>
      <c r="U13">
        <v>53</v>
      </c>
      <c r="V13">
        <v>7</v>
      </c>
      <c r="W13">
        <v>4</v>
      </c>
      <c r="X13">
        <v>0</v>
      </c>
      <c r="Y13">
        <v>167</v>
      </c>
      <c r="Z13" s="106">
        <v>0</v>
      </c>
      <c r="AA13" s="107">
        <v>1</v>
      </c>
      <c r="AB13" s="108">
        <f t="shared" si="1"/>
        <v>1</v>
      </c>
      <c r="AC13" s="80">
        <f t="shared" si="2"/>
        <v>0</v>
      </c>
      <c r="AD13" s="80">
        <f t="shared" si="3"/>
        <v>0.289783374953543</v>
      </c>
      <c r="AE13" s="106">
        <f t="shared" si="4"/>
        <v>0.289783374953543</v>
      </c>
      <c r="AF13" s="108">
        <f t="shared" si="5"/>
        <v>0.710216625046457</v>
      </c>
      <c r="AG13" s="106">
        <f t="shared" si="6"/>
        <v>-0.34218524978281939</v>
      </c>
      <c r="AH13" s="108">
        <f t="shared" si="7"/>
        <v>100</v>
      </c>
      <c r="AI13" s="80">
        <f t="shared" si="8"/>
        <v>0.40802110896036481</v>
      </c>
      <c r="AK13" s="115">
        <v>0.12640405039234856</v>
      </c>
      <c r="AM13" t="s">
        <v>162</v>
      </c>
      <c r="AN13" s="115">
        <f>1-EXP((-2/AB154)*(AN4-AN3))</f>
        <v>0.18039653321274751</v>
      </c>
      <c r="AP13" s="106">
        <v>2.8246421932161505E-2</v>
      </c>
      <c r="AQ13" s="107">
        <v>7.6261294292863315E-4</v>
      </c>
      <c r="AR13" s="107">
        <v>9.4457913456135346E-4</v>
      </c>
      <c r="AS13" s="107">
        <v>2.6198700503015423E-3</v>
      </c>
      <c r="AT13" s="107">
        <v>-2.8896730796248239E-4</v>
      </c>
      <c r="AU13" s="107">
        <v>-3.9751280669117397E-3</v>
      </c>
      <c r="AV13" s="107">
        <v>-2.4884652276491509E-3</v>
      </c>
      <c r="AW13" s="107">
        <v>-2.2795965137700097E-3</v>
      </c>
      <c r="AX13" s="107">
        <v>2.3469829288591932E-3</v>
      </c>
      <c r="AY13" s="107">
        <v>3.7181881090293585E-2</v>
      </c>
      <c r="AZ13" s="107">
        <v>2.1976478368249251E-2</v>
      </c>
      <c r="BA13" s="108">
        <v>-5.2077579702094741E-4</v>
      </c>
      <c r="BC13" s="115">
        <v>-2.3675856748109849E-16</v>
      </c>
      <c r="BJ13">
        <v>0.2685183118667111</v>
      </c>
      <c r="BK13">
        <v>1</v>
      </c>
      <c r="BL13">
        <v>0</v>
      </c>
      <c r="BM13" s="80">
        <f t="shared" si="13"/>
        <v>8</v>
      </c>
      <c r="BN13" s="80">
        <f t="shared" si="14"/>
        <v>1</v>
      </c>
      <c r="BO13" s="80">
        <f t="shared" si="10"/>
        <v>0.85185185185185186</v>
      </c>
      <c r="BP13" s="80">
        <f t="shared" si="11"/>
        <v>0.98958333333333337</v>
      </c>
      <c r="BQ13" s="80">
        <f t="shared" si="12"/>
        <v>1.8325617283950591E-2</v>
      </c>
    </row>
    <row r="14" spans="1:69" ht="15.75" x14ac:dyDescent="0.5">
      <c r="A14" s="83">
        <v>8.1</v>
      </c>
      <c r="B14" s="82">
        <v>43</v>
      </c>
      <c r="C14" s="84">
        <v>1.607</v>
      </c>
      <c r="D14" s="82">
        <v>123</v>
      </c>
      <c r="E14" s="82">
        <v>1</v>
      </c>
      <c r="F14" s="29">
        <v>0</v>
      </c>
      <c r="G14" s="82">
        <v>45</v>
      </c>
      <c r="H14" s="82">
        <v>8</v>
      </c>
      <c r="I14" s="82">
        <v>3</v>
      </c>
      <c r="J14" s="80">
        <v>0</v>
      </c>
      <c r="K14" s="30">
        <v>170</v>
      </c>
      <c r="L14" s="82">
        <v>0</v>
      </c>
      <c r="O14">
        <v>7.5</v>
      </c>
      <c r="P14">
        <v>43</v>
      </c>
      <c r="Q14">
        <v>0.48</v>
      </c>
      <c r="R14">
        <v>59</v>
      </c>
      <c r="S14">
        <v>3</v>
      </c>
      <c r="T14">
        <v>0</v>
      </c>
      <c r="U14">
        <v>30</v>
      </c>
      <c r="V14">
        <v>4</v>
      </c>
      <c r="W14">
        <v>2</v>
      </c>
      <c r="X14">
        <v>0</v>
      </c>
      <c r="Y14">
        <v>175</v>
      </c>
      <c r="Z14" s="106">
        <v>0</v>
      </c>
      <c r="AA14" s="107">
        <v>1</v>
      </c>
      <c r="AB14" s="108">
        <f t="shared" si="1"/>
        <v>1</v>
      </c>
      <c r="AC14" s="80">
        <f t="shared" si="2"/>
        <v>0</v>
      </c>
      <c r="AD14" s="80">
        <f t="shared" si="3"/>
        <v>0.68179206700066819</v>
      </c>
      <c r="AE14" s="106">
        <f t="shared" si="4"/>
        <v>0.68179206700066819</v>
      </c>
      <c r="AF14" s="108">
        <f t="shared" si="5"/>
        <v>0.31820793299933181</v>
      </c>
      <c r="AG14" s="106">
        <f t="shared" si="6"/>
        <v>-1.1450502325302254</v>
      </c>
      <c r="AH14" s="108">
        <f t="shared" si="7"/>
        <v>0</v>
      </c>
      <c r="AI14" s="80">
        <f t="shared" si="8"/>
        <v>2.1425992135843446</v>
      </c>
      <c r="AK14" s="115">
        <v>-0.14753680242687411</v>
      </c>
      <c r="AM14" t="s">
        <v>163</v>
      </c>
      <c r="AN14" s="116">
        <f>AN13/(1-EXP(2*AN3/AB154))</f>
        <v>0.24734725475408695</v>
      </c>
      <c r="AP14" s="106">
        <v>-0.16804777135413071</v>
      </c>
      <c r="AQ14" s="107">
        <v>1.7735677607564081E-2</v>
      </c>
      <c r="AR14" s="107">
        <v>-2.489036469682993E-3</v>
      </c>
      <c r="AS14" s="107">
        <v>-2.3768710786082212E-2</v>
      </c>
      <c r="AT14" s="107">
        <v>-7.4456514871389242E-4</v>
      </c>
      <c r="AU14" s="107">
        <v>-7.148326544089729E-3</v>
      </c>
      <c r="AV14" s="107">
        <v>-2.7452332035454916E-2</v>
      </c>
      <c r="AW14" s="107">
        <v>7.1444162450802788E-3</v>
      </c>
      <c r="AX14" s="107">
        <v>-1.738911470997722E-2</v>
      </c>
      <c r="AY14" s="107">
        <v>2.1976478368249532E-2</v>
      </c>
      <c r="AZ14" s="107">
        <v>0.28608634288071344</v>
      </c>
      <c r="BA14" s="108">
        <v>-2.0881265616243499E-4</v>
      </c>
      <c r="BC14" s="115">
        <v>-7.6423896108088899E-16</v>
      </c>
      <c r="BJ14">
        <v>0.26944253375506416</v>
      </c>
      <c r="BK14">
        <v>1</v>
      </c>
      <c r="BL14">
        <v>0</v>
      </c>
      <c r="BM14" s="80">
        <f t="shared" si="13"/>
        <v>9</v>
      </c>
      <c r="BN14" s="80">
        <f t="shared" si="14"/>
        <v>1</v>
      </c>
      <c r="BO14" s="80">
        <f t="shared" si="10"/>
        <v>0.83333333333333337</v>
      </c>
      <c r="BP14" s="80">
        <f t="shared" si="11"/>
        <v>0.98958333333333337</v>
      </c>
      <c r="BQ14" s="80">
        <f t="shared" si="12"/>
        <v>1.8325617283950591E-2</v>
      </c>
    </row>
    <row r="15" spans="1:69" ht="15.75" x14ac:dyDescent="0.5">
      <c r="A15" s="83">
        <v>9.1</v>
      </c>
      <c r="B15" s="82">
        <v>78</v>
      </c>
      <c r="C15" s="84">
        <v>1.6240000000000001</v>
      </c>
      <c r="D15" s="82">
        <v>148</v>
      </c>
      <c r="E15" s="82">
        <v>5</v>
      </c>
      <c r="F15" s="29">
        <v>0</v>
      </c>
      <c r="G15" s="82">
        <v>39</v>
      </c>
      <c r="H15" s="82">
        <v>11</v>
      </c>
      <c r="I15" s="82">
        <v>4</v>
      </c>
      <c r="J15" s="80">
        <v>0</v>
      </c>
      <c r="K15" s="30">
        <v>175</v>
      </c>
      <c r="L15" s="82">
        <v>1</v>
      </c>
      <c r="O15">
        <v>7.5</v>
      </c>
      <c r="P15">
        <v>51</v>
      </c>
      <c r="Q15">
        <v>0.23100000000000001</v>
      </c>
      <c r="R15">
        <v>109</v>
      </c>
      <c r="S15">
        <v>5</v>
      </c>
      <c r="T15">
        <v>0</v>
      </c>
      <c r="U15">
        <v>41</v>
      </c>
      <c r="V15">
        <v>7</v>
      </c>
      <c r="W15">
        <v>3</v>
      </c>
      <c r="X15">
        <v>1</v>
      </c>
      <c r="Y15">
        <v>165</v>
      </c>
      <c r="Z15" s="106">
        <v>1</v>
      </c>
      <c r="AA15" s="107">
        <v>0</v>
      </c>
      <c r="AB15" s="108">
        <f t="shared" si="1"/>
        <v>1</v>
      </c>
      <c r="AC15" s="80">
        <f t="shared" si="2"/>
        <v>1</v>
      </c>
      <c r="AD15" s="80">
        <f t="shared" si="3"/>
        <v>0.34790705022035484</v>
      </c>
      <c r="AE15" s="106">
        <f t="shared" si="4"/>
        <v>0.34790705022035484</v>
      </c>
      <c r="AF15" s="108">
        <f t="shared" si="5"/>
        <v>0.65209294977964516</v>
      </c>
      <c r="AG15" s="106">
        <f t="shared" si="6"/>
        <v>-1.0558199319523833</v>
      </c>
      <c r="AH15" s="108">
        <f t="shared" si="7"/>
        <v>0</v>
      </c>
      <c r="AI15" s="80">
        <f t="shared" si="8"/>
        <v>1.8743309437581885</v>
      </c>
      <c r="AK15" s="115">
        <v>-1.5462620613632041</v>
      </c>
      <c r="AP15" s="109">
        <v>-0.34392264185291488</v>
      </c>
      <c r="AQ15" s="110">
        <v>-8.4950105400790846E-3</v>
      </c>
      <c r="AR15" s="110">
        <v>1.5835549930663784E-4</v>
      </c>
      <c r="AS15" s="110">
        <v>1.5227056983206225E-3</v>
      </c>
      <c r="AT15" s="110">
        <v>3.4666315027204376E-4</v>
      </c>
      <c r="AU15" s="110">
        <v>2.1002545808665044E-3</v>
      </c>
      <c r="AV15" s="110">
        <v>-1.6818478673673199E-3</v>
      </c>
      <c r="AW15" s="110">
        <v>-1.8140058721844552E-5</v>
      </c>
      <c r="AX15" s="110">
        <v>-5.2235445019678623E-5</v>
      </c>
      <c r="AY15" s="110">
        <v>-5.2077579702103447E-4</v>
      </c>
      <c r="AZ15" s="110">
        <v>-2.0881265616236555E-4</v>
      </c>
      <c r="BA15" s="111">
        <v>2.1244493897415581E-3</v>
      </c>
      <c r="BC15" s="116">
        <v>-1.1646664487985742E-15</v>
      </c>
      <c r="BJ15">
        <v>0.27318773398456864</v>
      </c>
      <c r="BK15">
        <v>1</v>
      </c>
      <c r="BL15">
        <v>0</v>
      </c>
      <c r="BM15" s="80">
        <f t="shared" si="13"/>
        <v>10</v>
      </c>
      <c r="BN15" s="80">
        <f t="shared" si="14"/>
        <v>1</v>
      </c>
      <c r="BO15" s="80">
        <f t="shared" si="10"/>
        <v>0.81481481481481488</v>
      </c>
      <c r="BP15" s="80">
        <f t="shared" si="11"/>
        <v>0.98958333333333337</v>
      </c>
      <c r="BQ15" s="80">
        <f t="shared" si="12"/>
        <v>1.8325617283950699E-2</v>
      </c>
    </row>
    <row r="16" spans="1:69" ht="15.75" x14ac:dyDescent="0.5">
      <c r="A16" s="83">
        <v>15.7</v>
      </c>
      <c r="B16" s="82">
        <v>67</v>
      </c>
      <c r="C16" s="84">
        <v>0.05</v>
      </c>
      <c r="D16" s="82">
        <v>228</v>
      </c>
      <c r="E16" s="82">
        <v>4</v>
      </c>
      <c r="F16" s="29">
        <v>1</v>
      </c>
      <c r="G16" s="82">
        <v>31</v>
      </c>
      <c r="H16" s="82">
        <v>13</v>
      </c>
      <c r="I16" s="82">
        <v>1</v>
      </c>
      <c r="J16" s="80">
        <v>1</v>
      </c>
      <c r="K16" s="30">
        <v>181</v>
      </c>
      <c r="L16" s="82">
        <v>0</v>
      </c>
      <c r="O16">
        <v>7.6</v>
      </c>
      <c r="P16">
        <v>42</v>
      </c>
      <c r="Q16">
        <v>1.4279999999999999</v>
      </c>
      <c r="R16">
        <v>121</v>
      </c>
      <c r="S16">
        <v>4</v>
      </c>
      <c r="T16">
        <v>0</v>
      </c>
      <c r="U16">
        <v>45</v>
      </c>
      <c r="V16">
        <v>5</v>
      </c>
      <c r="W16">
        <v>4</v>
      </c>
      <c r="X16">
        <v>0</v>
      </c>
      <c r="Y16">
        <v>165</v>
      </c>
      <c r="Z16" s="106">
        <v>1</v>
      </c>
      <c r="AA16" s="107">
        <v>0</v>
      </c>
      <c r="AB16" s="108">
        <f t="shared" si="1"/>
        <v>1</v>
      </c>
      <c r="AC16" s="80">
        <f t="shared" si="2"/>
        <v>1</v>
      </c>
      <c r="AD16" s="80">
        <f t="shared" si="3"/>
        <v>0.56809206046189287</v>
      </c>
      <c r="AE16" s="106">
        <f t="shared" si="4"/>
        <v>0.56809206046189287</v>
      </c>
      <c r="AF16" s="108">
        <f t="shared" si="5"/>
        <v>0.43190793953810713</v>
      </c>
      <c r="AG16" s="106">
        <f t="shared" si="6"/>
        <v>-0.56547179511627033</v>
      </c>
      <c r="AH16" s="108">
        <f t="shared" si="7"/>
        <v>100</v>
      </c>
      <c r="AI16" s="80">
        <f t="shared" si="8"/>
        <v>0.76027807744213161</v>
      </c>
      <c r="AK16" s="116">
        <v>6.9463295845805614E-2</v>
      </c>
      <c r="AM16" t="s">
        <v>164</v>
      </c>
      <c r="AN16" s="114">
        <f>AI154</f>
        <v>160.11597366549952</v>
      </c>
      <c r="BJ16">
        <v>0.289783374953543</v>
      </c>
      <c r="BK16">
        <v>1</v>
      </c>
      <c r="BL16">
        <v>0</v>
      </c>
      <c r="BM16" s="80">
        <f t="shared" si="13"/>
        <v>11</v>
      </c>
      <c r="BN16" s="80">
        <f t="shared" si="14"/>
        <v>1</v>
      </c>
      <c r="BO16" s="80">
        <f t="shared" si="10"/>
        <v>0.79629629629629628</v>
      </c>
      <c r="BP16" s="80">
        <f t="shared" si="11"/>
        <v>0.98958333333333337</v>
      </c>
      <c r="BQ16" s="80">
        <f t="shared" si="12"/>
        <v>1.8325617283950591E-2</v>
      </c>
    </row>
    <row r="17" spans="1:69" ht="15.75" x14ac:dyDescent="0.5">
      <c r="A17" s="83">
        <v>9.8000000000000007</v>
      </c>
      <c r="B17" s="82">
        <v>62</v>
      </c>
      <c r="C17" s="84">
        <v>0.58799999999999997</v>
      </c>
      <c r="D17" s="82">
        <v>136</v>
      </c>
      <c r="E17" s="82">
        <v>4</v>
      </c>
      <c r="F17" s="29">
        <v>1</v>
      </c>
      <c r="G17" s="82">
        <v>41</v>
      </c>
      <c r="H17" s="82">
        <v>10</v>
      </c>
      <c r="I17" s="82">
        <v>3</v>
      </c>
      <c r="J17" s="80">
        <v>1</v>
      </c>
      <c r="K17" s="30">
        <v>167</v>
      </c>
      <c r="L17" s="82">
        <v>1</v>
      </c>
      <c r="O17">
        <v>7.6</v>
      </c>
      <c r="P17">
        <v>50</v>
      </c>
      <c r="Q17">
        <v>0.53200000000000003</v>
      </c>
      <c r="R17">
        <v>111</v>
      </c>
      <c r="S17">
        <v>2</v>
      </c>
      <c r="T17">
        <v>0</v>
      </c>
      <c r="U17">
        <v>46</v>
      </c>
      <c r="V17">
        <v>3</v>
      </c>
      <c r="W17">
        <v>4</v>
      </c>
      <c r="X17">
        <v>0</v>
      </c>
      <c r="Y17">
        <v>172</v>
      </c>
      <c r="Z17" s="106">
        <v>0</v>
      </c>
      <c r="AA17" s="107">
        <v>1</v>
      </c>
      <c r="AB17" s="108">
        <f t="shared" si="1"/>
        <v>1</v>
      </c>
      <c r="AC17" s="80">
        <f t="shared" si="2"/>
        <v>0</v>
      </c>
      <c r="AD17" s="80">
        <f t="shared" si="3"/>
        <v>0.32371421763343494</v>
      </c>
      <c r="AE17" s="106">
        <f t="shared" si="4"/>
        <v>0.32371421763343494</v>
      </c>
      <c r="AF17" s="108">
        <f t="shared" si="5"/>
        <v>0.67628578236656511</v>
      </c>
      <c r="AG17" s="106">
        <f t="shared" si="6"/>
        <v>-0.39113953729475648</v>
      </c>
      <c r="AH17" s="108">
        <f t="shared" si="7"/>
        <v>100</v>
      </c>
      <c r="AI17" s="80">
        <f t="shared" si="8"/>
        <v>0.47866482790846709</v>
      </c>
      <c r="AM17" t="s">
        <v>101</v>
      </c>
      <c r="AN17" s="115">
        <f>COUNT(AB4:AB153)-2</f>
        <v>148</v>
      </c>
      <c r="BJ17">
        <v>0.30563489000528976</v>
      </c>
      <c r="BK17">
        <v>1</v>
      </c>
      <c r="BL17">
        <v>0</v>
      </c>
      <c r="BM17" s="80">
        <f t="shared" si="13"/>
        <v>12</v>
      </c>
      <c r="BN17" s="80">
        <f t="shared" si="14"/>
        <v>1</v>
      </c>
      <c r="BO17" s="80">
        <f t="shared" si="10"/>
        <v>0.77777777777777779</v>
      </c>
      <c r="BP17" s="80">
        <f t="shared" si="11"/>
        <v>0.98958333333333337</v>
      </c>
      <c r="BQ17" s="80">
        <f t="shared" si="12"/>
        <v>1.8325617283950591E-2</v>
      </c>
    </row>
    <row r="18" spans="1:69" ht="15.75" x14ac:dyDescent="0.5">
      <c r="A18" s="83">
        <v>19.5</v>
      </c>
      <c r="B18" s="82">
        <v>99</v>
      </c>
      <c r="C18" s="84">
        <v>1.76</v>
      </c>
      <c r="D18" s="82">
        <v>369</v>
      </c>
      <c r="E18" s="82">
        <v>4</v>
      </c>
      <c r="F18" s="29">
        <v>1</v>
      </c>
      <c r="G18" s="82">
        <v>38</v>
      </c>
      <c r="H18" s="82">
        <v>12</v>
      </c>
      <c r="I18" s="82">
        <v>2</v>
      </c>
      <c r="J18" s="80">
        <v>1</v>
      </c>
      <c r="K18" s="30">
        <v>170</v>
      </c>
      <c r="L18" s="82">
        <v>0</v>
      </c>
      <c r="O18">
        <v>7.6</v>
      </c>
      <c r="P18">
        <v>51</v>
      </c>
      <c r="Q18">
        <v>0.93500000000000005</v>
      </c>
      <c r="R18">
        <v>112</v>
      </c>
      <c r="S18">
        <v>4</v>
      </c>
      <c r="T18">
        <v>0</v>
      </c>
      <c r="U18">
        <v>36</v>
      </c>
      <c r="V18">
        <v>4</v>
      </c>
      <c r="W18">
        <v>3</v>
      </c>
      <c r="X18">
        <v>0</v>
      </c>
      <c r="Y18">
        <v>171</v>
      </c>
      <c r="Z18" s="106">
        <v>1</v>
      </c>
      <c r="AA18" s="107">
        <v>0</v>
      </c>
      <c r="AB18" s="108">
        <f t="shared" si="1"/>
        <v>1</v>
      </c>
      <c r="AC18" s="80">
        <f t="shared" si="2"/>
        <v>1</v>
      </c>
      <c r="AD18" s="80">
        <f t="shared" si="3"/>
        <v>0.82646540882045083</v>
      </c>
      <c r="AE18" s="106">
        <f t="shared" si="4"/>
        <v>0.82646540882045083</v>
      </c>
      <c r="AF18" s="108">
        <f t="shared" si="5"/>
        <v>0.17353459117954917</v>
      </c>
      <c r="AG18" s="106">
        <f t="shared" si="6"/>
        <v>-0.19059721520373801</v>
      </c>
      <c r="AH18" s="108">
        <f t="shared" si="7"/>
        <v>100</v>
      </c>
      <c r="AI18" s="80">
        <f t="shared" si="8"/>
        <v>0.20997199559413074</v>
      </c>
      <c r="AM18" t="s">
        <v>158</v>
      </c>
      <c r="AN18" s="115">
        <f>_xlfn.CHISQ.DIST.RT(AN16,AN17)</f>
        <v>0.23441551973416183</v>
      </c>
      <c r="BJ18">
        <v>0.32307730466186396</v>
      </c>
      <c r="BK18">
        <v>1</v>
      </c>
      <c r="BL18">
        <v>0</v>
      </c>
      <c r="BM18" s="80">
        <f t="shared" si="13"/>
        <v>13</v>
      </c>
      <c r="BN18" s="80">
        <f t="shared" si="14"/>
        <v>1</v>
      </c>
      <c r="BO18" s="80">
        <f t="shared" si="10"/>
        <v>0.7592592592592593</v>
      </c>
      <c r="BP18" s="80">
        <f t="shared" si="11"/>
        <v>0.98958333333333337</v>
      </c>
      <c r="BQ18" s="80">
        <f t="shared" si="12"/>
        <v>1.8325617283950699E-2</v>
      </c>
    </row>
    <row r="19" spans="1:69" ht="15.75" x14ac:dyDescent="0.5">
      <c r="A19" s="83">
        <v>16.2</v>
      </c>
      <c r="B19" s="82">
        <v>67</v>
      </c>
      <c r="C19" s="84">
        <v>4.4999999999999998E-2</v>
      </c>
      <c r="D19" s="82">
        <v>187</v>
      </c>
      <c r="E19" s="82">
        <v>0</v>
      </c>
      <c r="F19" s="29">
        <v>1</v>
      </c>
      <c r="G19" s="82">
        <v>29</v>
      </c>
      <c r="H19" s="82">
        <v>13</v>
      </c>
      <c r="I19" s="82">
        <v>1</v>
      </c>
      <c r="J19" s="80">
        <v>1</v>
      </c>
      <c r="K19" s="30">
        <v>192</v>
      </c>
      <c r="L19" s="82">
        <v>1</v>
      </c>
      <c r="O19">
        <v>7.7</v>
      </c>
      <c r="P19">
        <v>46</v>
      </c>
      <c r="Q19">
        <v>2.6259999999999999</v>
      </c>
      <c r="R19">
        <v>43</v>
      </c>
      <c r="S19">
        <v>2</v>
      </c>
      <c r="T19">
        <v>0</v>
      </c>
      <c r="U19">
        <v>50</v>
      </c>
      <c r="V19">
        <v>4</v>
      </c>
      <c r="W19">
        <v>4</v>
      </c>
      <c r="X19">
        <v>0</v>
      </c>
      <c r="Y19">
        <v>180</v>
      </c>
      <c r="Z19" s="106">
        <v>0</v>
      </c>
      <c r="AA19" s="107">
        <v>1</v>
      </c>
      <c r="AB19" s="108">
        <f t="shared" si="1"/>
        <v>1</v>
      </c>
      <c r="AC19" s="80">
        <f t="shared" si="2"/>
        <v>0</v>
      </c>
      <c r="AD19" s="80">
        <f t="shared" si="3"/>
        <v>0.46258929965031204</v>
      </c>
      <c r="AE19" s="106">
        <f t="shared" si="4"/>
        <v>0.46258929965031204</v>
      </c>
      <c r="AF19" s="108">
        <f t="shared" si="5"/>
        <v>0.53741070034968796</v>
      </c>
      <c r="AG19" s="106">
        <f t="shared" si="6"/>
        <v>-0.62099267166721384</v>
      </c>
      <c r="AH19" s="108">
        <f t="shared" si="7"/>
        <v>100</v>
      </c>
      <c r="AI19" s="80">
        <f t="shared" si="8"/>
        <v>0.86077426323910122</v>
      </c>
      <c r="AM19" t="s">
        <v>159</v>
      </c>
      <c r="AN19" s="115">
        <f>AN9</f>
        <v>0.05</v>
      </c>
      <c r="BJ19">
        <v>0.32371421763343494</v>
      </c>
      <c r="BK19">
        <v>1</v>
      </c>
      <c r="BL19">
        <v>0</v>
      </c>
      <c r="BM19" s="80">
        <f t="shared" si="13"/>
        <v>14</v>
      </c>
      <c r="BN19" s="80">
        <f t="shared" si="14"/>
        <v>1</v>
      </c>
      <c r="BO19" s="80">
        <f t="shared" si="10"/>
        <v>0.7407407407407407</v>
      </c>
      <c r="BP19" s="80">
        <f t="shared" si="11"/>
        <v>0.98958333333333337</v>
      </c>
      <c r="BQ19" s="80">
        <f t="shared" si="12"/>
        <v>0</v>
      </c>
    </row>
    <row r="20" spans="1:69" ht="15.75" x14ac:dyDescent="0.5">
      <c r="A20" s="83">
        <v>8</v>
      </c>
      <c r="B20" s="82">
        <v>51</v>
      </c>
      <c r="C20" s="84">
        <v>1</v>
      </c>
      <c r="D20" s="82">
        <v>66</v>
      </c>
      <c r="E20" s="82">
        <v>3</v>
      </c>
      <c r="F20" s="29">
        <v>0</v>
      </c>
      <c r="G20" s="82">
        <v>34</v>
      </c>
      <c r="H20" s="82">
        <v>6</v>
      </c>
      <c r="I20" s="82">
        <v>2</v>
      </c>
      <c r="J20" s="80">
        <v>0</v>
      </c>
      <c r="K20" s="30">
        <v>184</v>
      </c>
      <c r="L20" s="82">
        <v>1</v>
      </c>
      <c r="O20">
        <v>7.8</v>
      </c>
      <c r="P20">
        <v>46</v>
      </c>
      <c r="Q20">
        <v>1.4810000000000001</v>
      </c>
      <c r="R20">
        <v>126</v>
      </c>
      <c r="S20">
        <v>3</v>
      </c>
      <c r="T20">
        <v>0</v>
      </c>
      <c r="U20">
        <v>40</v>
      </c>
      <c r="V20">
        <v>1</v>
      </c>
      <c r="W20">
        <v>6</v>
      </c>
      <c r="X20">
        <v>0</v>
      </c>
      <c r="Y20">
        <v>165</v>
      </c>
      <c r="Z20" s="106">
        <v>0</v>
      </c>
      <c r="AA20" s="107">
        <v>1</v>
      </c>
      <c r="AB20" s="108">
        <f t="shared" si="1"/>
        <v>1</v>
      </c>
      <c r="AC20" s="80">
        <f t="shared" si="2"/>
        <v>0</v>
      </c>
      <c r="AD20" s="80">
        <f t="shared" si="3"/>
        <v>0.45339878910128656</v>
      </c>
      <c r="AE20" s="106">
        <f t="shared" si="4"/>
        <v>0.45339878910128656</v>
      </c>
      <c r="AF20" s="108">
        <f t="shared" si="5"/>
        <v>0.5466012108987135</v>
      </c>
      <c r="AG20" s="106">
        <f t="shared" si="6"/>
        <v>-0.60403579016183895</v>
      </c>
      <c r="AH20" s="108">
        <f t="shared" si="7"/>
        <v>100</v>
      </c>
      <c r="AI20" s="80">
        <f t="shared" si="8"/>
        <v>0.82948734847442995</v>
      </c>
      <c r="AM20" t="s">
        <v>160</v>
      </c>
      <c r="AN20" s="117" t="str">
        <f>IF(AN18&lt;AN19,"yes","no")</f>
        <v>no</v>
      </c>
      <c r="BJ20">
        <v>0.32429038312336306</v>
      </c>
      <c r="BK20">
        <v>0</v>
      </c>
      <c r="BL20">
        <v>1</v>
      </c>
      <c r="BM20" s="80">
        <f t="shared" si="13"/>
        <v>14</v>
      </c>
      <c r="BN20" s="80">
        <f t="shared" si="14"/>
        <v>2</v>
      </c>
      <c r="BO20" s="80">
        <f t="shared" si="10"/>
        <v>0.7407407407407407</v>
      </c>
      <c r="BP20" s="80">
        <f t="shared" si="11"/>
        <v>0.97916666666666663</v>
      </c>
      <c r="BQ20" s="80">
        <f t="shared" si="12"/>
        <v>0</v>
      </c>
    </row>
    <row r="21" spans="1:69" ht="15.75" x14ac:dyDescent="0.5">
      <c r="A21" s="83">
        <v>12.2</v>
      </c>
      <c r="B21" s="82">
        <v>71</v>
      </c>
      <c r="C21" s="84">
        <v>0.121</v>
      </c>
      <c r="D21" s="82">
        <v>116</v>
      </c>
      <c r="E21" s="82">
        <v>0</v>
      </c>
      <c r="F21" s="29">
        <v>1</v>
      </c>
      <c r="G21" s="82">
        <v>34</v>
      </c>
      <c r="H21" s="82">
        <v>8</v>
      </c>
      <c r="I21" s="82">
        <v>2</v>
      </c>
      <c r="J21" s="80">
        <v>1</v>
      </c>
      <c r="K21" s="30">
        <v>193</v>
      </c>
      <c r="L21" s="82">
        <v>0</v>
      </c>
      <c r="O21">
        <v>7.9</v>
      </c>
      <c r="P21">
        <v>35</v>
      </c>
      <c r="Q21">
        <v>4.7E-2</v>
      </c>
      <c r="R21">
        <v>65</v>
      </c>
      <c r="S21">
        <v>4</v>
      </c>
      <c r="T21">
        <v>0</v>
      </c>
      <c r="U21">
        <v>27</v>
      </c>
      <c r="V21">
        <v>5</v>
      </c>
      <c r="W21">
        <v>6</v>
      </c>
      <c r="X21">
        <v>0</v>
      </c>
      <c r="Y21">
        <v>186</v>
      </c>
      <c r="Z21" s="106">
        <v>1</v>
      </c>
      <c r="AA21" s="107">
        <v>0</v>
      </c>
      <c r="AB21" s="108">
        <f t="shared" si="1"/>
        <v>1</v>
      </c>
      <c r="AC21" s="80">
        <f t="shared" si="2"/>
        <v>1</v>
      </c>
      <c r="AD21" s="80">
        <f t="shared" si="3"/>
        <v>0.7295064088416231</v>
      </c>
      <c r="AE21" s="106">
        <f t="shared" si="4"/>
        <v>0.7295064088416231</v>
      </c>
      <c r="AF21" s="108">
        <f t="shared" si="5"/>
        <v>0.2704935911583769</v>
      </c>
      <c r="AG21" s="106">
        <f t="shared" si="6"/>
        <v>-0.3153871258054905</v>
      </c>
      <c r="AH21" s="108">
        <f t="shared" si="7"/>
        <v>100</v>
      </c>
      <c r="AI21" s="80">
        <f t="shared" si="8"/>
        <v>0.37078987638764044</v>
      </c>
      <c r="BJ21">
        <v>0.33088625459282828</v>
      </c>
      <c r="BK21">
        <v>0</v>
      </c>
      <c r="BL21">
        <v>1</v>
      </c>
      <c r="BM21" s="80">
        <f t="shared" si="13"/>
        <v>14</v>
      </c>
      <c r="BN21" s="80">
        <f t="shared" si="14"/>
        <v>3</v>
      </c>
      <c r="BO21" s="80">
        <f t="shared" si="10"/>
        <v>0.7407407407407407</v>
      </c>
      <c r="BP21" s="80">
        <f t="shared" si="11"/>
        <v>0.96875</v>
      </c>
      <c r="BQ21" s="80">
        <f t="shared" si="12"/>
        <v>0</v>
      </c>
    </row>
    <row r="22" spans="1:69" ht="15.75" x14ac:dyDescent="0.5">
      <c r="A22" s="83">
        <v>11.1</v>
      </c>
      <c r="B22" s="82">
        <v>65</v>
      </c>
      <c r="C22" s="84">
        <v>0.159</v>
      </c>
      <c r="D22" s="82">
        <v>144</v>
      </c>
      <c r="E22" s="82">
        <v>2</v>
      </c>
      <c r="F22" s="29">
        <v>1</v>
      </c>
      <c r="G22" s="82">
        <v>47</v>
      </c>
      <c r="H22" s="82">
        <v>14</v>
      </c>
      <c r="I22" s="82">
        <v>3</v>
      </c>
      <c r="J22" s="80">
        <v>1</v>
      </c>
      <c r="K22" s="30">
        <v>174</v>
      </c>
      <c r="L22" s="82">
        <v>0</v>
      </c>
      <c r="O22">
        <v>7.9</v>
      </c>
      <c r="P22">
        <v>42</v>
      </c>
      <c r="Q22">
        <v>1.2829999999999999</v>
      </c>
      <c r="R22">
        <v>68</v>
      </c>
      <c r="S22">
        <v>4</v>
      </c>
      <c r="T22">
        <v>0</v>
      </c>
      <c r="U22">
        <v>37</v>
      </c>
      <c r="V22">
        <v>6</v>
      </c>
      <c r="W22">
        <v>3</v>
      </c>
      <c r="X22">
        <v>0</v>
      </c>
      <c r="Y22">
        <v>175</v>
      </c>
      <c r="Z22" s="106">
        <v>1</v>
      </c>
      <c r="AA22" s="107">
        <v>0</v>
      </c>
      <c r="AB22" s="108">
        <f t="shared" si="1"/>
        <v>1</v>
      </c>
      <c r="AC22" s="80">
        <f t="shared" si="2"/>
        <v>1</v>
      </c>
      <c r="AD22" s="80">
        <f t="shared" si="3"/>
        <v>0.74670496826316146</v>
      </c>
      <c r="AE22" s="106">
        <f t="shared" si="4"/>
        <v>0.74670496826316146</v>
      </c>
      <c r="AF22" s="108">
        <f t="shared" si="5"/>
        <v>0.25329503173683854</v>
      </c>
      <c r="AG22" s="106">
        <f t="shared" si="6"/>
        <v>-0.2920851273357763</v>
      </c>
      <c r="AH22" s="108">
        <f t="shared" si="7"/>
        <v>100</v>
      </c>
      <c r="AI22" s="80">
        <f t="shared" si="8"/>
        <v>0.33921701676366733</v>
      </c>
      <c r="BJ22">
        <v>0.34790705022035484</v>
      </c>
      <c r="BK22">
        <v>0</v>
      </c>
      <c r="BL22">
        <v>1</v>
      </c>
      <c r="BM22" s="80">
        <f t="shared" si="13"/>
        <v>14</v>
      </c>
      <c r="BN22" s="80">
        <f t="shared" si="14"/>
        <v>4</v>
      </c>
      <c r="BO22" s="80">
        <f t="shared" si="10"/>
        <v>0.7407407407407407</v>
      </c>
      <c r="BP22" s="80">
        <f t="shared" si="11"/>
        <v>0.95833333333333337</v>
      </c>
      <c r="BQ22" s="80">
        <f t="shared" si="12"/>
        <v>0</v>
      </c>
    </row>
    <row r="23" spans="1:69" ht="15.75" x14ac:dyDescent="0.5">
      <c r="A23" s="83">
        <v>16.8</v>
      </c>
      <c r="B23" s="82">
        <v>86</v>
      </c>
      <c r="C23" s="84">
        <v>2.2839999999999998</v>
      </c>
      <c r="D23" s="82">
        <v>201</v>
      </c>
      <c r="E23" s="82">
        <v>0</v>
      </c>
      <c r="F23" s="29">
        <v>1</v>
      </c>
      <c r="G23" s="82">
        <v>38</v>
      </c>
      <c r="H23" s="82">
        <v>10</v>
      </c>
      <c r="I23" s="82">
        <v>2</v>
      </c>
      <c r="J23" s="80">
        <v>1</v>
      </c>
      <c r="K23" s="30">
        <v>192</v>
      </c>
      <c r="L23" s="82">
        <v>1</v>
      </c>
      <c r="O23">
        <v>7.9</v>
      </c>
      <c r="P23">
        <v>51</v>
      </c>
      <c r="Q23">
        <v>1.464</v>
      </c>
      <c r="R23">
        <v>118</v>
      </c>
      <c r="S23">
        <v>4</v>
      </c>
      <c r="T23">
        <v>0</v>
      </c>
      <c r="U23">
        <v>46</v>
      </c>
      <c r="V23">
        <v>6</v>
      </c>
      <c r="W23">
        <v>4</v>
      </c>
      <c r="X23">
        <v>0</v>
      </c>
      <c r="Y23">
        <v>167</v>
      </c>
      <c r="Z23" s="106">
        <v>1</v>
      </c>
      <c r="AA23" s="107">
        <v>0</v>
      </c>
      <c r="AB23" s="108">
        <f t="shared" si="1"/>
        <v>1</v>
      </c>
      <c r="AC23" s="80">
        <f t="shared" si="2"/>
        <v>1</v>
      </c>
      <c r="AD23" s="80">
        <f t="shared" si="3"/>
        <v>0.68384246067080212</v>
      </c>
      <c r="AE23" s="106">
        <f t="shared" si="4"/>
        <v>0.68384246067080212</v>
      </c>
      <c r="AF23" s="108">
        <f t="shared" si="5"/>
        <v>0.31615753932919788</v>
      </c>
      <c r="AG23" s="106">
        <f t="shared" si="6"/>
        <v>-0.38002770854418444</v>
      </c>
      <c r="AH23" s="108">
        <f t="shared" si="7"/>
        <v>100</v>
      </c>
      <c r="AI23" s="80">
        <f t="shared" si="8"/>
        <v>0.46232510777273061</v>
      </c>
      <c r="BJ23">
        <v>0.35096592167098239</v>
      </c>
      <c r="BK23">
        <v>0</v>
      </c>
      <c r="BL23">
        <v>1</v>
      </c>
      <c r="BM23" s="80">
        <f t="shared" si="13"/>
        <v>14</v>
      </c>
      <c r="BN23" s="80">
        <f t="shared" si="14"/>
        <v>5</v>
      </c>
      <c r="BO23" s="80">
        <f t="shared" si="10"/>
        <v>0.7407407407407407</v>
      </c>
      <c r="BP23" s="80">
        <f t="shared" si="11"/>
        <v>0.94791666666666663</v>
      </c>
      <c r="BQ23" s="80">
        <f t="shared" si="12"/>
        <v>0</v>
      </c>
    </row>
    <row r="24" spans="1:69" ht="15.75" x14ac:dyDescent="0.5">
      <c r="A24" s="83">
        <v>11.8</v>
      </c>
      <c r="B24" s="82">
        <v>51</v>
      </c>
      <c r="C24" s="84">
        <v>0.79900000000000004</v>
      </c>
      <c r="D24" s="82">
        <v>96</v>
      </c>
      <c r="E24" s="82">
        <v>6</v>
      </c>
      <c r="F24" s="29">
        <v>1</v>
      </c>
      <c r="G24" s="82">
        <v>34</v>
      </c>
      <c r="H24" s="82">
        <v>12</v>
      </c>
      <c r="I24" s="82">
        <v>2</v>
      </c>
      <c r="J24" s="80">
        <v>0</v>
      </c>
      <c r="K24" s="30">
        <v>189</v>
      </c>
      <c r="L24" s="82">
        <v>1</v>
      </c>
      <c r="O24">
        <v>8</v>
      </c>
      <c r="P24">
        <v>44</v>
      </c>
      <c r="Q24">
        <v>1.18</v>
      </c>
      <c r="R24">
        <v>69</v>
      </c>
      <c r="S24">
        <v>2</v>
      </c>
      <c r="T24">
        <v>0</v>
      </c>
      <c r="U24">
        <v>34</v>
      </c>
      <c r="V24">
        <v>6</v>
      </c>
      <c r="W24">
        <v>2</v>
      </c>
      <c r="X24">
        <v>0</v>
      </c>
      <c r="Y24">
        <v>183</v>
      </c>
      <c r="Z24" s="106">
        <v>0</v>
      </c>
      <c r="AA24" s="107">
        <v>1</v>
      </c>
      <c r="AB24" s="108">
        <f t="shared" si="1"/>
        <v>1</v>
      </c>
      <c r="AC24" s="80">
        <f t="shared" si="2"/>
        <v>0</v>
      </c>
      <c r="AD24" s="80">
        <f t="shared" si="3"/>
        <v>0.78779078701627636</v>
      </c>
      <c r="AE24" s="106">
        <f t="shared" si="4"/>
        <v>0.78779078701627636</v>
      </c>
      <c r="AF24" s="108">
        <f t="shared" si="5"/>
        <v>0.21220921298372364</v>
      </c>
      <c r="AG24" s="106">
        <f t="shared" si="6"/>
        <v>-1.5501826372333023</v>
      </c>
      <c r="AH24" s="108">
        <f t="shared" si="7"/>
        <v>0</v>
      </c>
      <c r="AI24" s="80">
        <f t="shared" si="8"/>
        <v>3.7123307510532051</v>
      </c>
      <c r="BJ24">
        <v>0.35609380325651274</v>
      </c>
      <c r="BK24">
        <v>0</v>
      </c>
      <c r="BL24">
        <v>1</v>
      </c>
      <c r="BM24" s="80">
        <f t="shared" si="13"/>
        <v>14</v>
      </c>
      <c r="BN24" s="80">
        <f t="shared" si="14"/>
        <v>6</v>
      </c>
      <c r="BO24" s="80">
        <f t="shared" si="10"/>
        <v>0.7407407407407407</v>
      </c>
      <c r="BP24" s="80">
        <f t="shared" si="11"/>
        <v>0.9375</v>
      </c>
      <c r="BQ24" s="80">
        <f t="shared" si="12"/>
        <v>0</v>
      </c>
    </row>
    <row r="25" spans="1:69" ht="15.75" x14ac:dyDescent="0.5">
      <c r="A25" s="83">
        <v>14</v>
      </c>
      <c r="B25" s="82">
        <v>56</v>
      </c>
      <c r="C25" s="84">
        <v>0.91100000000000003</v>
      </c>
      <c r="D25" s="82">
        <v>134</v>
      </c>
      <c r="E25" s="82">
        <v>2</v>
      </c>
      <c r="F25" s="29">
        <v>0</v>
      </c>
      <c r="G25" s="82">
        <v>30</v>
      </c>
      <c r="H25" s="82">
        <v>13</v>
      </c>
      <c r="I25" s="82">
        <v>1</v>
      </c>
      <c r="J25" s="80">
        <v>1</v>
      </c>
      <c r="K25" s="30">
        <v>185</v>
      </c>
      <c r="L25" s="82">
        <v>1</v>
      </c>
      <c r="O25">
        <v>8</v>
      </c>
      <c r="P25">
        <v>51</v>
      </c>
      <c r="Q25">
        <v>0.41699999999999998</v>
      </c>
      <c r="R25">
        <v>121</v>
      </c>
      <c r="S25">
        <v>3</v>
      </c>
      <c r="T25">
        <v>0</v>
      </c>
      <c r="U25">
        <v>36</v>
      </c>
      <c r="V25">
        <v>8</v>
      </c>
      <c r="W25">
        <v>2</v>
      </c>
      <c r="X25">
        <v>1</v>
      </c>
      <c r="Y25">
        <v>167</v>
      </c>
      <c r="Z25" s="106">
        <v>0</v>
      </c>
      <c r="AA25" s="107">
        <v>1</v>
      </c>
      <c r="AB25" s="108">
        <f t="shared" si="1"/>
        <v>1</v>
      </c>
      <c r="AC25" s="80">
        <f t="shared" si="2"/>
        <v>0</v>
      </c>
      <c r="AD25" s="80">
        <f t="shared" si="3"/>
        <v>0.40921072418343069</v>
      </c>
      <c r="AE25" s="106">
        <f t="shared" si="4"/>
        <v>0.40921072418343069</v>
      </c>
      <c r="AF25" s="108">
        <f t="shared" si="5"/>
        <v>0.59078927581656937</v>
      </c>
      <c r="AG25" s="106">
        <f t="shared" si="6"/>
        <v>-0.52629588045890741</v>
      </c>
      <c r="AH25" s="108">
        <f t="shared" si="7"/>
        <v>100</v>
      </c>
      <c r="AI25" s="80">
        <f t="shared" si="8"/>
        <v>0.69265090097959736</v>
      </c>
      <c r="BJ25">
        <v>0.3621706224048426</v>
      </c>
      <c r="BK25">
        <v>0</v>
      </c>
      <c r="BL25">
        <v>1</v>
      </c>
      <c r="BM25" s="80">
        <f t="shared" si="13"/>
        <v>14</v>
      </c>
      <c r="BN25" s="80">
        <f t="shared" si="14"/>
        <v>7</v>
      </c>
      <c r="BO25" s="80">
        <f t="shared" si="10"/>
        <v>0.7407407407407407</v>
      </c>
      <c r="BP25" s="80">
        <f t="shared" si="11"/>
        <v>0.92708333333333337</v>
      </c>
      <c r="BQ25" s="80">
        <f t="shared" si="12"/>
        <v>1.7168209876543186E-2</v>
      </c>
    </row>
    <row r="26" spans="1:69" ht="15.75" x14ac:dyDescent="0.5">
      <c r="A26" s="83">
        <v>10.5</v>
      </c>
      <c r="B26" s="82">
        <v>60</v>
      </c>
      <c r="C26" s="84">
        <v>0.81299999999999994</v>
      </c>
      <c r="D26" s="82">
        <v>101</v>
      </c>
      <c r="E26" s="82">
        <v>3</v>
      </c>
      <c r="F26" s="29">
        <v>0</v>
      </c>
      <c r="G26" s="82">
        <v>44</v>
      </c>
      <c r="H26" s="82">
        <v>8</v>
      </c>
      <c r="I26" s="82">
        <v>3</v>
      </c>
      <c r="J26" s="80">
        <v>0</v>
      </c>
      <c r="K26" s="30">
        <v>177</v>
      </c>
      <c r="L26" s="82">
        <v>1</v>
      </c>
      <c r="O26">
        <v>8</v>
      </c>
      <c r="P26">
        <v>51</v>
      </c>
      <c r="Q26">
        <v>1</v>
      </c>
      <c r="R26">
        <v>66</v>
      </c>
      <c r="S26">
        <v>3</v>
      </c>
      <c r="T26">
        <v>0</v>
      </c>
      <c r="U26">
        <v>34</v>
      </c>
      <c r="V26">
        <v>6</v>
      </c>
      <c r="W26">
        <v>2</v>
      </c>
      <c r="X26">
        <v>0</v>
      </c>
      <c r="Y26">
        <v>184</v>
      </c>
      <c r="Z26" s="106">
        <v>1</v>
      </c>
      <c r="AA26" s="107">
        <v>0</v>
      </c>
      <c r="AB26" s="108">
        <f t="shared" si="1"/>
        <v>1</v>
      </c>
      <c r="AC26" s="80">
        <f t="shared" si="2"/>
        <v>1</v>
      </c>
      <c r="AD26" s="80">
        <f t="shared" si="3"/>
        <v>0.8748712961732541</v>
      </c>
      <c r="AE26" s="106">
        <f t="shared" si="4"/>
        <v>0.8748712961732541</v>
      </c>
      <c r="AF26" s="108">
        <f t="shared" si="5"/>
        <v>0.1251287038267459</v>
      </c>
      <c r="AG26" s="106">
        <f t="shared" si="6"/>
        <v>-0.13367849353104008</v>
      </c>
      <c r="AH26" s="108">
        <f t="shared" si="7"/>
        <v>100</v>
      </c>
      <c r="AI26" s="80">
        <f t="shared" si="8"/>
        <v>0.14302527054444153</v>
      </c>
      <c r="BJ26">
        <v>0.38111043777405645</v>
      </c>
      <c r="BK26">
        <v>1</v>
      </c>
      <c r="BL26">
        <v>0</v>
      </c>
      <c r="BM26" s="80">
        <f t="shared" si="13"/>
        <v>15</v>
      </c>
      <c r="BN26" s="80">
        <f t="shared" si="14"/>
        <v>7</v>
      </c>
      <c r="BO26" s="80">
        <f t="shared" si="10"/>
        <v>0.72222222222222221</v>
      </c>
      <c r="BP26" s="80">
        <f t="shared" si="11"/>
        <v>0.92708333333333337</v>
      </c>
      <c r="BQ26" s="80">
        <f t="shared" si="12"/>
        <v>1.7168209876543186E-2</v>
      </c>
    </row>
    <row r="27" spans="1:69" ht="15.75" x14ac:dyDescent="0.5">
      <c r="A27" s="83">
        <v>6.2</v>
      </c>
      <c r="B27" s="82">
        <v>40</v>
      </c>
      <c r="C27" s="84">
        <v>0.97599999999999998</v>
      </c>
      <c r="D27" s="82">
        <v>82</v>
      </c>
      <c r="E27" s="82">
        <v>2</v>
      </c>
      <c r="F27" s="29">
        <v>0</v>
      </c>
      <c r="G27" s="82">
        <v>37</v>
      </c>
      <c r="H27" s="82">
        <v>5</v>
      </c>
      <c r="I27" s="82">
        <v>3</v>
      </c>
      <c r="J27" s="80">
        <v>0</v>
      </c>
      <c r="K27" s="30">
        <v>168</v>
      </c>
      <c r="L27" s="82">
        <v>0</v>
      </c>
      <c r="O27">
        <v>8.1</v>
      </c>
      <c r="P27">
        <v>43</v>
      </c>
      <c r="Q27">
        <v>1.607</v>
      </c>
      <c r="R27">
        <v>123</v>
      </c>
      <c r="S27">
        <v>1</v>
      </c>
      <c r="T27">
        <v>0</v>
      </c>
      <c r="U27">
        <v>45</v>
      </c>
      <c r="V27">
        <v>8</v>
      </c>
      <c r="W27">
        <v>3</v>
      </c>
      <c r="X27">
        <v>0</v>
      </c>
      <c r="Y27">
        <v>170</v>
      </c>
      <c r="Z27" s="106">
        <v>0</v>
      </c>
      <c r="AA27" s="107">
        <v>1</v>
      </c>
      <c r="AB27" s="108">
        <f t="shared" si="1"/>
        <v>1</v>
      </c>
      <c r="AC27" s="80">
        <f t="shared" si="2"/>
        <v>0</v>
      </c>
      <c r="AD27" s="80">
        <f t="shared" si="3"/>
        <v>0.50706346641330258</v>
      </c>
      <c r="AE27" s="106">
        <f t="shared" si="4"/>
        <v>0.50706346641330258</v>
      </c>
      <c r="AF27" s="108">
        <f t="shared" si="5"/>
        <v>0.49293653358669742</v>
      </c>
      <c r="AG27" s="106">
        <f t="shared" si="6"/>
        <v>-0.70737484834478437</v>
      </c>
      <c r="AH27" s="108">
        <f t="shared" si="7"/>
        <v>0</v>
      </c>
      <c r="AI27" s="80">
        <f t="shared" si="8"/>
        <v>1.0286587255438646</v>
      </c>
      <c r="BJ27">
        <v>0.39084312694311191</v>
      </c>
      <c r="BK27">
        <v>1</v>
      </c>
      <c r="BL27">
        <v>0</v>
      </c>
      <c r="BM27" s="80">
        <f t="shared" si="13"/>
        <v>16</v>
      </c>
      <c r="BN27" s="80">
        <f t="shared" si="14"/>
        <v>7</v>
      </c>
      <c r="BO27" s="80">
        <f t="shared" si="10"/>
        <v>0.70370370370370372</v>
      </c>
      <c r="BP27" s="80">
        <f t="shared" si="11"/>
        <v>0.92708333333333337</v>
      </c>
      <c r="BQ27" s="80">
        <f t="shared" si="12"/>
        <v>0</v>
      </c>
    </row>
    <row r="28" spans="1:69" ht="15.75" x14ac:dyDescent="0.5">
      <c r="A28" s="83">
        <v>16.899999999999999</v>
      </c>
      <c r="B28" s="82">
        <v>85</v>
      </c>
      <c r="C28" s="84">
        <v>1.86</v>
      </c>
      <c r="D28" s="82">
        <v>311</v>
      </c>
      <c r="E28" s="82">
        <v>2</v>
      </c>
      <c r="F28" s="29">
        <v>1</v>
      </c>
      <c r="G28" s="82">
        <v>37</v>
      </c>
      <c r="H28" s="82">
        <v>13</v>
      </c>
      <c r="I28" s="82">
        <v>2</v>
      </c>
      <c r="J28" s="80">
        <v>1</v>
      </c>
      <c r="K28" s="30">
        <v>172</v>
      </c>
      <c r="L28" s="82">
        <v>1</v>
      </c>
      <c r="O28">
        <v>8.1</v>
      </c>
      <c r="P28">
        <v>49</v>
      </c>
      <c r="Q28">
        <v>0.98299999999999998</v>
      </c>
      <c r="R28">
        <v>71</v>
      </c>
      <c r="S28">
        <v>4</v>
      </c>
      <c r="T28">
        <v>0</v>
      </c>
      <c r="U28">
        <v>39</v>
      </c>
      <c r="V28">
        <v>7</v>
      </c>
      <c r="W28">
        <v>3</v>
      </c>
      <c r="X28">
        <v>0</v>
      </c>
      <c r="Y28">
        <v>180</v>
      </c>
      <c r="Z28" s="106">
        <v>1</v>
      </c>
      <c r="AA28" s="107">
        <v>0</v>
      </c>
      <c r="AB28" s="108">
        <f t="shared" si="1"/>
        <v>1</v>
      </c>
      <c r="AC28" s="80">
        <f t="shared" si="2"/>
        <v>1</v>
      </c>
      <c r="AD28" s="80">
        <f t="shared" si="3"/>
        <v>0.81319069294148882</v>
      </c>
      <c r="AE28" s="106">
        <f t="shared" si="4"/>
        <v>0.81319069294148882</v>
      </c>
      <c r="AF28" s="108">
        <f t="shared" si="5"/>
        <v>0.18680930705851118</v>
      </c>
      <c r="AG28" s="106">
        <f t="shared" si="6"/>
        <v>-0.20678964227439303</v>
      </c>
      <c r="AH28" s="108">
        <f t="shared" si="7"/>
        <v>100</v>
      </c>
      <c r="AI28" s="80">
        <f t="shared" si="8"/>
        <v>0.22972386265610223</v>
      </c>
      <c r="BJ28">
        <v>0.39115829361823867</v>
      </c>
      <c r="BK28">
        <v>0</v>
      </c>
      <c r="BL28">
        <v>1</v>
      </c>
      <c r="BM28" s="80">
        <f t="shared" si="13"/>
        <v>16</v>
      </c>
      <c r="BN28" s="80">
        <f t="shared" si="14"/>
        <v>8</v>
      </c>
      <c r="BO28" s="80">
        <f t="shared" si="10"/>
        <v>0.70370370370370372</v>
      </c>
      <c r="BP28" s="80">
        <f t="shared" si="11"/>
        <v>0.91666666666666663</v>
      </c>
      <c r="BQ28" s="80">
        <f t="shared" si="12"/>
        <v>1.6975308641975384E-2</v>
      </c>
    </row>
    <row r="29" spans="1:69" ht="15.75" x14ac:dyDescent="0.5">
      <c r="A29" s="83">
        <v>7.9</v>
      </c>
      <c r="B29" s="82">
        <v>35</v>
      </c>
      <c r="C29" s="84">
        <v>4.7E-2</v>
      </c>
      <c r="D29" s="82">
        <v>65</v>
      </c>
      <c r="E29" s="82">
        <v>4</v>
      </c>
      <c r="F29" s="29">
        <v>0</v>
      </c>
      <c r="G29" s="82">
        <v>27</v>
      </c>
      <c r="H29" s="82">
        <v>5</v>
      </c>
      <c r="I29" s="82">
        <v>6</v>
      </c>
      <c r="J29" s="80">
        <v>0</v>
      </c>
      <c r="K29" s="30">
        <v>186</v>
      </c>
      <c r="L29" s="82">
        <v>1</v>
      </c>
      <c r="O29">
        <v>8.1</v>
      </c>
      <c r="P29">
        <v>58</v>
      </c>
      <c r="Q29">
        <v>0.44700000000000001</v>
      </c>
      <c r="R29">
        <v>20</v>
      </c>
      <c r="S29">
        <v>4</v>
      </c>
      <c r="T29">
        <v>0</v>
      </c>
      <c r="U29">
        <v>43</v>
      </c>
      <c r="V29">
        <v>10</v>
      </c>
      <c r="W29">
        <v>3</v>
      </c>
      <c r="X29">
        <v>0</v>
      </c>
      <c r="Y29">
        <v>184</v>
      </c>
      <c r="Z29" s="106">
        <v>1</v>
      </c>
      <c r="AA29" s="107">
        <v>0</v>
      </c>
      <c r="AB29" s="108">
        <f t="shared" si="1"/>
        <v>1</v>
      </c>
      <c r="AC29" s="80">
        <f t="shared" si="2"/>
        <v>1</v>
      </c>
      <c r="AD29" s="80">
        <f t="shared" si="3"/>
        <v>0.74921606358616777</v>
      </c>
      <c r="AE29" s="106">
        <f t="shared" si="4"/>
        <v>0.74921606358616777</v>
      </c>
      <c r="AF29" s="108">
        <f t="shared" si="5"/>
        <v>0.25078393641383223</v>
      </c>
      <c r="AG29" s="106">
        <f t="shared" si="6"/>
        <v>-0.2887278676567836</v>
      </c>
      <c r="AH29" s="108">
        <f t="shared" si="7"/>
        <v>100</v>
      </c>
      <c r="AI29" s="80">
        <f t="shared" si="8"/>
        <v>0.33472845631931569</v>
      </c>
      <c r="BJ29">
        <v>0.40921072418343069</v>
      </c>
      <c r="BK29">
        <v>1</v>
      </c>
      <c r="BL29">
        <v>0</v>
      </c>
      <c r="BM29" s="80">
        <f t="shared" si="13"/>
        <v>17</v>
      </c>
      <c r="BN29" s="80">
        <f t="shared" si="14"/>
        <v>8</v>
      </c>
      <c r="BO29" s="80">
        <f t="shared" si="10"/>
        <v>0.68518518518518512</v>
      </c>
      <c r="BP29" s="80">
        <f t="shared" si="11"/>
        <v>0.91666666666666663</v>
      </c>
      <c r="BQ29" s="80">
        <f t="shared" si="12"/>
        <v>0</v>
      </c>
    </row>
    <row r="30" spans="1:69" ht="15.75" x14ac:dyDescent="0.5">
      <c r="A30" s="83">
        <v>9.6</v>
      </c>
      <c r="B30" s="82">
        <v>51</v>
      </c>
      <c r="C30" s="84">
        <v>0.498</v>
      </c>
      <c r="D30" s="82">
        <v>31</v>
      </c>
      <c r="E30" s="82">
        <v>4</v>
      </c>
      <c r="F30" s="29">
        <v>0</v>
      </c>
      <c r="G30" s="82">
        <v>30</v>
      </c>
      <c r="H30" s="82">
        <v>5</v>
      </c>
      <c r="I30" s="82">
        <v>2</v>
      </c>
      <c r="J30" s="80">
        <v>0</v>
      </c>
      <c r="K30" s="30">
        <v>187</v>
      </c>
      <c r="L30" s="82">
        <v>1</v>
      </c>
      <c r="O30">
        <v>8.1</v>
      </c>
      <c r="P30">
        <v>79</v>
      </c>
      <c r="Q30">
        <v>0.54600000000000004</v>
      </c>
      <c r="R30">
        <v>122</v>
      </c>
      <c r="S30">
        <v>4</v>
      </c>
      <c r="T30">
        <v>0</v>
      </c>
      <c r="U30">
        <v>56</v>
      </c>
      <c r="V30">
        <v>3</v>
      </c>
      <c r="W30">
        <v>5</v>
      </c>
      <c r="X30">
        <v>0</v>
      </c>
      <c r="Y30">
        <v>170</v>
      </c>
      <c r="Z30" s="106">
        <v>1</v>
      </c>
      <c r="AA30" s="107">
        <v>0</v>
      </c>
      <c r="AB30" s="108">
        <f t="shared" si="1"/>
        <v>1</v>
      </c>
      <c r="AC30" s="80">
        <f t="shared" si="2"/>
        <v>1</v>
      </c>
      <c r="AD30" s="80">
        <f t="shared" si="3"/>
        <v>0.55163957784554107</v>
      </c>
      <c r="AE30" s="106">
        <f t="shared" si="4"/>
        <v>0.55163957784554107</v>
      </c>
      <c r="AF30" s="108">
        <f t="shared" si="5"/>
        <v>0.44836042215445893</v>
      </c>
      <c r="AG30" s="106">
        <f t="shared" si="6"/>
        <v>-0.59486038464795365</v>
      </c>
      <c r="AH30" s="108">
        <f t="shared" si="7"/>
        <v>100</v>
      </c>
      <c r="AI30" s="80">
        <f t="shared" si="8"/>
        <v>0.81277783567588713</v>
      </c>
      <c r="BJ30">
        <v>0.41097270542184144</v>
      </c>
      <c r="BK30">
        <v>0</v>
      </c>
      <c r="BL30">
        <v>1</v>
      </c>
      <c r="BM30" s="80">
        <f t="shared" si="13"/>
        <v>17</v>
      </c>
      <c r="BN30" s="80">
        <f t="shared" si="14"/>
        <v>9</v>
      </c>
      <c r="BO30" s="80">
        <f t="shared" si="10"/>
        <v>0.68518518518518512</v>
      </c>
      <c r="BP30" s="80">
        <f t="shared" si="11"/>
        <v>0.90625</v>
      </c>
      <c r="BQ30" s="80">
        <f t="shared" si="12"/>
        <v>1.6782407407407281E-2</v>
      </c>
    </row>
    <row r="31" spans="1:69" ht="15.75" x14ac:dyDescent="0.5">
      <c r="A31" s="83">
        <v>16.3</v>
      </c>
      <c r="B31" s="82">
        <v>102</v>
      </c>
      <c r="C31" s="84">
        <v>8.4000000000000005E-2</v>
      </c>
      <c r="D31" s="82">
        <v>249</v>
      </c>
      <c r="E31" s="82">
        <v>2</v>
      </c>
      <c r="F31" s="29">
        <v>1</v>
      </c>
      <c r="G31" s="82">
        <v>38</v>
      </c>
      <c r="H31" s="82">
        <v>11</v>
      </c>
      <c r="I31" s="82">
        <v>2</v>
      </c>
      <c r="J31" s="80">
        <v>1</v>
      </c>
      <c r="K31" s="30">
        <v>177</v>
      </c>
      <c r="L31" s="82">
        <v>1</v>
      </c>
      <c r="O31">
        <v>8.1999999999999993</v>
      </c>
      <c r="P31">
        <v>49</v>
      </c>
      <c r="Q31">
        <v>0.85199999999999998</v>
      </c>
      <c r="R31">
        <v>102</v>
      </c>
      <c r="S31">
        <v>3</v>
      </c>
      <c r="T31">
        <v>0</v>
      </c>
      <c r="U31">
        <v>37</v>
      </c>
      <c r="V31">
        <v>9</v>
      </c>
      <c r="W31">
        <v>4</v>
      </c>
      <c r="X31">
        <v>0</v>
      </c>
      <c r="Y31">
        <v>168</v>
      </c>
      <c r="Z31" s="106">
        <v>1</v>
      </c>
      <c r="AA31" s="107">
        <v>0</v>
      </c>
      <c r="AB31" s="108">
        <f t="shared" si="1"/>
        <v>1</v>
      </c>
      <c r="AC31" s="80">
        <f t="shared" si="2"/>
        <v>1</v>
      </c>
      <c r="AD31" s="80">
        <f t="shared" si="3"/>
        <v>0.70237731081383892</v>
      </c>
      <c r="AE31" s="106">
        <f t="shared" si="4"/>
        <v>0.70237731081383892</v>
      </c>
      <c r="AF31" s="108">
        <f t="shared" si="5"/>
        <v>0.29762268918616108</v>
      </c>
      <c r="AG31" s="106">
        <f t="shared" si="6"/>
        <v>-0.35328453955506023</v>
      </c>
      <c r="AH31" s="108">
        <f t="shared" si="7"/>
        <v>100</v>
      </c>
      <c r="AI31" s="80">
        <f t="shared" si="8"/>
        <v>0.42373619506773086</v>
      </c>
      <c r="BJ31">
        <v>0.44832744893899629</v>
      </c>
      <c r="BK31">
        <v>1</v>
      </c>
      <c r="BL31">
        <v>0</v>
      </c>
      <c r="BM31" s="80">
        <f t="shared" si="13"/>
        <v>18</v>
      </c>
      <c r="BN31" s="80">
        <f t="shared" si="14"/>
        <v>9</v>
      </c>
      <c r="BO31" s="80">
        <f t="shared" si="10"/>
        <v>0.66666666666666674</v>
      </c>
      <c r="BP31" s="80">
        <f t="shared" si="11"/>
        <v>0.90625</v>
      </c>
      <c r="BQ31" s="80">
        <f t="shared" si="12"/>
        <v>0</v>
      </c>
    </row>
    <row r="32" spans="1:69" ht="15.75" x14ac:dyDescent="0.5">
      <c r="A32" s="83">
        <v>11.2</v>
      </c>
      <c r="B32" s="82">
        <v>70</v>
      </c>
      <c r="C32" s="84">
        <v>4.8000000000000001E-2</v>
      </c>
      <c r="D32" s="82">
        <v>197</v>
      </c>
      <c r="E32" s="82">
        <v>4</v>
      </c>
      <c r="F32" s="29">
        <v>1</v>
      </c>
      <c r="G32" s="82">
        <v>35</v>
      </c>
      <c r="H32" s="82">
        <v>11</v>
      </c>
      <c r="I32" s="82">
        <v>3</v>
      </c>
      <c r="J32" s="80">
        <v>0</v>
      </c>
      <c r="K32" s="30">
        <v>172</v>
      </c>
      <c r="L32" s="82">
        <v>1</v>
      </c>
      <c r="O32">
        <v>8.3000000000000007</v>
      </c>
      <c r="P32">
        <v>49</v>
      </c>
      <c r="Q32">
        <v>0.124</v>
      </c>
      <c r="R32">
        <v>77</v>
      </c>
      <c r="S32">
        <v>3</v>
      </c>
      <c r="T32">
        <v>0</v>
      </c>
      <c r="U32">
        <v>29</v>
      </c>
      <c r="V32">
        <v>10</v>
      </c>
      <c r="W32">
        <v>1</v>
      </c>
      <c r="X32">
        <v>1</v>
      </c>
      <c r="Y32">
        <v>175</v>
      </c>
      <c r="Z32" s="106">
        <v>0</v>
      </c>
      <c r="AA32" s="107">
        <v>1</v>
      </c>
      <c r="AB32" s="108">
        <f t="shared" si="1"/>
        <v>1</v>
      </c>
      <c r="AC32" s="80">
        <f t="shared" si="2"/>
        <v>0</v>
      </c>
      <c r="AD32" s="80">
        <f t="shared" si="3"/>
        <v>0.56277947901887138</v>
      </c>
      <c r="AE32" s="106">
        <f t="shared" si="4"/>
        <v>0.56277947901887138</v>
      </c>
      <c r="AF32" s="108">
        <f t="shared" si="5"/>
        <v>0.43722052098112862</v>
      </c>
      <c r="AG32" s="106">
        <f t="shared" si="6"/>
        <v>-0.82731758649598386</v>
      </c>
      <c r="AH32" s="108">
        <f t="shared" si="7"/>
        <v>0</v>
      </c>
      <c r="AI32" s="80">
        <f t="shared" si="8"/>
        <v>1.2871753543406124</v>
      </c>
      <c r="BJ32">
        <v>0.44863826492232922</v>
      </c>
      <c r="BK32">
        <v>0</v>
      </c>
      <c r="BL32">
        <v>1</v>
      </c>
      <c r="BM32" s="80">
        <f t="shared" si="13"/>
        <v>18</v>
      </c>
      <c r="BN32" s="80">
        <f t="shared" si="14"/>
        <v>10</v>
      </c>
      <c r="BO32" s="80">
        <f t="shared" si="10"/>
        <v>0.66666666666666674</v>
      </c>
      <c r="BP32" s="80">
        <f t="shared" si="11"/>
        <v>0.89583333333333337</v>
      </c>
      <c r="BQ32" s="80">
        <f t="shared" si="12"/>
        <v>0</v>
      </c>
    </row>
    <row r="33" spans="1:69" ht="15.75" x14ac:dyDescent="0.5">
      <c r="A33" s="83">
        <v>13.1</v>
      </c>
      <c r="B33" s="82">
        <v>61</v>
      </c>
      <c r="C33" s="84">
        <v>0.96</v>
      </c>
      <c r="D33" s="82">
        <v>213</v>
      </c>
      <c r="E33" s="82">
        <v>2</v>
      </c>
      <c r="F33" s="29">
        <v>1</v>
      </c>
      <c r="G33" s="82">
        <v>30</v>
      </c>
      <c r="H33" s="82">
        <v>10</v>
      </c>
      <c r="I33" s="82">
        <v>5</v>
      </c>
      <c r="J33" s="80">
        <v>1</v>
      </c>
      <c r="K33" s="30">
        <v>173</v>
      </c>
      <c r="L33" s="82">
        <v>1</v>
      </c>
      <c r="O33">
        <v>8.4</v>
      </c>
      <c r="P33">
        <v>47</v>
      </c>
      <c r="Q33">
        <v>1.512</v>
      </c>
      <c r="R33">
        <v>73</v>
      </c>
      <c r="S33">
        <v>0</v>
      </c>
      <c r="T33">
        <v>1</v>
      </c>
      <c r="U33">
        <v>31</v>
      </c>
      <c r="V33">
        <v>7</v>
      </c>
      <c r="W33">
        <v>2</v>
      </c>
      <c r="X33">
        <v>1</v>
      </c>
      <c r="Y33">
        <v>180</v>
      </c>
      <c r="Z33" s="106">
        <v>0</v>
      </c>
      <c r="AA33" s="107">
        <v>1</v>
      </c>
      <c r="AB33" s="108">
        <f t="shared" si="1"/>
        <v>1</v>
      </c>
      <c r="AC33" s="80">
        <f t="shared" si="2"/>
        <v>0</v>
      </c>
      <c r="AD33" s="80">
        <f t="shared" si="3"/>
        <v>0.2475113266393337</v>
      </c>
      <c r="AE33" s="106">
        <f t="shared" si="4"/>
        <v>0.2475113266393337</v>
      </c>
      <c r="AF33" s="108">
        <f t="shared" si="5"/>
        <v>0.75248867336066627</v>
      </c>
      <c r="AG33" s="106">
        <f t="shared" si="6"/>
        <v>-0.28436933448479257</v>
      </c>
      <c r="AH33" s="108">
        <f t="shared" si="7"/>
        <v>100</v>
      </c>
      <c r="AI33" s="80">
        <f t="shared" si="8"/>
        <v>0.3289236574604254</v>
      </c>
      <c r="BJ33">
        <v>0.44929238289164158</v>
      </c>
      <c r="BK33">
        <v>0</v>
      </c>
      <c r="BL33">
        <v>1</v>
      </c>
      <c r="BM33" s="80">
        <f t="shared" si="13"/>
        <v>18</v>
      </c>
      <c r="BN33" s="80">
        <f t="shared" si="14"/>
        <v>11</v>
      </c>
      <c r="BO33" s="80">
        <f t="shared" si="10"/>
        <v>0.66666666666666674</v>
      </c>
      <c r="BP33" s="80">
        <f t="shared" si="11"/>
        <v>0.88541666666666663</v>
      </c>
      <c r="BQ33" s="80">
        <f t="shared" si="12"/>
        <v>1.6396604938271678E-2</v>
      </c>
    </row>
    <row r="34" spans="1:69" ht="15.75" x14ac:dyDescent="0.5">
      <c r="A34" s="83">
        <v>8</v>
      </c>
      <c r="B34" s="82">
        <v>44</v>
      </c>
      <c r="C34" s="84">
        <v>1.18</v>
      </c>
      <c r="D34" s="82">
        <v>69</v>
      </c>
      <c r="E34" s="82">
        <v>2</v>
      </c>
      <c r="F34" s="29">
        <v>0</v>
      </c>
      <c r="G34" s="82">
        <v>34</v>
      </c>
      <c r="H34" s="82">
        <v>6</v>
      </c>
      <c r="I34" s="82">
        <v>2</v>
      </c>
      <c r="J34" s="80">
        <v>0</v>
      </c>
      <c r="K34" s="30">
        <v>183</v>
      </c>
      <c r="L34" s="82">
        <v>0</v>
      </c>
      <c r="O34">
        <v>8.4</v>
      </c>
      <c r="P34">
        <v>56</v>
      </c>
      <c r="Q34">
        <v>3.9E-2</v>
      </c>
      <c r="R34">
        <v>128</v>
      </c>
      <c r="S34">
        <v>1</v>
      </c>
      <c r="T34">
        <v>1</v>
      </c>
      <c r="U34">
        <v>43</v>
      </c>
      <c r="V34">
        <v>6</v>
      </c>
      <c r="W34">
        <v>3</v>
      </c>
      <c r="X34">
        <v>0</v>
      </c>
      <c r="Y34">
        <v>172</v>
      </c>
      <c r="Z34" s="106">
        <v>0</v>
      </c>
      <c r="AA34" s="107">
        <v>1</v>
      </c>
      <c r="AB34" s="108">
        <f t="shared" si="1"/>
        <v>1</v>
      </c>
      <c r="AC34" s="80">
        <f t="shared" si="2"/>
        <v>0</v>
      </c>
      <c r="AD34" s="80">
        <f t="shared" si="3"/>
        <v>0.2685183118667111</v>
      </c>
      <c r="AE34" s="106">
        <f t="shared" si="4"/>
        <v>0.2685183118667111</v>
      </c>
      <c r="AF34" s="108">
        <f t="shared" si="5"/>
        <v>0.73148168813328884</v>
      </c>
      <c r="AG34" s="106">
        <f t="shared" si="6"/>
        <v>-0.3126830921459065</v>
      </c>
      <c r="AH34" s="108">
        <f t="shared" si="7"/>
        <v>100</v>
      </c>
      <c r="AI34" s="80">
        <f t="shared" si="8"/>
        <v>0.36708822137702285</v>
      </c>
      <c r="BJ34">
        <v>0.45339878910128656</v>
      </c>
      <c r="BK34">
        <v>1</v>
      </c>
      <c r="BL34">
        <v>0</v>
      </c>
      <c r="BM34" s="80">
        <f t="shared" si="13"/>
        <v>19</v>
      </c>
      <c r="BN34" s="80">
        <f t="shared" si="14"/>
        <v>11</v>
      </c>
      <c r="BO34" s="80">
        <f t="shared" si="10"/>
        <v>0.64814814814814814</v>
      </c>
      <c r="BP34" s="80">
        <f t="shared" si="11"/>
        <v>0.88541666666666663</v>
      </c>
      <c r="BQ34" s="80">
        <f t="shared" si="12"/>
        <v>1.6396604938271577E-2</v>
      </c>
    </row>
    <row r="35" spans="1:69" ht="15.75" x14ac:dyDescent="0.5">
      <c r="A35" s="83">
        <v>16.100000000000001</v>
      </c>
      <c r="B35" s="82">
        <v>98</v>
      </c>
      <c r="C35" s="84">
        <v>0.97399999999999998</v>
      </c>
      <c r="D35" s="82">
        <v>201</v>
      </c>
      <c r="E35" s="82">
        <v>1</v>
      </c>
      <c r="F35" s="29">
        <v>1</v>
      </c>
      <c r="G35" s="82">
        <v>37</v>
      </c>
      <c r="H35" s="82">
        <v>6</v>
      </c>
      <c r="I35" s="82">
        <v>3</v>
      </c>
      <c r="J35" s="80">
        <v>0</v>
      </c>
      <c r="K35" s="30">
        <v>194</v>
      </c>
      <c r="L35" s="82">
        <v>1</v>
      </c>
      <c r="O35">
        <v>8.5</v>
      </c>
      <c r="P35">
        <v>53</v>
      </c>
      <c r="Q35">
        <v>0.56799999999999995</v>
      </c>
      <c r="R35">
        <v>125</v>
      </c>
      <c r="S35">
        <v>3</v>
      </c>
      <c r="T35">
        <v>0</v>
      </c>
      <c r="U35">
        <v>44</v>
      </c>
      <c r="V35">
        <v>8</v>
      </c>
      <c r="W35">
        <v>3</v>
      </c>
      <c r="X35">
        <v>0</v>
      </c>
      <c r="Y35">
        <v>167</v>
      </c>
      <c r="Z35" s="106">
        <v>0</v>
      </c>
      <c r="AA35" s="107">
        <v>1</v>
      </c>
      <c r="AB35" s="108">
        <f t="shared" si="1"/>
        <v>1</v>
      </c>
      <c r="AC35" s="80">
        <f t="shared" si="2"/>
        <v>0</v>
      </c>
      <c r="AD35" s="80">
        <f t="shared" si="3"/>
        <v>0.58625102201699386</v>
      </c>
      <c r="AE35" s="106">
        <f t="shared" si="4"/>
        <v>0.58625102201699386</v>
      </c>
      <c r="AF35" s="108">
        <f t="shared" si="5"/>
        <v>0.41374897798300614</v>
      </c>
      <c r="AG35" s="106">
        <f t="shared" si="6"/>
        <v>-0.88249582242562241</v>
      </c>
      <c r="AH35" s="108">
        <f t="shared" si="7"/>
        <v>0</v>
      </c>
      <c r="AI35" s="80">
        <f t="shared" si="8"/>
        <v>1.4169243991246132</v>
      </c>
      <c r="BJ35">
        <v>0.46258929965031204</v>
      </c>
      <c r="BK35">
        <v>1</v>
      </c>
      <c r="BL35">
        <v>0</v>
      </c>
      <c r="BM35" s="80">
        <f t="shared" si="13"/>
        <v>20</v>
      </c>
      <c r="BN35" s="80">
        <f t="shared" si="14"/>
        <v>11</v>
      </c>
      <c r="BO35" s="80">
        <f t="shared" si="10"/>
        <v>0.62962962962962965</v>
      </c>
      <c r="BP35" s="80">
        <f t="shared" si="11"/>
        <v>0.88541666666666663</v>
      </c>
      <c r="BQ35" s="80">
        <f t="shared" si="12"/>
        <v>1.6396604938271577E-2</v>
      </c>
    </row>
    <row r="36" spans="1:69" ht="15.75" x14ac:dyDescent="0.5">
      <c r="A36" s="83">
        <v>10.4</v>
      </c>
      <c r="B36" s="82">
        <v>53</v>
      </c>
      <c r="C36" s="84">
        <v>1.3149999999999999</v>
      </c>
      <c r="D36" s="82">
        <v>69</v>
      </c>
      <c r="E36" s="82">
        <v>1</v>
      </c>
      <c r="F36" s="29">
        <v>1</v>
      </c>
      <c r="G36" s="82">
        <v>35</v>
      </c>
      <c r="H36" s="82">
        <v>9</v>
      </c>
      <c r="I36" s="82">
        <v>2</v>
      </c>
      <c r="J36" s="80">
        <v>0</v>
      </c>
      <c r="K36" s="30">
        <v>189</v>
      </c>
      <c r="L36" s="82">
        <v>1</v>
      </c>
      <c r="O36">
        <v>8.6</v>
      </c>
      <c r="P36">
        <v>48</v>
      </c>
      <c r="Q36">
        <v>1.6439999999999999</v>
      </c>
      <c r="R36">
        <v>60</v>
      </c>
      <c r="S36">
        <v>3</v>
      </c>
      <c r="T36">
        <v>1</v>
      </c>
      <c r="U36">
        <v>34</v>
      </c>
      <c r="V36">
        <v>19</v>
      </c>
      <c r="W36">
        <v>1</v>
      </c>
      <c r="X36">
        <v>1</v>
      </c>
      <c r="Y36">
        <v>180</v>
      </c>
      <c r="Z36" s="106">
        <v>0</v>
      </c>
      <c r="AA36" s="107">
        <v>1</v>
      </c>
      <c r="AB36" s="108">
        <f t="shared" si="1"/>
        <v>1</v>
      </c>
      <c r="AC36" s="80">
        <f t="shared" si="2"/>
        <v>0</v>
      </c>
      <c r="AD36" s="80">
        <f t="shared" si="3"/>
        <v>0.78811026993215128</v>
      </c>
      <c r="AE36" s="106">
        <f t="shared" si="4"/>
        <v>0.78811026993215128</v>
      </c>
      <c r="AF36" s="108">
        <f t="shared" si="5"/>
        <v>0.21188973006784872</v>
      </c>
      <c r="AG36" s="106">
        <f t="shared" si="6"/>
        <v>-1.5516892808198717</v>
      </c>
      <c r="AH36" s="108">
        <f t="shared" si="7"/>
        <v>0</v>
      </c>
      <c r="AI36" s="80">
        <f t="shared" si="8"/>
        <v>3.7194359050804038</v>
      </c>
      <c r="BJ36">
        <v>0.46879407494517178</v>
      </c>
      <c r="BK36">
        <v>1</v>
      </c>
      <c r="BL36">
        <v>0</v>
      </c>
      <c r="BM36" s="80">
        <f t="shared" si="13"/>
        <v>21</v>
      </c>
      <c r="BN36" s="80">
        <f t="shared" si="14"/>
        <v>11</v>
      </c>
      <c r="BO36" s="80">
        <f t="shared" si="10"/>
        <v>0.61111111111111116</v>
      </c>
      <c r="BP36" s="80">
        <f t="shared" si="11"/>
        <v>0.88541666666666663</v>
      </c>
      <c r="BQ36" s="80">
        <f t="shared" si="12"/>
        <v>0</v>
      </c>
    </row>
    <row r="37" spans="1:69" ht="15.75" x14ac:dyDescent="0.5">
      <c r="A37" s="83">
        <v>7.4</v>
      </c>
      <c r="B37" s="82">
        <v>44</v>
      </c>
      <c r="C37" s="84">
        <v>0.97399999999999998</v>
      </c>
      <c r="D37" s="82">
        <v>117</v>
      </c>
      <c r="E37" s="82">
        <v>3</v>
      </c>
      <c r="F37" s="29">
        <v>0</v>
      </c>
      <c r="G37" s="82">
        <v>33</v>
      </c>
      <c r="H37" s="82">
        <v>6</v>
      </c>
      <c r="I37" s="82">
        <v>2</v>
      </c>
      <c r="J37" s="80">
        <v>1</v>
      </c>
      <c r="K37" s="30">
        <v>170</v>
      </c>
      <c r="L37" s="82">
        <v>0</v>
      </c>
      <c r="O37">
        <v>8.6999999999999993</v>
      </c>
      <c r="P37">
        <v>51</v>
      </c>
      <c r="Q37">
        <v>0.18</v>
      </c>
      <c r="R37">
        <v>84</v>
      </c>
      <c r="S37">
        <v>4</v>
      </c>
      <c r="T37">
        <v>1</v>
      </c>
      <c r="U37">
        <v>40</v>
      </c>
      <c r="V37">
        <v>8</v>
      </c>
      <c r="W37">
        <v>3</v>
      </c>
      <c r="X37">
        <v>1</v>
      </c>
      <c r="Y37">
        <v>180</v>
      </c>
      <c r="Z37" s="106">
        <v>1</v>
      </c>
      <c r="AA37" s="107">
        <v>0</v>
      </c>
      <c r="AB37" s="108">
        <f t="shared" si="1"/>
        <v>1</v>
      </c>
      <c r="AC37" s="80">
        <f t="shared" si="2"/>
        <v>1</v>
      </c>
      <c r="AD37" s="80">
        <f t="shared" si="3"/>
        <v>0.24042444773254906</v>
      </c>
      <c r="AE37" s="106">
        <f t="shared" si="4"/>
        <v>0.24042444773254906</v>
      </c>
      <c r="AF37" s="108">
        <f t="shared" si="5"/>
        <v>0.75957555226745099</v>
      </c>
      <c r="AG37" s="106">
        <f t="shared" si="6"/>
        <v>-1.4253493854329218</v>
      </c>
      <c r="AH37" s="108">
        <f t="shared" si="7"/>
        <v>0</v>
      </c>
      <c r="AI37" s="80">
        <f t="shared" si="8"/>
        <v>3.1593107915232137</v>
      </c>
      <c r="BJ37">
        <v>0.47873145082738711</v>
      </c>
      <c r="BK37">
        <v>0</v>
      </c>
      <c r="BL37">
        <v>1</v>
      </c>
      <c r="BM37" s="80">
        <f t="shared" si="13"/>
        <v>21</v>
      </c>
      <c r="BN37" s="80">
        <f t="shared" si="14"/>
        <v>12</v>
      </c>
      <c r="BO37" s="80">
        <f t="shared" si="10"/>
        <v>0.61111111111111116</v>
      </c>
      <c r="BP37" s="80">
        <f t="shared" si="11"/>
        <v>0.875</v>
      </c>
      <c r="BQ37" s="80">
        <f t="shared" si="12"/>
        <v>1.6203703703703776E-2</v>
      </c>
    </row>
    <row r="38" spans="1:69" ht="15.75" x14ac:dyDescent="0.5">
      <c r="A38" s="83">
        <v>10.5</v>
      </c>
      <c r="B38" s="82">
        <v>58</v>
      </c>
      <c r="C38" s="84">
        <v>0.16700000000000001</v>
      </c>
      <c r="D38" s="82">
        <v>81</v>
      </c>
      <c r="E38" s="82">
        <v>1</v>
      </c>
      <c r="F38" s="29">
        <v>0</v>
      </c>
      <c r="G38" s="82">
        <v>39</v>
      </c>
      <c r="H38" s="82">
        <v>10</v>
      </c>
      <c r="I38" s="82">
        <v>2</v>
      </c>
      <c r="J38" s="80">
        <v>0</v>
      </c>
      <c r="K38" s="30">
        <v>188</v>
      </c>
      <c r="L38" s="82">
        <v>0</v>
      </c>
      <c r="O38">
        <v>8.6999999999999993</v>
      </c>
      <c r="P38">
        <v>53</v>
      </c>
      <c r="Q38">
        <v>1.2</v>
      </c>
      <c r="R38">
        <v>83</v>
      </c>
      <c r="S38">
        <v>2</v>
      </c>
      <c r="T38">
        <v>1</v>
      </c>
      <c r="U38">
        <v>33</v>
      </c>
      <c r="V38">
        <v>8</v>
      </c>
      <c r="W38">
        <v>2</v>
      </c>
      <c r="X38">
        <v>1</v>
      </c>
      <c r="Y38">
        <v>179</v>
      </c>
      <c r="Z38" s="106">
        <v>1</v>
      </c>
      <c r="AA38" s="107">
        <v>0</v>
      </c>
      <c r="AB38" s="108">
        <f t="shared" si="1"/>
        <v>1</v>
      </c>
      <c r="AC38" s="80">
        <f t="shared" si="2"/>
        <v>1</v>
      </c>
      <c r="AD38" s="80">
        <f t="shared" si="3"/>
        <v>0.41097270542184144</v>
      </c>
      <c r="AE38" s="106">
        <f t="shared" si="4"/>
        <v>0.41097270542184144</v>
      </c>
      <c r="AF38" s="108">
        <f t="shared" si="5"/>
        <v>0.5890272945781585</v>
      </c>
      <c r="AG38" s="106">
        <f t="shared" si="6"/>
        <v>-0.88922847685699102</v>
      </c>
      <c r="AH38" s="108">
        <f t="shared" si="7"/>
        <v>0</v>
      </c>
      <c r="AI38" s="80">
        <f t="shared" si="8"/>
        <v>1.4332516169743039</v>
      </c>
      <c r="BJ38">
        <v>0.48578718741749355</v>
      </c>
      <c r="BK38">
        <v>1</v>
      </c>
      <c r="BL38">
        <v>0</v>
      </c>
      <c r="BM38" s="80">
        <f t="shared" si="13"/>
        <v>22</v>
      </c>
      <c r="BN38" s="80">
        <f t="shared" si="14"/>
        <v>12</v>
      </c>
      <c r="BO38" s="80">
        <f t="shared" si="10"/>
        <v>0.59259259259259256</v>
      </c>
      <c r="BP38" s="80">
        <f t="shared" si="11"/>
        <v>0.875</v>
      </c>
      <c r="BQ38" s="80">
        <f t="shared" si="12"/>
        <v>1.6203703703703679E-2</v>
      </c>
    </row>
    <row r="39" spans="1:69" ht="15.75" x14ac:dyDescent="0.5">
      <c r="A39" s="83">
        <v>12</v>
      </c>
      <c r="B39" s="82">
        <v>60</v>
      </c>
      <c r="C39" s="84">
        <v>0.93700000000000006</v>
      </c>
      <c r="D39" s="82">
        <v>211</v>
      </c>
      <c r="E39" s="82">
        <v>3</v>
      </c>
      <c r="F39" s="29">
        <v>0</v>
      </c>
      <c r="G39" s="82">
        <v>59</v>
      </c>
      <c r="H39" s="82">
        <v>15</v>
      </c>
      <c r="I39" s="82">
        <v>4</v>
      </c>
      <c r="J39" s="80">
        <v>0</v>
      </c>
      <c r="K39" s="30">
        <v>171</v>
      </c>
      <c r="L39" s="82">
        <v>1</v>
      </c>
      <c r="O39">
        <v>8.6999999999999993</v>
      </c>
      <c r="P39">
        <v>53</v>
      </c>
      <c r="Q39">
        <v>2.8719999999999999</v>
      </c>
      <c r="R39">
        <v>144</v>
      </c>
      <c r="S39">
        <v>6</v>
      </c>
      <c r="T39">
        <v>1</v>
      </c>
      <c r="U39">
        <v>35</v>
      </c>
      <c r="V39">
        <v>4</v>
      </c>
      <c r="W39">
        <v>3</v>
      </c>
      <c r="X39">
        <v>0</v>
      </c>
      <c r="Y39">
        <v>171</v>
      </c>
      <c r="Z39" s="106">
        <v>1</v>
      </c>
      <c r="AA39" s="107">
        <v>0</v>
      </c>
      <c r="AB39" s="108">
        <f t="shared" si="1"/>
        <v>1</v>
      </c>
      <c r="AC39" s="80">
        <f t="shared" si="2"/>
        <v>1</v>
      </c>
      <c r="AD39" s="80">
        <f t="shared" si="3"/>
        <v>0.9662722861544073</v>
      </c>
      <c r="AE39" s="106">
        <f t="shared" si="4"/>
        <v>0.9662722861544073</v>
      </c>
      <c r="AF39" s="108">
        <f t="shared" si="5"/>
        <v>3.3727713845592699E-2</v>
      </c>
      <c r="AG39" s="106">
        <f t="shared" si="6"/>
        <v>-3.4309614762367366E-2</v>
      </c>
      <c r="AH39" s="108">
        <f t="shared" si="7"/>
        <v>100</v>
      </c>
      <c r="AI39" s="80">
        <f t="shared" si="8"/>
        <v>3.4904978988710346E-2</v>
      </c>
      <c r="BJ39">
        <v>0.48616248290184411</v>
      </c>
      <c r="BK39">
        <v>1</v>
      </c>
      <c r="BL39">
        <v>0</v>
      </c>
      <c r="BM39" s="80">
        <f t="shared" si="13"/>
        <v>23</v>
      </c>
      <c r="BN39" s="80">
        <f t="shared" si="14"/>
        <v>12</v>
      </c>
      <c r="BO39" s="80">
        <f t="shared" si="10"/>
        <v>0.57407407407407407</v>
      </c>
      <c r="BP39" s="80">
        <f t="shared" si="11"/>
        <v>0.875</v>
      </c>
      <c r="BQ39" s="80">
        <f t="shared" si="12"/>
        <v>1.6203703703703679E-2</v>
      </c>
    </row>
    <row r="40" spans="1:69" ht="15.75" x14ac:dyDescent="0.5">
      <c r="A40" s="83">
        <v>14.5</v>
      </c>
      <c r="B40" s="82">
        <v>54</v>
      </c>
      <c r="C40" s="84">
        <v>4.5999999999999999E-2</v>
      </c>
      <c r="D40" s="82">
        <v>151</v>
      </c>
      <c r="E40" s="82">
        <v>0</v>
      </c>
      <c r="F40" s="29">
        <v>1</v>
      </c>
      <c r="G40" s="82">
        <v>30</v>
      </c>
      <c r="H40" s="82">
        <v>13</v>
      </c>
      <c r="I40" s="82">
        <v>5</v>
      </c>
      <c r="J40" s="80">
        <v>0</v>
      </c>
      <c r="K40" s="30">
        <v>204</v>
      </c>
      <c r="L40" s="82">
        <v>1</v>
      </c>
      <c r="O40">
        <v>8.8000000000000007</v>
      </c>
      <c r="P40">
        <v>56</v>
      </c>
      <c r="Q40">
        <v>0.496</v>
      </c>
      <c r="R40">
        <v>86</v>
      </c>
      <c r="S40">
        <v>3</v>
      </c>
      <c r="T40">
        <v>0</v>
      </c>
      <c r="U40">
        <v>54</v>
      </c>
      <c r="V40">
        <v>8</v>
      </c>
      <c r="W40">
        <v>4</v>
      </c>
      <c r="X40">
        <v>0</v>
      </c>
      <c r="Y40">
        <v>179</v>
      </c>
      <c r="Z40" s="106">
        <v>0</v>
      </c>
      <c r="AA40" s="107">
        <v>1</v>
      </c>
      <c r="AB40" s="108">
        <f t="shared" si="1"/>
        <v>1</v>
      </c>
      <c r="AC40" s="80">
        <f t="shared" si="2"/>
        <v>0</v>
      </c>
      <c r="AD40" s="80">
        <f t="shared" si="3"/>
        <v>0.38111043777405645</v>
      </c>
      <c r="AE40" s="106">
        <f t="shared" si="4"/>
        <v>0.38111043777405645</v>
      </c>
      <c r="AF40" s="108">
        <f t="shared" si="5"/>
        <v>0.6188895622259436</v>
      </c>
      <c r="AG40" s="106">
        <f t="shared" si="6"/>
        <v>-0.47982843542033088</v>
      </c>
      <c r="AH40" s="108">
        <f t="shared" si="7"/>
        <v>100</v>
      </c>
      <c r="AI40" s="80">
        <f t="shared" si="8"/>
        <v>0.61579716485010128</v>
      </c>
      <c r="BJ40">
        <v>0.50237325479522454</v>
      </c>
      <c r="BK40">
        <v>1</v>
      </c>
      <c r="BL40">
        <v>0</v>
      </c>
      <c r="BM40" s="80">
        <f t="shared" si="13"/>
        <v>24</v>
      </c>
      <c r="BN40" s="80">
        <f t="shared" si="14"/>
        <v>12</v>
      </c>
      <c r="BO40" s="80">
        <f t="shared" si="10"/>
        <v>0.55555555555555558</v>
      </c>
      <c r="BP40" s="80">
        <f t="shared" si="11"/>
        <v>0.875</v>
      </c>
      <c r="BQ40" s="80">
        <f t="shared" si="12"/>
        <v>1.6203703703703776E-2</v>
      </c>
    </row>
    <row r="41" spans="1:69" ht="15.75" x14ac:dyDescent="0.5">
      <c r="A41" s="85">
        <v>5.9</v>
      </c>
      <c r="B41" s="82">
        <v>48</v>
      </c>
      <c r="C41" s="86">
        <v>1.7999999999999999E-2</v>
      </c>
      <c r="D41" s="81">
        <v>77</v>
      </c>
      <c r="E41" s="81">
        <v>2</v>
      </c>
      <c r="F41" s="29">
        <v>0</v>
      </c>
      <c r="G41" s="82">
        <v>28</v>
      </c>
      <c r="H41" s="82">
        <v>1</v>
      </c>
      <c r="I41" s="82">
        <v>6</v>
      </c>
      <c r="J41" s="80">
        <v>0</v>
      </c>
      <c r="K41" s="30">
        <v>160</v>
      </c>
      <c r="L41" s="82">
        <v>0</v>
      </c>
      <c r="O41">
        <v>8.8000000000000007</v>
      </c>
      <c r="P41">
        <v>58</v>
      </c>
      <c r="Q41">
        <v>0.86399999999999999</v>
      </c>
      <c r="R41">
        <v>129</v>
      </c>
      <c r="S41">
        <v>4</v>
      </c>
      <c r="T41">
        <v>0</v>
      </c>
      <c r="U41">
        <v>61</v>
      </c>
      <c r="V41">
        <v>8</v>
      </c>
      <c r="W41">
        <v>5</v>
      </c>
      <c r="X41">
        <v>0</v>
      </c>
      <c r="Y41">
        <v>168</v>
      </c>
      <c r="Z41" s="106">
        <v>1</v>
      </c>
      <c r="AA41" s="107">
        <v>0</v>
      </c>
      <c r="AB41" s="108">
        <f t="shared" si="1"/>
        <v>1</v>
      </c>
      <c r="AC41" s="80">
        <f t="shared" si="2"/>
        <v>1</v>
      </c>
      <c r="AD41" s="80">
        <f t="shared" si="3"/>
        <v>0.32429038312336306</v>
      </c>
      <c r="AE41" s="106">
        <f t="shared" si="4"/>
        <v>0.32429038312336306</v>
      </c>
      <c r="AF41" s="108">
        <f t="shared" si="5"/>
        <v>0.675709616876637</v>
      </c>
      <c r="AG41" s="106">
        <f t="shared" si="6"/>
        <v>-1.1261159203689277</v>
      </c>
      <c r="AH41" s="108">
        <f t="shared" si="7"/>
        <v>0</v>
      </c>
      <c r="AI41" s="80">
        <f t="shared" si="8"/>
        <v>2.0836560442176015</v>
      </c>
      <c r="BJ41">
        <v>0.50614719320841728</v>
      </c>
      <c r="BK41">
        <v>1</v>
      </c>
      <c r="BL41">
        <v>0</v>
      </c>
      <c r="BM41" s="80">
        <f t="shared" si="13"/>
        <v>25</v>
      </c>
      <c r="BN41" s="80">
        <f t="shared" si="14"/>
        <v>12</v>
      </c>
      <c r="BO41" s="80">
        <f t="shared" si="10"/>
        <v>0.53703703703703698</v>
      </c>
      <c r="BP41" s="80">
        <f t="shared" si="11"/>
        <v>0.875</v>
      </c>
      <c r="BQ41" s="80">
        <f t="shared" si="12"/>
        <v>1.6203703703703581E-2</v>
      </c>
    </row>
    <row r="42" spans="1:69" ht="15.75" x14ac:dyDescent="0.5">
      <c r="A42" s="83">
        <v>9</v>
      </c>
      <c r="B42" s="82">
        <v>53</v>
      </c>
      <c r="C42" s="84">
        <v>0.84</v>
      </c>
      <c r="D42" s="82">
        <v>99</v>
      </c>
      <c r="E42" s="82">
        <v>3</v>
      </c>
      <c r="F42" s="29">
        <v>0</v>
      </c>
      <c r="G42" s="82">
        <v>36</v>
      </c>
      <c r="H42" s="82">
        <v>9</v>
      </c>
      <c r="I42" s="82">
        <v>2</v>
      </c>
      <c r="J42" s="80">
        <v>1</v>
      </c>
      <c r="K42" s="30">
        <v>176</v>
      </c>
      <c r="L42" s="82">
        <v>1</v>
      </c>
      <c r="O42">
        <v>8.9</v>
      </c>
      <c r="P42">
        <v>39</v>
      </c>
      <c r="Q42">
        <v>7.1999999999999995E-2</v>
      </c>
      <c r="R42">
        <v>116</v>
      </c>
      <c r="S42">
        <v>7</v>
      </c>
      <c r="T42">
        <v>1</v>
      </c>
      <c r="U42">
        <v>44</v>
      </c>
      <c r="V42">
        <v>16</v>
      </c>
      <c r="W42">
        <v>2</v>
      </c>
      <c r="X42">
        <v>1</v>
      </c>
      <c r="Y42">
        <v>170</v>
      </c>
      <c r="Z42" s="106">
        <v>1</v>
      </c>
      <c r="AA42" s="107">
        <v>0</v>
      </c>
      <c r="AB42" s="108">
        <f t="shared" si="1"/>
        <v>1</v>
      </c>
      <c r="AC42" s="80">
        <f t="shared" si="2"/>
        <v>1</v>
      </c>
      <c r="AD42" s="80">
        <f t="shared" si="3"/>
        <v>0.44863826492232922</v>
      </c>
      <c r="AE42" s="106">
        <f t="shared" si="4"/>
        <v>0.44863826492232922</v>
      </c>
      <c r="AF42" s="108">
        <f t="shared" si="5"/>
        <v>0.55136173507767072</v>
      </c>
      <c r="AG42" s="106">
        <f t="shared" si="6"/>
        <v>-0.80153836199979389</v>
      </c>
      <c r="AH42" s="108">
        <f t="shared" si="7"/>
        <v>0</v>
      </c>
      <c r="AI42" s="80">
        <f t="shared" si="8"/>
        <v>1.2289672508722045</v>
      </c>
      <c r="BJ42">
        <v>0.50706346641330258</v>
      </c>
      <c r="BK42">
        <v>1</v>
      </c>
      <c r="BL42">
        <v>0</v>
      </c>
      <c r="BM42" s="80">
        <f t="shared" si="13"/>
        <v>26</v>
      </c>
      <c r="BN42" s="80">
        <f t="shared" si="14"/>
        <v>12</v>
      </c>
      <c r="BO42" s="80">
        <f t="shared" si="10"/>
        <v>0.5185185185185186</v>
      </c>
      <c r="BP42" s="80">
        <f t="shared" si="11"/>
        <v>0.875</v>
      </c>
      <c r="BQ42" s="80">
        <f t="shared" si="12"/>
        <v>0</v>
      </c>
    </row>
    <row r="43" spans="1:69" ht="15.75" x14ac:dyDescent="0.5">
      <c r="A43" s="83">
        <v>15.8</v>
      </c>
      <c r="B43" s="82">
        <v>88</v>
      </c>
      <c r="C43" s="84">
        <v>1</v>
      </c>
      <c r="D43" s="82">
        <v>283</v>
      </c>
      <c r="E43" s="82">
        <v>2</v>
      </c>
      <c r="F43" s="29">
        <v>0</v>
      </c>
      <c r="G43" s="82">
        <v>40</v>
      </c>
      <c r="H43" s="82">
        <v>8</v>
      </c>
      <c r="I43" s="82">
        <v>3</v>
      </c>
      <c r="J43" s="80">
        <v>0</v>
      </c>
      <c r="K43" s="30">
        <v>177</v>
      </c>
      <c r="L43" s="82">
        <v>1</v>
      </c>
      <c r="O43">
        <v>9</v>
      </c>
      <c r="P43">
        <v>39</v>
      </c>
      <c r="Q43">
        <v>0.10299999999999999</v>
      </c>
      <c r="R43">
        <v>89</v>
      </c>
      <c r="S43">
        <v>5</v>
      </c>
      <c r="T43">
        <v>0</v>
      </c>
      <c r="U43">
        <v>40</v>
      </c>
      <c r="V43">
        <v>20</v>
      </c>
      <c r="W43">
        <v>2</v>
      </c>
      <c r="X43">
        <v>1</v>
      </c>
      <c r="Y43">
        <v>176</v>
      </c>
      <c r="Z43" s="106">
        <v>1</v>
      </c>
      <c r="AA43" s="107">
        <v>0</v>
      </c>
      <c r="AB43" s="108">
        <f t="shared" si="1"/>
        <v>1</v>
      </c>
      <c r="AC43" s="80">
        <f t="shared" si="2"/>
        <v>1</v>
      </c>
      <c r="AD43" s="80">
        <f t="shared" si="3"/>
        <v>0.63802273848482283</v>
      </c>
      <c r="AE43" s="106">
        <f t="shared" si="4"/>
        <v>0.63802273848482283</v>
      </c>
      <c r="AF43" s="108">
        <f t="shared" si="5"/>
        <v>0.36197726151517717</v>
      </c>
      <c r="AG43" s="106">
        <f t="shared" si="6"/>
        <v>-0.44938135601410312</v>
      </c>
      <c r="AH43" s="108">
        <f t="shared" si="7"/>
        <v>100</v>
      </c>
      <c r="AI43" s="80">
        <f t="shared" si="8"/>
        <v>0.56734225863924725</v>
      </c>
      <c r="BJ43">
        <v>0.5111232962124711</v>
      </c>
      <c r="BK43">
        <v>0</v>
      </c>
      <c r="BL43">
        <v>1</v>
      </c>
      <c r="BM43" s="80">
        <f t="shared" si="13"/>
        <v>26</v>
      </c>
      <c r="BN43" s="80">
        <f t="shared" si="14"/>
        <v>13</v>
      </c>
      <c r="BO43" s="80">
        <f t="shared" si="10"/>
        <v>0.5185185185185186</v>
      </c>
      <c r="BP43" s="80">
        <f t="shared" si="11"/>
        <v>0.86458333333333337</v>
      </c>
      <c r="BQ43" s="80">
        <f t="shared" si="12"/>
        <v>1.6010802469135874E-2</v>
      </c>
    </row>
    <row r="44" spans="1:69" ht="15.75" x14ac:dyDescent="0.5">
      <c r="A44" s="83">
        <v>14</v>
      </c>
      <c r="B44" s="82">
        <v>59</v>
      </c>
      <c r="C44" s="84">
        <v>1.159</v>
      </c>
      <c r="D44" s="82">
        <v>196</v>
      </c>
      <c r="E44" s="82">
        <v>1</v>
      </c>
      <c r="F44" s="29">
        <v>0</v>
      </c>
      <c r="G44" s="82">
        <v>43</v>
      </c>
      <c r="H44" s="82">
        <v>15</v>
      </c>
      <c r="I44" s="82">
        <v>5</v>
      </c>
      <c r="J44" s="80">
        <v>0</v>
      </c>
      <c r="K44" s="30">
        <v>184</v>
      </c>
      <c r="L44" s="82">
        <v>1</v>
      </c>
      <c r="O44">
        <v>9</v>
      </c>
      <c r="P44">
        <v>48</v>
      </c>
      <c r="Q44">
        <v>0.183</v>
      </c>
      <c r="R44">
        <v>85</v>
      </c>
      <c r="S44">
        <v>4</v>
      </c>
      <c r="T44">
        <v>0</v>
      </c>
      <c r="U44">
        <v>37</v>
      </c>
      <c r="V44">
        <v>11</v>
      </c>
      <c r="W44">
        <v>2</v>
      </c>
      <c r="X44">
        <v>0</v>
      </c>
      <c r="Y44">
        <v>178</v>
      </c>
      <c r="Z44" s="106">
        <v>1</v>
      </c>
      <c r="AA44" s="107">
        <v>0</v>
      </c>
      <c r="AB44" s="108">
        <f t="shared" si="1"/>
        <v>1</v>
      </c>
      <c r="AC44" s="80">
        <f t="shared" si="2"/>
        <v>1</v>
      </c>
      <c r="AD44" s="80">
        <f t="shared" si="3"/>
        <v>0.81242324825822398</v>
      </c>
      <c r="AE44" s="106">
        <f t="shared" si="4"/>
        <v>0.81242324825822398</v>
      </c>
      <c r="AF44" s="108">
        <f t="shared" si="5"/>
        <v>0.18757675174177602</v>
      </c>
      <c r="AG44" s="106">
        <f t="shared" si="6"/>
        <v>-0.20773383292240499</v>
      </c>
      <c r="AH44" s="108">
        <f t="shared" si="7"/>
        <v>100</v>
      </c>
      <c r="AI44" s="80">
        <f t="shared" si="8"/>
        <v>0.23088550474635833</v>
      </c>
      <c r="BJ44">
        <v>0.5171362095522386</v>
      </c>
      <c r="BK44">
        <v>1</v>
      </c>
      <c r="BL44">
        <v>0</v>
      </c>
      <c r="BM44" s="80">
        <f t="shared" si="13"/>
        <v>27</v>
      </c>
      <c r="BN44" s="80">
        <f t="shared" si="14"/>
        <v>13</v>
      </c>
      <c r="BO44" s="80">
        <f t="shared" si="10"/>
        <v>0.5</v>
      </c>
      <c r="BP44" s="80">
        <f t="shared" si="11"/>
        <v>0.86458333333333337</v>
      </c>
      <c r="BQ44" s="80">
        <f t="shared" si="12"/>
        <v>1.601080246913578E-2</v>
      </c>
    </row>
    <row r="45" spans="1:69" ht="15.75" x14ac:dyDescent="0.5">
      <c r="A45" s="83">
        <v>15.3</v>
      </c>
      <c r="B45" s="82">
        <v>117</v>
      </c>
      <c r="C45" s="84">
        <v>0.104</v>
      </c>
      <c r="D45" s="82">
        <v>253</v>
      </c>
      <c r="E45" s="82">
        <v>2</v>
      </c>
      <c r="F45" s="29">
        <v>1</v>
      </c>
      <c r="G45" s="82">
        <v>52</v>
      </c>
      <c r="H45" s="82">
        <v>15</v>
      </c>
      <c r="I45" s="82">
        <v>3</v>
      </c>
      <c r="J45" s="80">
        <v>0</v>
      </c>
      <c r="K45" s="30">
        <v>169</v>
      </c>
      <c r="L45" s="82">
        <v>1</v>
      </c>
      <c r="O45">
        <v>9</v>
      </c>
      <c r="P45">
        <v>53</v>
      </c>
      <c r="Q45">
        <v>0.84</v>
      </c>
      <c r="R45">
        <v>99</v>
      </c>
      <c r="S45">
        <v>3</v>
      </c>
      <c r="T45">
        <v>0</v>
      </c>
      <c r="U45">
        <v>36</v>
      </c>
      <c r="V45">
        <v>9</v>
      </c>
      <c r="W45">
        <v>2</v>
      </c>
      <c r="X45">
        <v>1</v>
      </c>
      <c r="Y45">
        <v>176</v>
      </c>
      <c r="Z45" s="106">
        <v>1</v>
      </c>
      <c r="AA45" s="107">
        <v>0</v>
      </c>
      <c r="AB45" s="108">
        <f t="shared" si="1"/>
        <v>1</v>
      </c>
      <c r="AC45" s="80">
        <f t="shared" si="2"/>
        <v>1</v>
      </c>
      <c r="AD45" s="80">
        <f t="shared" si="3"/>
        <v>0.53596408326482115</v>
      </c>
      <c r="AE45" s="106">
        <f t="shared" si="4"/>
        <v>0.53596408326482115</v>
      </c>
      <c r="AF45" s="108">
        <f t="shared" si="5"/>
        <v>0.46403591673517885</v>
      </c>
      <c r="AG45" s="106">
        <f t="shared" si="6"/>
        <v>-0.62368812899081616</v>
      </c>
      <c r="AH45" s="108">
        <f t="shared" si="7"/>
        <v>100</v>
      </c>
      <c r="AI45" s="80">
        <f t="shared" si="8"/>
        <v>0.8657966666506971</v>
      </c>
      <c r="BJ45">
        <v>0.52367285938412667</v>
      </c>
      <c r="BK45">
        <v>1</v>
      </c>
      <c r="BL45">
        <v>0</v>
      </c>
      <c r="BM45" s="80">
        <f t="shared" si="13"/>
        <v>28</v>
      </c>
      <c r="BN45" s="80">
        <f t="shared" si="14"/>
        <v>13</v>
      </c>
      <c r="BO45" s="80">
        <f t="shared" si="10"/>
        <v>0.48148148148148151</v>
      </c>
      <c r="BP45" s="80">
        <f t="shared" si="11"/>
        <v>0.86458333333333337</v>
      </c>
      <c r="BQ45" s="80">
        <f t="shared" si="12"/>
        <v>1.6010802469135874E-2</v>
      </c>
    </row>
    <row r="46" spans="1:69" ht="15.75" x14ac:dyDescent="0.5">
      <c r="A46" s="83">
        <v>14.4</v>
      </c>
      <c r="B46" s="82">
        <v>83</v>
      </c>
      <c r="C46" s="84">
        <v>0.93600000000000005</v>
      </c>
      <c r="D46" s="82">
        <v>203</v>
      </c>
      <c r="E46" s="82">
        <v>2</v>
      </c>
      <c r="F46" s="29">
        <v>0</v>
      </c>
      <c r="G46" s="82">
        <v>45</v>
      </c>
      <c r="H46" s="82">
        <v>9</v>
      </c>
      <c r="I46" s="82">
        <v>3</v>
      </c>
      <c r="J46" s="80">
        <v>0</v>
      </c>
      <c r="K46" s="30">
        <v>178</v>
      </c>
      <c r="L46" s="82">
        <v>1</v>
      </c>
      <c r="O46">
        <v>9</v>
      </c>
      <c r="P46">
        <v>56</v>
      </c>
      <c r="Q46">
        <v>1.4039999999999999</v>
      </c>
      <c r="R46">
        <v>69</v>
      </c>
      <c r="S46">
        <v>1</v>
      </c>
      <c r="T46">
        <v>0</v>
      </c>
      <c r="U46">
        <v>34</v>
      </c>
      <c r="V46">
        <v>8</v>
      </c>
      <c r="W46">
        <v>2</v>
      </c>
      <c r="X46">
        <v>0</v>
      </c>
      <c r="Y46">
        <v>181</v>
      </c>
      <c r="Z46" s="106">
        <v>1</v>
      </c>
      <c r="AA46" s="107">
        <v>0</v>
      </c>
      <c r="AB46" s="108">
        <f t="shared" si="1"/>
        <v>1</v>
      </c>
      <c r="AC46" s="80">
        <f t="shared" si="2"/>
        <v>1</v>
      </c>
      <c r="AD46" s="80">
        <f t="shared" si="3"/>
        <v>0.81161156336813933</v>
      </c>
      <c r="AE46" s="106">
        <f t="shared" si="4"/>
        <v>0.81161156336813933</v>
      </c>
      <c r="AF46" s="108">
        <f t="shared" si="5"/>
        <v>0.18838843663186067</v>
      </c>
      <c r="AG46" s="106">
        <f t="shared" si="6"/>
        <v>-0.20873342351228508</v>
      </c>
      <c r="AH46" s="108">
        <f t="shared" si="7"/>
        <v>100</v>
      </c>
      <c r="AI46" s="80">
        <f t="shared" si="8"/>
        <v>0.23211650145798801</v>
      </c>
      <c r="BJ46">
        <v>0.52832100095770562</v>
      </c>
      <c r="BK46">
        <v>1</v>
      </c>
      <c r="BL46">
        <v>0</v>
      </c>
      <c r="BM46" s="80">
        <f t="shared" si="13"/>
        <v>29</v>
      </c>
      <c r="BN46" s="80">
        <f t="shared" si="14"/>
        <v>13</v>
      </c>
      <c r="BO46" s="80">
        <f t="shared" si="10"/>
        <v>0.46296296296296291</v>
      </c>
      <c r="BP46" s="80">
        <f t="shared" si="11"/>
        <v>0.86458333333333337</v>
      </c>
      <c r="BQ46" s="80">
        <f t="shared" si="12"/>
        <v>1.601080246913578E-2</v>
      </c>
    </row>
    <row r="47" spans="1:69" ht="15.75" x14ac:dyDescent="0.5">
      <c r="A47" s="83">
        <v>14.8</v>
      </c>
      <c r="B47" s="82">
        <v>91</v>
      </c>
      <c r="C47" s="84">
        <v>1.968</v>
      </c>
      <c r="D47" s="82">
        <v>164</v>
      </c>
      <c r="E47" s="82">
        <v>1</v>
      </c>
      <c r="F47" s="29">
        <v>0</v>
      </c>
      <c r="G47" s="82">
        <v>33</v>
      </c>
      <c r="H47" s="82">
        <v>5</v>
      </c>
      <c r="I47" s="82">
        <v>2</v>
      </c>
      <c r="J47" s="80">
        <v>0</v>
      </c>
      <c r="K47" s="30">
        <v>194</v>
      </c>
      <c r="L47" s="82">
        <v>1</v>
      </c>
      <c r="O47">
        <v>9.1</v>
      </c>
      <c r="P47">
        <v>44</v>
      </c>
      <c r="Q47">
        <v>1.2270000000000001</v>
      </c>
      <c r="R47">
        <v>100</v>
      </c>
      <c r="S47">
        <v>5</v>
      </c>
      <c r="T47">
        <v>0</v>
      </c>
      <c r="U47">
        <v>37</v>
      </c>
      <c r="V47">
        <v>10</v>
      </c>
      <c r="W47">
        <v>4</v>
      </c>
      <c r="X47">
        <v>0</v>
      </c>
      <c r="Y47">
        <v>180</v>
      </c>
      <c r="Z47" s="106">
        <v>1</v>
      </c>
      <c r="AA47" s="107">
        <v>0</v>
      </c>
      <c r="AB47" s="108">
        <f t="shared" si="1"/>
        <v>1</v>
      </c>
      <c r="AC47" s="80">
        <f t="shared" si="2"/>
        <v>1</v>
      </c>
      <c r="AD47" s="80">
        <f t="shared" si="3"/>
        <v>0.90744034715076516</v>
      </c>
      <c r="AE47" s="106">
        <f t="shared" si="4"/>
        <v>0.90744034715076516</v>
      </c>
      <c r="AF47" s="108">
        <f t="shared" si="5"/>
        <v>9.2559652849234841E-2</v>
      </c>
      <c r="AG47" s="106">
        <f t="shared" si="6"/>
        <v>-9.7127448170851449E-2</v>
      </c>
      <c r="AH47" s="108">
        <f t="shared" si="7"/>
        <v>100</v>
      </c>
      <c r="AI47" s="80">
        <f t="shared" si="8"/>
        <v>0.10200081265932145</v>
      </c>
      <c r="BJ47">
        <v>0.53430288801514181</v>
      </c>
      <c r="BK47">
        <v>1</v>
      </c>
      <c r="BL47">
        <v>0</v>
      </c>
      <c r="BM47" s="80">
        <f t="shared" si="13"/>
        <v>30</v>
      </c>
      <c r="BN47" s="80">
        <f t="shared" si="14"/>
        <v>13</v>
      </c>
      <c r="BO47" s="80">
        <f t="shared" si="10"/>
        <v>0.44444444444444442</v>
      </c>
      <c r="BP47" s="80">
        <f t="shared" si="11"/>
        <v>0.86458333333333337</v>
      </c>
      <c r="BQ47" s="80">
        <f t="shared" si="12"/>
        <v>0</v>
      </c>
    </row>
    <row r="48" spans="1:69" ht="15.75" x14ac:dyDescent="0.5">
      <c r="A48" s="83">
        <v>12.1</v>
      </c>
      <c r="B48" s="82">
        <v>56</v>
      </c>
      <c r="C48" s="84">
        <v>2.536</v>
      </c>
      <c r="D48" s="82">
        <v>146</v>
      </c>
      <c r="E48" s="82">
        <v>1</v>
      </c>
      <c r="F48" s="29">
        <v>1</v>
      </c>
      <c r="G48" s="82">
        <v>36</v>
      </c>
      <c r="H48" s="82">
        <v>8</v>
      </c>
      <c r="I48" s="82">
        <v>2</v>
      </c>
      <c r="J48" s="80">
        <v>0</v>
      </c>
      <c r="K48" s="30">
        <v>179</v>
      </c>
      <c r="L48" s="82">
        <v>1</v>
      </c>
      <c r="O48">
        <v>9.1</v>
      </c>
      <c r="P48">
        <v>62</v>
      </c>
      <c r="Q48">
        <v>0.42399999999999999</v>
      </c>
      <c r="R48">
        <v>123</v>
      </c>
      <c r="S48">
        <v>2</v>
      </c>
      <c r="T48">
        <v>0</v>
      </c>
      <c r="U48">
        <v>49</v>
      </c>
      <c r="V48">
        <v>12</v>
      </c>
      <c r="W48">
        <v>3</v>
      </c>
      <c r="X48">
        <v>1</v>
      </c>
      <c r="Y48">
        <v>162</v>
      </c>
      <c r="Z48" s="106">
        <v>0</v>
      </c>
      <c r="AA48" s="107">
        <v>1</v>
      </c>
      <c r="AB48" s="108">
        <f t="shared" si="1"/>
        <v>1</v>
      </c>
      <c r="AC48" s="80">
        <f t="shared" si="2"/>
        <v>0</v>
      </c>
      <c r="AD48" s="80">
        <f t="shared" si="3"/>
        <v>0.14249635506872935</v>
      </c>
      <c r="AE48" s="106">
        <f t="shared" si="4"/>
        <v>0.14249635506872935</v>
      </c>
      <c r="AF48" s="108">
        <f t="shared" si="5"/>
        <v>0.85750364493127063</v>
      </c>
      <c r="AG48" s="106">
        <f t="shared" si="6"/>
        <v>-0.15372984930236394</v>
      </c>
      <c r="AH48" s="108">
        <f t="shared" si="7"/>
        <v>100</v>
      </c>
      <c r="AI48" s="80">
        <f t="shared" si="8"/>
        <v>0.16617580101382601</v>
      </c>
      <c r="BJ48">
        <v>0.53596408326482115</v>
      </c>
      <c r="BK48">
        <v>0</v>
      </c>
      <c r="BL48">
        <v>1</v>
      </c>
      <c r="BM48" s="80">
        <f t="shared" si="13"/>
        <v>30</v>
      </c>
      <c r="BN48" s="80">
        <f t="shared" si="14"/>
        <v>14</v>
      </c>
      <c r="BO48" s="80">
        <f t="shared" si="10"/>
        <v>0.44444444444444442</v>
      </c>
      <c r="BP48" s="80">
        <f t="shared" si="11"/>
        <v>0.85416666666666663</v>
      </c>
      <c r="BQ48" s="80">
        <f t="shared" si="12"/>
        <v>1.5817901234567874E-2</v>
      </c>
    </row>
    <row r="49" spans="1:69" ht="15.75" x14ac:dyDescent="0.5">
      <c r="A49" s="83">
        <v>8</v>
      </c>
      <c r="B49" s="82">
        <v>51</v>
      </c>
      <c r="C49" s="84">
        <v>0.41699999999999998</v>
      </c>
      <c r="D49" s="82">
        <v>121</v>
      </c>
      <c r="E49" s="82">
        <v>3</v>
      </c>
      <c r="F49" s="29">
        <v>0</v>
      </c>
      <c r="G49" s="82">
        <v>36</v>
      </c>
      <c r="H49" s="82">
        <v>8</v>
      </c>
      <c r="I49" s="82">
        <v>2</v>
      </c>
      <c r="J49" s="80">
        <v>1</v>
      </c>
      <c r="K49" s="30">
        <v>167</v>
      </c>
      <c r="L49" s="82">
        <v>0</v>
      </c>
      <c r="O49">
        <v>9.1</v>
      </c>
      <c r="P49">
        <v>78</v>
      </c>
      <c r="Q49">
        <v>1.6240000000000001</v>
      </c>
      <c r="R49">
        <v>148</v>
      </c>
      <c r="S49">
        <v>5</v>
      </c>
      <c r="T49">
        <v>0</v>
      </c>
      <c r="U49">
        <v>39</v>
      </c>
      <c r="V49">
        <v>11</v>
      </c>
      <c r="W49">
        <v>4</v>
      </c>
      <c r="X49">
        <v>0</v>
      </c>
      <c r="Y49">
        <v>175</v>
      </c>
      <c r="Z49" s="106">
        <v>1</v>
      </c>
      <c r="AA49" s="107">
        <v>0</v>
      </c>
      <c r="AB49" s="108">
        <f t="shared" si="1"/>
        <v>1</v>
      </c>
      <c r="AC49" s="80">
        <f t="shared" si="2"/>
        <v>1</v>
      </c>
      <c r="AD49" s="80">
        <f t="shared" si="3"/>
        <v>0.98898302830312801</v>
      </c>
      <c r="AE49" s="106">
        <f t="shared" si="4"/>
        <v>0.98898302830312801</v>
      </c>
      <c r="AF49" s="108">
        <f t="shared" si="5"/>
        <v>1.1016971696871991E-2</v>
      </c>
      <c r="AG49" s="106">
        <f t="shared" si="6"/>
        <v>-1.107810796862083E-2</v>
      </c>
      <c r="AH49" s="108">
        <f t="shared" si="7"/>
        <v>100</v>
      </c>
      <c r="AI49" s="80">
        <f t="shared" si="8"/>
        <v>1.1139697428149633E-2</v>
      </c>
      <c r="BJ49">
        <v>0.53920590733244689</v>
      </c>
      <c r="BK49">
        <v>1</v>
      </c>
      <c r="BL49">
        <v>0</v>
      </c>
      <c r="BM49" s="80">
        <f t="shared" si="13"/>
        <v>31</v>
      </c>
      <c r="BN49" s="80">
        <f t="shared" si="14"/>
        <v>14</v>
      </c>
      <c r="BO49" s="80">
        <f t="shared" si="10"/>
        <v>0.42592592592592593</v>
      </c>
      <c r="BP49" s="80">
        <f t="shared" si="11"/>
        <v>0.85416666666666663</v>
      </c>
      <c r="BQ49" s="80">
        <f t="shared" si="12"/>
        <v>0</v>
      </c>
    </row>
    <row r="50" spans="1:69" ht="15.75" x14ac:dyDescent="0.5">
      <c r="A50" s="83">
        <v>8.4</v>
      </c>
      <c r="B50" s="82">
        <v>56</v>
      </c>
      <c r="C50" s="84">
        <v>3.9E-2</v>
      </c>
      <c r="D50" s="82">
        <v>128</v>
      </c>
      <c r="E50" s="82">
        <v>1</v>
      </c>
      <c r="F50" s="29">
        <v>1</v>
      </c>
      <c r="G50" s="82">
        <v>43</v>
      </c>
      <c r="H50" s="82">
        <v>6</v>
      </c>
      <c r="I50" s="82">
        <v>3</v>
      </c>
      <c r="J50" s="80">
        <v>0</v>
      </c>
      <c r="K50" s="30">
        <v>172</v>
      </c>
      <c r="L50" s="82">
        <v>0</v>
      </c>
      <c r="O50">
        <v>9.1999999999999993</v>
      </c>
      <c r="P50">
        <v>55</v>
      </c>
      <c r="Q50">
        <v>6.5000000000000002E-2</v>
      </c>
      <c r="R50">
        <v>154</v>
      </c>
      <c r="S50">
        <v>3</v>
      </c>
      <c r="T50">
        <v>0</v>
      </c>
      <c r="U50">
        <v>42</v>
      </c>
      <c r="V50">
        <v>13</v>
      </c>
      <c r="W50">
        <v>2</v>
      </c>
      <c r="X50">
        <v>1</v>
      </c>
      <c r="Y50">
        <v>165</v>
      </c>
      <c r="Z50" s="106">
        <v>0</v>
      </c>
      <c r="AA50" s="107">
        <v>1</v>
      </c>
      <c r="AB50" s="108">
        <f t="shared" si="1"/>
        <v>1</v>
      </c>
      <c r="AC50" s="80">
        <f t="shared" si="2"/>
        <v>0</v>
      </c>
      <c r="AD50" s="80">
        <f t="shared" si="3"/>
        <v>0.39084312694311191</v>
      </c>
      <c r="AE50" s="106">
        <f t="shared" si="4"/>
        <v>0.39084312694311191</v>
      </c>
      <c r="AF50" s="108">
        <f t="shared" si="5"/>
        <v>0.60915687305688815</v>
      </c>
      <c r="AG50" s="106">
        <f t="shared" si="6"/>
        <v>-0.49567945321674645</v>
      </c>
      <c r="AH50" s="108">
        <f t="shared" si="7"/>
        <v>100</v>
      </c>
      <c r="AI50" s="80">
        <f t="shared" si="8"/>
        <v>0.64161325962189664</v>
      </c>
      <c r="BJ50">
        <v>0.55163957784554107</v>
      </c>
      <c r="BK50">
        <v>0</v>
      </c>
      <c r="BL50">
        <v>1</v>
      </c>
      <c r="BM50" s="80">
        <f t="shared" si="13"/>
        <v>31</v>
      </c>
      <c r="BN50" s="80">
        <f t="shared" si="14"/>
        <v>15</v>
      </c>
      <c r="BO50" s="80">
        <f t="shared" si="10"/>
        <v>0.42592592592592593</v>
      </c>
      <c r="BP50" s="80">
        <f t="shared" si="11"/>
        <v>0.84375</v>
      </c>
      <c r="BQ50" s="80">
        <f t="shared" si="12"/>
        <v>1.5624999999999976E-2</v>
      </c>
    </row>
    <row r="51" spans="1:69" ht="15.75" x14ac:dyDescent="0.5">
      <c r="A51" s="83">
        <v>10.6</v>
      </c>
      <c r="B51" s="82">
        <v>51</v>
      </c>
      <c r="C51" s="84">
        <v>1.155</v>
      </c>
      <c r="D51" s="82">
        <v>132</v>
      </c>
      <c r="E51" s="82">
        <v>2</v>
      </c>
      <c r="F51" s="29">
        <v>1</v>
      </c>
      <c r="G51" s="82">
        <v>35</v>
      </c>
      <c r="H51" s="82">
        <v>1</v>
      </c>
      <c r="I51" s="82">
        <v>3</v>
      </c>
      <c r="J51" s="80">
        <v>0</v>
      </c>
      <c r="K51" s="30">
        <v>181</v>
      </c>
      <c r="L51" s="82">
        <v>0</v>
      </c>
      <c r="O51">
        <v>9.3000000000000007</v>
      </c>
      <c r="P51">
        <v>55</v>
      </c>
      <c r="Q51">
        <v>8.5000000000000006E-2</v>
      </c>
      <c r="R51">
        <v>125</v>
      </c>
      <c r="S51">
        <v>7</v>
      </c>
      <c r="T51">
        <v>0</v>
      </c>
      <c r="U51">
        <v>38</v>
      </c>
      <c r="V51">
        <v>4</v>
      </c>
      <c r="W51">
        <v>5</v>
      </c>
      <c r="X51">
        <v>0</v>
      </c>
      <c r="Y51">
        <v>169</v>
      </c>
      <c r="Z51" s="106">
        <v>1</v>
      </c>
      <c r="AA51" s="107">
        <v>0</v>
      </c>
      <c r="AB51" s="108">
        <f t="shared" si="1"/>
        <v>1</v>
      </c>
      <c r="AC51" s="80">
        <f t="shared" si="2"/>
        <v>1</v>
      </c>
      <c r="AD51" s="80">
        <f t="shared" si="3"/>
        <v>0.78758578267769475</v>
      </c>
      <c r="AE51" s="106">
        <f t="shared" si="4"/>
        <v>0.78758578267769475</v>
      </c>
      <c r="AF51" s="108">
        <f t="shared" si="5"/>
        <v>0.21241421732230525</v>
      </c>
      <c r="AG51" s="106">
        <f t="shared" si="6"/>
        <v>-0.23878298383045815</v>
      </c>
      <c r="AH51" s="108">
        <f t="shared" si="7"/>
        <v>100</v>
      </c>
      <c r="AI51" s="80">
        <f t="shared" si="8"/>
        <v>0.26970296060972948</v>
      </c>
      <c r="BJ51">
        <v>0.55614386474455557</v>
      </c>
      <c r="BK51">
        <v>1</v>
      </c>
      <c r="BL51">
        <v>0</v>
      </c>
      <c r="BM51" s="80">
        <f t="shared" si="13"/>
        <v>32</v>
      </c>
      <c r="BN51" s="80">
        <f t="shared" si="14"/>
        <v>15</v>
      </c>
      <c r="BO51" s="80">
        <f t="shared" si="10"/>
        <v>0.40740740740740744</v>
      </c>
      <c r="BP51" s="80">
        <f t="shared" si="11"/>
        <v>0.84375</v>
      </c>
      <c r="BQ51" s="80">
        <f t="shared" si="12"/>
        <v>0</v>
      </c>
    </row>
    <row r="52" spans="1:69" ht="15.75" x14ac:dyDescent="0.5">
      <c r="A52" s="83">
        <v>10.9</v>
      </c>
      <c r="B52" s="82">
        <v>56</v>
      </c>
      <c r="C52" s="84">
        <v>1.9990000000000001</v>
      </c>
      <c r="D52" s="82">
        <v>75</v>
      </c>
      <c r="E52" s="82">
        <v>0</v>
      </c>
      <c r="F52" s="29">
        <v>1</v>
      </c>
      <c r="G52" s="82">
        <v>49</v>
      </c>
      <c r="H52" s="82">
        <v>7</v>
      </c>
      <c r="I52" s="82">
        <v>4</v>
      </c>
      <c r="J52" s="80">
        <v>0</v>
      </c>
      <c r="K52" s="30">
        <v>189</v>
      </c>
      <c r="L52" s="82">
        <v>0</v>
      </c>
      <c r="O52">
        <v>9.4</v>
      </c>
      <c r="P52">
        <v>44</v>
      </c>
      <c r="Q52">
        <v>2.3239999999999998</v>
      </c>
      <c r="R52">
        <v>97</v>
      </c>
      <c r="S52">
        <v>2</v>
      </c>
      <c r="T52">
        <v>0</v>
      </c>
      <c r="U52">
        <v>49</v>
      </c>
      <c r="V52">
        <v>19</v>
      </c>
      <c r="W52">
        <v>3</v>
      </c>
      <c r="X52">
        <v>1</v>
      </c>
      <c r="Y52">
        <v>179</v>
      </c>
      <c r="Z52" s="106">
        <v>1</v>
      </c>
      <c r="AA52" s="107">
        <v>0</v>
      </c>
      <c r="AB52" s="108">
        <f t="shared" si="1"/>
        <v>1</v>
      </c>
      <c r="AC52" s="80">
        <f t="shared" si="2"/>
        <v>1</v>
      </c>
      <c r="AD52" s="80">
        <f t="shared" si="3"/>
        <v>0.56381471621844592</v>
      </c>
      <c r="AE52" s="106">
        <f t="shared" si="4"/>
        <v>0.56381471621844592</v>
      </c>
      <c r="AF52" s="108">
        <f t="shared" si="5"/>
        <v>0.43618528378155408</v>
      </c>
      <c r="AG52" s="106">
        <f t="shared" si="6"/>
        <v>-0.57302959880090265</v>
      </c>
      <c r="AH52" s="108">
        <f t="shared" si="7"/>
        <v>100</v>
      </c>
      <c r="AI52" s="80">
        <f t="shared" si="8"/>
        <v>0.7736323143657664</v>
      </c>
      <c r="BJ52">
        <v>0.56201533184365704</v>
      </c>
      <c r="BK52">
        <v>0</v>
      </c>
      <c r="BL52">
        <v>1</v>
      </c>
      <c r="BM52" s="80">
        <f t="shared" si="13"/>
        <v>32</v>
      </c>
      <c r="BN52" s="80">
        <f t="shared" si="14"/>
        <v>16</v>
      </c>
      <c r="BO52" s="80">
        <f t="shared" si="10"/>
        <v>0.40740740740740744</v>
      </c>
      <c r="BP52" s="80">
        <f t="shared" si="11"/>
        <v>0.83333333333333337</v>
      </c>
      <c r="BQ52" s="80">
        <f t="shared" si="12"/>
        <v>1.5432098765432167E-2</v>
      </c>
    </row>
    <row r="53" spans="1:69" ht="15.75" x14ac:dyDescent="0.5">
      <c r="A53" s="83">
        <v>8.6999999999999993</v>
      </c>
      <c r="B53" s="82">
        <v>53</v>
      </c>
      <c r="C53" s="84">
        <v>2.8719999999999999</v>
      </c>
      <c r="D53" s="82">
        <v>144</v>
      </c>
      <c r="E53" s="82">
        <v>6</v>
      </c>
      <c r="F53" s="29">
        <v>1</v>
      </c>
      <c r="G53" s="82">
        <v>35</v>
      </c>
      <c r="H53" s="82">
        <v>4</v>
      </c>
      <c r="I53" s="82">
        <v>3</v>
      </c>
      <c r="J53" s="80">
        <v>0</v>
      </c>
      <c r="K53" s="30">
        <v>171</v>
      </c>
      <c r="L53" s="82">
        <v>1</v>
      </c>
      <c r="O53">
        <v>9.4</v>
      </c>
      <c r="P53">
        <v>49</v>
      </c>
      <c r="Q53">
        <v>1.248</v>
      </c>
      <c r="R53">
        <v>92</v>
      </c>
      <c r="S53">
        <v>2</v>
      </c>
      <c r="T53">
        <v>0</v>
      </c>
      <c r="U53">
        <v>53</v>
      </c>
      <c r="V53">
        <v>12</v>
      </c>
      <c r="W53">
        <v>4</v>
      </c>
      <c r="X53">
        <v>0</v>
      </c>
      <c r="Y53">
        <v>182</v>
      </c>
      <c r="Z53" s="106">
        <v>0</v>
      </c>
      <c r="AA53" s="107">
        <v>1</v>
      </c>
      <c r="AB53" s="108">
        <f t="shared" si="1"/>
        <v>1</v>
      </c>
      <c r="AC53" s="80">
        <f t="shared" si="2"/>
        <v>0</v>
      </c>
      <c r="AD53" s="80">
        <f t="shared" si="3"/>
        <v>0.50237325479522454</v>
      </c>
      <c r="AE53" s="106">
        <f t="shared" si="4"/>
        <v>0.50237325479522454</v>
      </c>
      <c r="AF53" s="108">
        <f t="shared" si="5"/>
        <v>0.49762674520477546</v>
      </c>
      <c r="AG53" s="106">
        <f t="shared" si="6"/>
        <v>-0.69790499059968103</v>
      </c>
      <c r="AH53" s="108">
        <f t="shared" si="7"/>
        <v>0</v>
      </c>
      <c r="AI53" s="80">
        <f t="shared" si="8"/>
        <v>1.0095382927790504</v>
      </c>
      <c r="BJ53">
        <v>0.56277947901887138</v>
      </c>
      <c r="BK53">
        <v>1</v>
      </c>
      <c r="BL53">
        <v>0</v>
      </c>
      <c r="BM53" s="80">
        <f t="shared" si="13"/>
        <v>33</v>
      </c>
      <c r="BN53" s="80">
        <f t="shared" si="14"/>
        <v>16</v>
      </c>
      <c r="BO53" s="80">
        <f t="shared" si="10"/>
        <v>0.38888888888888884</v>
      </c>
      <c r="BP53" s="80">
        <f t="shared" si="11"/>
        <v>0.83333333333333337</v>
      </c>
      <c r="BQ53" s="80">
        <f t="shared" si="12"/>
        <v>0</v>
      </c>
    </row>
    <row r="54" spans="1:69" ht="15.75" x14ac:dyDescent="0.5">
      <c r="A54" s="83">
        <v>9.5</v>
      </c>
      <c r="B54" s="82">
        <v>62</v>
      </c>
      <c r="C54" s="84">
        <v>0.73399999999999999</v>
      </c>
      <c r="D54" s="82">
        <v>152</v>
      </c>
      <c r="E54" s="82">
        <v>3</v>
      </c>
      <c r="F54" s="29">
        <v>0</v>
      </c>
      <c r="G54" s="82">
        <v>44</v>
      </c>
      <c r="H54" s="82">
        <v>5</v>
      </c>
      <c r="I54" s="82">
        <v>3</v>
      </c>
      <c r="J54" s="80">
        <v>0</v>
      </c>
      <c r="K54" s="30">
        <v>169</v>
      </c>
      <c r="L54" s="82">
        <v>1</v>
      </c>
      <c r="O54">
        <v>9.4</v>
      </c>
      <c r="P54">
        <v>50</v>
      </c>
      <c r="Q54">
        <v>1.5449999999999999</v>
      </c>
      <c r="R54">
        <v>102</v>
      </c>
      <c r="S54">
        <v>3</v>
      </c>
      <c r="T54">
        <v>0</v>
      </c>
      <c r="U54">
        <v>41</v>
      </c>
      <c r="V54">
        <v>10</v>
      </c>
      <c r="W54">
        <v>3</v>
      </c>
      <c r="X54">
        <v>1</v>
      </c>
      <c r="Y54">
        <v>169</v>
      </c>
      <c r="Z54" s="106">
        <v>1</v>
      </c>
      <c r="AA54" s="107">
        <v>0</v>
      </c>
      <c r="AB54" s="108">
        <f t="shared" si="1"/>
        <v>1</v>
      </c>
      <c r="AC54" s="80">
        <f t="shared" si="2"/>
        <v>1</v>
      </c>
      <c r="AD54" s="80">
        <f t="shared" si="3"/>
        <v>0.35609380325651274</v>
      </c>
      <c r="AE54" s="106">
        <f t="shared" si="4"/>
        <v>0.35609380325651274</v>
      </c>
      <c r="AF54" s="108">
        <f t="shared" si="5"/>
        <v>0.64390619674348726</v>
      </c>
      <c r="AG54" s="106">
        <f t="shared" si="6"/>
        <v>-1.032561090544529</v>
      </c>
      <c r="AH54" s="108">
        <f t="shared" si="7"/>
        <v>0</v>
      </c>
      <c r="AI54" s="80">
        <f t="shared" si="8"/>
        <v>1.8082488121245075</v>
      </c>
      <c r="BJ54">
        <v>0.56381471621844592</v>
      </c>
      <c r="BK54">
        <v>0</v>
      </c>
      <c r="BL54">
        <v>1</v>
      </c>
      <c r="BM54" s="80">
        <f t="shared" si="13"/>
        <v>33</v>
      </c>
      <c r="BN54" s="80">
        <f t="shared" si="14"/>
        <v>17</v>
      </c>
      <c r="BO54" s="80">
        <f t="shared" si="10"/>
        <v>0.38888888888888884</v>
      </c>
      <c r="BP54" s="80">
        <f t="shared" si="11"/>
        <v>0.82291666666666663</v>
      </c>
      <c r="BQ54" s="80">
        <f t="shared" si="12"/>
        <v>0</v>
      </c>
    </row>
    <row r="55" spans="1:69" ht="15.75" x14ac:dyDescent="0.5">
      <c r="A55" s="83">
        <v>6.8</v>
      </c>
      <c r="B55" s="82">
        <v>44</v>
      </c>
      <c r="C55" s="84">
        <v>4.5900000000000003E-2</v>
      </c>
      <c r="D55" s="82">
        <v>104</v>
      </c>
      <c r="E55" s="82">
        <v>6</v>
      </c>
      <c r="F55" s="29">
        <v>0</v>
      </c>
      <c r="G55" s="82">
        <v>29</v>
      </c>
      <c r="H55" s="82">
        <v>2</v>
      </c>
      <c r="I55" s="82">
        <v>2</v>
      </c>
      <c r="J55" s="80">
        <v>0</v>
      </c>
      <c r="K55" s="30">
        <v>168</v>
      </c>
      <c r="L55" s="82">
        <v>1</v>
      </c>
      <c r="O55">
        <v>9.4</v>
      </c>
      <c r="P55">
        <v>55</v>
      </c>
      <c r="Q55">
        <v>0.65500000000000003</v>
      </c>
      <c r="R55">
        <v>150</v>
      </c>
      <c r="S55">
        <v>3</v>
      </c>
      <c r="T55">
        <v>0</v>
      </c>
      <c r="U55">
        <v>37</v>
      </c>
      <c r="V55">
        <v>9</v>
      </c>
      <c r="W55">
        <v>2</v>
      </c>
      <c r="X55">
        <v>0</v>
      </c>
      <c r="Y55">
        <v>168</v>
      </c>
      <c r="Z55" s="106">
        <v>1</v>
      </c>
      <c r="AA55" s="107">
        <v>0</v>
      </c>
      <c r="AB55" s="108">
        <f t="shared" si="1"/>
        <v>1</v>
      </c>
      <c r="AC55" s="80">
        <f t="shared" si="2"/>
        <v>1</v>
      </c>
      <c r="AD55" s="80">
        <f t="shared" si="3"/>
        <v>0.83000489903695962</v>
      </c>
      <c r="AE55" s="106">
        <f t="shared" si="4"/>
        <v>0.83000489903695962</v>
      </c>
      <c r="AF55" s="108">
        <f t="shared" si="5"/>
        <v>0.16999510096304038</v>
      </c>
      <c r="AG55" s="106">
        <f t="shared" si="6"/>
        <v>-0.18632367575474465</v>
      </c>
      <c r="AH55" s="108">
        <f t="shared" si="7"/>
        <v>100</v>
      </c>
      <c r="AI55" s="80">
        <f t="shared" si="8"/>
        <v>0.20481216575984401</v>
      </c>
      <c r="BJ55">
        <v>0.56445042179085125</v>
      </c>
      <c r="BK55">
        <v>0</v>
      </c>
      <c r="BL55">
        <v>1</v>
      </c>
      <c r="BM55" s="80">
        <f t="shared" si="13"/>
        <v>33</v>
      </c>
      <c r="BN55" s="80">
        <f t="shared" si="14"/>
        <v>18</v>
      </c>
      <c r="BO55" s="80">
        <f t="shared" si="10"/>
        <v>0.38888888888888884</v>
      </c>
      <c r="BP55" s="80">
        <f t="shared" si="11"/>
        <v>0.8125</v>
      </c>
      <c r="BQ55" s="80">
        <f t="shared" si="12"/>
        <v>1.5046296296296273E-2</v>
      </c>
    </row>
    <row r="56" spans="1:69" ht="15.75" x14ac:dyDescent="0.5">
      <c r="A56" s="83">
        <v>7.2</v>
      </c>
      <c r="B56" s="82">
        <v>41</v>
      </c>
      <c r="C56" s="84">
        <v>0.879</v>
      </c>
      <c r="D56" s="82">
        <v>112</v>
      </c>
      <c r="E56" s="82">
        <v>2</v>
      </c>
      <c r="F56" s="29">
        <v>0</v>
      </c>
      <c r="G56" s="82">
        <v>39</v>
      </c>
      <c r="H56" s="82">
        <v>5</v>
      </c>
      <c r="I56" s="82">
        <v>3</v>
      </c>
      <c r="J56" s="80">
        <v>0</v>
      </c>
      <c r="K56" s="30">
        <v>167</v>
      </c>
      <c r="L56" s="82">
        <v>0</v>
      </c>
      <c r="O56">
        <v>9.5</v>
      </c>
      <c r="P56">
        <v>44</v>
      </c>
      <c r="Q56">
        <v>0.19600000000000001</v>
      </c>
      <c r="R56">
        <v>49</v>
      </c>
      <c r="S56">
        <v>3</v>
      </c>
      <c r="T56">
        <v>0</v>
      </c>
      <c r="U56">
        <v>33</v>
      </c>
      <c r="V56">
        <v>12</v>
      </c>
      <c r="W56">
        <v>2</v>
      </c>
      <c r="X56">
        <v>0</v>
      </c>
      <c r="Y56">
        <v>189</v>
      </c>
      <c r="Z56" s="106">
        <v>1</v>
      </c>
      <c r="AA56" s="107">
        <v>0</v>
      </c>
      <c r="AB56" s="108">
        <f t="shared" si="1"/>
        <v>1</v>
      </c>
      <c r="AC56" s="80">
        <f t="shared" si="2"/>
        <v>1</v>
      </c>
      <c r="AD56" s="80">
        <f t="shared" si="3"/>
        <v>0.81815296846047458</v>
      </c>
      <c r="AE56" s="106">
        <f t="shared" si="4"/>
        <v>0.81815296846047458</v>
      </c>
      <c r="AF56" s="108">
        <f t="shared" si="5"/>
        <v>0.18184703153952542</v>
      </c>
      <c r="AG56" s="106">
        <f t="shared" si="6"/>
        <v>-0.2007059568543578</v>
      </c>
      <c r="AH56" s="108">
        <f t="shared" si="7"/>
        <v>100</v>
      </c>
      <c r="AI56" s="80">
        <f t="shared" si="8"/>
        <v>0.22226532023920725</v>
      </c>
      <c r="BJ56">
        <v>0.56532163482253861</v>
      </c>
      <c r="BK56">
        <v>1</v>
      </c>
      <c r="BL56">
        <v>0</v>
      </c>
      <c r="BM56" s="80">
        <f t="shared" si="13"/>
        <v>34</v>
      </c>
      <c r="BN56" s="80">
        <f t="shared" si="14"/>
        <v>18</v>
      </c>
      <c r="BO56" s="80">
        <f t="shared" si="10"/>
        <v>0.37037037037037035</v>
      </c>
      <c r="BP56" s="80">
        <f t="shared" si="11"/>
        <v>0.8125</v>
      </c>
      <c r="BQ56" s="80">
        <f t="shared" si="12"/>
        <v>1.5046296296296273E-2</v>
      </c>
    </row>
    <row r="57" spans="1:69" ht="15.75" x14ac:dyDescent="0.5">
      <c r="A57" s="83">
        <v>11.3</v>
      </c>
      <c r="B57" s="82">
        <v>72</v>
      </c>
      <c r="C57" s="84">
        <v>1.496</v>
      </c>
      <c r="D57" s="82">
        <v>139</v>
      </c>
      <c r="E57" s="82">
        <v>2</v>
      </c>
      <c r="F57" s="29">
        <v>1</v>
      </c>
      <c r="G57" s="82">
        <v>36</v>
      </c>
      <c r="H57" s="82">
        <v>6</v>
      </c>
      <c r="I57" s="82">
        <v>3</v>
      </c>
      <c r="J57" s="80">
        <v>0</v>
      </c>
      <c r="K57" s="30">
        <v>184</v>
      </c>
      <c r="L57" s="82">
        <v>1</v>
      </c>
      <c r="O57">
        <v>9.5</v>
      </c>
      <c r="P57">
        <v>53</v>
      </c>
      <c r="Q57">
        <v>1.2949999999999999</v>
      </c>
      <c r="R57">
        <v>110</v>
      </c>
      <c r="S57">
        <v>1</v>
      </c>
      <c r="T57">
        <v>0</v>
      </c>
      <c r="U57">
        <v>40</v>
      </c>
      <c r="V57">
        <v>8</v>
      </c>
      <c r="W57">
        <v>3</v>
      </c>
      <c r="X57">
        <v>1</v>
      </c>
      <c r="Y57">
        <v>182</v>
      </c>
      <c r="Z57" s="106">
        <v>1</v>
      </c>
      <c r="AA57" s="107">
        <v>0</v>
      </c>
      <c r="AB57" s="108">
        <f t="shared" si="1"/>
        <v>1</v>
      </c>
      <c r="AC57" s="80">
        <f t="shared" si="2"/>
        <v>1</v>
      </c>
      <c r="AD57" s="80">
        <f t="shared" si="3"/>
        <v>0.3621706224048426</v>
      </c>
      <c r="AE57" s="106">
        <f t="shared" si="4"/>
        <v>0.3621706224048426</v>
      </c>
      <c r="AF57" s="108">
        <f t="shared" si="5"/>
        <v>0.63782937759515734</v>
      </c>
      <c r="AG57" s="106">
        <f t="shared" si="6"/>
        <v>-1.0156398455886277</v>
      </c>
      <c r="AH57" s="108">
        <f t="shared" si="7"/>
        <v>0</v>
      </c>
      <c r="AI57" s="80">
        <f t="shared" si="8"/>
        <v>1.761129528838971</v>
      </c>
      <c r="BJ57">
        <v>0.56788056710975732</v>
      </c>
      <c r="BK57">
        <v>1</v>
      </c>
      <c r="BL57">
        <v>0</v>
      </c>
      <c r="BM57" s="80">
        <f t="shared" si="13"/>
        <v>35</v>
      </c>
      <c r="BN57" s="80">
        <f t="shared" si="14"/>
        <v>18</v>
      </c>
      <c r="BO57" s="80">
        <f t="shared" si="10"/>
        <v>0.35185185185185186</v>
      </c>
      <c r="BP57" s="80">
        <f t="shared" si="11"/>
        <v>0.8125</v>
      </c>
      <c r="BQ57" s="80">
        <f t="shared" si="12"/>
        <v>0</v>
      </c>
    </row>
    <row r="58" spans="1:69" ht="15.75" x14ac:dyDescent="0.5">
      <c r="A58" s="83">
        <v>9.4</v>
      </c>
      <c r="B58" s="82">
        <v>55</v>
      </c>
      <c r="C58" s="84">
        <v>0.65500000000000003</v>
      </c>
      <c r="D58" s="82">
        <v>150</v>
      </c>
      <c r="E58" s="82">
        <v>3</v>
      </c>
      <c r="F58" s="29">
        <v>0</v>
      </c>
      <c r="G58" s="82">
        <v>37</v>
      </c>
      <c r="H58" s="82">
        <v>9</v>
      </c>
      <c r="I58" s="82">
        <v>2</v>
      </c>
      <c r="J58" s="80">
        <v>0</v>
      </c>
      <c r="K58" s="30">
        <v>168</v>
      </c>
      <c r="L58" s="82">
        <v>1</v>
      </c>
      <c r="O58">
        <v>9.5</v>
      </c>
      <c r="P58">
        <v>62</v>
      </c>
      <c r="Q58">
        <v>0.73399999999999999</v>
      </c>
      <c r="R58">
        <v>152</v>
      </c>
      <c r="S58">
        <v>3</v>
      </c>
      <c r="T58">
        <v>0</v>
      </c>
      <c r="U58">
        <v>44</v>
      </c>
      <c r="V58">
        <v>5</v>
      </c>
      <c r="W58">
        <v>3</v>
      </c>
      <c r="X58">
        <v>0</v>
      </c>
      <c r="Y58">
        <v>169</v>
      </c>
      <c r="Z58" s="106">
        <v>1</v>
      </c>
      <c r="AA58" s="107">
        <v>0</v>
      </c>
      <c r="AB58" s="108">
        <f t="shared" si="1"/>
        <v>1</v>
      </c>
      <c r="AC58" s="80">
        <f t="shared" si="2"/>
        <v>1</v>
      </c>
      <c r="AD58" s="80">
        <f t="shared" si="3"/>
        <v>0.6719232122255111</v>
      </c>
      <c r="AE58" s="106">
        <f t="shared" si="4"/>
        <v>0.6719232122255111</v>
      </c>
      <c r="AF58" s="108">
        <f t="shared" si="5"/>
        <v>0.3280767877744889</v>
      </c>
      <c r="AG58" s="106">
        <f t="shared" si="6"/>
        <v>-0.39761121250957898</v>
      </c>
      <c r="AH58" s="108">
        <f t="shared" si="7"/>
        <v>100</v>
      </c>
      <c r="AI58" s="80">
        <f t="shared" si="8"/>
        <v>0.4882652984823207</v>
      </c>
      <c r="BJ58">
        <v>0.56809206046189287</v>
      </c>
      <c r="BK58">
        <v>0</v>
      </c>
      <c r="BL58">
        <v>1</v>
      </c>
      <c r="BM58" s="80">
        <f t="shared" si="13"/>
        <v>35</v>
      </c>
      <c r="BN58" s="80">
        <f t="shared" si="14"/>
        <v>19</v>
      </c>
      <c r="BO58" s="80">
        <f t="shared" si="10"/>
        <v>0.35185185185185186</v>
      </c>
      <c r="BP58" s="80">
        <f t="shared" si="11"/>
        <v>0.80208333333333337</v>
      </c>
      <c r="BQ58" s="80">
        <f t="shared" si="12"/>
        <v>0</v>
      </c>
    </row>
    <row r="59" spans="1:69" ht="15.75" x14ac:dyDescent="0.5">
      <c r="A59" s="83">
        <v>8.6</v>
      </c>
      <c r="B59" s="82">
        <v>48</v>
      </c>
      <c r="C59" s="84">
        <v>1.6439999999999999</v>
      </c>
      <c r="D59" s="82">
        <v>60</v>
      </c>
      <c r="E59" s="82">
        <v>3</v>
      </c>
      <c r="F59" s="29">
        <v>1</v>
      </c>
      <c r="G59" s="82">
        <v>34</v>
      </c>
      <c r="H59" s="82">
        <v>19</v>
      </c>
      <c r="I59" s="82">
        <v>1</v>
      </c>
      <c r="J59" s="80">
        <v>1</v>
      </c>
      <c r="K59" s="30">
        <v>180</v>
      </c>
      <c r="L59" s="82">
        <v>0</v>
      </c>
      <c r="O59">
        <v>9.6</v>
      </c>
      <c r="P59">
        <v>51</v>
      </c>
      <c r="Q59">
        <v>0.498</v>
      </c>
      <c r="R59">
        <v>31</v>
      </c>
      <c r="S59">
        <v>4</v>
      </c>
      <c r="T59">
        <v>0</v>
      </c>
      <c r="U59">
        <v>30</v>
      </c>
      <c r="V59">
        <v>5</v>
      </c>
      <c r="W59">
        <v>2</v>
      </c>
      <c r="X59">
        <v>0</v>
      </c>
      <c r="Y59">
        <v>187</v>
      </c>
      <c r="Z59" s="106">
        <v>1</v>
      </c>
      <c r="AA59" s="107">
        <v>0</v>
      </c>
      <c r="AB59" s="108">
        <f t="shared" si="1"/>
        <v>1</v>
      </c>
      <c r="AC59" s="80">
        <f t="shared" si="2"/>
        <v>1</v>
      </c>
      <c r="AD59" s="80">
        <f t="shared" si="3"/>
        <v>0.80734421717585292</v>
      </c>
      <c r="AE59" s="106">
        <f t="shared" si="4"/>
        <v>0.80734421717585292</v>
      </c>
      <c r="AF59" s="108">
        <f t="shared" si="5"/>
        <v>0.19265578282414708</v>
      </c>
      <c r="AG59" s="106">
        <f t="shared" si="6"/>
        <v>-0.21400516240282874</v>
      </c>
      <c r="AH59" s="108">
        <f t="shared" si="7"/>
        <v>100</v>
      </c>
      <c r="AI59" s="80">
        <f t="shared" si="8"/>
        <v>0.23862904907905405</v>
      </c>
      <c r="BJ59">
        <v>0.577190992405898</v>
      </c>
      <c r="BK59">
        <v>0</v>
      </c>
      <c r="BL59">
        <v>1</v>
      </c>
      <c r="BM59" s="80">
        <f t="shared" si="13"/>
        <v>35</v>
      </c>
      <c r="BN59" s="80">
        <f t="shared" si="14"/>
        <v>20</v>
      </c>
      <c r="BO59" s="80">
        <f t="shared" si="10"/>
        <v>0.35185185185185186</v>
      </c>
      <c r="BP59" s="80">
        <f t="shared" si="11"/>
        <v>0.79166666666666663</v>
      </c>
      <c r="BQ59" s="80">
        <f t="shared" si="12"/>
        <v>0</v>
      </c>
    </row>
    <row r="60" spans="1:69" ht="15.75" x14ac:dyDescent="0.5">
      <c r="A60" s="83">
        <v>17.100000000000001</v>
      </c>
      <c r="B60" s="82">
        <v>76</v>
      </c>
      <c r="C60" s="84">
        <v>0.81899999999999995</v>
      </c>
      <c r="D60" s="82">
        <v>266</v>
      </c>
      <c r="E60" s="82">
        <v>4</v>
      </c>
      <c r="F60" s="29">
        <v>1</v>
      </c>
      <c r="G60" s="82">
        <v>52</v>
      </c>
      <c r="H60" s="82">
        <v>18</v>
      </c>
      <c r="I60" s="82">
        <v>5</v>
      </c>
      <c r="J60" s="80">
        <v>1</v>
      </c>
      <c r="K60" s="30">
        <v>186</v>
      </c>
      <c r="L60" s="82">
        <v>0</v>
      </c>
      <c r="O60">
        <v>9.6999999999999993</v>
      </c>
      <c r="P60">
        <v>46</v>
      </c>
      <c r="Q60">
        <v>1.9630000000000001</v>
      </c>
      <c r="R60">
        <v>113</v>
      </c>
      <c r="S60">
        <v>4</v>
      </c>
      <c r="T60">
        <v>0</v>
      </c>
      <c r="U60">
        <v>28</v>
      </c>
      <c r="V60">
        <v>10</v>
      </c>
      <c r="W60">
        <v>1</v>
      </c>
      <c r="X60">
        <v>0</v>
      </c>
      <c r="Y60">
        <v>181</v>
      </c>
      <c r="Z60" s="106">
        <v>1</v>
      </c>
      <c r="AA60" s="107">
        <v>0</v>
      </c>
      <c r="AB60" s="108">
        <f t="shared" si="1"/>
        <v>1</v>
      </c>
      <c r="AC60" s="80">
        <f t="shared" si="2"/>
        <v>1</v>
      </c>
      <c r="AD60" s="80">
        <f t="shared" si="3"/>
        <v>0.97987758198293406</v>
      </c>
      <c r="AE60" s="106">
        <f t="shared" si="4"/>
        <v>0.97987758198293406</v>
      </c>
      <c r="AF60" s="108">
        <f t="shared" si="5"/>
        <v>2.0122418017065935E-2</v>
      </c>
      <c r="AG60" s="106">
        <f t="shared" si="6"/>
        <v>-2.032763146416057E-2</v>
      </c>
      <c r="AH60" s="108">
        <f t="shared" si="7"/>
        <v>100</v>
      </c>
      <c r="AI60" s="80">
        <f t="shared" si="8"/>
        <v>2.0535644846925782E-2</v>
      </c>
      <c r="BJ60">
        <v>0.58411459911738339</v>
      </c>
      <c r="BK60">
        <v>0</v>
      </c>
      <c r="BL60">
        <v>1</v>
      </c>
      <c r="BM60" s="80">
        <f t="shared" si="13"/>
        <v>35</v>
      </c>
      <c r="BN60" s="80">
        <f t="shared" si="14"/>
        <v>21</v>
      </c>
      <c r="BO60" s="80">
        <f t="shared" si="10"/>
        <v>0.35185185185185186</v>
      </c>
      <c r="BP60" s="80">
        <f t="shared" si="11"/>
        <v>0.78125</v>
      </c>
      <c r="BQ60" s="80">
        <f t="shared" si="12"/>
        <v>0</v>
      </c>
    </row>
    <row r="61" spans="1:69" ht="15.75" x14ac:dyDescent="0.5">
      <c r="A61" s="83">
        <v>15.4</v>
      </c>
      <c r="B61" s="82">
        <v>58</v>
      </c>
      <c r="C61" s="84">
        <v>1.623</v>
      </c>
      <c r="D61" s="82">
        <v>209</v>
      </c>
      <c r="E61" s="82">
        <v>1</v>
      </c>
      <c r="F61" s="29">
        <v>1</v>
      </c>
      <c r="G61" s="82">
        <v>45</v>
      </c>
      <c r="H61" s="82">
        <v>10</v>
      </c>
      <c r="I61" s="82">
        <v>3</v>
      </c>
      <c r="J61" s="80">
        <v>1</v>
      </c>
      <c r="K61" s="30">
        <v>187</v>
      </c>
      <c r="L61" s="82">
        <v>0</v>
      </c>
      <c r="O61">
        <v>9.6999999999999993</v>
      </c>
      <c r="P61">
        <v>54</v>
      </c>
      <c r="Q61">
        <v>0.626</v>
      </c>
      <c r="R61">
        <v>51</v>
      </c>
      <c r="S61">
        <v>2</v>
      </c>
      <c r="T61">
        <v>0</v>
      </c>
      <c r="U61">
        <v>38</v>
      </c>
      <c r="V61">
        <v>8</v>
      </c>
      <c r="W61">
        <v>3</v>
      </c>
      <c r="X61">
        <v>0</v>
      </c>
      <c r="Y61">
        <v>193</v>
      </c>
      <c r="Z61" s="106">
        <v>1</v>
      </c>
      <c r="AA61" s="107">
        <v>0</v>
      </c>
      <c r="AB61" s="108">
        <f t="shared" si="1"/>
        <v>1</v>
      </c>
      <c r="AC61" s="80">
        <f t="shared" si="2"/>
        <v>1</v>
      </c>
      <c r="AD61" s="80">
        <f t="shared" si="3"/>
        <v>0.73391123725421437</v>
      </c>
      <c r="AE61" s="106">
        <f t="shared" si="4"/>
        <v>0.73391123725421437</v>
      </c>
      <c r="AF61" s="108">
        <f t="shared" si="5"/>
        <v>0.26608876274578563</v>
      </c>
      <c r="AG61" s="106">
        <f t="shared" si="6"/>
        <v>-0.30936718785163425</v>
      </c>
      <c r="AH61" s="108">
        <f t="shared" si="7"/>
        <v>100</v>
      </c>
      <c r="AI61" s="80">
        <f t="shared" si="8"/>
        <v>0.36256259509161459</v>
      </c>
      <c r="BJ61">
        <v>0.58460978264020946</v>
      </c>
      <c r="BK61">
        <v>0</v>
      </c>
      <c r="BL61">
        <v>1</v>
      </c>
      <c r="BM61" s="80">
        <f t="shared" si="13"/>
        <v>35</v>
      </c>
      <c r="BN61" s="80">
        <f t="shared" si="14"/>
        <v>22</v>
      </c>
      <c r="BO61" s="80">
        <f t="shared" si="10"/>
        <v>0.35185185185185186</v>
      </c>
      <c r="BP61" s="80">
        <f t="shared" si="11"/>
        <v>0.77083333333333337</v>
      </c>
      <c r="BQ61" s="80">
        <f t="shared" si="12"/>
        <v>1.427469135802467E-2</v>
      </c>
    </row>
    <row r="62" spans="1:69" ht="15.75" x14ac:dyDescent="0.5">
      <c r="A62" s="83">
        <v>11</v>
      </c>
      <c r="B62" s="82">
        <v>51</v>
      </c>
      <c r="C62" s="84">
        <v>1.0840000000000001</v>
      </c>
      <c r="D62" s="82">
        <v>181</v>
      </c>
      <c r="E62" s="82">
        <v>2</v>
      </c>
      <c r="F62" s="29">
        <v>1</v>
      </c>
      <c r="G62" s="82">
        <v>53</v>
      </c>
      <c r="H62" s="82">
        <v>9</v>
      </c>
      <c r="I62" s="82">
        <v>4</v>
      </c>
      <c r="J62" s="80">
        <v>0</v>
      </c>
      <c r="K62" s="30">
        <v>170</v>
      </c>
      <c r="L62" s="82">
        <v>0</v>
      </c>
      <c r="O62">
        <v>9.6999999999999993</v>
      </c>
      <c r="P62">
        <v>55</v>
      </c>
      <c r="Q62">
        <v>1.3839999999999999</v>
      </c>
      <c r="R62">
        <v>33</v>
      </c>
      <c r="S62">
        <v>2</v>
      </c>
      <c r="T62">
        <v>0</v>
      </c>
      <c r="U62">
        <v>27</v>
      </c>
      <c r="V62">
        <v>10</v>
      </c>
      <c r="W62">
        <v>1</v>
      </c>
      <c r="X62">
        <v>1</v>
      </c>
      <c r="Y62">
        <v>192</v>
      </c>
      <c r="Z62" s="106">
        <v>1</v>
      </c>
      <c r="AA62" s="107">
        <v>0</v>
      </c>
      <c r="AB62" s="108">
        <f t="shared" si="1"/>
        <v>1</v>
      </c>
      <c r="AC62" s="80">
        <f t="shared" si="2"/>
        <v>1</v>
      </c>
      <c r="AD62" s="80">
        <f t="shared" si="3"/>
        <v>0.79408076213579892</v>
      </c>
      <c r="AE62" s="106">
        <f t="shared" si="4"/>
        <v>0.79408076213579892</v>
      </c>
      <c r="AF62" s="108">
        <f t="shared" si="5"/>
        <v>0.20591923786420108</v>
      </c>
      <c r="AG62" s="106">
        <f t="shared" si="6"/>
        <v>-0.23057010737140504</v>
      </c>
      <c r="AH62" s="108">
        <f t="shared" si="7"/>
        <v>100</v>
      </c>
      <c r="AI62" s="80">
        <f t="shared" si="8"/>
        <v>0.25931775164827126</v>
      </c>
      <c r="BJ62">
        <v>0.58625102201699386</v>
      </c>
      <c r="BK62">
        <v>1</v>
      </c>
      <c r="BL62">
        <v>0</v>
      </c>
      <c r="BM62" s="80">
        <f t="shared" si="13"/>
        <v>36</v>
      </c>
      <c r="BN62" s="80">
        <f t="shared" si="14"/>
        <v>22</v>
      </c>
      <c r="BO62" s="80">
        <f t="shared" si="10"/>
        <v>0.33333333333333337</v>
      </c>
      <c r="BP62" s="80">
        <f t="shared" si="11"/>
        <v>0.77083333333333337</v>
      </c>
      <c r="BQ62" s="80">
        <f t="shared" si="12"/>
        <v>0</v>
      </c>
    </row>
    <row r="63" spans="1:69" ht="15.75" x14ac:dyDescent="0.5">
      <c r="A63" s="83">
        <v>15.6</v>
      </c>
      <c r="B63" s="82">
        <v>67</v>
      </c>
      <c r="C63" s="84">
        <v>1.4610000000000001</v>
      </c>
      <c r="D63" s="82">
        <v>180</v>
      </c>
      <c r="E63" s="82">
        <v>4</v>
      </c>
      <c r="F63" s="29">
        <v>0</v>
      </c>
      <c r="G63" s="82">
        <v>44</v>
      </c>
      <c r="H63" s="82">
        <v>10</v>
      </c>
      <c r="I63" s="82">
        <v>3</v>
      </c>
      <c r="J63" s="80">
        <v>0</v>
      </c>
      <c r="K63" s="30">
        <v>187</v>
      </c>
      <c r="L63" s="82">
        <v>0</v>
      </c>
      <c r="O63">
        <v>9.6999999999999993</v>
      </c>
      <c r="P63">
        <v>62</v>
      </c>
      <c r="Q63">
        <v>1.1519999999999999</v>
      </c>
      <c r="R63">
        <v>106</v>
      </c>
      <c r="S63">
        <v>2</v>
      </c>
      <c r="T63">
        <v>1</v>
      </c>
      <c r="U63">
        <v>42</v>
      </c>
      <c r="V63">
        <v>8</v>
      </c>
      <c r="W63">
        <v>3</v>
      </c>
      <c r="X63">
        <v>0</v>
      </c>
      <c r="Y63">
        <v>178</v>
      </c>
      <c r="Z63" s="106">
        <v>1</v>
      </c>
      <c r="AA63" s="107">
        <v>0</v>
      </c>
      <c r="AB63" s="108">
        <f t="shared" si="1"/>
        <v>1</v>
      </c>
      <c r="AC63" s="80">
        <f t="shared" si="2"/>
        <v>1</v>
      </c>
      <c r="AD63" s="80">
        <f t="shared" si="3"/>
        <v>0.62131440871229004</v>
      </c>
      <c r="AE63" s="106">
        <f t="shared" si="4"/>
        <v>0.62131440871229004</v>
      </c>
      <c r="AF63" s="108">
        <f t="shared" si="5"/>
        <v>0.37868559128770996</v>
      </c>
      <c r="AG63" s="106">
        <f t="shared" si="6"/>
        <v>-0.4759180309496453</v>
      </c>
      <c r="AH63" s="108">
        <f t="shared" si="7"/>
        <v>100</v>
      </c>
      <c r="AI63" s="80">
        <f t="shared" si="8"/>
        <v>0.60949108209571012</v>
      </c>
      <c r="BJ63">
        <v>0.60102297989349562</v>
      </c>
      <c r="BK63">
        <v>0</v>
      </c>
      <c r="BL63">
        <v>1</v>
      </c>
      <c r="BM63" s="80">
        <f t="shared" si="13"/>
        <v>36</v>
      </c>
      <c r="BN63" s="80">
        <f t="shared" si="14"/>
        <v>23</v>
      </c>
      <c r="BO63" s="80">
        <f t="shared" si="10"/>
        <v>0.33333333333333337</v>
      </c>
      <c r="BP63" s="80">
        <f t="shared" si="11"/>
        <v>0.76041666666666663</v>
      </c>
      <c r="BQ63" s="80">
        <f t="shared" si="12"/>
        <v>1.4081790123456853E-2</v>
      </c>
    </row>
    <row r="64" spans="1:69" ht="15.75" x14ac:dyDescent="0.5">
      <c r="A64" s="83">
        <v>7.6</v>
      </c>
      <c r="B64" s="82">
        <v>50</v>
      </c>
      <c r="C64" s="84">
        <v>0.53200000000000003</v>
      </c>
      <c r="D64" s="82">
        <v>111</v>
      </c>
      <c r="E64" s="82">
        <v>2</v>
      </c>
      <c r="F64" s="29">
        <v>0</v>
      </c>
      <c r="G64" s="82">
        <v>46</v>
      </c>
      <c r="H64" s="82">
        <v>3</v>
      </c>
      <c r="I64" s="82">
        <v>4</v>
      </c>
      <c r="J64" s="80">
        <v>0</v>
      </c>
      <c r="K64" s="30">
        <v>172</v>
      </c>
      <c r="L64" s="82">
        <v>0</v>
      </c>
      <c r="O64">
        <v>9.8000000000000007</v>
      </c>
      <c r="P64">
        <v>62</v>
      </c>
      <c r="Q64">
        <v>0.58799999999999997</v>
      </c>
      <c r="R64">
        <v>136</v>
      </c>
      <c r="S64">
        <v>4</v>
      </c>
      <c r="T64">
        <v>1</v>
      </c>
      <c r="U64">
        <v>41</v>
      </c>
      <c r="V64">
        <v>10</v>
      </c>
      <c r="W64">
        <v>3</v>
      </c>
      <c r="X64">
        <v>1</v>
      </c>
      <c r="Y64">
        <v>167</v>
      </c>
      <c r="Z64" s="106">
        <v>1</v>
      </c>
      <c r="AA64" s="107">
        <v>0</v>
      </c>
      <c r="AB64" s="108">
        <f t="shared" si="1"/>
        <v>1</v>
      </c>
      <c r="AC64" s="80">
        <f t="shared" si="2"/>
        <v>1</v>
      </c>
      <c r="AD64" s="80">
        <f t="shared" si="3"/>
        <v>0.33088625459282828</v>
      </c>
      <c r="AE64" s="106">
        <f t="shared" si="4"/>
        <v>0.33088625459282828</v>
      </c>
      <c r="AF64" s="108">
        <f t="shared" si="5"/>
        <v>0.66911374540717172</v>
      </c>
      <c r="AG64" s="106">
        <f t="shared" si="6"/>
        <v>-1.1059806043769278</v>
      </c>
      <c r="AH64" s="108">
        <f t="shared" si="7"/>
        <v>0</v>
      </c>
      <c r="AI64" s="80">
        <f t="shared" si="8"/>
        <v>2.0221865856306085</v>
      </c>
      <c r="BJ64">
        <v>0.61628024154418282</v>
      </c>
      <c r="BK64">
        <v>1</v>
      </c>
      <c r="BL64">
        <v>0</v>
      </c>
      <c r="BM64" s="80">
        <f t="shared" si="13"/>
        <v>37</v>
      </c>
      <c r="BN64" s="80">
        <f t="shared" si="14"/>
        <v>23</v>
      </c>
      <c r="BO64" s="80">
        <f t="shared" si="10"/>
        <v>0.31481481481481477</v>
      </c>
      <c r="BP64" s="80">
        <f t="shared" si="11"/>
        <v>0.76041666666666663</v>
      </c>
      <c r="BQ64" s="80">
        <f t="shared" si="12"/>
        <v>0</v>
      </c>
    </row>
    <row r="65" spans="1:69" ht="15.75" x14ac:dyDescent="0.5">
      <c r="A65" s="83">
        <v>11.4</v>
      </c>
      <c r="B65" s="82">
        <v>58</v>
      </c>
      <c r="C65" s="84">
        <v>1.3360000000000001</v>
      </c>
      <c r="D65" s="82">
        <v>150</v>
      </c>
      <c r="E65" s="82">
        <v>2</v>
      </c>
      <c r="F65" s="29">
        <v>1</v>
      </c>
      <c r="G65" s="82">
        <v>38</v>
      </c>
      <c r="H65" s="82">
        <v>9</v>
      </c>
      <c r="I65" s="82">
        <v>2</v>
      </c>
      <c r="J65" s="80">
        <v>1</v>
      </c>
      <c r="K65" s="30">
        <v>183</v>
      </c>
      <c r="L65" s="82">
        <v>0</v>
      </c>
      <c r="O65">
        <v>9.8000000000000007</v>
      </c>
      <c r="P65">
        <v>64</v>
      </c>
      <c r="Q65">
        <v>1.5389999999999999</v>
      </c>
      <c r="R65">
        <v>115</v>
      </c>
      <c r="S65">
        <v>4</v>
      </c>
      <c r="T65">
        <v>1</v>
      </c>
      <c r="U65">
        <v>36</v>
      </c>
      <c r="V65">
        <v>8</v>
      </c>
      <c r="W65">
        <v>2</v>
      </c>
      <c r="X65">
        <v>1</v>
      </c>
      <c r="Y65">
        <v>183</v>
      </c>
      <c r="Z65" s="106">
        <v>1</v>
      </c>
      <c r="AA65" s="107">
        <v>0</v>
      </c>
      <c r="AB65" s="108">
        <f t="shared" si="1"/>
        <v>1</v>
      </c>
      <c r="AC65" s="80">
        <f t="shared" si="2"/>
        <v>1</v>
      </c>
      <c r="AD65" s="80">
        <f t="shared" si="3"/>
        <v>0.77972717796778601</v>
      </c>
      <c r="AE65" s="106">
        <f t="shared" si="4"/>
        <v>0.77972717796778601</v>
      </c>
      <c r="AF65" s="108">
        <f t="shared" si="5"/>
        <v>0.22027282203221399</v>
      </c>
      <c r="AG65" s="106">
        <f t="shared" si="6"/>
        <v>-0.24881119231910759</v>
      </c>
      <c r="AH65" s="108">
        <f t="shared" si="7"/>
        <v>100</v>
      </c>
      <c r="AI65" s="80">
        <f t="shared" si="8"/>
        <v>0.28249986438373759</v>
      </c>
      <c r="BJ65">
        <v>0.61856917632732689</v>
      </c>
      <c r="BK65">
        <v>0</v>
      </c>
      <c r="BL65">
        <v>1</v>
      </c>
      <c r="BM65" s="80">
        <f t="shared" si="13"/>
        <v>37</v>
      </c>
      <c r="BN65" s="80">
        <f t="shared" si="14"/>
        <v>24</v>
      </c>
      <c r="BO65" s="80">
        <f t="shared" si="10"/>
        <v>0.31481481481481477</v>
      </c>
      <c r="BP65" s="80">
        <f t="shared" si="11"/>
        <v>0.75</v>
      </c>
      <c r="BQ65" s="80">
        <f t="shared" si="12"/>
        <v>0</v>
      </c>
    </row>
    <row r="66" spans="1:69" ht="15.75" x14ac:dyDescent="0.5">
      <c r="A66" s="83">
        <v>23.5</v>
      </c>
      <c r="B66" s="82">
        <v>89</v>
      </c>
      <c r="C66" s="84">
        <v>1.018</v>
      </c>
      <c r="D66" s="82">
        <v>348</v>
      </c>
      <c r="E66" s="82">
        <v>0</v>
      </c>
      <c r="F66" s="29">
        <v>1</v>
      </c>
      <c r="G66" s="82">
        <v>36</v>
      </c>
      <c r="H66" s="82">
        <v>12</v>
      </c>
      <c r="I66" s="82">
        <v>1</v>
      </c>
      <c r="J66" s="80">
        <v>1</v>
      </c>
      <c r="K66" s="30">
        <v>195</v>
      </c>
      <c r="L66" s="82">
        <v>1</v>
      </c>
      <c r="O66">
        <v>10</v>
      </c>
      <c r="P66">
        <v>55</v>
      </c>
      <c r="Q66">
        <v>1.1679999999999999</v>
      </c>
      <c r="R66">
        <v>120</v>
      </c>
      <c r="S66">
        <v>3</v>
      </c>
      <c r="T66">
        <v>0</v>
      </c>
      <c r="U66">
        <v>52</v>
      </c>
      <c r="V66">
        <v>10</v>
      </c>
      <c r="W66">
        <v>3</v>
      </c>
      <c r="X66">
        <v>0</v>
      </c>
      <c r="Y66">
        <v>182</v>
      </c>
      <c r="Z66" s="106">
        <v>1</v>
      </c>
      <c r="AA66" s="107">
        <v>0</v>
      </c>
      <c r="AB66" s="108">
        <f t="shared" si="1"/>
        <v>1</v>
      </c>
      <c r="AC66" s="80">
        <f t="shared" si="2"/>
        <v>1</v>
      </c>
      <c r="AD66" s="80">
        <f t="shared" si="3"/>
        <v>0.69441166127364562</v>
      </c>
      <c r="AE66" s="106">
        <f t="shared" si="4"/>
        <v>0.69441166127364562</v>
      </c>
      <c r="AF66" s="108">
        <f t="shared" si="5"/>
        <v>0.30558833872635438</v>
      </c>
      <c r="AG66" s="106">
        <f t="shared" si="6"/>
        <v>-0.36469032246818123</v>
      </c>
      <c r="AH66" s="108">
        <f t="shared" si="7"/>
        <v>100</v>
      </c>
      <c r="AI66" s="80">
        <f t="shared" si="8"/>
        <v>0.4400679823922653</v>
      </c>
      <c r="BJ66">
        <v>0.62131440871229004</v>
      </c>
      <c r="BK66">
        <v>0</v>
      </c>
      <c r="BL66">
        <v>1</v>
      </c>
      <c r="BM66" s="80">
        <f t="shared" si="13"/>
        <v>37</v>
      </c>
      <c r="BN66" s="80">
        <f t="shared" si="14"/>
        <v>25</v>
      </c>
      <c r="BO66" s="80">
        <f t="shared" si="10"/>
        <v>0.31481481481481477</v>
      </c>
      <c r="BP66" s="80">
        <f t="shared" si="11"/>
        <v>0.73958333333333326</v>
      </c>
      <c r="BQ66" s="80">
        <f t="shared" si="12"/>
        <v>0</v>
      </c>
    </row>
    <row r="67" spans="1:69" ht="15.75" x14ac:dyDescent="0.5">
      <c r="A67" s="83">
        <v>12.4</v>
      </c>
      <c r="B67" s="82">
        <v>76</v>
      </c>
      <c r="C67" s="84">
        <v>4.2999999999999997E-2</v>
      </c>
      <c r="D67" s="82">
        <v>214</v>
      </c>
      <c r="E67" s="82">
        <v>2</v>
      </c>
      <c r="F67" s="29">
        <v>1</v>
      </c>
      <c r="G67" s="82">
        <v>42</v>
      </c>
      <c r="H67" s="82">
        <v>3</v>
      </c>
      <c r="I67" s="82">
        <v>3</v>
      </c>
      <c r="J67" s="80">
        <v>0</v>
      </c>
      <c r="K67" s="30">
        <v>166</v>
      </c>
      <c r="L67" s="82">
        <v>1</v>
      </c>
      <c r="O67">
        <v>10.3</v>
      </c>
      <c r="P67">
        <v>49</v>
      </c>
      <c r="Q67">
        <v>1.881</v>
      </c>
      <c r="R67">
        <v>46</v>
      </c>
      <c r="S67">
        <v>1</v>
      </c>
      <c r="T67">
        <v>1</v>
      </c>
      <c r="U67">
        <v>46</v>
      </c>
      <c r="V67">
        <v>9</v>
      </c>
      <c r="W67">
        <v>3</v>
      </c>
      <c r="X67">
        <v>0</v>
      </c>
      <c r="Y67">
        <v>194</v>
      </c>
      <c r="Z67" s="106">
        <v>0</v>
      </c>
      <c r="AA67" s="107">
        <v>1</v>
      </c>
      <c r="AB67" s="108">
        <f t="shared" si="1"/>
        <v>1</v>
      </c>
      <c r="AC67" s="80">
        <f t="shared" si="2"/>
        <v>0</v>
      </c>
      <c r="AD67" s="80">
        <f t="shared" si="3"/>
        <v>0.44832744893899629</v>
      </c>
      <c r="AE67" s="106">
        <f t="shared" si="4"/>
        <v>0.44832744893899629</v>
      </c>
      <c r="AF67" s="108">
        <f t="shared" si="5"/>
        <v>0.55167255106100366</v>
      </c>
      <c r="AG67" s="106">
        <f t="shared" si="6"/>
        <v>-0.59480061332013356</v>
      </c>
      <c r="AH67" s="108">
        <f t="shared" si="7"/>
        <v>100</v>
      </c>
      <c r="AI67" s="80">
        <f t="shared" si="8"/>
        <v>0.81266948677571693</v>
      </c>
      <c r="BJ67">
        <v>0.62216720312390716</v>
      </c>
      <c r="BK67">
        <v>0</v>
      </c>
      <c r="BL67">
        <v>1</v>
      </c>
      <c r="BM67" s="80">
        <f t="shared" si="13"/>
        <v>37</v>
      </c>
      <c r="BN67" s="80">
        <f t="shared" si="14"/>
        <v>26</v>
      </c>
      <c r="BO67" s="80">
        <f t="shared" si="10"/>
        <v>0.31481481481481477</v>
      </c>
      <c r="BP67" s="80">
        <f t="shared" si="11"/>
        <v>0.72916666666666674</v>
      </c>
      <c r="BQ67" s="80">
        <f t="shared" si="12"/>
        <v>0</v>
      </c>
    </row>
    <row r="68" spans="1:69" ht="15.75" x14ac:dyDescent="0.5">
      <c r="A68" s="83">
        <v>13.4</v>
      </c>
      <c r="B68" s="82">
        <v>71</v>
      </c>
      <c r="C68" s="84">
        <v>1.28</v>
      </c>
      <c r="D68" s="82">
        <v>141</v>
      </c>
      <c r="E68" s="82">
        <v>2</v>
      </c>
      <c r="F68" s="29">
        <v>1</v>
      </c>
      <c r="G68" s="82">
        <v>28</v>
      </c>
      <c r="H68" s="82">
        <v>9</v>
      </c>
      <c r="I68" s="82">
        <v>1</v>
      </c>
      <c r="J68" s="80">
        <v>1</v>
      </c>
      <c r="K68" s="30">
        <v>186</v>
      </c>
      <c r="L68" s="82">
        <v>0</v>
      </c>
      <c r="O68">
        <v>10.3</v>
      </c>
      <c r="P68">
        <v>56</v>
      </c>
      <c r="Q68">
        <v>0.29199999999999998</v>
      </c>
      <c r="R68">
        <v>47</v>
      </c>
      <c r="S68">
        <v>3</v>
      </c>
      <c r="T68">
        <v>0</v>
      </c>
      <c r="U68">
        <v>34</v>
      </c>
      <c r="V68">
        <v>9</v>
      </c>
      <c r="W68">
        <v>2</v>
      </c>
      <c r="X68">
        <v>0</v>
      </c>
      <c r="Y68">
        <v>186</v>
      </c>
      <c r="Z68" s="106">
        <v>1</v>
      </c>
      <c r="AA68" s="107">
        <v>0</v>
      </c>
      <c r="AB68" s="108">
        <f t="shared" si="1"/>
        <v>1</v>
      </c>
      <c r="AC68" s="80">
        <f t="shared" si="2"/>
        <v>1</v>
      </c>
      <c r="AD68" s="80">
        <f t="shared" si="3"/>
        <v>0.76637244212300937</v>
      </c>
      <c r="AE68" s="106">
        <f t="shared" si="4"/>
        <v>0.76637244212300937</v>
      </c>
      <c r="AF68" s="108">
        <f t="shared" si="5"/>
        <v>0.23362755787699063</v>
      </c>
      <c r="AG68" s="106">
        <f t="shared" si="6"/>
        <v>-0.26608701053589801</v>
      </c>
      <c r="AH68" s="108">
        <f t="shared" si="7"/>
        <v>100</v>
      </c>
      <c r="AI68" s="80">
        <f t="shared" si="8"/>
        <v>0.30484858932269826</v>
      </c>
      <c r="BJ68">
        <v>0.62445936365137311</v>
      </c>
      <c r="BK68">
        <v>0</v>
      </c>
      <c r="BL68">
        <v>1</v>
      </c>
      <c r="BM68" s="80">
        <f t="shared" si="13"/>
        <v>37</v>
      </c>
      <c r="BN68" s="80">
        <f t="shared" si="14"/>
        <v>27</v>
      </c>
      <c r="BO68" s="80">
        <f t="shared" si="10"/>
        <v>0.31481481481481477</v>
      </c>
      <c r="BP68" s="80">
        <f t="shared" si="11"/>
        <v>0.71875</v>
      </c>
      <c r="BQ68" s="80">
        <f t="shared" si="12"/>
        <v>1.3310185185185164E-2</v>
      </c>
    </row>
    <row r="69" spans="1:69" ht="15.75" x14ac:dyDescent="0.5">
      <c r="A69" s="83">
        <v>13.8</v>
      </c>
      <c r="B69" s="82">
        <v>63</v>
      </c>
      <c r="C69" s="84">
        <v>0.61199999999999999</v>
      </c>
      <c r="D69" s="82">
        <v>148</v>
      </c>
      <c r="E69" s="82">
        <v>3</v>
      </c>
      <c r="F69" s="29">
        <v>0</v>
      </c>
      <c r="G69" s="82">
        <v>35</v>
      </c>
      <c r="H69" s="82">
        <v>10</v>
      </c>
      <c r="I69" s="82">
        <v>2</v>
      </c>
      <c r="J69" s="80">
        <v>0</v>
      </c>
      <c r="K69" s="30">
        <v>185</v>
      </c>
      <c r="L69" s="82">
        <v>1</v>
      </c>
      <c r="O69">
        <v>10.3</v>
      </c>
      <c r="P69">
        <v>65</v>
      </c>
      <c r="Q69">
        <v>2.1440000000000001</v>
      </c>
      <c r="R69">
        <v>97</v>
      </c>
      <c r="S69">
        <v>2</v>
      </c>
      <c r="T69">
        <v>0</v>
      </c>
      <c r="U69">
        <v>32</v>
      </c>
      <c r="V69">
        <v>8</v>
      </c>
      <c r="W69">
        <v>2</v>
      </c>
      <c r="X69">
        <v>1</v>
      </c>
      <c r="Y69">
        <v>180</v>
      </c>
      <c r="Z69" s="106">
        <v>1</v>
      </c>
      <c r="AA69" s="107">
        <v>0</v>
      </c>
      <c r="AB69" s="108">
        <f t="shared" ref="AB69:AB132" si="15">Z69+AA69</f>
        <v>1</v>
      </c>
      <c r="AC69" s="80">
        <f t="shared" ref="AC69:AC132" si="16">IF(AB69=0,"",Z69/AB69)</f>
        <v>1</v>
      </c>
      <c r="AD69" s="80">
        <f t="shared" ref="AD69:AD132" si="17">1/(1+EXP(-$AK$5-MMULT(O69:Y69,$AK$6:$AK$16)))</f>
        <v>0.79467740149430521</v>
      </c>
      <c r="AE69" s="106">
        <f t="shared" ref="AE69:AE132" si="18">AB69*AD69</f>
        <v>0.79467740149430521</v>
      </c>
      <c r="AF69" s="108">
        <f t="shared" ref="AF69:AF132" si="19">AB69-AE69</f>
        <v>0.20532259850569479</v>
      </c>
      <c r="AG69" s="106">
        <f t="shared" ref="AG69:AG132" si="20">IFERROR(AB69*(AC69*LN(AD69)+(1-AC69)*LN(1-AD69)),0)</f>
        <v>-0.22981903096441955</v>
      </c>
      <c r="AH69" s="108">
        <f t="shared" ref="AH69:AH132" si="21">100*IF(AD69&gt;=$BF$10,Z69/AB69,AA69/AB69)</f>
        <v>100</v>
      </c>
      <c r="AI69" s="80">
        <f t="shared" ref="AI69:AI132" si="22">IFERROR((Z69-AE69)^2/AE69+(AA69-AF69)^2/AF69,0)</f>
        <v>0.25837226290770032</v>
      </c>
      <c r="BJ69">
        <v>0.62747566271299637</v>
      </c>
      <c r="BK69">
        <v>1</v>
      </c>
      <c r="BL69">
        <v>0</v>
      </c>
      <c r="BM69" s="80">
        <f t="shared" si="13"/>
        <v>38</v>
      </c>
      <c r="BN69" s="80">
        <f t="shared" si="14"/>
        <v>27</v>
      </c>
      <c r="BO69" s="80">
        <f t="shared" ref="BO69:BO132" si="23">1-BM69/BM$154</f>
        <v>0.29629629629629628</v>
      </c>
      <c r="BP69" s="80">
        <f t="shared" ref="BP69:BP132" si="24">1-BN69/BN$154</f>
        <v>0.71875</v>
      </c>
      <c r="BQ69" s="80">
        <f t="shared" ref="BQ69:BQ132" si="25">(BO69-BO70)*BP69</f>
        <v>0</v>
      </c>
    </row>
    <row r="70" spans="1:69" ht="15.75" x14ac:dyDescent="0.5">
      <c r="A70" s="83">
        <v>11.6</v>
      </c>
      <c r="B70" s="82">
        <v>55</v>
      </c>
      <c r="C70" s="84">
        <v>0.73899999999999999</v>
      </c>
      <c r="D70" s="82">
        <v>146</v>
      </c>
      <c r="E70" s="82">
        <v>3</v>
      </c>
      <c r="F70" s="29">
        <v>1</v>
      </c>
      <c r="G70" s="82">
        <v>43</v>
      </c>
      <c r="H70" s="82">
        <v>11</v>
      </c>
      <c r="I70" s="82">
        <v>3</v>
      </c>
      <c r="J70" s="80">
        <v>0</v>
      </c>
      <c r="K70" s="30">
        <v>175</v>
      </c>
      <c r="L70" s="82">
        <v>1</v>
      </c>
      <c r="O70">
        <v>10.4</v>
      </c>
      <c r="P70">
        <v>51</v>
      </c>
      <c r="Q70">
        <v>0.63600000000000001</v>
      </c>
      <c r="R70">
        <v>118</v>
      </c>
      <c r="S70">
        <v>3</v>
      </c>
      <c r="T70">
        <v>0</v>
      </c>
      <c r="U70">
        <v>32</v>
      </c>
      <c r="V70">
        <v>10</v>
      </c>
      <c r="W70">
        <v>2</v>
      </c>
      <c r="X70">
        <v>1</v>
      </c>
      <c r="Y70">
        <v>180</v>
      </c>
      <c r="Z70" s="106">
        <v>1</v>
      </c>
      <c r="AA70" s="107">
        <v>0</v>
      </c>
      <c r="AB70" s="108">
        <f t="shared" si="15"/>
        <v>1</v>
      </c>
      <c r="AC70" s="80">
        <f t="shared" si="16"/>
        <v>1</v>
      </c>
      <c r="AD70" s="80">
        <f t="shared" si="17"/>
        <v>0.62216720312390716</v>
      </c>
      <c r="AE70" s="106">
        <f t="shared" si="18"/>
        <v>0.62216720312390716</v>
      </c>
      <c r="AF70" s="108">
        <f t="shared" si="19"/>
        <v>0.37783279687609284</v>
      </c>
      <c r="AG70" s="106">
        <f t="shared" si="20"/>
        <v>-0.47454640705557194</v>
      </c>
      <c r="AH70" s="108">
        <f t="shared" si="21"/>
        <v>100</v>
      </c>
      <c r="AI70" s="80">
        <f t="shared" si="22"/>
        <v>0.60728497898794886</v>
      </c>
      <c r="BJ70">
        <v>0.63512283666904823</v>
      </c>
      <c r="BK70">
        <v>0</v>
      </c>
      <c r="BL70">
        <v>1</v>
      </c>
      <c r="BM70" s="80">
        <f t="shared" ref="BM70:BM133" si="26">BM69+BK70</f>
        <v>38</v>
      </c>
      <c r="BN70" s="80">
        <f t="shared" ref="BN70:BN133" si="27">BN69+BL70</f>
        <v>28</v>
      </c>
      <c r="BO70" s="80">
        <f t="shared" si="23"/>
        <v>0.29629629629629628</v>
      </c>
      <c r="BP70" s="80">
        <f t="shared" si="24"/>
        <v>0.70833333333333326</v>
      </c>
      <c r="BQ70" s="80">
        <f t="shared" si="25"/>
        <v>0</v>
      </c>
    </row>
    <row r="71" spans="1:69" ht="15.75" x14ac:dyDescent="0.5">
      <c r="A71" s="83">
        <v>11.8</v>
      </c>
      <c r="B71" s="82">
        <v>56</v>
      </c>
      <c r="C71" s="84">
        <v>1.1419999999999999</v>
      </c>
      <c r="D71" s="82">
        <v>199</v>
      </c>
      <c r="E71" s="82">
        <v>2</v>
      </c>
      <c r="F71" s="29">
        <v>1</v>
      </c>
      <c r="G71" s="82">
        <v>35</v>
      </c>
      <c r="H71" s="82">
        <v>8</v>
      </c>
      <c r="I71" s="82">
        <v>2</v>
      </c>
      <c r="J71" s="80">
        <v>0</v>
      </c>
      <c r="K71" s="30">
        <v>170</v>
      </c>
      <c r="L71" s="82">
        <v>1</v>
      </c>
      <c r="O71">
        <v>10.4</v>
      </c>
      <c r="P71">
        <v>53</v>
      </c>
      <c r="Q71">
        <v>1.3149999999999999</v>
      </c>
      <c r="R71">
        <v>69</v>
      </c>
      <c r="S71">
        <v>1</v>
      </c>
      <c r="T71">
        <v>1</v>
      </c>
      <c r="U71">
        <v>35</v>
      </c>
      <c r="V71">
        <v>9</v>
      </c>
      <c r="W71">
        <v>2</v>
      </c>
      <c r="X71">
        <v>0</v>
      </c>
      <c r="Y71">
        <v>189</v>
      </c>
      <c r="Z71" s="106">
        <v>1</v>
      </c>
      <c r="AA71" s="107">
        <v>0</v>
      </c>
      <c r="AB71" s="108">
        <f t="shared" si="15"/>
        <v>1</v>
      </c>
      <c r="AC71" s="80">
        <f t="shared" si="16"/>
        <v>1</v>
      </c>
      <c r="AD71" s="80">
        <f t="shared" si="17"/>
        <v>0.6794669813407086</v>
      </c>
      <c r="AE71" s="106">
        <f t="shared" si="18"/>
        <v>0.6794669813407086</v>
      </c>
      <c r="AF71" s="108">
        <f t="shared" si="19"/>
        <v>0.3205330186592914</v>
      </c>
      <c r="AG71" s="106">
        <f t="shared" si="20"/>
        <v>-0.38644663915333505</v>
      </c>
      <c r="AH71" s="108">
        <f t="shared" si="21"/>
        <v>100</v>
      </c>
      <c r="AI71" s="80">
        <f t="shared" si="22"/>
        <v>0.47174186157923825</v>
      </c>
      <c r="BJ71">
        <v>0.63802273848482283</v>
      </c>
      <c r="BK71">
        <v>0</v>
      </c>
      <c r="BL71">
        <v>1</v>
      </c>
      <c r="BM71" s="80">
        <f t="shared" si="26"/>
        <v>38</v>
      </c>
      <c r="BN71" s="80">
        <f t="shared" si="27"/>
        <v>29</v>
      </c>
      <c r="BO71" s="80">
        <f t="shared" si="23"/>
        <v>0.29629629629629628</v>
      </c>
      <c r="BP71" s="80">
        <f t="shared" si="24"/>
        <v>0.69791666666666674</v>
      </c>
      <c r="BQ71" s="80">
        <f t="shared" si="25"/>
        <v>0</v>
      </c>
    </row>
    <row r="72" spans="1:69" ht="15.75" x14ac:dyDescent="0.5">
      <c r="A72" s="83">
        <v>12.4</v>
      </c>
      <c r="B72" s="82">
        <v>57</v>
      </c>
      <c r="C72" s="84">
        <v>1.476</v>
      </c>
      <c r="D72" s="82">
        <v>171</v>
      </c>
      <c r="E72" s="82">
        <v>1</v>
      </c>
      <c r="F72" s="29">
        <v>0</v>
      </c>
      <c r="G72" s="82">
        <v>28</v>
      </c>
      <c r="H72" s="82">
        <v>8</v>
      </c>
      <c r="I72" s="82">
        <v>2</v>
      </c>
      <c r="J72" s="80">
        <v>1</v>
      </c>
      <c r="K72" s="30">
        <v>181</v>
      </c>
      <c r="L72" s="82">
        <v>1</v>
      </c>
      <c r="O72">
        <v>10.5</v>
      </c>
      <c r="P72">
        <v>58</v>
      </c>
      <c r="Q72">
        <v>0.16700000000000001</v>
      </c>
      <c r="R72">
        <v>81</v>
      </c>
      <c r="S72">
        <v>1</v>
      </c>
      <c r="T72">
        <v>0</v>
      </c>
      <c r="U72">
        <v>39</v>
      </c>
      <c r="V72">
        <v>10</v>
      </c>
      <c r="W72">
        <v>2</v>
      </c>
      <c r="X72">
        <v>0</v>
      </c>
      <c r="Y72">
        <v>188</v>
      </c>
      <c r="Z72" s="106">
        <v>0</v>
      </c>
      <c r="AA72" s="107">
        <v>1</v>
      </c>
      <c r="AB72" s="108">
        <f t="shared" si="15"/>
        <v>1</v>
      </c>
      <c r="AC72" s="80">
        <f t="shared" si="16"/>
        <v>0</v>
      </c>
      <c r="AD72" s="80">
        <f t="shared" si="17"/>
        <v>0.64874632867031623</v>
      </c>
      <c r="AE72" s="106">
        <f t="shared" si="18"/>
        <v>0.64874632867031623</v>
      </c>
      <c r="AF72" s="108">
        <f t="shared" si="19"/>
        <v>0.35125367132968377</v>
      </c>
      <c r="AG72" s="106">
        <f t="shared" si="20"/>
        <v>-1.046246606204652</v>
      </c>
      <c r="AH72" s="108">
        <f t="shared" si="21"/>
        <v>0</v>
      </c>
      <c r="AI72" s="80">
        <f t="shared" si="22"/>
        <v>1.846945332171086</v>
      </c>
      <c r="BJ72">
        <v>0.63807646926211914</v>
      </c>
      <c r="BK72">
        <v>0</v>
      </c>
      <c r="BL72">
        <v>1</v>
      </c>
      <c r="BM72" s="80">
        <f t="shared" si="26"/>
        <v>38</v>
      </c>
      <c r="BN72" s="80">
        <f t="shared" si="27"/>
        <v>30</v>
      </c>
      <c r="BO72" s="80">
        <f t="shared" si="23"/>
        <v>0.29629629629629628</v>
      </c>
      <c r="BP72" s="80">
        <f t="shared" si="24"/>
        <v>0.6875</v>
      </c>
      <c r="BQ72" s="80">
        <f t="shared" si="25"/>
        <v>1.2731481481481462E-2</v>
      </c>
    </row>
    <row r="73" spans="1:69" ht="15.75" x14ac:dyDescent="0.5">
      <c r="A73" s="83">
        <v>8.1</v>
      </c>
      <c r="B73" s="82">
        <v>79</v>
      </c>
      <c r="C73" s="84">
        <v>0.54600000000000004</v>
      </c>
      <c r="D73" s="82">
        <v>122</v>
      </c>
      <c r="E73" s="82">
        <v>4</v>
      </c>
      <c r="F73" s="29">
        <v>0</v>
      </c>
      <c r="G73" s="82">
        <v>56</v>
      </c>
      <c r="H73" s="82">
        <v>3</v>
      </c>
      <c r="I73" s="82">
        <v>5</v>
      </c>
      <c r="J73" s="80">
        <v>0</v>
      </c>
      <c r="K73" s="30">
        <v>170</v>
      </c>
      <c r="L73" s="82">
        <v>1</v>
      </c>
      <c r="O73">
        <v>10.5</v>
      </c>
      <c r="P73">
        <v>60</v>
      </c>
      <c r="Q73">
        <v>0.81299999999999994</v>
      </c>
      <c r="R73">
        <v>101</v>
      </c>
      <c r="S73">
        <v>3</v>
      </c>
      <c r="T73">
        <v>0</v>
      </c>
      <c r="U73">
        <v>44</v>
      </c>
      <c r="V73">
        <v>8</v>
      </c>
      <c r="W73">
        <v>3</v>
      </c>
      <c r="X73">
        <v>0</v>
      </c>
      <c r="Y73">
        <v>177</v>
      </c>
      <c r="Z73" s="106">
        <v>1</v>
      </c>
      <c r="AA73" s="107">
        <v>0</v>
      </c>
      <c r="AB73" s="108">
        <f t="shared" si="15"/>
        <v>1</v>
      </c>
      <c r="AC73" s="80">
        <f t="shared" si="16"/>
        <v>1</v>
      </c>
      <c r="AD73" s="80">
        <f t="shared" si="17"/>
        <v>0.63807646926211914</v>
      </c>
      <c r="AE73" s="106">
        <f t="shared" si="18"/>
        <v>0.63807646926211914</v>
      </c>
      <c r="AF73" s="108">
        <f t="shared" si="19"/>
        <v>0.36192353073788086</v>
      </c>
      <c r="AG73" s="106">
        <f t="shared" si="20"/>
        <v>-0.4492971450421005</v>
      </c>
      <c r="AH73" s="108">
        <f t="shared" si="21"/>
        <v>100</v>
      </c>
      <c r="AI73" s="80">
        <f t="shared" si="22"/>
        <v>0.56721027678142477</v>
      </c>
      <c r="BJ73">
        <v>0.64356696683178505</v>
      </c>
      <c r="BK73">
        <v>1</v>
      </c>
      <c r="BL73">
        <v>0</v>
      </c>
      <c r="BM73" s="80">
        <f t="shared" si="26"/>
        <v>39</v>
      </c>
      <c r="BN73" s="80">
        <f t="shared" si="27"/>
        <v>30</v>
      </c>
      <c r="BO73" s="80">
        <f t="shared" si="23"/>
        <v>0.27777777777777779</v>
      </c>
      <c r="BP73" s="80">
        <f t="shared" si="24"/>
        <v>0.6875</v>
      </c>
      <c r="BQ73" s="80">
        <f t="shared" si="25"/>
        <v>1.2731481481481462E-2</v>
      </c>
    </row>
    <row r="74" spans="1:69" ht="15.75" x14ac:dyDescent="0.5">
      <c r="A74" s="83">
        <v>9.5</v>
      </c>
      <c r="B74" s="82">
        <v>53</v>
      </c>
      <c r="C74" s="84">
        <v>1.2949999999999999</v>
      </c>
      <c r="D74" s="82">
        <v>110</v>
      </c>
      <c r="E74" s="82">
        <v>1</v>
      </c>
      <c r="F74" s="29">
        <v>0</v>
      </c>
      <c r="G74" s="82">
        <v>40</v>
      </c>
      <c r="H74" s="82">
        <v>8</v>
      </c>
      <c r="I74" s="82">
        <v>3</v>
      </c>
      <c r="J74" s="80">
        <v>1</v>
      </c>
      <c r="K74" s="30">
        <v>182</v>
      </c>
      <c r="L74" s="82">
        <v>1</v>
      </c>
      <c r="O74">
        <v>10.5</v>
      </c>
      <c r="P74">
        <v>65</v>
      </c>
      <c r="Q74">
        <v>0.59</v>
      </c>
      <c r="R74">
        <v>121</v>
      </c>
      <c r="S74">
        <v>3</v>
      </c>
      <c r="T74">
        <v>1</v>
      </c>
      <c r="U74">
        <v>32</v>
      </c>
      <c r="V74">
        <v>10</v>
      </c>
      <c r="W74">
        <v>2</v>
      </c>
      <c r="X74">
        <v>0</v>
      </c>
      <c r="Y74">
        <v>181</v>
      </c>
      <c r="Z74" s="106">
        <v>1</v>
      </c>
      <c r="AA74" s="107">
        <v>0</v>
      </c>
      <c r="AB74" s="108">
        <f t="shared" si="15"/>
        <v>1</v>
      </c>
      <c r="AC74" s="80">
        <f t="shared" si="16"/>
        <v>1</v>
      </c>
      <c r="AD74" s="80">
        <f t="shared" si="17"/>
        <v>0.89678100263873539</v>
      </c>
      <c r="AE74" s="106">
        <f t="shared" si="18"/>
        <v>0.89678100263873539</v>
      </c>
      <c r="AF74" s="108">
        <f t="shared" si="19"/>
        <v>0.10321899736126461</v>
      </c>
      <c r="AG74" s="106">
        <f t="shared" si="20"/>
        <v>-0.10894359094684829</v>
      </c>
      <c r="AH74" s="108">
        <f t="shared" si="21"/>
        <v>100</v>
      </c>
      <c r="AI74" s="80">
        <f t="shared" si="22"/>
        <v>0.11509944686333411</v>
      </c>
      <c r="BJ74">
        <v>0.64520923633382166</v>
      </c>
      <c r="BK74">
        <v>1</v>
      </c>
      <c r="BL74">
        <v>0</v>
      </c>
      <c r="BM74" s="80">
        <f t="shared" si="26"/>
        <v>40</v>
      </c>
      <c r="BN74" s="80">
        <f t="shared" si="27"/>
        <v>30</v>
      </c>
      <c r="BO74" s="80">
        <f t="shared" si="23"/>
        <v>0.2592592592592593</v>
      </c>
      <c r="BP74" s="80">
        <f t="shared" si="24"/>
        <v>0.6875</v>
      </c>
      <c r="BQ74" s="80">
        <f t="shared" si="25"/>
        <v>1.2731481481481538E-2</v>
      </c>
    </row>
    <row r="75" spans="1:69" ht="15.75" x14ac:dyDescent="0.5">
      <c r="A75" s="83">
        <v>8.4</v>
      </c>
      <c r="B75" s="82">
        <v>47</v>
      </c>
      <c r="C75" s="84">
        <v>1.512</v>
      </c>
      <c r="D75" s="82">
        <v>73</v>
      </c>
      <c r="E75" s="82">
        <v>0</v>
      </c>
      <c r="F75" s="29">
        <v>1</v>
      </c>
      <c r="G75" s="82">
        <v>31</v>
      </c>
      <c r="H75" s="82">
        <v>7</v>
      </c>
      <c r="I75" s="82">
        <v>2</v>
      </c>
      <c r="J75" s="80">
        <v>1</v>
      </c>
      <c r="K75" s="30">
        <v>180</v>
      </c>
      <c r="L75" s="82">
        <v>0</v>
      </c>
      <c r="O75">
        <v>10.6</v>
      </c>
      <c r="P75">
        <v>51</v>
      </c>
      <c r="Q75">
        <v>1.155</v>
      </c>
      <c r="R75">
        <v>132</v>
      </c>
      <c r="S75">
        <v>2</v>
      </c>
      <c r="T75">
        <v>1</v>
      </c>
      <c r="U75">
        <v>35</v>
      </c>
      <c r="V75">
        <v>1</v>
      </c>
      <c r="W75">
        <v>3</v>
      </c>
      <c r="X75">
        <v>0</v>
      </c>
      <c r="Y75">
        <v>181</v>
      </c>
      <c r="Z75" s="106">
        <v>0</v>
      </c>
      <c r="AA75" s="107">
        <v>1</v>
      </c>
      <c r="AB75" s="108">
        <f t="shared" si="15"/>
        <v>1</v>
      </c>
      <c r="AC75" s="80">
        <f t="shared" si="16"/>
        <v>0</v>
      </c>
      <c r="AD75" s="80">
        <f t="shared" si="17"/>
        <v>0.50614719320841728</v>
      </c>
      <c r="AE75" s="106">
        <f t="shared" si="18"/>
        <v>0.50614719320841728</v>
      </c>
      <c r="AF75" s="108">
        <f t="shared" si="19"/>
        <v>0.49385280679158272</v>
      </c>
      <c r="AG75" s="106">
        <f t="shared" si="20"/>
        <v>-0.70551776815405809</v>
      </c>
      <c r="AH75" s="108">
        <f t="shared" si="21"/>
        <v>0</v>
      </c>
      <c r="AI75" s="80">
        <f t="shared" si="22"/>
        <v>1.0248948396116397</v>
      </c>
      <c r="BJ75">
        <v>0.64874632867031623</v>
      </c>
      <c r="BK75">
        <v>1</v>
      </c>
      <c r="BL75">
        <v>0</v>
      </c>
      <c r="BM75" s="80">
        <f t="shared" si="26"/>
        <v>41</v>
      </c>
      <c r="BN75" s="80">
        <f t="shared" si="27"/>
        <v>30</v>
      </c>
      <c r="BO75" s="80">
        <f t="shared" si="23"/>
        <v>0.2407407407407407</v>
      </c>
      <c r="BP75" s="80">
        <f t="shared" si="24"/>
        <v>0.6875</v>
      </c>
      <c r="BQ75" s="80">
        <f t="shared" si="25"/>
        <v>0</v>
      </c>
    </row>
    <row r="76" spans="1:69" ht="15.75" x14ac:dyDescent="0.5">
      <c r="A76" s="83">
        <v>9</v>
      </c>
      <c r="B76" s="82">
        <v>39</v>
      </c>
      <c r="C76" s="84">
        <v>0.10299999999999999</v>
      </c>
      <c r="D76" s="82">
        <v>89</v>
      </c>
      <c r="E76" s="82">
        <v>5</v>
      </c>
      <c r="F76" s="29">
        <v>0</v>
      </c>
      <c r="G76" s="82">
        <v>40</v>
      </c>
      <c r="H76" s="82">
        <v>20</v>
      </c>
      <c r="I76" s="82">
        <v>2</v>
      </c>
      <c r="J76" s="80">
        <v>1</v>
      </c>
      <c r="K76" s="30">
        <v>176</v>
      </c>
      <c r="L76" s="82">
        <v>1</v>
      </c>
      <c r="O76">
        <v>10.7</v>
      </c>
      <c r="P76">
        <v>53</v>
      </c>
      <c r="Q76">
        <v>1.018</v>
      </c>
      <c r="R76">
        <v>134</v>
      </c>
      <c r="S76">
        <v>1</v>
      </c>
      <c r="T76">
        <v>1</v>
      </c>
      <c r="U76">
        <v>36</v>
      </c>
      <c r="V76">
        <v>10</v>
      </c>
      <c r="W76">
        <v>4</v>
      </c>
      <c r="X76">
        <v>0</v>
      </c>
      <c r="Y76">
        <v>182</v>
      </c>
      <c r="Z76" s="106">
        <v>0</v>
      </c>
      <c r="AA76" s="107">
        <v>1</v>
      </c>
      <c r="AB76" s="108">
        <f t="shared" si="15"/>
        <v>1</v>
      </c>
      <c r="AC76" s="80">
        <f t="shared" si="16"/>
        <v>0</v>
      </c>
      <c r="AD76" s="80">
        <f t="shared" si="17"/>
        <v>0.64520923633382166</v>
      </c>
      <c r="AE76" s="106">
        <f t="shared" si="18"/>
        <v>0.64520923633382166</v>
      </c>
      <c r="AF76" s="108">
        <f t="shared" si="19"/>
        <v>0.35479076366617834</v>
      </c>
      <c r="AG76" s="106">
        <f t="shared" si="20"/>
        <v>-1.0362270613935169</v>
      </c>
      <c r="AH76" s="108">
        <f t="shared" si="21"/>
        <v>0</v>
      </c>
      <c r="AI76" s="80">
        <f t="shared" si="22"/>
        <v>1.8185626639956651</v>
      </c>
      <c r="BJ76">
        <v>0.649401516540832</v>
      </c>
      <c r="BK76">
        <v>0</v>
      </c>
      <c r="BL76">
        <v>1</v>
      </c>
      <c r="BM76" s="80">
        <f t="shared" si="26"/>
        <v>41</v>
      </c>
      <c r="BN76" s="80">
        <f t="shared" si="27"/>
        <v>31</v>
      </c>
      <c r="BO76" s="80">
        <f t="shared" si="23"/>
        <v>0.2407407407407407</v>
      </c>
      <c r="BP76" s="80">
        <f t="shared" si="24"/>
        <v>0.67708333333333326</v>
      </c>
      <c r="BQ76" s="80">
        <f t="shared" si="25"/>
        <v>0</v>
      </c>
    </row>
    <row r="77" spans="1:69" ht="15.75" x14ac:dyDescent="0.5">
      <c r="A77" s="83">
        <v>15.5</v>
      </c>
      <c r="B77" s="82">
        <v>75</v>
      </c>
      <c r="C77" s="84">
        <v>0.185</v>
      </c>
      <c r="D77" s="82">
        <v>166</v>
      </c>
      <c r="E77" s="82">
        <v>5</v>
      </c>
      <c r="F77" s="29">
        <v>0</v>
      </c>
      <c r="G77" s="82">
        <v>29</v>
      </c>
      <c r="H77" s="82">
        <v>15</v>
      </c>
      <c r="I77" s="82">
        <v>1</v>
      </c>
      <c r="J77" s="80">
        <v>1</v>
      </c>
      <c r="K77" s="30">
        <v>187</v>
      </c>
      <c r="L77" s="82">
        <v>0</v>
      </c>
      <c r="O77">
        <v>10.7</v>
      </c>
      <c r="P77">
        <v>62</v>
      </c>
      <c r="Q77">
        <v>0.879</v>
      </c>
      <c r="R77">
        <v>118</v>
      </c>
      <c r="S77">
        <v>3</v>
      </c>
      <c r="T77">
        <v>1</v>
      </c>
      <c r="U77">
        <v>31</v>
      </c>
      <c r="V77">
        <v>10</v>
      </c>
      <c r="W77">
        <v>2</v>
      </c>
      <c r="X77">
        <v>1</v>
      </c>
      <c r="Y77">
        <v>180</v>
      </c>
      <c r="Z77" s="106">
        <v>0</v>
      </c>
      <c r="AA77" s="107">
        <v>1</v>
      </c>
      <c r="AB77" s="108">
        <f t="shared" si="15"/>
        <v>1</v>
      </c>
      <c r="AC77" s="80">
        <f t="shared" si="16"/>
        <v>0</v>
      </c>
      <c r="AD77" s="80">
        <f t="shared" si="17"/>
        <v>0.64356696683178505</v>
      </c>
      <c r="AE77" s="106">
        <f t="shared" si="18"/>
        <v>0.64356696683178505</v>
      </c>
      <c r="AF77" s="108">
        <f t="shared" si="19"/>
        <v>0.35643303316821495</v>
      </c>
      <c r="AG77" s="106">
        <f t="shared" si="20"/>
        <v>-1.0316089020233641</v>
      </c>
      <c r="AH77" s="108">
        <f t="shared" si="21"/>
        <v>0</v>
      </c>
      <c r="AI77" s="80">
        <f t="shared" si="22"/>
        <v>1.8055761025046748</v>
      </c>
      <c r="BJ77">
        <v>0.65881728969669695</v>
      </c>
      <c r="BK77">
        <v>0</v>
      </c>
      <c r="BL77">
        <v>1</v>
      </c>
      <c r="BM77" s="80">
        <f t="shared" si="26"/>
        <v>41</v>
      </c>
      <c r="BN77" s="80">
        <f t="shared" si="27"/>
        <v>32</v>
      </c>
      <c r="BO77" s="80">
        <f t="shared" si="23"/>
        <v>0.2407407407407407</v>
      </c>
      <c r="BP77" s="80">
        <f t="shared" si="24"/>
        <v>0.66666666666666674</v>
      </c>
      <c r="BQ77" s="80">
        <f t="shared" si="25"/>
        <v>0</v>
      </c>
    </row>
    <row r="78" spans="1:69" ht="15.75" x14ac:dyDescent="0.5">
      <c r="A78" s="83">
        <v>10.4</v>
      </c>
      <c r="B78" s="82">
        <v>51</v>
      </c>
      <c r="C78" s="84">
        <v>0.63600000000000001</v>
      </c>
      <c r="D78" s="82">
        <v>118</v>
      </c>
      <c r="E78" s="82">
        <v>3</v>
      </c>
      <c r="F78" s="29">
        <v>0</v>
      </c>
      <c r="G78" s="82">
        <v>32</v>
      </c>
      <c r="H78" s="82">
        <v>10</v>
      </c>
      <c r="I78" s="82">
        <v>2</v>
      </c>
      <c r="J78" s="80">
        <v>1</v>
      </c>
      <c r="K78" s="30">
        <v>180</v>
      </c>
      <c r="L78" s="82">
        <v>1</v>
      </c>
      <c r="O78">
        <v>10.9</v>
      </c>
      <c r="P78">
        <v>56</v>
      </c>
      <c r="Q78">
        <v>1.9990000000000001</v>
      </c>
      <c r="R78">
        <v>75</v>
      </c>
      <c r="S78">
        <v>0</v>
      </c>
      <c r="T78">
        <v>1</v>
      </c>
      <c r="U78">
        <v>49</v>
      </c>
      <c r="V78">
        <v>7</v>
      </c>
      <c r="W78">
        <v>4</v>
      </c>
      <c r="X78">
        <v>0</v>
      </c>
      <c r="Y78">
        <v>189</v>
      </c>
      <c r="Z78" s="106">
        <v>0</v>
      </c>
      <c r="AA78" s="107">
        <v>1</v>
      </c>
      <c r="AB78" s="108">
        <f t="shared" si="15"/>
        <v>1</v>
      </c>
      <c r="AC78" s="80">
        <f t="shared" si="16"/>
        <v>0</v>
      </c>
      <c r="AD78" s="80">
        <f t="shared" si="17"/>
        <v>0.26944253375506416</v>
      </c>
      <c r="AE78" s="106">
        <f t="shared" si="18"/>
        <v>0.26944253375506416</v>
      </c>
      <c r="AF78" s="108">
        <f t="shared" si="19"/>
        <v>0.73055746624493589</v>
      </c>
      <c r="AG78" s="106">
        <f t="shared" si="20"/>
        <v>-0.31394738388350357</v>
      </c>
      <c r="AH78" s="108">
        <f t="shared" si="21"/>
        <v>100</v>
      </c>
      <c r="AI78" s="80">
        <f t="shared" si="22"/>
        <v>0.36881771278034881</v>
      </c>
      <c r="BJ78">
        <v>0.66676773874102313</v>
      </c>
      <c r="BK78">
        <v>0</v>
      </c>
      <c r="BL78">
        <v>1</v>
      </c>
      <c r="BM78" s="80">
        <f t="shared" si="26"/>
        <v>41</v>
      </c>
      <c r="BN78" s="80">
        <f t="shared" si="27"/>
        <v>33</v>
      </c>
      <c r="BO78" s="80">
        <f t="shared" si="23"/>
        <v>0.2407407407407407</v>
      </c>
      <c r="BP78" s="80">
        <f t="shared" si="24"/>
        <v>0.65625</v>
      </c>
      <c r="BQ78" s="80">
        <f t="shared" si="25"/>
        <v>0</v>
      </c>
    </row>
    <row r="79" spans="1:69" ht="15.75" x14ac:dyDescent="0.5">
      <c r="A79" s="83">
        <v>12.7</v>
      </c>
      <c r="B79" s="82">
        <v>51</v>
      </c>
      <c r="C79" s="84">
        <v>0.17199999999999999</v>
      </c>
      <c r="D79" s="82">
        <v>117</v>
      </c>
      <c r="E79" s="82">
        <v>5</v>
      </c>
      <c r="F79" s="29">
        <v>1</v>
      </c>
      <c r="G79" s="82">
        <v>33</v>
      </c>
      <c r="H79" s="82">
        <v>11</v>
      </c>
      <c r="I79" s="82">
        <v>5</v>
      </c>
      <c r="J79" s="80">
        <v>0</v>
      </c>
      <c r="K79" s="30">
        <v>184</v>
      </c>
      <c r="L79" s="82">
        <v>1</v>
      </c>
      <c r="O79">
        <v>11</v>
      </c>
      <c r="P79">
        <v>51</v>
      </c>
      <c r="Q79">
        <v>1.0840000000000001</v>
      </c>
      <c r="R79">
        <v>181</v>
      </c>
      <c r="S79">
        <v>2</v>
      </c>
      <c r="T79">
        <v>1</v>
      </c>
      <c r="U79">
        <v>53</v>
      </c>
      <c r="V79">
        <v>9</v>
      </c>
      <c r="W79">
        <v>4</v>
      </c>
      <c r="X79">
        <v>0</v>
      </c>
      <c r="Y79">
        <v>170</v>
      </c>
      <c r="Z79" s="106">
        <v>0</v>
      </c>
      <c r="AA79" s="107">
        <v>1</v>
      </c>
      <c r="AB79" s="108">
        <f t="shared" si="15"/>
        <v>1</v>
      </c>
      <c r="AC79" s="80">
        <f t="shared" si="16"/>
        <v>0</v>
      </c>
      <c r="AD79" s="80">
        <f t="shared" si="17"/>
        <v>0.2447431983644201</v>
      </c>
      <c r="AE79" s="106">
        <f t="shared" si="18"/>
        <v>0.2447431983644201</v>
      </c>
      <c r="AF79" s="108">
        <f t="shared" si="19"/>
        <v>0.75525680163557984</v>
      </c>
      <c r="AG79" s="106">
        <f t="shared" si="20"/>
        <v>-0.28069745294911547</v>
      </c>
      <c r="AH79" s="108">
        <f t="shared" si="21"/>
        <v>100</v>
      </c>
      <c r="AI79" s="80">
        <f t="shared" si="22"/>
        <v>0.32405295501398418</v>
      </c>
      <c r="BJ79">
        <v>0.66724735862779416</v>
      </c>
      <c r="BK79">
        <v>0</v>
      </c>
      <c r="BL79">
        <v>1</v>
      </c>
      <c r="BM79" s="80">
        <f t="shared" si="26"/>
        <v>41</v>
      </c>
      <c r="BN79" s="80">
        <f t="shared" si="27"/>
        <v>34</v>
      </c>
      <c r="BO79" s="80">
        <f t="shared" si="23"/>
        <v>0.2407407407407407</v>
      </c>
      <c r="BP79" s="80">
        <f t="shared" si="24"/>
        <v>0.64583333333333326</v>
      </c>
      <c r="BQ79" s="80">
        <f t="shared" si="25"/>
        <v>0</v>
      </c>
    </row>
    <row r="80" spans="1:69" ht="15.75" x14ac:dyDescent="0.5">
      <c r="A80" s="83">
        <v>14</v>
      </c>
      <c r="B80" s="82">
        <v>74</v>
      </c>
      <c r="C80" s="84">
        <v>4.3999999999999997E-2</v>
      </c>
      <c r="D80" s="82">
        <v>175</v>
      </c>
      <c r="E80" s="82">
        <v>3</v>
      </c>
      <c r="F80" s="29">
        <v>1</v>
      </c>
      <c r="G80" s="82">
        <v>39</v>
      </c>
      <c r="H80" s="82">
        <v>7</v>
      </c>
      <c r="I80" s="82">
        <v>3</v>
      </c>
      <c r="J80" s="80">
        <v>0</v>
      </c>
      <c r="K80" s="30">
        <v>187</v>
      </c>
      <c r="L80" s="82">
        <v>1</v>
      </c>
      <c r="O80">
        <v>11.1</v>
      </c>
      <c r="P80">
        <v>65</v>
      </c>
      <c r="Q80">
        <v>0.159</v>
      </c>
      <c r="R80">
        <v>144</v>
      </c>
      <c r="S80">
        <v>2</v>
      </c>
      <c r="T80">
        <v>1</v>
      </c>
      <c r="U80">
        <v>47</v>
      </c>
      <c r="V80">
        <v>14</v>
      </c>
      <c r="W80">
        <v>3</v>
      </c>
      <c r="X80">
        <v>1</v>
      </c>
      <c r="Y80">
        <v>174</v>
      </c>
      <c r="Z80" s="106">
        <v>0</v>
      </c>
      <c r="AA80" s="107">
        <v>1</v>
      </c>
      <c r="AB80" s="108">
        <f t="shared" si="15"/>
        <v>1</v>
      </c>
      <c r="AC80" s="80">
        <f t="shared" si="16"/>
        <v>0</v>
      </c>
      <c r="AD80" s="80">
        <f t="shared" si="17"/>
        <v>0.1765902764567904</v>
      </c>
      <c r="AE80" s="106">
        <f t="shared" si="18"/>
        <v>0.1765902764567904</v>
      </c>
      <c r="AF80" s="108">
        <f t="shared" si="19"/>
        <v>0.82340972354320963</v>
      </c>
      <c r="AG80" s="106">
        <f t="shared" si="20"/>
        <v>-0.19430136070074452</v>
      </c>
      <c r="AH80" s="108">
        <f t="shared" si="21"/>
        <v>100</v>
      </c>
      <c r="AI80" s="80">
        <f t="shared" si="22"/>
        <v>0.21446221899943785</v>
      </c>
      <c r="BJ80">
        <v>0.6719232122255111</v>
      </c>
      <c r="BK80">
        <v>0</v>
      </c>
      <c r="BL80">
        <v>1</v>
      </c>
      <c r="BM80" s="80">
        <f t="shared" si="26"/>
        <v>41</v>
      </c>
      <c r="BN80" s="80">
        <f t="shared" si="27"/>
        <v>35</v>
      </c>
      <c r="BO80" s="80">
        <f t="shared" si="23"/>
        <v>0.2407407407407407</v>
      </c>
      <c r="BP80" s="80">
        <f t="shared" si="24"/>
        <v>0.63541666666666674</v>
      </c>
      <c r="BQ80" s="80">
        <f t="shared" si="25"/>
        <v>0</v>
      </c>
    </row>
    <row r="81" spans="1:69" ht="15.75" x14ac:dyDescent="0.5">
      <c r="A81" s="83">
        <v>9.4</v>
      </c>
      <c r="B81" s="82">
        <v>50</v>
      </c>
      <c r="C81" s="84">
        <v>1.5449999999999999</v>
      </c>
      <c r="D81" s="82">
        <v>102</v>
      </c>
      <c r="E81" s="82">
        <v>3</v>
      </c>
      <c r="F81" s="29">
        <v>0</v>
      </c>
      <c r="G81" s="82">
        <v>41</v>
      </c>
      <c r="H81" s="82">
        <v>10</v>
      </c>
      <c r="I81" s="82">
        <v>3</v>
      </c>
      <c r="J81" s="80">
        <v>1</v>
      </c>
      <c r="K81" s="30">
        <v>169</v>
      </c>
      <c r="L81" s="82">
        <v>1</v>
      </c>
      <c r="O81">
        <v>11.1</v>
      </c>
      <c r="P81">
        <v>70</v>
      </c>
      <c r="Q81">
        <v>0.40799999999999997</v>
      </c>
      <c r="R81">
        <v>175</v>
      </c>
      <c r="S81">
        <v>2</v>
      </c>
      <c r="T81">
        <v>0</v>
      </c>
      <c r="U81">
        <v>42</v>
      </c>
      <c r="V81">
        <v>7</v>
      </c>
      <c r="W81">
        <v>6</v>
      </c>
      <c r="X81">
        <v>0</v>
      </c>
      <c r="Y81">
        <v>168</v>
      </c>
      <c r="Z81" s="106">
        <v>0</v>
      </c>
      <c r="AA81" s="107">
        <v>1</v>
      </c>
      <c r="AB81" s="108">
        <f t="shared" si="15"/>
        <v>1</v>
      </c>
      <c r="AC81" s="80">
        <f t="shared" si="16"/>
        <v>0</v>
      </c>
      <c r="AD81" s="80">
        <f t="shared" si="17"/>
        <v>0.55614386474455557</v>
      </c>
      <c r="AE81" s="106">
        <f t="shared" si="18"/>
        <v>0.55614386474455557</v>
      </c>
      <c r="AF81" s="108">
        <f t="shared" si="19"/>
        <v>0.44385613525544443</v>
      </c>
      <c r="AG81" s="106">
        <f t="shared" si="20"/>
        <v>-0.81225478875058088</v>
      </c>
      <c r="AH81" s="108">
        <f t="shared" si="21"/>
        <v>0</v>
      </c>
      <c r="AI81" s="80">
        <f t="shared" si="22"/>
        <v>1.2529822628777865</v>
      </c>
      <c r="BJ81">
        <v>0.67652268137227745</v>
      </c>
      <c r="BK81">
        <v>0</v>
      </c>
      <c r="BL81">
        <v>1</v>
      </c>
      <c r="BM81" s="80">
        <f t="shared" si="26"/>
        <v>41</v>
      </c>
      <c r="BN81" s="80">
        <f t="shared" si="27"/>
        <v>36</v>
      </c>
      <c r="BO81" s="80">
        <f t="shared" si="23"/>
        <v>0.2407407407407407</v>
      </c>
      <c r="BP81" s="80">
        <f t="shared" si="24"/>
        <v>0.625</v>
      </c>
      <c r="BQ81" s="80">
        <f t="shared" si="25"/>
        <v>0</v>
      </c>
    </row>
    <row r="82" spans="1:69" ht="15.75" x14ac:dyDescent="0.5">
      <c r="A82" s="83">
        <v>14</v>
      </c>
      <c r="B82" s="82">
        <v>70</v>
      </c>
      <c r="C82" s="84">
        <v>0.29099999999999998</v>
      </c>
      <c r="D82" s="82">
        <v>182</v>
      </c>
      <c r="E82" s="82">
        <v>3</v>
      </c>
      <c r="F82" s="29">
        <v>1</v>
      </c>
      <c r="G82" s="82">
        <v>31</v>
      </c>
      <c r="H82" s="82">
        <v>6</v>
      </c>
      <c r="I82" s="82">
        <v>2</v>
      </c>
      <c r="J82" s="80">
        <v>1</v>
      </c>
      <c r="K82" s="30">
        <v>173</v>
      </c>
      <c r="L82" s="82">
        <v>1</v>
      </c>
      <c r="O82">
        <v>11.2</v>
      </c>
      <c r="P82">
        <v>70</v>
      </c>
      <c r="Q82">
        <v>4.8000000000000001E-2</v>
      </c>
      <c r="R82">
        <v>197</v>
      </c>
      <c r="S82">
        <v>4</v>
      </c>
      <c r="T82">
        <v>1</v>
      </c>
      <c r="U82">
        <v>35</v>
      </c>
      <c r="V82">
        <v>11</v>
      </c>
      <c r="W82">
        <v>3</v>
      </c>
      <c r="X82">
        <v>0</v>
      </c>
      <c r="Y82">
        <v>172</v>
      </c>
      <c r="Z82" s="106">
        <v>1</v>
      </c>
      <c r="AA82" s="107">
        <v>0</v>
      </c>
      <c r="AB82" s="108">
        <f t="shared" si="15"/>
        <v>1</v>
      </c>
      <c r="AC82" s="80">
        <f t="shared" si="16"/>
        <v>1</v>
      </c>
      <c r="AD82" s="80">
        <f t="shared" si="17"/>
        <v>0.90928425589255302</v>
      </c>
      <c r="AE82" s="106">
        <f t="shared" si="18"/>
        <v>0.90928425589255302</v>
      </c>
      <c r="AF82" s="108">
        <f t="shared" si="19"/>
        <v>9.0715744107446983E-2</v>
      </c>
      <c r="AG82" s="106">
        <f t="shared" si="20"/>
        <v>-9.509752093601663E-2</v>
      </c>
      <c r="AH82" s="108">
        <f t="shared" si="21"/>
        <v>100</v>
      </c>
      <c r="AI82" s="80">
        <f t="shared" si="22"/>
        <v>9.9766100116184739E-2</v>
      </c>
      <c r="BJ82">
        <v>0.6794669813407086</v>
      </c>
      <c r="BK82">
        <v>0</v>
      </c>
      <c r="BL82">
        <v>1</v>
      </c>
      <c r="BM82" s="80">
        <f t="shared" si="26"/>
        <v>41</v>
      </c>
      <c r="BN82" s="80">
        <f t="shared" si="27"/>
        <v>37</v>
      </c>
      <c r="BO82" s="80">
        <f t="shared" si="23"/>
        <v>0.2407407407407407</v>
      </c>
      <c r="BP82" s="80">
        <f t="shared" si="24"/>
        <v>0.61458333333333326</v>
      </c>
      <c r="BQ82" s="80">
        <f t="shared" si="25"/>
        <v>1.1381172839506154E-2</v>
      </c>
    </row>
    <row r="83" spans="1:69" ht="15.75" x14ac:dyDescent="0.5">
      <c r="A83" s="83">
        <v>15.9</v>
      </c>
      <c r="B83" s="82">
        <v>66</v>
      </c>
      <c r="C83" s="84">
        <v>9.1999999999999998E-2</v>
      </c>
      <c r="D83" s="82">
        <v>230</v>
      </c>
      <c r="E83" s="82">
        <v>4</v>
      </c>
      <c r="F83" s="29">
        <v>0</v>
      </c>
      <c r="G83" s="82">
        <v>43</v>
      </c>
      <c r="H83" s="82">
        <v>12</v>
      </c>
      <c r="I83" s="82">
        <v>3</v>
      </c>
      <c r="J83" s="80">
        <v>0</v>
      </c>
      <c r="K83" s="30">
        <v>174</v>
      </c>
      <c r="L83" s="82">
        <v>0</v>
      </c>
      <c r="O83">
        <v>11.3</v>
      </c>
      <c r="P83">
        <v>72</v>
      </c>
      <c r="Q83">
        <v>1.496</v>
      </c>
      <c r="R83">
        <v>139</v>
      </c>
      <c r="S83">
        <v>2</v>
      </c>
      <c r="T83">
        <v>1</v>
      </c>
      <c r="U83">
        <v>36</v>
      </c>
      <c r="V83">
        <v>6</v>
      </c>
      <c r="W83">
        <v>3</v>
      </c>
      <c r="X83">
        <v>0</v>
      </c>
      <c r="Y83">
        <v>184</v>
      </c>
      <c r="Z83" s="106">
        <v>1</v>
      </c>
      <c r="AA83" s="107">
        <v>0</v>
      </c>
      <c r="AB83" s="108">
        <f t="shared" si="15"/>
        <v>1</v>
      </c>
      <c r="AC83" s="80">
        <f t="shared" si="16"/>
        <v>1</v>
      </c>
      <c r="AD83" s="80">
        <f t="shared" si="17"/>
        <v>0.87131359483891535</v>
      </c>
      <c r="AE83" s="106">
        <f t="shared" si="18"/>
        <v>0.87131359483891535</v>
      </c>
      <c r="AF83" s="108">
        <f t="shared" si="19"/>
        <v>0.12868640516108465</v>
      </c>
      <c r="AG83" s="106">
        <f t="shared" si="20"/>
        <v>-0.13775332692972692</v>
      </c>
      <c r="AH83" s="108">
        <f t="shared" si="21"/>
        <v>100</v>
      </c>
      <c r="AI83" s="80">
        <f t="shared" si="22"/>
        <v>0.14769241054350316</v>
      </c>
      <c r="BJ83">
        <v>0.68179206700066819</v>
      </c>
      <c r="BK83">
        <v>1</v>
      </c>
      <c r="BL83">
        <v>0</v>
      </c>
      <c r="BM83" s="80">
        <f t="shared" si="26"/>
        <v>42</v>
      </c>
      <c r="BN83" s="80">
        <f t="shared" si="27"/>
        <v>37</v>
      </c>
      <c r="BO83" s="80">
        <f t="shared" si="23"/>
        <v>0.22222222222222221</v>
      </c>
      <c r="BP83" s="80">
        <f t="shared" si="24"/>
        <v>0.61458333333333326</v>
      </c>
      <c r="BQ83" s="80">
        <f t="shared" si="25"/>
        <v>0</v>
      </c>
    </row>
    <row r="84" spans="1:69" ht="15.75" x14ac:dyDescent="0.5">
      <c r="A84" s="83">
        <v>7.5</v>
      </c>
      <c r="B84" s="82">
        <v>43</v>
      </c>
      <c r="C84" s="84">
        <v>0.48</v>
      </c>
      <c r="D84" s="82">
        <v>59</v>
      </c>
      <c r="E84" s="82">
        <v>3</v>
      </c>
      <c r="F84" s="29">
        <v>0</v>
      </c>
      <c r="G84" s="82">
        <v>30</v>
      </c>
      <c r="H84" s="82">
        <v>4</v>
      </c>
      <c r="I84" s="82">
        <v>2</v>
      </c>
      <c r="J84" s="80">
        <v>0</v>
      </c>
      <c r="K84" s="30">
        <v>175</v>
      </c>
      <c r="L84" s="82">
        <v>0</v>
      </c>
      <c r="O84">
        <v>11.4</v>
      </c>
      <c r="P84">
        <v>58</v>
      </c>
      <c r="Q84">
        <v>1.3360000000000001</v>
      </c>
      <c r="R84">
        <v>150</v>
      </c>
      <c r="S84">
        <v>2</v>
      </c>
      <c r="T84">
        <v>1</v>
      </c>
      <c r="U84">
        <v>38</v>
      </c>
      <c r="V84">
        <v>9</v>
      </c>
      <c r="W84">
        <v>2</v>
      </c>
      <c r="X84">
        <v>1</v>
      </c>
      <c r="Y84">
        <v>183</v>
      </c>
      <c r="Z84" s="106">
        <v>0</v>
      </c>
      <c r="AA84" s="107">
        <v>1</v>
      </c>
      <c r="AB84" s="108">
        <f t="shared" si="15"/>
        <v>1</v>
      </c>
      <c r="AC84" s="80">
        <f t="shared" si="16"/>
        <v>0</v>
      </c>
      <c r="AD84" s="80">
        <f t="shared" si="17"/>
        <v>0.48616248290184411</v>
      </c>
      <c r="AE84" s="106">
        <f t="shared" si="18"/>
        <v>0.48616248290184411</v>
      </c>
      <c r="AF84" s="108">
        <f t="shared" si="19"/>
        <v>0.51383751709815595</v>
      </c>
      <c r="AG84" s="106">
        <f t="shared" si="20"/>
        <v>-0.66584817809675001</v>
      </c>
      <c r="AH84" s="108">
        <f t="shared" si="21"/>
        <v>100</v>
      </c>
      <c r="AI84" s="80">
        <f t="shared" si="22"/>
        <v>0.94614049524331401</v>
      </c>
      <c r="BJ84">
        <v>0.68384246067080212</v>
      </c>
      <c r="BK84">
        <v>0</v>
      </c>
      <c r="BL84">
        <v>1</v>
      </c>
      <c r="BM84" s="80">
        <f t="shared" si="26"/>
        <v>42</v>
      </c>
      <c r="BN84" s="80">
        <f t="shared" si="27"/>
        <v>38</v>
      </c>
      <c r="BO84" s="80">
        <f t="shared" si="23"/>
        <v>0.22222222222222221</v>
      </c>
      <c r="BP84" s="80">
        <f t="shared" si="24"/>
        <v>0.60416666666666674</v>
      </c>
      <c r="BQ84" s="80">
        <f t="shared" si="25"/>
        <v>0</v>
      </c>
    </row>
    <row r="85" spans="1:69" ht="15.75" x14ac:dyDescent="0.5">
      <c r="A85" s="83">
        <v>8.1</v>
      </c>
      <c r="B85" s="82">
        <v>49</v>
      </c>
      <c r="C85" s="84">
        <v>0.98299999999999998</v>
      </c>
      <c r="D85" s="82">
        <v>71</v>
      </c>
      <c r="E85" s="82">
        <v>4</v>
      </c>
      <c r="F85" s="29">
        <v>0</v>
      </c>
      <c r="G85" s="82">
        <v>39</v>
      </c>
      <c r="H85" s="82">
        <v>7</v>
      </c>
      <c r="I85" s="82">
        <v>3</v>
      </c>
      <c r="J85" s="80">
        <v>0</v>
      </c>
      <c r="K85" s="30">
        <v>180</v>
      </c>
      <c r="L85" s="82">
        <v>1</v>
      </c>
      <c r="O85">
        <v>11.4</v>
      </c>
      <c r="P85">
        <v>65</v>
      </c>
      <c r="Q85">
        <v>0.27500000000000002</v>
      </c>
      <c r="R85">
        <v>139</v>
      </c>
      <c r="S85">
        <v>1</v>
      </c>
      <c r="T85">
        <v>1</v>
      </c>
      <c r="U85">
        <v>34</v>
      </c>
      <c r="V85">
        <v>11</v>
      </c>
      <c r="W85">
        <v>2</v>
      </c>
      <c r="X85">
        <v>1</v>
      </c>
      <c r="Y85">
        <v>174</v>
      </c>
      <c r="Z85" s="106">
        <v>0</v>
      </c>
      <c r="AA85" s="107">
        <v>1</v>
      </c>
      <c r="AB85" s="108">
        <f t="shared" si="15"/>
        <v>1</v>
      </c>
      <c r="AC85" s="80">
        <f t="shared" si="16"/>
        <v>0</v>
      </c>
      <c r="AD85" s="80">
        <f t="shared" si="17"/>
        <v>0.27318773398456864</v>
      </c>
      <c r="AE85" s="106">
        <f t="shared" si="18"/>
        <v>0.27318773398456864</v>
      </c>
      <c r="AF85" s="108">
        <f t="shared" si="19"/>
        <v>0.72681226601543136</v>
      </c>
      <c r="AG85" s="106">
        <f t="shared" si="20"/>
        <v>-0.31908706586143171</v>
      </c>
      <c r="AH85" s="108">
        <f t="shared" si="21"/>
        <v>100</v>
      </c>
      <c r="AI85" s="80">
        <f t="shared" si="22"/>
        <v>0.37587111109482629</v>
      </c>
      <c r="BJ85">
        <v>0.69167268002411697</v>
      </c>
      <c r="BK85">
        <v>0</v>
      </c>
      <c r="BL85">
        <v>1</v>
      </c>
      <c r="BM85" s="80">
        <f t="shared" si="26"/>
        <v>42</v>
      </c>
      <c r="BN85" s="80">
        <f t="shared" si="27"/>
        <v>39</v>
      </c>
      <c r="BO85" s="80">
        <f t="shared" si="23"/>
        <v>0.22222222222222221</v>
      </c>
      <c r="BP85" s="80">
        <f t="shared" si="24"/>
        <v>0.59375</v>
      </c>
      <c r="BQ85" s="80">
        <f t="shared" si="25"/>
        <v>0</v>
      </c>
    </row>
    <row r="86" spans="1:69" ht="15.75" x14ac:dyDescent="0.5">
      <c r="A86" s="83">
        <v>10.3</v>
      </c>
      <c r="B86" s="82">
        <v>49</v>
      </c>
      <c r="C86" s="84">
        <v>1.881</v>
      </c>
      <c r="D86" s="82">
        <v>46</v>
      </c>
      <c r="E86" s="82">
        <v>1</v>
      </c>
      <c r="F86" s="29">
        <v>1</v>
      </c>
      <c r="G86" s="82">
        <v>46</v>
      </c>
      <c r="H86" s="82">
        <v>9</v>
      </c>
      <c r="I86" s="82">
        <v>3</v>
      </c>
      <c r="J86" s="80">
        <v>0</v>
      </c>
      <c r="K86" s="30">
        <v>194</v>
      </c>
      <c r="L86" s="82">
        <v>0</v>
      </c>
      <c r="O86">
        <v>11.4</v>
      </c>
      <c r="P86">
        <v>96</v>
      </c>
      <c r="Q86">
        <v>0.83099999999999996</v>
      </c>
      <c r="R86">
        <v>199</v>
      </c>
      <c r="S86">
        <v>3</v>
      </c>
      <c r="T86">
        <v>0</v>
      </c>
      <c r="U86">
        <v>44</v>
      </c>
      <c r="V86">
        <v>10</v>
      </c>
      <c r="W86">
        <v>4</v>
      </c>
      <c r="X86">
        <v>0</v>
      </c>
      <c r="Y86">
        <v>168</v>
      </c>
      <c r="Z86" s="106">
        <v>1</v>
      </c>
      <c r="AA86" s="107">
        <v>0</v>
      </c>
      <c r="AB86" s="108">
        <f t="shared" si="15"/>
        <v>1</v>
      </c>
      <c r="AC86" s="80">
        <f t="shared" si="16"/>
        <v>1</v>
      </c>
      <c r="AD86" s="80">
        <f t="shared" si="17"/>
        <v>0.94834944286643863</v>
      </c>
      <c r="AE86" s="106">
        <f t="shared" si="18"/>
        <v>0.94834944286643863</v>
      </c>
      <c r="AF86" s="108">
        <f t="shared" si="19"/>
        <v>5.165055713356137E-2</v>
      </c>
      <c r="AG86" s="106">
        <f t="shared" si="20"/>
        <v>-5.3032234028712946E-2</v>
      </c>
      <c r="AH86" s="108">
        <f t="shared" si="21"/>
        <v>100</v>
      </c>
      <c r="AI86" s="80">
        <f t="shared" si="22"/>
        <v>5.4463634182611742E-2</v>
      </c>
      <c r="BJ86">
        <v>0.69441166127364562</v>
      </c>
      <c r="BK86">
        <v>0</v>
      </c>
      <c r="BL86">
        <v>1</v>
      </c>
      <c r="BM86" s="80">
        <f t="shared" si="26"/>
        <v>42</v>
      </c>
      <c r="BN86" s="80">
        <f t="shared" si="27"/>
        <v>40</v>
      </c>
      <c r="BO86" s="80">
        <f t="shared" si="23"/>
        <v>0.22222222222222221</v>
      </c>
      <c r="BP86" s="80">
        <f t="shared" si="24"/>
        <v>0.58333333333333326</v>
      </c>
      <c r="BQ86" s="80">
        <f t="shared" si="25"/>
        <v>0</v>
      </c>
    </row>
    <row r="87" spans="1:69" ht="15.75" x14ac:dyDescent="0.5">
      <c r="A87" s="83">
        <v>7.7</v>
      </c>
      <c r="B87" s="82">
        <v>46</v>
      </c>
      <c r="C87" s="84">
        <v>2.6259999999999999</v>
      </c>
      <c r="D87" s="82">
        <v>43</v>
      </c>
      <c r="E87" s="82">
        <v>2</v>
      </c>
      <c r="F87" s="29">
        <v>0</v>
      </c>
      <c r="G87" s="82">
        <v>50</v>
      </c>
      <c r="H87" s="82">
        <v>4</v>
      </c>
      <c r="I87" s="82">
        <v>4</v>
      </c>
      <c r="J87" s="80">
        <v>0</v>
      </c>
      <c r="K87" s="30">
        <v>180</v>
      </c>
      <c r="L87" s="82">
        <v>0</v>
      </c>
      <c r="O87">
        <v>11.6</v>
      </c>
      <c r="P87">
        <v>55</v>
      </c>
      <c r="Q87">
        <v>0.73899999999999999</v>
      </c>
      <c r="R87">
        <v>146</v>
      </c>
      <c r="S87">
        <v>3</v>
      </c>
      <c r="T87">
        <v>1</v>
      </c>
      <c r="U87">
        <v>43</v>
      </c>
      <c r="V87">
        <v>11</v>
      </c>
      <c r="W87">
        <v>3</v>
      </c>
      <c r="X87">
        <v>0</v>
      </c>
      <c r="Y87">
        <v>175</v>
      </c>
      <c r="Z87" s="106">
        <v>1</v>
      </c>
      <c r="AA87" s="107">
        <v>0</v>
      </c>
      <c r="AB87" s="108">
        <f t="shared" si="15"/>
        <v>1</v>
      </c>
      <c r="AC87" s="80">
        <f t="shared" si="16"/>
        <v>1</v>
      </c>
      <c r="AD87" s="80">
        <f t="shared" si="17"/>
        <v>0.56201533184365704</v>
      </c>
      <c r="AE87" s="106">
        <f t="shared" si="18"/>
        <v>0.56201533184365704</v>
      </c>
      <c r="AF87" s="108">
        <f t="shared" si="19"/>
        <v>0.43798466815634296</v>
      </c>
      <c r="AG87" s="106">
        <f t="shared" si="20"/>
        <v>-0.57622614859996213</v>
      </c>
      <c r="AH87" s="108">
        <f t="shared" si="21"/>
        <v>100</v>
      </c>
      <c r="AI87" s="80">
        <f t="shared" si="22"/>
        <v>0.77931088947264293</v>
      </c>
      <c r="BJ87">
        <v>0.69844509635818608</v>
      </c>
      <c r="BK87">
        <v>0</v>
      </c>
      <c r="BL87">
        <v>1</v>
      </c>
      <c r="BM87" s="80">
        <f t="shared" si="26"/>
        <v>42</v>
      </c>
      <c r="BN87" s="80">
        <f t="shared" si="27"/>
        <v>41</v>
      </c>
      <c r="BO87" s="80">
        <f t="shared" si="23"/>
        <v>0.22222222222222221</v>
      </c>
      <c r="BP87" s="80">
        <f t="shared" si="24"/>
        <v>0.57291666666666674</v>
      </c>
      <c r="BQ87" s="80">
        <f t="shared" si="25"/>
        <v>1.0609567901234553E-2</v>
      </c>
    </row>
    <row r="88" spans="1:69" ht="15.75" x14ac:dyDescent="0.5">
      <c r="A88" s="83">
        <v>8.5</v>
      </c>
      <c r="B88" s="82">
        <v>53</v>
      </c>
      <c r="C88" s="84">
        <v>0.56799999999999995</v>
      </c>
      <c r="D88" s="82">
        <v>125</v>
      </c>
      <c r="E88" s="82">
        <v>3</v>
      </c>
      <c r="F88" s="29">
        <v>0</v>
      </c>
      <c r="G88" s="82">
        <v>44</v>
      </c>
      <c r="H88" s="82">
        <v>8</v>
      </c>
      <c r="I88" s="82">
        <v>3</v>
      </c>
      <c r="J88" s="80">
        <v>0</v>
      </c>
      <c r="K88" s="30">
        <v>167</v>
      </c>
      <c r="L88" s="82">
        <v>0</v>
      </c>
      <c r="O88">
        <v>11.6</v>
      </c>
      <c r="P88">
        <v>60</v>
      </c>
      <c r="Q88">
        <v>3.2000000000000001E-2</v>
      </c>
      <c r="R88">
        <v>102</v>
      </c>
      <c r="S88">
        <v>5</v>
      </c>
      <c r="T88">
        <v>1</v>
      </c>
      <c r="U88">
        <v>35</v>
      </c>
      <c r="V88">
        <v>8</v>
      </c>
      <c r="W88">
        <v>2</v>
      </c>
      <c r="X88">
        <v>0</v>
      </c>
      <c r="Y88">
        <v>185</v>
      </c>
      <c r="Z88" s="106">
        <v>1</v>
      </c>
      <c r="AA88" s="107">
        <v>0</v>
      </c>
      <c r="AB88" s="108">
        <f t="shared" si="15"/>
        <v>1</v>
      </c>
      <c r="AC88" s="80">
        <f t="shared" si="16"/>
        <v>1</v>
      </c>
      <c r="AD88" s="80">
        <f t="shared" si="17"/>
        <v>0.80204696845677381</v>
      </c>
      <c r="AE88" s="106">
        <f t="shared" si="18"/>
        <v>0.80204696845677381</v>
      </c>
      <c r="AF88" s="108">
        <f t="shared" si="19"/>
        <v>0.19795303154322619</v>
      </c>
      <c r="AG88" s="106">
        <f t="shared" si="20"/>
        <v>-0.22058810866987022</v>
      </c>
      <c r="AH88" s="108">
        <f t="shared" si="21"/>
        <v>100</v>
      </c>
      <c r="AI88" s="80">
        <f t="shared" si="22"/>
        <v>0.2468097746496187</v>
      </c>
      <c r="BJ88">
        <v>0.70141114571025887</v>
      </c>
      <c r="BK88">
        <v>1</v>
      </c>
      <c r="BL88">
        <v>0</v>
      </c>
      <c r="BM88" s="80">
        <f t="shared" si="26"/>
        <v>43</v>
      </c>
      <c r="BN88" s="80">
        <f t="shared" si="27"/>
        <v>41</v>
      </c>
      <c r="BO88" s="80">
        <f t="shared" si="23"/>
        <v>0.20370370370370372</v>
      </c>
      <c r="BP88" s="80">
        <f t="shared" si="24"/>
        <v>0.57291666666666674</v>
      </c>
      <c r="BQ88" s="80">
        <f t="shared" si="25"/>
        <v>0</v>
      </c>
    </row>
    <row r="89" spans="1:69" ht="15.75" x14ac:dyDescent="0.5">
      <c r="A89" s="83">
        <v>10.7</v>
      </c>
      <c r="B89" s="82">
        <v>62</v>
      </c>
      <c r="C89" s="84">
        <v>0.879</v>
      </c>
      <c r="D89" s="82">
        <v>118</v>
      </c>
      <c r="E89" s="82">
        <v>3</v>
      </c>
      <c r="F89" s="29">
        <v>1</v>
      </c>
      <c r="G89" s="82">
        <v>31</v>
      </c>
      <c r="H89" s="82">
        <v>10</v>
      </c>
      <c r="I89" s="82">
        <v>2</v>
      </c>
      <c r="J89" s="80">
        <v>1</v>
      </c>
      <c r="K89" s="30">
        <v>180</v>
      </c>
      <c r="L89" s="82">
        <v>0</v>
      </c>
      <c r="O89">
        <v>11.7</v>
      </c>
      <c r="P89">
        <v>82</v>
      </c>
      <c r="Q89">
        <v>0.88800000000000001</v>
      </c>
      <c r="R89">
        <v>202</v>
      </c>
      <c r="S89">
        <v>5</v>
      </c>
      <c r="T89">
        <v>1</v>
      </c>
      <c r="U89">
        <v>40</v>
      </c>
      <c r="V89">
        <v>7</v>
      </c>
      <c r="W89">
        <v>3</v>
      </c>
      <c r="X89">
        <v>1</v>
      </c>
      <c r="Y89">
        <v>163</v>
      </c>
      <c r="Z89" s="106">
        <v>1</v>
      </c>
      <c r="AA89" s="107">
        <v>0</v>
      </c>
      <c r="AB89" s="108">
        <f t="shared" si="15"/>
        <v>1</v>
      </c>
      <c r="AC89" s="80">
        <f t="shared" si="16"/>
        <v>1</v>
      </c>
      <c r="AD89" s="80">
        <f t="shared" si="17"/>
        <v>0.649401516540832</v>
      </c>
      <c r="AE89" s="106">
        <f t="shared" si="18"/>
        <v>0.649401516540832</v>
      </c>
      <c r="AF89" s="108">
        <f t="shared" si="19"/>
        <v>0.350598483459168</v>
      </c>
      <c r="AG89" s="106">
        <f t="shared" si="20"/>
        <v>-0.43170408402071941</v>
      </c>
      <c r="AH89" s="108">
        <f t="shared" si="21"/>
        <v>100</v>
      </c>
      <c r="AI89" s="80">
        <f t="shared" si="22"/>
        <v>0.53987937282114995</v>
      </c>
      <c r="BJ89">
        <v>0.70237731081383892</v>
      </c>
      <c r="BK89">
        <v>0</v>
      </c>
      <c r="BL89">
        <v>1</v>
      </c>
      <c r="BM89" s="80">
        <f t="shared" si="26"/>
        <v>43</v>
      </c>
      <c r="BN89" s="80">
        <f t="shared" si="27"/>
        <v>42</v>
      </c>
      <c r="BO89" s="80">
        <f t="shared" si="23"/>
        <v>0.20370370370370372</v>
      </c>
      <c r="BP89" s="80">
        <f t="shared" si="24"/>
        <v>0.5625</v>
      </c>
      <c r="BQ89" s="80">
        <f t="shared" si="25"/>
        <v>0</v>
      </c>
    </row>
    <row r="90" spans="1:69" ht="15.75" x14ac:dyDescent="0.5">
      <c r="A90" s="83">
        <v>7.4</v>
      </c>
      <c r="B90" s="82">
        <v>51</v>
      </c>
      <c r="C90" s="84">
        <v>1.083</v>
      </c>
      <c r="D90" s="82">
        <v>101</v>
      </c>
      <c r="E90" s="82">
        <v>2</v>
      </c>
      <c r="F90" s="29">
        <v>0</v>
      </c>
      <c r="G90" s="82">
        <v>53</v>
      </c>
      <c r="H90" s="82">
        <v>7</v>
      </c>
      <c r="I90" s="82">
        <v>4</v>
      </c>
      <c r="J90" s="80">
        <v>0</v>
      </c>
      <c r="K90" s="30">
        <v>167</v>
      </c>
      <c r="L90" s="82">
        <v>0</v>
      </c>
      <c r="O90">
        <v>11.8</v>
      </c>
      <c r="P90">
        <v>51</v>
      </c>
      <c r="Q90">
        <v>0.79900000000000004</v>
      </c>
      <c r="R90">
        <v>96</v>
      </c>
      <c r="S90">
        <v>6</v>
      </c>
      <c r="T90">
        <v>1</v>
      </c>
      <c r="U90">
        <v>34</v>
      </c>
      <c r="V90">
        <v>12</v>
      </c>
      <c r="W90">
        <v>2</v>
      </c>
      <c r="X90">
        <v>0</v>
      </c>
      <c r="Y90">
        <v>189</v>
      </c>
      <c r="Z90" s="106">
        <v>1</v>
      </c>
      <c r="AA90" s="107">
        <v>0</v>
      </c>
      <c r="AB90" s="108">
        <f t="shared" si="15"/>
        <v>1</v>
      </c>
      <c r="AC90" s="80">
        <f t="shared" si="16"/>
        <v>1</v>
      </c>
      <c r="AD90" s="80">
        <f t="shared" si="17"/>
        <v>0.93158515010621556</v>
      </c>
      <c r="AE90" s="106">
        <f t="shared" si="18"/>
        <v>0.93158515010621556</v>
      </c>
      <c r="AF90" s="108">
        <f t="shared" si="19"/>
        <v>6.8414849893784435E-2</v>
      </c>
      <c r="AG90" s="106">
        <f t="shared" si="20"/>
        <v>-7.0867681302716326E-2</v>
      </c>
      <c r="AH90" s="108">
        <f t="shared" si="21"/>
        <v>100</v>
      </c>
      <c r="AI90" s="80">
        <f t="shared" si="22"/>
        <v>7.3439180396965384E-2</v>
      </c>
      <c r="BJ90">
        <v>0.7110468684667488</v>
      </c>
      <c r="BK90">
        <v>0</v>
      </c>
      <c r="BL90">
        <v>1</v>
      </c>
      <c r="BM90" s="80">
        <f t="shared" si="26"/>
        <v>43</v>
      </c>
      <c r="BN90" s="80">
        <f t="shared" si="27"/>
        <v>43</v>
      </c>
      <c r="BO90" s="80">
        <f t="shared" si="23"/>
        <v>0.20370370370370372</v>
      </c>
      <c r="BP90" s="80">
        <f t="shared" si="24"/>
        <v>0.55208333333333326</v>
      </c>
      <c r="BQ90" s="80">
        <f t="shared" si="25"/>
        <v>0</v>
      </c>
    </row>
    <row r="91" spans="1:69" ht="15.75" x14ac:dyDescent="0.5">
      <c r="A91" s="83">
        <v>14.8</v>
      </c>
      <c r="B91" s="82">
        <v>70</v>
      </c>
      <c r="C91" s="84">
        <v>0.82799999999999996</v>
      </c>
      <c r="D91" s="82">
        <v>213</v>
      </c>
      <c r="E91" s="82">
        <v>3</v>
      </c>
      <c r="F91" s="29">
        <v>1</v>
      </c>
      <c r="G91" s="82">
        <v>37</v>
      </c>
      <c r="H91" s="82">
        <v>15</v>
      </c>
      <c r="I91" s="82">
        <v>2</v>
      </c>
      <c r="J91" s="80">
        <v>1</v>
      </c>
      <c r="K91" s="30">
        <v>176</v>
      </c>
      <c r="L91" s="82">
        <v>1</v>
      </c>
      <c r="O91">
        <v>11.8</v>
      </c>
      <c r="P91">
        <v>53</v>
      </c>
      <c r="Q91">
        <v>1.512</v>
      </c>
      <c r="R91">
        <v>125</v>
      </c>
      <c r="S91">
        <v>2</v>
      </c>
      <c r="T91">
        <v>0</v>
      </c>
      <c r="U91">
        <v>39</v>
      </c>
      <c r="V91">
        <v>13</v>
      </c>
      <c r="W91">
        <v>2</v>
      </c>
      <c r="X91">
        <v>0</v>
      </c>
      <c r="Y91">
        <v>179</v>
      </c>
      <c r="Z91" s="106">
        <v>1</v>
      </c>
      <c r="AA91" s="107">
        <v>0</v>
      </c>
      <c r="AB91" s="108">
        <f t="shared" si="15"/>
        <v>1</v>
      </c>
      <c r="AC91" s="80">
        <f t="shared" si="16"/>
        <v>1</v>
      </c>
      <c r="AD91" s="80">
        <f t="shared" si="17"/>
        <v>0.83730788815828505</v>
      </c>
      <c r="AE91" s="106">
        <f t="shared" si="18"/>
        <v>0.83730788815828505</v>
      </c>
      <c r="AF91" s="108">
        <f t="shared" si="19"/>
        <v>0.16269211184171495</v>
      </c>
      <c r="AG91" s="106">
        <f t="shared" si="20"/>
        <v>-0.17756342886988974</v>
      </c>
      <c r="AH91" s="108">
        <f t="shared" si="21"/>
        <v>100</v>
      </c>
      <c r="AI91" s="80">
        <f t="shared" si="22"/>
        <v>0.19430380884093565</v>
      </c>
      <c r="BJ91">
        <v>0.71201076971331656</v>
      </c>
      <c r="BK91">
        <v>0</v>
      </c>
      <c r="BL91">
        <v>1</v>
      </c>
      <c r="BM91" s="80">
        <f t="shared" si="26"/>
        <v>43</v>
      </c>
      <c r="BN91" s="80">
        <f t="shared" si="27"/>
        <v>44</v>
      </c>
      <c r="BO91" s="80">
        <f t="shared" si="23"/>
        <v>0.20370370370370372</v>
      </c>
      <c r="BP91" s="80">
        <f t="shared" si="24"/>
        <v>0.54166666666666674</v>
      </c>
      <c r="BQ91" s="80">
        <f t="shared" si="25"/>
        <v>0</v>
      </c>
    </row>
    <row r="92" spans="1:69" ht="15.75" x14ac:dyDescent="0.5">
      <c r="A92" s="83">
        <v>7.3</v>
      </c>
      <c r="B92" s="82">
        <v>56</v>
      </c>
      <c r="C92" s="84">
        <v>1.56</v>
      </c>
      <c r="D92" s="82">
        <v>115</v>
      </c>
      <c r="E92" s="82">
        <v>5</v>
      </c>
      <c r="F92" s="29">
        <v>0</v>
      </c>
      <c r="G92" s="82">
        <v>46</v>
      </c>
      <c r="H92" s="82">
        <v>1</v>
      </c>
      <c r="I92" s="82">
        <v>4</v>
      </c>
      <c r="J92" s="80">
        <v>0</v>
      </c>
      <c r="K92" s="30">
        <v>166</v>
      </c>
      <c r="L92" s="82">
        <v>1</v>
      </c>
      <c r="O92">
        <v>11.8</v>
      </c>
      <c r="P92">
        <v>56</v>
      </c>
      <c r="Q92">
        <v>1.1419999999999999</v>
      </c>
      <c r="R92">
        <v>199</v>
      </c>
      <c r="S92">
        <v>2</v>
      </c>
      <c r="T92">
        <v>1</v>
      </c>
      <c r="U92">
        <v>35</v>
      </c>
      <c r="V92">
        <v>8</v>
      </c>
      <c r="W92">
        <v>2</v>
      </c>
      <c r="X92">
        <v>0</v>
      </c>
      <c r="Y92">
        <v>170</v>
      </c>
      <c r="Z92" s="106">
        <v>1</v>
      </c>
      <c r="AA92" s="107">
        <v>0</v>
      </c>
      <c r="AB92" s="108">
        <f t="shared" si="15"/>
        <v>1</v>
      </c>
      <c r="AC92" s="80">
        <f t="shared" si="16"/>
        <v>1</v>
      </c>
      <c r="AD92" s="80">
        <f t="shared" si="17"/>
        <v>0.74459734790166476</v>
      </c>
      <c r="AE92" s="106">
        <f t="shared" si="18"/>
        <v>0.74459734790166476</v>
      </c>
      <c r="AF92" s="108">
        <f t="shared" si="19"/>
        <v>0.25540265209833524</v>
      </c>
      <c r="AG92" s="106">
        <f t="shared" si="20"/>
        <v>-0.29491167932576379</v>
      </c>
      <c r="AH92" s="108">
        <f t="shared" si="21"/>
        <v>100</v>
      </c>
      <c r="AI92" s="80">
        <f t="shared" si="22"/>
        <v>0.34300773809909535</v>
      </c>
      <c r="BJ92">
        <v>0.71217914700711815</v>
      </c>
      <c r="BK92">
        <v>0</v>
      </c>
      <c r="BL92">
        <v>1</v>
      </c>
      <c r="BM92" s="80">
        <f t="shared" si="26"/>
        <v>43</v>
      </c>
      <c r="BN92" s="80">
        <f t="shared" si="27"/>
        <v>45</v>
      </c>
      <c r="BO92" s="80">
        <f t="shared" si="23"/>
        <v>0.20370370370370372</v>
      </c>
      <c r="BP92" s="80">
        <f t="shared" si="24"/>
        <v>0.53125</v>
      </c>
      <c r="BQ92" s="80">
        <f t="shared" si="25"/>
        <v>0</v>
      </c>
    </row>
    <row r="93" spans="1:69" ht="15.75" x14ac:dyDescent="0.5">
      <c r="A93" s="83">
        <v>7.6</v>
      </c>
      <c r="B93" s="82">
        <v>42</v>
      </c>
      <c r="C93" s="84">
        <v>1.4279999999999999</v>
      </c>
      <c r="D93" s="82">
        <v>121</v>
      </c>
      <c r="E93" s="82">
        <v>4</v>
      </c>
      <c r="F93" s="29">
        <v>0</v>
      </c>
      <c r="G93" s="82">
        <v>45</v>
      </c>
      <c r="H93" s="82">
        <v>5</v>
      </c>
      <c r="I93" s="82">
        <v>4</v>
      </c>
      <c r="J93" s="80">
        <v>0</v>
      </c>
      <c r="K93" s="30">
        <v>165</v>
      </c>
      <c r="L93" s="82">
        <v>1</v>
      </c>
      <c r="O93">
        <v>12</v>
      </c>
      <c r="P93">
        <v>60</v>
      </c>
      <c r="Q93">
        <v>0.93700000000000006</v>
      </c>
      <c r="R93">
        <v>211</v>
      </c>
      <c r="S93">
        <v>3</v>
      </c>
      <c r="T93">
        <v>0</v>
      </c>
      <c r="U93">
        <v>59</v>
      </c>
      <c r="V93">
        <v>15</v>
      </c>
      <c r="W93">
        <v>4</v>
      </c>
      <c r="X93">
        <v>0</v>
      </c>
      <c r="Y93">
        <v>171</v>
      </c>
      <c r="Z93" s="106">
        <v>1</v>
      </c>
      <c r="AA93" s="107">
        <v>0</v>
      </c>
      <c r="AB93" s="108">
        <f t="shared" si="15"/>
        <v>1</v>
      </c>
      <c r="AC93" s="80">
        <f t="shared" si="16"/>
        <v>1</v>
      </c>
      <c r="AD93" s="80">
        <f t="shared" si="17"/>
        <v>0.63512283666904823</v>
      </c>
      <c r="AE93" s="106">
        <f t="shared" si="18"/>
        <v>0.63512283666904823</v>
      </c>
      <c r="AF93" s="108">
        <f t="shared" si="19"/>
        <v>0.36487716333095177</v>
      </c>
      <c r="AG93" s="106">
        <f t="shared" si="20"/>
        <v>-0.45393685522393656</v>
      </c>
      <c r="AH93" s="108">
        <f t="shared" si="21"/>
        <v>100</v>
      </c>
      <c r="AI93" s="80">
        <f t="shared" si="22"/>
        <v>0.57449857297618023</v>
      </c>
      <c r="BJ93">
        <v>0.71644880598205396</v>
      </c>
      <c r="BK93">
        <v>0</v>
      </c>
      <c r="BL93">
        <v>1</v>
      </c>
      <c r="BM93" s="80">
        <f t="shared" si="26"/>
        <v>43</v>
      </c>
      <c r="BN93" s="80">
        <f t="shared" si="27"/>
        <v>46</v>
      </c>
      <c r="BO93" s="80">
        <f t="shared" si="23"/>
        <v>0.20370370370370372</v>
      </c>
      <c r="BP93" s="80">
        <f t="shared" si="24"/>
        <v>0.52083333333333326</v>
      </c>
      <c r="BQ93" s="80">
        <f t="shared" si="25"/>
        <v>0</v>
      </c>
    </row>
    <row r="94" spans="1:69" ht="15.75" x14ac:dyDescent="0.5">
      <c r="A94" s="83">
        <v>9</v>
      </c>
      <c r="B94" s="82">
        <v>56</v>
      </c>
      <c r="C94" s="84">
        <v>1.4039999999999999</v>
      </c>
      <c r="D94" s="82">
        <v>69</v>
      </c>
      <c r="E94" s="82">
        <v>1</v>
      </c>
      <c r="F94" s="29">
        <v>0</v>
      </c>
      <c r="G94" s="82">
        <v>34</v>
      </c>
      <c r="H94" s="82">
        <v>8</v>
      </c>
      <c r="I94" s="82">
        <v>2</v>
      </c>
      <c r="J94" s="80">
        <v>0</v>
      </c>
      <c r="K94" s="30">
        <v>181</v>
      </c>
      <c r="L94" s="82">
        <v>1</v>
      </c>
      <c r="O94">
        <v>12.1</v>
      </c>
      <c r="P94">
        <v>56</v>
      </c>
      <c r="Q94">
        <v>2.536</v>
      </c>
      <c r="R94">
        <v>146</v>
      </c>
      <c r="S94">
        <v>1</v>
      </c>
      <c r="T94">
        <v>1</v>
      </c>
      <c r="U94">
        <v>36</v>
      </c>
      <c r="V94">
        <v>8</v>
      </c>
      <c r="W94">
        <v>2</v>
      </c>
      <c r="X94">
        <v>0</v>
      </c>
      <c r="Y94">
        <v>179</v>
      </c>
      <c r="Z94" s="106">
        <v>1</v>
      </c>
      <c r="AA94" s="107">
        <v>0</v>
      </c>
      <c r="AB94" s="108">
        <f t="shared" si="15"/>
        <v>1</v>
      </c>
      <c r="AC94" s="80">
        <f t="shared" si="16"/>
        <v>1</v>
      </c>
      <c r="AD94" s="80">
        <f t="shared" si="17"/>
        <v>0.79483825437948363</v>
      </c>
      <c r="AE94" s="106">
        <f t="shared" si="18"/>
        <v>0.79483825437948363</v>
      </c>
      <c r="AF94" s="108">
        <f t="shared" si="19"/>
        <v>0.20516174562051637</v>
      </c>
      <c r="AG94" s="106">
        <f t="shared" si="20"/>
        <v>-0.22961663863801104</v>
      </c>
      <c r="AH94" s="108">
        <f t="shared" si="21"/>
        <v>100</v>
      </c>
      <c r="AI94" s="80">
        <f t="shared" si="22"/>
        <v>0.25811760378931758</v>
      </c>
      <c r="BJ94">
        <v>0.72334245148325138</v>
      </c>
      <c r="BK94">
        <v>0</v>
      </c>
      <c r="BL94">
        <v>1</v>
      </c>
      <c r="BM94" s="80">
        <f t="shared" si="26"/>
        <v>43</v>
      </c>
      <c r="BN94" s="80">
        <f t="shared" si="27"/>
        <v>47</v>
      </c>
      <c r="BO94" s="80">
        <f t="shared" si="23"/>
        <v>0.20370370370370372</v>
      </c>
      <c r="BP94" s="80">
        <f t="shared" si="24"/>
        <v>0.51041666666666674</v>
      </c>
      <c r="BQ94" s="80">
        <f t="shared" si="25"/>
        <v>0</v>
      </c>
    </row>
    <row r="95" spans="1:69" ht="15.75" x14ac:dyDescent="0.5">
      <c r="A95" s="83">
        <v>12.9</v>
      </c>
      <c r="B95" s="82">
        <v>60</v>
      </c>
      <c r="C95" s="84">
        <v>1.0720000000000001</v>
      </c>
      <c r="D95" s="82">
        <v>178</v>
      </c>
      <c r="E95" s="82">
        <v>2</v>
      </c>
      <c r="F95" s="29">
        <v>1</v>
      </c>
      <c r="G95" s="82">
        <v>38</v>
      </c>
      <c r="H95" s="82">
        <v>13</v>
      </c>
      <c r="I95" s="82">
        <v>2</v>
      </c>
      <c r="J95" s="80">
        <v>1</v>
      </c>
      <c r="K95" s="30">
        <v>183</v>
      </c>
      <c r="L95" s="82">
        <v>1</v>
      </c>
      <c r="O95">
        <v>12.2</v>
      </c>
      <c r="P95">
        <v>71</v>
      </c>
      <c r="Q95">
        <v>0.121</v>
      </c>
      <c r="R95">
        <v>116</v>
      </c>
      <c r="S95">
        <v>0</v>
      </c>
      <c r="T95">
        <v>1</v>
      </c>
      <c r="U95">
        <v>34</v>
      </c>
      <c r="V95">
        <v>8</v>
      </c>
      <c r="W95">
        <v>2</v>
      </c>
      <c r="X95">
        <v>1</v>
      </c>
      <c r="Y95">
        <v>193</v>
      </c>
      <c r="Z95" s="106">
        <v>0</v>
      </c>
      <c r="AA95" s="107">
        <v>1</v>
      </c>
      <c r="AB95" s="108">
        <f t="shared" si="15"/>
        <v>1</v>
      </c>
      <c r="AC95" s="80">
        <f t="shared" si="16"/>
        <v>0</v>
      </c>
      <c r="AD95" s="80">
        <f t="shared" si="17"/>
        <v>0.30563489000528976</v>
      </c>
      <c r="AE95" s="106">
        <f t="shared" si="18"/>
        <v>0.30563489000528976</v>
      </c>
      <c r="AF95" s="108">
        <f t="shared" si="19"/>
        <v>0.69436510999471024</v>
      </c>
      <c r="AG95" s="106">
        <f t="shared" si="20"/>
        <v>-0.36475736172159601</v>
      </c>
      <c r="AH95" s="108">
        <f t="shared" si="21"/>
        <v>100</v>
      </c>
      <c r="AI95" s="80">
        <f t="shared" si="22"/>
        <v>0.44016452671076478</v>
      </c>
      <c r="BJ95">
        <v>0.7295064088416231</v>
      </c>
      <c r="BK95">
        <v>0</v>
      </c>
      <c r="BL95">
        <v>1</v>
      </c>
      <c r="BM95" s="80">
        <f t="shared" si="26"/>
        <v>43</v>
      </c>
      <c r="BN95" s="80">
        <f t="shared" si="27"/>
        <v>48</v>
      </c>
      <c r="BO95" s="80">
        <f t="shared" si="23"/>
        <v>0.20370370370370372</v>
      </c>
      <c r="BP95" s="80">
        <f t="shared" si="24"/>
        <v>0.5</v>
      </c>
      <c r="BQ95" s="80">
        <f t="shared" si="25"/>
        <v>0</v>
      </c>
    </row>
    <row r="96" spans="1:69" ht="15.75" x14ac:dyDescent="0.5">
      <c r="A96" s="83">
        <v>9</v>
      </c>
      <c r="B96" s="82">
        <v>48</v>
      </c>
      <c r="C96" s="84">
        <v>0.183</v>
      </c>
      <c r="D96" s="82">
        <v>85</v>
      </c>
      <c r="E96" s="82">
        <v>4</v>
      </c>
      <c r="F96" s="29">
        <v>0</v>
      </c>
      <c r="G96" s="82">
        <v>37</v>
      </c>
      <c r="H96" s="82">
        <v>11</v>
      </c>
      <c r="I96" s="82">
        <v>2</v>
      </c>
      <c r="J96" s="80">
        <v>0</v>
      </c>
      <c r="K96" s="30">
        <v>178</v>
      </c>
      <c r="L96" s="82">
        <v>1</v>
      </c>
      <c r="O96">
        <v>12.4</v>
      </c>
      <c r="P96">
        <v>57</v>
      </c>
      <c r="Q96">
        <v>1.476</v>
      </c>
      <c r="R96">
        <v>171</v>
      </c>
      <c r="S96">
        <v>1</v>
      </c>
      <c r="T96">
        <v>0</v>
      </c>
      <c r="U96">
        <v>28</v>
      </c>
      <c r="V96">
        <v>8</v>
      </c>
      <c r="W96">
        <v>2</v>
      </c>
      <c r="X96">
        <v>1</v>
      </c>
      <c r="Y96">
        <v>181</v>
      </c>
      <c r="Z96" s="106">
        <v>1</v>
      </c>
      <c r="AA96" s="107">
        <v>0</v>
      </c>
      <c r="AB96" s="108">
        <f t="shared" si="15"/>
        <v>1</v>
      </c>
      <c r="AC96" s="80">
        <f t="shared" si="16"/>
        <v>1</v>
      </c>
      <c r="AD96" s="80">
        <f t="shared" si="17"/>
        <v>0.7110468684667488</v>
      </c>
      <c r="AE96" s="106">
        <f t="shared" si="18"/>
        <v>0.7110468684667488</v>
      </c>
      <c r="AF96" s="108">
        <f t="shared" si="19"/>
        <v>0.2889531315332512</v>
      </c>
      <c r="AG96" s="106">
        <f t="shared" si="20"/>
        <v>-0.34101693227024138</v>
      </c>
      <c r="AH96" s="108">
        <f t="shared" si="21"/>
        <v>100</v>
      </c>
      <c r="AI96" s="80">
        <f t="shared" si="22"/>
        <v>0.40637705381690137</v>
      </c>
      <c r="BJ96">
        <v>0.73391123725421437</v>
      </c>
      <c r="BK96">
        <v>0</v>
      </c>
      <c r="BL96">
        <v>1</v>
      </c>
      <c r="BM96" s="80">
        <f t="shared" si="26"/>
        <v>43</v>
      </c>
      <c r="BN96" s="80">
        <f t="shared" si="27"/>
        <v>49</v>
      </c>
      <c r="BO96" s="80">
        <f t="shared" si="23"/>
        <v>0.20370370370370372</v>
      </c>
      <c r="BP96" s="80">
        <f t="shared" si="24"/>
        <v>0.48958333333333337</v>
      </c>
      <c r="BQ96" s="80">
        <f t="shared" si="25"/>
        <v>0</v>
      </c>
    </row>
    <row r="97" spans="1:69" ht="15.75" x14ac:dyDescent="0.5">
      <c r="A97" s="83">
        <v>18.2</v>
      </c>
      <c r="B97" s="82">
        <v>88</v>
      </c>
      <c r="C97" s="84">
        <v>1.6</v>
      </c>
      <c r="D97" s="82">
        <v>282</v>
      </c>
      <c r="E97" s="82">
        <v>0</v>
      </c>
      <c r="F97" s="29">
        <v>1</v>
      </c>
      <c r="G97" s="82">
        <v>39</v>
      </c>
      <c r="H97" s="82">
        <v>18</v>
      </c>
      <c r="I97" s="82">
        <v>1</v>
      </c>
      <c r="J97" s="80">
        <v>1</v>
      </c>
      <c r="K97" s="30">
        <v>185</v>
      </c>
      <c r="L97" s="82">
        <v>1</v>
      </c>
      <c r="O97">
        <v>12.4</v>
      </c>
      <c r="P97">
        <v>76</v>
      </c>
      <c r="Q97">
        <v>4.2999999999999997E-2</v>
      </c>
      <c r="R97">
        <v>214</v>
      </c>
      <c r="S97">
        <v>2</v>
      </c>
      <c r="T97">
        <v>1</v>
      </c>
      <c r="U97">
        <v>42</v>
      </c>
      <c r="V97">
        <v>3</v>
      </c>
      <c r="W97">
        <v>3</v>
      </c>
      <c r="X97">
        <v>0</v>
      </c>
      <c r="Y97">
        <v>166</v>
      </c>
      <c r="Z97" s="106">
        <v>1</v>
      </c>
      <c r="AA97" s="107">
        <v>0</v>
      </c>
      <c r="AB97" s="108">
        <f t="shared" si="15"/>
        <v>1</v>
      </c>
      <c r="AC97" s="80">
        <f t="shared" si="16"/>
        <v>1</v>
      </c>
      <c r="AD97" s="80">
        <f t="shared" si="17"/>
        <v>0.39115829361823867</v>
      </c>
      <c r="AE97" s="106">
        <f t="shared" si="18"/>
        <v>0.39115829361823867</v>
      </c>
      <c r="AF97" s="108">
        <f t="shared" si="19"/>
        <v>0.60884170638176127</v>
      </c>
      <c r="AG97" s="106">
        <f t="shared" si="20"/>
        <v>-0.93864295791019492</v>
      </c>
      <c r="AH97" s="108">
        <f t="shared" si="21"/>
        <v>0</v>
      </c>
      <c r="AI97" s="80">
        <f t="shared" si="22"/>
        <v>1.5565097719134047</v>
      </c>
      <c r="BJ97">
        <v>0.73691348361298759</v>
      </c>
      <c r="BK97">
        <v>0</v>
      </c>
      <c r="BL97">
        <v>1</v>
      </c>
      <c r="BM97" s="80">
        <f t="shared" si="26"/>
        <v>43</v>
      </c>
      <c r="BN97" s="80">
        <f t="shared" si="27"/>
        <v>50</v>
      </c>
      <c r="BO97" s="80">
        <f t="shared" si="23"/>
        <v>0.20370370370370372</v>
      </c>
      <c r="BP97" s="80">
        <f t="shared" si="24"/>
        <v>0.47916666666666663</v>
      </c>
      <c r="BQ97" s="80">
        <f t="shared" si="25"/>
        <v>0</v>
      </c>
    </row>
    <row r="98" spans="1:69" ht="15.75" x14ac:dyDescent="0.5">
      <c r="A98" s="83">
        <v>14.4</v>
      </c>
      <c r="B98" s="82">
        <v>75</v>
      </c>
      <c r="C98" s="84">
        <v>0.61199999999999999</v>
      </c>
      <c r="D98" s="82">
        <v>156</v>
      </c>
      <c r="E98" s="82">
        <v>5</v>
      </c>
      <c r="F98" s="29">
        <v>1</v>
      </c>
      <c r="G98" s="82">
        <v>42</v>
      </c>
      <c r="H98" s="82">
        <v>15</v>
      </c>
      <c r="I98" s="82">
        <v>4</v>
      </c>
      <c r="J98" s="80">
        <v>1</v>
      </c>
      <c r="K98" s="30">
        <v>193</v>
      </c>
      <c r="L98" s="82">
        <v>0</v>
      </c>
      <c r="O98">
        <v>12.5</v>
      </c>
      <c r="P98">
        <v>60</v>
      </c>
      <c r="Q98">
        <v>0.71199999999999997</v>
      </c>
      <c r="R98">
        <v>171</v>
      </c>
      <c r="S98">
        <v>3</v>
      </c>
      <c r="T98">
        <v>0</v>
      </c>
      <c r="U98">
        <v>33</v>
      </c>
      <c r="V98">
        <v>12</v>
      </c>
      <c r="W98">
        <v>2</v>
      </c>
      <c r="X98">
        <v>1</v>
      </c>
      <c r="Y98">
        <v>178</v>
      </c>
      <c r="Z98" s="106">
        <v>1</v>
      </c>
      <c r="AA98" s="107">
        <v>0</v>
      </c>
      <c r="AB98" s="108">
        <f t="shared" si="15"/>
        <v>1</v>
      </c>
      <c r="AC98" s="80">
        <f t="shared" si="16"/>
        <v>1</v>
      </c>
      <c r="AD98" s="80">
        <f t="shared" si="17"/>
        <v>0.74279933824172639</v>
      </c>
      <c r="AE98" s="106">
        <f t="shared" si="18"/>
        <v>0.74279933824172639</v>
      </c>
      <c r="AF98" s="108">
        <f t="shared" si="19"/>
        <v>0.25720066175827361</v>
      </c>
      <c r="AG98" s="106">
        <f t="shared" si="20"/>
        <v>-0.29732934040095893</v>
      </c>
      <c r="AH98" s="108">
        <f t="shared" si="21"/>
        <v>100</v>
      </c>
      <c r="AI98" s="80">
        <f t="shared" si="22"/>
        <v>0.34625860379344303</v>
      </c>
      <c r="BJ98">
        <v>0.7373132077333594</v>
      </c>
      <c r="BK98">
        <v>0</v>
      </c>
      <c r="BL98">
        <v>1</v>
      </c>
      <c r="BM98" s="80">
        <f t="shared" si="26"/>
        <v>43</v>
      </c>
      <c r="BN98" s="80">
        <f t="shared" si="27"/>
        <v>51</v>
      </c>
      <c r="BO98" s="80">
        <f t="shared" si="23"/>
        <v>0.20370370370370372</v>
      </c>
      <c r="BP98" s="80">
        <f t="shared" si="24"/>
        <v>0.46875</v>
      </c>
      <c r="BQ98" s="80">
        <f t="shared" si="25"/>
        <v>8.6805555555555421E-3</v>
      </c>
    </row>
    <row r="99" spans="1:69" ht="15.75" x14ac:dyDescent="0.5">
      <c r="A99" s="83">
        <v>8.8000000000000007</v>
      </c>
      <c r="B99" s="82">
        <v>56</v>
      </c>
      <c r="C99" s="84">
        <v>0.496</v>
      </c>
      <c r="D99" s="82">
        <v>86</v>
      </c>
      <c r="E99" s="82">
        <v>3</v>
      </c>
      <c r="F99" s="29">
        <v>0</v>
      </c>
      <c r="G99" s="82">
        <v>54</v>
      </c>
      <c r="H99" s="82">
        <v>8</v>
      </c>
      <c r="I99" s="82">
        <v>4</v>
      </c>
      <c r="J99" s="80">
        <v>0</v>
      </c>
      <c r="K99" s="30">
        <v>179</v>
      </c>
      <c r="L99" s="82">
        <v>0</v>
      </c>
      <c r="O99">
        <v>12.5</v>
      </c>
      <c r="P99">
        <v>60</v>
      </c>
      <c r="Q99">
        <v>1.8</v>
      </c>
      <c r="R99">
        <v>212</v>
      </c>
      <c r="S99">
        <v>2</v>
      </c>
      <c r="T99">
        <v>1</v>
      </c>
      <c r="U99">
        <v>39</v>
      </c>
      <c r="V99">
        <v>9</v>
      </c>
      <c r="W99">
        <v>3</v>
      </c>
      <c r="X99">
        <v>0</v>
      </c>
      <c r="Y99">
        <v>171</v>
      </c>
      <c r="Z99" s="106">
        <v>1</v>
      </c>
      <c r="AA99" s="107">
        <v>0</v>
      </c>
      <c r="AB99" s="108">
        <f t="shared" si="15"/>
        <v>1</v>
      </c>
      <c r="AC99" s="80">
        <f t="shared" si="16"/>
        <v>1</v>
      </c>
      <c r="AD99" s="80">
        <f t="shared" si="17"/>
        <v>0.79252288917340963</v>
      </c>
      <c r="AE99" s="106">
        <f t="shared" si="18"/>
        <v>0.79252288917340963</v>
      </c>
      <c r="AF99" s="108">
        <f t="shared" si="19"/>
        <v>0.20747711082659037</v>
      </c>
      <c r="AG99" s="106">
        <f t="shared" si="20"/>
        <v>-0.23253389141004432</v>
      </c>
      <c r="AH99" s="108">
        <f t="shared" si="21"/>
        <v>100</v>
      </c>
      <c r="AI99" s="80">
        <f t="shared" si="22"/>
        <v>0.26179320958538638</v>
      </c>
      <c r="BJ99">
        <v>0.74122535413977919</v>
      </c>
      <c r="BK99">
        <v>1</v>
      </c>
      <c r="BL99">
        <v>0</v>
      </c>
      <c r="BM99" s="80">
        <f t="shared" si="26"/>
        <v>44</v>
      </c>
      <c r="BN99" s="80">
        <f t="shared" si="27"/>
        <v>51</v>
      </c>
      <c r="BO99" s="80">
        <f t="shared" si="23"/>
        <v>0.18518518518518523</v>
      </c>
      <c r="BP99" s="80">
        <f t="shared" si="24"/>
        <v>0.46875</v>
      </c>
      <c r="BQ99" s="80">
        <f t="shared" si="25"/>
        <v>0</v>
      </c>
    </row>
    <row r="100" spans="1:69" ht="15.75" x14ac:dyDescent="0.5">
      <c r="A100" s="83">
        <v>12.5</v>
      </c>
      <c r="B100" s="82">
        <v>60</v>
      </c>
      <c r="C100" s="84">
        <v>1.8</v>
      </c>
      <c r="D100" s="82">
        <v>212</v>
      </c>
      <c r="E100" s="82">
        <v>2</v>
      </c>
      <c r="F100" s="29">
        <v>1</v>
      </c>
      <c r="G100" s="82">
        <v>39</v>
      </c>
      <c r="H100" s="82">
        <v>9</v>
      </c>
      <c r="I100" s="82">
        <v>3</v>
      </c>
      <c r="J100" s="80">
        <v>0</v>
      </c>
      <c r="K100" s="30">
        <v>171</v>
      </c>
      <c r="L100" s="82">
        <v>1</v>
      </c>
      <c r="O100">
        <v>12.5</v>
      </c>
      <c r="P100">
        <v>67</v>
      </c>
      <c r="Q100">
        <v>0.85599999999999998</v>
      </c>
      <c r="R100">
        <v>91</v>
      </c>
      <c r="S100">
        <v>3</v>
      </c>
      <c r="T100">
        <v>0</v>
      </c>
      <c r="U100">
        <v>33</v>
      </c>
      <c r="V100">
        <v>1</v>
      </c>
      <c r="W100">
        <v>3</v>
      </c>
      <c r="X100">
        <v>0</v>
      </c>
      <c r="Y100">
        <v>188</v>
      </c>
      <c r="Z100" s="106">
        <v>1</v>
      </c>
      <c r="AA100" s="107">
        <v>0</v>
      </c>
      <c r="AB100" s="108">
        <f t="shared" si="15"/>
        <v>1</v>
      </c>
      <c r="AC100" s="80">
        <f t="shared" si="16"/>
        <v>1</v>
      </c>
      <c r="AD100" s="80">
        <f t="shared" si="17"/>
        <v>0.7492426662164049</v>
      </c>
      <c r="AE100" s="106">
        <f t="shared" si="18"/>
        <v>0.7492426662164049</v>
      </c>
      <c r="AF100" s="108">
        <f t="shared" si="19"/>
        <v>0.2507573337835951</v>
      </c>
      <c r="AG100" s="106">
        <f t="shared" si="20"/>
        <v>-0.28869236099956197</v>
      </c>
      <c r="AH100" s="108">
        <f t="shared" si="21"/>
        <v>100</v>
      </c>
      <c r="AI100" s="80">
        <f t="shared" si="22"/>
        <v>0.33468106541488452</v>
      </c>
      <c r="BJ100">
        <v>0.74279933824172639</v>
      </c>
      <c r="BK100">
        <v>0</v>
      </c>
      <c r="BL100">
        <v>1</v>
      </c>
      <c r="BM100" s="80">
        <f t="shared" si="26"/>
        <v>44</v>
      </c>
      <c r="BN100" s="80">
        <f t="shared" si="27"/>
        <v>52</v>
      </c>
      <c r="BO100" s="80">
        <f t="shared" si="23"/>
        <v>0.18518518518518523</v>
      </c>
      <c r="BP100" s="80">
        <f t="shared" si="24"/>
        <v>0.45833333333333337</v>
      </c>
      <c r="BQ100" s="80">
        <f t="shared" si="25"/>
        <v>0</v>
      </c>
    </row>
    <row r="101" spans="1:69" ht="15.75" x14ac:dyDescent="0.5">
      <c r="A101" s="83">
        <v>13.3</v>
      </c>
      <c r="B101" s="82">
        <v>58</v>
      </c>
      <c r="C101" s="84">
        <v>0.40300000000000002</v>
      </c>
      <c r="D101" s="82">
        <v>157</v>
      </c>
      <c r="E101" s="82">
        <v>2</v>
      </c>
      <c r="F101" s="29">
        <v>1</v>
      </c>
      <c r="G101" s="82">
        <v>35</v>
      </c>
      <c r="H101" s="82">
        <v>16</v>
      </c>
      <c r="I101" s="82">
        <v>1</v>
      </c>
      <c r="J101" s="80">
        <v>1</v>
      </c>
      <c r="K101" s="30">
        <v>180</v>
      </c>
      <c r="L101" s="82">
        <v>0</v>
      </c>
      <c r="O101">
        <v>12.7</v>
      </c>
      <c r="P101">
        <v>51</v>
      </c>
      <c r="Q101">
        <v>0.17199999999999999</v>
      </c>
      <c r="R101">
        <v>117</v>
      </c>
      <c r="S101">
        <v>5</v>
      </c>
      <c r="T101">
        <v>1</v>
      </c>
      <c r="U101">
        <v>33</v>
      </c>
      <c r="V101">
        <v>11</v>
      </c>
      <c r="W101">
        <v>5</v>
      </c>
      <c r="X101">
        <v>0</v>
      </c>
      <c r="Y101">
        <v>184</v>
      </c>
      <c r="Z101" s="106">
        <v>1</v>
      </c>
      <c r="AA101" s="107">
        <v>0</v>
      </c>
      <c r="AB101" s="108">
        <f t="shared" si="15"/>
        <v>1</v>
      </c>
      <c r="AC101" s="80">
        <f t="shared" si="16"/>
        <v>1</v>
      </c>
      <c r="AD101" s="80">
        <f t="shared" si="17"/>
        <v>0.72334245148325138</v>
      </c>
      <c r="AE101" s="106">
        <f t="shared" si="18"/>
        <v>0.72334245148325138</v>
      </c>
      <c r="AF101" s="108">
        <f t="shared" si="19"/>
        <v>0.27665754851674862</v>
      </c>
      <c r="AG101" s="106">
        <f t="shared" si="20"/>
        <v>-0.32387251545797924</v>
      </c>
      <c r="AH101" s="108">
        <f t="shared" si="21"/>
        <v>100</v>
      </c>
      <c r="AI101" s="80">
        <f t="shared" si="22"/>
        <v>0.38247105219588301</v>
      </c>
      <c r="BJ101">
        <v>0.74459734790166476</v>
      </c>
      <c r="BK101">
        <v>0</v>
      </c>
      <c r="BL101">
        <v>1</v>
      </c>
      <c r="BM101" s="80">
        <f t="shared" si="26"/>
        <v>44</v>
      </c>
      <c r="BN101" s="80">
        <f t="shared" si="27"/>
        <v>53</v>
      </c>
      <c r="BO101" s="80">
        <f t="shared" si="23"/>
        <v>0.18518518518518523</v>
      </c>
      <c r="BP101" s="80">
        <f t="shared" si="24"/>
        <v>0.44791666666666663</v>
      </c>
      <c r="BQ101" s="80">
        <f t="shared" si="25"/>
        <v>0</v>
      </c>
    </row>
    <row r="102" spans="1:69" ht="15.75" x14ac:dyDescent="0.5">
      <c r="A102" s="83">
        <v>12.5</v>
      </c>
      <c r="B102" s="82">
        <v>67</v>
      </c>
      <c r="C102" s="84">
        <v>0.85599999999999998</v>
      </c>
      <c r="D102" s="82">
        <v>91</v>
      </c>
      <c r="E102" s="82">
        <v>3</v>
      </c>
      <c r="F102" s="29">
        <v>0</v>
      </c>
      <c r="G102" s="82">
        <v>33</v>
      </c>
      <c r="H102" s="82">
        <v>1</v>
      </c>
      <c r="I102" s="82">
        <v>3</v>
      </c>
      <c r="J102" s="80">
        <v>0</v>
      </c>
      <c r="K102" s="30">
        <v>188</v>
      </c>
      <c r="L102" s="82">
        <v>1</v>
      </c>
      <c r="O102">
        <v>12.7</v>
      </c>
      <c r="P102">
        <v>65</v>
      </c>
      <c r="Q102">
        <v>0.89900000000000002</v>
      </c>
      <c r="R102">
        <v>165</v>
      </c>
      <c r="S102">
        <v>1</v>
      </c>
      <c r="T102">
        <v>1</v>
      </c>
      <c r="U102">
        <v>60</v>
      </c>
      <c r="V102">
        <v>9</v>
      </c>
      <c r="W102">
        <v>5</v>
      </c>
      <c r="X102">
        <v>0</v>
      </c>
      <c r="Y102">
        <v>174</v>
      </c>
      <c r="Z102" s="106">
        <v>0</v>
      </c>
      <c r="AA102" s="107">
        <v>1</v>
      </c>
      <c r="AB102" s="108">
        <f t="shared" si="15"/>
        <v>1</v>
      </c>
      <c r="AC102" s="80">
        <f t="shared" si="16"/>
        <v>0</v>
      </c>
      <c r="AD102" s="80">
        <f t="shared" si="17"/>
        <v>9.225597895989586E-2</v>
      </c>
      <c r="AE102" s="106">
        <f t="shared" si="18"/>
        <v>9.225597895989586E-2</v>
      </c>
      <c r="AF102" s="108">
        <f t="shared" si="19"/>
        <v>0.9077440210401041</v>
      </c>
      <c r="AG102" s="106">
        <f t="shared" si="20"/>
        <v>-9.6792855280461276E-2</v>
      </c>
      <c r="AH102" s="108">
        <f t="shared" si="21"/>
        <v>100</v>
      </c>
      <c r="AI102" s="80">
        <f t="shared" si="22"/>
        <v>0.10163215270114129</v>
      </c>
      <c r="BJ102">
        <v>0.74670496826316146</v>
      </c>
      <c r="BK102">
        <v>0</v>
      </c>
      <c r="BL102">
        <v>1</v>
      </c>
      <c r="BM102" s="80">
        <f t="shared" si="26"/>
        <v>44</v>
      </c>
      <c r="BN102" s="80">
        <f t="shared" si="27"/>
        <v>54</v>
      </c>
      <c r="BO102" s="80">
        <f t="shared" si="23"/>
        <v>0.18518518518518523</v>
      </c>
      <c r="BP102" s="80">
        <f t="shared" si="24"/>
        <v>0.4375</v>
      </c>
      <c r="BQ102" s="80">
        <f t="shared" si="25"/>
        <v>8.1018518518518878E-3</v>
      </c>
    </row>
    <row r="103" spans="1:69" ht="15.75" x14ac:dyDescent="0.5">
      <c r="A103" s="83">
        <v>13.2</v>
      </c>
      <c r="B103" s="82">
        <v>73</v>
      </c>
      <c r="C103" s="84">
        <v>1.8360000000000001</v>
      </c>
      <c r="D103" s="82">
        <v>169</v>
      </c>
      <c r="E103" s="82">
        <v>0</v>
      </c>
      <c r="F103" s="29">
        <v>1</v>
      </c>
      <c r="G103" s="82">
        <v>36</v>
      </c>
      <c r="H103" s="82">
        <v>7</v>
      </c>
      <c r="I103" s="82">
        <v>2</v>
      </c>
      <c r="J103" s="80">
        <v>1</v>
      </c>
      <c r="K103" s="30">
        <v>187</v>
      </c>
      <c r="L103" s="82">
        <v>0</v>
      </c>
      <c r="O103">
        <v>12.8</v>
      </c>
      <c r="P103">
        <v>70</v>
      </c>
      <c r="Q103">
        <v>1.4159999999999999</v>
      </c>
      <c r="R103">
        <v>209</v>
      </c>
      <c r="S103">
        <v>2</v>
      </c>
      <c r="T103">
        <v>1</v>
      </c>
      <c r="U103">
        <v>45</v>
      </c>
      <c r="V103">
        <v>6</v>
      </c>
      <c r="W103">
        <v>3</v>
      </c>
      <c r="X103">
        <v>0</v>
      </c>
      <c r="Y103">
        <v>175</v>
      </c>
      <c r="Z103" s="106">
        <v>1</v>
      </c>
      <c r="AA103" s="107">
        <v>0</v>
      </c>
      <c r="AB103" s="108">
        <f t="shared" si="15"/>
        <v>1</v>
      </c>
      <c r="AC103" s="80">
        <f t="shared" si="16"/>
        <v>1</v>
      </c>
      <c r="AD103" s="80">
        <f t="shared" si="17"/>
        <v>0.67652268137227745</v>
      </c>
      <c r="AE103" s="106">
        <f t="shared" si="18"/>
        <v>0.67652268137227745</v>
      </c>
      <c r="AF103" s="108">
        <f t="shared" si="19"/>
        <v>0.32347731862772255</v>
      </c>
      <c r="AG103" s="106">
        <f t="shared" si="20"/>
        <v>-0.39078930440594212</v>
      </c>
      <c r="AH103" s="108">
        <f t="shared" si="21"/>
        <v>100</v>
      </c>
      <c r="AI103" s="80">
        <f t="shared" si="22"/>
        <v>0.47814704153240239</v>
      </c>
      <c r="BJ103">
        <v>0.74882756619077828</v>
      </c>
      <c r="BK103">
        <v>1</v>
      </c>
      <c r="BL103">
        <v>0</v>
      </c>
      <c r="BM103" s="80">
        <f t="shared" si="26"/>
        <v>45</v>
      </c>
      <c r="BN103" s="80">
        <f t="shared" si="27"/>
        <v>54</v>
      </c>
      <c r="BO103" s="80">
        <f t="shared" si="23"/>
        <v>0.16666666666666663</v>
      </c>
      <c r="BP103" s="80">
        <f t="shared" si="24"/>
        <v>0.4375</v>
      </c>
      <c r="BQ103" s="80">
        <f t="shared" si="25"/>
        <v>0</v>
      </c>
    </row>
    <row r="104" spans="1:69" ht="15.75" x14ac:dyDescent="0.5">
      <c r="A104" s="83">
        <v>11.1</v>
      </c>
      <c r="B104" s="82">
        <v>70</v>
      </c>
      <c r="C104" s="84">
        <v>0.40799999999999997</v>
      </c>
      <c r="D104" s="82">
        <v>175</v>
      </c>
      <c r="E104" s="82">
        <v>2</v>
      </c>
      <c r="F104" s="29">
        <v>0</v>
      </c>
      <c r="G104" s="82">
        <v>42</v>
      </c>
      <c r="H104" s="82">
        <v>7</v>
      </c>
      <c r="I104" s="82">
        <v>6</v>
      </c>
      <c r="J104" s="80">
        <v>0</v>
      </c>
      <c r="K104" s="30">
        <v>168</v>
      </c>
      <c r="L104" s="82">
        <v>0</v>
      </c>
      <c r="O104">
        <v>12.9</v>
      </c>
      <c r="P104">
        <v>60</v>
      </c>
      <c r="Q104">
        <v>1.0720000000000001</v>
      </c>
      <c r="R104">
        <v>178</v>
      </c>
      <c r="S104">
        <v>2</v>
      </c>
      <c r="T104">
        <v>1</v>
      </c>
      <c r="U104">
        <v>38</v>
      </c>
      <c r="V104">
        <v>13</v>
      </c>
      <c r="W104">
        <v>2</v>
      </c>
      <c r="X104">
        <v>1</v>
      </c>
      <c r="Y104">
        <v>183</v>
      </c>
      <c r="Z104" s="106">
        <v>1</v>
      </c>
      <c r="AA104" s="107">
        <v>0</v>
      </c>
      <c r="AB104" s="108">
        <f t="shared" si="15"/>
        <v>1</v>
      </c>
      <c r="AC104" s="80">
        <f t="shared" si="16"/>
        <v>1</v>
      </c>
      <c r="AD104" s="80">
        <f t="shared" si="17"/>
        <v>0.56445042179085125</v>
      </c>
      <c r="AE104" s="106">
        <f t="shared" si="18"/>
        <v>0.56445042179085125</v>
      </c>
      <c r="AF104" s="108">
        <f t="shared" si="19"/>
        <v>0.43554957820914875</v>
      </c>
      <c r="AG104" s="106">
        <f t="shared" si="20"/>
        <v>-0.57190272601495906</v>
      </c>
      <c r="AH104" s="108">
        <f t="shared" si="21"/>
        <v>100</v>
      </c>
      <c r="AI104" s="80">
        <f t="shared" si="22"/>
        <v>0.77163478207220693</v>
      </c>
      <c r="BJ104">
        <v>0.74921606358616777</v>
      </c>
      <c r="BK104">
        <v>0</v>
      </c>
      <c r="BL104">
        <v>1</v>
      </c>
      <c r="BM104" s="80">
        <f t="shared" si="26"/>
        <v>45</v>
      </c>
      <c r="BN104" s="80">
        <f t="shared" si="27"/>
        <v>55</v>
      </c>
      <c r="BO104" s="80">
        <f t="shared" si="23"/>
        <v>0.16666666666666663</v>
      </c>
      <c r="BP104" s="80">
        <f t="shared" si="24"/>
        <v>0.42708333333333337</v>
      </c>
      <c r="BQ104" s="80">
        <f t="shared" si="25"/>
        <v>0</v>
      </c>
    </row>
    <row r="105" spans="1:69" ht="15.75" x14ac:dyDescent="0.5">
      <c r="A105" s="83">
        <v>8.3000000000000007</v>
      </c>
      <c r="B105" s="82">
        <v>49</v>
      </c>
      <c r="C105" s="84">
        <v>0.124</v>
      </c>
      <c r="D105" s="82">
        <v>77</v>
      </c>
      <c r="E105" s="82">
        <v>3</v>
      </c>
      <c r="F105" s="29">
        <v>0</v>
      </c>
      <c r="G105" s="82">
        <v>29</v>
      </c>
      <c r="H105" s="82">
        <v>10</v>
      </c>
      <c r="I105" s="82">
        <v>1</v>
      </c>
      <c r="J105" s="80">
        <v>1</v>
      </c>
      <c r="K105" s="30">
        <v>175</v>
      </c>
      <c r="L105" s="82">
        <v>0</v>
      </c>
      <c r="O105">
        <v>13.1</v>
      </c>
      <c r="P105">
        <v>61</v>
      </c>
      <c r="Q105">
        <v>0.66200000000000003</v>
      </c>
      <c r="R105">
        <v>124</v>
      </c>
      <c r="S105">
        <v>2</v>
      </c>
      <c r="T105">
        <v>1</v>
      </c>
      <c r="U105">
        <v>52</v>
      </c>
      <c r="V105">
        <v>15</v>
      </c>
      <c r="W105">
        <v>3</v>
      </c>
      <c r="X105">
        <v>0</v>
      </c>
      <c r="Y105">
        <v>191</v>
      </c>
      <c r="Z105" s="106">
        <v>1</v>
      </c>
      <c r="AA105" s="107">
        <v>0</v>
      </c>
      <c r="AB105" s="108">
        <f t="shared" si="15"/>
        <v>1</v>
      </c>
      <c r="AC105" s="80">
        <f t="shared" si="16"/>
        <v>1</v>
      </c>
      <c r="AD105" s="80">
        <f t="shared" si="17"/>
        <v>0.5111232962124711</v>
      </c>
      <c r="AE105" s="106">
        <f t="shared" si="18"/>
        <v>0.5111232962124711</v>
      </c>
      <c r="AF105" s="108">
        <f t="shared" si="19"/>
        <v>0.4888767037875289</v>
      </c>
      <c r="AG105" s="106">
        <f t="shared" si="20"/>
        <v>-0.67114443370964394</v>
      </c>
      <c r="AH105" s="108">
        <f t="shared" si="21"/>
        <v>100</v>
      </c>
      <c r="AI105" s="80">
        <f t="shared" si="22"/>
        <v>0.95647509595083213</v>
      </c>
      <c r="BJ105">
        <v>0.7492426662164049</v>
      </c>
      <c r="BK105">
        <v>0</v>
      </c>
      <c r="BL105">
        <v>1</v>
      </c>
      <c r="BM105" s="80">
        <f t="shared" si="26"/>
        <v>45</v>
      </c>
      <c r="BN105" s="80">
        <f t="shared" si="27"/>
        <v>56</v>
      </c>
      <c r="BO105" s="80">
        <f t="shared" si="23"/>
        <v>0.16666666666666663</v>
      </c>
      <c r="BP105" s="80">
        <f t="shared" si="24"/>
        <v>0.41666666666666663</v>
      </c>
      <c r="BQ105" s="80">
        <f t="shared" si="25"/>
        <v>7.7160493827160368E-3</v>
      </c>
    </row>
    <row r="106" spans="1:69" ht="15.75" x14ac:dyDescent="0.5">
      <c r="A106" s="83">
        <v>9.3000000000000007</v>
      </c>
      <c r="B106" s="82">
        <v>55</v>
      </c>
      <c r="C106" s="84">
        <v>8.5000000000000006E-2</v>
      </c>
      <c r="D106" s="82">
        <v>125</v>
      </c>
      <c r="E106" s="82">
        <v>7</v>
      </c>
      <c r="F106" s="29">
        <v>0</v>
      </c>
      <c r="G106" s="82">
        <v>38</v>
      </c>
      <c r="H106" s="82">
        <v>4</v>
      </c>
      <c r="I106" s="82">
        <v>5</v>
      </c>
      <c r="J106" s="80">
        <v>0</v>
      </c>
      <c r="K106" s="30">
        <v>169</v>
      </c>
      <c r="L106" s="82">
        <v>1</v>
      </c>
      <c r="O106">
        <v>13.1</v>
      </c>
      <c r="P106">
        <v>61</v>
      </c>
      <c r="Q106">
        <v>0.96</v>
      </c>
      <c r="R106">
        <v>213</v>
      </c>
      <c r="S106">
        <v>2</v>
      </c>
      <c r="T106">
        <v>1</v>
      </c>
      <c r="U106">
        <v>30</v>
      </c>
      <c r="V106">
        <v>10</v>
      </c>
      <c r="W106">
        <v>5</v>
      </c>
      <c r="X106">
        <v>1</v>
      </c>
      <c r="Y106">
        <v>173</v>
      </c>
      <c r="Z106" s="106">
        <v>1</v>
      </c>
      <c r="AA106" s="107">
        <v>0</v>
      </c>
      <c r="AB106" s="108">
        <f t="shared" si="15"/>
        <v>1</v>
      </c>
      <c r="AC106" s="80">
        <f t="shared" si="16"/>
        <v>1</v>
      </c>
      <c r="AD106" s="80">
        <f t="shared" si="17"/>
        <v>0.47873145082738711</v>
      </c>
      <c r="AE106" s="106">
        <f t="shared" si="18"/>
        <v>0.47873145082738711</v>
      </c>
      <c r="AF106" s="108">
        <f t="shared" si="19"/>
        <v>0.52126854917261289</v>
      </c>
      <c r="AG106" s="106">
        <f t="shared" si="20"/>
        <v>-0.73661548424595724</v>
      </c>
      <c r="AH106" s="108">
        <f t="shared" si="21"/>
        <v>0</v>
      </c>
      <c r="AI106" s="80">
        <f t="shared" si="22"/>
        <v>1.0888537786095092</v>
      </c>
      <c r="BJ106">
        <v>0.75446377042624235</v>
      </c>
      <c r="BK106">
        <v>1</v>
      </c>
      <c r="BL106">
        <v>0</v>
      </c>
      <c r="BM106" s="80">
        <f t="shared" si="26"/>
        <v>46</v>
      </c>
      <c r="BN106" s="80">
        <f t="shared" si="27"/>
        <v>56</v>
      </c>
      <c r="BO106" s="80">
        <f t="shared" si="23"/>
        <v>0.14814814814814814</v>
      </c>
      <c r="BP106" s="80">
        <f t="shared" si="24"/>
        <v>0.41666666666666663</v>
      </c>
      <c r="BQ106" s="80">
        <f t="shared" si="25"/>
        <v>7.7160493827160368E-3</v>
      </c>
    </row>
    <row r="107" spans="1:69" ht="15.75" x14ac:dyDescent="0.5">
      <c r="A107" s="83">
        <v>8.1999999999999993</v>
      </c>
      <c r="B107" s="82">
        <v>49</v>
      </c>
      <c r="C107" s="84">
        <v>0.85199999999999998</v>
      </c>
      <c r="D107" s="82">
        <v>102</v>
      </c>
      <c r="E107" s="82">
        <v>3</v>
      </c>
      <c r="F107" s="29">
        <v>0</v>
      </c>
      <c r="G107" s="82">
        <v>37</v>
      </c>
      <c r="H107" s="82">
        <v>9</v>
      </c>
      <c r="I107" s="82">
        <v>4</v>
      </c>
      <c r="J107" s="80">
        <v>0</v>
      </c>
      <c r="K107" s="30">
        <v>168</v>
      </c>
      <c r="L107" s="82">
        <v>1</v>
      </c>
      <c r="O107">
        <v>13.2</v>
      </c>
      <c r="P107">
        <v>73</v>
      </c>
      <c r="Q107">
        <v>1.8360000000000001</v>
      </c>
      <c r="R107">
        <v>169</v>
      </c>
      <c r="S107">
        <v>0</v>
      </c>
      <c r="T107">
        <v>1</v>
      </c>
      <c r="U107">
        <v>36</v>
      </c>
      <c r="V107">
        <v>7</v>
      </c>
      <c r="W107">
        <v>2</v>
      </c>
      <c r="X107">
        <v>1</v>
      </c>
      <c r="Y107">
        <v>187</v>
      </c>
      <c r="Z107" s="106">
        <v>0</v>
      </c>
      <c r="AA107" s="107">
        <v>1</v>
      </c>
      <c r="AB107" s="108">
        <f t="shared" si="15"/>
        <v>1</v>
      </c>
      <c r="AC107" s="80">
        <f t="shared" si="16"/>
        <v>0</v>
      </c>
      <c r="AD107" s="80">
        <f t="shared" si="17"/>
        <v>0.53920590733244689</v>
      </c>
      <c r="AE107" s="106">
        <f t="shared" si="18"/>
        <v>0.53920590733244689</v>
      </c>
      <c r="AF107" s="108">
        <f t="shared" si="19"/>
        <v>0.46079409266755311</v>
      </c>
      <c r="AG107" s="106">
        <f t="shared" si="20"/>
        <v>-0.77480398941450157</v>
      </c>
      <c r="AH107" s="108">
        <f t="shared" si="21"/>
        <v>0</v>
      </c>
      <c r="AI107" s="80">
        <f t="shared" si="22"/>
        <v>1.1701667098442279</v>
      </c>
      <c r="BJ107">
        <v>0.76055877061410504</v>
      </c>
      <c r="BK107">
        <v>1</v>
      </c>
      <c r="BL107">
        <v>0</v>
      </c>
      <c r="BM107" s="80">
        <f t="shared" si="26"/>
        <v>47</v>
      </c>
      <c r="BN107" s="80">
        <f t="shared" si="27"/>
        <v>56</v>
      </c>
      <c r="BO107" s="80">
        <f t="shared" si="23"/>
        <v>0.12962962962962965</v>
      </c>
      <c r="BP107" s="80">
        <f t="shared" si="24"/>
        <v>0.41666666666666663</v>
      </c>
      <c r="BQ107" s="80">
        <f t="shared" si="25"/>
        <v>0</v>
      </c>
    </row>
    <row r="108" spans="1:69" ht="15.75" x14ac:dyDescent="0.5">
      <c r="A108" s="83">
        <v>14.8</v>
      </c>
      <c r="B108" s="82">
        <v>74</v>
      </c>
      <c r="C108" s="84">
        <v>1.927</v>
      </c>
      <c r="D108" s="82">
        <v>249</v>
      </c>
      <c r="E108" s="82">
        <v>2</v>
      </c>
      <c r="F108" s="29">
        <v>1</v>
      </c>
      <c r="G108" s="82">
        <v>29</v>
      </c>
      <c r="H108" s="82">
        <v>7</v>
      </c>
      <c r="I108" s="82">
        <v>2</v>
      </c>
      <c r="J108" s="80">
        <v>0</v>
      </c>
      <c r="K108" s="30">
        <v>171</v>
      </c>
      <c r="L108" s="82">
        <v>1</v>
      </c>
      <c r="O108">
        <v>13.3</v>
      </c>
      <c r="P108">
        <v>58</v>
      </c>
      <c r="Q108">
        <v>0.40300000000000002</v>
      </c>
      <c r="R108">
        <v>157</v>
      </c>
      <c r="S108">
        <v>2</v>
      </c>
      <c r="T108">
        <v>1</v>
      </c>
      <c r="U108">
        <v>35</v>
      </c>
      <c r="V108">
        <v>16</v>
      </c>
      <c r="W108">
        <v>1</v>
      </c>
      <c r="X108">
        <v>1</v>
      </c>
      <c r="Y108">
        <v>180</v>
      </c>
      <c r="Z108" s="106">
        <v>0</v>
      </c>
      <c r="AA108" s="107">
        <v>1</v>
      </c>
      <c r="AB108" s="108">
        <f t="shared" si="15"/>
        <v>1</v>
      </c>
      <c r="AC108" s="80">
        <f t="shared" si="16"/>
        <v>0</v>
      </c>
      <c r="AD108" s="80">
        <f t="shared" si="17"/>
        <v>0.46879407494517178</v>
      </c>
      <c r="AE108" s="106">
        <f t="shared" si="18"/>
        <v>0.46879407494517178</v>
      </c>
      <c r="AF108" s="108">
        <f t="shared" si="19"/>
        <v>0.53120592505482822</v>
      </c>
      <c r="AG108" s="106">
        <f t="shared" si="20"/>
        <v>-0.6326055267879398</v>
      </c>
      <c r="AH108" s="108">
        <f t="shared" si="21"/>
        <v>100</v>
      </c>
      <c r="AI108" s="80">
        <f t="shared" si="22"/>
        <v>0.88250912279787808</v>
      </c>
      <c r="BJ108">
        <v>0.76637244212300937</v>
      </c>
      <c r="BK108">
        <v>0</v>
      </c>
      <c r="BL108">
        <v>1</v>
      </c>
      <c r="BM108" s="80">
        <f t="shared" si="26"/>
        <v>47</v>
      </c>
      <c r="BN108" s="80">
        <f t="shared" si="27"/>
        <v>57</v>
      </c>
      <c r="BO108" s="80">
        <f t="shared" si="23"/>
        <v>0.12962962962962965</v>
      </c>
      <c r="BP108" s="80">
        <f t="shared" si="24"/>
        <v>0.40625</v>
      </c>
      <c r="BQ108" s="80">
        <f t="shared" si="25"/>
        <v>0</v>
      </c>
    </row>
    <row r="109" spans="1:69" ht="15.75" x14ac:dyDescent="0.5">
      <c r="A109" s="83">
        <v>10.7</v>
      </c>
      <c r="B109" s="82">
        <v>53</v>
      </c>
      <c r="C109" s="84">
        <v>1.018</v>
      </c>
      <c r="D109" s="82">
        <v>134</v>
      </c>
      <c r="E109" s="82">
        <v>1</v>
      </c>
      <c r="F109" s="29">
        <v>1</v>
      </c>
      <c r="G109" s="82">
        <v>36</v>
      </c>
      <c r="H109" s="82">
        <v>10</v>
      </c>
      <c r="I109" s="82">
        <v>4</v>
      </c>
      <c r="J109" s="80">
        <v>0</v>
      </c>
      <c r="K109" s="30">
        <v>182</v>
      </c>
      <c r="L109" s="82">
        <v>0</v>
      </c>
      <c r="O109">
        <v>13.4</v>
      </c>
      <c r="P109">
        <v>71</v>
      </c>
      <c r="Q109">
        <v>1.28</v>
      </c>
      <c r="R109">
        <v>141</v>
      </c>
      <c r="S109">
        <v>2</v>
      </c>
      <c r="T109">
        <v>1</v>
      </c>
      <c r="U109">
        <v>28</v>
      </c>
      <c r="V109">
        <v>9</v>
      </c>
      <c r="W109">
        <v>1</v>
      </c>
      <c r="X109">
        <v>1</v>
      </c>
      <c r="Y109">
        <v>186</v>
      </c>
      <c r="Z109" s="106">
        <v>0</v>
      </c>
      <c r="AA109" s="107">
        <v>1</v>
      </c>
      <c r="AB109" s="108">
        <f t="shared" si="15"/>
        <v>1</v>
      </c>
      <c r="AC109" s="80">
        <f t="shared" si="16"/>
        <v>0</v>
      </c>
      <c r="AD109" s="80">
        <f t="shared" si="17"/>
        <v>0.74882756619077828</v>
      </c>
      <c r="AE109" s="106">
        <f t="shared" si="18"/>
        <v>0.74882756619077828</v>
      </c>
      <c r="AF109" s="108">
        <f t="shared" si="19"/>
        <v>0.25117243380922172</v>
      </c>
      <c r="AG109" s="106">
        <f t="shared" si="20"/>
        <v>-1.3816155884303647</v>
      </c>
      <c r="AH109" s="108">
        <f t="shared" si="21"/>
        <v>0</v>
      </c>
      <c r="AI109" s="80">
        <f t="shared" si="22"/>
        <v>2.9813286228677116</v>
      </c>
      <c r="BJ109">
        <v>0.77972717796778601</v>
      </c>
      <c r="BK109">
        <v>0</v>
      </c>
      <c r="BL109">
        <v>1</v>
      </c>
      <c r="BM109" s="80">
        <f t="shared" si="26"/>
        <v>47</v>
      </c>
      <c r="BN109" s="80">
        <f t="shared" si="27"/>
        <v>58</v>
      </c>
      <c r="BO109" s="80">
        <f t="shared" si="23"/>
        <v>0.12962962962962965</v>
      </c>
      <c r="BP109" s="80">
        <f t="shared" si="24"/>
        <v>0.39583333333333337</v>
      </c>
      <c r="BQ109" s="80">
        <f t="shared" si="25"/>
        <v>7.3302469135802361E-3</v>
      </c>
    </row>
    <row r="110" spans="1:69" ht="15.75" x14ac:dyDescent="0.5">
      <c r="A110" s="83">
        <v>8.8000000000000007</v>
      </c>
      <c r="B110" s="82">
        <v>58</v>
      </c>
      <c r="C110" s="84">
        <v>0.86399999999999999</v>
      </c>
      <c r="D110" s="82">
        <v>129</v>
      </c>
      <c r="E110" s="82">
        <v>4</v>
      </c>
      <c r="F110" s="29">
        <v>0</v>
      </c>
      <c r="G110" s="82">
        <v>61</v>
      </c>
      <c r="H110" s="82">
        <v>8</v>
      </c>
      <c r="I110" s="82">
        <v>5</v>
      </c>
      <c r="J110" s="80">
        <v>0</v>
      </c>
      <c r="K110" s="30">
        <v>168</v>
      </c>
      <c r="L110" s="82">
        <v>1</v>
      </c>
      <c r="O110">
        <v>13.6</v>
      </c>
      <c r="P110">
        <v>66</v>
      </c>
      <c r="Q110">
        <v>2.62</v>
      </c>
      <c r="R110">
        <v>103</v>
      </c>
      <c r="S110">
        <v>2</v>
      </c>
      <c r="T110">
        <v>1</v>
      </c>
      <c r="U110">
        <v>39</v>
      </c>
      <c r="V110">
        <v>8</v>
      </c>
      <c r="W110">
        <v>3</v>
      </c>
      <c r="X110">
        <v>0</v>
      </c>
      <c r="Y110">
        <v>172</v>
      </c>
      <c r="Z110" s="106">
        <v>0</v>
      </c>
      <c r="AA110" s="107">
        <v>1</v>
      </c>
      <c r="AB110" s="108">
        <f t="shared" si="15"/>
        <v>1</v>
      </c>
      <c r="AC110" s="80">
        <f t="shared" si="16"/>
        <v>0</v>
      </c>
      <c r="AD110" s="80">
        <f t="shared" si="17"/>
        <v>0.56788056710975732</v>
      </c>
      <c r="AE110" s="106">
        <f t="shared" si="18"/>
        <v>0.56788056710975732</v>
      </c>
      <c r="AF110" s="108">
        <f t="shared" si="19"/>
        <v>0.43211943289024268</v>
      </c>
      <c r="AG110" s="106">
        <f t="shared" si="20"/>
        <v>-0.83905326392372925</v>
      </c>
      <c r="AH110" s="108">
        <f t="shared" si="21"/>
        <v>0</v>
      </c>
      <c r="AI110" s="80">
        <f t="shared" si="22"/>
        <v>1.314175026361283</v>
      </c>
      <c r="BJ110">
        <v>0.78522931886153602</v>
      </c>
      <c r="BK110">
        <v>1</v>
      </c>
      <c r="BL110">
        <v>0</v>
      </c>
      <c r="BM110" s="80">
        <f t="shared" si="26"/>
        <v>48</v>
      </c>
      <c r="BN110" s="80">
        <f t="shared" si="27"/>
        <v>58</v>
      </c>
      <c r="BO110" s="80">
        <f t="shared" si="23"/>
        <v>0.11111111111111116</v>
      </c>
      <c r="BP110" s="80">
        <f t="shared" si="24"/>
        <v>0.39583333333333337</v>
      </c>
      <c r="BQ110" s="80">
        <f t="shared" si="25"/>
        <v>0</v>
      </c>
    </row>
    <row r="111" spans="1:69" ht="15.75" x14ac:dyDescent="0.5">
      <c r="A111" s="83">
        <v>9.6999999999999993</v>
      </c>
      <c r="B111" s="82">
        <v>54</v>
      </c>
      <c r="C111" s="84">
        <v>0.626</v>
      </c>
      <c r="D111" s="82">
        <v>51</v>
      </c>
      <c r="E111" s="82">
        <v>2</v>
      </c>
      <c r="F111" s="29">
        <v>0</v>
      </c>
      <c r="G111" s="82">
        <v>38</v>
      </c>
      <c r="H111" s="82">
        <v>8</v>
      </c>
      <c r="I111" s="82">
        <v>3</v>
      </c>
      <c r="J111" s="80">
        <v>0</v>
      </c>
      <c r="K111" s="30">
        <v>193</v>
      </c>
      <c r="L111" s="82">
        <v>1</v>
      </c>
      <c r="O111">
        <v>13.8</v>
      </c>
      <c r="P111">
        <v>63</v>
      </c>
      <c r="Q111">
        <v>0.61199999999999999</v>
      </c>
      <c r="R111">
        <v>148</v>
      </c>
      <c r="S111">
        <v>3</v>
      </c>
      <c r="T111">
        <v>0</v>
      </c>
      <c r="U111">
        <v>35</v>
      </c>
      <c r="V111">
        <v>10</v>
      </c>
      <c r="W111">
        <v>2</v>
      </c>
      <c r="X111">
        <v>0</v>
      </c>
      <c r="Y111">
        <v>185</v>
      </c>
      <c r="Z111" s="106">
        <v>1</v>
      </c>
      <c r="AA111" s="107">
        <v>0</v>
      </c>
      <c r="AB111" s="108">
        <f t="shared" si="15"/>
        <v>1</v>
      </c>
      <c r="AC111" s="80">
        <f t="shared" si="16"/>
        <v>1</v>
      </c>
      <c r="AD111" s="80">
        <f t="shared" si="17"/>
        <v>0.87800532321933777</v>
      </c>
      <c r="AE111" s="106">
        <f t="shared" si="18"/>
        <v>0.87800532321933777</v>
      </c>
      <c r="AF111" s="108">
        <f t="shared" si="19"/>
        <v>0.12199467678066223</v>
      </c>
      <c r="AG111" s="106">
        <f t="shared" si="20"/>
        <v>-0.13010262247321538</v>
      </c>
      <c r="AH111" s="108">
        <f t="shared" si="21"/>
        <v>100</v>
      </c>
      <c r="AI111" s="80">
        <f t="shared" si="22"/>
        <v>0.1389452587068043</v>
      </c>
      <c r="BJ111">
        <v>0.78758578267769475</v>
      </c>
      <c r="BK111">
        <v>0</v>
      </c>
      <c r="BL111">
        <v>1</v>
      </c>
      <c r="BM111" s="80">
        <f t="shared" si="26"/>
        <v>48</v>
      </c>
      <c r="BN111" s="80">
        <f t="shared" si="27"/>
        <v>59</v>
      </c>
      <c r="BO111" s="80">
        <f t="shared" si="23"/>
        <v>0.11111111111111116</v>
      </c>
      <c r="BP111" s="80">
        <f t="shared" si="24"/>
        <v>0.38541666666666663</v>
      </c>
      <c r="BQ111" s="80">
        <f t="shared" si="25"/>
        <v>7.1373456790123765E-3</v>
      </c>
    </row>
    <row r="112" spans="1:69" ht="15.75" x14ac:dyDescent="0.5">
      <c r="A112" s="83">
        <v>9.6999999999999993</v>
      </c>
      <c r="B112" s="82">
        <v>55</v>
      </c>
      <c r="C112" s="84">
        <v>1.3839999999999999</v>
      </c>
      <c r="D112" s="82">
        <v>33</v>
      </c>
      <c r="E112" s="82">
        <v>2</v>
      </c>
      <c r="F112" s="29">
        <v>0</v>
      </c>
      <c r="G112" s="82">
        <v>27</v>
      </c>
      <c r="H112" s="82">
        <v>10</v>
      </c>
      <c r="I112" s="82">
        <v>1</v>
      </c>
      <c r="J112" s="80">
        <v>1</v>
      </c>
      <c r="K112" s="30">
        <v>192</v>
      </c>
      <c r="L112" s="82">
        <v>1</v>
      </c>
      <c r="O112">
        <v>13.9</v>
      </c>
      <c r="P112">
        <v>66</v>
      </c>
      <c r="Q112">
        <v>2.2850000000000001</v>
      </c>
      <c r="R112">
        <v>200</v>
      </c>
      <c r="S112">
        <v>3</v>
      </c>
      <c r="T112">
        <v>1</v>
      </c>
      <c r="U112">
        <v>32</v>
      </c>
      <c r="V112">
        <v>9</v>
      </c>
      <c r="W112">
        <v>2</v>
      </c>
      <c r="X112">
        <v>0</v>
      </c>
      <c r="Y112">
        <v>177</v>
      </c>
      <c r="Z112" s="106">
        <v>1</v>
      </c>
      <c r="AA112" s="107">
        <v>0</v>
      </c>
      <c r="AB112" s="108">
        <f t="shared" si="15"/>
        <v>1</v>
      </c>
      <c r="AC112" s="80">
        <f t="shared" si="16"/>
        <v>1</v>
      </c>
      <c r="AD112" s="80">
        <f t="shared" si="17"/>
        <v>0.95171019242836408</v>
      </c>
      <c r="AE112" s="106">
        <f t="shared" si="18"/>
        <v>0.95171019242836408</v>
      </c>
      <c r="AF112" s="108">
        <f t="shared" si="19"/>
        <v>4.8289807571635923E-2</v>
      </c>
      <c r="AG112" s="106">
        <f t="shared" si="20"/>
        <v>-4.9494710253964895E-2</v>
      </c>
      <c r="AH112" s="108">
        <f t="shared" si="21"/>
        <v>100</v>
      </c>
      <c r="AI112" s="80">
        <f t="shared" si="22"/>
        <v>5.0740034052194655E-2</v>
      </c>
      <c r="BJ112">
        <v>0.78779078701627636</v>
      </c>
      <c r="BK112">
        <v>1</v>
      </c>
      <c r="BL112">
        <v>0</v>
      </c>
      <c r="BM112" s="80">
        <f t="shared" si="26"/>
        <v>49</v>
      </c>
      <c r="BN112" s="80">
        <f t="shared" si="27"/>
        <v>59</v>
      </c>
      <c r="BO112" s="80">
        <f t="shared" si="23"/>
        <v>9.259259259259256E-2</v>
      </c>
      <c r="BP112" s="80">
        <f t="shared" si="24"/>
        <v>0.38541666666666663</v>
      </c>
      <c r="BQ112" s="80">
        <f t="shared" si="25"/>
        <v>7.137345679012334E-3</v>
      </c>
    </row>
    <row r="113" spans="1:69" ht="15.75" x14ac:dyDescent="0.5">
      <c r="A113" s="83">
        <v>10.5</v>
      </c>
      <c r="B113" s="82">
        <v>65</v>
      </c>
      <c r="C113" s="84">
        <v>0.59</v>
      </c>
      <c r="D113" s="82">
        <v>121</v>
      </c>
      <c r="E113" s="82">
        <v>3</v>
      </c>
      <c r="F113" s="29">
        <v>1</v>
      </c>
      <c r="G113" s="82">
        <v>32</v>
      </c>
      <c r="H113" s="82">
        <v>10</v>
      </c>
      <c r="I113" s="82">
        <v>2</v>
      </c>
      <c r="J113" s="80">
        <v>0</v>
      </c>
      <c r="K113" s="30">
        <v>181</v>
      </c>
      <c r="L113" s="82">
        <v>1</v>
      </c>
      <c r="O113">
        <v>14</v>
      </c>
      <c r="P113">
        <v>56</v>
      </c>
      <c r="Q113">
        <v>0.91100000000000003</v>
      </c>
      <c r="R113">
        <v>134</v>
      </c>
      <c r="S113">
        <v>2</v>
      </c>
      <c r="T113">
        <v>0</v>
      </c>
      <c r="U113">
        <v>30</v>
      </c>
      <c r="V113">
        <v>13</v>
      </c>
      <c r="W113">
        <v>1</v>
      </c>
      <c r="X113">
        <v>1</v>
      </c>
      <c r="Y113">
        <v>185</v>
      </c>
      <c r="Z113" s="106">
        <v>1</v>
      </c>
      <c r="AA113" s="107">
        <v>0</v>
      </c>
      <c r="AB113" s="108">
        <f t="shared" si="15"/>
        <v>1</v>
      </c>
      <c r="AC113" s="80">
        <f t="shared" si="16"/>
        <v>1</v>
      </c>
      <c r="AD113" s="80">
        <f t="shared" si="17"/>
        <v>0.65881728969669695</v>
      </c>
      <c r="AE113" s="106">
        <f t="shared" si="18"/>
        <v>0.65881728969669695</v>
      </c>
      <c r="AF113" s="108">
        <f t="shared" si="19"/>
        <v>0.34118271030330305</v>
      </c>
      <c r="AG113" s="106">
        <f t="shared" si="20"/>
        <v>-0.41730903679610237</v>
      </c>
      <c r="AH113" s="108">
        <f t="shared" si="21"/>
        <v>100</v>
      </c>
      <c r="AI113" s="80">
        <f t="shared" si="22"/>
        <v>0.51787151861235314</v>
      </c>
      <c r="BJ113">
        <v>0.78811026993215128</v>
      </c>
      <c r="BK113">
        <v>1</v>
      </c>
      <c r="BL113">
        <v>0</v>
      </c>
      <c r="BM113" s="80">
        <f t="shared" si="26"/>
        <v>50</v>
      </c>
      <c r="BN113" s="80">
        <f t="shared" si="27"/>
        <v>59</v>
      </c>
      <c r="BO113" s="80">
        <f t="shared" si="23"/>
        <v>7.407407407407407E-2</v>
      </c>
      <c r="BP113" s="80">
        <f t="shared" si="24"/>
        <v>0.38541666666666663</v>
      </c>
      <c r="BQ113" s="80">
        <f t="shared" si="25"/>
        <v>0</v>
      </c>
    </row>
    <row r="114" spans="1:69" ht="15.75" x14ac:dyDescent="0.5">
      <c r="A114" s="83">
        <v>8.9</v>
      </c>
      <c r="B114" s="82">
        <v>39</v>
      </c>
      <c r="C114" s="84">
        <v>7.1999999999999995E-2</v>
      </c>
      <c r="D114" s="82">
        <v>116</v>
      </c>
      <c r="E114" s="82">
        <v>7</v>
      </c>
      <c r="F114" s="29">
        <v>1</v>
      </c>
      <c r="G114" s="82">
        <v>44</v>
      </c>
      <c r="H114" s="82">
        <v>16</v>
      </c>
      <c r="I114" s="82">
        <v>2</v>
      </c>
      <c r="J114" s="80">
        <v>1</v>
      </c>
      <c r="K114" s="30">
        <v>170</v>
      </c>
      <c r="L114" s="82">
        <v>1</v>
      </c>
      <c r="O114">
        <v>14</v>
      </c>
      <c r="P114">
        <v>59</v>
      </c>
      <c r="Q114">
        <v>1.159</v>
      </c>
      <c r="R114">
        <v>196</v>
      </c>
      <c r="S114">
        <v>1</v>
      </c>
      <c r="T114">
        <v>0</v>
      </c>
      <c r="U114">
        <v>43</v>
      </c>
      <c r="V114">
        <v>15</v>
      </c>
      <c r="W114">
        <v>5</v>
      </c>
      <c r="X114">
        <v>0</v>
      </c>
      <c r="Y114">
        <v>184</v>
      </c>
      <c r="Z114" s="106">
        <v>1</v>
      </c>
      <c r="AA114" s="107">
        <v>0</v>
      </c>
      <c r="AB114" s="108">
        <f t="shared" si="15"/>
        <v>1</v>
      </c>
      <c r="AC114" s="80">
        <f t="shared" si="16"/>
        <v>1</v>
      </c>
      <c r="AD114" s="80">
        <f t="shared" si="17"/>
        <v>0.79141149307058611</v>
      </c>
      <c r="AE114" s="106">
        <f t="shared" si="18"/>
        <v>0.79141149307058611</v>
      </c>
      <c r="AF114" s="108">
        <f t="shared" si="19"/>
        <v>0.20858850692941389</v>
      </c>
      <c r="AG114" s="106">
        <f t="shared" si="20"/>
        <v>-0.23393722768164316</v>
      </c>
      <c r="AH114" s="108">
        <f t="shared" si="21"/>
        <v>100</v>
      </c>
      <c r="AI114" s="80">
        <f t="shared" si="22"/>
        <v>0.26356517280298059</v>
      </c>
      <c r="BJ114">
        <v>0.79141149307058611</v>
      </c>
      <c r="BK114">
        <v>0</v>
      </c>
      <c r="BL114">
        <v>1</v>
      </c>
      <c r="BM114" s="80">
        <f t="shared" si="26"/>
        <v>50</v>
      </c>
      <c r="BN114" s="80">
        <f t="shared" si="27"/>
        <v>60</v>
      </c>
      <c r="BO114" s="80">
        <f t="shared" si="23"/>
        <v>7.407407407407407E-2</v>
      </c>
      <c r="BP114" s="80">
        <f t="shared" si="24"/>
        <v>0.375</v>
      </c>
      <c r="BQ114" s="80">
        <f t="shared" si="25"/>
        <v>0</v>
      </c>
    </row>
    <row r="115" spans="1:69" ht="15.75" x14ac:dyDescent="0.5">
      <c r="A115" s="83">
        <v>7.9</v>
      </c>
      <c r="B115" s="82">
        <v>42</v>
      </c>
      <c r="C115" s="84">
        <v>1.2829999999999999</v>
      </c>
      <c r="D115" s="82">
        <v>68</v>
      </c>
      <c r="E115" s="82">
        <v>4</v>
      </c>
      <c r="F115" s="29">
        <v>0</v>
      </c>
      <c r="G115" s="82">
        <v>37</v>
      </c>
      <c r="H115" s="82">
        <v>6</v>
      </c>
      <c r="I115" s="82">
        <v>3</v>
      </c>
      <c r="J115" s="80">
        <v>0</v>
      </c>
      <c r="K115" s="30">
        <v>175</v>
      </c>
      <c r="L115" s="82">
        <v>1</v>
      </c>
      <c r="O115">
        <v>14</v>
      </c>
      <c r="P115">
        <v>70</v>
      </c>
      <c r="Q115">
        <v>0.29099999999999998</v>
      </c>
      <c r="R115">
        <v>182</v>
      </c>
      <c r="S115">
        <v>3</v>
      </c>
      <c r="T115">
        <v>1</v>
      </c>
      <c r="U115">
        <v>31</v>
      </c>
      <c r="V115">
        <v>6</v>
      </c>
      <c r="W115">
        <v>2</v>
      </c>
      <c r="X115">
        <v>1</v>
      </c>
      <c r="Y115">
        <v>173</v>
      </c>
      <c r="Z115" s="106">
        <v>1</v>
      </c>
      <c r="AA115" s="107">
        <v>0</v>
      </c>
      <c r="AB115" s="108">
        <f t="shared" si="15"/>
        <v>1</v>
      </c>
      <c r="AC115" s="80">
        <f t="shared" si="16"/>
        <v>1</v>
      </c>
      <c r="AD115" s="80">
        <f t="shared" si="17"/>
        <v>0.35096592167098239</v>
      </c>
      <c r="AE115" s="106">
        <f t="shared" si="18"/>
        <v>0.35096592167098239</v>
      </c>
      <c r="AF115" s="108">
        <f t="shared" si="19"/>
        <v>0.64903407832901761</v>
      </c>
      <c r="AG115" s="106">
        <f t="shared" si="20"/>
        <v>-1.0470661494861986</v>
      </c>
      <c r="AH115" s="108">
        <f t="shared" si="21"/>
        <v>0</v>
      </c>
      <c r="AI115" s="80">
        <f t="shared" si="22"/>
        <v>1.8492794834293431</v>
      </c>
      <c r="BJ115">
        <v>0.79252288917340963</v>
      </c>
      <c r="BK115">
        <v>0</v>
      </c>
      <c r="BL115">
        <v>1</v>
      </c>
      <c r="BM115" s="80">
        <f t="shared" si="26"/>
        <v>50</v>
      </c>
      <c r="BN115" s="80">
        <f t="shared" si="27"/>
        <v>61</v>
      </c>
      <c r="BO115" s="80">
        <f t="shared" si="23"/>
        <v>7.407407407407407E-2</v>
      </c>
      <c r="BP115" s="80">
        <f t="shared" si="24"/>
        <v>0.36458333333333337</v>
      </c>
      <c r="BQ115" s="80">
        <f t="shared" si="25"/>
        <v>0</v>
      </c>
    </row>
    <row r="116" spans="1:69" ht="15.75" x14ac:dyDescent="0.5">
      <c r="A116" s="83">
        <v>21</v>
      </c>
      <c r="B116" s="82">
        <v>89</v>
      </c>
      <c r="C116" s="84">
        <v>7.4999999999999997E-2</v>
      </c>
      <c r="D116" s="82">
        <v>296</v>
      </c>
      <c r="E116" s="82">
        <v>0</v>
      </c>
      <c r="F116" s="29">
        <v>1</v>
      </c>
      <c r="G116" s="82">
        <v>37</v>
      </c>
      <c r="H116" s="82">
        <v>13</v>
      </c>
      <c r="I116" s="82">
        <v>1</v>
      </c>
      <c r="J116" s="80">
        <v>1</v>
      </c>
      <c r="K116" s="30">
        <v>196</v>
      </c>
      <c r="L116" s="82">
        <v>1</v>
      </c>
      <c r="O116">
        <v>14</v>
      </c>
      <c r="P116">
        <v>74</v>
      </c>
      <c r="Q116">
        <v>4.3999999999999997E-2</v>
      </c>
      <c r="R116">
        <v>175</v>
      </c>
      <c r="S116">
        <v>3</v>
      </c>
      <c r="T116">
        <v>1</v>
      </c>
      <c r="U116">
        <v>39</v>
      </c>
      <c r="V116">
        <v>7</v>
      </c>
      <c r="W116">
        <v>3</v>
      </c>
      <c r="X116">
        <v>0</v>
      </c>
      <c r="Y116">
        <v>187</v>
      </c>
      <c r="Z116" s="106">
        <v>1</v>
      </c>
      <c r="AA116" s="107">
        <v>0</v>
      </c>
      <c r="AB116" s="108">
        <f t="shared" si="15"/>
        <v>1</v>
      </c>
      <c r="AC116" s="80">
        <f t="shared" si="16"/>
        <v>1</v>
      </c>
      <c r="AD116" s="80">
        <f t="shared" si="17"/>
        <v>0.73691348361298759</v>
      </c>
      <c r="AE116" s="106">
        <f t="shared" si="18"/>
        <v>0.73691348361298759</v>
      </c>
      <c r="AF116" s="108">
        <f t="shared" si="19"/>
        <v>0.26308651638701241</v>
      </c>
      <c r="AG116" s="106">
        <f t="shared" si="20"/>
        <v>-0.30528478362521111</v>
      </c>
      <c r="AH116" s="108">
        <f t="shared" si="21"/>
        <v>100</v>
      </c>
      <c r="AI116" s="80">
        <f t="shared" si="22"/>
        <v>0.35701140261016073</v>
      </c>
      <c r="BJ116">
        <v>0.79408076213579892</v>
      </c>
      <c r="BK116">
        <v>0</v>
      </c>
      <c r="BL116">
        <v>1</v>
      </c>
      <c r="BM116" s="80">
        <f t="shared" si="26"/>
        <v>50</v>
      </c>
      <c r="BN116" s="80">
        <f t="shared" si="27"/>
        <v>62</v>
      </c>
      <c r="BO116" s="80">
        <f t="shared" si="23"/>
        <v>7.407407407407407E-2</v>
      </c>
      <c r="BP116" s="80">
        <f t="shared" si="24"/>
        <v>0.35416666666666663</v>
      </c>
      <c r="BQ116" s="80">
        <f t="shared" si="25"/>
        <v>0</v>
      </c>
    </row>
    <row r="117" spans="1:69" ht="15.75" x14ac:dyDescent="0.5">
      <c r="A117" s="83">
        <v>12.7</v>
      </c>
      <c r="B117" s="82">
        <v>65</v>
      </c>
      <c r="C117" s="84">
        <v>0.89900000000000002</v>
      </c>
      <c r="D117" s="82">
        <v>165</v>
      </c>
      <c r="E117" s="82">
        <v>1</v>
      </c>
      <c r="F117" s="29">
        <v>1</v>
      </c>
      <c r="G117" s="82">
        <v>60</v>
      </c>
      <c r="H117" s="82">
        <v>9</v>
      </c>
      <c r="I117" s="82">
        <v>5</v>
      </c>
      <c r="J117" s="80">
        <v>0</v>
      </c>
      <c r="K117" s="30">
        <v>174</v>
      </c>
      <c r="L117" s="82">
        <v>0</v>
      </c>
      <c r="O117">
        <v>14.1</v>
      </c>
      <c r="P117">
        <v>88</v>
      </c>
      <c r="Q117">
        <v>0.504</v>
      </c>
      <c r="R117">
        <v>253</v>
      </c>
      <c r="S117">
        <v>3</v>
      </c>
      <c r="T117">
        <v>1</v>
      </c>
      <c r="U117">
        <v>42</v>
      </c>
      <c r="V117">
        <v>9</v>
      </c>
      <c r="W117">
        <v>3</v>
      </c>
      <c r="X117">
        <v>1</v>
      </c>
      <c r="Y117">
        <v>172</v>
      </c>
      <c r="Z117" s="106">
        <v>0</v>
      </c>
      <c r="AA117" s="107">
        <v>1</v>
      </c>
      <c r="AB117" s="108">
        <f t="shared" si="15"/>
        <v>1</v>
      </c>
      <c r="AC117" s="80">
        <f t="shared" si="16"/>
        <v>0</v>
      </c>
      <c r="AD117" s="80">
        <f t="shared" si="17"/>
        <v>0.61628024154418282</v>
      </c>
      <c r="AE117" s="106">
        <f t="shared" si="18"/>
        <v>0.61628024154418282</v>
      </c>
      <c r="AF117" s="108">
        <f t="shared" si="19"/>
        <v>0.38371975845581718</v>
      </c>
      <c r="AG117" s="106">
        <f t="shared" si="20"/>
        <v>-0.95784278851289384</v>
      </c>
      <c r="AH117" s="108">
        <f t="shared" si="21"/>
        <v>0</v>
      </c>
      <c r="AI117" s="80">
        <f t="shared" si="22"/>
        <v>1.606068564267439</v>
      </c>
      <c r="BJ117">
        <v>0.79467740149430521</v>
      </c>
      <c r="BK117">
        <v>0</v>
      </c>
      <c r="BL117">
        <v>1</v>
      </c>
      <c r="BM117" s="80">
        <f t="shared" si="26"/>
        <v>50</v>
      </c>
      <c r="BN117" s="80">
        <f t="shared" si="27"/>
        <v>63</v>
      </c>
      <c r="BO117" s="80">
        <f t="shared" si="23"/>
        <v>7.407407407407407E-2</v>
      </c>
      <c r="BP117" s="80">
        <f t="shared" si="24"/>
        <v>0.34375</v>
      </c>
      <c r="BQ117" s="80">
        <f t="shared" si="25"/>
        <v>0</v>
      </c>
    </row>
    <row r="118" spans="1:69" ht="15.75" x14ac:dyDescent="0.5">
      <c r="A118" s="83">
        <v>9.4</v>
      </c>
      <c r="B118" s="82">
        <v>49</v>
      </c>
      <c r="C118" s="84">
        <v>1.248</v>
      </c>
      <c r="D118" s="82">
        <v>92</v>
      </c>
      <c r="E118" s="82">
        <v>2</v>
      </c>
      <c r="F118" s="29">
        <v>0</v>
      </c>
      <c r="G118" s="82">
        <v>53</v>
      </c>
      <c r="H118" s="82">
        <v>12</v>
      </c>
      <c r="I118" s="82">
        <v>4</v>
      </c>
      <c r="J118" s="80">
        <v>0</v>
      </c>
      <c r="K118" s="30">
        <v>182</v>
      </c>
      <c r="L118" s="82">
        <v>0</v>
      </c>
      <c r="O118">
        <v>14.4</v>
      </c>
      <c r="P118">
        <v>75</v>
      </c>
      <c r="Q118">
        <v>0.61199999999999999</v>
      </c>
      <c r="R118">
        <v>156</v>
      </c>
      <c r="S118">
        <v>5</v>
      </c>
      <c r="T118">
        <v>1</v>
      </c>
      <c r="U118">
        <v>42</v>
      </c>
      <c r="V118">
        <v>15</v>
      </c>
      <c r="W118">
        <v>4</v>
      </c>
      <c r="X118">
        <v>1</v>
      </c>
      <c r="Y118">
        <v>193</v>
      </c>
      <c r="Z118" s="106">
        <v>0</v>
      </c>
      <c r="AA118" s="107">
        <v>1</v>
      </c>
      <c r="AB118" s="108">
        <f t="shared" si="15"/>
        <v>1</v>
      </c>
      <c r="AC118" s="80">
        <f t="shared" si="16"/>
        <v>0</v>
      </c>
      <c r="AD118" s="80">
        <f t="shared" si="17"/>
        <v>0.78522931886153602</v>
      </c>
      <c r="AE118" s="106">
        <f t="shared" si="18"/>
        <v>0.78522931886153602</v>
      </c>
      <c r="AF118" s="108">
        <f t="shared" si="19"/>
        <v>0.21477068113846398</v>
      </c>
      <c r="AG118" s="106">
        <f t="shared" si="20"/>
        <v>-1.5381844194323393</v>
      </c>
      <c r="AH118" s="108">
        <f t="shared" si="21"/>
        <v>0</v>
      </c>
      <c r="AI118" s="80">
        <f t="shared" si="22"/>
        <v>3.6561290149063401</v>
      </c>
      <c r="BJ118">
        <v>0.79483825437948363</v>
      </c>
      <c r="BK118">
        <v>0</v>
      </c>
      <c r="BL118">
        <v>1</v>
      </c>
      <c r="BM118" s="80">
        <f t="shared" si="26"/>
        <v>50</v>
      </c>
      <c r="BN118" s="80">
        <f t="shared" si="27"/>
        <v>64</v>
      </c>
      <c r="BO118" s="80">
        <f t="shared" si="23"/>
        <v>7.407407407407407E-2</v>
      </c>
      <c r="BP118" s="80">
        <f t="shared" si="24"/>
        <v>0.33333333333333337</v>
      </c>
      <c r="BQ118" s="80">
        <f t="shared" si="25"/>
        <v>0</v>
      </c>
    </row>
    <row r="119" spans="1:69" ht="15.75" x14ac:dyDescent="0.5">
      <c r="A119" s="83">
        <v>7.5</v>
      </c>
      <c r="B119" s="82">
        <v>51</v>
      </c>
      <c r="C119" s="84">
        <v>0.23100000000000001</v>
      </c>
      <c r="D119" s="82">
        <v>109</v>
      </c>
      <c r="E119" s="82">
        <v>5</v>
      </c>
      <c r="F119" s="29">
        <v>0</v>
      </c>
      <c r="G119" s="82">
        <v>41</v>
      </c>
      <c r="H119" s="82">
        <v>7</v>
      </c>
      <c r="I119" s="82">
        <v>3</v>
      </c>
      <c r="J119" s="80">
        <v>1</v>
      </c>
      <c r="K119" s="30">
        <v>165</v>
      </c>
      <c r="L119" s="82">
        <v>1</v>
      </c>
      <c r="O119">
        <v>14.4</v>
      </c>
      <c r="P119">
        <v>83</v>
      </c>
      <c r="Q119">
        <v>0.93600000000000005</v>
      </c>
      <c r="R119">
        <v>203</v>
      </c>
      <c r="S119">
        <v>2</v>
      </c>
      <c r="T119">
        <v>0</v>
      </c>
      <c r="U119">
        <v>45</v>
      </c>
      <c r="V119">
        <v>9</v>
      </c>
      <c r="W119">
        <v>3</v>
      </c>
      <c r="X119">
        <v>0</v>
      </c>
      <c r="Y119">
        <v>178</v>
      </c>
      <c r="Z119" s="106">
        <v>1</v>
      </c>
      <c r="AA119" s="107">
        <v>0</v>
      </c>
      <c r="AB119" s="108">
        <f t="shared" si="15"/>
        <v>1</v>
      </c>
      <c r="AC119" s="80">
        <f t="shared" si="16"/>
        <v>1</v>
      </c>
      <c r="AD119" s="80">
        <f t="shared" si="17"/>
        <v>0.83752962684930088</v>
      </c>
      <c r="AE119" s="106">
        <f t="shared" si="18"/>
        <v>0.83752962684930088</v>
      </c>
      <c r="AF119" s="108">
        <f t="shared" si="19"/>
        <v>0.16247037315069912</v>
      </c>
      <c r="AG119" s="106">
        <f t="shared" si="20"/>
        <v>-0.1772986405661594</v>
      </c>
      <c r="AH119" s="108">
        <f t="shared" si="21"/>
        <v>100</v>
      </c>
      <c r="AI119" s="80">
        <f t="shared" si="22"/>
        <v>0.19398761302557824</v>
      </c>
      <c r="BJ119">
        <v>0.80204696845677381</v>
      </c>
      <c r="BK119">
        <v>0</v>
      </c>
      <c r="BL119">
        <v>1</v>
      </c>
      <c r="BM119" s="80">
        <f t="shared" si="26"/>
        <v>50</v>
      </c>
      <c r="BN119" s="80">
        <f t="shared" si="27"/>
        <v>65</v>
      </c>
      <c r="BO119" s="80">
        <f t="shared" si="23"/>
        <v>7.407407407407407E-2</v>
      </c>
      <c r="BP119" s="80">
        <f t="shared" si="24"/>
        <v>0.32291666666666663</v>
      </c>
      <c r="BQ119" s="80">
        <f t="shared" si="25"/>
        <v>5.9799382716049284E-3</v>
      </c>
    </row>
    <row r="120" spans="1:69" ht="15.75" x14ac:dyDescent="0.5">
      <c r="A120" s="83">
        <v>11.8</v>
      </c>
      <c r="B120" s="82">
        <v>53</v>
      </c>
      <c r="C120" s="84">
        <v>1.512</v>
      </c>
      <c r="D120" s="82">
        <v>125</v>
      </c>
      <c r="E120" s="82">
        <v>2</v>
      </c>
      <c r="F120" s="29">
        <v>0</v>
      </c>
      <c r="G120" s="82">
        <v>39</v>
      </c>
      <c r="H120" s="82">
        <v>13</v>
      </c>
      <c r="I120" s="82">
        <v>2</v>
      </c>
      <c r="J120" s="80">
        <v>0</v>
      </c>
      <c r="K120" s="30">
        <v>179</v>
      </c>
      <c r="L120" s="82">
        <v>1</v>
      </c>
      <c r="O120">
        <v>14.5</v>
      </c>
      <c r="P120">
        <v>54</v>
      </c>
      <c r="Q120">
        <v>4.5999999999999999E-2</v>
      </c>
      <c r="R120">
        <v>151</v>
      </c>
      <c r="S120">
        <v>0</v>
      </c>
      <c r="T120">
        <v>1</v>
      </c>
      <c r="U120">
        <v>30</v>
      </c>
      <c r="V120">
        <v>13</v>
      </c>
      <c r="W120">
        <v>5</v>
      </c>
      <c r="X120">
        <v>0</v>
      </c>
      <c r="Y120">
        <v>204</v>
      </c>
      <c r="Z120" s="106">
        <v>1</v>
      </c>
      <c r="AA120" s="107">
        <v>0</v>
      </c>
      <c r="AB120" s="108">
        <f t="shared" si="15"/>
        <v>1</v>
      </c>
      <c r="AC120" s="80">
        <f t="shared" si="16"/>
        <v>1</v>
      </c>
      <c r="AD120" s="80">
        <f t="shared" si="17"/>
        <v>0.71201076971331656</v>
      </c>
      <c r="AE120" s="106">
        <f t="shared" si="18"/>
        <v>0.71201076971331656</v>
      </c>
      <c r="AF120" s="108">
        <f t="shared" si="19"/>
        <v>0.28798923028668344</v>
      </c>
      <c r="AG120" s="106">
        <f t="shared" si="20"/>
        <v>-0.33966224168270898</v>
      </c>
      <c r="AH120" s="108">
        <f t="shared" si="21"/>
        <v>100</v>
      </c>
      <c r="AI120" s="80">
        <f t="shared" si="22"/>
        <v>0.40447313795919015</v>
      </c>
      <c r="BJ120">
        <v>0.80357331183607883</v>
      </c>
      <c r="BK120">
        <v>1</v>
      </c>
      <c r="BL120">
        <v>0</v>
      </c>
      <c r="BM120" s="80">
        <f t="shared" si="26"/>
        <v>51</v>
      </c>
      <c r="BN120" s="80">
        <f t="shared" si="27"/>
        <v>65</v>
      </c>
      <c r="BO120" s="80">
        <f t="shared" si="23"/>
        <v>5.555555555555558E-2</v>
      </c>
      <c r="BP120" s="80">
        <f t="shared" si="24"/>
        <v>0.32291666666666663</v>
      </c>
      <c r="BQ120" s="80">
        <f t="shared" si="25"/>
        <v>0</v>
      </c>
    </row>
    <row r="121" spans="1:69" ht="15.75" x14ac:dyDescent="0.5">
      <c r="A121" s="83">
        <v>11.4</v>
      </c>
      <c r="B121" s="82">
        <v>96</v>
      </c>
      <c r="C121" s="84">
        <v>0.83099999999999996</v>
      </c>
      <c r="D121" s="82">
        <v>199</v>
      </c>
      <c r="E121" s="82">
        <v>3</v>
      </c>
      <c r="F121" s="29">
        <v>0</v>
      </c>
      <c r="G121" s="82">
        <v>44</v>
      </c>
      <c r="H121" s="82">
        <v>10</v>
      </c>
      <c r="I121" s="82">
        <v>4</v>
      </c>
      <c r="J121" s="80">
        <v>0</v>
      </c>
      <c r="K121" s="30">
        <v>168</v>
      </c>
      <c r="L121" s="82">
        <v>1</v>
      </c>
      <c r="O121">
        <v>14.5</v>
      </c>
      <c r="P121">
        <v>69</v>
      </c>
      <c r="Q121">
        <v>9.0999999999999998E-2</v>
      </c>
      <c r="R121">
        <v>213</v>
      </c>
      <c r="S121">
        <v>3</v>
      </c>
      <c r="T121">
        <v>0</v>
      </c>
      <c r="U121">
        <v>33</v>
      </c>
      <c r="V121">
        <v>16</v>
      </c>
      <c r="W121">
        <v>1</v>
      </c>
      <c r="X121">
        <v>1</v>
      </c>
      <c r="Y121">
        <v>178</v>
      </c>
      <c r="Z121" s="106">
        <v>1</v>
      </c>
      <c r="AA121" s="107">
        <v>0</v>
      </c>
      <c r="AB121" s="108">
        <f t="shared" si="15"/>
        <v>1</v>
      </c>
      <c r="AC121" s="80">
        <f t="shared" si="16"/>
        <v>1</v>
      </c>
      <c r="AD121" s="80">
        <f t="shared" si="17"/>
        <v>0.83861227770139302</v>
      </c>
      <c r="AE121" s="106">
        <f t="shared" si="18"/>
        <v>0.83861227770139302</v>
      </c>
      <c r="AF121" s="108">
        <f t="shared" si="19"/>
        <v>0.16138772229860698</v>
      </c>
      <c r="AG121" s="106">
        <f t="shared" si="20"/>
        <v>-0.17600680364027951</v>
      </c>
      <c r="AH121" s="108">
        <f t="shared" si="21"/>
        <v>100</v>
      </c>
      <c r="AI121" s="80">
        <f t="shared" si="22"/>
        <v>0.19244617159787489</v>
      </c>
      <c r="BJ121">
        <v>0.80734421717585292</v>
      </c>
      <c r="BK121">
        <v>0</v>
      </c>
      <c r="BL121">
        <v>1</v>
      </c>
      <c r="BM121" s="80">
        <f t="shared" si="26"/>
        <v>51</v>
      </c>
      <c r="BN121" s="80">
        <f t="shared" si="27"/>
        <v>66</v>
      </c>
      <c r="BO121" s="80">
        <f t="shared" si="23"/>
        <v>5.555555555555558E-2</v>
      </c>
      <c r="BP121" s="80">
        <f t="shared" si="24"/>
        <v>0.3125</v>
      </c>
      <c r="BQ121" s="80">
        <f t="shared" si="25"/>
        <v>0</v>
      </c>
    </row>
    <row r="122" spans="1:69" ht="15.75" x14ac:dyDescent="0.5">
      <c r="A122" s="83">
        <v>7.2</v>
      </c>
      <c r="B122" s="82">
        <v>56</v>
      </c>
      <c r="C122" s="84">
        <v>0.123</v>
      </c>
      <c r="D122" s="82">
        <v>113</v>
      </c>
      <c r="E122" s="82">
        <v>3</v>
      </c>
      <c r="F122" s="29">
        <v>0</v>
      </c>
      <c r="G122" s="82">
        <v>45</v>
      </c>
      <c r="H122" s="82">
        <v>6</v>
      </c>
      <c r="I122" s="82">
        <v>3</v>
      </c>
      <c r="J122" s="80">
        <v>0</v>
      </c>
      <c r="K122" s="30">
        <v>167</v>
      </c>
      <c r="L122" s="82">
        <v>0</v>
      </c>
      <c r="O122">
        <v>14.8</v>
      </c>
      <c r="P122">
        <v>70</v>
      </c>
      <c r="Q122">
        <v>0.82799999999999996</v>
      </c>
      <c r="R122">
        <v>213</v>
      </c>
      <c r="S122">
        <v>3</v>
      </c>
      <c r="T122">
        <v>1</v>
      </c>
      <c r="U122">
        <v>37</v>
      </c>
      <c r="V122">
        <v>15</v>
      </c>
      <c r="W122">
        <v>2</v>
      </c>
      <c r="X122">
        <v>1</v>
      </c>
      <c r="Y122">
        <v>176</v>
      </c>
      <c r="Z122" s="106">
        <v>1</v>
      </c>
      <c r="AA122" s="107">
        <v>0</v>
      </c>
      <c r="AB122" s="108">
        <f t="shared" si="15"/>
        <v>1</v>
      </c>
      <c r="AC122" s="80">
        <f t="shared" si="16"/>
        <v>1</v>
      </c>
      <c r="AD122" s="80">
        <f t="shared" si="17"/>
        <v>0.66676773874102313</v>
      </c>
      <c r="AE122" s="106">
        <f t="shared" si="18"/>
        <v>0.66676773874102313</v>
      </c>
      <c r="AF122" s="108">
        <f t="shared" si="19"/>
        <v>0.33323226125897687</v>
      </c>
      <c r="AG122" s="106">
        <f t="shared" si="20"/>
        <v>-0.40531351148797801</v>
      </c>
      <c r="AH122" s="108">
        <f t="shared" si="21"/>
        <v>100</v>
      </c>
      <c r="AI122" s="80">
        <f t="shared" si="22"/>
        <v>0.49977262230500091</v>
      </c>
      <c r="BJ122">
        <v>0.81161156336813933</v>
      </c>
      <c r="BK122">
        <v>0</v>
      </c>
      <c r="BL122">
        <v>1</v>
      </c>
      <c r="BM122" s="80">
        <f t="shared" si="26"/>
        <v>51</v>
      </c>
      <c r="BN122" s="80">
        <f t="shared" si="27"/>
        <v>67</v>
      </c>
      <c r="BO122" s="80">
        <f t="shared" si="23"/>
        <v>5.555555555555558E-2</v>
      </c>
      <c r="BP122" s="80">
        <f t="shared" si="24"/>
        <v>0.30208333333333337</v>
      </c>
      <c r="BQ122" s="80">
        <f t="shared" si="25"/>
        <v>0</v>
      </c>
    </row>
    <row r="123" spans="1:69" ht="15.75" x14ac:dyDescent="0.5">
      <c r="A123" s="83">
        <v>20.399999999999999</v>
      </c>
      <c r="B123" s="82">
        <v>79</v>
      </c>
      <c r="C123" s="84">
        <v>0.13100000000000001</v>
      </c>
      <c r="D123" s="82">
        <v>284</v>
      </c>
      <c r="E123" s="82">
        <v>4</v>
      </c>
      <c r="F123" s="29">
        <v>1</v>
      </c>
      <c r="G123" s="82">
        <v>38</v>
      </c>
      <c r="H123" s="82">
        <v>15</v>
      </c>
      <c r="I123" s="82">
        <v>5</v>
      </c>
      <c r="J123" s="80">
        <v>1</v>
      </c>
      <c r="K123" s="30">
        <v>185</v>
      </c>
      <c r="L123" s="82">
        <v>0</v>
      </c>
      <c r="O123">
        <v>14.8</v>
      </c>
      <c r="P123">
        <v>74</v>
      </c>
      <c r="Q123">
        <v>1.927</v>
      </c>
      <c r="R123">
        <v>249</v>
      </c>
      <c r="S123">
        <v>2</v>
      </c>
      <c r="T123">
        <v>1</v>
      </c>
      <c r="U123">
        <v>29</v>
      </c>
      <c r="V123">
        <v>7</v>
      </c>
      <c r="W123">
        <v>2</v>
      </c>
      <c r="X123">
        <v>0</v>
      </c>
      <c r="Y123">
        <v>171</v>
      </c>
      <c r="Z123" s="106">
        <v>1</v>
      </c>
      <c r="AA123" s="107">
        <v>0</v>
      </c>
      <c r="AB123" s="108">
        <f t="shared" si="15"/>
        <v>1</v>
      </c>
      <c r="AC123" s="80">
        <f t="shared" si="16"/>
        <v>1</v>
      </c>
      <c r="AD123" s="80">
        <f t="shared" si="17"/>
        <v>0.93979538779712113</v>
      </c>
      <c r="AE123" s="106">
        <f t="shared" si="18"/>
        <v>0.93979538779712113</v>
      </c>
      <c r="AF123" s="108">
        <f t="shared" si="19"/>
        <v>6.0204612202878871E-2</v>
      </c>
      <c r="AG123" s="106">
        <f t="shared" si="20"/>
        <v>-6.2093099968450895E-2</v>
      </c>
      <c r="AH123" s="108">
        <f t="shared" si="21"/>
        <v>100</v>
      </c>
      <c r="AI123" s="80">
        <f t="shared" si="22"/>
        <v>6.4061404199906094E-2</v>
      </c>
      <c r="BJ123">
        <v>0.81242324825822398</v>
      </c>
      <c r="BK123">
        <v>0</v>
      </c>
      <c r="BL123">
        <v>1</v>
      </c>
      <c r="BM123" s="80">
        <f t="shared" si="26"/>
        <v>51</v>
      </c>
      <c r="BN123" s="80">
        <f t="shared" si="27"/>
        <v>68</v>
      </c>
      <c r="BO123" s="80">
        <f t="shared" si="23"/>
        <v>5.555555555555558E-2</v>
      </c>
      <c r="BP123" s="80">
        <f t="shared" si="24"/>
        <v>0.29166666666666663</v>
      </c>
      <c r="BQ123" s="80">
        <f t="shared" si="25"/>
        <v>0</v>
      </c>
    </row>
    <row r="124" spans="1:69" ht="15.75" x14ac:dyDescent="0.5">
      <c r="A124" s="83">
        <v>9.8000000000000007</v>
      </c>
      <c r="B124" s="82">
        <v>64</v>
      </c>
      <c r="C124" s="84">
        <v>1.5389999999999999</v>
      </c>
      <c r="D124" s="82">
        <v>115</v>
      </c>
      <c r="E124" s="82">
        <v>4</v>
      </c>
      <c r="F124" s="29">
        <v>1</v>
      </c>
      <c r="G124" s="82">
        <v>36</v>
      </c>
      <c r="H124" s="82">
        <v>8</v>
      </c>
      <c r="I124" s="82">
        <v>2</v>
      </c>
      <c r="J124" s="80">
        <v>1</v>
      </c>
      <c r="K124" s="30">
        <v>183</v>
      </c>
      <c r="L124" s="82">
        <v>1</v>
      </c>
      <c r="O124">
        <v>14.8</v>
      </c>
      <c r="P124">
        <v>91</v>
      </c>
      <c r="Q124">
        <v>1.968</v>
      </c>
      <c r="R124">
        <v>164</v>
      </c>
      <c r="S124">
        <v>1</v>
      </c>
      <c r="T124">
        <v>0</v>
      </c>
      <c r="U124">
        <v>33</v>
      </c>
      <c r="V124">
        <v>5</v>
      </c>
      <c r="W124">
        <v>2</v>
      </c>
      <c r="X124">
        <v>0</v>
      </c>
      <c r="Y124">
        <v>194</v>
      </c>
      <c r="Z124" s="106">
        <v>1</v>
      </c>
      <c r="AA124" s="107">
        <v>0</v>
      </c>
      <c r="AB124" s="108">
        <f t="shared" si="15"/>
        <v>1</v>
      </c>
      <c r="AC124" s="80">
        <f t="shared" si="16"/>
        <v>1</v>
      </c>
      <c r="AD124" s="80">
        <f t="shared" si="17"/>
        <v>0.9739543449738528</v>
      </c>
      <c r="AE124" s="106">
        <f t="shared" si="18"/>
        <v>0.9739543449738528</v>
      </c>
      <c r="AF124" s="108">
        <f t="shared" si="19"/>
        <v>2.6045655026147196E-2</v>
      </c>
      <c r="AG124" s="106">
        <f t="shared" si="20"/>
        <v>-2.6390850181687811E-2</v>
      </c>
      <c r="AH124" s="108">
        <f t="shared" si="21"/>
        <v>100</v>
      </c>
      <c r="AI124" s="80">
        <f t="shared" si="22"/>
        <v>2.6742172423745828E-2</v>
      </c>
      <c r="BJ124">
        <v>0.81319069294148882</v>
      </c>
      <c r="BK124">
        <v>0</v>
      </c>
      <c r="BL124">
        <v>1</v>
      </c>
      <c r="BM124" s="80">
        <f t="shared" si="26"/>
        <v>51</v>
      </c>
      <c r="BN124" s="80">
        <f t="shared" si="27"/>
        <v>69</v>
      </c>
      <c r="BO124" s="80">
        <f t="shared" si="23"/>
        <v>5.555555555555558E-2</v>
      </c>
      <c r="BP124" s="80">
        <f t="shared" si="24"/>
        <v>0.28125</v>
      </c>
      <c r="BQ124" s="80">
        <f t="shared" si="25"/>
        <v>0</v>
      </c>
    </row>
    <row r="125" spans="1:69" ht="15.75" x14ac:dyDescent="0.5">
      <c r="A125" s="83">
        <v>16.2</v>
      </c>
      <c r="B125" s="82">
        <v>67</v>
      </c>
      <c r="C125" s="84">
        <v>0.63700000000000001</v>
      </c>
      <c r="D125" s="82">
        <v>188</v>
      </c>
      <c r="E125" s="82">
        <v>4</v>
      </c>
      <c r="F125" s="29">
        <v>1</v>
      </c>
      <c r="G125" s="82">
        <v>30</v>
      </c>
      <c r="H125" s="82">
        <v>12</v>
      </c>
      <c r="I125" s="82">
        <v>1</v>
      </c>
      <c r="J125" s="80">
        <v>1</v>
      </c>
      <c r="K125" s="30">
        <v>190</v>
      </c>
      <c r="L125" s="82">
        <v>0</v>
      </c>
      <c r="O125">
        <v>14.9</v>
      </c>
      <c r="P125">
        <v>59</v>
      </c>
      <c r="Q125">
        <v>0.7</v>
      </c>
      <c r="R125">
        <v>214</v>
      </c>
      <c r="S125">
        <v>2</v>
      </c>
      <c r="T125">
        <v>0</v>
      </c>
      <c r="U125">
        <v>41</v>
      </c>
      <c r="V125">
        <v>4</v>
      </c>
      <c r="W125">
        <v>3</v>
      </c>
      <c r="X125">
        <v>0</v>
      </c>
      <c r="Y125">
        <v>182</v>
      </c>
      <c r="Z125" s="106">
        <v>1</v>
      </c>
      <c r="AA125" s="107">
        <v>0</v>
      </c>
      <c r="AB125" s="108">
        <f t="shared" si="15"/>
        <v>1</v>
      </c>
      <c r="AC125" s="80">
        <f t="shared" si="16"/>
        <v>1</v>
      </c>
      <c r="AD125" s="80">
        <f t="shared" si="17"/>
        <v>0.577190992405898</v>
      </c>
      <c r="AE125" s="106">
        <f t="shared" si="18"/>
        <v>0.577190992405898</v>
      </c>
      <c r="AF125" s="108">
        <f t="shared" si="19"/>
        <v>0.422809007594102</v>
      </c>
      <c r="AG125" s="106">
        <f t="shared" si="20"/>
        <v>-0.54958205787657843</v>
      </c>
      <c r="AH125" s="108">
        <f t="shared" si="21"/>
        <v>100</v>
      </c>
      <c r="AI125" s="80">
        <f t="shared" si="22"/>
        <v>0.73252876977811532</v>
      </c>
      <c r="BJ125">
        <v>0.81815296846047458</v>
      </c>
      <c r="BK125">
        <v>0</v>
      </c>
      <c r="BL125">
        <v>1</v>
      </c>
      <c r="BM125" s="80">
        <f t="shared" si="26"/>
        <v>51</v>
      </c>
      <c r="BN125" s="80">
        <f t="shared" si="27"/>
        <v>70</v>
      </c>
      <c r="BO125" s="80">
        <f t="shared" si="23"/>
        <v>5.555555555555558E-2</v>
      </c>
      <c r="BP125" s="80">
        <f t="shared" si="24"/>
        <v>0.27083333333333337</v>
      </c>
      <c r="BQ125" s="80">
        <f t="shared" si="25"/>
        <v>0</v>
      </c>
    </row>
    <row r="126" spans="1:69" ht="15.75" x14ac:dyDescent="0.5">
      <c r="A126" s="83">
        <v>11.4</v>
      </c>
      <c r="B126" s="82">
        <v>65</v>
      </c>
      <c r="C126" s="84">
        <v>0.27500000000000002</v>
      </c>
      <c r="D126" s="82">
        <v>139</v>
      </c>
      <c r="E126" s="82">
        <v>1</v>
      </c>
      <c r="F126" s="29">
        <v>1</v>
      </c>
      <c r="G126" s="82">
        <v>34</v>
      </c>
      <c r="H126" s="82">
        <v>11</v>
      </c>
      <c r="I126" s="82">
        <v>2</v>
      </c>
      <c r="J126" s="80">
        <v>1</v>
      </c>
      <c r="K126" s="30">
        <v>174</v>
      </c>
      <c r="L126" s="82">
        <v>0</v>
      </c>
      <c r="O126">
        <v>15.3</v>
      </c>
      <c r="P126">
        <v>117</v>
      </c>
      <c r="Q126">
        <v>0.104</v>
      </c>
      <c r="R126">
        <v>253</v>
      </c>
      <c r="S126">
        <v>2</v>
      </c>
      <c r="T126">
        <v>1</v>
      </c>
      <c r="U126">
        <v>52</v>
      </c>
      <c r="V126">
        <v>15</v>
      </c>
      <c r="W126">
        <v>3</v>
      </c>
      <c r="X126">
        <v>0</v>
      </c>
      <c r="Y126">
        <v>169</v>
      </c>
      <c r="Z126" s="106">
        <v>1</v>
      </c>
      <c r="AA126" s="107">
        <v>0</v>
      </c>
      <c r="AB126" s="108">
        <f t="shared" si="15"/>
        <v>1</v>
      </c>
      <c r="AC126" s="80">
        <f t="shared" si="16"/>
        <v>1</v>
      </c>
      <c r="AD126" s="80">
        <f t="shared" si="17"/>
        <v>0.87723699887377726</v>
      </c>
      <c r="AE126" s="106">
        <f t="shared" si="18"/>
        <v>0.87723699887377726</v>
      </c>
      <c r="AF126" s="108">
        <f t="shared" si="19"/>
        <v>0.12276300112622274</v>
      </c>
      <c r="AG126" s="106">
        <f t="shared" si="20"/>
        <v>-0.13097808494920768</v>
      </c>
      <c r="AH126" s="108">
        <f t="shared" si="21"/>
        <v>100</v>
      </c>
      <c r="AI126" s="80">
        <f t="shared" si="22"/>
        <v>0.13994279913390509</v>
      </c>
      <c r="BJ126">
        <v>0.82646540882045083</v>
      </c>
      <c r="BK126">
        <v>0</v>
      </c>
      <c r="BL126">
        <v>1</v>
      </c>
      <c r="BM126" s="80">
        <f t="shared" si="26"/>
        <v>51</v>
      </c>
      <c r="BN126" s="80">
        <f t="shared" si="27"/>
        <v>71</v>
      </c>
      <c r="BO126" s="80">
        <f t="shared" si="23"/>
        <v>5.555555555555558E-2</v>
      </c>
      <c r="BP126" s="80">
        <f t="shared" si="24"/>
        <v>0.26041666666666663</v>
      </c>
      <c r="BQ126" s="80">
        <f t="shared" si="25"/>
        <v>0</v>
      </c>
    </row>
    <row r="127" spans="1:69" ht="15.75" x14ac:dyDescent="0.5">
      <c r="A127" s="83">
        <v>18.3</v>
      </c>
      <c r="B127" s="82">
        <v>89</v>
      </c>
      <c r="C127" s="84">
        <v>0.71099999999999997</v>
      </c>
      <c r="D127" s="82">
        <v>232</v>
      </c>
      <c r="E127" s="82">
        <v>4</v>
      </c>
      <c r="F127" s="29">
        <v>1</v>
      </c>
      <c r="G127" s="82">
        <v>47</v>
      </c>
      <c r="H127" s="82">
        <v>13</v>
      </c>
      <c r="I127" s="82">
        <v>3</v>
      </c>
      <c r="J127" s="80">
        <v>1</v>
      </c>
      <c r="K127" s="30">
        <v>193</v>
      </c>
      <c r="L127" s="82">
        <v>0</v>
      </c>
      <c r="O127">
        <v>15.4</v>
      </c>
      <c r="P127">
        <v>58</v>
      </c>
      <c r="Q127">
        <v>1.623</v>
      </c>
      <c r="R127">
        <v>209</v>
      </c>
      <c r="S127">
        <v>1</v>
      </c>
      <c r="T127">
        <v>1</v>
      </c>
      <c r="U127">
        <v>45</v>
      </c>
      <c r="V127">
        <v>10</v>
      </c>
      <c r="W127">
        <v>3</v>
      </c>
      <c r="X127">
        <v>1</v>
      </c>
      <c r="Y127">
        <v>187</v>
      </c>
      <c r="Z127" s="106">
        <v>0</v>
      </c>
      <c r="AA127" s="107">
        <v>1</v>
      </c>
      <c r="AB127" s="108">
        <f t="shared" si="15"/>
        <v>1</v>
      </c>
      <c r="AC127" s="80">
        <f t="shared" si="16"/>
        <v>0</v>
      </c>
      <c r="AD127" s="80">
        <f t="shared" si="17"/>
        <v>0.23856977766553647</v>
      </c>
      <c r="AE127" s="106">
        <f t="shared" si="18"/>
        <v>0.23856977766553647</v>
      </c>
      <c r="AF127" s="108">
        <f t="shared" si="19"/>
        <v>0.76143022233446356</v>
      </c>
      <c r="AG127" s="106">
        <f t="shared" si="20"/>
        <v>-0.27255674271082153</v>
      </c>
      <c r="AH127" s="108">
        <f t="shared" si="21"/>
        <v>100</v>
      </c>
      <c r="AI127" s="80">
        <f t="shared" si="22"/>
        <v>0.31331797802050337</v>
      </c>
      <c r="BJ127">
        <v>0.83000489903695962</v>
      </c>
      <c r="BK127">
        <v>0</v>
      </c>
      <c r="BL127">
        <v>1</v>
      </c>
      <c r="BM127" s="80">
        <f t="shared" si="26"/>
        <v>51</v>
      </c>
      <c r="BN127" s="80">
        <f t="shared" si="27"/>
        <v>72</v>
      </c>
      <c r="BO127" s="80">
        <f t="shared" si="23"/>
        <v>5.555555555555558E-2</v>
      </c>
      <c r="BP127" s="80">
        <f t="shared" si="24"/>
        <v>0.25</v>
      </c>
      <c r="BQ127" s="80">
        <f t="shared" si="25"/>
        <v>0</v>
      </c>
    </row>
    <row r="128" spans="1:69" ht="15.75" x14ac:dyDescent="0.5">
      <c r="A128" s="83">
        <v>8.6999999999999993</v>
      </c>
      <c r="B128" s="82">
        <v>53</v>
      </c>
      <c r="C128" s="84">
        <v>1.2</v>
      </c>
      <c r="D128" s="82">
        <v>83</v>
      </c>
      <c r="E128" s="82">
        <v>2</v>
      </c>
      <c r="F128" s="29">
        <v>1</v>
      </c>
      <c r="G128" s="82">
        <v>33</v>
      </c>
      <c r="H128" s="82">
        <v>8</v>
      </c>
      <c r="I128" s="82">
        <v>2</v>
      </c>
      <c r="J128" s="80">
        <v>1</v>
      </c>
      <c r="K128" s="30">
        <v>179</v>
      </c>
      <c r="L128" s="82">
        <v>1</v>
      </c>
      <c r="O128">
        <v>15.5</v>
      </c>
      <c r="P128">
        <v>75</v>
      </c>
      <c r="Q128">
        <v>0.185</v>
      </c>
      <c r="R128">
        <v>166</v>
      </c>
      <c r="S128">
        <v>5</v>
      </c>
      <c r="T128">
        <v>0</v>
      </c>
      <c r="U128">
        <v>29</v>
      </c>
      <c r="V128">
        <v>15</v>
      </c>
      <c r="W128">
        <v>1</v>
      </c>
      <c r="X128">
        <v>1</v>
      </c>
      <c r="Y128">
        <v>187</v>
      </c>
      <c r="Z128" s="106">
        <v>0</v>
      </c>
      <c r="AA128" s="107">
        <v>1</v>
      </c>
      <c r="AB128" s="108">
        <f t="shared" si="15"/>
        <v>1</v>
      </c>
      <c r="AC128" s="80">
        <f t="shared" si="16"/>
        <v>0</v>
      </c>
      <c r="AD128" s="80">
        <f t="shared" si="17"/>
        <v>0.93616671347452229</v>
      </c>
      <c r="AE128" s="106">
        <f t="shared" si="18"/>
        <v>0.93616671347452229</v>
      </c>
      <c r="AF128" s="108">
        <f t="shared" si="19"/>
        <v>6.3833286525477706E-2</v>
      </c>
      <c r="AG128" s="106">
        <f t="shared" si="20"/>
        <v>-2.7514804923121483</v>
      </c>
      <c r="AH128" s="108">
        <f t="shared" si="21"/>
        <v>0</v>
      </c>
      <c r="AI128" s="80">
        <f t="shared" si="22"/>
        <v>14.665807832107644</v>
      </c>
      <c r="BJ128">
        <v>0.83730788815828505</v>
      </c>
      <c r="BK128">
        <v>0</v>
      </c>
      <c r="BL128">
        <v>1</v>
      </c>
      <c r="BM128" s="80">
        <f t="shared" si="26"/>
        <v>51</v>
      </c>
      <c r="BN128" s="80">
        <f t="shared" si="27"/>
        <v>73</v>
      </c>
      <c r="BO128" s="80">
        <f t="shared" si="23"/>
        <v>5.555555555555558E-2</v>
      </c>
      <c r="BP128" s="80">
        <f t="shared" si="24"/>
        <v>0.23958333333333337</v>
      </c>
      <c r="BQ128" s="80">
        <f t="shared" si="25"/>
        <v>0</v>
      </c>
    </row>
    <row r="129" spans="1:69" ht="15.75" x14ac:dyDescent="0.5">
      <c r="A129" s="83">
        <v>9.1</v>
      </c>
      <c r="B129" s="82">
        <v>44</v>
      </c>
      <c r="C129" s="84">
        <v>1.2270000000000001</v>
      </c>
      <c r="D129" s="82">
        <v>100</v>
      </c>
      <c r="E129" s="82">
        <v>5</v>
      </c>
      <c r="F129" s="29">
        <v>0</v>
      </c>
      <c r="G129" s="82">
        <v>37</v>
      </c>
      <c r="H129" s="82">
        <v>10</v>
      </c>
      <c r="I129" s="82">
        <v>4</v>
      </c>
      <c r="J129" s="80">
        <v>0</v>
      </c>
      <c r="K129" s="30">
        <v>180</v>
      </c>
      <c r="L129" s="82">
        <v>1</v>
      </c>
      <c r="O129">
        <v>15.6</v>
      </c>
      <c r="P129">
        <v>67</v>
      </c>
      <c r="Q129">
        <v>1.4610000000000001</v>
      </c>
      <c r="R129">
        <v>180</v>
      </c>
      <c r="S129">
        <v>4</v>
      </c>
      <c r="T129">
        <v>0</v>
      </c>
      <c r="U129">
        <v>44</v>
      </c>
      <c r="V129">
        <v>10</v>
      </c>
      <c r="W129">
        <v>3</v>
      </c>
      <c r="X129">
        <v>0</v>
      </c>
      <c r="Y129">
        <v>187</v>
      </c>
      <c r="Z129" s="106">
        <v>0</v>
      </c>
      <c r="AA129" s="107">
        <v>1</v>
      </c>
      <c r="AB129" s="108">
        <f t="shared" si="15"/>
        <v>1</v>
      </c>
      <c r="AC129" s="80">
        <f t="shared" si="16"/>
        <v>0</v>
      </c>
      <c r="AD129" s="80">
        <f t="shared" si="17"/>
        <v>0.89310364164140443</v>
      </c>
      <c r="AE129" s="106">
        <f t="shared" si="18"/>
        <v>0.89310364164140443</v>
      </c>
      <c r="AF129" s="108">
        <f t="shared" si="19"/>
        <v>0.10689635835859557</v>
      </c>
      <c r="AG129" s="106">
        <f t="shared" si="20"/>
        <v>-2.2358955274004702</v>
      </c>
      <c r="AH129" s="108">
        <f t="shared" si="21"/>
        <v>0</v>
      </c>
      <c r="AI129" s="80">
        <f t="shared" si="22"/>
        <v>8.3548556317081477</v>
      </c>
      <c r="BJ129">
        <v>0.83752962684930088</v>
      </c>
      <c r="BK129">
        <v>0</v>
      </c>
      <c r="BL129">
        <v>1</v>
      </c>
      <c r="BM129" s="80">
        <f t="shared" si="26"/>
        <v>51</v>
      </c>
      <c r="BN129" s="80">
        <f t="shared" si="27"/>
        <v>74</v>
      </c>
      <c r="BO129" s="80">
        <f t="shared" si="23"/>
        <v>5.555555555555558E-2</v>
      </c>
      <c r="BP129" s="80">
        <f t="shared" si="24"/>
        <v>0.22916666666666663</v>
      </c>
      <c r="BQ129" s="80">
        <f t="shared" si="25"/>
        <v>0</v>
      </c>
    </row>
    <row r="130" spans="1:69" ht="15.75" x14ac:dyDescent="0.5">
      <c r="A130" s="83">
        <v>9.6999999999999993</v>
      </c>
      <c r="B130" s="82">
        <v>46</v>
      </c>
      <c r="C130" s="84">
        <v>1.9630000000000001</v>
      </c>
      <c r="D130" s="82">
        <v>113</v>
      </c>
      <c r="E130" s="82">
        <v>4</v>
      </c>
      <c r="F130" s="29">
        <v>0</v>
      </c>
      <c r="G130" s="82">
        <v>28</v>
      </c>
      <c r="H130" s="82">
        <v>10</v>
      </c>
      <c r="I130" s="82">
        <v>1</v>
      </c>
      <c r="J130" s="80">
        <v>0</v>
      </c>
      <c r="K130" s="30">
        <v>181</v>
      </c>
      <c r="L130" s="82">
        <v>1</v>
      </c>
      <c r="O130">
        <v>15.7</v>
      </c>
      <c r="P130">
        <v>67</v>
      </c>
      <c r="Q130">
        <v>0.05</v>
      </c>
      <c r="R130">
        <v>228</v>
      </c>
      <c r="S130">
        <v>4</v>
      </c>
      <c r="T130">
        <v>1</v>
      </c>
      <c r="U130">
        <v>31</v>
      </c>
      <c r="V130">
        <v>13</v>
      </c>
      <c r="W130">
        <v>1</v>
      </c>
      <c r="X130">
        <v>1</v>
      </c>
      <c r="Y130">
        <v>181</v>
      </c>
      <c r="Z130" s="106">
        <v>0</v>
      </c>
      <c r="AA130" s="107">
        <v>1</v>
      </c>
      <c r="AB130" s="108">
        <f t="shared" si="15"/>
        <v>1</v>
      </c>
      <c r="AC130" s="80">
        <f t="shared" si="16"/>
        <v>0</v>
      </c>
      <c r="AD130" s="80">
        <f t="shared" si="17"/>
        <v>0.75446377042624235</v>
      </c>
      <c r="AE130" s="106">
        <f t="shared" si="18"/>
        <v>0.75446377042624235</v>
      </c>
      <c r="AF130" s="108">
        <f t="shared" si="19"/>
        <v>0.24553622957375765</v>
      </c>
      <c r="AG130" s="106">
        <f t="shared" si="20"/>
        <v>-1.4043107679971036</v>
      </c>
      <c r="AH130" s="108">
        <f t="shared" si="21"/>
        <v>0</v>
      </c>
      <c r="AI130" s="80">
        <f t="shared" si="22"/>
        <v>3.0727187256070732</v>
      </c>
      <c r="BJ130">
        <v>0.83861227770139302</v>
      </c>
      <c r="BK130">
        <v>0</v>
      </c>
      <c r="BL130">
        <v>1</v>
      </c>
      <c r="BM130" s="80">
        <f t="shared" si="26"/>
        <v>51</v>
      </c>
      <c r="BN130" s="80">
        <f t="shared" si="27"/>
        <v>75</v>
      </c>
      <c r="BO130" s="80">
        <f t="shared" si="23"/>
        <v>5.555555555555558E-2</v>
      </c>
      <c r="BP130" s="80">
        <f t="shared" si="24"/>
        <v>0.21875</v>
      </c>
      <c r="BQ130" s="80">
        <f t="shared" si="25"/>
        <v>0</v>
      </c>
    </row>
    <row r="131" spans="1:69" ht="15.75" x14ac:dyDescent="0.5">
      <c r="A131" s="83">
        <v>6.6</v>
      </c>
      <c r="B131" s="82">
        <v>58</v>
      </c>
      <c r="C131" s="84">
        <v>0.496</v>
      </c>
      <c r="D131" s="82">
        <v>100</v>
      </c>
      <c r="E131" s="82">
        <v>2</v>
      </c>
      <c r="F131" s="29">
        <v>0</v>
      </c>
      <c r="G131" s="82">
        <v>42</v>
      </c>
      <c r="H131" s="82">
        <v>5</v>
      </c>
      <c r="I131" s="82">
        <v>3</v>
      </c>
      <c r="J131" s="80">
        <v>0</v>
      </c>
      <c r="K131" s="30">
        <v>165</v>
      </c>
      <c r="L131" s="82">
        <v>0</v>
      </c>
      <c r="O131">
        <v>15.8</v>
      </c>
      <c r="P131">
        <v>88</v>
      </c>
      <c r="Q131">
        <v>1</v>
      </c>
      <c r="R131">
        <v>283</v>
      </c>
      <c r="S131">
        <v>2</v>
      </c>
      <c r="T131">
        <v>0</v>
      </c>
      <c r="U131">
        <v>40</v>
      </c>
      <c r="V131">
        <v>8</v>
      </c>
      <c r="W131">
        <v>3</v>
      </c>
      <c r="X131">
        <v>0</v>
      </c>
      <c r="Y131">
        <v>177</v>
      </c>
      <c r="Z131" s="106">
        <v>1</v>
      </c>
      <c r="AA131" s="107">
        <v>0</v>
      </c>
      <c r="AB131" s="108">
        <f t="shared" si="15"/>
        <v>1</v>
      </c>
      <c r="AC131" s="80">
        <f t="shared" si="16"/>
        <v>1</v>
      </c>
      <c r="AD131" s="80">
        <f t="shared" si="17"/>
        <v>0.94673682679627236</v>
      </c>
      <c r="AE131" s="106">
        <f t="shared" si="18"/>
        <v>0.94673682679627236</v>
      </c>
      <c r="AF131" s="108">
        <f t="shared" si="19"/>
        <v>5.3263173203727643E-2</v>
      </c>
      <c r="AG131" s="106">
        <f t="shared" si="20"/>
        <v>-5.4734126428250096E-2</v>
      </c>
      <c r="AH131" s="108">
        <f t="shared" si="21"/>
        <v>100</v>
      </c>
      <c r="AI131" s="80">
        <f t="shared" si="22"/>
        <v>5.6259745788033347E-2</v>
      </c>
      <c r="BJ131">
        <v>0.85409212457654349</v>
      </c>
      <c r="BK131">
        <v>0</v>
      </c>
      <c r="BL131">
        <v>1</v>
      </c>
      <c r="BM131" s="80">
        <f t="shared" si="26"/>
        <v>51</v>
      </c>
      <c r="BN131" s="80">
        <f t="shared" si="27"/>
        <v>76</v>
      </c>
      <c r="BO131" s="80">
        <f t="shared" si="23"/>
        <v>5.555555555555558E-2</v>
      </c>
      <c r="BP131" s="80">
        <f t="shared" si="24"/>
        <v>0.20833333333333337</v>
      </c>
      <c r="BQ131" s="80">
        <f t="shared" si="25"/>
        <v>0</v>
      </c>
    </row>
    <row r="132" spans="1:69" ht="15.75" x14ac:dyDescent="0.5">
      <c r="A132" s="83">
        <v>9.1</v>
      </c>
      <c r="B132" s="82">
        <v>62</v>
      </c>
      <c r="C132" s="84">
        <v>0.42399999999999999</v>
      </c>
      <c r="D132" s="82">
        <v>123</v>
      </c>
      <c r="E132" s="82">
        <v>2</v>
      </c>
      <c r="F132" s="29">
        <v>0</v>
      </c>
      <c r="G132" s="82">
        <v>49</v>
      </c>
      <c r="H132" s="82">
        <v>12</v>
      </c>
      <c r="I132" s="82">
        <v>3</v>
      </c>
      <c r="J132" s="80">
        <v>1</v>
      </c>
      <c r="K132" s="30">
        <v>162</v>
      </c>
      <c r="L132" s="82">
        <v>0</v>
      </c>
      <c r="O132">
        <v>15.9</v>
      </c>
      <c r="P132">
        <v>66</v>
      </c>
      <c r="Q132">
        <v>9.1999999999999998E-2</v>
      </c>
      <c r="R132">
        <v>230</v>
      </c>
      <c r="S132">
        <v>4</v>
      </c>
      <c r="T132">
        <v>0</v>
      </c>
      <c r="U132">
        <v>43</v>
      </c>
      <c r="V132">
        <v>12</v>
      </c>
      <c r="W132">
        <v>3</v>
      </c>
      <c r="X132">
        <v>0</v>
      </c>
      <c r="Y132">
        <v>174</v>
      </c>
      <c r="Z132" s="106">
        <v>0</v>
      </c>
      <c r="AA132" s="107">
        <v>1</v>
      </c>
      <c r="AB132" s="108">
        <f t="shared" si="15"/>
        <v>1</v>
      </c>
      <c r="AC132" s="80">
        <f t="shared" si="16"/>
        <v>0</v>
      </c>
      <c r="AD132" s="80">
        <f t="shared" si="17"/>
        <v>0.76055877061410504</v>
      </c>
      <c r="AE132" s="106">
        <f t="shared" si="18"/>
        <v>0.76055877061410504</v>
      </c>
      <c r="AF132" s="108">
        <f t="shared" si="19"/>
        <v>0.23944122938589496</v>
      </c>
      <c r="AG132" s="106">
        <f t="shared" si="20"/>
        <v>-1.4294472810293286</v>
      </c>
      <c r="AH132" s="108">
        <f t="shared" si="21"/>
        <v>0</v>
      </c>
      <c r="AI132" s="80">
        <f t="shared" si="22"/>
        <v>3.1763901837822259</v>
      </c>
      <c r="BJ132">
        <v>0.86776851338875338</v>
      </c>
      <c r="BK132">
        <v>0</v>
      </c>
      <c r="BL132">
        <v>1</v>
      </c>
      <c r="BM132" s="80">
        <f t="shared" si="26"/>
        <v>51</v>
      </c>
      <c r="BN132" s="80">
        <f t="shared" si="27"/>
        <v>77</v>
      </c>
      <c r="BO132" s="80">
        <f t="shared" si="23"/>
        <v>5.555555555555558E-2</v>
      </c>
      <c r="BP132" s="80">
        <f t="shared" si="24"/>
        <v>0.19791666666666663</v>
      </c>
      <c r="BQ132" s="80">
        <f t="shared" si="25"/>
        <v>0</v>
      </c>
    </row>
    <row r="133" spans="1:69" ht="15.75" x14ac:dyDescent="0.5">
      <c r="A133" s="83">
        <v>9.6999999999999993</v>
      </c>
      <c r="B133" s="82">
        <v>62</v>
      </c>
      <c r="C133" s="84">
        <v>1.1519999999999999</v>
      </c>
      <c r="D133" s="82">
        <v>106</v>
      </c>
      <c r="E133" s="82">
        <v>2</v>
      </c>
      <c r="F133" s="29">
        <v>1</v>
      </c>
      <c r="G133" s="82">
        <v>42</v>
      </c>
      <c r="H133" s="82">
        <v>8</v>
      </c>
      <c r="I133" s="82">
        <v>3</v>
      </c>
      <c r="J133" s="80">
        <v>0</v>
      </c>
      <c r="K133" s="30">
        <v>178</v>
      </c>
      <c r="L133" s="82">
        <v>1</v>
      </c>
      <c r="O133">
        <v>15.9</v>
      </c>
      <c r="P133">
        <v>84</v>
      </c>
      <c r="Q133">
        <v>1.2589999999999999</v>
      </c>
      <c r="R133">
        <v>175</v>
      </c>
      <c r="S133">
        <v>1</v>
      </c>
      <c r="T133">
        <v>1</v>
      </c>
      <c r="U133">
        <v>31</v>
      </c>
      <c r="V133">
        <v>8</v>
      </c>
      <c r="W133">
        <v>2</v>
      </c>
      <c r="X133">
        <v>1</v>
      </c>
      <c r="Y133">
        <v>190</v>
      </c>
      <c r="Z133" s="106">
        <v>1</v>
      </c>
      <c r="AA133" s="107">
        <v>0</v>
      </c>
      <c r="AB133" s="108">
        <f t="shared" ref="AB133:AB153" si="28">Z133+AA133</f>
        <v>1</v>
      </c>
      <c r="AC133" s="80">
        <f t="shared" ref="AC133:AC153" si="29">IF(AB133=0,"",Z133/AB133)</f>
        <v>1</v>
      </c>
      <c r="AD133" s="80">
        <f t="shared" ref="AD133:AD153" si="30">1/(1+EXP(-$AK$5-MMULT(O133:Y133,$AK$6:$AK$16)))</f>
        <v>0.66724735862779416</v>
      </c>
      <c r="AE133" s="106">
        <f t="shared" ref="AE133:AE153" si="31">AB133*AD133</f>
        <v>0.66724735862779416</v>
      </c>
      <c r="AF133" s="108">
        <f t="shared" ref="AF133:AF153" si="32">AB133-AE133</f>
        <v>0.33275264137220584</v>
      </c>
      <c r="AG133" s="106">
        <f t="shared" ref="AG133:AG153" si="33">IFERROR(AB133*(AC133*LN(AD133)+(1-AC133)*LN(1-AD133)),0)</f>
        <v>-0.40459444929987731</v>
      </c>
      <c r="AH133" s="108">
        <f t="shared" ref="AH133:AH153" si="34">100*IF(AD133&gt;=$BF$10,Z133/AB133,AA133/AB133)</f>
        <v>100</v>
      </c>
      <c r="AI133" s="80">
        <f t="shared" ref="AI133:AI153" si="35">IFERROR((Z133-AE133)^2/AE133+(AA133-AF133)^2/AF133,0)</f>
        <v>0.49869458015767565</v>
      </c>
      <c r="BJ133">
        <v>0.87131359483891535</v>
      </c>
      <c r="BK133">
        <v>0</v>
      </c>
      <c r="BL133">
        <v>1</v>
      </c>
      <c r="BM133" s="80">
        <f t="shared" si="26"/>
        <v>51</v>
      </c>
      <c r="BN133" s="80">
        <f t="shared" si="27"/>
        <v>78</v>
      </c>
      <c r="BO133" s="80">
        <f t="shared" ref="BO133:BO154" si="36">1-BM133/BM$154</f>
        <v>5.555555555555558E-2</v>
      </c>
      <c r="BP133" s="80">
        <f t="shared" ref="BP133:BP154" si="37">1-BN133/BN$154</f>
        <v>0.1875</v>
      </c>
      <c r="BQ133" s="80">
        <f t="shared" ref="BQ133:BQ154" si="38">(BO133-BO134)*BP133</f>
        <v>0</v>
      </c>
    </row>
    <row r="134" spans="1:69" ht="15.75" x14ac:dyDescent="0.5">
      <c r="A134" s="83">
        <v>7.8</v>
      </c>
      <c r="B134" s="82">
        <v>46</v>
      </c>
      <c r="C134" s="84">
        <v>1.4810000000000001</v>
      </c>
      <c r="D134" s="82">
        <v>126</v>
      </c>
      <c r="E134" s="82">
        <v>3</v>
      </c>
      <c r="F134" s="29">
        <v>0</v>
      </c>
      <c r="G134" s="82">
        <v>40</v>
      </c>
      <c r="H134" s="82">
        <v>1</v>
      </c>
      <c r="I134" s="82">
        <v>6</v>
      </c>
      <c r="J134" s="80">
        <v>0</v>
      </c>
      <c r="K134" s="30">
        <v>165</v>
      </c>
      <c r="L134" s="82">
        <v>0</v>
      </c>
      <c r="O134">
        <v>16.100000000000001</v>
      </c>
      <c r="P134">
        <v>98</v>
      </c>
      <c r="Q134">
        <v>0.97399999999999998</v>
      </c>
      <c r="R134">
        <v>201</v>
      </c>
      <c r="S134">
        <v>1</v>
      </c>
      <c r="T134">
        <v>1</v>
      </c>
      <c r="U134">
        <v>37</v>
      </c>
      <c r="V134">
        <v>6</v>
      </c>
      <c r="W134">
        <v>3</v>
      </c>
      <c r="X134">
        <v>0</v>
      </c>
      <c r="Y134">
        <v>194</v>
      </c>
      <c r="Z134" s="106">
        <v>1</v>
      </c>
      <c r="AA134" s="107">
        <v>0</v>
      </c>
      <c r="AB134" s="108">
        <f t="shared" si="28"/>
        <v>1</v>
      </c>
      <c r="AC134" s="80">
        <f t="shared" si="29"/>
        <v>1</v>
      </c>
      <c r="AD134" s="80">
        <f t="shared" si="30"/>
        <v>0.91081435763684593</v>
      </c>
      <c r="AE134" s="106">
        <f t="shared" si="31"/>
        <v>0.91081435763684593</v>
      </c>
      <c r="AF134" s="108">
        <f t="shared" si="32"/>
        <v>8.9185642363154072E-2</v>
      </c>
      <c r="AG134" s="106">
        <f t="shared" si="33"/>
        <v>-9.3416181152146352E-2</v>
      </c>
      <c r="AH134" s="108">
        <f t="shared" si="34"/>
        <v>100</v>
      </c>
      <c r="AI134" s="80">
        <f t="shared" si="35"/>
        <v>9.7918573214579918E-2</v>
      </c>
      <c r="BJ134">
        <v>0.87209487427193466</v>
      </c>
      <c r="BK134">
        <v>0</v>
      </c>
      <c r="BL134">
        <v>1</v>
      </c>
      <c r="BM134" s="80">
        <f t="shared" ref="BM134:BM154" si="39">BM133+BK134</f>
        <v>51</v>
      </c>
      <c r="BN134" s="80">
        <f t="shared" ref="BN134:BN154" si="40">BN133+BL134</f>
        <v>79</v>
      </c>
      <c r="BO134" s="80">
        <f t="shared" si="36"/>
        <v>5.555555555555558E-2</v>
      </c>
      <c r="BP134" s="80">
        <f t="shared" si="37"/>
        <v>0.17708333333333337</v>
      </c>
      <c r="BQ134" s="80">
        <f t="shared" si="38"/>
        <v>0</v>
      </c>
    </row>
    <row r="135" spans="1:69" ht="15.75" x14ac:dyDescent="0.5">
      <c r="A135" s="83">
        <v>13.9</v>
      </c>
      <c r="B135" s="82">
        <v>66</v>
      </c>
      <c r="C135" s="84">
        <v>2.2850000000000001</v>
      </c>
      <c r="D135" s="82">
        <v>200</v>
      </c>
      <c r="E135" s="82">
        <v>3</v>
      </c>
      <c r="F135" s="29">
        <v>1</v>
      </c>
      <c r="G135" s="82">
        <v>32</v>
      </c>
      <c r="H135" s="82">
        <v>9</v>
      </c>
      <c r="I135" s="82">
        <v>2</v>
      </c>
      <c r="J135" s="80">
        <v>0</v>
      </c>
      <c r="K135" s="30">
        <v>177</v>
      </c>
      <c r="L135" s="82">
        <v>1</v>
      </c>
      <c r="O135">
        <v>16.2</v>
      </c>
      <c r="P135">
        <v>67</v>
      </c>
      <c r="Q135">
        <v>4.4999999999999998E-2</v>
      </c>
      <c r="R135">
        <v>187</v>
      </c>
      <c r="S135">
        <v>0</v>
      </c>
      <c r="T135">
        <v>1</v>
      </c>
      <c r="U135">
        <v>29</v>
      </c>
      <c r="V135">
        <v>13</v>
      </c>
      <c r="W135">
        <v>1</v>
      </c>
      <c r="X135">
        <v>1</v>
      </c>
      <c r="Y135">
        <v>192</v>
      </c>
      <c r="Z135" s="106">
        <v>1</v>
      </c>
      <c r="AA135" s="107">
        <v>0</v>
      </c>
      <c r="AB135" s="108">
        <f t="shared" si="28"/>
        <v>1</v>
      </c>
      <c r="AC135" s="80">
        <f t="shared" si="29"/>
        <v>1</v>
      </c>
      <c r="AD135" s="80">
        <f t="shared" si="30"/>
        <v>0.44929238289164158</v>
      </c>
      <c r="AE135" s="106">
        <f t="shared" si="31"/>
        <v>0.44929238289164158</v>
      </c>
      <c r="AF135" s="108">
        <f t="shared" si="32"/>
        <v>0.55070761710835847</v>
      </c>
      <c r="AG135" s="106">
        <f t="shared" si="33"/>
        <v>-0.80008141632896213</v>
      </c>
      <c r="AH135" s="108">
        <f t="shared" si="34"/>
        <v>0</v>
      </c>
      <c r="AI135" s="80">
        <f t="shared" si="35"/>
        <v>1.2257221312411517</v>
      </c>
      <c r="BJ135">
        <v>0.8748712961732541</v>
      </c>
      <c r="BK135">
        <v>0</v>
      </c>
      <c r="BL135">
        <v>1</v>
      </c>
      <c r="BM135" s="80">
        <f t="shared" si="39"/>
        <v>51</v>
      </c>
      <c r="BN135" s="80">
        <f t="shared" si="40"/>
        <v>80</v>
      </c>
      <c r="BO135" s="80">
        <f t="shared" si="36"/>
        <v>5.555555555555558E-2</v>
      </c>
      <c r="BP135" s="80">
        <f t="shared" si="37"/>
        <v>0.16666666666666663</v>
      </c>
      <c r="BQ135" s="80">
        <f t="shared" si="38"/>
        <v>0</v>
      </c>
    </row>
    <row r="136" spans="1:69" ht="15.75" x14ac:dyDescent="0.5">
      <c r="A136" s="83">
        <v>10.3</v>
      </c>
      <c r="B136" s="82">
        <v>56</v>
      </c>
      <c r="C136" s="84">
        <v>0.29199999999999998</v>
      </c>
      <c r="D136" s="82">
        <v>47</v>
      </c>
      <c r="E136" s="82">
        <v>3</v>
      </c>
      <c r="F136" s="29">
        <v>0</v>
      </c>
      <c r="G136" s="82">
        <v>34</v>
      </c>
      <c r="H136" s="82">
        <v>9</v>
      </c>
      <c r="I136" s="82">
        <v>2</v>
      </c>
      <c r="J136" s="80">
        <v>0</v>
      </c>
      <c r="K136" s="30">
        <v>186</v>
      </c>
      <c r="L136" s="82">
        <v>1</v>
      </c>
      <c r="O136">
        <v>16.2</v>
      </c>
      <c r="P136">
        <v>67</v>
      </c>
      <c r="Q136">
        <v>0.63700000000000001</v>
      </c>
      <c r="R136">
        <v>188</v>
      </c>
      <c r="S136">
        <v>4</v>
      </c>
      <c r="T136">
        <v>1</v>
      </c>
      <c r="U136">
        <v>30</v>
      </c>
      <c r="V136">
        <v>12</v>
      </c>
      <c r="W136">
        <v>1</v>
      </c>
      <c r="X136">
        <v>1</v>
      </c>
      <c r="Y136">
        <v>190</v>
      </c>
      <c r="Z136" s="106">
        <v>0</v>
      </c>
      <c r="AA136" s="107">
        <v>1</v>
      </c>
      <c r="AB136" s="108">
        <f t="shared" si="28"/>
        <v>1</v>
      </c>
      <c r="AC136" s="80">
        <f t="shared" si="29"/>
        <v>0</v>
      </c>
      <c r="AD136" s="80">
        <f t="shared" si="30"/>
        <v>0.80357331183607883</v>
      </c>
      <c r="AE136" s="106">
        <f t="shared" si="31"/>
        <v>0.80357331183607883</v>
      </c>
      <c r="AF136" s="108">
        <f t="shared" si="32"/>
        <v>0.19642668816392117</v>
      </c>
      <c r="AG136" s="106">
        <f t="shared" si="33"/>
        <v>-1.6274660055118679</v>
      </c>
      <c r="AH136" s="108">
        <f t="shared" si="34"/>
        <v>0</v>
      </c>
      <c r="AI136" s="80">
        <f t="shared" si="35"/>
        <v>4.0909579006162557</v>
      </c>
      <c r="BJ136">
        <v>0.87723699887377726</v>
      </c>
      <c r="BK136">
        <v>0</v>
      </c>
      <c r="BL136">
        <v>1</v>
      </c>
      <c r="BM136" s="80">
        <f t="shared" si="39"/>
        <v>51</v>
      </c>
      <c r="BN136" s="80">
        <f t="shared" si="40"/>
        <v>81</v>
      </c>
      <c r="BO136" s="80">
        <f t="shared" si="36"/>
        <v>5.555555555555558E-2</v>
      </c>
      <c r="BP136" s="80">
        <f t="shared" si="37"/>
        <v>0.15625</v>
      </c>
      <c r="BQ136" s="80">
        <f t="shared" si="38"/>
        <v>0</v>
      </c>
    </row>
    <row r="137" spans="1:69" ht="15.75" x14ac:dyDescent="0.5">
      <c r="A137" s="83">
        <v>11.7</v>
      </c>
      <c r="B137" s="82">
        <v>82</v>
      </c>
      <c r="C137" s="84">
        <v>0.88800000000000001</v>
      </c>
      <c r="D137" s="82">
        <v>202</v>
      </c>
      <c r="E137" s="82">
        <v>5</v>
      </c>
      <c r="F137" s="29">
        <v>1</v>
      </c>
      <c r="G137" s="82">
        <v>40</v>
      </c>
      <c r="H137" s="82">
        <v>7</v>
      </c>
      <c r="I137" s="82">
        <v>3</v>
      </c>
      <c r="J137" s="80">
        <v>1</v>
      </c>
      <c r="K137" s="30">
        <v>163</v>
      </c>
      <c r="L137" s="82">
        <v>1</v>
      </c>
      <c r="O137">
        <v>16.3</v>
      </c>
      <c r="P137">
        <v>102</v>
      </c>
      <c r="Q137">
        <v>8.4000000000000005E-2</v>
      </c>
      <c r="R137">
        <v>249</v>
      </c>
      <c r="S137">
        <v>2</v>
      </c>
      <c r="T137">
        <v>1</v>
      </c>
      <c r="U137">
        <v>38</v>
      </c>
      <c r="V137">
        <v>11</v>
      </c>
      <c r="W137">
        <v>2</v>
      </c>
      <c r="X137">
        <v>1</v>
      </c>
      <c r="Y137">
        <v>177</v>
      </c>
      <c r="Z137" s="106">
        <v>1</v>
      </c>
      <c r="AA137" s="107">
        <v>0</v>
      </c>
      <c r="AB137" s="108">
        <f t="shared" si="28"/>
        <v>1</v>
      </c>
      <c r="AC137" s="80">
        <f t="shared" si="29"/>
        <v>1</v>
      </c>
      <c r="AD137" s="80">
        <f t="shared" si="30"/>
        <v>0.69844509635818608</v>
      </c>
      <c r="AE137" s="106">
        <f t="shared" si="31"/>
        <v>0.69844509635818608</v>
      </c>
      <c r="AF137" s="108">
        <f t="shared" si="32"/>
        <v>0.30155490364181392</v>
      </c>
      <c r="AG137" s="106">
        <f t="shared" si="33"/>
        <v>-0.35889870558175724</v>
      </c>
      <c r="AH137" s="108">
        <f t="shared" si="34"/>
        <v>100</v>
      </c>
      <c r="AI137" s="80">
        <f t="shared" si="35"/>
        <v>0.4317517657639427</v>
      </c>
      <c r="BJ137">
        <v>0.87800532321933777</v>
      </c>
      <c r="BK137">
        <v>0</v>
      </c>
      <c r="BL137">
        <v>1</v>
      </c>
      <c r="BM137" s="80">
        <f t="shared" si="39"/>
        <v>51</v>
      </c>
      <c r="BN137" s="80">
        <f t="shared" si="40"/>
        <v>82</v>
      </c>
      <c r="BO137" s="80">
        <f t="shared" si="36"/>
        <v>5.555555555555558E-2</v>
      </c>
      <c r="BP137" s="80">
        <f t="shared" si="37"/>
        <v>0.14583333333333337</v>
      </c>
      <c r="BQ137" s="80">
        <f t="shared" si="38"/>
        <v>0</v>
      </c>
    </row>
    <row r="138" spans="1:69" ht="15.75" x14ac:dyDescent="0.5">
      <c r="A138" s="83">
        <v>9.4</v>
      </c>
      <c r="B138" s="82">
        <v>44</v>
      </c>
      <c r="C138" s="84">
        <v>2.3239999999999998</v>
      </c>
      <c r="D138" s="82">
        <v>97</v>
      </c>
      <c r="E138" s="82">
        <v>2</v>
      </c>
      <c r="F138" s="29">
        <v>0</v>
      </c>
      <c r="G138" s="82">
        <v>49</v>
      </c>
      <c r="H138" s="82">
        <v>19</v>
      </c>
      <c r="I138" s="82">
        <v>3</v>
      </c>
      <c r="J138" s="80">
        <v>1</v>
      </c>
      <c r="K138" s="30">
        <v>179</v>
      </c>
      <c r="L138" s="82">
        <v>1</v>
      </c>
      <c r="O138">
        <v>16.7</v>
      </c>
      <c r="P138">
        <v>68</v>
      </c>
      <c r="Q138">
        <v>2.3519999999999999</v>
      </c>
      <c r="R138">
        <v>209</v>
      </c>
      <c r="S138">
        <v>0</v>
      </c>
      <c r="T138">
        <v>1</v>
      </c>
      <c r="U138">
        <v>30</v>
      </c>
      <c r="V138">
        <v>12</v>
      </c>
      <c r="W138">
        <v>2</v>
      </c>
      <c r="X138">
        <v>1</v>
      </c>
      <c r="Y138">
        <v>189</v>
      </c>
      <c r="Z138" s="106">
        <v>1</v>
      </c>
      <c r="AA138" s="107">
        <v>0</v>
      </c>
      <c r="AB138" s="108">
        <f t="shared" si="28"/>
        <v>1</v>
      </c>
      <c r="AC138" s="80">
        <f t="shared" si="29"/>
        <v>1</v>
      </c>
      <c r="AD138" s="80">
        <f t="shared" si="30"/>
        <v>0.7373132077333594</v>
      </c>
      <c r="AE138" s="106">
        <f t="shared" si="31"/>
        <v>0.7373132077333594</v>
      </c>
      <c r="AF138" s="108">
        <f t="shared" si="32"/>
        <v>0.2626867922666406</v>
      </c>
      <c r="AG138" s="106">
        <f t="shared" si="33"/>
        <v>-0.30474250049804513</v>
      </c>
      <c r="AH138" s="108">
        <f t="shared" si="34"/>
        <v>100</v>
      </c>
      <c r="AI138" s="80">
        <f t="shared" si="35"/>
        <v>0.35627571771593458</v>
      </c>
      <c r="BJ138">
        <v>0.87961591022673769</v>
      </c>
      <c r="BK138">
        <v>0</v>
      </c>
      <c r="BL138">
        <v>1</v>
      </c>
      <c r="BM138" s="80">
        <f t="shared" si="39"/>
        <v>51</v>
      </c>
      <c r="BN138" s="80">
        <f t="shared" si="40"/>
        <v>83</v>
      </c>
      <c r="BO138" s="80">
        <f t="shared" si="36"/>
        <v>5.555555555555558E-2</v>
      </c>
      <c r="BP138" s="80">
        <f t="shared" si="37"/>
        <v>0.13541666666666663</v>
      </c>
      <c r="BQ138" s="80">
        <f t="shared" si="38"/>
        <v>2.5077160493827116E-3</v>
      </c>
    </row>
    <row r="139" spans="1:69" ht="15.75" x14ac:dyDescent="0.5">
      <c r="A139" s="83">
        <v>9.5</v>
      </c>
      <c r="B139" s="82">
        <v>44</v>
      </c>
      <c r="C139" s="84">
        <v>0.19600000000000001</v>
      </c>
      <c r="D139" s="82">
        <v>49</v>
      </c>
      <c r="E139" s="82">
        <v>3</v>
      </c>
      <c r="F139" s="29">
        <v>0</v>
      </c>
      <c r="G139" s="82">
        <v>33</v>
      </c>
      <c r="H139" s="82">
        <v>12</v>
      </c>
      <c r="I139" s="82">
        <v>2</v>
      </c>
      <c r="J139" s="80">
        <v>0</v>
      </c>
      <c r="K139" s="30">
        <v>189</v>
      </c>
      <c r="L139" s="82">
        <v>1</v>
      </c>
      <c r="O139">
        <v>16.8</v>
      </c>
      <c r="P139">
        <v>86</v>
      </c>
      <c r="Q139">
        <v>2.2839999999999998</v>
      </c>
      <c r="R139">
        <v>201</v>
      </c>
      <c r="S139">
        <v>0</v>
      </c>
      <c r="T139">
        <v>1</v>
      </c>
      <c r="U139">
        <v>38</v>
      </c>
      <c r="V139">
        <v>10</v>
      </c>
      <c r="W139">
        <v>2</v>
      </c>
      <c r="X139">
        <v>1</v>
      </c>
      <c r="Y139">
        <v>192</v>
      </c>
      <c r="Z139" s="106">
        <v>1</v>
      </c>
      <c r="AA139" s="107">
        <v>0</v>
      </c>
      <c r="AB139" s="108">
        <f t="shared" si="28"/>
        <v>1</v>
      </c>
      <c r="AC139" s="80">
        <f t="shared" si="29"/>
        <v>1</v>
      </c>
      <c r="AD139" s="80">
        <f t="shared" si="30"/>
        <v>0.71217914700711815</v>
      </c>
      <c r="AE139" s="106">
        <f t="shared" si="31"/>
        <v>0.71217914700711815</v>
      </c>
      <c r="AF139" s="108">
        <f t="shared" si="32"/>
        <v>0.28782085299288185</v>
      </c>
      <c r="AG139" s="106">
        <f t="shared" si="33"/>
        <v>-0.3394257882538379</v>
      </c>
      <c r="AH139" s="108">
        <f t="shared" si="34"/>
        <v>100</v>
      </c>
      <c r="AI139" s="80">
        <f t="shared" si="35"/>
        <v>0.40414108472907184</v>
      </c>
      <c r="BJ139">
        <v>0.89310364164140443</v>
      </c>
      <c r="BK139">
        <v>1</v>
      </c>
      <c r="BL139">
        <v>0</v>
      </c>
      <c r="BM139" s="80">
        <f t="shared" si="39"/>
        <v>52</v>
      </c>
      <c r="BN139" s="80">
        <f t="shared" si="40"/>
        <v>83</v>
      </c>
      <c r="BO139" s="80">
        <f t="shared" si="36"/>
        <v>3.703703703703709E-2</v>
      </c>
      <c r="BP139" s="80">
        <f t="shared" si="37"/>
        <v>0.13541666666666663</v>
      </c>
      <c r="BQ139" s="80">
        <f t="shared" si="38"/>
        <v>0</v>
      </c>
    </row>
    <row r="140" spans="1:69" ht="15.75" x14ac:dyDescent="0.5">
      <c r="A140" s="83">
        <v>8.6999999999999993</v>
      </c>
      <c r="B140" s="82">
        <v>51</v>
      </c>
      <c r="C140" s="84">
        <v>0.18</v>
      </c>
      <c r="D140" s="82">
        <v>84</v>
      </c>
      <c r="E140" s="82">
        <v>4</v>
      </c>
      <c r="F140" s="29">
        <v>1</v>
      </c>
      <c r="G140" s="82">
        <v>40</v>
      </c>
      <c r="H140" s="82">
        <v>8</v>
      </c>
      <c r="I140" s="82">
        <v>3</v>
      </c>
      <c r="J140" s="80">
        <v>1</v>
      </c>
      <c r="K140" s="30">
        <v>180</v>
      </c>
      <c r="L140" s="82">
        <v>1</v>
      </c>
      <c r="O140">
        <v>16.899999999999999</v>
      </c>
      <c r="P140">
        <v>85</v>
      </c>
      <c r="Q140">
        <v>1.86</v>
      </c>
      <c r="R140">
        <v>311</v>
      </c>
      <c r="S140">
        <v>2</v>
      </c>
      <c r="T140">
        <v>1</v>
      </c>
      <c r="U140">
        <v>37</v>
      </c>
      <c r="V140">
        <v>13</v>
      </c>
      <c r="W140">
        <v>2</v>
      </c>
      <c r="X140">
        <v>1</v>
      </c>
      <c r="Y140">
        <v>172</v>
      </c>
      <c r="Z140" s="106">
        <v>1</v>
      </c>
      <c r="AA140" s="107">
        <v>0</v>
      </c>
      <c r="AB140" s="108">
        <f t="shared" si="28"/>
        <v>1</v>
      </c>
      <c r="AC140" s="80">
        <f t="shared" si="29"/>
        <v>1</v>
      </c>
      <c r="AD140" s="80">
        <f t="shared" si="30"/>
        <v>0.87209487427193466</v>
      </c>
      <c r="AE140" s="106">
        <f t="shared" si="31"/>
        <v>0.87209487427193466</v>
      </c>
      <c r="AF140" s="108">
        <f t="shared" si="32"/>
        <v>0.12790512572806534</v>
      </c>
      <c r="AG140" s="106">
        <f t="shared" si="33"/>
        <v>-0.13685706022096472</v>
      </c>
      <c r="AH140" s="108">
        <f t="shared" si="34"/>
        <v>100</v>
      </c>
      <c r="AI140" s="80">
        <f t="shared" si="35"/>
        <v>0.1466642328735695</v>
      </c>
      <c r="BJ140">
        <v>0.89678100263873539</v>
      </c>
      <c r="BK140">
        <v>0</v>
      </c>
      <c r="BL140">
        <v>1</v>
      </c>
      <c r="BM140" s="80">
        <f t="shared" si="39"/>
        <v>52</v>
      </c>
      <c r="BN140" s="80">
        <f t="shared" si="40"/>
        <v>84</v>
      </c>
      <c r="BO140" s="80">
        <f t="shared" si="36"/>
        <v>3.703703703703709E-2</v>
      </c>
      <c r="BP140" s="80">
        <f t="shared" si="37"/>
        <v>0.125</v>
      </c>
      <c r="BQ140" s="80">
        <f t="shared" si="38"/>
        <v>0</v>
      </c>
    </row>
    <row r="141" spans="1:69" ht="15.75" x14ac:dyDescent="0.5">
      <c r="A141" s="83">
        <v>12.8</v>
      </c>
      <c r="B141" s="82">
        <v>70</v>
      </c>
      <c r="C141" s="84">
        <v>1.4159999999999999</v>
      </c>
      <c r="D141" s="82">
        <v>209</v>
      </c>
      <c r="E141" s="82">
        <v>2</v>
      </c>
      <c r="F141" s="29">
        <v>1</v>
      </c>
      <c r="G141" s="82">
        <v>45</v>
      </c>
      <c r="H141" s="82">
        <v>6</v>
      </c>
      <c r="I141" s="82">
        <v>3</v>
      </c>
      <c r="J141" s="80">
        <v>0</v>
      </c>
      <c r="K141" s="30">
        <v>175</v>
      </c>
      <c r="L141" s="82">
        <v>1</v>
      </c>
      <c r="O141">
        <v>17</v>
      </c>
      <c r="P141">
        <v>75</v>
      </c>
      <c r="Q141">
        <v>0.995</v>
      </c>
      <c r="R141">
        <v>185</v>
      </c>
      <c r="S141">
        <v>2</v>
      </c>
      <c r="T141">
        <v>1</v>
      </c>
      <c r="U141">
        <v>30</v>
      </c>
      <c r="V141">
        <v>10</v>
      </c>
      <c r="W141">
        <v>2</v>
      </c>
      <c r="X141">
        <v>1</v>
      </c>
      <c r="Y141">
        <v>189</v>
      </c>
      <c r="Z141" s="106">
        <v>1</v>
      </c>
      <c r="AA141" s="107">
        <v>0</v>
      </c>
      <c r="AB141" s="108">
        <f t="shared" si="28"/>
        <v>1</v>
      </c>
      <c r="AC141" s="80">
        <f t="shared" si="29"/>
        <v>1</v>
      </c>
      <c r="AD141" s="80">
        <f t="shared" si="30"/>
        <v>0.62445936365137311</v>
      </c>
      <c r="AE141" s="106">
        <f t="shared" si="31"/>
        <v>0.62445936365137311</v>
      </c>
      <c r="AF141" s="108">
        <f t="shared" si="32"/>
        <v>0.37554063634862689</v>
      </c>
      <c r="AG141" s="106">
        <f t="shared" si="33"/>
        <v>-0.47086902174763712</v>
      </c>
      <c r="AH141" s="108">
        <f t="shared" si="34"/>
        <v>100</v>
      </c>
      <c r="AI141" s="80">
        <f t="shared" si="35"/>
        <v>0.60138522729925137</v>
      </c>
      <c r="BJ141">
        <v>0.90744034715076516</v>
      </c>
      <c r="BK141">
        <v>0</v>
      </c>
      <c r="BL141">
        <v>1</v>
      </c>
      <c r="BM141" s="80">
        <f t="shared" si="39"/>
        <v>52</v>
      </c>
      <c r="BN141" s="80">
        <f t="shared" si="40"/>
        <v>85</v>
      </c>
      <c r="BO141" s="80">
        <f t="shared" si="36"/>
        <v>3.703703703703709E-2</v>
      </c>
      <c r="BP141" s="80">
        <f t="shared" si="37"/>
        <v>0.11458333333333337</v>
      </c>
      <c r="BQ141" s="80">
        <f t="shared" si="38"/>
        <v>0</v>
      </c>
    </row>
    <row r="142" spans="1:69" ht="15.75" x14ac:dyDescent="0.5">
      <c r="A142" s="83">
        <v>6.6</v>
      </c>
      <c r="B142" s="82">
        <v>44</v>
      </c>
      <c r="C142" s="84">
        <v>0.115</v>
      </c>
      <c r="D142" s="82">
        <v>70</v>
      </c>
      <c r="E142" s="82">
        <v>3</v>
      </c>
      <c r="F142" s="29">
        <v>0</v>
      </c>
      <c r="G142" s="82">
        <v>46</v>
      </c>
      <c r="H142" s="82">
        <v>6</v>
      </c>
      <c r="I142" s="82">
        <v>3</v>
      </c>
      <c r="J142" s="80">
        <v>0</v>
      </c>
      <c r="K142" s="30">
        <v>167</v>
      </c>
      <c r="L142" s="82">
        <v>0</v>
      </c>
      <c r="O142">
        <v>17.100000000000001</v>
      </c>
      <c r="P142">
        <v>65</v>
      </c>
      <c r="Q142">
        <v>0.93700000000000006</v>
      </c>
      <c r="R142">
        <v>215</v>
      </c>
      <c r="S142">
        <v>4</v>
      </c>
      <c r="T142">
        <v>1</v>
      </c>
      <c r="U142">
        <v>31</v>
      </c>
      <c r="V142">
        <v>12</v>
      </c>
      <c r="W142">
        <v>5</v>
      </c>
      <c r="X142">
        <v>1</v>
      </c>
      <c r="Y142">
        <v>192</v>
      </c>
      <c r="Z142" s="106">
        <v>0</v>
      </c>
      <c r="AA142" s="107">
        <v>1</v>
      </c>
      <c r="AB142" s="108">
        <f t="shared" si="28"/>
        <v>1</v>
      </c>
      <c r="AC142" s="80">
        <f t="shared" si="29"/>
        <v>0</v>
      </c>
      <c r="AD142" s="80">
        <f t="shared" si="30"/>
        <v>0.74122535413977919</v>
      </c>
      <c r="AE142" s="106">
        <f t="shared" si="31"/>
        <v>0.74122535413977919</v>
      </c>
      <c r="AF142" s="108">
        <f t="shared" si="32"/>
        <v>0.25877464586022081</v>
      </c>
      <c r="AG142" s="106">
        <f t="shared" si="33"/>
        <v>-1.3517976892371866</v>
      </c>
      <c r="AH142" s="108">
        <f t="shared" si="34"/>
        <v>0</v>
      </c>
      <c r="AI142" s="80">
        <f t="shared" si="35"/>
        <v>2.8643662197886188</v>
      </c>
      <c r="BJ142">
        <v>0.90928425589255302</v>
      </c>
      <c r="BK142">
        <v>0</v>
      </c>
      <c r="BL142">
        <v>1</v>
      </c>
      <c r="BM142" s="80">
        <f t="shared" si="39"/>
        <v>52</v>
      </c>
      <c r="BN142" s="80">
        <f t="shared" si="40"/>
        <v>86</v>
      </c>
      <c r="BO142" s="80">
        <f t="shared" si="36"/>
        <v>3.703703703703709E-2</v>
      </c>
      <c r="BP142" s="80">
        <f t="shared" si="37"/>
        <v>0.10416666666666663</v>
      </c>
      <c r="BQ142" s="80">
        <f t="shared" si="38"/>
        <v>0</v>
      </c>
    </row>
    <row r="143" spans="1:69" ht="15.75" x14ac:dyDescent="0.5">
      <c r="A143" s="83">
        <v>17</v>
      </c>
      <c r="B143" s="82">
        <v>75</v>
      </c>
      <c r="C143" s="84">
        <v>0.995</v>
      </c>
      <c r="D143" s="82">
        <v>185</v>
      </c>
      <c r="E143" s="82">
        <v>2</v>
      </c>
      <c r="F143" s="29">
        <v>1</v>
      </c>
      <c r="G143" s="82">
        <v>30</v>
      </c>
      <c r="H143" s="82">
        <v>10</v>
      </c>
      <c r="I143" s="82">
        <v>2</v>
      </c>
      <c r="J143" s="80">
        <v>1</v>
      </c>
      <c r="K143" s="30">
        <v>189</v>
      </c>
      <c r="L143" s="82">
        <v>1</v>
      </c>
      <c r="O143">
        <v>17.100000000000001</v>
      </c>
      <c r="P143">
        <v>76</v>
      </c>
      <c r="Q143">
        <v>0.81899999999999995</v>
      </c>
      <c r="R143">
        <v>266</v>
      </c>
      <c r="S143">
        <v>4</v>
      </c>
      <c r="T143">
        <v>1</v>
      </c>
      <c r="U143">
        <v>52</v>
      </c>
      <c r="V143">
        <v>18</v>
      </c>
      <c r="W143">
        <v>5</v>
      </c>
      <c r="X143">
        <v>1</v>
      </c>
      <c r="Y143">
        <v>186</v>
      </c>
      <c r="Z143" s="106">
        <v>0</v>
      </c>
      <c r="AA143" s="107">
        <v>1</v>
      </c>
      <c r="AB143" s="108">
        <f t="shared" si="28"/>
        <v>1</v>
      </c>
      <c r="AC143" s="80">
        <f t="shared" si="29"/>
        <v>0</v>
      </c>
      <c r="AD143" s="80">
        <f t="shared" si="30"/>
        <v>0.62747566271299637</v>
      </c>
      <c r="AE143" s="106">
        <f t="shared" si="31"/>
        <v>0.62747566271299637</v>
      </c>
      <c r="AF143" s="108">
        <f t="shared" si="32"/>
        <v>0.37252433728700363</v>
      </c>
      <c r="AG143" s="106">
        <f t="shared" si="33"/>
        <v>-0.98745290829809351</v>
      </c>
      <c r="AH143" s="108">
        <f t="shared" si="34"/>
        <v>0</v>
      </c>
      <c r="AI143" s="80">
        <f t="shared" si="35"/>
        <v>1.6843883738784315</v>
      </c>
      <c r="BJ143">
        <v>0.91081435763684593</v>
      </c>
      <c r="BK143">
        <v>0</v>
      </c>
      <c r="BL143">
        <v>1</v>
      </c>
      <c r="BM143" s="80">
        <f t="shared" si="39"/>
        <v>52</v>
      </c>
      <c r="BN143" s="80">
        <f t="shared" si="40"/>
        <v>87</v>
      </c>
      <c r="BO143" s="80">
        <f t="shared" si="36"/>
        <v>3.703703703703709E-2</v>
      </c>
      <c r="BP143" s="80">
        <f t="shared" si="37"/>
        <v>9.375E-2</v>
      </c>
      <c r="BQ143" s="80">
        <f t="shared" si="38"/>
        <v>0</v>
      </c>
    </row>
    <row r="144" spans="1:69" ht="15.75" x14ac:dyDescent="0.5">
      <c r="A144" s="83">
        <v>16.7</v>
      </c>
      <c r="B144" s="82">
        <v>68</v>
      </c>
      <c r="C144" s="84">
        <v>2.3519999999999999</v>
      </c>
      <c r="D144" s="82">
        <v>209</v>
      </c>
      <c r="E144" s="82">
        <v>0</v>
      </c>
      <c r="F144" s="29">
        <v>1</v>
      </c>
      <c r="G144" s="82">
        <v>30</v>
      </c>
      <c r="H144" s="82">
        <v>12</v>
      </c>
      <c r="I144" s="82">
        <v>2</v>
      </c>
      <c r="J144" s="80">
        <v>1</v>
      </c>
      <c r="K144" s="30">
        <v>189</v>
      </c>
      <c r="L144" s="82">
        <v>1</v>
      </c>
      <c r="O144">
        <v>18.2</v>
      </c>
      <c r="P144">
        <v>66</v>
      </c>
      <c r="Q144">
        <v>1.3720000000000001</v>
      </c>
      <c r="R144">
        <v>287</v>
      </c>
      <c r="S144">
        <v>1</v>
      </c>
      <c r="T144">
        <v>1</v>
      </c>
      <c r="U144">
        <v>29</v>
      </c>
      <c r="V144">
        <v>10</v>
      </c>
      <c r="W144">
        <v>2</v>
      </c>
      <c r="X144">
        <v>0</v>
      </c>
      <c r="Y144">
        <v>180</v>
      </c>
      <c r="Z144" s="106">
        <v>1</v>
      </c>
      <c r="AA144" s="107">
        <v>0</v>
      </c>
      <c r="AB144" s="108">
        <f t="shared" si="28"/>
        <v>1</v>
      </c>
      <c r="AC144" s="80">
        <f t="shared" si="29"/>
        <v>1</v>
      </c>
      <c r="AD144" s="80">
        <f t="shared" si="30"/>
        <v>0.87961591022673769</v>
      </c>
      <c r="AE144" s="106">
        <f t="shared" si="31"/>
        <v>0.87961591022673769</v>
      </c>
      <c r="AF144" s="108">
        <f t="shared" si="32"/>
        <v>0.12038408977326231</v>
      </c>
      <c r="AG144" s="106">
        <f t="shared" si="33"/>
        <v>-0.12826993244017676</v>
      </c>
      <c r="AH144" s="108">
        <f t="shared" si="34"/>
        <v>100</v>
      </c>
      <c r="AI144" s="80">
        <f t="shared" si="35"/>
        <v>0.13685983663282197</v>
      </c>
      <c r="BJ144">
        <v>0.93158515010621556</v>
      </c>
      <c r="BK144">
        <v>0</v>
      </c>
      <c r="BL144">
        <v>1</v>
      </c>
      <c r="BM144" s="80">
        <f t="shared" si="39"/>
        <v>52</v>
      </c>
      <c r="BN144" s="80">
        <f t="shared" si="40"/>
        <v>88</v>
      </c>
      <c r="BO144" s="80">
        <f t="shared" si="36"/>
        <v>3.703703703703709E-2</v>
      </c>
      <c r="BP144" s="80">
        <f t="shared" si="37"/>
        <v>8.333333333333337E-2</v>
      </c>
      <c r="BQ144" s="80">
        <f t="shared" si="38"/>
        <v>1.5432098765432174E-3</v>
      </c>
    </row>
    <row r="145" spans="1:69" ht="15.75" x14ac:dyDescent="0.5">
      <c r="A145" s="83">
        <v>15.9</v>
      </c>
      <c r="B145" s="82">
        <v>84</v>
      </c>
      <c r="C145" s="84">
        <v>1.2589999999999999</v>
      </c>
      <c r="D145" s="82">
        <v>175</v>
      </c>
      <c r="E145" s="82">
        <v>1</v>
      </c>
      <c r="F145" s="29">
        <v>1</v>
      </c>
      <c r="G145" s="82">
        <v>31</v>
      </c>
      <c r="H145" s="82">
        <v>8</v>
      </c>
      <c r="I145" s="82">
        <v>2</v>
      </c>
      <c r="J145" s="80">
        <v>1</v>
      </c>
      <c r="K145" s="30">
        <v>190</v>
      </c>
      <c r="L145" s="82">
        <v>1</v>
      </c>
      <c r="O145">
        <v>18.2</v>
      </c>
      <c r="P145">
        <v>88</v>
      </c>
      <c r="Q145">
        <v>1.6</v>
      </c>
      <c r="R145">
        <v>282</v>
      </c>
      <c r="S145">
        <v>0</v>
      </c>
      <c r="T145">
        <v>1</v>
      </c>
      <c r="U145">
        <v>39</v>
      </c>
      <c r="V145">
        <v>18</v>
      </c>
      <c r="W145">
        <v>1</v>
      </c>
      <c r="X145">
        <v>1</v>
      </c>
      <c r="Y145">
        <v>185</v>
      </c>
      <c r="Z145" s="106">
        <v>1</v>
      </c>
      <c r="AA145" s="107">
        <v>0</v>
      </c>
      <c r="AB145" s="108">
        <f t="shared" si="28"/>
        <v>1</v>
      </c>
      <c r="AC145" s="80">
        <f t="shared" si="29"/>
        <v>1</v>
      </c>
      <c r="AD145" s="80">
        <f t="shared" si="30"/>
        <v>0.85409212457654349</v>
      </c>
      <c r="AE145" s="106">
        <f t="shared" si="31"/>
        <v>0.85409212457654349</v>
      </c>
      <c r="AF145" s="108">
        <f t="shared" si="32"/>
        <v>0.14590787542345651</v>
      </c>
      <c r="AG145" s="106">
        <f t="shared" si="33"/>
        <v>-0.15771621680016229</v>
      </c>
      <c r="AH145" s="108">
        <f t="shared" si="34"/>
        <v>100</v>
      </c>
      <c r="AI145" s="80">
        <f t="shared" si="35"/>
        <v>0.17083388457164059</v>
      </c>
      <c r="BJ145">
        <v>0.93616671347452229</v>
      </c>
      <c r="BK145">
        <v>1</v>
      </c>
      <c r="BL145">
        <v>0</v>
      </c>
      <c r="BM145" s="80">
        <f t="shared" si="39"/>
        <v>53</v>
      </c>
      <c r="BN145" s="80">
        <f t="shared" si="40"/>
        <v>88</v>
      </c>
      <c r="BO145" s="80">
        <f t="shared" si="36"/>
        <v>1.851851851851849E-2</v>
      </c>
      <c r="BP145" s="80">
        <f t="shared" si="37"/>
        <v>8.333333333333337E-2</v>
      </c>
      <c r="BQ145" s="80">
        <f t="shared" si="38"/>
        <v>0</v>
      </c>
    </row>
    <row r="146" spans="1:69" ht="15.75" x14ac:dyDescent="0.5">
      <c r="A146" s="83">
        <v>7.9</v>
      </c>
      <c r="B146" s="82">
        <v>51</v>
      </c>
      <c r="C146" s="84">
        <v>1.464</v>
      </c>
      <c r="D146" s="82">
        <v>118</v>
      </c>
      <c r="E146" s="82">
        <v>4</v>
      </c>
      <c r="F146" s="29">
        <v>0</v>
      </c>
      <c r="G146" s="82">
        <v>46</v>
      </c>
      <c r="H146" s="82">
        <v>6</v>
      </c>
      <c r="I146" s="82">
        <v>4</v>
      </c>
      <c r="J146" s="80">
        <v>0</v>
      </c>
      <c r="K146" s="30">
        <v>167</v>
      </c>
      <c r="L146" s="82">
        <v>1</v>
      </c>
      <c r="O146">
        <v>18.3</v>
      </c>
      <c r="P146">
        <v>89</v>
      </c>
      <c r="Q146">
        <v>0.71099999999999997</v>
      </c>
      <c r="R146">
        <v>232</v>
      </c>
      <c r="S146">
        <v>4</v>
      </c>
      <c r="T146">
        <v>1</v>
      </c>
      <c r="U146">
        <v>47</v>
      </c>
      <c r="V146">
        <v>13</v>
      </c>
      <c r="W146">
        <v>3</v>
      </c>
      <c r="X146">
        <v>1</v>
      </c>
      <c r="Y146">
        <v>193</v>
      </c>
      <c r="Z146" s="106">
        <v>0</v>
      </c>
      <c r="AA146" s="107">
        <v>1</v>
      </c>
      <c r="AB146" s="108">
        <f t="shared" si="28"/>
        <v>1</v>
      </c>
      <c r="AC146" s="80">
        <f t="shared" si="29"/>
        <v>0</v>
      </c>
      <c r="AD146" s="80">
        <f t="shared" si="30"/>
        <v>0.70141114571025887</v>
      </c>
      <c r="AE146" s="106">
        <f t="shared" si="31"/>
        <v>0.70141114571025887</v>
      </c>
      <c r="AF146" s="108">
        <f t="shared" si="32"/>
        <v>0.29858885428974113</v>
      </c>
      <c r="AG146" s="106">
        <f t="shared" si="33"/>
        <v>-1.2086877211318345</v>
      </c>
      <c r="AH146" s="108">
        <f t="shared" si="34"/>
        <v>0</v>
      </c>
      <c r="AI146" s="80">
        <f t="shared" si="35"/>
        <v>2.3490868317195517</v>
      </c>
      <c r="BJ146">
        <v>0.93979538779712113</v>
      </c>
      <c r="BK146">
        <v>0</v>
      </c>
      <c r="BL146">
        <v>1</v>
      </c>
      <c r="BM146" s="80">
        <f t="shared" si="39"/>
        <v>53</v>
      </c>
      <c r="BN146" s="80">
        <f t="shared" si="40"/>
        <v>89</v>
      </c>
      <c r="BO146" s="80">
        <f t="shared" si="36"/>
        <v>1.851851851851849E-2</v>
      </c>
      <c r="BP146" s="80">
        <f t="shared" si="37"/>
        <v>7.291666666666663E-2</v>
      </c>
      <c r="BQ146" s="80">
        <f t="shared" si="38"/>
        <v>0</v>
      </c>
    </row>
    <row r="147" spans="1:69" ht="15.75" x14ac:dyDescent="0.5">
      <c r="A147" s="83">
        <v>14.1</v>
      </c>
      <c r="B147" s="82">
        <v>88</v>
      </c>
      <c r="C147" s="84">
        <v>0.504</v>
      </c>
      <c r="D147" s="82">
        <v>253</v>
      </c>
      <c r="E147" s="82">
        <v>3</v>
      </c>
      <c r="F147" s="29">
        <v>1</v>
      </c>
      <c r="G147" s="82">
        <v>42</v>
      </c>
      <c r="H147" s="82">
        <v>9</v>
      </c>
      <c r="I147" s="82">
        <v>3</v>
      </c>
      <c r="J147" s="80">
        <v>1</v>
      </c>
      <c r="K147" s="30">
        <v>172</v>
      </c>
      <c r="L147" s="82">
        <v>0</v>
      </c>
      <c r="O147">
        <v>18.5</v>
      </c>
      <c r="P147">
        <v>62</v>
      </c>
      <c r="Q147">
        <v>2.0190000000000001</v>
      </c>
      <c r="R147">
        <v>238</v>
      </c>
      <c r="S147">
        <v>0</v>
      </c>
      <c r="T147">
        <v>1</v>
      </c>
      <c r="U147">
        <v>32</v>
      </c>
      <c r="V147">
        <v>15</v>
      </c>
      <c r="W147">
        <v>4</v>
      </c>
      <c r="X147">
        <v>1</v>
      </c>
      <c r="Y147">
        <v>192</v>
      </c>
      <c r="Z147" s="106">
        <v>1</v>
      </c>
      <c r="AA147" s="107">
        <v>0</v>
      </c>
      <c r="AB147" s="108">
        <f t="shared" si="28"/>
        <v>1</v>
      </c>
      <c r="AC147" s="80">
        <f t="shared" si="29"/>
        <v>1</v>
      </c>
      <c r="AD147" s="80">
        <f t="shared" si="30"/>
        <v>0.60102297989349562</v>
      </c>
      <c r="AE147" s="106">
        <f t="shared" si="31"/>
        <v>0.60102297989349562</v>
      </c>
      <c r="AF147" s="108">
        <f t="shared" si="32"/>
        <v>0.39897702010650438</v>
      </c>
      <c r="AG147" s="106">
        <f t="shared" si="33"/>
        <v>-0.50912210908224376</v>
      </c>
      <c r="AH147" s="108">
        <f t="shared" si="34"/>
        <v>100</v>
      </c>
      <c r="AI147" s="80">
        <f t="shared" si="35"/>
        <v>0.66382989245636681</v>
      </c>
      <c r="BJ147">
        <v>0.94673682679627236</v>
      </c>
      <c r="BK147">
        <v>0</v>
      </c>
      <c r="BL147">
        <v>1</v>
      </c>
      <c r="BM147" s="80">
        <f t="shared" si="39"/>
        <v>53</v>
      </c>
      <c r="BN147" s="80">
        <f t="shared" si="40"/>
        <v>90</v>
      </c>
      <c r="BO147" s="80">
        <f t="shared" si="36"/>
        <v>1.851851851851849E-2</v>
      </c>
      <c r="BP147" s="80">
        <f t="shared" si="37"/>
        <v>6.25E-2</v>
      </c>
      <c r="BQ147" s="80">
        <f t="shared" si="38"/>
        <v>1.1574074074074056E-3</v>
      </c>
    </row>
    <row r="148" spans="1:69" ht="15.75" x14ac:dyDescent="0.5">
      <c r="A148" s="83">
        <v>8.1</v>
      </c>
      <c r="B148" s="82">
        <v>58</v>
      </c>
      <c r="C148" s="84">
        <v>0.44700000000000001</v>
      </c>
      <c r="D148" s="82">
        <v>20</v>
      </c>
      <c r="E148" s="82">
        <v>4</v>
      </c>
      <c r="F148" s="29">
        <v>0</v>
      </c>
      <c r="G148" s="82">
        <v>43</v>
      </c>
      <c r="H148" s="82">
        <v>10</v>
      </c>
      <c r="I148" s="82">
        <v>3</v>
      </c>
      <c r="J148" s="80">
        <v>0</v>
      </c>
      <c r="K148" s="30">
        <v>184</v>
      </c>
      <c r="L148" s="82">
        <v>1</v>
      </c>
      <c r="O148">
        <v>19</v>
      </c>
      <c r="P148">
        <v>79</v>
      </c>
      <c r="Q148">
        <v>1.72</v>
      </c>
      <c r="R148">
        <v>255</v>
      </c>
      <c r="S148">
        <v>1</v>
      </c>
      <c r="T148">
        <v>1</v>
      </c>
      <c r="U148">
        <v>40</v>
      </c>
      <c r="V148">
        <v>13</v>
      </c>
      <c r="W148">
        <v>2</v>
      </c>
      <c r="X148">
        <v>1</v>
      </c>
      <c r="Y148">
        <v>188</v>
      </c>
      <c r="Z148" s="106">
        <v>1</v>
      </c>
      <c r="AA148" s="107">
        <v>0</v>
      </c>
      <c r="AB148" s="108">
        <f t="shared" si="28"/>
        <v>1</v>
      </c>
      <c r="AC148" s="80">
        <f t="shared" si="29"/>
        <v>1</v>
      </c>
      <c r="AD148" s="80">
        <f t="shared" si="30"/>
        <v>0.61856917632732689</v>
      </c>
      <c r="AE148" s="106">
        <f t="shared" si="31"/>
        <v>0.61856917632732689</v>
      </c>
      <c r="AF148" s="108">
        <f t="shared" si="32"/>
        <v>0.38143082367267311</v>
      </c>
      <c r="AG148" s="106">
        <f t="shared" si="33"/>
        <v>-0.48034624808881637</v>
      </c>
      <c r="AH148" s="108">
        <f t="shared" si="34"/>
        <v>100</v>
      </c>
      <c r="AI148" s="80">
        <f t="shared" si="35"/>
        <v>0.61663406175097257</v>
      </c>
      <c r="BJ148">
        <v>0.94797285078050642</v>
      </c>
      <c r="BK148">
        <v>1</v>
      </c>
      <c r="BL148">
        <v>0</v>
      </c>
      <c r="BM148" s="80">
        <f t="shared" si="39"/>
        <v>54</v>
      </c>
      <c r="BN148" s="80">
        <f t="shared" si="40"/>
        <v>90</v>
      </c>
      <c r="BO148" s="80">
        <f t="shared" si="36"/>
        <v>0</v>
      </c>
      <c r="BP148" s="80">
        <f t="shared" si="37"/>
        <v>6.25E-2</v>
      </c>
      <c r="BQ148" s="80">
        <f t="shared" si="38"/>
        <v>0</v>
      </c>
    </row>
    <row r="149" spans="1:69" ht="15.75" x14ac:dyDescent="0.5">
      <c r="A149" s="83">
        <v>13.6</v>
      </c>
      <c r="B149" s="82">
        <v>66</v>
      </c>
      <c r="C149" s="84">
        <v>2.62</v>
      </c>
      <c r="D149" s="82">
        <v>103</v>
      </c>
      <c r="E149" s="82">
        <v>2</v>
      </c>
      <c r="F149" s="29">
        <v>1</v>
      </c>
      <c r="G149" s="82">
        <v>39</v>
      </c>
      <c r="H149" s="82">
        <v>8</v>
      </c>
      <c r="I149" s="82">
        <v>3</v>
      </c>
      <c r="J149" s="80">
        <v>0</v>
      </c>
      <c r="K149" s="30">
        <v>172</v>
      </c>
      <c r="L149" s="82">
        <v>0</v>
      </c>
      <c r="O149">
        <v>19.3</v>
      </c>
      <c r="P149">
        <v>74</v>
      </c>
      <c r="Q149">
        <v>0.248</v>
      </c>
      <c r="R149">
        <v>301</v>
      </c>
      <c r="S149">
        <v>1</v>
      </c>
      <c r="T149">
        <v>1</v>
      </c>
      <c r="U149">
        <v>39</v>
      </c>
      <c r="V149">
        <v>21</v>
      </c>
      <c r="W149">
        <v>5</v>
      </c>
      <c r="X149">
        <v>1</v>
      </c>
      <c r="Y149">
        <v>187</v>
      </c>
      <c r="Z149" s="106">
        <v>1</v>
      </c>
      <c r="AA149" s="107">
        <v>0</v>
      </c>
      <c r="AB149" s="108">
        <f t="shared" si="28"/>
        <v>1</v>
      </c>
      <c r="AC149" s="80">
        <f t="shared" si="29"/>
        <v>1</v>
      </c>
      <c r="AD149" s="80">
        <f t="shared" si="30"/>
        <v>0.58411459911738339</v>
      </c>
      <c r="AE149" s="106">
        <f t="shared" si="31"/>
        <v>0.58411459911738339</v>
      </c>
      <c r="AF149" s="108">
        <f t="shared" si="32"/>
        <v>0.41588540088261661</v>
      </c>
      <c r="AG149" s="106">
        <f t="shared" si="33"/>
        <v>-0.53765808403938353</v>
      </c>
      <c r="AH149" s="108">
        <f t="shared" si="34"/>
        <v>100</v>
      </c>
      <c r="AI149" s="80">
        <f t="shared" si="35"/>
        <v>0.71199282043460865</v>
      </c>
      <c r="BJ149">
        <v>0.94834944286643863</v>
      </c>
      <c r="BK149">
        <v>0</v>
      </c>
      <c r="BL149">
        <v>1</v>
      </c>
      <c r="BM149" s="80">
        <f t="shared" si="39"/>
        <v>54</v>
      </c>
      <c r="BN149" s="80">
        <f t="shared" si="40"/>
        <v>91</v>
      </c>
      <c r="BO149" s="80">
        <f t="shared" si="36"/>
        <v>0</v>
      </c>
      <c r="BP149" s="80">
        <f t="shared" si="37"/>
        <v>5.208333333333337E-2</v>
      </c>
      <c r="BQ149" s="80">
        <f t="shared" si="38"/>
        <v>0</v>
      </c>
    </row>
    <row r="150" spans="1:69" ht="15.75" x14ac:dyDescent="0.5">
      <c r="A150" s="83">
        <v>10</v>
      </c>
      <c r="B150" s="82">
        <v>55</v>
      </c>
      <c r="C150" s="84">
        <v>1.1679999999999999</v>
      </c>
      <c r="D150" s="82">
        <v>120</v>
      </c>
      <c r="E150" s="82">
        <v>3</v>
      </c>
      <c r="F150" s="29">
        <v>0</v>
      </c>
      <c r="G150" s="82">
        <v>52</v>
      </c>
      <c r="H150" s="82">
        <v>10</v>
      </c>
      <c r="I150" s="82">
        <v>3</v>
      </c>
      <c r="J150" s="80">
        <v>0</v>
      </c>
      <c r="K150" s="30">
        <v>182</v>
      </c>
      <c r="L150" s="82">
        <v>1</v>
      </c>
      <c r="O150">
        <v>19.5</v>
      </c>
      <c r="P150">
        <v>99</v>
      </c>
      <c r="Q150">
        <v>1.76</v>
      </c>
      <c r="R150">
        <v>369</v>
      </c>
      <c r="S150">
        <v>4</v>
      </c>
      <c r="T150">
        <v>1</v>
      </c>
      <c r="U150">
        <v>38</v>
      </c>
      <c r="V150">
        <v>12</v>
      </c>
      <c r="W150">
        <v>2</v>
      </c>
      <c r="X150">
        <v>1</v>
      </c>
      <c r="Y150">
        <v>170</v>
      </c>
      <c r="Z150" s="106">
        <v>0</v>
      </c>
      <c r="AA150" s="107">
        <v>1</v>
      </c>
      <c r="AB150" s="108">
        <f t="shared" si="28"/>
        <v>1</v>
      </c>
      <c r="AC150" s="80">
        <f t="shared" si="29"/>
        <v>0</v>
      </c>
      <c r="AD150" s="80">
        <f t="shared" si="30"/>
        <v>0.94797285078050642</v>
      </c>
      <c r="AE150" s="106">
        <f t="shared" si="31"/>
        <v>0.94797285078050642</v>
      </c>
      <c r="AF150" s="108">
        <f t="shared" si="32"/>
        <v>5.2027149219493585E-2</v>
      </c>
      <c r="AG150" s="106">
        <f t="shared" si="33"/>
        <v>-2.9559895962728127</v>
      </c>
      <c r="AH150" s="108">
        <f t="shared" si="34"/>
        <v>0</v>
      </c>
      <c r="AI150" s="80">
        <f t="shared" si="35"/>
        <v>18.220734078301543</v>
      </c>
      <c r="BJ150">
        <v>0.95171019242836408</v>
      </c>
      <c r="BK150">
        <v>0</v>
      </c>
      <c r="BL150">
        <v>1</v>
      </c>
      <c r="BM150" s="80">
        <f t="shared" si="39"/>
        <v>54</v>
      </c>
      <c r="BN150" s="80">
        <f t="shared" si="40"/>
        <v>92</v>
      </c>
      <c r="BO150" s="80">
        <f t="shared" si="36"/>
        <v>0</v>
      </c>
      <c r="BP150" s="80">
        <f t="shared" si="37"/>
        <v>4.166666666666663E-2</v>
      </c>
      <c r="BQ150" s="80">
        <f t="shared" si="38"/>
        <v>0</v>
      </c>
    </row>
    <row r="151" spans="1:69" ht="15.75" x14ac:dyDescent="0.5">
      <c r="A151" s="83">
        <v>11.6</v>
      </c>
      <c r="B151" s="82">
        <v>60</v>
      </c>
      <c r="C151" s="84">
        <v>3.2000000000000001E-2</v>
      </c>
      <c r="D151" s="82">
        <v>102</v>
      </c>
      <c r="E151" s="82">
        <v>5</v>
      </c>
      <c r="F151" s="29">
        <v>1</v>
      </c>
      <c r="G151" s="82">
        <v>35</v>
      </c>
      <c r="H151" s="82">
        <v>8</v>
      </c>
      <c r="I151" s="82">
        <v>2</v>
      </c>
      <c r="J151" s="80">
        <v>0</v>
      </c>
      <c r="K151" s="30">
        <v>185</v>
      </c>
      <c r="L151" s="82">
        <v>1</v>
      </c>
      <c r="O151">
        <v>20.399999999999999</v>
      </c>
      <c r="P151">
        <v>79</v>
      </c>
      <c r="Q151">
        <v>0.13100000000000001</v>
      </c>
      <c r="R151">
        <v>284</v>
      </c>
      <c r="S151">
        <v>4</v>
      </c>
      <c r="T151">
        <v>1</v>
      </c>
      <c r="U151">
        <v>38</v>
      </c>
      <c r="V151">
        <v>15</v>
      </c>
      <c r="W151">
        <v>5</v>
      </c>
      <c r="X151">
        <v>1</v>
      </c>
      <c r="Y151">
        <v>185</v>
      </c>
      <c r="Z151" s="106">
        <v>0</v>
      </c>
      <c r="AA151" s="107">
        <v>1</v>
      </c>
      <c r="AB151" s="108">
        <f t="shared" si="28"/>
        <v>1</v>
      </c>
      <c r="AC151" s="80">
        <f t="shared" si="29"/>
        <v>0</v>
      </c>
      <c r="AD151" s="80">
        <f t="shared" si="30"/>
        <v>0.56532163482253861</v>
      </c>
      <c r="AE151" s="106">
        <f t="shared" si="31"/>
        <v>0.56532163482253861</v>
      </c>
      <c r="AF151" s="108">
        <f t="shared" si="32"/>
        <v>0.43467836517746139</v>
      </c>
      <c r="AG151" s="106">
        <f t="shared" si="33"/>
        <v>-0.83314891177398864</v>
      </c>
      <c r="AH151" s="108">
        <f t="shared" si="34"/>
        <v>0</v>
      </c>
      <c r="AI151" s="80">
        <f t="shared" si="35"/>
        <v>1.3005515804582104</v>
      </c>
      <c r="BJ151">
        <v>0.9662722861544073</v>
      </c>
      <c r="BK151">
        <v>0</v>
      </c>
      <c r="BL151">
        <v>1</v>
      </c>
      <c r="BM151" s="80">
        <f t="shared" si="39"/>
        <v>54</v>
      </c>
      <c r="BN151" s="80">
        <f t="shared" si="40"/>
        <v>93</v>
      </c>
      <c r="BO151" s="80">
        <f t="shared" si="36"/>
        <v>0</v>
      </c>
      <c r="BP151" s="80">
        <f t="shared" si="37"/>
        <v>3.125E-2</v>
      </c>
      <c r="BQ151" s="80">
        <f t="shared" si="38"/>
        <v>0</v>
      </c>
    </row>
    <row r="152" spans="1:69" x14ac:dyDescent="0.45">
      <c r="O152">
        <v>21</v>
      </c>
      <c r="P152">
        <v>89</v>
      </c>
      <c r="Q152">
        <v>7.4999999999999997E-2</v>
      </c>
      <c r="R152">
        <v>296</v>
      </c>
      <c r="S152">
        <v>0</v>
      </c>
      <c r="T152">
        <v>1</v>
      </c>
      <c r="U152">
        <v>37</v>
      </c>
      <c r="V152">
        <v>13</v>
      </c>
      <c r="W152">
        <v>1</v>
      </c>
      <c r="X152">
        <v>1</v>
      </c>
      <c r="Y152">
        <v>196</v>
      </c>
      <c r="Z152" s="106">
        <v>1</v>
      </c>
      <c r="AA152" s="107">
        <v>0</v>
      </c>
      <c r="AB152" s="108">
        <f t="shared" si="28"/>
        <v>1</v>
      </c>
      <c r="AC152" s="80">
        <f t="shared" si="29"/>
        <v>1</v>
      </c>
      <c r="AD152" s="80">
        <f t="shared" si="30"/>
        <v>0.58460978264020946</v>
      </c>
      <c r="AE152" s="106">
        <f t="shared" si="31"/>
        <v>0.58460978264020946</v>
      </c>
      <c r="AF152" s="108">
        <f t="shared" si="32"/>
        <v>0.41539021735979054</v>
      </c>
      <c r="AG152" s="106">
        <f t="shared" si="33"/>
        <v>-0.53681069254111957</v>
      </c>
      <c r="AH152" s="108">
        <f t="shared" si="34"/>
        <v>100</v>
      </c>
      <c r="AI152" s="80">
        <f t="shared" si="35"/>
        <v>0.71054270676725417</v>
      </c>
      <c r="BJ152">
        <v>0.9739543449738528</v>
      </c>
      <c r="BK152">
        <v>0</v>
      </c>
      <c r="BL152">
        <v>1</v>
      </c>
      <c r="BM152" s="80">
        <f t="shared" si="39"/>
        <v>54</v>
      </c>
      <c r="BN152" s="80">
        <f t="shared" si="40"/>
        <v>94</v>
      </c>
      <c r="BO152" s="80">
        <f t="shared" si="36"/>
        <v>0</v>
      </c>
      <c r="BP152" s="80">
        <f t="shared" si="37"/>
        <v>2.083333333333337E-2</v>
      </c>
      <c r="BQ152" s="80">
        <f t="shared" si="38"/>
        <v>0</v>
      </c>
    </row>
    <row r="153" spans="1:69" x14ac:dyDescent="0.45">
      <c r="O153">
        <v>23.5</v>
      </c>
      <c r="P153">
        <v>89</v>
      </c>
      <c r="Q153">
        <v>1.018</v>
      </c>
      <c r="R153">
        <v>348</v>
      </c>
      <c r="S153">
        <v>0</v>
      </c>
      <c r="T153">
        <v>1</v>
      </c>
      <c r="U153">
        <v>36</v>
      </c>
      <c r="V153">
        <v>12</v>
      </c>
      <c r="W153">
        <v>1</v>
      </c>
      <c r="X153">
        <v>1</v>
      </c>
      <c r="Y153">
        <v>195</v>
      </c>
      <c r="Z153" s="109">
        <v>1</v>
      </c>
      <c r="AA153" s="110">
        <v>0</v>
      </c>
      <c r="AB153" s="108">
        <f t="shared" si="28"/>
        <v>1</v>
      </c>
      <c r="AC153" s="80">
        <f t="shared" si="29"/>
        <v>1</v>
      </c>
      <c r="AD153" s="80">
        <f t="shared" si="30"/>
        <v>0.69167268002411697</v>
      </c>
      <c r="AE153" s="106">
        <f t="shared" si="31"/>
        <v>0.69167268002411697</v>
      </c>
      <c r="AF153" s="108">
        <f t="shared" si="32"/>
        <v>0.30832731997588303</v>
      </c>
      <c r="AG153" s="106">
        <f t="shared" si="33"/>
        <v>-0.36864244101246924</v>
      </c>
      <c r="AH153" s="108">
        <f t="shared" si="34"/>
        <v>100</v>
      </c>
      <c r="AI153" s="80">
        <f t="shared" si="35"/>
        <v>0.44577056298527273</v>
      </c>
      <c r="BJ153">
        <v>0.97987758198293406</v>
      </c>
      <c r="BK153">
        <v>0</v>
      </c>
      <c r="BL153">
        <v>1</v>
      </c>
      <c r="BM153" s="80">
        <f t="shared" si="39"/>
        <v>54</v>
      </c>
      <c r="BN153" s="80">
        <f t="shared" si="40"/>
        <v>95</v>
      </c>
      <c r="BO153" s="80">
        <f t="shared" si="36"/>
        <v>0</v>
      </c>
      <c r="BP153" s="80">
        <f t="shared" si="37"/>
        <v>1.041666666666663E-2</v>
      </c>
      <c r="BQ153" s="80">
        <f t="shared" si="38"/>
        <v>0</v>
      </c>
    </row>
    <row r="154" spans="1:69" x14ac:dyDescent="0.45"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>
        <f>SUM(Z4:Z153)</f>
        <v>96</v>
      </c>
      <c r="AA154" s="102">
        <f t="shared" ref="AA154:AB154" si="41">SUM(AA4:AA153)</f>
        <v>54</v>
      </c>
      <c r="AB154" s="113">
        <f t="shared" si="41"/>
        <v>150</v>
      </c>
      <c r="AC154" s="113"/>
      <c r="AD154" s="113"/>
      <c r="AE154" s="113">
        <f>SUM(AE4:AE153)</f>
        <v>95.999999999999986</v>
      </c>
      <c r="AF154" s="113">
        <f t="shared" ref="AF154:AG154" si="42">SUM(AF4:AF153)</f>
        <v>53.999999999999972</v>
      </c>
      <c r="AG154" s="113">
        <f t="shared" si="42"/>
        <v>-83.092631761030546</v>
      </c>
      <c r="AH154" s="113">
        <f>SUMPRODUCT(AH4:AH153,AB4:AB153)/AB154</f>
        <v>71.333333333333329</v>
      </c>
      <c r="AI154" s="113">
        <f>SUM(AI4:AI153)</f>
        <v>160.11597366549952</v>
      </c>
      <c r="BJ154" s="119">
        <v>0.98898302830312801</v>
      </c>
      <c r="BK154" s="119">
        <v>0</v>
      </c>
      <c r="BL154" s="119">
        <v>1</v>
      </c>
      <c r="BM154" s="119">
        <f t="shared" si="39"/>
        <v>54</v>
      </c>
      <c r="BN154" s="119">
        <f t="shared" si="40"/>
        <v>96</v>
      </c>
      <c r="BO154" s="119">
        <f t="shared" si="36"/>
        <v>0</v>
      </c>
      <c r="BP154" s="119">
        <f t="shared" si="37"/>
        <v>0</v>
      </c>
      <c r="BQ154" s="119">
        <f t="shared" si="38"/>
        <v>0</v>
      </c>
    </row>
    <row r="155" spans="1:69" ht="14.65" thickBot="1" x14ac:dyDescent="0.5">
      <c r="BQ155">
        <f>SUM(BQ4:BQ154)</f>
        <v>0.76350308641975317</v>
      </c>
    </row>
    <row r="156" spans="1:69" ht="14.65" thickTop="1" x14ac:dyDescent="0.45">
      <c r="O156" s="118"/>
      <c r="P156" s="118" t="s">
        <v>166</v>
      </c>
      <c r="Q156" s="118" t="s">
        <v>167</v>
      </c>
      <c r="R156" s="118" t="s">
        <v>168</v>
      </c>
      <c r="S156" s="118" t="s">
        <v>158</v>
      </c>
      <c r="T156" s="118" t="s">
        <v>169</v>
      </c>
      <c r="U156" s="118" t="s">
        <v>170</v>
      </c>
      <c r="V156" s="118" t="s">
        <v>171</v>
      </c>
    </row>
    <row r="157" spans="1:69" x14ac:dyDescent="0.45">
      <c r="O157" t="s">
        <v>100</v>
      </c>
      <c r="P157">
        <f t="array" ref="P157:P168">AK5:AK16</f>
        <v>-10.65451799330161</v>
      </c>
      <c r="Q157">
        <f t="array" ref="Q157:Q168">SQRT([1]!DIAG(AP4:BA15))</f>
        <v>7.6448054132572469</v>
      </c>
      <c r="R157">
        <f>(P157/Q157)^2</f>
        <v>1.9423824397478919</v>
      </c>
      <c r="S157">
        <f>_xlfn.CHISQ.DIST.RT(R157,1)</f>
        <v>0.16341008585818628</v>
      </c>
      <c r="T157">
        <f>EXP(P157)</f>
        <v>2.3594002884201831E-5</v>
      </c>
    </row>
    <row r="158" spans="1:69" x14ac:dyDescent="0.45">
      <c r="O158" t="str">
        <f t="array" ref="O158:O168">TRANSPOSE(O3:Y3)</f>
        <v>Sales $m</v>
      </c>
      <c r="P158">
        <v>-0.32985582783320072</v>
      </c>
      <c r="Q158">
        <v>0.23326258308009049</v>
      </c>
      <c r="R158" s="80">
        <f t="shared" ref="R158:R168" si="43">(P158/Q158)^2</f>
        <v>1.9996692207136537</v>
      </c>
      <c r="S158" s="80">
        <f t="shared" ref="S158:S168" si="44">_xlfn.CHISQ.DIST.RT(R158,1)</f>
        <v>0.15733353854918147</v>
      </c>
      <c r="T158" s="80">
        <f t="shared" ref="T158:T168" si="45">EXP(P158)</f>
        <v>0.71902738969633306</v>
      </c>
      <c r="U158">
        <f>EXP(P158-Q158*_xlfn.NORM.S.INV(1-$AN$9/2))</f>
        <v>0.45518921487345104</v>
      </c>
      <c r="V158">
        <f>EXP(P158+Q158*_xlfn.NORM.S.INV(1-$AN$9/2))</f>
        <v>1.1357922600983763</v>
      </c>
    </row>
    <row r="159" spans="1:69" x14ac:dyDescent="0.45">
      <c r="O159" t="str">
        <v>No. Staff</v>
      </c>
      <c r="P159">
        <v>4.9438623758754609E-2</v>
      </c>
      <c r="Q159">
        <v>2.5721489706486474E-2</v>
      </c>
      <c r="R159" s="80">
        <f t="shared" si="43"/>
        <v>3.6943710249874755</v>
      </c>
      <c r="S159" s="80">
        <f t="shared" si="44"/>
        <v>5.4596363187722215E-2</v>
      </c>
      <c r="T159" s="80">
        <f t="shared" si="45"/>
        <v>1.0506811033789305</v>
      </c>
      <c r="U159" s="80">
        <f t="shared" ref="U159:U168" si="46">EXP(P159-Q159*_xlfn.NORM.S.INV(1-$AN$9/2))</f>
        <v>0.9990259050441338</v>
      </c>
      <c r="V159" s="80">
        <f t="shared" ref="V159:V168" si="47">EXP(P159+Q159*_xlfn.NORM.S.INV(1-$AN$9/2))</f>
        <v>1.1050071629011449</v>
      </c>
    </row>
    <row r="160" spans="1:69" x14ac:dyDescent="0.45">
      <c r="O160" t="str">
        <v>GrossProfit $m</v>
      </c>
      <c r="P160">
        <v>0.7038541001837223</v>
      </c>
      <c r="Q160">
        <v>0.32845717452224793</v>
      </c>
      <c r="R160" s="80">
        <f t="shared" si="43"/>
        <v>4.5920624372895942</v>
      </c>
      <c r="S160" s="80">
        <f t="shared" si="44"/>
        <v>3.2120341416926802E-2</v>
      </c>
      <c r="T160" s="80">
        <f t="shared" si="45"/>
        <v>2.0215288876132984</v>
      </c>
      <c r="U160" s="80">
        <f t="shared" si="46"/>
        <v>1.0619319755951311</v>
      </c>
      <c r="V160" s="80">
        <f t="shared" si="47"/>
        <v>3.8482493581237609</v>
      </c>
    </row>
    <row r="161" spans="15:22" x14ac:dyDescent="0.45">
      <c r="O161" t="str">
        <v>Adv.$'000</v>
      </c>
      <c r="P161">
        <v>1.3954139361608223E-2</v>
      </c>
      <c r="Q161">
        <v>9.6644485649221932E-3</v>
      </c>
      <c r="R161" s="80">
        <f t="shared" si="43"/>
        <v>2.0847402621676072</v>
      </c>
      <c r="S161" s="80">
        <f t="shared" si="44"/>
        <v>0.14877752606015324</v>
      </c>
      <c r="T161" s="80">
        <f t="shared" si="45"/>
        <v>1.0140519528021821</v>
      </c>
      <c r="U161" s="80">
        <f t="shared" si="46"/>
        <v>0.99502458682089767</v>
      </c>
      <c r="V161" s="80">
        <f t="shared" si="47"/>
        <v>1.0334431697485389</v>
      </c>
    </row>
    <row r="162" spans="15:22" x14ac:dyDescent="0.45">
      <c r="O162" t="str">
        <v>Competitors</v>
      </c>
      <c r="P162">
        <v>0.38609652705395398</v>
      </c>
      <c r="Q162">
        <v>0.15767565072461062</v>
      </c>
      <c r="R162" s="80">
        <f t="shared" si="43"/>
        <v>5.9960124552618899</v>
      </c>
      <c r="S162" s="80">
        <f t="shared" si="44"/>
        <v>1.4338249857378702E-2</v>
      </c>
      <c r="T162" s="80">
        <f t="shared" si="45"/>
        <v>1.4712266771377496</v>
      </c>
      <c r="U162" s="80">
        <f t="shared" si="46"/>
        <v>1.0801046454687948</v>
      </c>
      <c r="V162" s="80">
        <f t="shared" si="47"/>
        <v>2.0039798408443361</v>
      </c>
    </row>
    <row r="163" spans="15:22" x14ac:dyDescent="0.45">
      <c r="O163" t="str">
        <v>Mng-Gender</v>
      </c>
      <c r="P163">
        <v>-0.62116397802677814</v>
      </c>
      <c r="Q163">
        <v>0.48286587446733109</v>
      </c>
      <c r="R163" s="80">
        <f t="shared" si="43"/>
        <v>1.6548532906918865</v>
      </c>
      <c r="S163" s="80">
        <f t="shared" si="44"/>
        <v>0.19829965740710451</v>
      </c>
      <c r="T163" s="80">
        <f t="shared" si="45"/>
        <v>0.53731864636396187</v>
      </c>
      <c r="U163" s="80">
        <f t="shared" si="46"/>
        <v>0.20855266048785939</v>
      </c>
      <c r="V163" s="80">
        <f t="shared" si="47"/>
        <v>1.3843569631527537</v>
      </c>
    </row>
    <row r="164" spans="15:22" x14ac:dyDescent="0.45">
      <c r="O164" t="str">
        <v>Mng-Age</v>
      </c>
      <c r="P164">
        <v>-9.7381919436138636E-2</v>
      </c>
      <c r="Q164">
        <v>3.5860183242737313E-2</v>
      </c>
      <c r="R164" s="80">
        <f t="shared" si="43"/>
        <v>7.3744842417947902</v>
      </c>
      <c r="S164" s="80">
        <f t="shared" si="44"/>
        <v>6.6155761454595912E-3</v>
      </c>
      <c r="T164" s="80">
        <f t="shared" si="45"/>
        <v>0.90720945903589434</v>
      </c>
      <c r="U164" s="80">
        <f t="shared" si="46"/>
        <v>0.84563573357455379</v>
      </c>
      <c r="V164" s="80">
        <f t="shared" si="47"/>
        <v>0.97326658499305163</v>
      </c>
    </row>
    <row r="165" spans="15:22" x14ac:dyDescent="0.45">
      <c r="O165" t="str">
        <v>Mng-Exp</v>
      </c>
      <c r="P165">
        <v>0.12640405039234856</v>
      </c>
      <c r="Q165">
        <v>7.0638564880200205E-2</v>
      </c>
      <c r="R165" s="80">
        <f t="shared" si="43"/>
        <v>3.2021247397432471</v>
      </c>
      <c r="S165" s="80">
        <f t="shared" si="44"/>
        <v>7.3542668133769182E-2</v>
      </c>
      <c r="T165" s="80">
        <f t="shared" si="45"/>
        <v>1.1347405680402183</v>
      </c>
      <c r="U165" s="80">
        <f t="shared" si="46"/>
        <v>0.98802725785532808</v>
      </c>
      <c r="V165" s="80">
        <f t="shared" si="47"/>
        <v>1.3032395073302514</v>
      </c>
    </row>
    <row r="166" spans="15:22" x14ac:dyDescent="0.45">
      <c r="O166" t="str">
        <v>Mng-Train</v>
      </c>
      <c r="P166">
        <v>-0.14753680242687411</v>
      </c>
      <c r="Q166">
        <v>0.19282603841362708</v>
      </c>
      <c r="R166" s="80">
        <f t="shared" si="43"/>
        <v>0.58542245394972348</v>
      </c>
      <c r="S166" s="80">
        <f t="shared" si="44"/>
        <v>0.44419470656370857</v>
      </c>
      <c r="T166" s="80">
        <f t="shared" si="45"/>
        <v>0.862830683473918</v>
      </c>
      <c r="U166" s="80">
        <f t="shared" si="46"/>
        <v>0.59127805321758065</v>
      </c>
      <c r="V166" s="80">
        <f t="shared" si="47"/>
        <v>1.2590976179359614</v>
      </c>
    </row>
    <row r="167" spans="15:22" x14ac:dyDescent="0.45">
      <c r="O167" t="str">
        <v>OnlineChannel</v>
      </c>
      <c r="P167">
        <v>-1.5462620613632041</v>
      </c>
      <c r="Q167">
        <v>0.53487039820942928</v>
      </c>
      <c r="R167" s="80">
        <f t="shared" si="43"/>
        <v>8.357359314450413</v>
      </c>
      <c r="S167" s="80">
        <f t="shared" si="44"/>
        <v>3.8412838682180084E-3</v>
      </c>
      <c r="T167" s="80">
        <f t="shared" si="45"/>
        <v>0.21304282836194288</v>
      </c>
      <c r="U167" s="80">
        <f t="shared" si="46"/>
        <v>7.4676578394502355E-2</v>
      </c>
      <c r="V167" s="80">
        <f t="shared" si="47"/>
        <v>0.60778423023995476</v>
      </c>
    </row>
    <row r="168" spans="15:22" x14ac:dyDescent="0.45">
      <c r="O168" s="119" t="str">
        <v>Basket:2017</v>
      </c>
      <c r="P168" s="119">
        <v>6.9463295845805614E-2</v>
      </c>
      <c r="Q168" s="119">
        <v>4.6091749692776449E-2</v>
      </c>
      <c r="R168" s="119">
        <f t="shared" si="43"/>
        <v>2.2712470784483605</v>
      </c>
      <c r="S168" s="119">
        <f t="shared" si="44"/>
        <v>0.13179381297728876</v>
      </c>
      <c r="T168" s="119">
        <f t="shared" si="45"/>
        <v>1.0719327160990133</v>
      </c>
      <c r="U168" s="119">
        <f t="shared" si="46"/>
        <v>0.97934149844147156</v>
      </c>
      <c r="V168" s="119">
        <f t="shared" si="47"/>
        <v>1.1732779114047496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6DE57-4854-43A7-940B-E0BEF6157DAD}">
  <dimension ref="A1:BC155"/>
  <sheetViews>
    <sheetView topLeftCell="S9" workbookViewId="0">
      <selection activeCell="W34" sqref="W34"/>
    </sheetView>
  </sheetViews>
  <sheetFormatPr defaultRowHeight="14.25" x14ac:dyDescent="0.45"/>
  <sheetData>
    <row r="1" spans="1:55" x14ac:dyDescent="0.45">
      <c r="A1" t="s">
        <v>144</v>
      </c>
      <c r="AQ1" t="s">
        <v>173</v>
      </c>
      <c r="AV1" t="s">
        <v>178</v>
      </c>
    </row>
    <row r="3" spans="1:55" x14ac:dyDescent="0.45">
      <c r="A3" t="s">
        <v>40</v>
      </c>
      <c r="B3" t="s">
        <v>42</v>
      </c>
      <c r="C3" t="s">
        <v>44</v>
      </c>
      <c r="D3" t="s">
        <v>45</v>
      </c>
      <c r="E3" t="s">
        <v>46</v>
      </c>
      <c r="F3" t="s">
        <v>49</v>
      </c>
      <c r="G3" t="s">
        <v>50</v>
      </c>
      <c r="H3" t="s">
        <v>51</v>
      </c>
      <c r="I3" t="s">
        <v>52</v>
      </c>
      <c r="J3" t="s">
        <v>55</v>
      </c>
      <c r="K3" t="s">
        <v>57</v>
      </c>
      <c r="L3" t="s">
        <v>145</v>
      </c>
      <c r="M3" t="s">
        <v>146</v>
      </c>
      <c r="N3" t="s">
        <v>99</v>
      </c>
      <c r="O3" t="s">
        <v>147</v>
      </c>
      <c r="P3" t="s">
        <v>148</v>
      </c>
      <c r="Q3" t="s">
        <v>149</v>
      </c>
      <c r="R3" t="s">
        <v>150</v>
      </c>
      <c r="S3" t="s">
        <v>151</v>
      </c>
      <c r="T3" t="s">
        <v>152</v>
      </c>
      <c r="U3" t="s">
        <v>153</v>
      </c>
      <c r="W3" t="s">
        <v>154</v>
      </c>
      <c r="Y3" t="s">
        <v>155</v>
      </c>
      <c r="Z3">
        <v>-98.012729219055274</v>
      </c>
      <c r="AB3" t="s">
        <v>165</v>
      </c>
      <c r="AO3" t="s">
        <v>172</v>
      </c>
      <c r="AR3" t="s">
        <v>174</v>
      </c>
      <c r="AS3" t="s">
        <v>175</v>
      </c>
      <c r="AV3" t="s">
        <v>148</v>
      </c>
      <c r="AW3" t="s">
        <v>146</v>
      </c>
      <c r="AX3" t="s">
        <v>145</v>
      </c>
      <c r="AY3" t="s">
        <v>179</v>
      </c>
      <c r="AZ3" t="s">
        <v>180</v>
      </c>
      <c r="BA3" t="s">
        <v>181</v>
      </c>
      <c r="BB3" t="s">
        <v>182</v>
      </c>
      <c r="BC3" t="s">
        <v>183</v>
      </c>
    </row>
    <row r="4" spans="1:55" x14ac:dyDescent="0.45">
      <c r="A4">
        <v>5.9</v>
      </c>
      <c r="B4">
        <v>48</v>
      </c>
      <c r="C4">
        <v>1.7999999999999999E-2</v>
      </c>
      <c r="D4">
        <v>77</v>
      </c>
      <c r="E4">
        <v>2</v>
      </c>
      <c r="F4">
        <v>0</v>
      </c>
      <c r="G4">
        <v>28</v>
      </c>
      <c r="H4">
        <v>1</v>
      </c>
      <c r="I4">
        <v>6</v>
      </c>
      <c r="J4">
        <v>0</v>
      </c>
      <c r="K4">
        <v>160</v>
      </c>
      <c r="L4">
        <v>0</v>
      </c>
      <c r="M4">
        <v>1</v>
      </c>
      <c r="N4">
        <v>1</v>
      </c>
      <c r="O4">
        <v>0</v>
      </c>
      <c r="P4">
        <v>0.32307730466186396</v>
      </c>
      <c r="Q4">
        <v>0.32307730466186396</v>
      </c>
      <c r="R4">
        <v>0.67692269533813598</v>
      </c>
      <c r="S4">
        <v>-0.3901981996825612</v>
      </c>
      <c r="T4">
        <v>100</v>
      </c>
      <c r="U4">
        <v>0.47727356001925836</v>
      </c>
      <c r="Y4" t="s">
        <v>156</v>
      </c>
      <c r="Z4">
        <v>-83.092631761030546</v>
      </c>
      <c r="AB4">
        <v>58.443049806567302</v>
      </c>
      <c r="AC4">
        <v>1.2865454840106072</v>
      </c>
      <c r="AD4">
        <v>-3.7218098627612335E-2</v>
      </c>
      <c r="AE4">
        <v>-0.34006596920456256</v>
      </c>
      <c r="AF4">
        <v>-5.1762412393134373E-2</v>
      </c>
      <c r="AG4">
        <v>-0.4213722330661413</v>
      </c>
      <c r="AH4">
        <v>0.35917246013456916</v>
      </c>
      <c r="AI4">
        <v>-2.8025197171542532E-2</v>
      </c>
      <c r="AJ4">
        <v>1.5814544148038803E-2</v>
      </c>
      <c r="AK4">
        <v>2.82464219321754E-2</v>
      </c>
      <c r="AL4">
        <v>-0.16804777135413937</v>
      </c>
      <c r="AM4">
        <v>-0.34392264185291371</v>
      </c>
      <c r="AO4">
        <v>2.0229483907610663E-13</v>
      </c>
      <c r="AQ4" t="s">
        <v>149</v>
      </c>
      <c r="AR4">
        <v>84</v>
      </c>
      <c r="AS4">
        <v>31</v>
      </c>
      <c r="AT4">
        <v>115</v>
      </c>
      <c r="AY4">
        <v>0</v>
      </c>
      <c r="AZ4">
        <v>0</v>
      </c>
      <c r="BA4">
        <v>1</v>
      </c>
      <c r="BB4">
        <v>1</v>
      </c>
      <c r="BC4">
        <v>1.851851851851849E-2</v>
      </c>
    </row>
    <row r="5" spans="1:55" x14ac:dyDescent="0.45">
      <c r="A5">
        <v>6.2</v>
      </c>
      <c r="B5">
        <v>40</v>
      </c>
      <c r="C5">
        <v>0.97599999999999998</v>
      </c>
      <c r="D5">
        <v>82</v>
      </c>
      <c r="E5">
        <v>2</v>
      </c>
      <c r="F5">
        <v>0</v>
      </c>
      <c r="G5">
        <v>37</v>
      </c>
      <c r="H5">
        <v>5</v>
      </c>
      <c r="I5">
        <v>3</v>
      </c>
      <c r="J5">
        <v>0</v>
      </c>
      <c r="K5">
        <v>168</v>
      </c>
      <c r="L5">
        <v>0</v>
      </c>
      <c r="M5">
        <v>1</v>
      </c>
      <c r="N5">
        <v>1</v>
      </c>
      <c r="O5">
        <v>0</v>
      </c>
      <c r="P5">
        <v>0.53430288801514181</v>
      </c>
      <c r="Q5">
        <v>0.53430288801514181</v>
      </c>
      <c r="R5">
        <v>0.46569711198485819</v>
      </c>
      <c r="S5">
        <v>-0.76421983046277009</v>
      </c>
      <c r="T5">
        <v>0</v>
      </c>
      <c r="U5">
        <v>1.1473184485466903</v>
      </c>
      <c r="W5">
        <v>-10.65451799330161</v>
      </c>
      <c r="AB5">
        <v>1.2865454840106478</v>
      </c>
      <c r="AC5">
        <v>5.4411432665196116E-2</v>
      </c>
      <c r="AD5">
        <v>-2.3768588094869184E-3</v>
      </c>
      <c r="AE5">
        <v>-1.5502279730068399E-2</v>
      </c>
      <c r="AF5">
        <v>-1.926040458304294E-3</v>
      </c>
      <c r="AG5">
        <v>-4.9991234222900643E-3</v>
      </c>
      <c r="AH5">
        <v>-5.7213473448417367E-3</v>
      </c>
      <c r="AI5">
        <v>2.3475453418981803E-3</v>
      </c>
      <c r="AJ5">
        <v>-5.2547359527842039E-3</v>
      </c>
      <c r="AK5">
        <v>7.6261294292913524E-4</v>
      </c>
      <c r="AL5">
        <v>1.7735677607563519E-2</v>
      </c>
      <c r="AM5">
        <v>-8.4950105400793084E-3</v>
      </c>
      <c r="AO5">
        <v>3.7275498418263136E-15</v>
      </c>
      <c r="AQ5" t="s">
        <v>150</v>
      </c>
      <c r="AR5">
        <v>12</v>
      </c>
      <c r="AS5">
        <v>23</v>
      </c>
      <c r="AT5">
        <v>35</v>
      </c>
      <c r="AV5">
        <v>9.225597895989586E-2</v>
      </c>
      <c r="AW5">
        <v>1</v>
      </c>
      <c r="AX5">
        <v>0</v>
      </c>
      <c r="AY5">
        <v>1</v>
      </c>
      <c r="AZ5">
        <v>0</v>
      </c>
      <c r="BA5">
        <v>0.98148148148148151</v>
      </c>
      <c r="BB5">
        <v>1</v>
      </c>
      <c r="BC5">
        <v>1.851851851851849E-2</v>
      </c>
    </row>
    <row r="6" spans="1:55" x14ac:dyDescent="0.45">
      <c r="A6">
        <v>6.6</v>
      </c>
      <c r="B6">
        <v>44</v>
      </c>
      <c r="C6">
        <v>0.115</v>
      </c>
      <c r="D6">
        <v>70</v>
      </c>
      <c r="E6">
        <v>3</v>
      </c>
      <c r="F6">
        <v>0</v>
      </c>
      <c r="G6">
        <v>46</v>
      </c>
      <c r="H6">
        <v>6</v>
      </c>
      <c r="I6">
        <v>3</v>
      </c>
      <c r="J6">
        <v>0</v>
      </c>
      <c r="K6">
        <v>167</v>
      </c>
      <c r="L6">
        <v>0</v>
      </c>
      <c r="M6">
        <v>1</v>
      </c>
      <c r="N6">
        <v>1</v>
      </c>
      <c r="O6">
        <v>0</v>
      </c>
      <c r="P6">
        <v>0.26822862389641139</v>
      </c>
      <c r="Q6">
        <v>0.26822862389641139</v>
      </c>
      <c r="R6">
        <v>0.73177137610358867</v>
      </c>
      <c r="S6">
        <v>-0.3122871415326261</v>
      </c>
      <c r="T6">
        <v>100</v>
      </c>
      <c r="U6">
        <v>0.36654702910713644</v>
      </c>
      <c r="W6">
        <v>-0.32985582783320072</v>
      </c>
      <c r="Y6" t="s">
        <v>157</v>
      </c>
      <c r="Z6">
        <v>29.840194916049455</v>
      </c>
      <c r="AB6">
        <v>-3.7218098627614611E-2</v>
      </c>
      <c r="AC6">
        <v>-2.3768588094869917E-3</v>
      </c>
      <c r="AD6">
        <v>6.6159503272088965E-4</v>
      </c>
      <c r="AE6">
        <v>1.9292191582749474E-3</v>
      </c>
      <c r="AF6">
        <v>2.5711462093692476E-6</v>
      </c>
      <c r="AG6">
        <v>1.8083368301192621E-4</v>
      </c>
      <c r="AH6">
        <v>-1.6891782272245306E-3</v>
      </c>
      <c r="AI6">
        <v>-3.5359255216073837E-4</v>
      </c>
      <c r="AJ6">
        <v>7.5641740408207922E-4</v>
      </c>
      <c r="AK6">
        <v>9.4457913456131551E-4</v>
      </c>
      <c r="AL6">
        <v>-2.4890364696830134E-3</v>
      </c>
      <c r="AM6">
        <v>1.5835549930665277E-4</v>
      </c>
      <c r="AO6">
        <v>-5.7451343175854492E-17</v>
      </c>
      <c r="AR6">
        <v>96</v>
      </c>
      <c r="AS6">
        <v>54</v>
      </c>
      <c r="AT6">
        <v>150</v>
      </c>
      <c r="AV6">
        <v>0.14249635506872935</v>
      </c>
      <c r="AW6">
        <v>1</v>
      </c>
      <c r="AX6">
        <v>0</v>
      </c>
      <c r="AY6">
        <v>2</v>
      </c>
      <c r="AZ6">
        <v>0</v>
      </c>
      <c r="BA6">
        <v>0.96296296296296302</v>
      </c>
      <c r="BB6">
        <v>1</v>
      </c>
      <c r="BC6">
        <v>1.8518518518518601E-2</v>
      </c>
    </row>
    <row r="7" spans="1:55" x14ac:dyDescent="0.45">
      <c r="A7">
        <v>6.6</v>
      </c>
      <c r="B7">
        <v>58</v>
      </c>
      <c r="C7">
        <v>0.496</v>
      </c>
      <c r="D7">
        <v>100</v>
      </c>
      <c r="E7">
        <v>2</v>
      </c>
      <c r="F7">
        <v>0</v>
      </c>
      <c r="G7">
        <v>42</v>
      </c>
      <c r="H7">
        <v>5</v>
      </c>
      <c r="I7">
        <v>3</v>
      </c>
      <c r="J7">
        <v>0</v>
      </c>
      <c r="K7">
        <v>165</v>
      </c>
      <c r="L7">
        <v>0</v>
      </c>
      <c r="M7">
        <v>1</v>
      </c>
      <c r="N7">
        <v>1</v>
      </c>
      <c r="O7">
        <v>0</v>
      </c>
      <c r="P7">
        <v>0.52832100095770562</v>
      </c>
      <c r="Q7">
        <v>0.52832100095770562</v>
      </c>
      <c r="R7">
        <v>0.47167899904229438</v>
      </c>
      <c r="S7">
        <v>-0.75145661153529664</v>
      </c>
      <c r="T7">
        <v>0</v>
      </c>
      <c r="U7">
        <v>1.1200859101855674</v>
      </c>
      <c r="W7">
        <v>4.9438623758754609E-2</v>
      </c>
      <c r="Y7" t="s">
        <v>101</v>
      </c>
      <c r="Z7">
        <v>11</v>
      </c>
      <c r="AB7">
        <v>-0.34006596920457954</v>
      </c>
      <c r="AC7">
        <v>-1.5502279730068874E-2</v>
      </c>
      <c r="AD7">
        <v>1.9292191582749596E-3</v>
      </c>
      <c r="AE7">
        <v>0.10788411549513843</v>
      </c>
      <c r="AF7">
        <v>5.0014188603866069E-4</v>
      </c>
      <c r="AG7">
        <v>1.7343382913440668E-2</v>
      </c>
      <c r="AH7">
        <v>-1.3858053613603136E-2</v>
      </c>
      <c r="AI7">
        <v>-3.0462888350701691E-3</v>
      </c>
      <c r="AJ7">
        <v>5.1477900973257466E-3</v>
      </c>
      <c r="AK7">
        <v>2.6198700503013545E-3</v>
      </c>
      <c r="AL7">
        <v>-2.3768710786082285E-2</v>
      </c>
      <c r="AM7">
        <v>1.5227056983207273E-3</v>
      </c>
      <c r="AO7">
        <v>-6.3543529376460239E-16</v>
      </c>
      <c r="AV7">
        <v>0.1765902764567904</v>
      </c>
      <c r="AW7">
        <v>1</v>
      </c>
      <c r="AX7">
        <v>0</v>
      </c>
      <c r="AY7">
        <v>3</v>
      </c>
      <c r="AZ7">
        <v>0</v>
      </c>
      <c r="BA7">
        <v>0.94444444444444442</v>
      </c>
      <c r="BB7">
        <v>1</v>
      </c>
      <c r="BC7">
        <v>1.851851851851849E-2</v>
      </c>
    </row>
    <row r="8" spans="1:55" x14ac:dyDescent="0.45">
      <c r="A8">
        <v>6.8</v>
      </c>
      <c r="B8">
        <v>44</v>
      </c>
      <c r="C8">
        <v>4.5900000000000003E-2</v>
      </c>
      <c r="D8">
        <v>104</v>
      </c>
      <c r="E8">
        <v>6</v>
      </c>
      <c r="F8">
        <v>0</v>
      </c>
      <c r="G8">
        <v>29</v>
      </c>
      <c r="H8">
        <v>2</v>
      </c>
      <c r="I8">
        <v>2</v>
      </c>
      <c r="J8">
        <v>0</v>
      </c>
      <c r="K8">
        <v>168</v>
      </c>
      <c r="L8">
        <v>1</v>
      </c>
      <c r="M8">
        <v>0</v>
      </c>
      <c r="N8">
        <v>1</v>
      </c>
      <c r="O8">
        <v>1</v>
      </c>
      <c r="P8">
        <v>0.86776851338875338</v>
      </c>
      <c r="Q8">
        <v>0.86776851338875338</v>
      </c>
      <c r="R8">
        <v>0.13223148661124662</v>
      </c>
      <c r="S8">
        <v>-0.1418302895340873</v>
      </c>
      <c r="T8">
        <v>100</v>
      </c>
      <c r="U8">
        <v>0.15238106081409292</v>
      </c>
      <c r="W8">
        <v>0.7038541001837223</v>
      </c>
      <c r="Y8" t="s">
        <v>158</v>
      </c>
      <c r="Z8">
        <v>1.6787603437551024E-3</v>
      </c>
      <c r="AB8">
        <v>-5.1762412393136344E-2</v>
      </c>
      <c r="AC8">
        <v>-1.9260404583042955E-3</v>
      </c>
      <c r="AD8">
        <v>2.5711462093660881E-6</v>
      </c>
      <c r="AE8">
        <v>5.0014188603864356E-4</v>
      </c>
      <c r="AF8">
        <v>9.3401566064026649E-5</v>
      </c>
      <c r="AG8">
        <v>3.0010286942424897E-4</v>
      </c>
      <c r="AH8">
        <v>-1.9581904201406756E-4</v>
      </c>
      <c r="AI8">
        <v>-5.2117830062295343E-5</v>
      </c>
      <c r="AJ8">
        <v>5.908881694143565E-5</v>
      </c>
      <c r="AK8">
        <v>-2.8896730796250006E-4</v>
      </c>
      <c r="AL8">
        <v>-7.4456514871386304E-4</v>
      </c>
      <c r="AM8">
        <v>3.466631502720546E-4</v>
      </c>
      <c r="AO8">
        <v>-1.6134959627680611E-16</v>
      </c>
      <c r="AQ8" t="s">
        <v>176</v>
      </c>
      <c r="AR8">
        <v>0.875</v>
      </c>
      <c r="AS8">
        <v>0.42592592592592593</v>
      </c>
      <c r="AT8">
        <v>0.71333333333333337</v>
      </c>
      <c r="AV8">
        <v>0.23856977766553647</v>
      </c>
      <c r="AW8">
        <v>1</v>
      </c>
      <c r="AX8">
        <v>0</v>
      </c>
      <c r="AY8">
        <v>4</v>
      </c>
      <c r="AZ8">
        <v>0</v>
      </c>
      <c r="BA8">
        <v>0.92592592592592593</v>
      </c>
      <c r="BB8">
        <v>1</v>
      </c>
      <c r="BC8">
        <v>0</v>
      </c>
    </row>
    <row r="9" spans="1:55" x14ac:dyDescent="0.45">
      <c r="A9">
        <v>7.2</v>
      </c>
      <c r="B9">
        <v>41</v>
      </c>
      <c r="C9">
        <v>0.879</v>
      </c>
      <c r="D9">
        <v>112</v>
      </c>
      <c r="E9">
        <v>2</v>
      </c>
      <c r="F9">
        <v>0</v>
      </c>
      <c r="G9">
        <v>39</v>
      </c>
      <c r="H9">
        <v>5</v>
      </c>
      <c r="I9">
        <v>3</v>
      </c>
      <c r="J9">
        <v>0</v>
      </c>
      <c r="K9">
        <v>167</v>
      </c>
      <c r="L9">
        <v>0</v>
      </c>
      <c r="M9">
        <v>1</v>
      </c>
      <c r="N9">
        <v>1</v>
      </c>
      <c r="O9">
        <v>0</v>
      </c>
      <c r="P9">
        <v>0.48578718741749355</v>
      </c>
      <c r="Q9">
        <v>0.48578718741749355</v>
      </c>
      <c r="R9">
        <v>0.51421281258250651</v>
      </c>
      <c r="S9">
        <v>-0.66511806695299214</v>
      </c>
      <c r="T9">
        <v>100</v>
      </c>
      <c r="U9">
        <v>0.94472011496125052</v>
      </c>
      <c r="W9">
        <v>1.3954139361608223E-2</v>
      </c>
      <c r="Y9" t="s">
        <v>159</v>
      </c>
      <c r="Z9">
        <v>0.05</v>
      </c>
      <c r="AB9">
        <v>-0.42137223306614491</v>
      </c>
      <c r="AC9">
        <v>-4.9991234222899967E-3</v>
      </c>
      <c r="AD9">
        <v>1.8083368301192681E-4</v>
      </c>
      <c r="AE9">
        <v>1.7343382913440647E-2</v>
      </c>
      <c r="AF9">
        <v>3.0010286942424268E-4</v>
      </c>
      <c r="AG9">
        <v>2.4861610831429404E-2</v>
      </c>
      <c r="AH9">
        <v>3.7410433142042016E-3</v>
      </c>
      <c r="AI9">
        <v>-2.3340229618282586E-4</v>
      </c>
      <c r="AJ9">
        <v>-6.7843968165598044E-4</v>
      </c>
      <c r="AK9">
        <v>-3.9751280669118446E-3</v>
      </c>
      <c r="AL9">
        <v>-7.1483265440897975E-3</v>
      </c>
      <c r="AM9">
        <v>2.1002545808665213E-3</v>
      </c>
      <c r="AO9">
        <v>-1.3754767676393793E-15</v>
      </c>
      <c r="AV9">
        <v>0.24042444773254906</v>
      </c>
      <c r="AW9">
        <v>0</v>
      </c>
      <c r="AX9">
        <v>1</v>
      </c>
      <c r="AY9">
        <v>4</v>
      </c>
      <c r="AZ9">
        <v>1</v>
      </c>
      <c r="BA9">
        <v>0.92592592592592593</v>
      </c>
      <c r="BB9">
        <v>0.98958333333333337</v>
      </c>
      <c r="BC9">
        <v>1.8325617283950591E-2</v>
      </c>
    </row>
    <row r="10" spans="1:55" x14ac:dyDescent="0.45">
      <c r="A10">
        <v>7.2</v>
      </c>
      <c r="B10">
        <v>56</v>
      </c>
      <c r="C10">
        <v>0.123</v>
      </c>
      <c r="D10">
        <v>113</v>
      </c>
      <c r="E10">
        <v>3</v>
      </c>
      <c r="F10">
        <v>0</v>
      </c>
      <c r="G10">
        <v>45</v>
      </c>
      <c r="H10">
        <v>6</v>
      </c>
      <c r="I10">
        <v>3</v>
      </c>
      <c r="J10">
        <v>0</v>
      </c>
      <c r="K10">
        <v>167</v>
      </c>
      <c r="L10">
        <v>0</v>
      </c>
      <c r="M10">
        <v>1</v>
      </c>
      <c r="N10">
        <v>1</v>
      </c>
      <c r="O10">
        <v>0</v>
      </c>
      <c r="P10">
        <v>0.52367285938412667</v>
      </c>
      <c r="Q10">
        <v>0.52367285938412667</v>
      </c>
      <c r="R10">
        <v>0.47632714061587333</v>
      </c>
      <c r="S10">
        <v>-0.74165039061131466</v>
      </c>
      <c r="T10">
        <v>0</v>
      </c>
      <c r="U10">
        <v>1.0993974828035982</v>
      </c>
      <c r="W10">
        <v>0.38609652705395398</v>
      </c>
      <c r="Y10" t="s">
        <v>160</v>
      </c>
      <c r="Z10" t="s">
        <v>184</v>
      </c>
      <c r="AB10">
        <v>0.35917246013455795</v>
      </c>
      <c r="AC10">
        <v>-5.7213473448421434E-3</v>
      </c>
      <c r="AD10">
        <v>-1.6891782272245241E-3</v>
      </c>
      <c r="AE10">
        <v>-1.385805361360307E-2</v>
      </c>
      <c r="AF10">
        <v>-1.9581904201404883E-4</v>
      </c>
      <c r="AG10">
        <v>3.7410433142042753E-3</v>
      </c>
      <c r="AH10">
        <v>0.23315945272510033</v>
      </c>
      <c r="AI10">
        <v>1.3539178129796379E-3</v>
      </c>
      <c r="AJ10">
        <v>-1.030863188691376E-3</v>
      </c>
      <c r="AK10">
        <v>-2.4884652276489891E-3</v>
      </c>
      <c r="AL10">
        <v>-2.7452332035454777E-2</v>
      </c>
      <c r="AM10">
        <v>-1.6818478673672455E-3</v>
      </c>
      <c r="AO10">
        <v>1.1786333755882135E-15</v>
      </c>
      <c r="AQ10" t="s">
        <v>177</v>
      </c>
      <c r="AR10">
        <v>0.5</v>
      </c>
      <c r="AV10">
        <v>0.2447431983644201</v>
      </c>
      <c r="AW10">
        <v>1</v>
      </c>
      <c r="AX10">
        <v>0</v>
      </c>
      <c r="AY10">
        <v>5</v>
      </c>
      <c r="AZ10">
        <v>1</v>
      </c>
      <c r="BA10">
        <v>0.90740740740740744</v>
      </c>
      <c r="BB10">
        <v>0.98958333333333337</v>
      </c>
      <c r="BC10">
        <v>1.8325617283950699E-2</v>
      </c>
    </row>
    <row r="11" spans="1:55" x14ac:dyDescent="0.45">
      <c r="A11">
        <v>7.3</v>
      </c>
      <c r="B11">
        <v>56</v>
      </c>
      <c r="C11">
        <v>1.56</v>
      </c>
      <c r="D11">
        <v>115</v>
      </c>
      <c r="E11">
        <v>5</v>
      </c>
      <c r="F11">
        <v>0</v>
      </c>
      <c r="G11">
        <v>46</v>
      </c>
      <c r="H11">
        <v>1</v>
      </c>
      <c r="I11">
        <v>4</v>
      </c>
      <c r="J11">
        <v>0</v>
      </c>
      <c r="K11">
        <v>166</v>
      </c>
      <c r="L11">
        <v>1</v>
      </c>
      <c r="M11">
        <v>0</v>
      </c>
      <c r="N11">
        <v>1</v>
      </c>
      <c r="O11">
        <v>1</v>
      </c>
      <c r="P11">
        <v>0.71644880598205396</v>
      </c>
      <c r="Q11">
        <v>0.71644880598205396</v>
      </c>
      <c r="R11">
        <v>0.28355119401794604</v>
      </c>
      <c r="S11">
        <v>-0.33344848439631491</v>
      </c>
      <c r="T11">
        <v>100</v>
      </c>
      <c r="U11">
        <v>0.3957731405934517</v>
      </c>
      <c r="W11">
        <v>-0.62116397802677814</v>
      </c>
      <c r="AB11">
        <v>-2.8025197171536023E-2</v>
      </c>
      <c r="AC11">
        <v>2.3475453418983863E-3</v>
      </c>
      <c r="AD11">
        <v>-3.5359255216074146E-4</v>
      </c>
      <c r="AE11">
        <v>-3.046288835070196E-3</v>
      </c>
      <c r="AF11">
        <v>-5.2117830062304213E-5</v>
      </c>
      <c r="AG11">
        <v>-2.3340229618285478E-4</v>
      </c>
      <c r="AH11">
        <v>1.3539178129796697E-3</v>
      </c>
      <c r="AI11">
        <v>1.2859527422026979E-3</v>
      </c>
      <c r="AJ11">
        <v>-1.2171084838945112E-3</v>
      </c>
      <c r="AK11">
        <v>-2.2795965137699737E-3</v>
      </c>
      <c r="AL11">
        <v>7.1444162450803031E-3</v>
      </c>
      <c r="AM11">
        <v>-1.8140058721886138E-5</v>
      </c>
      <c r="AO11">
        <v>-2.0455023817507479E-16</v>
      </c>
      <c r="AV11">
        <v>0.2475113266393337</v>
      </c>
      <c r="AW11">
        <v>1</v>
      </c>
      <c r="AX11">
        <v>0</v>
      </c>
      <c r="AY11">
        <v>6</v>
      </c>
      <c r="AZ11">
        <v>1</v>
      </c>
      <c r="BA11">
        <v>0.88888888888888884</v>
      </c>
      <c r="BB11">
        <v>0.98958333333333337</v>
      </c>
      <c r="BC11">
        <v>1.8325617283950591E-2</v>
      </c>
    </row>
    <row r="12" spans="1:55" x14ac:dyDescent="0.45">
      <c r="A12">
        <v>7.4</v>
      </c>
      <c r="B12">
        <v>44</v>
      </c>
      <c r="C12">
        <v>0.97399999999999998</v>
      </c>
      <c r="D12">
        <v>117</v>
      </c>
      <c r="E12">
        <v>3</v>
      </c>
      <c r="F12">
        <v>0</v>
      </c>
      <c r="G12">
        <v>33</v>
      </c>
      <c r="H12">
        <v>6</v>
      </c>
      <c r="I12">
        <v>2</v>
      </c>
      <c r="J12">
        <v>1</v>
      </c>
      <c r="K12">
        <v>170</v>
      </c>
      <c r="L12">
        <v>0</v>
      </c>
      <c r="M12">
        <v>1</v>
      </c>
      <c r="N12">
        <v>1</v>
      </c>
      <c r="O12">
        <v>0</v>
      </c>
      <c r="P12">
        <v>0.5171362095522386</v>
      </c>
      <c r="Q12">
        <v>0.5171362095522386</v>
      </c>
      <c r="R12">
        <v>0.4828637904477614</v>
      </c>
      <c r="S12">
        <v>-0.72802067245564706</v>
      </c>
      <c r="T12">
        <v>0</v>
      </c>
      <c r="U12">
        <v>1.0709774056006482</v>
      </c>
      <c r="W12">
        <v>-9.7381919436138636E-2</v>
      </c>
      <c r="Y12" t="s">
        <v>161</v>
      </c>
      <c r="Z12">
        <v>0.15222611977959299</v>
      </c>
      <c r="AB12">
        <v>1.5814544148035729E-2</v>
      </c>
      <c r="AC12">
        <v>-5.254735952784334E-3</v>
      </c>
      <c r="AD12">
        <v>7.5641740408207889E-4</v>
      </c>
      <c r="AE12">
        <v>5.1477900973257301E-3</v>
      </c>
      <c r="AF12">
        <v>5.9088816941441823E-5</v>
      </c>
      <c r="AG12">
        <v>-6.7843968165597979E-4</v>
      </c>
      <c r="AH12">
        <v>-1.0308631886913708E-3</v>
      </c>
      <c r="AI12">
        <v>-1.2171084838945071E-3</v>
      </c>
      <c r="AJ12">
        <v>4.9898068483342538E-3</v>
      </c>
      <c r="AK12">
        <v>2.3469829288591398E-3</v>
      </c>
      <c r="AL12">
        <v>-1.7389114709977227E-2</v>
      </c>
      <c r="AM12">
        <v>-5.2235445019657596E-5</v>
      </c>
      <c r="AO12">
        <v>2.5534092242694404E-16</v>
      </c>
      <c r="AV12">
        <v>0.26822862389641139</v>
      </c>
      <c r="AW12">
        <v>1</v>
      </c>
      <c r="AX12">
        <v>0</v>
      </c>
      <c r="AY12">
        <v>7</v>
      </c>
      <c r="AZ12">
        <v>1</v>
      </c>
      <c r="BA12">
        <v>0.87037037037037035</v>
      </c>
      <c r="BB12">
        <v>0.98958333333333337</v>
      </c>
      <c r="BC12">
        <v>1.8325617283950591E-2</v>
      </c>
    </row>
    <row r="13" spans="1:55" x14ac:dyDescent="0.45">
      <c r="A13">
        <v>7.4</v>
      </c>
      <c r="B13">
        <v>51</v>
      </c>
      <c r="C13">
        <v>1.083</v>
      </c>
      <c r="D13">
        <v>101</v>
      </c>
      <c r="E13">
        <v>2</v>
      </c>
      <c r="F13">
        <v>0</v>
      </c>
      <c r="G13">
        <v>53</v>
      </c>
      <c r="H13">
        <v>7</v>
      </c>
      <c r="I13">
        <v>4</v>
      </c>
      <c r="J13">
        <v>0</v>
      </c>
      <c r="K13">
        <v>167</v>
      </c>
      <c r="L13">
        <v>0</v>
      </c>
      <c r="M13">
        <v>1</v>
      </c>
      <c r="N13">
        <v>1</v>
      </c>
      <c r="O13">
        <v>0</v>
      </c>
      <c r="P13">
        <v>0.289783374953543</v>
      </c>
      <c r="Q13">
        <v>0.289783374953543</v>
      </c>
      <c r="R13">
        <v>0.710216625046457</v>
      </c>
      <c r="S13">
        <v>-0.34218524978281939</v>
      </c>
      <c r="T13">
        <v>100</v>
      </c>
      <c r="U13">
        <v>0.40802110896036481</v>
      </c>
      <c r="W13">
        <v>0.12640405039234856</v>
      </c>
      <c r="Y13" t="s">
        <v>162</v>
      </c>
      <c r="Z13">
        <v>0.18039653321274751</v>
      </c>
      <c r="AB13">
        <v>2.8246421932161505E-2</v>
      </c>
      <c r="AC13">
        <v>7.6261294292863315E-4</v>
      </c>
      <c r="AD13">
        <v>9.4457913456135346E-4</v>
      </c>
      <c r="AE13">
        <v>2.6198700503015423E-3</v>
      </c>
      <c r="AF13">
        <v>-2.8896730796248239E-4</v>
      </c>
      <c r="AG13">
        <v>-3.9751280669117397E-3</v>
      </c>
      <c r="AH13">
        <v>-2.4884652276491509E-3</v>
      </c>
      <c r="AI13">
        <v>-2.2795965137700097E-3</v>
      </c>
      <c r="AJ13">
        <v>2.3469829288591932E-3</v>
      </c>
      <c r="AK13">
        <v>3.7181881090293585E-2</v>
      </c>
      <c r="AL13">
        <v>2.1976478368249251E-2</v>
      </c>
      <c r="AM13">
        <v>-5.2077579702094741E-4</v>
      </c>
      <c r="AO13">
        <v>-2.3675856748109849E-16</v>
      </c>
      <c r="AV13">
        <v>0.2685183118667111</v>
      </c>
      <c r="AW13">
        <v>1</v>
      </c>
      <c r="AX13">
        <v>0</v>
      </c>
      <c r="AY13">
        <v>8</v>
      </c>
      <c r="AZ13">
        <v>1</v>
      </c>
      <c r="BA13">
        <v>0.85185185185185186</v>
      </c>
      <c r="BB13">
        <v>0.98958333333333337</v>
      </c>
      <c r="BC13">
        <v>1.8325617283950591E-2</v>
      </c>
    </row>
    <row r="14" spans="1:55" x14ac:dyDescent="0.45">
      <c r="A14">
        <v>7.5</v>
      </c>
      <c r="B14">
        <v>43</v>
      </c>
      <c r="C14">
        <v>0.48</v>
      </c>
      <c r="D14">
        <v>59</v>
      </c>
      <c r="E14">
        <v>3</v>
      </c>
      <c r="F14">
        <v>0</v>
      </c>
      <c r="G14">
        <v>30</v>
      </c>
      <c r="H14">
        <v>4</v>
      </c>
      <c r="I14">
        <v>2</v>
      </c>
      <c r="J14">
        <v>0</v>
      </c>
      <c r="K14">
        <v>175</v>
      </c>
      <c r="L14">
        <v>0</v>
      </c>
      <c r="M14">
        <v>1</v>
      </c>
      <c r="N14">
        <v>1</v>
      </c>
      <c r="O14">
        <v>0</v>
      </c>
      <c r="P14">
        <v>0.68179206700066819</v>
      </c>
      <c r="Q14">
        <v>0.68179206700066819</v>
      </c>
      <c r="R14">
        <v>0.31820793299933181</v>
      </c>
      <c r="S14">
        <v>-1.1450502325302254</v>
      </c>
      <c r="T14">
        <v>0</v>
      </c>
      <c r="U14">
        <v>2.1425992135843446</v>
      </c>
      <c r="W14">
        <v>-0.14753680242687411</v>
      </c>
      <c r="Y14" t="s">
        <v>163</v>
      </c>
      <c r="Z14">
        <v>0.24734725475408695</v>
      </c>
      <c r="AB14">
        <v>-0.16804777135413071</v>
      </c>
      <c r="AC14">
        <v>1.7735677607564081E-2</v>
      </c>
      <c r="AD14">
        <v>-2.489036469682993E-3</v>
      </c>
      <c r="AE14">
        <v>-2.3768710786082212E-2</v>
      </c>
      <c r="AF14">
        <v>-7.4456514871389242E-4</v>
      </c>
      <c r="AG14">
        <v>-7.148326544089729E-3</v>
      </c>
      <c r="AH14">
        <v>-2.7452332035454916E-2</v>
      </c>
      <c r="AI14">
        <v>7.1444162450802788E-3</v>
      </c>
      <c r="AJ14">
        <v>-1.738911470997722E-2</v>
      </c>
      <c r="AK14">
        <v>2.1976478368249532E-2</v>
      </c>
      <c r="AL14">
        <v>0.28608634288071344</v>
      </c>
      <c r="AM14">
        <v>-2.0881265616243499E-4</v>
      </c>
      <c r="AO14">
        <v>-7.6423896108088899E-16</v>
      </c>
      <c r="AV14">
        <v>0.26944253375506416</v>
      </c>
      <c r="AW14">
        <v>1</v>
      </c>
      <c r="AX14">
        <v>0</v>
      </c>
      <c r="AY14">
        <v>9</v>
      </c>
      <c r="AZ14">
        <v>1</v>
      </c>
      <c r="BA14">
        <v>0.83333333333333337</v>
      </c>
      <c r="BB14">
        <v>0.98958333333333337</v>
      </c>
      <c r="BC14">
        <v>1.8325617283950591E-2</v>
      </c>
    </row>
    <row r="15" spans="1:55" x14ac:dyDescent="0.45">
      <c r="A15">
        <v>7.5</v>
      </c>
      <c r="B15">
        <v>51</v>
      </c>
      <c r="C15">
        <v>0.23100000000000001</v>
      </c>
      <c r="D15">
        <v>109</v>
      </c>
      <c r="E15">
        <v>5</v>
      </c>
      <c r="F15">
        <v>0</v>
      </c>
      <c r="G15">
        <v>41</v>
      </c>
      <c r="H15">
        <v>7</v>
      </c>
      <c r="I15">
        <v>3</v>
      </c>
      <c r="J15">
        <v>1</v>
      </c>
      <c r="K15">
        <v>165</v>
      </c>
      <c r="L15">
        <v>1</v>
      </c>
      <c r="M15">
        <v>0</v>
      </c>
      <c r="N15">
        <v>1</v>
      </c>
      <c r="O15">
        <v>1</v>
      </c>
      <c r="P15">
        <v>0.34790705022035484</v>
      </c>
      <c r="Q15">
        <v>0.34790705022035484</v>
      </c>
      <c r="R15">
        <v>0.65209294977964516</v>
      </c>
      <c r="S15">
        <v>-1.0558199319523833</v>
      </c>
      <c r="T15">
        <v>0</v>
      </c>
      <c r="U15">
        <v>1.8743309437581885</v>
      </c>
      <c r="W15">
        <v>-1.5462620613632041</v>
      </c>
      <c r="AB15">
        <v>-0.34392264185291488</v>
      </c>
      <c r="AC15">
        <v>-8.4950105400790846E-3</v>
      </c>
      <c r="AD15">
        <v>1.5835549930663784E-4</v>
      </c>
      <c r="AE15">
        <v>1.5227056983206225E-3</v>
      </c>
      <c r="AF15">
        <v>3.4666315027204376E-4</v>
      </c>
      <c r="AG15">
        <v>2.1002545808665044E-3</v>
      </c>
      <c r="AH15">
        <v>-1.6818478673673199E-3</v>
      </c>
      <c r="AI15">
        <v>-1.8140058721844552E-5</v>
      </c>
      <c r="AJ15">
        <v>-5.2235445019678623E-5</v>
      </c>
      <c r="AK15">
        <v>-5.2077579702103447E-4</v>
      </c>
      <c r="AL15">
        <v>-2.0881265616236555E-4</v>
      </c>
      <c r="AM15">
        <v>2.1244493897415581E-3</v>
      </c>
      <c r="AO15">
        <v>-1.1646664487985742E-15</v>
      </c>
      <c r="AV15">
        <v>0.27318773398456864</v>
      </c>
      <c r="AW15">
        <v>1</v>
      </c>
      <c r="AX15">
        <v>0</v>
      </c>
      <c r="AY15">
        <v>10</v>
      </c>
      <c r="AZ15">
        <v>1</v>
      </c>
      <c r="BA15">
        <v>0.81481481481481488</v>
      </c>
      <c r="BB15">
        <v>0.98958333333333337</v>
      </c>
      <c r="BC15">
        <v>1.8325617283950699E-2</v>
      </c>
    </row>
    <row r="16" spans="1:55" x14ac:dyDescent="0.45">
      <c r="A16">
        <v>7.6</v>
      </c>
      <c r="B16">
        <v>42</v>
      </c>
      <c r="C16">
        <v>1.4279999999999999</v>
      </c>
      <c r="D16">
        <v>121</v>
      </c>
      <c r="E16">
        <v>4</v>
      </c>
      <c r="F16">
        <v>0</v>
      </c>
      <c r="G16">
        <v>45</v>
      </c>
      <c r="H16">
        <v>5</v>
      </c>
      <c r="I16">
        <v>4</v>
      </c>
      <c r="J16">
        <v>0</v>
      </c>
      <c r="K16">
        <v>165</v>
      </c>
      <c r="L16">
        <v>1</v>
      </c>
      <c r="M16">
        <v>0</v>
      </c>
      <c r="N16">
        <v>1</v>
      </c>
      <c r="O16">
        <v>1</v>
      </c>
      <c r="P16">
        <v>0.56809206046189287</v>
      </c>
      <c r="Q16">
        <v>0.56809206046189287</v>
      </c>
      <c r="R16">
        <v>0.43190793953810713</v>
      </c>
      <c r="S16">
        <v>-0.56547179511627033</v>
      </c>
      <c r="T16">
        <v>100</v>
      </c>
      <c r="U16">
        <v>0.76027807744213161</v>
      </c>
      <c r="W16">
        <v>6.9463295845805614E-2</v>
      </c>
      <c r="Y16" t="s">
        <v>164</v>
      </c>
      <c r="Z16">
        <v>160.11597366549952</v>
      </c>
      <c r="AV16">
        <v>0.289783374953543</v>
      </c>
      <c r="AW16">
        <v>1</v>
      </c>
      <c r="AX16">
        <v>0</v>
      </c>
      <c r="AY16">
        <v>11</v>
      </c>
      <c r="AZ16">
        <v>1</v>
      </c>
      <c r="BA16">
        <v>0.79629629629629628</v>
      </c>
      <c r="BB16">
        <v>0.98958333333333337</v>
      </c>
      <c r="BC16">
        <v>1.8325617283950591E-2</v>
      </c>
    </row>
    <row r="17" spans="1:55" x14ac:dyDescent="0.45">
      <c r="A17">
        <v>7.6</v>
      </c>
      <c r="B17">
        <v>50</v>
      </c>
      <c r="C17">
        <v>0.53200000000000003</v>
      </c>
      <c r="D17">
        <v>111</v>
      </c>
      <c r="E17">
        <v>2</v>
      </c>
      <c r="F17">
        <v>0</v>
      </c>
      <c r="G17">
        <v>46</v>
      </c>
      <c r="H17">
        <v>3</v>
      </c>
      <c r="I17">
        <v>4</v>
      </c>
      <c r="J17">
        <v>0</v>
      </c>
      <c r="K17">
        <v>172</v>
      </c>
      <c r="L17">
        <v>0</v>
      </c>
      <c r="M17">
        <v>1</v>
      </c>
      <c r="N17">
        <v>1</v>
      </c>
      <c r="O17">
        <v>0</v>
      </c>
      <c r="P17">
        <v>0.32371421763343494</v>
      </c>
      <c r="Q17">
        <v>0.32371421763343494</v>
      </c>
      <c r="R17">
        <v>0.67628578236656511</v>
      </c>
      <c r="S17">
        <v>-0.39113953729475648</v>
      </c>
      <c r="T17">
        <v>100</v>
      </c>
      <c r="U17">
        <v>0.47866482790846709</v>
      </c>
      <c r="Y17" t="s">
        <v>101</v>
      </c>
      <c r="Z17">
        <v>148</v>
      </c>
      <c r="AV17">
        <v>0.30563489000528976</v>
      </c>
      <c r="AW17">
        <v>1</v>
      </c>
      <c r="AX17">
        <v>0</v>
      </c>
      <c r="AY17">
        <v>12</v>
      </c>
      <c r="AZ17">
        <v>1</v>
      </c>
      <c r="BA17">
        <v>0.77777777777777779</v>
      </c>
      <c r="BB17">
        <v>0.98958333333333337</v>
      </c>
      <c r="BC17">
        <v>1.8325617283950591E-2</v>
      </c>
    </row>
    <row r="18" spans="1:55" x14ac:dyDescent="0.45">
      <c r="A18">
        <v>7.6</v>
      </c>
      <c r="B18">
        <v>51</v>
      </c>
      <c r="C18">
        <v>0.93500000000000005</v>
      </c>
      <c r="D18">
        <v>112</v>
      </c>
      <c r="E18">
        <v>4</v>
      </c>
      <c r="F18">
        <v>0</v>
      </c>
      <c r="G18">
        <v>36</v>
      </c>
      <c r="H18">
        <v>4</v>
      </c>
      <c r="I18">
        <v>3</v>
      </c>
      <c r="J18">
        <v>0</v>
      </c>
      <c r="K18">
        <v>171</v>
      </c>
      <c r="L18">
        <v>1</v>
      </c>
      <c r="M18">
        <v>0</v>
      </c>
      <c r="N18">
        <v>1</v>
      </c>
      <c r="O18">
        <v>1</v>
      </c>
      <c r="P18">
        <v>0.82646540882045083</v>
      </c>
      <c r="Q18">
        <v>0.82646540882045083</v>
      </c>
      <c r="R18">
        <v>0.17353459117954917</v>
      </c>
      <c r="S18">
        <v>-0.19059721520373801</v>
      </c>
      <c r="T18">
        <v>100</v>
      </c>
      <c r="U18">
        <v>0.20997199559413074</v>
      </c>
      <c r="Y18" t="s">
        <v>158</v>
      </c>
      <c r="Z18">
        <v>0.23441551973416183</v>
      </c>
      <c r="AV18">
        <v>0.32307730466186396</v>
      </c>
      <c r="AW18">
        <v>1</v>
      </c>
      <c r="AX18">
        <v>0</v>
      </c>
      <c r="AY18">
        <v>13</v>
      </c>
      <c r="AZ18">
        <v>1</v>
      </c>
      <c r="BA18">
        <v>0.7592592592592593</v>
      </c>
      <c r="BB18">
        <v>0.98958333333333337</v>
      </c>
      <c r="BC18">
        <v>1.8325617283950699E-2</v>
      </c>
    </row>
    <row r="19" spans="1:55" x14ac:dyDescent="0.45">
      <c r="A19">
        <v>7.7</v>
      </c>
      <c r="B19">
        <v>46</v>
      </c>
      <c r="C19">
        <v>2.6259999999999999</v>
      </c>
      <c r="D19">
        <v>43</v>
      </c>
      <c r="E19">
        <v>2</v>
      </c>
      <c r="F19">
        <v>0</v>
      </c>
      <c r="G19">
        <v>50</v>
      </c>
      <c r="H19">
        <v>4</v>
      </c>
      <c r="I19">
        <v>4</v>
      </c>
      <c r="J19">
        <v>0</v>
      </c>
      <c r="K19">
        <v>180</v>
      </c>
      <c r="L19">
        <v>0</v>
      </c>
      <c r="M19">
        <v>1</v>
      </c>
      <c r="N19">
        <v>1</v>
      </c>
      <c r="O19">
        <v>0</v>
      </c>
      <c r="P19">
        <v>0.46258929965031204</v>
      </c>
      <c r="Q19">
        <v>0.46258929965031204</v>
      </c>
      <c r="R19">
        <v>0.53741070034968796</v>
      </c>
      <c r="S19">
        <v>-0.62099267166721384</v>
      </c>
      <c r="T19">
        <v>100</v>
      </c>
      <c r="U19">
        <v>0.86077426323910122</v>
      </c>
      <c r="Y19" t="s">
        <v>159</v>
      </c>
      <c r="Z19">
        <v>0.05</v>
      </c>
      <c r="AV19">
        <v>0.32371421763343494</v>
      </c>
      <c r="AW19">
        <v>1</v>
      </c>
      <c r="AX19">
        <v>0</v>
      </c>
      <c r="AY19">
        <v>14</v>
      </c>
      <c r="AZ19">
        <v>1</v>
      </c>
      <c r="BA19">
        <v>0.7407407407407407</v>
      </c>
      <c r="BB19">
        <v>0.98958333333333337</v>
      </c>
      <c r="BC19">
        <v>0</v>
      </c>
    </row>
    <row r="20" spans="1:55" x14ac:dyDescent="0.45">
      <c r="A20">
        <v>7.8</v>
      </c>
      <c r="B20">
        <v>46</v>
      </c>
      <c r="C20">
        <v>1.4810000000000001</v>
      </c>
      <c r="D20">
        <v>126</v>
      </c>
      <c r="E20">
        <v>3</v>
      </c>
      <c r="F20">
        <v>0</v>
      </c>
      <c r="G20">
        <v>40</v>
      </c>
      <c r="H20">
        <v>1</v>
      </c>
      <c r="I20">
        <v>6</v>
      </c>
      <c r="J20">
        <v>0</v>
      </c>
      <c r="K20">
        <v>165</v>
      </c>
      <c r="L20">
        <v>0</v>
      </c>
      <c r="M20">
        <v>1</v>
      </c>
      <c r="N20">
        <v>1</v>
      </c>
      <c r="O20">
        <v>0</v>
      </c>
      <c r="P20">
        <v>0.45339878910128656</v>
      </c>
      <c r="Q20">
        <v>0.45339878910128656</v>
      </c>
      <c r="R20">
        <v>0.5466012108987135</v>
      </c>
      <c r="S20">
        <v>-0.60403579016183895</v>
      </c>
      <c r="T20">
        <v>100</v>
      </c>
      <c r="U20">
        <v>0.82948734847442995</v>
      </c>
      <c r="Y20" t="s">
        <v>160</v>
      </c>
      <c r="Z20" t="s">
        <v>185</v>
      </c>
      <c r="AV20">
        <v>0.32429038312336306</v>
      </c>
      <c r="AW20">
        <v>0</v>
      </c>
      <c r="AX20">
        <v>1</v>
      </c>
      <c r="AY20">
        <v>14</v>
      </c>
      <c r="AZ20">
        <v>2</v>
      </c>
      <c r="BA20">
        <v>0.7407407407407407</v>
      </c>
      <c r="BB20">
        <v>0.97916666666666663</v>
      </c>
      <c r="BC20">
        <v>0</v>
      </c>
    </row>
    <row r="21" spans="1:55" x14ac:dyDescent="0.45">
      <c r="A21">
        <v>7.9</v>
      </c>
      <c r="B21">
        <v>35</v>
      </c>
      <c r="C21">
        <v>4.7E-2</v>
      </c>
      <c r="D21">
        <v>65</v>
      </c>
      <c r="E21">
        <v>4</v>
      </c>
      <c r="F21">
        <v>0</v>
      </c>
      <c r="G21">
        <v>27</v>
      </c>
      <c r="H21">
        <v>5</v>
      </c>
      <c r="I21">
        <v>6</v>
      </c>
      <c r="J21">
        <v>0</v>
      </c>
      <c r="K21">
        <v>186</v>
      </c>
      <c r="L21">
        <v>1</v>
      </c>
      <c r="M21">
        <v>0</v>
      </c>
      <c r="N21">
        <v>1</v>
      </c>
      <c r="O21">
        <v>1</v>
      </c>
      <c r="P21">
        <v>0.7295064088416231</v>
      </c>
      <c r="Q21">
        <v>0.7295064088416231</v>
      </c>
      <c r="R21">
        <v>0.2704935911583769</v>
      </c>
      <c r="S21">
        <v>-0.3153871258054905</v>
      </c>
      <c r="T21">
        <v>100</v>
      </c>
      <c r="U21">
        <v>0.37078987638764044</v>
      </c>
      <c r="AV21">
        <v>0.33088625459282828</v>
      </c>
      <c r="AW21">
        <v>0</v>
      </c>
      <c r="AX21">
        <v>1</v>
      </c>
      <c r="AY21">
        <v>14</v>
      </c>
      <c r="AZ21">
        <v>3</v>
      </c>
      <c r="BA21">
        <v>0.7407407407407407</v>
      </c>
      <c r="BB21">
        <v>0.96875</v>
      </c>
      <c r="BC21">
        <v>0</v>
      </c>
    </row>
    <row r="22" spans="1:55" x14ac:dyDescent="0.45">
      <c r="A22">
        <v>7.9</v>
      </c>
      <c r="B22">
        <v>42</v>
      </c>
      <c r="C22">
        <v>1.2829999999999999</v>
      </c>
      <c r="D22">
        <v>68</v>
      </c>
      <c r="E22">
        <v>4</v>
      </c>
      <c r="F22">
        <v>0</v>
      </c>
      <c r="G22">
        <v>37</v>
      </c>
      <c r="H22">
        <v>6</v>
      </c>
      <c r="I22">
        <v>3</v>
      </c>
      <c r="J22">
        <v>0</v>
      </c>
      <c r="K22">
        <v>175</v>
      </c>
      <c r="L22">
        <v>1</v>
      </c>
      <c r="M22">
        <v>0</v>
      </c>
      <c r="N22">
        <v>1</v>
      </c>
      <c r="O22">
        <v>1</v>
      </c>
      <c r="P22">
        <v>0.74670496826316146</v>
      </c>
      <c r="Q22">
        <v>0.74670496826316146</v>
      </c>
      <c r="R22">
        <v>0.25329503173683854</v>
      </c>
      <c r="S22">
        <v>-0.2920851273357763</v>
      </c>
      <c r="T22">
        <v>100</v>
      </c>
      <c r="U22">
        <v>0.33921701676366733</v>
      </c>
      <c r="AV22">
        <v>0.34790705022035484</v>
      </c>
      <c r="AW22">
        <v>0</v>
      </c>
      <c r="AX22">
        <v>1</v>
      </c>
      <c r="AY22">
        <v>14</v>
      </c>
      <c r="AZ22">
        <v>4</v>
      </c>
      <c r="BA22">
        <v>0.7407407407407407</v>
      </c>
      <c r="BB22">
        <v>0.95833333333333337</v>
      </c>
      <c r="BC22">
        <v>0</v>
      </c>
    </row>
    <row r="23" spans="1:55" x14ac:dyDescent="0.45">
      <c r="A23">
        <v>7.9</v>
      </c>
      <c r="B23">
        <v>51</v>
      </c>
      <c r="C23">
        <v>1.464</v>
      </c>
      <c r="D23">
        <v>118</v>
      </c>
      <c r="E23">
        <v>4</v>
      </c>
      <c r="F23">
        <v>0</v>
      </c>
      <c r="G23">
        <v>46</v>
      </c>
      <c r="H23">
        <v>6</v>
      </c>
      <c r="I23">
        <v>4</v>
      </c>
      <c r="J23">
        <v>0</v>
      </c>
      <c r="K23">
        <v>167</v>
      </c>
      <c r="L23">
        <v>1</v>
      </c>
      <c r="M23">
        <v>0</v>
      </c>
      <c r="N23">
        <v>1</v>
      </c>
      <c r="O23">
        <v>1</v>
      </c>
      <c r="P23">
        <v>0.68384246067080212</v>
      </c>
      <c r="Q23">
        <v>0.68384246067080212</v>
      </c>
      <c r="R23">
        <v>0.31615753932919788</v>
      </c>
      <c r="S23">
        <v>-0.38002770854418444</v>
      </c>
      <c r="T23">
        <v>100</v>
      </c>
      <c r="U23">
        <v>0.46232510777273061</v>
      </c>
      <c r="X23" t="s">
        <v>166</v>
      </c>
      <c r="Y23" t="s">
        <v>167</v>
      </c>
      <c r="Z23" t="s">
        <v>168</v>
      </c>
      <c r="AA23" t="s">
        <v>158</v>
      </c>
      <c r="AB23" t="s">
        <v>169</v>
      </c>
      <c r="AC23" t="s">
        <v>170</v>
      </c>
      <c r="AD23" t="s">
        <v>171</v>
      </c>
      <c r="AV23">
        <v>0.35096592167098239</v>
      </c>
      <c r="AW23">
        <v>0</v>
      </c>
      <c r="AX23">
        <v>1</v>
      </c>
      <c r="AY23">
        <v>14</v>
      </c>
      <c r="AZ23">
        <v>5</v>
      </c>
      <c r="BA23">
        <v>0.7407407407407407</v>
      </c>
      <c r="BB23">
        <v>0.94791666666666663</v>
      </c>
      <c r="BC23">
        <v>0</v>
      </c>
    </row>
    <row r="24" spans="1:55" x14ac:dyDescent="0.45">
      <c r="A24">
        <v>8</v>
      </c>
      <c r="B24">
        <v>44</v>
      </c>
      <c r="C24">
        <v>1.18</v>
      </c>
      <c r="D24">
        <v>69</v>
      </c>
      <c r="E24">
        <v>2</v>
      </c>
      <c r="F24">
        <v>0</v>
      </c>
      <c r="G24">
        <v>34</v>
      </c>
      <c r="H24">
        <v>6</v>
      </c>
      <c r="I24">
        <v>2</v>
      </c>
      <c r="J24">
        <v>0</v>
      </c>
      <c r="K24">
        <v>183</v>
      </c>
      <c r="L24">
        <v>0</v>
      </c>
      <c r="M24">
        <v>1</v>
      </c>
      <c r="N24">
        <v>1</v>
      </c>
      <c r="O24">
        <v>0</v>
      </c>
      <c r="P24">
        <v>0.78779078701627636</v>
      </c>
      <c r="Q24">
        <v>0.78779078701627636</v>
      </c>
      <c r="R24">
        <v>0.21220921298372364</v>
      </c>
      <c r="S24">
        <v>-1.5501826372333023</v>
      </c>
      <c r="T24">
        <v>0</v>
      </c>
      <c r="U24">
        <v>3.7123307510532051</v>
      </c>
      <c r="W24" t="s">
        <v>100</v>
      </c>
      <c r="X24">
        <v>-10.65451799330161</v>
      </c>
      <c r="Y24">
        <v>7.6448054132572469</v>
      </c>
      <c r="Z24">
        <v>1.9423824397478919</v>
      </c>
      <c r="AA24">
        <v>0.16341008585818628</v>
      </c>
      <c r="AB24">
        <v>2.3594002884201831E-5</v>
      </c>
      <c r="AV24">
        <v>0.35609380325651274</v>
      </c>
      <c r="AW24">
        <v>0</v>
      </c>
      <c r="AX24">
        <v>1</v>
      </c>
      <c r="AY24">
        <v>14</v>
      </c>
      <c r="AZ24">
        <v>6</v>
      </c>
      <c r="BA24">
        <v>0.7407407407407407</v>
      </c>
      <c r="BB24">
        <v>0.9375</v>
      </c>
      <c r="BC24">
        <v>0</v>
      </c>
    </row>
    <row r="25" spans="1:55" x14ac:dyDescent="0.45">
      <c r="A25">
        <v>8</v>
      </c>
      <c r="B25">
        <v>51</v>
      </c>
      <c r="C25">
        <v>0.41699999999999998</v>
      </c>
      <c r="D25">
        <v>121</v>
      </c>
      <c r="E25">
        <v>3</v>
      </c>
      <c r="F25">
        <v>0</v>
      </c>
      <c r="G25">
        <v>36</v>
      </c>
      <c r="H25">
        <v>8</v>
      </c>
      <c r="I25">
        <v>2</v>
      </c>
      <c r="J25">
        <v>1</v>
      </c>
      <c r="K25">
        <v>167</v>
      </c>
      <c r="L25">
        <v>0</v>
      </c>
      <c r="M25">
        <v>1</v>
      </c>
      <c r="N25">
        <v>1</v>
      </c>
      <c r="O25">
        <v>0</v>
      </c>
      <c r="P25">
        <v>0.40921072418343069</v>
      </c>
      <c r="Q25">
        <v>0.40921072418343069</v>
      </c>
      <c r="R25">
        <v>0.59078927581656937</v>
      </c>
      <c r="S25">
        <v>-0.52629588045890741</v>
      </c>
      <c r="T25">
        <v>100</v>
      </c>
      <c r="U25">
        <v>0.69265090097959736</v>
      </c>
      <c r="W25" t="s">
        <v>40</v>
      </c>
      <c r="X25">
        <v>-0.32985582783320072</v>
      </c>
      <c r="Y25">
        <v>0.23326258308009049</v>
      </c>
      <c r="Z25">
        <v>1.9996692207136537</v>
      </c>
      <c r="AA25">
        <v>0.15733353854918147</v>
      </c>
      <c r="AB25">
        <v>0.71902738969633306</v>
      </c>
      <c r="AC25">
        <v>0.45518921487345104</v>
      </c>
      <c r="AD25">
        <v>1.1357922600983763</v>
      </c>
      <c r="AV25">
        <v>0.3621706224048426</v>
      </c>
      <c r="AW25">
        <v>0</v>
      </c>
      <c r="AX25">
        <v>1</v>
      </c>
      <c r="AY25">
        <v>14</v>
      </c>
      <c r="AZ25">
        <v>7</v>
      </c>
      <c r="BA25">
        <v>0.7407407407407407</v>
      </c>
      <c r="BB25">
        <v>0.92708333333333337</v>
      </c>
      <c r="BC25">
        <v>1.7168209876543186E-2</v>
      </c>
    </row>
    <row r="26" spans="1:55" x14ac:dyDescent="0.45">
      <c r="A26">
        <v>8</v>
      </c>
      <c r="B26">
        <v>51</v>
      </c>
      <c r="C26">
        <v>1</v>
      </c>
      <c r="D26">
        <v>66</v>
      </c>
      <c r="E26">
        <v>3</v>
      </c>
      <c r="F26">
        <v>0</v>
      </c>
      <c r="G26">
        <v>34</v>
      </c>
      <c r="H26">
        <v>6</v>
      </c>
      <c r="I26">
        <v>2</v>
      </c>
      <c r="J26">
        <v>0</v>
      </c>
      <c r="K26">
        <v>184</v>
      </c>
      <c r="L26">
        <v>1</v>
      </c>
      <c r="M26">
        <v>0</v>
      </c>
      <c r="N26">
        <v>1</v>
      </c>
      <c r="O26">
        <v>1</v>
      </c>
      <c r="P26">
        <v>0.8748712961732541</v>
      </c>
      <c r="Q26">
        <v>0.8748712961732541</v>
      </c>
      <c r="R26">
        <v>0.1251287038267459</v>
      </c>
      <c r="S26">
        <v>-0.13367849353104008</v>
      </c>
      <c r="T26">
        <v>100</v>
      </c>
      <c r="U26">
        <v>0.14302527054444153</v>
      </c>
      <c r="W26" t="s">
        <v>42</v>
      </c>
      <c r="X26">
        <v>4.9438623758754609E-2</v>
      </c>
      <c r="Y26">
        <v>2.5721489706486474E-2</v>
      </c>
      <c r="Z26">
        <v>3.6943710249874755</v>
      </c>
      <c r="AA26">
        <v>5.4596363187722215E-2</v>
      </c>
      <c r="AB26">
        <v>1.0506811033789305</v>
      </c>
      <c r="AC26">
        <v>0.9990259050441338</v>
      </c>
      <c r="AD26">
        <v>1.1050071629011449</v>
      </c>
      <c r="AV26">
        <v>0.38111043777405645</v>
      </c>
      <c r="AW26">
        <v>1</v>
      </c>
      <c r="AX26">
        <v>0</v>
      </c>
      <c r="AY26">
        <v>15</v>
      </c>
      <c r="AZ26">
        <v>7</v>
      </c>
      <c r="BA26">
        <v>0.72222222222222221</v>
      </c>
      <c r="BB26">
        <v>0.92708333333333337</v>
      </c>
      <c r="BC26">
        <v>1.7168209876543186E-2</v>
      </c>
    </row>
    <row r="27" spans="1:55" x14ac:dyDescent="0.45">
      <c r="A27">
        <v>8.1</v>
      </c>
      <c r="B27">
        <v>43</v>
      </c>
      <c r="C27">
        <v>1.607</v>
      </c>
      <c r="D27">
        <v>123</v>
      </c>
      <c r="E27">
        <v>1</v>
      </c>
      <c r="F27">
        <v>0</v>
      </c>
      <c r="G27">
        <v>45</v>
      </c>
      <c r="H27">
        <v>8</v>
      </c>
      <c r="I27">
        <v>3</v>
      </c>
      <c r="J27">
        <v>0</v>
      </c>
      <c r="K27">
        <v>170</v>
      </c>
      <c r="L27">
        <v>0</v>
      </c>
      <c r="M27">
        <v>1</v>
      </c>
      <c r="N27">
        <v>1</v>
      </c>
      <c r="O27">
        <v>0</v>
      </c>
      <c r="P27">
        <v>0.50706346641330258</v>
      </c>
      <c r="Q27">
        <v>0.50706346641330258</v>
      </c>
      <c r="R27">
        <v>0.49293653358669742</v>
      </c>
      <c r="S27">
        <v>-0.70737484834478437</v>
      </c>
      <c r="T27">
        <v>0</v>
      </c>
      <c r="U27">
        <v>1.0286587255438646</v>
      </c>
      <c r="W27" t="s">
        <v>44</v>
      </c>
      <c r="X27">
        <v>0.7038541001837223</v>
      </c>
      <c r="Y27">
        <v>0.32845717452224793</v>
      </c>
      <c r="Z27">
        <v>4.5920624372895942</v>
      </c>
      <c r="AA27">
        <v>3.2120341416926802E-2</v>
      </c>
      <c r="AB27">
        <v>2.0215288876132984</v>
      </c>
      <c r="AC27">
        <v>1.0619319755951311</v>
      </c>
      <c r="AD27">
        <v>3.8482493581237609</v>
      </c>
      <c r="AV27">
        <v>0.39084312694311191</v>
      </c>
      <c r="AW27">
        <v>1</v>
      </c>
      <c r="AX27">
        <v>0</v>
      </c>
      <c r="AY27">
        <v>16</v>
      </c>
      <c r="AZ27">
        <v>7</v>
      </c>
      <c r="BA27">
        <v>0.70370370370370372</v>
      </c>
      <c r="BB27">
        <v>0.92708333333333337</v>
      </c>
      <c r="BC27">
        <v>0</v>
      </c>
    </row>
    <row r="28" spans="1:55" x14ac:dyDescent="0.45">
      <c r="A28">
        <v>8.1</v>
      </c>
      <c r="B28">
        <v>49</v>
      </c>
      <c r="C28">
        <v>0.98299999999999998</v>
      </c>
      <c r="D28">
        <v>71</v>
      </c>
      <c r="E28">
        <v>4</v>
      </c>
      <c r="F28">
        <v>0</v>
      </c>
      <c r="G28">
        <v>39</v>
      </c>
      <c r="H28">
        <v>7</v>
      </c>
      <c r="I28">
        <v>3</v>
      </c>
      <c r="J28">
        <v>0</v>
      </c>
      <c r="K28">
        <v>180</v>
      </c>
      <c r="L28">
        <v>1</v>
      </c>
      <c r="M28">
        <v>0</v>
      </c>
      <c r="N28">
        <v>1</v>
      </c>
      <c r="O28">
        <v>1</v>
      </c>
      <c r="P28">
        <v>0.81319069294148882</v>
      </c>
      <c r="Q28">
        <v>0.81319069294148882</v>
      </c>
      <c r="R28">
        <v>0.18680930705851118</v>
      </c>
      <c r="S28">
        <v>-0.20678964227439303</v>
      </c>
      <c r="T28">
        <v>100</v>
      </c>
      <c r="U28">
        <v>0.22972386265610223</v>
      </c>
      <c r="W28" t="s">
        <v>45</v>
      </c>
      <c r="X28">
        <v>1.3954139361608223E-2</v>
      </c>
      <c r="Y28">
        <v>9.6644485649221932E-3</v>
      </c>
      <c r="Z28">
        <v>2.0847402621676072</v>
      </c>
      <c r="AA28">
        <v>0.14877752606015324</v>
      </c>
      <c r="AB28">
        <v>1.0140519528021821</v>
      </c>
      <c r="AC28">
        <v>0.99502458682089767</v>
      </c>
      <c r="AD28">
        <v>1.0334431697485389</v>
      </c>
      <c r="AV28">
        <v>0.39115829361823867</v>
      </c>
      <c r="AW28">
        <v>0</v>
      </c>
      <c r="AX28">
        <v>1</v>
      </c>
      <c r="AY28">
        <v>16</v>
      </c>
      <c r="AZ28">
        <v>8</v>
      </c>
      <c r="BA28">
        <v>0.70370370370370372</v>
      </c>
      <c r="BB28">
        <v>0.91666666666666663</v>
      </c>
      <c r="BC28">
        <v>1.6975308641975384E-2</v>
      </c>
    </row>
    <row r="29" spans="1:55" x14ac:dyDescent="0.45">
      <c r="A29">
        <v>8.1</v>
      </c>
      <c r="B29">
        <v>58</v>
      </c>
      <c r="C29">
        <v>0.44700000000000001</v>
      </c>
      <c r="D29">
        <v>20</v>
      </c>
      <c r="E29">
        <v>4</v>
      </c>
      <c r="F29">
        <v>0</v>
      </c>
      <c r="G29">
        <v>43</v>
      </c>
      <c r="H29">
        <v>10</v>
      </c>
      <c r="I29">
        <v>3</v>
      </c>
      <c r="J29">
        <v>0</v>
      </c>
      <c r="K29">
        <v>184</v>
      </c>
      <c r="L29">
        <v>1</v>
      </c>
      <c r="M29">
        <v>0</v>
      </c>
      <c r="N29">
        <v>1</v>
      </c>
      <c r="O29">
        <v>1</v>
      </c>
      <c r="P29">
        <v>0.74921606358616777</v>
      </c>
      <c r="Q29">
        <v>0.74921606358616777</v>
      </c>
      <c r="R29">
        <v>0.25078393641383223</v>
      </c>
      <c r="S29">
        <v>-0.2887278676567836</v>
      </c>
      <c r="T29">
        <v>100</v>
      </c>
      <c r="U29">
        <v>0.33472845631931569</v>
      </c>
      <c r="W29" t="s">
        <v>46</v>
      </c>
      <c r="X29">
        <v>0.38609652705395398</v>
      </c>
      <c r="Y29">
        <v>0.15767565072461062</v>
      </c>
      <c r="Z29">
        <v>5.9960124552618899</v>
      </c>
      <c r="AA29">
        <v>1.4338249857378702E-2</v>
      </c>
      <c r="AB29">
        <v>1.4712266771377496</v>
      </c>
      <c r="AC29">
        <v>1.0801046454687948</v>
      </c>
      <c r="AD29">
        <v>2.0039798408443361</v>
      </c>
      <c r="AV29">
        <v>0.40921072418343069</v>
      </c>
      <c r="AW29">
        <v>1</v>
      </c>
      <c r="AX29">
        <v>0</v>
      </c>
      <c r="AY29">
        <v>17</v>
      </c>
      <c r="AZ29">
        <v>8</v>
      </c>
      <c r="BA29">
        <v>0.68518518518518512</v>
      </c>
      <c r="BB29">
        <v>0.91666666666666663</v>
      </c>
      <c r="BC29">
        <v>0</v>
      </c>
    </row>
    <row r="30" spans="1:55" x14ac:dyDescent="0.45">
      <c r="A30">
        <v>8.1</v>
      </c>
      <c r="B30">
        <v>79</v>
      </c>
      <c r="C30">
        <v>0.54600000000000004</v>
      </c>
      <c r="D30">
        <v>122</v>
      </c>
      <c r="E30">
        <v>4</v>
      </c>
      <c r="F30">
        <v>0</v>
      </c>
      <c r="G30">
        <v>56</v>
      </c>
      <c r="H30">
        <v>3</v>
      </c>
      <c r="I30">
        <v>5</v>
      </c>
      <c r="J30">
        <v>0</v>
      </c>
      <c r="K30">
        <v>170</v>
      </c>
      <c r="L30">
        <v>1</v>
      </c>
      <c r="M30">
        <v>0</v>
      </c>
      <c r="N30">
        <v>1</v>
      </c>
      <c r="O30">
        <v>1</v>
      </c>
      <c r="P30">
        <v>0.55163957784554107</v>
      </c>
      <c r="Q30">
        <v>0.55163957784554107</v>
      </c>
      <c r="R30">
        <v>0.44836042215445893</v>
      </c>
      <c r="S30">
        <v>-0.59486038464795365</v>
      </c>
      <c r="T30">
        <v>100</v>
      </c>
      <c r="U30">
        <v>0.81277783567588713</v>
      </c>
      <c r="W30" t="s">
        <v>49</v>
      </c>
      <c r="X30">
        <v>-0.62116397802677814</v>
      </c>
      <c r="Y30">
        <v>0.48286587446733109</v>
      </c>
      <c r="Z30">
        <v>1.6548532906918865</v>
      </c>
      <c r="AA30">
        <v>0.19829965740710451</v>
      </c>
      <c r="AB30">
        <v>0.53731864636396187</v>
      </c>
      <c r="AC30">
        <v>0.20855266048785939</v>
      </c>
      <c r="AD30">
        <v>1.3843569631527537</v>
      </c>
      <c r="AV30">
        <v>0.41097270542184144</v>
      </c>
      <c r="AW30">
        <v>0</v>
      </c>
      <c r="AX30">
        <v>1</v>
      </c>
      <c r="AY30">
        <v>17</v>
      </c>
      <c r="AZ30">
        <v>9</v>
      </c>
      <c r="BA30">
        <v>0.68518518518518512</v>
      </c>
      <c r="BB30">
        <v>0.90625</v>
      </c>
      <c r="BC30">
        <v>1.6782407407407281E-2</v>
      </c>
    </row>
    <row r="31" spans="1:55" x14ac:dyDescent="0.45">
      <c r="A31">
        <v>8.1999999999999993</v>
      </c>
      <c r="B31">
        <v>49</v>
      </c>
      <c r="C31">
        <v>0.85199999999999998</v>
      </c>
      <c r="D31">
        <v>102</v>
      </c>
      <c r="E31">
        <v>3</v>
      </c>
      <c r="F31">
        <v>0</v>
      </c>
      <c r="G31">
        <v>37</v>
      </c>
      <c r="H31">
        <v>9</v>
      </c>
      <c r="I31">
        <v>4</v>
      </c>
      <c r="J31">
        <v>0</v>
      </c>
      <c r="K31">
        <v>168</v>
      </c>
      <c r="L31">
        <v>1</v>
      </c>
      <c r="M31">
        <v>0</v>
      </c>
      <c r="N31">
        <v>1</v>
      </c>
      <c r="O31">
        <v>1</v>
      </c>
      <c r="P31">
        <v>0.70237731081383892</v>
      </c>
      <c r="Q31">
        <v>0.70237731081383892</v>
      </c>
      <c r="R31">
        <v>0.29762268918616108</v>
      </c>
      <c r="S31">
        <v>-0.35328453955506023</v>
      </c>
      <c r="T31">
        <v>100</v>
      </c>
      <c r="U31">
        <v>0.42373619506773086</v>
      </c>
      <c r="W31" t="s">
        <v>50</v>
      </c>
      <c r="X31">
        <v>-9.7381919436138636E-2</v>
      </c>
      <c r="Y31">
        <v>3.5860183242737313E-2</v>
      </c>
      <c r="Z31">
        <v>7.3744842417947902</v>
      </c>
      <c r="AA31">
        <v>6.6155761454595912E-3</v>
      </c>
      <c r="AB31">
        <v>0.90720945903589434</v>
      </c>
      <c r="AC31">
        <v>0.84563573357455379</v>
      </c>
      <c r="AD31">
        <v>0.97326658499305163</v>
      </c>
      <c r="AV31">
        <v>0.44832744893899629</v>
      </c>
      <c r="AW31">
        <v>1</v>
      </c>
      <c r="AX31">
        <v>0</v>
      </c>
      <c r="AY31">
        <v>18</v>
      </c>
      <c r="AZ31">
        <v>9</v>
      </c>
      <c r="BA31">
        <v>0.66666666666666674</v>
      </c>
      <c r="BB31">
        <v>0.90625</v>
      </c>
      <c r="BC31">
        <v>0</v>
      </c>
    </row>
    <row r="32" spans="1:55" x14ac:dyDescent="0.45">
      <c r="A32">
        <v>8.3000000000000007</v>
      </c>
      <c r="B32">
        <v>49</v>
      </c>
      <c r="C32">
        <v>0.124</v>
      </c>
      <c r="D32">
        <v>77</v>
      </c>
      <c r="E32">
        <v>3</v>
      </c>
      <c r="F32">
        <v>0</v>
      </c>
      <c r="G32">
        <v>29</v>
      </c>
      <c r="H32">
        <v>10</v>
      </c>
      <c r="I32">
        <v>1</v>
      </c>
      <c r="J32">
        <v>1</v>
      </c>
      <c r="K32">
        <v>175</v>
      </c>
      <c r="L32">
        <v>0</v>
      </c>
      <c r="M32">
        <v>1</v>
      </c>
      <c r="N32">
        <v>1</v>
      </c>
      <c r="O32">
        <v>0</v>
      </c>
      <c r="P32">
        <v>0.56277947901887138</v>
      </c>
      <c r="Q32">
        <v>0.56277947901887138</v>
      </c>
      <c r="R32">
        <v>0.43722052098112862</v>
      </c>
      <c r="S32">
        <v>-0.82731758649598386</v>
      </c>
      <c r="T32">
        <v>0</v>
      </c>
      <c r="U32">
        <v>1.2871753543406124</v>
      </c>
      <c r="W32" t="s">
        <v>51</v>
      </c>
      <c r="X32">
        <v>0.12640405039234856</v>
      </c>
      <c r="Y32">
        <v>7.0638564880200205E-2</v>
      </c>
      <c r="Z32">
        <v>3.2021247397432471</v>
      </c>
      <c r="AA32">
        <v>7.3542668133769182E-2</v>
      </c>
      <c r="AB32">
        <v>1.1347405680402183</v>
      </c>
      <c r="AC32">
        <v>0.98802725785532808</v>
      </c>
      <c r="AD32">
        <v>1.3032395073302514</v>
      </c>
      <c r="AV32">
        <v>0.44863826492232922</v>
      </c>
      <c r="AW32">
        <v>0</v>
      </c>
      <c r="AX32">
        <v>1</v>
      </c>
      <c r="AY32">
        <v>18</v>
      </c>
      <c r="AZ32">
        <v>10</v>
      </c>
      <c r="BA32">
        <v>0.66666666666666674</v>
      </c>
      <c r="BB32">
        <v>0.89583333333333337</v>
      </c>
      <c r="BC32">
        <v>0</v>
      </c>
    </row>
    <row r="33" spans="1:55" x14ac:dyDescent="0.45">
      <c r="A33">
        <v>8.4</v>
      </c>
      <c r="B33">
        <v>47</v>
      </c>
      <c r="C33">
        <v>1.512</v>
      </c>
      <c r="D33">
        <v>73</v>
      </c>
      <c r="E33">
        <v>0</v>
      </c>
      <c r="F33">
        <v>1</v>
      </c>
      <c r="G33">
        <v>31</v>
      </c>
      <c r="H33">
        <v>7</v>
      </c>
      <c r="I33">
        <v>2</v>
      </c>
      <c r="J33">
        <v>1</v>
      </c>
      <c r="K33">
        <v>180</v>
      </c>
      <c r="L33">
        <v>0</v>
      </c>
      <c r="M33">
        <v>1</v>
      </c>
      <c r="N33">
        <v>1</v>
      </c>
      <c r="O33">
        <v>0</v>
      </c>
      <c r="P33">
        <v>0.2475113266393337</v>
      </c>
      <c r="Q33">
        <v>0.2475113266393337</v>
      </c>
      <c r="R33">
        <v>0.75248867336066627</v>
      </c>
      <c r="S33">
        <v>-0.28436933448479257</v>
      </c>
      <c r="T33">
        <v>100</v>
      </c>
      <c r="U33">
        <v>0.3289236574604254</v>
      </c>
      <c r="W33" s="124" t="s">
        <v>52</v>
      </c>
      <c r="X33" s="124">
        <v>-0.14753680242687411</v>
      </c>
      <c r="Y33" s="124">
        <v>0.19282603841362708</v>
      </c>
      <c r="Z33" s="124">
        <v>0.58542245394972348</v>
      </c>
      <c r="AA33" s="124">
        <v>0.44419470656370857</v>
      </c>
      <c r="AB33" s="124">
        <v>0.862830683473918</v>
      </c>
      <c r="AC33" s="124">
        <v>0.59127805321758065</v>
      </c>
      <c r="AD33" s="124">
        <v>1.2590976179359614</v>
      </c>
      <c r="AV33">
        <v>0.44929238289164158</v>
      </c>
      <c r="AW33">
        <v>0</v>
      </c>
      <c r="AX33">
        <v>1</v>
      </c>
      <c r="AY33">
        <v>18</v>
      </c>
      <c r="AZ33">
        <v>11</v>
      </c>
      <c r="BA33">
        <v>0.66666666666666674</v>
      </c>
      <c r="BB33">
        <v>0.88541666666666663</v>
      </c>
      <c r="BC33">
        <v>1.6396604938271678E-2</v>
      </c>
    </row>
    <row r="34" spans="1:55" x14ac:dyDescent="0.45">
      <c r="A34">
        <v>8.4</v>
      </c>
      <c r="B34">
        <v>56</v>
      </c>
      <c r="C34">
        <v>3.9E-2</v>
      </c>
      <c r="D34">
        <v>128</v>
      </c>
      <c r="E34">
        <v>1</v>
      </c>
      <c r="F34">
        <v>1</v>
      </c>
      <c r="G34">
        <v>43</v>
      </c>
      <c r="H34">
        <v>6</v>
      </c>
      <c r="I34">
        <v>3</v>
      </c>
      <c r="J34">
        <v>0</v>
      </c>
      <c r="K34">
        <v>172</v>
      </c>
      <c r="L34">
        <v>0</v>
      </c>
      <c r="M34">
        <v>1</v>
      </c>
      <c r="N34">
        <v>1</v>
      </c>
      <c r="O34">
        <v>0</v>
      </c>
      <c r="P34">
        <v>0.2685183118667111</v>
      </c>
      <c r="Q34">
        <v>0.2685183118667111</v>
      </c>
      <c r="R34">
        <v>0.73148168813328884</v>
      </c>
      <c r="S34">
        <v>-0.3126830921459065</v>
      </c>
      <c r="T34">
        <v>100</v>
      </c>
      <c r="U34">
        <v>0.36708822137702285</v>
      </c>
      <c r="W34" t="s">
        <v>55</v>
      </c>
      <c r="X34">
        <v>-1.5462620613632041</v>
      </c>
      <c r="Y34">
        <v>0.53487039820942928</v>
      </c>
      <c r="Z34">
        <v>8.357359314450413</v>
      </c>
      <c r="AA34">
        <v>3.8412838682180084E-3</v>
      </c>
      <c r="AB34">
        <v>0.21304282836194288</v>
      </c>
      <c r="AC34">
        <v>7.4676578394502355E-2</v>
      </c>
      <c r="AD34">
        <v>0.60778423023995476</v>
      </c>
      <c r="AV34">
        <v>0.45339878910128656</v>
      </c>
      <c r="AW34">
        <v>1</v>
      </c>
      <c r="AX34">
        <v>0</v>
      </c>
      <c r="AY34">
        <v>19</v>
      </c>
      <c r="AZ34">
        <v>11</v>
      </c>
      <c r="BA34">
        <v>0.64814814814814814</v>
      </c>
      <c r="BB34">
        <v>0.88541666666666663</v>
      </c>
      <c r="BC34">
        <v>1.6396604938271577E-2</v>
      </c>
    </row>
    <row r="35" spans="1:55" x14ac:dyDescent="0.45">
      <c r="A35">
        <v>8.5</v>
      </c>
      <c r="B35">
        <v>53</v>
      </c>
      <c r="C35">
        <v>0.56799999999999995</v>
      </c>
      <c r="D35">
        <v>125</v>
      </c>
      <c r="E35">
        <v>3</v>
      </c>
      <c r="F35">
        <v>0</v>
      </c>
      <c r="G35">
        <v>44</v>
      </c>
      <c r="H35">
        <v>8</v>
      </c>
      <c r="I35">
        <v>3</v>
      </c>
      <c r="J35">
        <v>0</v>
      </c>
      <c r="K35">
        <v>167</v>
      </c>
      <c r="L35">
        <v>0</v>
      </c>
      <c r="M35">
        <v>1</v>
      </c>
      <c r="N35">
        <v>1</v>
      </c>
      <c r="O35">
        <v>0</v>
      </c>
      <c r="P35">
        <v>0.58625102201699386</v>
      </c>
      <c r="Q35">
        <v>0.58625102201699386</v>
      </c>
      <c r="R35">
        <v>0.41374897798300614</v>
      </c>
      <c r="S35">
        <v>-0.88249582242562241</v>
      </c>
      <c r="T35">
        <v>0</v>
      </c>
      <c r="U35">
        <v>1.4169243991246132</v>
      </c>
      <c r="W35" t="s">
        <v>57</v>
      </c>
      <c r="X35">
        <v>6.9463295845805614E-2</v>
      </c>
      <c r="Y35">
        <v>4.6091749692776449E-2</v>
      </c>
      <c r="Z35">
        <v>2.2712470784483605</v>
      </c>
      <c r="AA35">
        <v>0.13179381297728876</v>
      </c>
      <c r="AB35">
        <v>1.0719327160990133</v>
      </c>
      <c r="AC35">
        <v>0.97934149844147156</v>
      </c>
      <c r="AD35">
        <v>1.1732779114047496</v>
      </c>
      <c r="AV35">
        <v>0.46258929965031204</v>
      </c>
      <c r="AW35">
        <v>1</v>
      </c>
      <c r="AX35">
        <v>0</v>
      </c>
      <c r="AY35">
        <v>20</v>
      </c>
      <c r="AZ35">
        <v>11</v>
      </c>
      <c r="BA35">
        <v>0.62962962962962965</v>
      </c>
      <c r="BB35">
        <v>0.88541666666666663</v>
      </c>
      <c r="BC35">
        <v>1.6396604938271577E-2</v>
      </c>
    </row>
    <row r="36" spans="1:55" x14ac:dyDescent="0.45">
      <c r="A36">
        <v>8.6</v>
      </c>
      <c r="B36">
        <v>48</v>
      </c>
      <c r="C36">
        <v>1.6439999999999999</v>
      </c>
      <c r="D36">
        <v>60</v>
      </c>
      <c r="E36">
        <v>3</v>
      </c>
      <c r="F36">
        <v>1</v>
      </c>
      <c r="G36">
        <v>34</v>
      </c>
      <c r="H36">
        <v>19</v>
      </c>
      <c r="I36">
        <v>1</v>
      </c>
      <c r="J36">
        <v>1</v>
      </c>
      <c r="K36">
        <v>180</v>
      </c>
      <c r="L36">
        <v>0</v>
      </c>
      <c r="M36">
        <v>1</v>
      </c>
      <c r="N36">
        <v>1</v>
      </c>
      <c r="O36">
        <v>0</v>
      </c>
      <c r="P36">
        <v>0.78811026993215128</v>
      </c>
      <c r="Q36">
        <v>0.78811026993215128</v>
      </c>
      <c r="R36">
        <v>0.21188973006784872</v>
      </c>
      <c r="S36">
        <v>-1.5516892808198717</v>
      </c>
      <c r="T36">
        <v>0</v>
      </c>
      <c r="U36">
        <v>3.7194359050804038</v>
      </c>
      <c r="AV36">
        <v>0.46879407494517178</v>
      </c>
      <c r="AW36">
        <v>1</v>
      </c>
      <c r="AX36">
        <v>0</v>
      </c>
      <c r="AY36">
        <v>21</v>
      </c>
      <c r="AZ36">
        <v>11</v>
      </c>
      <c r="BA36">
        <v>0.61111111111111116</v>
      </c>
      <c r="BB36">
        <v>0.88541666666666663</v>
      </c>
      <c r="BC36">
        <v>0</v>
      </c>
    </row>
    <row r="37" spans="1:55" x14ac:dyDescent="0.45">
      <c r="A37">
        <v>8.6999999999999993</v>
      </c>
      <c r="B37">
        <v>51</v>
      </c>
      <c r="C37">
        <v>0.18</v>
      </c>
      <c r="D37">
        <v>84</v>
      </c>
      <c r="E37">
        <v>4</v>
      </c>
      <c r="F37">
        <v>1</v>
      </c>
      <c r="G37">
        <v>40</v>
      </c>
      <c r="H37">
        <v>8</v>
      </c>
      <c r="I37">
        <v>3</v>
      </c>
      <c r="J37">
        <v>1</v>
      </c>
      <c r="K37">
        <v>180</v>
      </c>
      <c r="L37">
        <v>1</v>
      </c>
      <c r="M37">
        <v>0</v>
      </c>
      <c r="N37">
        <v>1</v>
      </c>
      <c r="O37">
        <v>1</v>
      </c>
      <c r="P37">
        <v>0.24042444773254906</v>
      </c>
      <c r="Q37">
        <v>0.24042444773254906</v>
      </c>
      <c r="R37">
        <v>0.75957555226745099</v>
      </c>
      <c r="S37">
        <v>-1.4253493854329218</v>
      </c>
      <c r="T37">
        <v>0</v>
      </c>
      <c r="U37">
        <v>3.1593107915232137</v>
      </c>
      <c r="W37" s="140" t="s">
        <v>196</v>
      </c>
      <c r="X37" s="140"/>
      <c r="AV37">
        <v>0.47873145082738711</v>
      </c>
      <c r="AW37">
        <v>0</v>
      </c>
      <c r="AX37">
        <v>1</v>
      </c>
      <c r="AY37">
        <v>21</v>
      </c>
      <c r="AZ37">
        <v>12</v>
      </c>
      <c r="BA37">
        <v>0.61111111111111116</v>
      </c>
      <c r="BB37">
        <v>0.875</v>
      </c>
      <c r="BC37">
        <v>1.6203703703703776E-2</v>
      </c>
    </row>
    <row r="38" spans="1:55" x14ac:dyDescent="0.45">
      <c r="A38">
        <v>8.6999999999999993</v>
      </c>
      <c r="B38">
        <v>53</v>
      </c>
      <c r="C38">
        <v>1.2</v>
      </c>
      <c r="D38">
        <v>83</v>
      </c>
      <c r="E38">
        <v>2</v>
      </c>
      <c r="F38">
        <v>1</v>
      </c>
      <c r="G38">
        <v>33</v>
      </c>
      <c r="H38">
        <v>8</v>
      </c>
      <c r="I38">
        <v>2</v>
      </c>
      <c r="J38">
        <v>1</v>
      </c>
      <c r="K38">
        <v>179</v>
      </c>
      <c r="L38">
        <v>1</v>
      </c>
      <c r="M38">
        <v>0</v>
      </c>
      <c r="N38">
        <v>1</v>
      </c>
      <c r="O38">
        <v>1</v>
      </c>
      <c r="P38">
        <v>0.41097270542184144</v>
      </c>
      <c r="Q38">
        <v>0.41097270542184144</v>
      </c>
      <c r="R38">
        <v>0.5890272945781585</v>
      </c>
      <c r="S38">
        <v>-0.88922847685699102</v>
      </c>
      <c r="T38">
        <v>0</v>
      </c>
      <c r="U38">
        <v>1.4332516169743039</v>
      </c>
      <c r="AV38">
        <v>0.48578718741749355</v>
      </c>
      <c r="AW38">
        <v>1</v>
      </c>
      <c r="AX38">
        <v>0</v>
      </c>
      <c r="AY38">
        <v>22</v>
      </c>
      <c r="AZ38">
        <v>12</v>
      </c>
      <c r="BA38">
        <v>0.59259259259259256</v>
      </c>
      <c r="BB38">
        <v>0.875</v>
      </c>
      <c r="BC38">
        <v>1.6203703703703679E-2</v>
      </c>
    </row>
    <row r="39" spans="1:55" x14ac:dyDescent="0.45">
      <c r="A39">
        <v>8.6999999999999993</v>
      </c>
      <c r="B39">
        <v>53</v>
      </c>
      <c r="C39">
        <v>2.8719999999999999</v>
      </c>
      <c r="D39">
        <v>144</v>
      </c>
      <c r="E39">
        <v>6</v>
      </c>
      <c r="F39">
        <v>1</v>
      </c>
      <c r="G39">
        <v>35</v>
      </c>
      <c r="H39">
        <v>4</v>
      </c>
      <c r="I39">
        <v>3</v>
      </c>
      <c r="J39">
        <v>0</v>
      </c>
      <c r="K39">
        <v>171</v>
      </c>
      <c r="L39">
        <v>1</v>
      </c>
      <c r="M39">
        <v>0</v>
      </c>
      <c r="N39">
        <v>1</v>
      </c>
      <c r="O39">
        <v>1</v>
      </c>
      <c r="P39">
        <v>0.9662722861544073</v>
      </c>
      <c r="Q39">
        <v>0.9662722861544073</v>
      </c>
      <c r="R39">
        <v>3.3727713845592699E-2</v>
      </c>
      <c r="S39">
        <v>-3.4309614762367366E-2</v>
      </c>
      <c r="T39">
        <v>100</v>
      </c>
      <c r="U39">
        <v>3.4904978988710346E-2</v>
      </c>
      <c r="AV39">
        <v>0.48616248290184411</v>
      </c>
      <c r="AW39">
        <v>1</v>
      </c>
      <c r="AX39">
        <v>0</v>
      </c>
      <c r="AY39">
        <v>23</v>
      </c>
      <c r="AZ39">
        <v>12</v>
      </c>
      <c r="BA39">
        <v>0.57407407407407407</v>
      </c>
      <c r="BB39">
        <v>0.875</v>
      </c>
      <c r="BC39">
        <v>1.6203703703703679E-2</v>
      </c>
    </row>
    <row r="40" spans="1:55" x14ac:dyDescent="0.45">
      <c r="A40">
        <v>8.8000000000000007</v>
      </c>
      <c r="B40">
        <v>56</v>
      </c>
      <c r="C40">
        <v>0.496</v>
      </c>
      <c r="D40">
        <v>86</v>
      </c>
      <c r="E40">
        <v>3</v>
      </c>
      <c r="F40">
        <v>0</v>
      </c>
      <c r="G40">
        <v>54</v>
      </c>
      <c r="H40">
        <v>8</v>
      </c>
      <c r="I40">
        <v>4</v>
      </c>
      <c r="J40">
        <v>0</v>
      </c>
      <c r="K40">
        <v>179</v>
      </c>
      <c r="L40">
        <v>0</v>
      </c>
      <c r="M40">
        <v>1</v>
      </c>
      <c r="N40">
        <v>1</v>
      </c>
      <c r="O40">
        <v>0</v>
      </c>
      <c r="P40">
        <v>0.38111043777405645</v>
      </c>
      <c r="Q40">
        <v>0.38111043777405645</v>
      </c>
      <c r="R40">
        <v>0.6188895622259436</v>
      </c>
      <c r="S40">
        <v>-0.47982843542033088</v>
      </c>
      <c r="T40">
        <v>100</v>
      </c>
      <c r="U40">
        <v>0.61579716485010128</v>
      </c>
      <c r="AV40">
        <v>0.50237325479522454</v>
      </c>
      <c r="AW40">
        <v>1</v>
      </c>
      <c r="AX40">
        <v>0</v>
      </c>
      <c r="AY40">
        <v>24</v>
      </c>
      <c r="AZ40">
        <v>12</v>
      </c>
      <c r="BA40">
        <v>0.55555555555555558</v>
      </c>
      <c r="BB40">
        <v>0.875</v>
      </c>
      <c r="BC40">
        <v>1.6203703703703776E-2</v>
      </c>
    </row>
    <row r="41" spans="1:55" x14ac:dyDescent="0.45">
      <c r="A41">
        <v>8.8000000000000007</v>
      </c>
      <c r="B41">
        <v>58</v>
      </c>
      <c r="C41">
        <v>0.86399999999999999</v>
      </c>
      <c r="D41">
        <v>129</v>
      </c>
      <c r="E41">
        <v>4</v>
      </c>
      <c r="F41">
        <v>0</v>
      </c>
      <c r="G41">
        <v>61</v>
      </c>
      <c r="H41">
        <v>8</v>
      </c>
      <c r="I41">
        <v>5</v>
      </c>
      <c r="J41">
        <v>0</v>
      </c>
      <c r="K41">
        <v>168</v>
      </c>
      <c r="L41">
        <v>1</v>
      </c>
      <c r="M41">
        <v>0</v>
      </c>
      <c r="N41">
        <v>1</v>
      </c>
      <c r="O41">
        <v>1</v>
      </c>
      <c r="P41">
        <v>0.32429038312336306</v>
      </c>
      <c r="Q41">
        <v>0.32429038312336306</v>
      </c>
      <c r="R41">
        <v>0.675709616876637</v>
      </c>
      <c r="S41">
        <v>-1.1261159203689277</v>
      </c>
      <c r="T41">
        <v>0</v>
      </c>
      <c r="U41">
        <v>2.0836560442176015</v>
      </c>
      <c r="AV41">
        <v>0.50614719320841728</v>
      </c>
      <c r="AW41">
        <v>1</v>
      </c>
      <c r="AX41">
        <v>0</v>
      </c>
      <c r="AY41">
        <v>25</v>
      </c>
      <c r="AZ41">
        <v>12</v>
      </c>
      <c r="BA41">
        <v>0.53703703703703698</v>
      </c>
      <c r="BB41">
        <v>0.875</v>
      </c>
      <c r="BC41">
        <v>1.6203703703703581E-2</v>
      </c>
    </row>
    <row r="42" spans="1:55" x14ac:dyDescent="0.45">
      <c r="A42">
        <v>8.9</v>
      </c>
      <c r="B42">
        <v>39</v>
      </c>
      <c r="C42">
        <v>7.1999999999999995E-2</v>
      </c>
      <c r="D42">
        <v>116</v>
      </c>
      <c r="E42">
        <v>7</v>
      </c>
      <c r="F42">
        <v>1</v>
      </c>
      <c r="G42">
        <v>44</v>
      </c>
      <c r="H42">
        <v>16</v>
      </c>
      <c r="I42">
        <v>2</v>
      </c>
      <c r="J42">
        <v>1</v>
      </c>
      <c r="K42">
        <v>170</v>
      </c>
      <c r="L42">
        <v>1</v>
      </c>
      <c r="M42">
        <v>0</v>
      </c>
      <c r="N42">
        <v>1</v>
      </c>
      <c r="O42">
        <v>1</v>
      </c>
      <c r="P42">
        <v>0.44863826492232922</v>
      </c>
      <c r="Q42">
        <v>0.44863826492232922</v>
      </c>
      <c r="R42">
        <v>0.55136173507767072</v>
      </c>
      <c r="S42">
        <v>-0.80153836199979389</v>
      </c>
      <c r="T42">
        <v>0</v>
      </c>
      <c r="U42">
        <v>1.2289672508722045</v>
      </c>
      <c r="AV42">
        <v>0.50706346641330258</v>
      </c>
      <c r="AW42">
        <v>1</v>
      </c>
      <c r="AX42">
        <v>0</v>
      </c>
      <c r="AY42">
        <v>26</v>
      </c>
      <c r="AZ42">
        <v>12</v>
      </c>
      <c r="BA42">
        <v>0.5185185185185186</v>
      </c>
      <c r="BB42">
        <v>0.875</v>
      </c>
      <c r="BC42">
        <v>0</v>
      </c>
    </row>
    <row r="43" spans="1:55" x14ac:dyDescent="0.45">
      <c r="A43">
        <v>9</v>
      </c>
      <c r="B43">
        <v>39</v>
      </c>
      <c r="C43">
        <v>0.10299999999999999</v>
      </c>
      <c r="D43">
        <v>89</v>
      </c>
      <c r="E43">
        <v>5</v>
      </c>
      <c r="F43">
        <v>0</v>
      </c>
      <c r="G43">
        <v>40</v>
      </c>
      <c r="H43">
        <v>20</v>
      </c>
      <c r="I43">
        <v>2</v>
      </c>
      <c r="J43">
        <v>1</v>
      </c>
      <c r="K43">
        <v>176</v>
      </c>
      <c r="L43">
        <v>1</v>
      </c>
      <c r="M43">
        <v>0</v>
      </c>
      <c r="N43">
        <v>1</v>
      </c>
      <c r="O43">
        <v>1</v>
      </c>
      <c r="P43">
        <v>0.63802273848482283</v>
      </c>
      <c r="Q43">
        <v>0.63802273848482283</v>
      </c>
      <c r="R43">
        <v>0.36197726151517717</v>
      </c>
      <c r="S43">
        <v>-0.44938135601410312</v>
      </c>
      <c r="T43">
        <v>100</v>
      </c>
      <c r="U43">
        <v>0.56734225863924725</v>
      </c>
      <c r="AV43">
        <v>0.5111232962124711</v>
      </c>
      <c r="AW43">
        <v>0</v>
      </c>
      <c r="AX43">
        <v>1</v>
      </c>
      <c r="AY43">
        <v>26</v>
      </c>
      <c r="AZ43">
        <v>13</v>
      </c>
      <c r="BA43">
        <v>0.5185185185185186</v>
      </c>
      <c r="BB43">
        <v>0.86458333333333337</v>
      </c>
      <c r="BC43">
        <v>1.6010802469135874E-2</v>
      </c>
    </row>
    <row r="44" spans="1:55" x14ac:dyDescent="0.45">
      <c r="A44">
        <v>9</v>
      </c>
      <c r="B44">
        <v>48</v>
      </c>
      <c r="C44">
        <v>0.183</v>
      </c>
      <c r="D44">
        <v>85</v>
      </c>
      <c r="E44">
        <v>4</v>
      </c>
      <c r="F44">
        <v>0</v>
      </c>
      <c r="G44">
        <v>37</v>
      </c>
      <c r="H44">
        <v>11</v>
      </c>
      <c r="I44">
        <v>2</v>
      </c>
      <c r="J44">
        <v>0</v>
      </c>
      <c r="K44">
        <v>178</v>
      </c>
      <c r="L44">
        <v>1</v>
      </c>
      <c r="M44">
        <v>0</v>
      </c>
      <c r="N44">
        <v>1</v>
      </c>
      <c r="O44">
        <v>1</v>
      </c>
      <c r="P44">
        <v>0.81242324825822398</v>
      </c>
      <c r="Q44">
        <v>0.81242324825822398</v>
      </c>
      <c r="R44">
        <v>0.18757675174177602</v>
      </c>
      <c r="S44">
        <v>-0.20773383292240499</v>
      </c>
      <c r="T44">
        <v>100</v>
      </c>
      <c r="U44">
        <v>0.23088550474635833</v>
      </c>
      <c r="AV44">
        <v>0.5171362095522386</v>
      </c>
      <c r="AW44">
        <v>1</v>
      </c>
      <c r="AX44">
        <v>0</v>
      </c>
      <c r="AY44">
        <v>27</v>
      </c>
      <c r="AZ44">
        <v>13</v>
      </c>
      <c r="BA44">
        <v>0.5</v>
      </c>
      <c r="BB44">
        <v>0.86458333333333337</v>
      </c>
      <c r="BC44">
        <v>1.601080246913578E-2</v>
      </c>
    </row>
    <row r="45" spans="1:55" x14ac:dyDescent="0.45">
      <c r="A45">
        <v>9</v>
      </c>
      <c r="B45">
        <v>53</v>
      </c>
      <c r="C45">
        <v>0.84</v>
      </c>
      <c r="D45">
        <v>99</v>
      </c>
      <c r="E45">
        <v>3</v>
      </c>
      <c r="F45">
        <v>0</v>
      </c>
      <c r="G45">
        <v>36</v>
      </c>
      <c r="H45">
        <v>9</v>
      </c>
      <c r="I45">
        <v>2</v>
      </c>
      <c r="J45">
        <v>1</v>
      </c>
      <c r="K45">
        <v>176</v>
      </c>
      <c r="L45">
        <v>1</v>
      </c>
      <c r="M45">
        <v>0</v>
      </c>
      <c r="N45">
        <v>1</v>
      </c>
      <c r="O45">
        <v>1</v>
      </c>
      <c r="P45">
        <v>0.53596408326482115</v>
      </c>
      <c r="Q45">
        <v>0.53596408326482115</v>
      </c>
      <c r="R45">
        <v>0.46403591673517885</v>
      </c>
      <c r="S45">
        <v>-0.62368812899081616</v>
      </c>
      <c r="T45">
        <v>100</v>
      </c>
      <c r="U45">
        <v>0.8657966666506971</v>
      </c>
      <c r="AV45">
        <v>0.52367285938412667</v>
      </c>
      <c r="AW45">
        <v>1</v>
      </c>
      <c r="AX45">
        <v>0</v>
      </c>
      <c r="AY45">
        <v>28</v>
      </c>
      <c r="AZ45">
        <v>13</v>
      </c>
      <c r="BA45">
        <v>0.48148148148148151</v>
      </c>
      <c r="BB45">
        <v>0.86458333333333337</v>
      </c>
      <c r="BC45">
        <v>1.6010802469135874E-2</v>
      </c>
    </row>
    <row r="46" spans="1:55" x14ac:dyDescent="0.45">
      <c r="A46">
        <v>9</v>
      </c>
      <c r="B46">
        <v>56</v>
      </c>
      <c r="C46">
        <v>1.4039999999999999</v>
      </c>
      <c r="D46">
        <v>69</v>
      </c>
      <c r="E46">
        <v>1</v>
      </c>
      <c r="F46">
        <v>0</v>
      </c>
      <c r="G46">
        <v>34</v>
      </c>
      <c r="H46">
        <v>8</v>
      </c>
      <c r="I46">
        <v>2</v>
      </c>
      <c r="J46">
        <v>0</v>
      </c>
      <c r="K46">
        <v>181</v>
      </c>
      <c r="L46">
        <v>1</v>
      </c>
      <c r="M46">
        <v>0</v>
      </c>
      <c r="N46">
        <v>1</v>
      </c>
      <c r="O46">
        <v>1</v>
      </c>
      <c r="P46">
        <v>0.81161156336813933</v>
      </c>
      <c r="Q46">
        <v>0.81161156336813933</v>
      </c>
      <c r="R46">
        <v>0.18838843663186067</v>
      </c>
      <c r="S46">
        <v>-0.20873342351228508</v>
      </c>
      <c r="T46">
        <v>100</v>
      </c>
      <c r="U46">
        <v>0.23211650145798801</v>
      </c>
      <c r="AV46">
        <v>0.52832100095770562</v>
      </c>
      <c r="AW46">
        <v>1</v>
      </c>
      <c r="AX46">
        <v>0</v>
      </c>
      <c r="AY46">
        <v>29</v>
      </c>
      <c r="AZ46">
        <v>13</v>
      </c>
      <c r="BA46">
        <v>0.46296296296296291</v>
      </c>
      <c r="BB46">
        <v>0.86458333333333337</v>
      </c>
      <c r="BC46">
        <v>1.601080246913578E-2</v>
      </c>
    </row>
    <row r="47" spans="1:55" x14ac:dyDescent="0.45">
      <c r="A47">
        <v>9.1</v>
      </c>
      <c r="B47">
        <v>44</v>
      </c>
      <c r="C47">
        <v>1.2270000000000001</v>
      </c>
      <c r="D47">
        <v>100</v>
      </c>
      <c r="E47">
        <v>5</v>
      </c>
      <c r="F47">
        <v>0</v>
      </c>
      <c r="G47">
        <v>37</v>
      </c>
      <c r="H47">
        <v>10</v>
      </c>
      <c r="I47">
        <v>4</v>
      </c>
      <c r="J47">
        <v>0</v>
      </c>
      <c r="K47">
        <v>180</v>
      </c>
      <c r="L47">
        <v>1</v>
      </c>
      <c r="M47">
        <v>0</v>
      </c>
      <c r="N47">
        <v>1</v>
      </c>
      <c r="O47">
        <v>1</v>
      </c>
      <c r="P47">
        <v>0.90744034715076516</v>
      </c>
      <c r="Q47">
        <v>0.90744034715076516</v>
      </c>
      <c r="R47">
        <v>9.2559652849234841E-2</v>
      </c>
      <c r="S47">
        <v>-9.7127448170851449E-2</v>
      </c>
      <c r="T47">
        <v>100</v>
      </c>
      <c r="U47">
        <v>0.10200081265932145</v>
      </c>
      <c r="AV47">
        <v>0.53430288801514181</v>
      </c>
      <c r="AW47">
        <v>1</v>
      </c>
      <c r="AX47">
        <v>0</v>
      </c>
      <c r="AY47">
        <v>30</v>
      </c>
      <c r="AZ47">
        <v>13</v>
      </c>
      <c r="BA47">
        <v>0.44444444444444442</v>
      </c>
      <c r="BB47">
        <v>0.86458333333333337</v>
      </c>
      <c r="BC47">
        <v>0</v>
      </c>
    </row>
    <row r="48" spans="1:55" x14ac:dyDescent="0.45">
      <c r="A48">
        <v>9.1</v>
      </c>
      <c r="B48">
        <v>62</v>
      </c>
      <c r="C48">
        <v>0.42399999999999999</v>
      </c>
      <c r="D48">
        <v>123</v>
      </c>
      <c r="E48">
        <v>2</v>
      </c>
      <c r="F48">
        <v>0</v>
      </c>
      <c r="G48">
        <v>49</v>
      </c>
      <c r="H48">
        <v>12</v>
      </c>
      <c r="I48">
        <v>3</v>
      </c>
      <c r="J48">
        <v>1</v>
      </c>
      <c r="K48">
        <v>162</v>
      </c>
      <c r="L48">
        <v>0</v>
      </c>
      <c r="M48">
        <v>1</v>
      </c>
      <c r="N48">
        <v>1</v>
      </c>
      <c r="O48">
        <v>0</v>
      </c>
      <c r="P48">
        <v>0.14249635506872935</v>
      </c>
      <c r="Q48">
        <v>0.14249635506872935</v>
      </c>
      <c r="R48">
        <v>0.85750364493127063</v>
      </c>
      <c r="S48">
        <v>-0.15372984930236394</v>
      </c>
      <c r="T48">
        <v>100</v>
      </c>
      <c r="U48">
        <v>0.16617580101382601</v>
      </c>
      <c r="AV48">
        <v>0.53596408326482115</v>
      </c>
      <c r="AW48">
        <v>0</v>
      </c>
      <c r="AX48">
        <v>1</v>
      </c>
      <c r="AY48">
        <v>30</v>
      </c>
      <c r="AZ48">
        <v>14</v>
      </c>
      <c r="BA48">
        <v>0.44444444444444442</v>
      </c>
      <c r="BB48">
        <v>0.85416666666666663</v>
      </c>
      <c r="BC48">
        <v>1.5817901234567874E-2</v>
      </c>
    </row>
    <row r="49" spans="1:55" x14ac:dyDescent="0.45">
      <c r="A49">
        <v>9.1</v>
      </c>
      <c r="B49">
        <v>78</v>
      </c>
      <c r="C49">
        <v>1.6240000000000001</v>
      </c>
      <c r="D49">
        <v>148</v>
      </c>
      <c r="E49">
        <v>5</v>
      </c>
      <c r="F49">
        <v>0</v>
      </c>
      <c r="G49">
        <v>39</v>
      </c>
      <c r="H49">
        <v>11</v>
      </c>
      <c r="I49">
        <v>4</v>
      </c>
      <c r="J49">
        <v>0</v>
      </c>
      <c r="K49">
        <v>175</v>
      </c>
      <c r="L49">
        <v>1</v>
      </c>
      <c r="M49">
        <v>0</v>
      </c>
      <c r="N49">
        <v>1</v>
      </c>
      <c r="O49">
        <v>1</v>
      </c>
      <c r="P49">
        <v>0.98898302830312801</v>
      </c>
      <c r="Q49">
        <v>0.98898302830312801</v>
      </c>
      <c r="R49">
        <v>1.1016971696871991E-2</v>
      </c>
      <c r="S49">
        <v>-1.107810796862083E-2</v>
      </c>
      <c r="T49">
        <v>100</v>
      </c>
      <c r="U49">
        <v>1.1139697428149633E-2</v>
      </c>
      <c r="AV49">
        <v>0.53920590733244689</v>
      </c>
      <c r="AW49">
        <v>1</v>
      </c>
      <c r="AX49">
        <v>0</v>
      </c>
      <c r="AY49">
        <v>31</v>
      </c>
      <c r="AZ49">
        <v>14</v>
      </c>
      <c r="BA49">
        <v>0.42592592592592593</v>
      </c>
      <c r="BB49">
        <v>0.85416666666666663</v>
      </c>
      <c r="BC49">
        <v>0</v>
      </c>
    </row>
    <row r="50" spans="1:55" x14ac:dyDescent="0.45">
      <c r="A50">
        <v>9.1999999999999993</v>
      </c>
      <c r="B50">
        <v>55</v>
      </c>
      <c r="C50">
        <v>6.5000000000000002E-2</v>
      </c>
      <c r="D50">
        <v>154</v>
      </c>
      <c r="E50">
        <v>3</v>
      </c>
      <c r="F50">
        <v>0</v>
      </c>
      <c r="G50">
        <v>42</v>
      </c>
      <c r="H50">
        <v>13</v>
      </c>
      <c r="I50">
        <v>2</v>
      </c>
      <c r="J50">
        <v>1</v>
      </c>
      <c r="K50">
        <v>165</v>
      </c>
      <c r="L50">
        <v>0</v>
      </c>
      <c r="M50">
        <v>1</v>
      </c>
      <c r="N50">
        <v>1</v>
      </c>
      <c r="O50">
        <v>0</v>
      </c>
      <c r="P50">
        <v>0.39084312694311191</v>
      </c>
      <c r="Q50">
        <v>0.39084312694311191</v>
      </c>
      <c r="R50">
        <v>0.60915687305688815</v>
      </c>
      <c r="S50">
        <v>-0.49567945321674645</v>
      </c>
      <c r="T50">
        <v>100</v>
      </c>
      <c r="U50">
        <v>0.64161325962189664</v>
      </c>
      <c r="AV50">
        <v>0.55163957784554107</v>
      </c>
      <c r="AW50">
        <v>0</v>
      </c>
      <c r="AX50">
        <v>1</v>
      </c>
      <c r="AY50">
        <v>31</v>
      </c>
      <c r="AZ50">
        <v>15</v>
      </c>
      <c r="BA50">
        <v>0.42592592592592593</v>
      </c>
      <c r="BB50">
        <v>0.84375</v>
      </c>
      <c r="BC50">
        <v>1.5624999999999976E-2</v>
      </c>
    </row>
    <row r="51" spans="1:55" x14ac:dyDescent="0.45">
      <c r="A51">
        <v>9.3000000000000007</v>
      </c>
      <c r="B51">
        <v>55</v>
      </c>
      <c r="C51">
        <v>8.5000000000000006E-2</v>
      </c>
      <c r="D51">
        <v>125</v>
      </c>
      <c r="E51">
        <v>7</v>
      </c>
      <c r="F51">
        <v>0</v>
      </c>
      <c r="G51">
        <v>38</v>
      </c>
      <c r="H51">
        <v>4</v>
      </c>
      <c r="I51">
        <v>5</v>
      </c>
      <c r="J51">
        <v>0</v>
      </c>
      <c r="K51">
        <v>169</v>
      </c>
      <c r="L51">
        <v>1</v>
      </c>
      <c r="M51">
        <v>0</v>
      </c>
      <c r="N51">
        <v>1</v>
      </c>
      <c r="O51">
        <v>1</v>
      </c>
      <c r="P51">
        <v>0.78758578267769475</v>
      </c>
      <c r="Q51">
        <v>0.78758578267769475</v>
      </c>
      <c r="R51">
        <v>0.21241421732230525</v>
      </c>
      <c r="S51">
        <v>-0.23878298383045815</v>
      </c>
      <c r="T51">
        <v>100</v>
      </c>
      <c r="U51">
        <v>0.26970296060972948</v>
      </c>
      <c r="AV51">
        <v>0.55614386474455557</v>
      </c>
      <c r="AW51">
        <v>1</v>
      </c>
      <c r="AX51">
        <v>0</v>
      </c>
      <c r="AY51">
        <v>32</v>
      </c>
      <c r="AZ51">
        <v>15</v>
      </c>
      <c r="BA51">
        <v>0.40740740740740744</v>
      </c>
      <c r="BB51">
        <v>0.84375</v>
      </c>
      <c r="BC51">
        <v>0</v>
      </c>
    </row>
    <row r="52" spans="1:55" x14ac:dyDescent="0.45">
      <c r="A52">
        <v>9.4</v>
      </c>
      <c r="B52">
        <v>44</v>
      </c>
      <c r="C52">
        <v>2.3239999999999998</v>
      </c>
      <c r="D52">
        <v>97</v>
      </c>
      <c r="E52">
        <v>2</v>
      </c>
      <c r="F52">
        <v>0</v>
      </c>
      <c r="G52">
        <v>49</v>
      </c>
      <c r="H52">
        <v>19</v>
      </c>
      <c r="I52">
        <v>3</v>
      </c>
      <c r="J52">
        <v>1</v>
      </c>
      <c r="K52">
        <v>179</v>
      </c>
      <c r="L52">
        <v>1</v>
      </c>
      <c r="M52">
        <v>0</v>
      </c>
      <c r="N52">
        <v>1</v>
      </c>
      <c r="O52">
        <v>1</v>
      </c>
      <c r="P52">
        <v>0.56381471621844592</v>
      </c>
      <c r="Q52">
        <v>0.56381471621844592</v>
      </c>
      <c r="R52">
        <v>0.43618528378155408</v>
      </c>
      <c r="S52">
        <v>-0.57302959880090265</v>
      </c>
      <c r="T52">
        <v>100</v>
      </c>
      <c r="U52">
        <v>0.7736323143657664</v>
      </c>
      <c r="AV52">
        <v>0.56201533184365704</v>
      </c>
      <c r="AW52">
        <v>0</v>
      </c>
      <c r="AX52">
        <v>1</v>
      </c>
      <c r="AY52">
        <v>32</v>
      </c>
      <c r="AZ52">
        <v>16</v>
      </c>
      <c r="BA52">
        <v>0.40740740740740744</v>
      </c>
      <c r="BB52">
        <v>0.83333333333333337</v>
      </c>
      <c r="BC52">
        <v>1.5432098765432167E-2</v>
      </c>
    </row>
    <row r="53" spans="1:55" x14ac:dyDescent="0.45">
      <c r="A53">
        <v>9.4</v>
      </c>
      <c r="B53">
        <v>49</v>
      </c>
      <c r="C53">
        <v>1.248</v>
      </c>
      <c r="D53">
        <v>92</v>
      </c>
      <c r="E53">
        <v>2</v>
      </c>
      <c r="F53">
        <v>0</v>
      </c>
      <c r="G53">
        <v>53</v>
      </c>
      <c r="H53">
        <v>12</v>
      </c>
      <c r="I53">
        <v>4</v>
      </c>
      <c r="J53">
        <v>0</v>
      </c>
      <c r="K53">
        <v>182</v>
      </c>
      <c r="L53">
        <v>0</v>
      </c>
      <c r="M53">
        <v>1</v>
      </c>
      <c r="N53">
        <v>1</v>
      </c>
      <c r="O53">
        <v>0</v>
      </c>
      <c r="P53">
        <v>0.50237325479522454</v>
      </c>
      <c r="Q53">
        <v>0.50237325479522454</v>
      </c>
      <c r="R53">
        <v>0.49762674520477546</v>
      </c>
      <c r="S53">
        <v>-0.69790499059968103</v>
      </c>
      <c r="T53">
        <v>0</v>
      </c>
      <c r="U53">
        <v>1.0095382927790504</v>
      </c>
      <c r="AV53">
        <v>0.56277947901887138</v>
      </c>
      <c r="AW53">
        <v>1</v>
      </c>
      <c r="AX53">
        <v>0</v>
      </c>
      <c r="AY53">
        <v>33</v>
      </c>
      <c r="AZ53">
        <v>16</v>
      </c>
      <c r="BA53">
        <v>0.38888888888888884</v>
      </c>
      <c r="BB53">
        <v>0.83333333333333337</v>
      </c>
      <c r="BC53">
        <v>0</v>
      </c>
    </row>
    <row r="54" spans="1:55" x14ac:dyDescent="0.45">
      <c r="A54">
        <v>9.4</v>
      </c>
      <c r="B54">
        <v>50</v>
      </c>
      <c r="C54">
        <v>1.5449999999999999</v>
      </c>
      <c r="D54">
        <v>102</v>
      </c>
      <c r="E54">
        <v>3</v>
      </c>
      <c r="F54">
        <v>0</v>
      </c>
      <c r="G54">
        <v>41</v>
      </c>
      <c r="H54">
        <v>10</v>
      </c>
      <c r="I54">
        <v>3</v>
      </c>
      <c r="J54">
        <v>1</v>
      </c>
      <c r="K54">
        <v>169</v>
      </c>
      <c r="L54">
        <v>1</v>
      </c>
      <c r="M54">
        <v>0</v>
      </c>
      <c r="N54">
        <v>1</v>
      </c>
      <c r="O54">
        <v>1</v>
      </c>
      <c r="P54">
        <v>0.35609380325651274</v>
      </c>
      <c r="Q54">
        <v>0.35609380325651274</v>
      </c>
      <c r="R54">
        <v>0.64390619674348726</v>
      </c>
      <c r="S54">
        <v>-1.032561090544529</v>
      </c>
      <c r="T54">
        <v>0</v>
      </c>
      <c r="U54">
        <v>1.8082488121245075</v>
      </c>
      <c r="AV54">
        <v>0.56381471621844592</v>
      </c>
      <c r="AW54">
        <v>0</v>
      </c>
      <c r="AX54">
        <v>1</v>
      </c>
      <c r="AY54">
        <v>33</v>
      </c>
      <c r="AZ54">
        <v>17</v>
      </c>
      <c r="BA54">
        <v>0.38888888888888884</v>
      </c>
      <c r="BB54">
        <v>0.82291666666666663</v>
      </c>
      <c r="BC54">
        <v>0</v>
      </c>
    </row>
    <row r="55" spans="1:55" x14ac:dyDescent="0.45">
      <c r="A55">
        <v>9.4</v>
      </c>
      <c r="B55">
        <v>55</v>
      </c>
      <c r="C55">
        <v>0.65500000000000003</v>
      </c>
      <c r="D55">
        <v>150</v>
      </c>
      <c r="E55">
        <v>3</v>
      </c>
      <c r="F55">
        <v>0</v>
      </c>
      <c r="G55">
        <v>37</v>
      </c>
      <c r="H55">
        <v>9</v>
      </c>
      <c r="I55">
        <v>2</v>
      </c>
      <c r="J55">
        <v>0</v>
      </c>
      <c r="K55">
        <v>168</v>
      </c>
      <c r="L55">
        <v>1</v>
      </c>
      <c r="M55">
        <v>0</v>
      </c>
      <c r="N55">
        <v>1</v>
      </c>
      <c r="O55">
        <v>1</v>
      </c>
      <c r="P55">
        <v>0.83000489903695962</v>
      </c>
      <c r="Q55">
        <v>0.83000489903695962</v>
      </c>
      <c r="R55">
        <v>0.16999510096304038</v>
      </c>
      <c r="S55">
        <v>-0.18632367575474465</v>
      </c>
      <c r="T55">
        <v>100</v>
      </c>
      <c r="U55">
        <v>0.20481216575984401</v>
      </c>
      <c r="AV55">
        <v>0.56445042179085125</v>
      </c>
      <c r="AW55">
        <v>0</v>
      </c>
      <c r="AX55">
        <v>1</v>
      </c>
      <c r="AY55">
        <v>33</v>
      </c>
      <c r="AZ55">
        <v>18</v>
      </c>
      <c r="BA55">
        <v>0.38888888888888884</v>
      </c>
      <c r="BB55">
        <v>0.8125</v>
      </c>
      <c r="BC55">
        <v>1.5046296296296273E-2</v>
      </c>
    </row>
    <row r="56" spans="1:55" x14ac:dyDescent="0.45">
      <c r="A56">
        <v>9.5</v>
      </c>
      <c r="B56">
        <v>44</v>
      </c>
      <c r="C56">
        <v>0.19600000000000001</v>
      </c>
      <c r="D56">
        <v>49</v>
      </c>
      <c r="E56">
        <v>3</v>
      </c>
      <c r="F56">
        <v>0</v>
      </c>
      <c r="G56">
        <v>33</v>
      </c>
      <c r="H56">
        <v>12</v>
      </c>
      <c r="I56">
        <v>2</v>
      </c>
      <c r="J56">
        <v>0</v>
      </c>
      <c r="K56">
        <v>189</v>
      </c>
      <c r="L56">
        <v>1</v>
      </c>
      <c r="M56">
        <v>0</v>
      </c>
      <c r="N56">
        <v>1</v>
      </c>
      <c r="O56">
        <v>1</v>
      </c>
      <c r="P56">
        <v>0.81815296846047458</v>
      </c>
      <c r="Q56">
        <v>0.81815296846047458</v>
      </c>
      <c r="R56">
        <v>0.18184703153952542</v>
      </c>
      <c r="S56">
        <v>-0.2007059568543578</v>
      </c>
      <c r="T56">
        <v>100</v>
      </c>
      <c r="U56">
        <v>0.22226532023920725</v>
      </c>
      <c r="AV56">
        <v>0.56532163482253861</v>
      </c>
      <c r="AW56">
        <v>1</v>
      </c>
      <c r="AX56">
        <v>0</v>
      </c>
      <c r="AY56">
        <v>34</v>
      </c>
      <c r="AZ56">
        <v>18</v>
      </c>
      <c r="BA56">
        <v>0.37037037037037035</v>
      </c>
      <c r="BB56">
        <v>0.8125</v>
      </c>
      <c r="BC56">
        <v>1.5046296296296273E-2</v>
      </c>
    </row>
    <row r="57" spans="1:55" x14ac:dyDescent="0.45">
      <c r="A57">
        <v>9.5</v>
      </c>
      <c r="B57">
        <v>53</v>
      </c>
      <c r="C57">
        <v>1.2949999999999999</v>
      </c>
      <c r="D57">
        <v>110</v>
      </c>
      <c r="E57">
        <v>1</v>
      </c>
      <c r="F57">
        <v>0</v>
      </c>
      <c r="G57">
        <v>40</v>
      </c>
      <c r="H57">
        <v>8</v>
      </c>
      <c r="I57">
        <v>3</v>
      </c>
      <c r="J57">
        <v>1</v>
      </c>
      <c r="K57">
        <v>182</v>
      </c>
      <c r="L57">
        <v>1</v>
      </c>
      <c r="M57">
        <v>0</v>
      </c>
      <c r="N57">
        <v>1</v>
      </c>
      <c r="O57">
        <v>1</v>
      </c>
      <c r="P57">
        <v>0.3621706224048426</v>
      </c>
      <c r="Q57">
        <v>0.3621706224048426</v>
      </c>
      <c r="R57">
        <v>0.63782937759515734</v>
      </c>
      <c r="S57">
        <v>-1.0156398455886277</v>
      </c>
      <c r="T57">
        <v>0</v>
      </c>
      <c r="U57">
        <v>1.761129528838971</v>
      </c>
      <c r="AV57">
        <v>0.56788056710975732</v>
      </c>
      <c r="AW57">
        <v>1</v>
      </c>
      <c r="AX57">
        <v>0</v>
      </c>
      <c r="AY57">
        <v>35</v>
      </c>
      <c r="AZ57">
        <v>18</v>
      </c>
      <c r="BA57">
        <v>0.35185185185185186</v>
      </c>
      <c r="BB57">
        <v>0.8125</v>
      </c>
      <c r="BC57">
        <v>0</v>
      </c>
    </row>
    <row r="58" spans="1:55" x14ac:dyDescent="0.45">
      <c r="A58">
        <v>9.5</v>
      </c>
      <c r="B58">
        <v>62</v>
      </c>
      <c r="C58">
        <v>0.73399999999999999</v>
      </c>
      <c r="D58">
        <v>152</v>
      </c>
      <c r="E58">
        <v>3</v>
      </c>
      <c r="F58">
        <v>0</v>
      </c>
      <c r="G58">
        <v>44</v>
      </c>
      <c r="H58">
        <v>5</v>
      </c>
      <c r="I58">
        <v>3</v>
      </c>
      <c r="J58">
        <v>0</v>
      </c>
      <c r="K58">
        <v>169</v>
      </c>
      <c r="L58">
        <v>1</v>
      </c>
      <c r="M58">
        <v>0</v>
      </c>
      <c r="N58">
        <v>1</v>
      </c>
      <c r="O58">
        <v>1</v>
      </c>
      <c r="P58">
        <v>0.6719232122255111</v>
      </c>
      <c r="Q58">
        <v>0.6719232122255111</v>
      </c>
      <c r="R58">
        <v>0.3280767877744889</v>
      </c>
      <c r="S58">
        <v>-0.39761121250957898</v>
      </c>
      <c r="T58">
        <v>100</v>
      </c>
      <c r="U58">
        <v>0.4882652984823207</v>
      </c>
      <c r="AV58">
        <v>0.56809206046189287</v>
      </c>
      <c r="AW58">
        <v>0</v>
      </c>
      <c r="AX58">
        <v>1</v>
      </c>
      <c r="AY58">
        <v>35</v>
      </c>
      <c r="AZ58">
        <v>19</v>
      </c>
      <c r="BA58">
        <v>0.35185185185185186</v>
      </c>
      <c r="BB58">
        <v>0.80208333333333337</v>
      </c>
      <c r="BC58">
        <v>0</v>
      </c>
    </row>
    <row r="59" spans="1:55" x14ac:dyDescent="0.45">
      <c r="A59">
        <v>9.6</v>
      </c>
      <c r="B59">
        <v>51</v>
      </c>
      <c r="C59">
        <v>0.498</v>
      </c>
      <c r="D59">
        <v>31</v>
      </c>
      <c r="E59">
        <v>4</v>
      </c>
      <c r="F59">
        <v>0</v>
      </c>
      <c r="G59">
        <v>30</v>
      </c>
      <c r="H59">
        <v>5</v>
      </c>
      <c r="I59">
        <v>2</v>
      </c>
      <c r="J59">
        <v>0</v>
      </c>
      <c r="K59">
        <v>187</v>
      </c>
      <c r="L59">
        <v>1</v>
      </c>
      <c r="M59">
        <v>0</v>
      </c>
      <c r="N59">
        <v>1</v>
      </c>
      <c r="O59">
        <v>1</v>
      </c>
      <c r="P59">
        <v>0.80734421717585292</v>
      </c>
      <c r="Q59">
        <v>0.80734421717585292</v>
      </c>
      <c r="R59">
        <v>0.19265578282414708</v>
      </c>
      <c r="S59">
        <v>-0.21400516240282874</v>
      </c>
      <c r="T59">
        <v>100</v>
      </c>
      <c r="U59">
        <v>0.23862904907905405</v>
      </c>
      <c r="AV59">
        <v>0.577190992405898</v>
      </c>
      <c r="AW59">
        <v>0</v>
      </c>
      <c r="AX59">
        <v>1</v>
      </c>
      <c r="AY59">
        <v>35</v>
      </c>
      <c r="AZ59">
        <v>20</v>
      </c>
      <c r="BA59">
        <v>0.35185185185185186</v>
      </c>
      <c r="BB59">
        <v>0.79166666666666663</v>
      </c>
      <c r="BC59">
        <v>0</v>
      </c>
    </row>
    <row r="60" spans="1:55" x14ac:dyDescent="0.45">
      <c r="A60">
        <v>9.6999999999999993</v>
      </c>
      <c r="B60">
        <v>46</v>
      </c>
      <c r="C60">
        <v>1.9630000000000001</v>
      </c>
      <c r="D60">
        <v>113</v>
      </c>
      <c r="E60">
        <v>4</v>
      </c>
      <c r="F60">
        <v>0</v>
      </c>
      <c r="G60">
        <v>28</v>
      </c>
      <c r="H60">
        <v>10</v>
      </c>
      <c r="I60">
        <v>1</v>
      </c>
      <c r="J60">
        <v>0</v>
      </c>
      <c r="K60">
        <v>181</v>
      </c>
      <c r="L60">
        <v>1</v>
      </c>
      <c r="M60">
        <v>0</v>
      </c>
      <c r="N60">
        <v>1</v>
      </c>
      <c r="O60">
        <v>1</v>
      </c>
      <c r="P60">
        <v>0.97987758198293406</v>
      </c>
      <c r="Q60">
        <v>0.97987758198293406</v>
      </c>
      <c r="R60">
        <v>2.0122418017065935E-2</v>
      </c>
      <c r="S60">
        <v>-2.032763146416057E-2</v>
      </c>
      <c r="T60">
        <v>100</v>
      </c>
      <c r="U60">
        <v>2.0535644846925782E-2</v>
      </c>
      <c r="AV60">
        <v>0.58411459911738339</v>
      </c>
      <c r="AW60">
        <v>0</v>
      </c>
      <c r="AX60">
        <v>1</v>
      </c>
      <c r="AY60">
        <v>35</v>
      </c>
      <c r="AZ60">
        <v>21</v>
      </c>
      <c r="BA60">
        <v>0.35185185185185186</v>
      </c>
      <c r="BB60">
        <v>0.78125</v>
      </c>
      <c r="BC60">
        <v>0</v>
      </c>
    </row>
    <row r="61" spans="1:55" x14ac:dyDescent="0.45">
      <c r="A61">
        <v>9.6999999999999993</v>
      </c>
      <c r="B61">
        <v>54</v>
      </c>
      <c r="C61">
        <v>0.626</v>
      </c>
      <c r="D61">
        <v>51</v>
      </c>
      <c r="E61">
        <v>2</v>
      </c>
      <c r="F61">
        <v>0</v>
      </c>
      <c r="G61">
        <v>38</v>
      </c>
      <c r="H61">
        <v>8</v>
      </c>
      <c r="I61">
        <v>3</v>
      </c>
      <c r="J61">
        <v>0</v>
      </c>
      <c r="K61">
        <v>193</v>
      </c>
      <c r="L61">
        <v>1</v>
      </c>
      <c r="M61">
        <v>0</v>
      </c>
      <c r="N61">
        <v>1</v>
      </c>
      <c r="O61">
        <v>1</v>
      </c>
      <c r="P61">
        <v>0.73391123725421437</v>
      </c>
      <c r="Q61">
        <v>0.73391123725421437</v>
      </c>
      <c r="R61">
        <v>0.26608876274578563</v>
      </c>
      <c r="S61">
        <v>-0.30936718785163425</v>
      </c>
      <c r="T61">
        <v>100</v>
      </c>
      <c r="U61">
        <v>0.36256259509161459</v>
      </c>
      <c r="AV61">
        <v>0.58460978264020946</v>
      </c>
      <c r="AW61">
        <v>0</v>
      </c>
      <c r="AX61">
        <v>1</v>
      </c>
      <c r="AY61">
        <v>35</v>
      </c>
      <c r="AZ61">
        <v>22</v>
      </c>
      <c r="BA61">
        <v>0.35185185185185186</v>
      </c>
      <c r="BB61">
        <v>0.77083333333333337</v>
      </c>
      <c r="BC61">
        <v>1.427469135802467E-2</v>
      </c>
    </row>
    <row r="62" spans="1:55" x14ac:dyDescent="0.45">
      <c r="A62">
        <v>9.6999999999999993</v>
      </c>
      <c r="B62">
        <v>55</v>
      </c>
      <c r="C62">
        <v>1.3839999999999999</v>
      </c>
      <c r="D62">
        <v>33</v>
      </c>
      <c r="E62">
        <v>2</v>
      </c>
      <c r="F62">
        <v>0</v>
      </c>
      <c r="G62">
        <v>27</v>
      </c>
      <c r="H62">
        <v>10</v>
      </c>
      <c r="I62">
        <v>1</v>
      </c>
      <c r="J62">
        <v>1</v>
      </c>
      <c r="K62">
        <v>192</v>
      </c>
      <c r="L62">
        <v>1</v>
      </c>
      <c r="M62">
        <v>0</v>
      </c>
      <c r="N62">
        <v>1</v>
      </c>
      <c r="O62">
        <v>1</v>
      </c>
      <c r="P62">
        <v>0.79408076213579892</v>
      </c>
      <c r="Q62">
        <v>0.79408076213579892</v>
      </c>
      <c r="R62">
        <v>0.20591923786420108</v>
      </c>
      <c r="S62">
        <v>-0.23057010737140504</v>
      </c>
      <c r="T62">
        <v>100</v>
      </c>
      <c r="U62">
        <v>0.25931775164827126</v>
      </c>
      <c r="AV62">
        <v>0.58625102201699386</v>
      </c>
      <c r="AW62">
        <v>1</v>
      </c>
      <c r="AX62">
        <v>0</v>
      </c>
      <c r="AY62">
        <v>36</v>
      </c>
      <c r="AZ62">
        <v>22</v>
      </c>
      <c r="BA62">
        <v>0.33333333333333337</v>
      </c>
      <c r="BB62">
        <v>0.77083333333333337</v>
      </c>
      <c r="BC62">
        <v>0</v>
      </c>
    </row>
    <row r="63" spans="1:55" x14ac:dyDescent="0.45">
      <c r="A63">
        <v>9.6999999999999993</v>
      </c>
      <c r="B63">
        <v>62</v>
      </c>
      <c r="C63">
        <v>1.1519999999999999</v>
      </c>
      <c r="D63">
        <v>106</v>
      </c>
      <c r="E63">
        <v>2</v>
      </c>
      <c r="F63">
        <v>1</v>
      </c>
      <c r="G63">
        <v>42</v>
      </c>
      <c r="H63">
        <v>8</v>
      </c>
      <c r="I63">
        <v>3</v>
      </c>
      <c r="J63">
        <v>0</v>
      </c>
      <c r="K63">
        <v>178</v>
      </c>
      <c r="L63">
        <v>1</v>
      </c>
      <c r="M63">
        <v>0</v>
      </c>
      <c r="N63">
        <v>1</v>
      </c>
      <c r="O63">
        <v>1</v>
      </c>
      <c r="P63">
        <v>0.62131440871229004</v>
      </c>
      <c r="Q63">
        <v>0.62131440871229004</v>
      </c>
      <c r="R63">
        <v>0.37868559128770996</v>
      </c>
      <c r="S63">
        <v>-0.4759180309496453</v>
      </c>
      <c r="T63">
        <v>100</v>
      </c>
      <c r="U63">
        <v>0.60949108209571012</v>
      </c>
      <c r="AV63">
        <v>0.60102297989349562</v>
      </c>
      <c r="AW63">
        <v>0</v>
      </c>
      <c r="AX63">
        <v>1</v>
      </c>
      <c r="AY63">
        <v>36</v>
      </c>
      <c r="AZ63">
        <v>23</v>
      </c>
      <c r="BA63">
        <v>0.33333333333333337</v>
      </c>
      <c r="BB63">
        <v>0.76041666666666663</v>
      </c>
      <c r="BC63">
        <v>1.4081790123456853E-2</v>
      </c>
    </row>
    <row r="64" spans="1:55" x14ac:dyDescent="0.45">
      <c r="A64">
        <v>9.8000000000000007</v>
      </c>
      <c r="B64">
        <v>62</v>
      </c>
      <c r="C64">
        <v>0.58799999999999997</v>
      </c>
      <c r="D64">
        <v>136</v>
      </c>
      <c r="E64">
        <v>4</v>
      </c>
      <c r="F64">
        <v>1</v>
      </c>
      <c r="G64">
        <v>41</v>
      </c>
      <c r="H64">
        <v>10</v>
      </c>
      <c r="I64">
        <v>3</v>
      </c>
      <c r="J64">
        <v>1</v>
      </c>
      <c r="K64">
        <v>167</v>
      </c>
      <c r="L64">
        <v>1</v>
      </c>
      <c r="M64">
        <v>0</v>
      </c>
      <c r="N64">
        <v>1</v>
      </c>
      <c r="O64">
        <v>1</v>
      </c>
      <c r="P64">
        <v>0.33088625459282828</v>
      </c>
      <c r="Q64">
        <v>0.33088625459282828</v>
      </c>
      <c r="R64">
        <v>0.66911374540717172</v>
      </c>
      <c r="S64">
        <v>-1.1059806043769278</v>
      </c>
      <c r="T64">
        <v>0</v>
      </c>
      <c r="U64">
        <v>2.0221865856306085</v>
      </c>
      <c r="AV64">
        <v>0.61628024154418282</v>
      </c>
      <c r="AW64">
        <v>1</v>
      </c>
      <c r="AX64">
        <v>0</v>
      </c>
      <c r="AY64">
        <v>37</v>
      </c>
      <c r="AZ64">
        <v>23</v>
      </c>
      <c r="BA64">
        <v>0.31481481481481477</v>
      </c>
      <c r="BB64">
        <v>0.76041666666666663</v>
      </c>
      <c r="BC64">
        <v>0</v>
      </c>
    </row>
    <row r="65" spans="1:55" x14ac:dyDescent="0.45">
      <c r="A65">
        <v>9.8000000000000007</v>
      </c>
      <c r="B65">
        <v>64</v>
      </c>
      <c r="C65">
        <v>1.5389999999999999</v>
      </c>
      <c r="D65">
        <v>115</v>
      </c>
      <c r="E65">
        <v>4</v>
      </c>
      <c r="F65">
        <v>1</v>
      </c>
      <c r="G65">
        <v>36</v>
      </c>
      <c r="H65">
        <v>8</v>
      </c>
      <c r="I65">
        <v>2</v>
      </c>
      <c r="J65">
        <v>1</v>
      </c>
      <c r="K65">
        <v>183</v>
      </c>
      <c r="L65">
        <v>1</v>
      </c>
      <c r="M65">
        <v>0</v>
      </c>
      <c r="N65">
        <v>1</v>
      </c>
      <c r="O65">
        <v>1</v>
      </c>
      <c r="P65">
        <v>0.77972717796778601</v>
      </c>
      <c r="Q65">
        <v>0.77972717796778601</v>
      </c>
      <c r="R65">
        <v>0.22027282203221399</v>
      </c>
      <c r="S65">
        <v>-0.24881119231910759</v>
      </c>
      <c r="T65">
        <v>100</v>
      </c>
      <c r="U65">
        <v>0.28249986438373759</v>
      </c>
      <c r="AV65">
        <v>0.61856917632732689</v>
      </c>
      <c r="AW65">
        <v>0</v>
      </c>
      <c r="AX65">
        <v>1</v>
      </c>
      <c r="AY65">
        <v>37</v>
      </c>
      <c r="AZ65">
        <v>24</v>
      </c>
      <c r="BA65">
        <v>0.31481481481481477</v>
      </c>
      <c r="BB65">
        <v>0.75</v>
      </c>
      <c r="BC65">
        <v>0</v>
      </c>
    </row>
    <row r="66" spans="1:55" x14ac:dyDescent="0.45">
      <c r="A66">
        <v>10</v>
      </c>
      <c r="B66">
        <v>55</v>
      </c>
      <c r="C66">
        <v>1.1679999999999999</v>
      </c>
      <c r="D66">
        <v>120</v>
      </c>
      <c r="E66">
        <v>3</v>
      </c>
      <c r="F66">
        <v>0</v>
      </c>
      <c r="G66">
        <v>52</v>
      </c>
      <c r="H66">
        <v>10</v>
      </c>
      <c r="I66">
        <v>3</v>
      </c>
      <c r="J66">
        <v>0</v>
      </c>
      <c r="K66">
        <v>182</v>
      </c>
      <c r="L66">
        <v>1</v>
      </c>
      <c r="M66">
        <v>0</v>
      </c>
      <c r="N66">
        <v>1</v>
      </c>
      <c r="O66">
        <v>1</v>
      </c>
      <c r="P66">
        <v>0.69441166127364562</v>
      </c>
      <c r="Q66">
        <v>0.69441166127364562</v>
      </c>
      <c r="R66">
        <v>0.30558833872635438</v>
      </c>
      <c r="S66">
        <v>-0.36469032246818123</v>
      </c>
      <c r="T66">
        <v>100</v>
      </c>
      <c r="U66">
        <v>0.4400679823922653</v>
      </c>
      <c r="AV66">
        <v>0.62131440871229004</v>
      </c>
      <c r="AW66">
        <v>0</v>
      </c>
      <c r="AX66">
        <v>1</v>
      </c>
      <c r="AY66">
        <v>37</v>
      </c>
      <c r="AZ66">
        <v>25</v>
      </c>
      <c r="BA66">
        <v>0.31481481481481477</v>
      </c>
      <c r="BB66">
        <v>0.73958333333333326</v>
      </c>
      <c r="BC66">
        <v>0</v>
      </c>
    </row>
    <row r="67" spans="1:55" x14ac:dyDescent="0.45">
      <c r="A67">
        <v>10.3</v>
      </c>
      <c r="B67">
        <v>49</v>
      </c>
      <c r="C67">
        <v>1.881</v>
      </c>
      <c r="D67">
        <v>46</v>
      </c>
      <c r="E67">
        <v>1</v>
      </c>
      <c r="F67">
        <v>1</v>
      </c>
      <c r="G67">
        <v>46</v>
      </c>
      <c r="H67">
        <v>9</v>
      </c>
      <c r="I67">
        <v>3</v>
      </c>
      <c r="J67">
        <v>0</v>
      </c>
      <c r="K67">
        <v>194</v>
      </c>
      <c r="L67">
        <v>0</v>
      </c>
      <c r="M67">
        <v>1</v>
      </c>
      <c r="N67">
        <v>1</v>
      </c>
      <c r="O67">
        <v>0</v>
      </c>
      <c r="P67">
        <v>0.44832744893899629</v>
      </c>
      <c r="Q67">
        <v>0.44832744893899629</v>
      </c>
      <c r="R67">
        <v>0.55167255106100366</v>
      </c>
      <c r="S67">
        <v>-0.59480061332013356</v>
      </c>
      <c r="T67">
        <v>100</v>
      </c>
      <c r="U67">
        <v>0.81266948677571693</v>
      </c>
      <c r="AV67">
        <v>0.62216720312390716</v>
      </c>
      <c r="AW67">
        <v>0</v>
      </c>
      <c r="AX67">
        <v>1</v>
      </c>
      <c r="AY67">
        <v>37</v>
      </c>
      <c r="AZ67">
        <v>26</v>
      </c>
      <c r="BA67">
        <v>0.31481481481481477</v>
      </c>
      <c r="BB67">
        <v>0.72916666666666674</v>
      </c>
      <c r="BC67">
        <v>0</v>
      </c>
    </row>
    <row r="68" spans="1:55" x14ac:dyDescent="0.45">
      <c r="A68">
        <v>10.3</v>
      </c>
      <c r="B68">
        <v>56</v>
      </c>
      <c r="C68">
        <v>0.29199999999999998</v>
      </c>
      <c r="D68">
        <v>47</v>
      </c>
      <c r="E68">
        <v>3</v>
      </c>
      <c r="F68">
        <v>0</v>
      </c>
      <c r="G68">
        <v>34</v>
      </c>
      <c r="H68">
        <v>9</v>
      </c>
      <c r="I68">
        <v>2</v>
      </c>
      <c r="J68">
        <v>0</v>
      </c>
      <c r="K68">
        <v>186</v>
      </c>
      <c r="L68">
        <v>1</v>
      </c>
      <c r="M68">
        <v>0</v>
      </c>
      <c r="N68">
        <v>1</v>
      </c>
      <c r="O68">
        <v>1</v>
      </c>
      <c r="P68">
        <v>0.76637244212300937</v>
      </c>
      <c r="Q68">
        <v>0.76637244212300937</v>
      </c>
      <c r="R68">
        <v>0.23362755787699063</v>
      </c>
      <c r="S68">
        <v>-0.26608701053589801</v>
      </c>
      <c r="T68">
        <v>100</v>
      </c>
      <c r="U68">
        <v>0.30484858932269826</v>
      </c>
      <c r="AV68">
        <v>0.62445936365137311</v>
      </c>
      <c r="AW68">
        <v>0</v>
      </c>
      <c r="AX68">
        <v>1</v>
      </c>
      <c r="AY68">
        <v>37</v>
      </c>
      <c r="AZ68">
        <v>27</v>
      </c>
      <c r="BA68">
        <v>0.31481481481481477</v>
      </c>
      <c r="BB68">
        <v>0.71875</v>
      </c>
      <c r="BC68">
        <v>1.3310185185185164E-2</v>
      </c>
    </row>
    <row r="69" spans="1:55" x14ac:dyDescent="0.45">
      <c r="A69">
        <v>10.3</v>
      </c>
      <c r="B69">
        <v>65</v>
      </c>
      <c r="C69">
        <v>2.1440000000000001</v>
      </c>
      <c r="D69">
        <v>97</v>
      </c>
      <c r="E69">
        <v>2</v>
      </c>
      <c r="F69">
        <v>0</v>
      </c>
      <c r="G69">
        <v>32</v>
      </c>
      <c r="H69">
        <v>8</v>
      </c>
      <c r="I69">
        <v>2</v>
      </c>
      <c r="J69">
        <v>1</v>
      </c>
      <c r="K69">
        <v>180</v>
      </c>
      <c r="L69">
        <v>1</v>
      </c>
      <c r="M69">
        <v>0</v>
      </c>
      <c r="N69">
        <v>1</v>
      </c>
      <c r="O69">
        <v>1</v>
      </c>
      <c r="P69">
        <v>0.79467740149430521</v>
      </c>
      <c r="Q69">
        <v>0.79467740149430521</v>
      </c>
      <c r="R69">
        <v>0.20532259850569479</v>
      </c>
      <c r="S69">
        <v>-0.22981903096441955</v>
      </c>
      <c r="T69">
        <v>100</v>
      </c>
      <c r="U69">
        <v>0.25837226290770032</v>
      </c>
      <c r="AV69">
        <v>0.62747566271299637</v>
      </c>
      <c r="AW69">
        <v>1</v>
      </c>
      <c r="AX69">
        <v>0</v>
      </c>
      <c r="AY69">
        <v>38</v>
      </c>
      <c r="AZ69">
        <v>27</v>
      </c>
      <c r="BA69">
        <v>0.29629629629629628</v>
      </c>
      <c r="BB69">
        <v>0.71875</v>
      </c>
      <c r="BC69">
        <v>0</v>
      </c>
    </row>
    <row r="70" spans="1:55" x14ac:dyDescent="0.45">
      <c r="A70">
        <v>10.4</v>
      </c>
      <c r="B70">
        <v>51</v>
      </c>
      <c r="C70">
        <v>0.63600000000000001</v>
      </c>
      <c r="D70">
        <v>118</v>
      </c>
      <c r="E70">
        <v>3</v>
      </c>
      <c r="F70">
        <v>0</v>
      </c>
      <c r="G70">
        <v>32</v>
      </c>
      <c r="H70">
        <v>10</v>
      </c>
      <c r="I70">
        <v>2</v>
      </c>
      <c r="J70">
        <v>1</v>
      </c>
      <c r="K70">
        <v>180</v>
      </c>
      <c r="L70">
        <v>1</v>
      </c>
      <c r="M70">
        <v>0</v>
      </c>
      <c r="N70">
        <v>1</v>
      </c>
      <c r="O70">
        <v>1</v>
      </c>
      <c r="P70">
        <v>0.62216720312390716</v>
      </c>
      <c r="Q70">
        <v>0.62216720312390716</v>
      </c>
      <c r="R70">
        <v>0.37783279687609284</v>
      </c>
      <c r="S70">
        <v>-0.47454640705557194</v>
      </c>
      <c r="T70">
        <v>100</v>
      </c>
      <c r="U70">
        <v>0.60728497898794886</v>
      </c>
      <c r="AV70">
        <v>0.63512283666904823</v>
      </c>
      <c r="AW70">
        <v>0</v>
      </c>
      <c r="AX70">
        <v>1</v>
      </c>
      <c r="AY70">
        <v>38</v>
      </c>
      <c r="AZ70">
        <v>28</v>
      </c>
      <c r="BA70">
        <v>0.29629629629629628</v>
      </c>
      <c r="BB70">
        <v>0.70833333333333326</v>
      </c>
      <c r="BC70">
        <v>0</v>
      </c>
    </row>
    <row r="71" spans="1:55" x14ac:dyDescent="0.45">
      <c r="A71">
        <v>10.4</v>
      </c>
      <c r="B71">
        <v>53</v>
      </c>
      <c r="C71">
        <v>1.3149999999999999</v>
      </c>
      <c r="D71">
        <v>69</v>
      </c>
      <c r="E71">
        <v>1</v>
      </c>
      <c r="F71">
        <v>1</v>
      </c>
      <c r="G71">
        <v>35</v>
      </c>
      <c r="H71">
        <v>9</v>
      </c>
      <c r="I71">
        <v>2</v>
      </c>
      <c r="J71">
        <v>0</v>
      </c>
      <c r="K71">
        <v>189</v>
      </c>
      <c r="L71">
        <v>1</v>
      </c>
      <c r="M71">
        <v>0</v>
      </c>
      <c r="N71">
        <v>1</v>
      </c>
      <c r="O71">
        <v>1</v>
      </c>
      <c r="P71">
        <v>0.6794669813407086</v>
      </c>
      <c r="Q71">
        <v>0.6794669813407086</v>
      </c>
      <c r="R71">
        <v>0.3205330186592914</v>
      </c>
      <c r="S71">
        <v>-0.38644663915333505</v>
      </c>
      <c r="T71">
        <v>100</v>
      </c>
      <c r="U71">
        <v>0.47174186157923825</v>
      </c>
      <c r="AV71">
        <v>0.63802273848482283</v>
      </c>
      <c r="AW71">
        <v>0</v>
      </c>
      <c r="AX71">
        <v>1</v>
      </c>
      <c r="AY71">
        <v>38</v>
      </c>
      <c r="AZ71">
        <v>29</v>
      </c>
      <c r="BA71">
        <v>0.29629629629629628</v>
      </c>
      <c r="BB71">
        <v>0.69791666666666674</v>
      </c>
      <c r="BC71">
        <v>0</v>
      </c>
    </row>
    <row r="72" spans="1:55" x14ac:dyDescent="0.45">
      <c r="A72">
        <v>10.5</v>
      </c>
      <c r="B72">
        <v>58</v>
      </c>
      <c r="C72">
        <v>0.16700000000000001</v>
      </c>
      <c r="D72">
        <v>81</v>
      </c>
      <c r="E72">
        <v>1</v>
      </c>
      <c r="F72">
        <v>0</v>
      </c>
      <c r="G72">
        <v>39</v>
      </c>
      <c r="H72">
        <v>10</v>
      </c>
      <c r="I72">
        <v>2</v>
      </c>
      <c r="J72">
        <v>0</v>
      </c>
      <c r="K72">
        <v>188</v>
      </c>
      <c r="L72">
        <v>0</v>
      </c>
      <c r="M72">
        <v>1</v>
      </c>
      <c r="N72">
        <v>1</v>
      </c>
      <c r="O72">
        <v>0</v>
      </c>
      <c r="P72">
        <v>0.64874632867031623</v>
      </c>
      <c r="Q72">
        <v>0.64874632867031623</v>
      </c>
      <c r="R72">
        <v>0.35125367132968377</v>
      </c>
      <c r="S72">
        <v>-1.046246606204652</v>
      </c>
      <c r="T72">
        <v>0</v>
      </c>
      <c r="U72">
        <v>1.846945332171086</v>
      </c>
      <c r="AV72">
        <v>0.63807646926211914</v>
      </c>
      <c r="AW72">
        <v>0</v>
      </c>
      <c r="AX72">
        <v>1</v>
      </c>
      <c r="AY72">
        <v>38</v>
      </c>
      <c r="AZ72">
        <v>30</v>
      </c>
      <c r="BA72">
        <v>0.29629629629629628</v>
      </c>
      <c r="BB72">
        <v>0.6875</v>
      </c>
      <c r="BC72">
        <v>1.2731481481481462E-2</v>
      </c>
    </row>
    <row r="73" spans="1:55" x14ac:dyDescent="0.45">
      <c r="A73">
        <v>10.5</v>
      </c>
      <c r="B73">
        <v>60</v>
      </c>
      <c r="C73">
        <v>0.81299999999999994</v>
      </c>
      <c r="D73">
        <v>101</v>
      </c>
      <c r="E73">
        <v>3</v>
      </c>
      <c r="F73">
        <v>0</v>
      </c>
      <c r="G73">
        <v>44</v>
      </c>
      <c r="H73">
        <v>8</v>
      </c>
      <c r="I73">
        <v>3</v>
      </c>
      <c r="J73">
        <v>0</v>
      </c>
      <c r="K73">
        <v>177</v>
      </c>
      <c r="L73">
        <v>1</v>
      </c>
      <c r="M73">
        <v>0</v>
      </c>
      <c r="N73">
        <v>1</v>
      </c>
      <c r="O73">
        <v>1</v>
      </c>
      <c r="P73">
        <v>0.63807646926211914</v>
      </c>
      <c r="Q73">
        <v>0.63807646926211914</v>
      </c>
      <c r="R73">
        <v>0.36192353073788086</v>
      </c>
      <c r="S73">
        <v>-0.4492971450421005</v>
      </c>
      <c r="T73">
        <v>100</v>
      </c>
      <c r="U73">
        <v>0.56721027678142477</v>
      </c>
      <c r="AV73">
        <v>0.64356696683178505</v>
      </c>
      <c r="AW73">
        <v>1</v>
      </c>
      <c r="AX73">
        <v>0</v>
      </c>
      <c r="AY73">
        <v>39</v>
      </c>
      <c r="AZ73">
        <v>30</v>
      </c>
      <c r="BA73">
        <v>0.27777777777777779</v>
      </c>
      <c r="BB73">
        <v>0.6875</v>
      </c>
      <c r="BC73">
        <v>1.2731481481481462E-2</v>
      </c>
    </row>
    <row r="74" spans="1:55" x14ac:dyDescent="0.45">
      <c r="A74">
        <v>10.5</v>
      </c>
      <c r="B74">
        <v>65</v>
      </c>
      <c r="C74">
        <v>0.59</v>
      </c>
      <c r="D74">
        <v>121</v>
      </c>
      <c r="E74">
        <v>3</v>
      </c>
      <c r="F74">
        <v>1</v>
      </c>
      <c r="G74">
        <v>32</v>
      </c>
      <c r="H74">
        <v>10</v>
      </c>
      <c r="I74">
        <v>2</v>
      </c>
      <c r="J74">
        <v>0</v>
      </c>
      <c r="K74">
        <v>181</v>
      </c>
      <c r="L74">
        <v>1</v>
      </c>
      <c r="M74">
        <v>0</v>
      </c>
      <c r="N74">
        <v>1</v>
      </c>
      <c r="O74">
        <v>1</v>
      </c>
      <c r="P74">
        <v>0.89678100263873539</v>
      </c>
      <c r="Q74">
        <v>0.89678100263873539</v>
      </c>
      <c r="R74">
        <v>0.10321899736126461</v>
      </c>
      <c r="S74">
        <v>-0.10894359094684829</v>
      </c>
      <c r="T74">
        <v>100</v>
      </c>
      <c r="U74">
        <v>0.11509944686333411</v>
      </c>
      <c r="AV74">
        <v>0.64520923633382166</v>
      </c>
      <c r="AW74">
        <v>1</v>
      </c>
      <c r="AX74">
        <v>0</v>
      </c>
      <c r="AY74">
        <v>40</v>
      </c>
      <c r="AZ74">
        <v>30</v>
      </c>
      <c r="BA74">
        <v>0.2592592592592593</v>
      </c>
      <c r="BB74">
        <v>0.6875</v>
      </c>
      <c r="BC74">
        <v>1.2731481481481538E-2</v>
      </c>
    </row>
    <row r="75" spans="1:55" x14ac:dyDescent="0.45">
      <c r="A75">
        <v>10.6</v>
      </c>
      <c r="B75">
        <v>51</v>
      </c>
      <c r="C75">
        <v>1.155</v>
      </c>
      <c r="D75">
        <v>132</v>
      </c>
      <c r="E75">
        <v>2</v>
      </c>
      <c r="F75">
        <v>1</v>
      </c>
      <c r="G75">
        <v>35</v>
      </c>
      <c r="H75">
        <v>1</v>
      </c>
      <c r="I75">
        <v>3</v>
      </c>
      <c r="J75">
        <v>0</v>
      </c>
      <c r="K75">
        <v>181</v>
      </c>
      <c r="L75">
        <v>0</v>
      </c>
      <c r="M75">
        <v>1</v>
      </c>
      <c r="N75">
        <v>1</v>
      </c>
      <c r="O75">
        <v>0</v>
      </c>
      <c r="P75">
        <v>0.50614719320841728</v>
      </c>
      <c r="Q75">
        <v>0.50614719320841728</v>
      </c>
      <c r="R75">
        <v>0.49385280679158272</v>
      </c>
      <c r="S75">
        <v>-0.70551776815405809</v>
      </c>
      <c r="T75">
        <v>0</v>
      </c>
      <c r="U75">
        <v>1.0248948396116397</v>
      </c>
      <c r="AV75">
        <v>0.64874632867031623</v>
      </c>
      <c r="AW75">
        <v>1</v>
      </c>
      <c r="AX75">
        <v>0</v>
      </c>
      <c r="AY75">
        <v>41</v>
      </c>
      <c r="AZ75">
        <v>30</v>
      </c>
      <c r="BA75">
        <v>0.2407407407407407</v>
      </c>
      <c r="BB75">
        <v>0.6875</v>
      </c>
      <c r="BC75">
        <v>0</v>
      </c>
    </row>
    <row r="76" spans="1:55" x14ac:dyDescent="0.45">
      <c r="A76">
        <v>10.7</v>
      </c>
      <c r="B76">
        <v>53</v>
      </c>
      <c r="C76">
        <v>1.018</v>
      </c>
      <c r="D76">
        <v>134</v>
      </c>
      <c r="E76">
        <v>1</v>
      </c>
      <c r="F76">
        <v>1</v>
      </c>
      <c r="G76">
        <v>36</v>
      </c>
      <c r="H76">
        <v>10</v>
      </c>
      <c r="I76">
        <v>4</v>
      </c>
      <c r="J76">
        <v>0</v>
      </c>
      <c r="K76">
        <v>182</v>
      </c>
      <c r="L76">
        <v>0</v>
      </c>
      <c r="M76">
        <v>1</v>
      </c>
      <c r="N76">
        <v>1</v>
      </c>
      <c r="O76">
        <v>0</v>
      </c>
      <c r="P76">
        <v>0.64520923633382166</v>
      </c>
      <c r="Q76">
        <v>0.64520923633382166</v>
      </c>
      <c r="R76">
        <v>0.35479076366617834</v>
      </c>
      <c r="S76">
        <v>-1.0362270613935169</v>
      </c>
      <c r="T76">
        <v>0</v>
      </c>
      <c r="U76">
        <v>1.8185626639956651</v>
      </c>
      <c r="AV76">
        <v>0.649401516540832</v>
      </c>
      <c r="AW76">
        <v>0</v>
      </c>
      <c r="AX76">
        <v>1</v>
      </c>
      <c r="AY76">
        <v>41</v>
      </c>
      <c r="AZ76">
        <v>31</v>
      </c>
      <c r="BA76">
        <v>0.2407407407407407</v>
      </c>
      <c r="BB76">
        <v>0.67708333333333326</v>
      </c>
      <c r="BC76">
        <v>0</v>
      </c>
    </row>
    <row r="77" spans="1:55" x14ac:dyDescent="0.45">
      <c r="A77">
        <v>10.7</v>
      </c>
      <c r="B77">
        <v>62</v>
      </c>
      <c r="C77">
        <v>0.879</v>
      </c>
      <c r="D77">
        <v>118</v>
      </c>
      <c r="E77">
        <v>3</v>
      </c>
      <c r="F77">
        <v>1</v>
      </c>
      <c r="G77">
        <v>31</v>
      </c>
      <c r="H77">
        <v>10</v>
      </c>
      <c r="I77">
        <v>2</v>
      </c>
      <c r="J77">
        <v>1</v>
      </c>
      <c r="K77">
        <v>180</v>
      </c>
      <c r="L77">
        <v>0</v>
      </c>
      <c r="M77">
        <v>1</v>
      </c>
      <c r="N77">
        <v>1</v>
      </c>
      <c r="O77">
        <v>0</v>
      </c>
      <c r="P77">
        <v>0.64356696683178505</v>
      </c>
      <c r="Q77">
        <v>0.64356696683178505</v>
      </c>
      <c r="R77">
        <v>0.35643303316821495</v>
      </c>
      <c r="S77">
        <v>-1.0316089020233641</v>
      </c>
      <c r="T77">
        <v>0</v>
      </c>
      <c r="U77">
        <v>1.8055761025046748</v>
      </c>
      <c r="AV77">
        <v>0.65881728969669695</v>
      </c>
      <c r="AW77">
        <v>0</v>
      </c>
      <c r="AX77">
        <v>1</v>
      </c>
      <c r="AY77">
        <v>41</v>
      </c>
      <c r="AZ77">
        <v>32</v>
      </c>
      <c r="BA77">
        <v>0.2407407407407407</v>
      </c>
      <c r="BB77">
        <v>0.66666666666666674</v>
      </c>
      <c r="BC77">
        <v>0</v>
      </c>
    </row>
    <row r="78" spans="1:55" x14ac:dyDescent="0.45">
      <c r="A78">
        <v>10.9</v>
      </c>
      <c r="B78">
        <v>56</v>
      </c>
      <c r="C78">
        <v>1.9990000000000001</v>
      </c>
      <c r="D78">
        <v>75</v>
      </c>
      <c r="E78">
        <v>0</v>
      </c>
      <c r="F78">
        <v>1</v>
      </c>
      <c r="G78">
        <v>49</v>
      </c>
      <c r="H78">
        <v>7</v>
      </c>
      <c r="I78">
        <v>4</v>
      </c>
      <c r="J78">
        <v>0</v>
      </c>
      <c r="K78">
        <v>189</v>
      </c>
      <c r="L78">
        <v>0</v>
      </c>
      <c r="M78">
        <v>1</v>
      </c>
      <c r="N78">
        <v>1</v>
      </c>
      <c r="O78">
        <v>0</v>
      </c>
      <c r="P78">
        <v>0.26944253375506416</v>
      </c>
      <c r="Q78">
        <v>0.26944253375506416</v>
      </c>
      <c r="R78">
        <v>0.73055746624493589</v>
      </c>
      <c r="S78">
        <v>-0.31394738388350357</v>
      </c>
      <c r="T78">
        <v>100</v>
      </c>
      <c r="U78">
        <v>0.36881771278034881</v>
      </c>
      <c r="AV78">
        <v>0.66676773874102313</v>
      </c>
      <c r="AW78">
        <v>0</v>
      </c>
      <c r="AX78">
        <v>1</v>
      </c>
      <c r="AY78">
        <v>41</v>
      </c>
      <c r="AZ78">
        <v>33</v>
      </c>
      <c r="BA78">
        <v>0.2407407407407407</v>
      </c>
      <c r="BB78">
        <v>0.65625</v>
      </c>
      <c r="BC78">
        <v>0</v>
      </c>
    </row>
    <row r="79" spans="1:55" x14ac:dyDescent="0.45">
      <c r="A79">
        <v>11</v>
      </c>
      <c r="B79">
        <v>51</v>
      </c>
      <c r="C79">
        <v>1.0840000000000001</v>
      </c>
      <c r="D79">
        <v>181</v>
      </c>
      <c r="E79">
        <v>2</v>
      </c>
      <c r="F79">
        <v>1</v>
      </c>
      <c r="G79">
        <v>53</v>
      </c>
      <c r="H79">
        <v>9</v>
      </c>
      <c r="I79">
        <v>4</v>
      </c>
      <c r="J79">
        <v>0</v>
      </c>
      <c r="K79">
        <v>170</v>
      </c>
      <c r="L79">
        <v>0</v>
      </c>
      <c r="M79">
        <v>1</v>
      </c>
      <c r="N79">
        <v>1</v>
      </c>
      <c r="O79">
        <v>0</v>
      </c>
      <c r="P79">
        <v>0.2447431983644201</v>
      </c>
      <c r="Q79">
        <v>0.2447431983644201</v>
      </c>
      <c r="R79">
        <v>0.75525680163557984</v>
      </c>
      <c r="S79">
        <v>-0.28069745294911547</v>
      </c>
      <c r="T79">
        <v>100</v>
      </c>
      <c r="U79">
        <v>0.32405295501398418</v>
      </c>
      <c r="AV79">
        <v>0.66724735862779416</v>
      </c>
      <c r="AW79">
        <v>0</v>
      </c>
      <c r="AX79">
        <v>1</v>
      </c>
      <c r="AY79">
        <v>41</v>
      </c>
      <c r="AZ79">
        <v>34</v>
      </c>
      <c r="BA79">
        <v>0.2407407407407407</v>
      </c>
      <c r="BB79">
        <v>0.64583333333333326</v>
      </c>
      <c r="BC79">
        <v>0</v>
      </c>
    </row>
    <row r="80" spans="1:55" x14ac:dyDescent="0.45">
      <c r="A80">
        <v>11.1</v>
      </c>
      <c r="B80">
        <v>65</v>
      </c>
      <c r="C80">
        <v>0.159</v>
      </c>
      <c r="D80">
        <v>144</v>
      </c>
      <c r="E80">
        <v>2</v>
      </c>
      <c r="F80">
        <v>1</v>
      </c>
      <c r="G80">
        <v>47</v>
      </c>
      <c r="H80">
        <v>14</v>
      </c>
      <c r="I80">
        <v>3</v>
      </c>
      <c r="J80">
        <v>1</v>
      </c>
      <c r="K80">
        <v>174</v>
      </c>
      <c r="L80">
        <v>0</v>
      </c>
      <c r="M80">
        <v>1</v>
      </c>
      <c r="N80">
        <v>1</v>
      </c>
      <c r="O80">
        <v>0</v>
      </c>
      <c r="P80">
        <v>0.1765902764567904</v>
      </c>
      <c r="Q80">
        <v>0.1765902764567904</v>
      </c>
      <c r="R80">
        <v>0.82340972354320963</v>
      </c>
      <c r="S80">
        <v>-0.19430136070074452</v>
      </c>
      <c r="T80">
        <v>100</v>
      </c>
      <c r="U80">
        <v>0.21446221899943785</v>
      </c>
      <c r="AV80">
        <v>0.6719232122255111</v>
      </c>
      <c r="AW80">
        <v>0</v>
      </c>
      <c r="AX80">
        <v>1</v>
      </c>
      <c r="AY80">
        <v>41</v>
      </c>
      <c r="AZ80">
        <v>35</v>
      </c>
      <c r="BA80">
        <v>0.2407407407407407</v>
      </c>
      <c r="BB80">
        <v>0.63541666666666674</v>
      </c>
      <c r="BC80">
        <v>0</v>
      </c>
    </row>
    <row r="81" spans="1:55" x14ac:dyDescent="0.45">
      <c r="A81">
        <v>11.1</v>
      </c>
      <c r="B81">
        <v>70</v>
      </c>
      <c r="C81">
        <v>0.40799999999999997</v>
      </c>
      <c r="D81">
        <v>175</v>
      </c>
      <c r="E81">
        <v>2</v>
      </c>
      <c r="F81">
        <v>0</v>
      </c>
      <c r="G81">
        <v>42</v>
      </c>
      <c r="H81">
        <v>7</v>
      </c>
      <c r="I81">
        <v>6</v>
      </c>
      <c r="J81">
        <v>0</v>
      </c>
      <c r="K81">
        <v>168</v>
      </c>
      <c r="L81">
        <v>0</v>
      </c>
      <c r="M81">
        <v>1</v>
      </c>
      <c r="N81">
        <v>1</v>
      </c>
      <c r="O81">
        <v>0</v>
      </c>
      <c r="P81">
        <v>0.55614386474455557</v>
      </c>
      <c r="Q81">
        <v>0.55614386474455557</v>
      </c>
      <c r="R81">
        <v>0.44385613525544443</v>
      </c>
      <c r="S81">
        <v>-0.81225478875058088</v>
      </c>
      <c r="T81">
        <v>0</v>
      </c>
      <c r="U81">
        <v>1.2529822628777865</v>
      </c>
      <c r="AV81">
        <v>0.67652268137227745</v>
      </c>
      <c r="AW81">
        <v>0</v>
      </c>
      <c r="AX81">
        <v>1</v>
      </c>
      <c r="AY81">
        <v>41</v>
      </c>
      <c r="AZ81">
        <v>36</v>
      </c>
      <c r="BA81">
        <v>0.2407407407407407</v>
      </c>
      <c r="BB81">
        <v>0.625</v>
      </c>
      <c r="BC81">
        <v>0</v>
      </c>
    </row>
    <row r="82" spans="1:55" x14ac:dyDescent="0.45">
      <c r="A82">
        <v>11.2</v>
      </c>
      <c r="B82">
        <v>70</v>
      </c>
      <c r="C82">
        <v>4.8000000000000001E-2</v>
      </c>
      <c r="D82">
        <v>197</v>
      </c>
      <c r="E82">
        <v>4</v>
      </c>
      <c r="F82">
        <v>1</v>
      </c>
      <c r="G82">
        <v>35</v>
      </c>
      <c r="H82">
        <v>11</v>
      </c>
      <c r="I82">
        <v>3</v>
      </c>
      <c r="J82">
        <v>0</v>
      </c>
      <c r="K82">
        <v>172</v>
      </c>
      <c r="L82">
        <v>1</v>
      </c>
      <c r="M82">
        <v>0</v>
      </c>
      <c r="N82">
        <v>1</v>
      </c>
      <c r="O82">
        <v>1</v>
      </c>
      <c r="P82">
        <v>0.90928425589255302</v>
      </c>
      <c r="Q82">
        <v>0.90928425589255302</v>
      </c>
      <c r="R82">
        <v>9.0715744107446983E-2</v>
      </c>
      <c r="S82">
        <v>-9.509752093601663E-2</v>
      </c>
      <c r="T82">
        <v>100</v>
      </c>
      <c r="U82">
        <v>9.9766100116184739E-2</v>
      </c>
      <c r="AV82">
        <v>0.6794669813407086</v>
      </c>
      <c r="AW82">
        <v>0</v>
      </c>
      <c r="AX82">
        <v>1</v>
      </c>
      <c r="AY82">
        <v>41</v>
      </c>
      <c r="AZ82">
        <v>37</v>
      </c>
      <c r="BA82">
        <v>0.2407407407407407</v>
      </c>
      <c r="BB82">
        <v>0.61458333333333326</v>
      </c>
      <c r="BC82">
        <v>1.1381172839506154E-2</v>
      </c>
    </row>
    <row r="83" spans="1:55" x14ac:dyDescent="0.45">
      <c r="A83">
        <v>11.3</v>
      </c>
      <c r="B83">
        <v>72</v>
      </c>
      <c r="C83">
        <v>1.496</v>
      </c>
      <c r="D83">
        <v>139</v>
      </c>
      <c r="E83">
        <v>2</v>
      </c>
      <c r="F83">
        <v>1</v>
      </c>
      <c r="G83">
        <v>36</v>
      </c>
      <c r="H83">
        <v>6</v>
      </c>
      <c r="I83">
        <v>3</v>
      </c>
      <c r="J83">
        <v>0</v>
      </c>
      <c r="K83">
        <v>184</v>
      </c>
      <c r="L83">
        <v>1</v>
      </c>
      <c r="M83">
        <v>0</v>
      </c>
      <c r="N83">
        <v>1</v>
      </c>
      <c r="O83">
        <v>1</v>
      </c>
      <c r="P83">
        <v>0.87131359483891535</v>
      </c>
      <c r="Q83">
        <v>0.87131359483891535</v>
      </c>
      <c r="R83">
        <v>0.12868640516108465</v>
      </c>
      <c r="S83">
        <v>-0.13775332692972692</v>
      </c>
      <c r="T83">
        <v>100</v>
      </c>
      <c r="U83">
        <v>0.14769241054350316</v>
      </c>
      <c r="AV83">
        <v>0.68179206700066819</v>
      </c>
      <c r="AW83">
        <v>1</v>
      </c>
      <c r="AX83">
        <v>0</v>
      </c>
      <c r="AY83">
        <v>42</v>
      </c>
      <c r="AZ83">
        <v>37</v>
      </c>
      <c r="BA83">
        <v>0.22222222222222221</v>
      </c>
      <c r="BB83">
        <v>0.61458333333333326</v>
      </c>
      <c r="BC83">
        <v>0</v>
      </c>
    </row>
    <row r="84" spans="1:55" x14ac:dyDescent="0.45">
      <c r="A84">
        <v>11.4</v>
      </c>
      <c r="B84">
        <v>58</v>
      </c>
      <c r="C84">
        <v>1.3360000000000001</v>
      </c>
      <c r="D84">
        <v>150</v>
      </c>
      <c r="E84">
        <v>2</v>
      </c>
      <c r="F84">
        <v>1</v>
      </c>
      <c r="G84">
        <v>38</v>
      </c>
      <c r="H84">
        <v>9</v>
      </c>
      <c r="I84">
        <v>2</v>
      </c>
      <c r="J84">
        <v>1</v>
      </c>
      <c r="K84">
        <v>183</v>
      </c>
      <c r="L84">
        <v>0</v>
      </c>
      <c r="M84">
        <v>1</v>
      </c>
      <c r="N84">
        <v>1</v>
      </c>
      <c r="O84">
        <v>0</v>
      </c>
      <c r="P84">
        <v>0.48616248290184411</v>
      </c>
      <c r="Q84">
        <v>0.48616248290184411</v>
      </c>
      <c r="R84">
        <v>0.51383751709815595</v>
      </c>
      <c r="S84">
        <v>-0.66584817809675001</v>
      </c>
      <c r="T84">
        <v>100</v>
      </c>
      <c r="U84">
        <v>0.94614049524331401</v>
      </c>
      <c r="AV84">
        <v>0.68384246067080212</v>
      </c>
      <c r="AW84">
        <v>0</v>
      </c>
      <c r="AX84">
        <v>1</v>
      </c>
      <c r="AY84">
        <v>42</v>
      </c>
      <c r="AZ84">
        <v>38</v>
      </c>
      <c r="BA84">
        <v>0.22222222222222221</v>
      </c>
      <c r="BB84">
        <v>0.60416666666666674</v>
      </c>
      <c r="BC84">
        <v>0</v>
      </c>
    </row>
    <row r="85" spans="1:55" x14ac:dyDescent="0.45">
      <c r="A85">
        <v>11.4</v>
      </c>
      <c r="B85">
        <v>65</v>
      </c>
      <c r="C85">
        <v>0.27500000000000002</v>
      </c>
      <c r="D85">
        <v>139</v>
      </c>
      <c r="E85">
        <v>1</v>
      </c>
      <c r="F85">
        <v>1</v>
      </c>
      <c r="G85">
        <v>34</v>
      </c>
      <c r="H85">
        <v>11</v>
      </c>
      <c r="I85">
        <v>2</v>
      </c>
      <c r="J85">
        <v>1</v>
      </c>
      <c r="K85">
        <v>174</v>
      </c>
      <c r="L85">
        <v>0</v>
      </c>
      <c r="M85">
        <v>1</v>
      </c>
      <c r="N85">
        <v>1</v>
      </c>
      <c r="O85">
        <v>0</v>
      </c>
      <c r="P85">
        <v>0.27318773398456864</v>
      </c>
      <c r="Q85">
        <v>0.27318773398456864</v>
      </c>
      <c r="R85">
        <v>0.72681226601543136</v>
      </c>
      <c r="S85">
        <v>-0.31908706586143171</v>
      </c>
      <c r="T85">
        <v>100</v>
      </c>
      <c r="U85">
        <v>0.37587111109482629</v>
      </c>
      <c r="AV85">
        <v>0.69167268002411697</v>
      </c>
      <c r="AW85">
        <v>0</v>
      </c>
      <c r="AX85">
        <v>1</v>
      </c>
      <c r="AY85">
        <v>42</v>
      </c>
      <c r="AZ85">
        <v>39</v>
      </c>
      <c r="BA85">
        <v>0.22222222222222221</v>
      </c>
      <c r="BB85">
        <v>0.59375</v>
      </c>
      <c r="BC85">
        <v>0</v>
      </c>
    </row>
    <row r="86" spans="1:55" x14ac:dyDescent="0.45">
      <c r="A86">
        <v>11.4</v>
      </c>
      <c r="B86">
        <v>96</v>
      </c>
      <c r="C86">
        <v>0.83099999999999996</v>
      </c>
      <c r="D86">
        <v>199</v>
      </c>
      <c r="E86">
        <v>3</v>
      </c>
      <c r="F86">
        <v>0</v>
      </c>
      <c r="G86">
        <v>44</v>
      </c>
      <c r="H86">
        <v>10</v>
      </c>
      <c r="I86">
        <v>4</v>
      </c>
      <c r="J86">
        <v>0</v>
      </c>
      <c r="K86">
        <v>168</v>
      </c>
      <c r="L86">
        <v>1</v>
      </c>
      <c r="M86">
        <v>0</v>
      </c>
      <c r="N86">
        <v>1</v>
      </c>
      <c r="O86">
        <v>1</v>
      </c>
      <c r="P86">
        <v>0.94834944286643863</v>
      </c>
      <c r="Q86">
        <v>0.94834944286643863</v>
      </c>
      <c r="R86">
        <v>5.165055713356137E-2</v>
      </c>
      <c r="S86">
        <v>-5.3032234028712946E-2</v>
      </c>
      <c r="T86">
        <v>100</v>
      </c>
      <c r="U86">
        <v>5.4463634182611742E-2</v>
      </c>
      <c r="AV86">
        <v>0.69441166127364562</v>
      </c>
      <c r="AW86">
        <v>0</v>
      </c>
      <c r="AX86">
        <v>1</v>
      </c>
      <c r="AY86">
        <v>42</v>
      </c>
      <c r="AZ86">
        <v>40</v>
      </c>
      <c r="BA86">
        <v>0.22222222222222221</v>
      </c>
      <c r="BB86">
        <v>0.58333333333333326</v>
      </c>
      <c r="BC86">
        <v>0</v>
      </c>
    </row>
    <row r="87" spans="1:55" x14ac:dyDescent="0.45">
      <c r="A87">
        <v>11.6</v>
      </c>
      <c r="B87">
        <v>55</v>
      </c>
      <c r="C87">
        <v>0.73899999999999999</v>
      </c>
      <c r="D87">
        <v>146</v>
      </c>
      <c r="E87">
        <v>3</v>
      </c>
      <c r="F87">
        <v>1</v>
      </c>
      <c r="G87">
        <v>43</v>
      </c>
      <c r="H87">
        <v>11</v>
      </c>
      <c r="I87">
        <v>3</v>
      </c>
      <c r="J87">
        <v>0</v>
      </c>
      <c r="K87">
        <v>175</v>
      </c>
      <c r="L87">
        <v>1</v>
      </c>
      <c r="M87">
        <v>0</v>
      </c>
      <c r="N87">
        <v>1</v>
      </c>
      <c r="O87">
        <v>1</v>
      </c>
      <c r="P87">
        <v>0.56201533184365704</v>
      </c>
      <c r="Q87">
        <v>0.56201533184365704</v>
      </c>
      <c r="R87">
        <v>0.43798466815634296</v>
      </c>
      <c r="S87">
        <v>-0.57622614859996213</v>
      </c>
      <c r="T87">
        <v>100</v>
      </c>
      <c r="U87">
        <v>0.77931088947264293</v>
      </c>
      <c r="AV87">
        <v>0.69844509635818608</v>
      </c>
      <c r="AW87">
        <v>0</v>
      </c>
      <c r="AX87">
        <v>1</v>
      </c>
      <c r="AY87">
        <v>42</v>
      </c>
      <c r="AZ87">
        <v>41</v>
      </c>
      <c r="BA87">
        <v>0.22222222222222221</v>
      </c>
      <c r="BB87">
        <v>0.57291666666666674</v>
      </c>
      <c r="BC87">
        <v>1.0609567901234553E-2</v>
      </c>
    </row>
    <row r="88" spans="1:55" x14ac:dyDescent="0.45">
      <c r="A88">
        <v>11.6</v>
      </c>
      <c r="B88">
        <v>60</v>
      </c>
      <c r="C88">
        <v>3.2000000000000001E-2</v>
      </c>
      <c r="D88">
        <v>102</v>
      </c>
      <c r="E88">
        <v>5</v>
      </c>
      <c r="F88">
        <v>1</v>
      </c>
      <c r="G88">
        <v>35</v>
      </c>
      <c r="H88">
        <v>8</v>
      </c>
      <c r="I88">
        <v>2</v>
      </c>
      <c r="J88">
        <v>0</v>
      </c>
      <c r="K88">
        <v>185</v>
      </c>
      <c r="L88">
        <v>1</v>
      </c>
      <c r="M88">
        <v>0</v>
      </c>
      <c r="N88">
        <v>1</v>
      </c>
      <c r="O88">
        <v>1</v>
      </c>
      <c r="P88">
        <v>0.80204696845677381</v>
      </c>
      <c r="Q88">
        <v>0.80204696845677381</v>
      </c>
      <c r="R88">
        <v>0.19795303154322619</v>
      </c>
      <c r="S88">
        <v>-0.22058810866987022</v>
      </c>
      <c r="T88">
        <v>100</v>
      </c>
      <c r="U88">
        <v>0.2468097746496187</v>
      </c>
      <c r="AV88">
        <v>0.70141114571025887</v>
      </c>
      <c r="AW88">
        <v>1</v>
      </c>
      <c r="AX88">
        <v>0</v>
      </c>
      <c r="AY88">
        <v>43</v>
      </c>
      <c r="AZ88">
        <v>41</v>
      </c>
      <c r="BA88">
        <v>0.20370370370370372</v>
      </c>
      <c r="BB88">
        <v>0.57291666666666674</v>
      </c>
      <c r="BC88">
        <v>0</v>
      </c>
    </row>
    <row r="89" spans="1:55" x14ac:dyDescent="0.45">
      <c r="A89">
        <v>11.7</v>
      </c>
      <c r="B89">
        <v>82</v>
      </c>
      <c r="C89">
        <v>0.88800000000000001</v>
      </c>
      <c r="D89">
        <v>202</v>
      </c>
      <c r="E89">
        <v>5</v>
      </c>
      <c r="F89">
        <v>1</v>
      </c>
      <c r="G89">
        <v>40</v>
      </c>
      <c r="H89">
        <v>7</v>
      </c>
      <c r="I89">
        <v>3</v>
      </c>
      <c r="J89">
        <v>1</v>
      </c>
      <c r="K89">
        <v>163</v>
      </c>
      <c r="L89">
        <v>1</v>
      </c>
      <c r="M89">
        <v>0</v>
      </c>
      <c r="N89">
        <v>1</v>
      </c>
      <c r="O89">
        <v>1</v>
      </c>
      <c r="P89">
        <v>0.649401516540832</v>
      </c>
      <c r="Q89">
        <v>0.649401516540832</v>
      </c>
      <c r="R89">
        <v>0.350598483459168</v>
      </c>
      <c r="S89">
        <v>-0.43170408402071941</v>
      </c>
      <c r="T89">
        <v>100</v>
      </c>
      <c r="U89">
        <v>0.53987937282114995</v>
      </c>
      <c r="AV89">
        <v>0.70237731081383892</v>
      </c>
      <c r="AW89">
        <v>0</v>
      </c>
      <c r="AX89">
        <v>1</v>
      </c>
      <c r="AY89">
        <v>43</v>
      </c>
      <c r="AZ89">
        <v>42</v>
      </c>
      <c r="BA89">
        <v>0.20370370370370372</v>
      </c>
      <c r="BB89">
        <v>0.5625</v>
      </c>
      <c r="BC89">
        <v>0</v>
      </c>
    </row>
    <row r="90" spans="1:55" x14ac:dyDescent="0.45">
      <c r="A90">
        <v>11.8</v>
      </c>
      <c r="B90">
        <v>51</v>
      </c>
      <c r="C90">
        <v>0.79900000000000004</v>
      </c>
      <c r="D90">
        <v>96</v>
      </c>
      <c r="E90">
        <v>6</v>
      </c>
      <c r="F90">
        <v>1</v>
      </c>
      <c r="G90">
        <v>34</v>
      </c>
      <c r="H90">
        <v>12</v>
      </c>
      <c r="I90">
        <v>2</v>
      </c>
      <c r="J90">
        <v>0</v>
      </c>
      <c r="K90">
        <v>189</v>
      </c>
      <c r="L90">
        <v>1</v>
      </c>
      <c r="M90">
        <v>0</v>
      </c>
      <c r="N90">
        <v>1</v>
      </c>
      <c r="O90">
        <v>1</v>
      </c>
      <c r="P90">
        <v>0.93158515010621556</v>
      </c>
      <c r="Q90">
        <v>0.93158515010621556</v>
      </c>
      <c r="R90">
        <v>6.8414849893784435E-2</v>
      </c>
      <c r="S90">
        <v>-7.0867681302716326E-2</v>
      </c>
      <c r="T90">
        <v>100</v>
      </c>
      <c r="U90">
        <v>7.3439180396965384E-2</v>
      </c>
      <c r="AV90">
        <v>0.7110468684667488</v>
      </c>
      <c r="AW90">
        <v>0</v>
      </c>
      <c r="AX90">
        <v>1</v>
      </c>
      <c r="AY90">
        <v>43</v>
      </c>
      <c r="AZ90">
        <v>43</v>
      </c>
      <c r="BA90">
        <v>0.20370370370370372</v>
      </c>
      <c r="BB90">
        <v>0.55208333333333326</v>
      </c>
      <c r="BC90">
        <v>0</v>
      </c>
    </row>
    <row r="91" spans="1:55" x14ac:dyDescent="0.45">
      <c r="A91">
        <v>11.8</v>
      </c>
      <c r="B91">
        <v>53</v>
      </c>
      <c r="C91">
        <v>1.512</v>
      </c>
      <c r="D91">
        <v>125</v>
      </c>
      <c r="E91">
        <v>2</v>
      </c>
      <c r="F91">
        <v>0</v>
      </c>
      <c r="G91">
        <v>39</v>
      </c>
      <c r="H91">
        <v>13</v>
      </c>
      <c r="I91">
        <v>2</v>
      </c>
      <c r="J91">
        <v>0</v>
      </c>
      <c r="K91">
        <v>179</v>
      </c>
      <c r="L91">
        <v>1</v>
      </c>
      <c r="M91">
        <v>0</v>
      </c>
      <c r="N91">
        <v>1</v>
      </c>
      <c r="O91">
        <v>1</v>
      </c>
      <c r="P91">
        <v>0.83730788815828505</v>
      </c>
      <c r="Q91">
        <v>0.83730788815828505</v>
      </c>
      <c r="R91">
        <v>0.16269211184171495</v>
      </c>
      <c r="S91">
        <v>-0.17756342886988974</v>
      </c>
      <c r="T91">
        <v>100</v>
      </c>
      <c r="U91">
        <v>0.19430380884093565</v>
      </c>
      <c r="AV91">
        <v>0.71201076971331656</v>
      </c>
      <c r="AW91">
        <v>0</v>
      </c>
      <c r="AX91">
        <v>1</v>
      </c>
      <c r="AY91">
        <v>43</v>
      </c>
      <c r="AZ91">
        <v>44</v>
      </c>
      <c r="BA91">
        <v>0.20370370370370372</v>
      </c>
      <c r="BB91">
        <v>0.54166666666666674</v>
      </c>
      <c r="BC91">
        <v>0</v>
      </c>
    </row>
    <row r="92" spans="1:55" x14ac:dyDescent="0.45">
      <c r="A92">
        <v>11.8</v>
      </c>
      <c r="B92">
        <v>56</v>
      </c>
      <c r="C92">
        <v>1.1419999999999999</v>
      </c>
      <c r="D92">
        <v>199</v>
      </c>
      <c r="E92">
        <v>2</v>
      </c>
      <c r="F92">
        <v>1</v>
      </c>
      <c r="G92">
        <v>35</v>
      </c>
      <c r="H92">
        <v>8</v>
      </c>
      <c r="I92">
        <v>2</v>
      </c>
      <c r="J92">
        <v>0</v>
      </c>
      <c r="K92">
        <v>170</v>
      </c>
      <c r="L92">
        <v>1</v>
      </c>
      <c r="M92">
        <v>0</v>
      </c>
      <c r="N92">
        <v>1</v>
      </c>
      <c r="O92">
        <v>1</v>
      </c>
      <c r="P92">
        <v>0.74459734790166476</v>
      </c>
      <c r="Q92">
        <v>0.74459734790166476</v>
      </c>
      <c r="R92">
        <v>0.25540265209833524</v>
      </c>
      <c r="S92">
        <v>-0.29491167932576379</v>
      </c>
      <c r="T92">
        <v>100</v>
      </c>
      <c r="U92">
        <v>0.34300773809909535</v>
      </c>
      <c r="AV92">
        <v>0.71217914700711815</v>
      </c>
      <c r="AW92">
        <v>0</v>
      </c>
      <c r="AX92">
        <v>1</v>
      </c>
      <c r="AY92">
        <v>43</v>
      </c>
      <c r="AZ92">
        <v>45</v>
      </c>
      <c r="BA92">
        <v>0.20370370370370372</v>
      </c>
      <c r="BB92">
        <v>0.53125</v>
      </c>
      <c r="BC92">
        <v>0</v>
      </c>
    </row>
    <row r="93" spans="1:55" x14ac:dyDescent="0.45">
      <c r="A93">
        <v>12</v>
      </c>
      <c r="B93">
        <v>60</v>
      </c>
      <c r="C93">
        <v>0.93700000000000006</v>
      </c>
      <c r="D93">
        <v>211</v>
      </c>
      <c r="E93">
        <v>3</v>
      </c>
      <c r="F93">
        <v>0</v>
      </c>
      <c r="G93">
        <v>59</v>
      </c>
      <c r="H93">
        <v>15</v>
      </c>
      <c r="I93">
        <v>4</v>
      </c>
      <c r="J93">
        <v>0</v>
      </c>
      <c r="K93">
        <v>171</v>
      </c>
      <c r="L93">
        <v>1</v>
      </c>
      <c r="M93">
        <v>0</v>
      </c>
      <c r="N93">
        <v>1</v>
      </c>
      <c r="O93">
        <v>1</v>
      </c>
      <c r="P93">
        <v>0.63512283666904823</v>
      </c>
      <c r="Q93">
        <v>0.63512283666904823</v>
      </c>
      <c r="R93">
        <v>0.36487716333095177</v>
      </c>
      <c r="S93">
        <v>-0.45393685522393656</v>
      </c>
      <c r="T93">
        <v>100</v>
      </c>
      <c r="U93">
        <v>0.57449857297618023</v>
      </c>
      <c r="AV93">
        <v>0.71644880598205396</v>
      </c>
      <c r="AW93">
        <v>0</v>
      </c>
      <c r="AX93">
        <v>1</v>
      </c>
      <c r="AY93">
        <v>43</v>
      </c>
      <c r="AZ93">
        <v>46</v>
      </c>
      <c r="BA93">
        <v>0.20370370370370372</v>
      </c>
      <c r="BB93">
        <v>0.52083333333333326</v>
      </c>
      <c r="BC93">
        <v>0</v>
      </c>
    </row>
    <row r="94" spans="1:55" x14ac:dyDescent="0.45">
      <c r="A94">
        <v>12.1</v>
      </c>
      <c r="B94">
        <v>56</v>
      </c>
      <c r="C94">
        <v>2.536</v>
      </c>
      <c r="D94">
        <v>146</v>
      </c>
      <c r="E94">
        <v>1</v>
      </c>
      <c r="F94">
        <v>1</v>
      </c>
      <c r="G94">
        <v>36</v>
      </c>
      <c r="H94">
        <v>8</v>
      </c>
      <c r="I94">
        <v>2</v>
      </c>
      <c r="J94">
        <v>0</v>
      </c>
      <c r="K94">
        <v>179</v>
      </c>
      <c r="L94">
        <v>1</v>
      </c>
      <c r="M94">
        <v>0</v>
      </c>
      <c r="N94">
        <v>1</v>
      </c>
      <c r="O94">
        <v>1</v>
      </c>
      <c r="P94">
        <v>0.79483825437948363</v>
      </c>
      <c r="Q94">
        <v>0.79483825437948363</v>
      </c>
      <c r="R94">
        <v>0.20516174562051637</v>
      </c>
      <c r="S94">
        <v>-0.22961663863801104</v>
      </c>
      <c r="T94">
        <v>100</v>
      </c>
      <c r="U94">
        <v>0.25811760378931758</v>
      </c>
      <c r="AV94">
        <v>0.72334245148325138</v>
      </c>
      <c r="AW94">
        <v>0</v>
      </c>
      <c r="AX94">
        <v>1</v>
      </c>
      <c r="AY94">
        <v>43</v>
      </c>
      <c r="AZ94">
        <v>47</v>
      </c>
      <c r="BA94">
        <v>0.20370370370370372</v>
      </c>
      <c r="BB94">
        <v>0.51041666666666674</v>
      </c>
      <c r="BC94">
        <v>0</v>
      </c>
    </row>
    <row r="95" spans="1:55" x14ac:dyDescent="0.45">
      <c r="A95">
        <v>12.2</v>
      </c>
      <c r="B95">
        <v>71</v>
      </c>
      <c r="C95">
        <v>0.121</v>
      </c>
      <c r="D95">
        <v>116</v>
      </c>
      <c r="E95">
        <v>0</v>
      </c>
      <c r="F95">
        <v>1</v>
      </c>
      <c r="G95">
        <v>34</v>
      </c>
      <c r="H95">
        <v>8</v>
      </c>
      <c r="I95">
        <v>2</v>
      </c>
      <c r="J95">
        <v>1</v>
      </c>
      <c r="K95">
        <v>193</v>
      </c>
      <c r="L95">
        <v>0</v>
      </c>
      <c r="M95">
        <v>1</v>
      </c>
      <c r="N95">
        <v>1</v>
      </c>
      <c r="O95">
        <v>0</v>
      </c>
      <c r="P95">
        <v>0.30563489000528976</v>
      </c>
      <c r="Q95">
        <v>0.30563489000528976</v>
      </c>
      <c r="R95">
        <v>0.69436510999471024</v>
      </c>
      <c r="S95">
        <v>-0.36475736172159601</v>
      </c>
      <c r="T95">
        <v>100</v>
      </c>
      <c r="U95">
        <v>0.44016452671076478</v>
      </c>
      <c r="AV95">
        <v>0.7295064088416231</v>
      </c>
      <c r="AW95">
        <v>0</v>
      </c>
      <c r="AX95">
        <v>1</v>
      </c>
      <c r="AY95">
        <v>43</v>
      </c>
      <c r="AZ95">
        <v>48</v>
      </c>
      <c r="BA95">
        <v>0.20370370370370372</v>
      </c>
      <c r="BB95">
        <v>0.5</v>
      </c>
      <c r="BC95">
        <v>0</v>
      </c>
    </row>
    <row r="96" spans="1:55" x14ac:dyDescent="0.45">
      <c r="A96">
        <v>12.4</v>
      </c>
      <c r="B96">
        <v>57</v>
      </c>
      <c r="C96">
        <v>1.476</v>
      </c>
      <c r="D96">
        <v>171</v>
      </c>
      <c r="E96">
        <v>1</v>
      </c>
      <c r="F96">
        <v>0</v>
      </c>
      <c r="G96">
        <v>28</v>
      </c>
      <c r="H96">
        <v>8</v>
      </c>
      <c r="I96">
        <v>2</v>
      </c>
      <c r="J96">
        <v>1</v>
      </c>
      <c r="K96">
        <v>181</v>
      </c>
      <c r="L96">
        <v>1</v>
      </c>
      <c r="M96">
        <v>0</v>
      </c>
      <c r="N96">
        <v>1</v>
      </c>
      <c r="O96">
        <v>1</v>
      </c>
      <c r="P96">
        <v>0.7110468684667488</v>
      </c>
      <c r="Q96">
        <v>0.7110468684667488</v>
      </c>
      <c r="R96">
        <v>0.2889531315332512</v>
      </c>
      <c r="S96">
        <v>-0.34101693227024138</v>
      </c>
      <c r="T96">
        <v>100</v>
      </c>
      <c r="U96">
        <v>0.40637705381690137</v>
      </c>
      <c r="AV96">
        <v>0.73391123725421437</v>
      </c>
      <c r="AW96">
        <v>0</v>
      </c>
      <c r="AX96">
        <v>1</v>
      </c>
      <c r="AY96">
        <v>43</v>
      </c>
      <c r="AZ96">
        <v>49</v>
      </c>
      <c r="BA96">
        <v>0.20370370370370372</v>
      </c>
      <c r="BB96">
        <v>0.48958333333333337</v>
      </c>
      <c r="BC96">
        <v>0</v>
      </c>
    </row>
    <row r="97" spans="1:55" x14ac:dyDescent="0.45">
      <c r="A97">
        <v>12.4</v>
      </c>
      <c r="B97">
        <v>76</v>
      </c>
      <c r="C97">
        <v>4.2999999999999997E-2</v>
      </c>
      <c r="D97">
        <v>214</v>
      </c>
      <c r="E97">
        <v>2</v>
      </c>
      <c r="F97">
        <v>1</v>
      </c>
      <c r="G97">
        <v>42</v>
      </c>
      <c r="H97">
        <v>3</v>
      </c>
      <c r="I97">
        <v>3</v>
      </c>
      <c r="J97">
        <v>0</v>
      </c>
      <c r="K97">
        <v>166</v>
      </c>
      <c r="L97">
        <v>1</v>
      </c>
      <c r="M97">
        <v>0</v>
      </c>
      <c r="N97">
        <v>1</v>
      </c>
      <c r="O97">
        <v>1</v>
      </c>
      <c r="P97">
        <v>0.39115829361823867</v>
      </c>
      <c r="Q97">
        <v>0.39115829361823867</v>
      </c>
      <c r="R97">
        <v>0.60884170638176127</v>
      </c>
      <c r="S97">
        <v>-0.93864295791019492</v>
      </c>
      <c r="T97">
        <v>0</v>
      </c>
      <c r="U97">
        <v>1.5565097719134047</v>
      </c>
      <c r="AV97">
        <v>0.73691348361298759</v>
      </c>
      <c r="AW97">
        <v>0</v>
      </c>
      <c r="AX97">
        <v>1</v>
      </c>
      <c r="AY97">
        <v>43</v>
      </c>
      <c r="AZ97">
        <v>50</v>
      </c>
      <c r="BA97">
        <v>0.20370370370370372</v>
      </c>
      <c r="BB97">
        <v>0.47916666666666663</v>
      </c>
      <c r="BC97">
        <v>0</v>
      </c>
    </row>
    <row r="98" spans="1:55" x14ac:dyDescent="0.45">
      <c r="A98">
        <v>12.5</v>
      </c>
      <c r="B98">
        <v>60</v>
      </c>
      <c r="C98">
        <v>0.71199999999999997</v>
      </c>
      <c r="D98">
        <v>171</v>
      </c>
      <c r="E98">
        <v>3</v>
      </c>
      <c r="F98">
        <v>0</v>
      </c>
      <c r="G98">
        <v>33</v>
      </c>
      <c r="H98">
        <v>12</v>
      </c>
      <c r="I98">
        <v>2</v>
      </c>
      <c r="J98">
        <v>1</v>
      </c>
      <c r="K98">
        <v>178</v>
      </c>
      <c r="L98">
        <v>1</v>
      </c>
      <c r="M98">
        <v>0</v>
      </c>
      <c r="N98">
        <v>1</v>
      </c>
      <c r="O98">
        <v>1</v>
      </c>
      <c r="P98">
        <v>0.74279933824172639</v>
      </c>
      <c r="Q98">
        <v>0.74279933824172639</v>
      </c>
      <c r="R98">
        <v>0.25720066175827361</v>
      </c>
      <c r="S98">
        <v>-0.29732934040095893</v>
      </c>
      <c r="T98">
        <v>100</v>
      </c>
      <c r="U98">
        <v>0.34625860379344303</v>
      </c>
      <c r="AV98">
        <v>0.7373132077333594</v>
      </c>
      <c r="AW98">
        <v>0</v>
      </c>
      <c r="AX98">
        <v>1</v>
      </c>
      <c r="AY98">
        <v>43</v>
      </c>
      <c r="AZ98">
        <v>51</v>
      </c>
      <c r="BA98">
        <v>0.20370370370370372</v>
      </c>
      <c r="BB98">
        <v>0.46875</v>
      </c>
      <c r="BC98">
        <v>8.6805555555555421E-3</v>
      </c>
    </row>
    <row r="99" spans="1:55" x14ac:dyDescent="0.45">
      <c r="A99">
        <v>12.5</v>
      </c>
      <c r="B99">
        <v>60</v>
      </c>
      <c r="C99">
        <v>1.8</v>
      </c>
      <c r="D99">
        <v>212</v>
      </c>
      <c r="E99">
        <v>2</v>
      </c>
      <c r="F99">
        <v>1</v>
      </c>
      <c r="G99">
        <v>39</v>
      </c>
      <c r="H99">
        <v>9</v>
      </c>
      <c r="I99">
        <v>3</v>
      </c>
      <c r="J99">
        <v>0</v>
      </c>
      <c r="K99">
        <v>171</v>
      </c>
      <c r="L99">
        <v>1</v>
      </c>
      <c r="M99">
        <v>0</v>
      </c>
      <c r="N99">
        <v>1</v>
      </c>
      <c r="O99">
        <v>1</v>
      </c>
      <c r="P99">
        <v>0.79252288917340963</v>
      </c>
      <c r="Q99">
        <v>0.79252288917340963</v>
      </c>
      <c r="R99">
        <v>0.20747711082659037</v>
      </c>
      <c r="S99">
        <v>-0.23253389141004432</v>
      </c>
      <c r="T99">
        <v>100</v>
      </c>
      <c r="U99">
        <v>0.26179320958538638</v>
      </c>
      <c r="AV99">
        <v>0.74122535413977919</v>
      </c>
      <c r="AW99">
        <v>1</v>
      </c>
      <c r="AX99">
        <v>0</v>
      </c>
      <c r="AY99">
        <v>44</v>
      </c>
      <c r="AZ99">
        <v>51</v>
      </c>
      <c r="BA99">
        <v>0.18518518518518523</v>
      </c>
      <c r="BB99">
        <v>0.46875</v>
      </c>
      <c r="BC99">
        <v>0</v>
      </c>
    </row>
    <row r="100" spans="1:55" x14ac:dyDescent="0.45">
      <c r="A100">
        <v>12.5</v>
      </c>
      <c r="B100">
        <v>67</v>
      </c>
      <c r="C100">
        <v>0.85599999999999998</v>
      </c>
      <c r="D100">
        <v>91</v>
      </c>
      <c r="E100">
        <v>3</v>
      </c>
      <c r="F100">
        <v>0</v>
      </c>
      <c r="G100">
        <v>33</v>
      </c>
      <c r="H100">
        <v>1</v>
      </c>
      <c r="I100">
        <v>3</v>
      </c>
      <c r="J100">
        <v>0</v>
      </c>
      <c r="K100">
        <v>188</v>
      </c>
      <c r="L100">
        <v>1</v>
      </c>
      <c r="M100">
        <v>0</v>
      </c>
      <c r="N100">
        <v>1</v>
      </c>
      <c r="O100">
        <v>1</v>
      </c>
      <c r="P100">
        <v>0.7492426662164049</v>
      </c>
      <c r="Q100">
        <v>0.7492426662164049</v>
      </c>
      <c r="R100">
        <v>0.2507573337835951</v>
      </c>
      <c r="S100">
        <v>-0.28869236099956197</v>
      </c>
      <c r="T100">
        <v>100</v>
      </c>
      <c r="U100">
        <v>0.33468106541488452</v>
      </c>
      <c r="AV100">
        <v>0.74279933824172639</v>
      </c>
      <c r="AW100">
        <v>0</v>
      </c>
      <c r="AX100">
        <v>1</v>
      </c>
      <c r="AY100">
        <v>44</v>
      </c>
      <c r="AZ100">
        <v>52</v>
      </c>
      <c r="BA100">
        <v>0.18518518518518523</v>
      </c>
      <c r="BB100">
        <v>0.45833333333333337</v>
      </c>
      <c r="BC100">
        <v>0</v>
      </c>
    </row>
    <row r="101" spans="1:55" x14ac:dyDescent="0.45">
      <c r="A101">
        <v>12.7</v>
      </c>
      <c r="B101">
        <v>51</v>
      </c>
      <c r="C101">
        <v>0.17199999999999999</v>
      </c>
      <c r="D101">
        <v>117</v>
      </c>
      <c r="E101">
        <v>5</v>
      </c>
      <c r="F101">
        <v>1</v>
      </c>
      <c r="G101">
        <v>33</v>
      </c>
      <c r="H101">
        <v>11</v>
      </c>
      <c r="I101">
        <v>5</v>
      </c>
      <c r="J101">
        <v>0</v>
      </c>
      <c r="K101">
        <v>184</v>
      </c>
      <c r="L101">
        <v>1</v>
      </c>
      <c r="M101">
        <v>0</v>
      </c>
      <c r="N101">
        <v>1</v>
      </c>
      <c r="O101">
        <v>1</v>
      </c>
      <c r="P101">
        <v>0.72334245148325138</v>
      </c>
      <c r="Q101">
        <v>0.72334245148325138</v>
      </c>
      <c r="R101">
        <v>0.27665754851674862</v>
      </c>
      <c r="S101">
        <v>-0.32387251545797924</v>
      </c>
      <c r="T101">
        <v>100</v>
      </c>
      <c r="U101">
        <v>0.38247105219588301</v>
      </c>
      <c r="AV101">
        <v>0.74459734790166476</v>
      </c>
      <c r="AW101">
        <v>0</v>
      </c>
      <c r="AX101">
        <v>1</v>
      </c>
      <c r="AY101">
        <v>44</v>
      </c>
      <c r="AZ101">
        <v>53</v>
      </c>
      <c r="BA101">
        <v>0.18518518518518523</v>
      </c>
      <c r="BB101">
        <v>0.44791666666666663</v>
      </c>
      <c r="BC101">
        <v>0</v>
      </c>
    </row>
    <row r="102" spans="1:55" x14ac:dyDescent="0.45">
      <c r="A102">
        <v>12.7</v>
      </c>
      <c r="B102">
        <v>65</v>
      </c>
      <c r="C102">
        <v>0.89900000000000002</v>
      </c>
      <c r="D102">
        <v>165</v>
      </c>
      <c r="E102">
        <v>1</v>
      </c>
      <c r="F102">
        <v>1</v>
      </c>
      <c r="G102">
        <v>60</v>
      </c>
      <c r="H102">
        <v>9</v>
      </c>
      <c r="I102">
        <v>5</v>
      </c>
      <c r="J102">
        <v>0</v>
      </c>
      <c r="K102">
        <v>174</v>
      </c>
      <c r="L102">
        <v>0</v>
      </c>
      <c r="M102">
        <v>1</v>
      </c>
      <c r="N102">
        <v>1</v>
      </c>
      <c r="O102">
        <v>0</v>
      </c>
      <c r="P102">
        <v>9.225597895989586E-2</v>
      </c>
      <c r="Q102">
        <v>9.225597895989586E-2</v>
      </c>
      <c r="R102">
        <v>0.9077440210401041</v>
      </c>
      <c r="S102">
        <v>-9.6792855280461276E-2</v>
      </c>
      <c r="T102">
        <v>100</v>
      </c>
      <c r="U102">
        <v>0.10163215270114129</v>
      </c>
      <c r="AV102">
        <v>0.74670496826316146</v>
      </c>
      <c r="AW102">
        <v>0</v>
      </c>
      <c r="AX102">
        <v>1</v>
      </c>
      <c r="AY102">
        <v>44</v>
      </c>
      <c r="AZ102">
        <v>54</v>
      </c>
      <c r="BA102">
        <v>0.18518518518518523</v>
      </c>
      <c r="BB102">
        <v>0.4375</v>
      </c>
      <c r="BC102">
        <v>8.1018518518518878E-3</v>
      </c>
    </row>
    <row r="103" spans="1:55" x14ac:dyDescent="0.45">
      <c r="A103">
        <v>12.8</v>
      </c>
      <c r="B103">
        <v>70</v>
      </c>
      <c r="C103">
        <v>1.4159999999999999</v>
      </c>
      <c r="D103">
        <v>209</v>
      </c>
      <c r="E103">
        <v>2</v>
      </c>
      <c r="F103">
        <v>1</v>
      </c>
      <c r="G103">
        <v>45</v>
      </c>
      <c r="H103">
        <v>6</v>
      </c>
      <c r="I103">
        <v>3</v>
      </c>
      <c r="J103">
        <v>0</v>
      </c>
      <c r="K103">
        <v>175</v>
      </c>
      <c r="L103">
        <v>1</v>
      </c>
      <c r="M103">
        <v>0</v>
      </c>
      <c r="N103">
        <v>1</v>
      </c>
      <c r="O103">
        <v>1</v>
      </c>
      <c r="P103">
        <v>0.67652268137227745</v>
      </c>
      <c r="Q103">
        <v>0.67652268137227745</v>
      </c>
      <c r="R103">
        <v>0.32347731862772255</v>
      </c>
      <c r="S103">
        <v>-0.39078930440594212</v>
      </c>
      <c r="T103">
        <v>100</v>
      </c>
      <c r="U103">
        <v>0.47814704153240239</v>
      </c>
      <c r="AV103">
        <v>0.74882756619077828</v>
      </c>
      <c r="AW103">
        <v>1</v>
      </c>
      <c r="AX103">
        <v>0</v>
      </c>
      <c r="AY103">
        <v>45</v>
      </c>
      <c r="AZ103">
        <v>54</v>
      </c>
      <c r="BA103">
        <v>0.16666666666666663</v>
      </c>
      <c r="BB103">
        <v>0.4375</v>
      </c>
      <c r="BC103">
        <v>0</v>
      </c>
    </row>
    <row r="104" spans="1:55" x14ac:dyDescent="0.45">
      <c r="A104">
        <v>12.9</v>
      </c>
      <c r="B104">
        <v>60</v>
      </c>
      <c r="C104">
        <v>1.0720000000000001</v>
      </c>
      <c r="D104">
        <v>178</v>
      </c>
      <c r="E104">
        <v>2</v>
      </c>
      <c r="F104">
        <v>1</v>
      </c>
      <c r="G104">
        <v>38</v>
      </c>
      <c r="H104">
        <v>13</v>
      </c>
      <c r="I104">
        <v>2</v>
      </c>
      <c r="J104">
        <v>1</v>
      </c>
      <c r="K104">
        <v>183</v>
      </c>
      <c r="L104">
        <v>1</v>
      </c>
      <c r="M104">
        <v>0</v>
      </c>
      <c r="N104">
        <v>1</v>
      </c>
      <c r="O104">
        <v>1</v>
      </c>
      <c r="P104">
        <v>0.56445042179085125</v>
      </c>
      <c r="Q104">
        <v>0.56445042179085125</v>
      </c>
      <c r="R104">
        <v>0.43554957820914875</v>
      </c>
      <c r="S104">
        <v>-0.57190272601495906</v>
      </c>
      <c r="T104">
        <v>100</v>
      </c>
      <c r="U104">
        <v>0.77163478207220693</v>
      </c>
      <c r="AV104">
        <v>0.74921606358616777</v>
      </c>
      <c r="AW104">
        <v>0</v>
      </c>
      <c r="AX104">
        <v>1</v>
      </c>
      <c r="AY104">
        <v>45</v>
      </c>
      <c r="AZ104">
        <v>55</v>
      </c>
      <c r="BA104">
        <v>0.16666666666666663</v>
      </c>
      <c r="BB104">
        <v>0.42708333333333337</v>
      </c>
      <c r="BC104">
        <v>0</v>
      </c>
    </row>
    <row r="105" spans="1:55" x14ac:dyDescent="0.45">
      <c r="A105">
        <v>13.1</v>
      </c>
      <c r="B105">
        <v>61</v>
      </c>
      <c r="C105">
        <v>0.66200000000000003</v>
      </c>
      <c r="D105">
        <v>124</v>
      </c>
      <c r="E105">
        <v>2</v>
      </c>
      <c r="F105">
        <v>1</v>
      </c>
      <c r="G105">
        <v>52</v>
      </c>
      <c r="H105">
        <v>15</v>
      </c>
      <c r="I105">
        <v>3</v>
      </c>
      <c r="J105">
        <v>0</v>
      </c>
      <c r="K105">
        <v>191</v>
      </c>
      <c r="L105">
        <v>1</v>
      </c>
      <c r="M105">
        <v>0</v>
      </c>
      <c r="N105">
        <v>1</v>
      </c>
      <c r="O105">
        <v>1</v>
      </c>
      <c r="P105">
        <v>0.5111232962124711</v>
      </c>
      <c r="Q105">
        <v>0.5111232962124711</v>
      </c>
      <c r="R105">
        <v>0.4888767037875289</v>
      </c>
      <c r="S105">
        <v>-0.67114443370964394</v>
      </c>
      <c r="T105">
        <v>100</v>
      </c>
      <c r="U105">
        <v>0.95647509595083213</v>
      </c>
      <c r="AV105">
        <v>0.7492426662164049</v>
      </c>
      <c r="AW105">
        <v>0</v>
      </c>
      <c r="AX105">
        <v>1</v>
      </c>
      <c r="AY105">
        <v>45</v>
      </c>
      <c r="AZ105">
        <v>56</v>
      </c>
      <c r="BA105">
        <v>0.16666666666666663</v>
      </c>
      <c r="BB105">
        <v>0.41666666666666663</v>
      </c>
      <c r="BC105">
        <v>7.7160493827160368E-3</v>
      </c>
    </row>
    <row r="106" spans="1:55" x14ac:dyDescent="0.45">
      <c r="A106">
        <v>13.1</v>
      </c>
      <c r="B106">
        <v>61</v>
      </c>
      <c r="C106">
        <v>0.96</v>
      </c>
      <c r="D106">
        <v>213</v>
      </c>
      <c r="E106">
        <v>2</v>
      </c>
      <c r="F106">
        <v>1</v>
      </c>
      <c r="G106">
        <v>30</v>
      </c>
      <c r="H106">
        <v>10</v>
      </c>
      <c r="I106">
        <v>5</v>
      </c>
      <c r="J106">
        <v>1</v>
      </c>
      <c r="K106">
        <v>173</v>
      </c>
      <c r="L106">
        <v>1</v>
      </c>
      <c r="M106">
        <v>0</v>
      </c>
      <c r="N106">
        <v>1</v>
      </c>
      <c r="O106">
        <v>1</v>
      </c>
      <c r="P106">
        <v>0.47873145082738711</v>
      </c>
      <c r="Q106">
        <v>0.47873145082738711</v>
      </c>
      <c r="R106">
        <v>0.52126854917261289</v>
      </c>
      <c r="S106">
        <v>-0.73661548424595724</v>
      </c>
      <c r="T106">
        <v>0</v>
      </c>
      <c r="U106">
        <v>1.0888537786095092</v>
      </c>
      <c r="AV106">
        <v>0.75446377042624235</v>
      </c>
      <c r="AW106">
        <v>1</v>
      </c>
      <c r="AX106">
        <v>0</v>
      </c>
      <c r="AY106">
        <v>46</v>
      </c>
      <c r="AZ106">
        <v>56</v>
      </c>
      <c r="BA106">
        <v>0.14814814814814814</v>
      </c>
      <c r="BB106">
        <v>0.41666666666666663</v>
      </c>
      <c r="BC106">
        <v>7.7160493827160368E-3</v>
      </c>
    </row>
    <row r="107" spans="1:55" x14ac:dyDescent="0.45">
      <c r="A107">
        <v>13.2</v>
      </c>
      <c r="B107">
        <v>73</v>
      </c>
      <c r="C107">
        <v>1.8360000000000001</v>
      </c>
      <c r="D107">
        <v>169</v>
      </c>
      <c r="E107">
        <v>0</v>
      </c>
      <c r="F107">
        <v>1</v>
      </c>
      <c r="G107">
        <v>36</v>
      </c>
      <c r="H107">
        <v>7</v>
      </c>
      <c r="I107">
        <v>2</v>
      </c>
      <c r="J107">
        <v>1</v>
      </c>
      <c r="K107">
        <v>187</v>
      </c>
      <c r="L107">
        <v>0</v>
      </c>
      <c r="M107">
        <v>1</v>
      </c>
      <c r="N107">
        <v>1</v>
      </c>
      <c r="O107">
        <v>0</v>
      </c>
      <c r="P107">
        <v>0.53920590733244689</v>
      </c>
      <c r="Q107">
        <v>0.53920590733244689</v>
      </c>
      <c r="R107">
        <v>0.46079409266755311</v>
      </c>
      <c r="S107">
        <v>-0.77480398941450157</v>
      </c>
      <c r="T107">
        <v>0</v>
      </c>
      <c r="U107">
        <v>1.1701667098442279</v>
      </c>
      <c r="AV107">
        <v>0.76055877061410504</v>
      </c>
      <c r="AW107">
        <v>1</v>
      </c>
      <c r="AX107">
        <v>0</v>
      </c>
      <c r="AY107">
        <v>47</v>
      </c>
      <c r="AZ107">
        <v>56</v>
      </c>
      <c r="BA107">
        <v>0.12962962962962965</v>
      </c>
      <c r="BB107">
        <v>0.41666666666666663</v>
      </c>
      <c r="BC107">
        <v>0</v>
      </c>
    </row>
    <row r="108" spans="1:55" x14ac:dyDescent="0.45">
      <c r="A108">
        <v>13.3</v>
      </c>
      <c r="B108">
        <v>58</v>
      </c>
      <c r="C108">
        <v>0.40300000000000002</v>
      </c>
      <c r="D108">
        <v>157</v>
      </c>
      <c r="E108">
        <v>2</v>
      </c>
      <c r="F108">
        <v>1</v>
      </c>
      <c r="G108">
        <v>35</v>
      </c>
      <c r="H108">
        <v>16</v>
      </c>
      <c r="I108">
        <v>1</v>
      </c>
      <c r="J108">
        <v>1</v>
      </c>
      <c r="K108">
        <v>180</v>
      </c>
      <c r="L108">
        <v>0</v>
      </c>
      <c r="M108">
        <v>1</v>
      </c>
      <c r="N108">
        <v>1</v>
      </c>
      <c r="O108">
        <v>0</v>
      </c>
      <c r="P108">
        <v>0.46879407494517178</v>
      </c>
      <c r="Q108">
        <v>0.46879407494517178</v>
      </c>
      <c r="R108">
        <v>0.53120592505482822</v>
      </c>
      <c r="S108">
        <v>-0.6326055267879398</v>
      </c>
      <c r="T108">
        <v>100</v>
      </c>
      <c r="U108">
        <v>0.88250912279787808</v>
      </c>
      <c r="AV108">
        <v>0.76637244212300937</v>
      </c>
      <c r="AW108">
        <v>0</v>
      </c>
      <c r="AX108">
        <v>1</v>
      </c>
      <c r="AY108">
        <v>47</v>
      </c>
      <c r="AZ108">
        <v>57</v>
      </c>
      <c r="BA108">
        <v>0.12962962962962965</v>
      </c>
      <c r="BB108">
        <v>0.40625</v>
      </c>
      <c r="BC108">
        <v>0</v>
      </c>
    </row>
    <row r="109" spans="1:55" x14ac:dyDescent="0.45">
      <c r="A109">
        <v>13.4</v>
      </c>
      <c r="B109">
        <v>71</v>
      </c>
      <c r="C109">
        <v>1.28</v>
      </c>
      <c r="D109">
        <v>141</v>
      </c>
      <c r="E109">
        <v>2</v>
      </c>
      <c r="F109">
        <v>1</v>
      </c>
      <c r="G109">
        <v>28</v>
      </c>
      <c r="H109">
        <v>9</v>
      </c>
      <c r="I109">
        <v>1</v>
      </c>
      <c r="J109">
        <v>1</v>
      </c>
      <c r="K109">
        <v>186</v>
      </c>
      <c r="L109">
        <v>0</v>
      </c>
      <c r="M109">
        <v>1</v>
      </c>
      <c r="N109">
        <v>1</v>
      </c>
      <c r="O109">
        <v>0</v>
      </c>
      <c r="P109">
        <v>0.74882756619077828</v>
      </c>
      <c r="Q109">
        <v>0.74882756619077828</v>
      </c>
      <c r="R109">
        <v>0.25117243380922172</v>
      </c>
      <c r="S109">
        <v>-1.3816155884303647</v>
      </c>
      <c r="T109">
        <v>0</v>
      </c>
      <c r="U109">
        <v>2.9813286228677116</v>
      </c>
      <c r="AV109">
        <v>0.77972717796778601</v>
      </c>
      <c r="AW109">
        <v>0</v>
      </c>
      <c r="AX109">
        <v>1</v>
      </c>
      <c r="AY109">
        <v>47</v>
      </c>
      <c r="AZ109">
        <v>58</v>
      </c>
      <c r="BA109">
        <v>0.12962962962962965</v>
      </c>
      <c r="BB109">
        <v>0.39583333333333337</v>
      </c>
      <c r="BC109">
        <v>7.3302469135802361E-3</v>
      </c>
    </row>
    <row r="110" spans="1:55" x14ac:dyDescent="0.45">
      <c r="A110">
        <v>13.6</v>
      </c>
      <c r="B110">
        <v>66</v>
      </c>
      <c r="C110">
        <v>2.62</v>
      </c>
      <c r="D110">
        <v>103</v>
      </c>
      <c r="E110">
        <v>2</v>
      </c>
      <c r="F110">
        <v>1</v>
      </c>
      <c r="G110">
        <v>39</v>
      </c>
      <c r="H110">
        <v>8</v>
      </c>
      <c r="I110">
        <v>3</v>
      </c>
      <c r="J110">
        <v>0</v>
      </c>
      <c r="K110">
        <v>172</v>
      </c>
      <c r="L110">
        <v>0</v>
      </c>
      <c r="M110">
        <v>1</v>
      </c>
      <c r="N110">
        <v>1</v>
      </c>
      <c r="O110">
        <v>0</v>
      </c>
      <c r="P110">
        <v>0.56788056710975732</v>
      </c>
      <c r="Q110">
        <v>0.56788056710975732</v>
      </c>
      <c r="R110">
        <v>0.43211943289024268</v>
      </c>
      <c r="S110">
        <v>-0.83905326392372925</v>
      </c>
      <c r="T110">
        <v>0</v>
      </c>
      <c r="U110">
        <v>1.314175026361283</v>
      </c>
      <c r="AV110">
        <v>0.78522931886153602</v>
      </c>
      <c r="AW110">
        <v>1</v>
      </c>
      <c r="AX110">
        <v>0</v>
      </c>
      <c r="AY110">
        <v>48</v>
      </c>
      <c r="AZ110">
        <v>58</v>
      </c>
      <c r="BA110">
        <v>0.11111111111111116</v>
      </c>
      <c r="BB110">
        <v>0.39583333333333337</v>
      </c>
      <c r="BC110">
        <v>0</v>
      </c>
    </row>
    <row r="111" spans="1:55" x14ac:dyDescent="0.45">
      <c r="A111">
        <v>13.8</v>
      </c>
      <c r="B111">
        <v>63</v>
      </c>
      <c r="C111">
        <v>0.61199999999999999</v>
      </c>
      <c r="D111">
        <v>148</v>
      </c>
      <c r="E111">
        <v>3</v>
      </c>
      <c r="F111">
        <v>0</v>
      </c>
      <c r="G111">
        <v>35</v>
      </c>
      <c r="H111">
        <v>10</v>
      </c>
      <c r="I111">
        <v>2</v>
      </c>
      <c r="J111">
        <v>0</v>
      </c>
      <c r="K111">
        <v>185</v>
      </c>
      <c r="L111">
        <v>1</v>
      </c>
      <c r="M111">
        <v>0</v>
      </c>
      <c r="N111">
        <v>1</v>
      </c>
      <c r="O111">
        <v>1</v>
      </c>
      <c r="P111">
        <v>0.87800532321933777</v>
      </c>
      <c r="Q111">
        <v>0.87800532321933777</v>
      </c>
      <c r="R111">
        <v>0.12199467678066223</v>
      </c>
      <c r="S111">
        <v>-0.13010262247321538</v>
      </c>
      <c r="T111">
        <v>100</v>
      </c>
      <c r="U111">
        <v>0.1389452587068043</v>
      </c>
      <c r="AV111">
        <v>0.78758578267769475</v>
      </c>
      <c r="AW111">
        <v>0</v>
      </c>
      <c r="AX111">
        <v>1</v>
      </c>
      <c r="AY111">
        <v>48</v>
      </c>
      <c r="AZ111">
        <v>59</v>
      </c>
      <c r="BA111">
        <v>0.11111111111111116</v>
      </c>
      <c r="BB111">
        <v>0.38541666666666663</v>
      </c>
      <c r="BC111">
        <v>7.1373456790123765E-3</v>
      </c>
    </row>
    <row r="112" spans="1:55" x14ac:dyDescent="0.45">
      <c r="A112">
        <v>13.9</v>
      </c>
      <c r="B112">
        <v>66</v>
      </c>
      <c r="C112">
        <v>2.2850000000000001</v>
      </c>
      <c r="D112">
        <v>200</v>
      </c>
      <c r="E112">
        <v>3</v>
      </c>
      <c r="F112">
        <v>1</v>
      </c>
      <c r="G112">
        <v>32</v>
      </c>
      <c r="H112">
        <v>9</v>
      </c>
      <c r="I112">
        <v>2</v>
      </c>
      <c r="J112">
        <v>0</v>
      </c>
      <c r="K112">
        <v>177</v>
      </c>
      <c r="L112">
        <v>1</v>
      </c>
      <c r="M112">
        <v>0</v>
      </c>
      <c r="N112">
        <v>1</v>
      </c>
      <c r="O112">
        <v>1</v>
      </c>
      <c r="P112">
        <v>0.95171019242836408</v>
      </c>
      <c r="Q112">
        <v>0.95171019242836408</v>
      </c>
      <c r="R112">
        <v>4.8289807571635923E-2</v>
      </c>
      <c r="S112">
        <v>-4.9494710253964895E-2</v>
      </c>
      <c r="T112">
        <v>100</v>
      </c>
      <c r="U112">
        <v>5.0740034052194655E-2</v>
      </c>
      <c r="AV112">
        <v>0.78779078701627636</v>
      </c>
      <c r="AW112">
        <v>1</v>
      </c>
      <c r="AX112">
        <v>0</v>
      </c>
      <c r="AY112">
        <v>49</v>
      </c>
      <c r="AZ112">
        <v>59</v>
      </c>
      <c r="BA112">
        <v>9.259259259259256E-2</v>
      </c>
      <c r="BB112">
        <v>0.38541666666666663</v>
      </c>
      <c r="BC112">
        <v>7.137345679012334E-3</v>
      </c>
    </row>
    <row r="113" spans="1:55" x14ac:dyDescent="0.45">
      <c r="A113">
        <v>14</v>
      </c>
      <c r="B113">
        <v>56</v>
      </c>
      <c r="C113">
        <v>0.91100000000000003</v>
      </c>
      <c r="D113">
        <v>134</v>
      </c>
      <c r="E113">
        <v>2</v>
      </c>
      <c r="F113">
        <v>0</v>
      </c>
      <c r="G113">
        <v>30</v>
      </c>
      <c r="H113">
        <v>13</v>
      </c>
      <c r="I113">
        <v>1</v>
      </c>
      <c r="J113">
        <v>1</v>
      </c>
      <c r="K113">
        <v>185</v>
      </c>
      <c r="L113">
        <v>1</v>
      </c>
      <c r="M113">
        <v>0</v>
      </c>
      <c r="N113">
        <v>1</v>
      </c>
      <c r="O113">
        <v>1</v>
      </c>
      <c r="P113">
        <v>0.65881728969669695</v>
      </c>
      <c r="Q113">
        <v>0.65881728969669695</v>
      </c>
      <c r="R113">
        <v>0.34118271030330305</v>
      </c>
      <c r="S113">
        <v>-0.41730903679610237</v>
      </c>
      <c r="T113">
        <v>100</v>
      </c>
      <c r="U113">
        <v>0.51787151861235314</v>
      </c>
      <c r="AV113">
        <v>0.78811026993215128</v>
      </c>
      <c r="AW113">
        <v>1</v>
      </c>
      <c r="AX113">
        <v>0</v>
      </c>
      <c r="AY113">
        <v>50</v>
      </c>
      <c r="AZ113">
        <v>59</v>
      </c>
      <c r="BA113">
        <v>7.407407407407407E-2</v>
      </c>
      <c r="BB113">
        <v>0.38541666666666663</v>
      </c>
      <c r="BC113">
        <v>0</v>
      </c>
    </row>
    <row r="114" spans="1:55" x14ac:dyDescent="0.45">
      <c r="A114">
        <v>14</v>
      </c>
      <c r="B114">
        <v>59</v>
      </c>
      <c r="C114">
        <v>1.159</v>
      </c>
      <c r="D114">
        <v>196</v>
      </c>
      <c r="E114">
        <v>1</v>
      </c>
      <c r="F114">
        <v>0</v>
      </c>
      <c r="G114">
        <v>43</v>
      </c>
      <c r="H114">
        <v>15</v>
      </c>
      <c r="I114">
        <v>5</v>
      </c>
      <c r="J114">
        <v>0</v>
      </c>
      <c r="K114">
        <v>184</v>
      </c>
      <c r="L114">
        <v>1</v>
      </c>
      <c r="M114">
        <v>0</v>
      </c>
      <c r="N114">
        <v>1</v>
      </c>
      <c r="O114">
        <v>1</v>
      </c>
      <c r="P114">
        <v>0.79141149307058611</v>
      </c>
      <c r="Q114">
        <v>0.79141149307058611</v>
      </c>
      <c r="R114">
        <v>0.20858850692941389</v>
      </c>
      <c r="S114">
        <v>-0.23393722768164316</v>
      </c>
      <c r="T114">
        <v>100</v>
      </c>
      <c r="U114">
        <v>0.26356517280298059</v>
      </c>
      <c r="AV114">
        <v>0.79141149307058611</v>
      </c>
      <c r="AW114">
        <v>0</v>
      </c>
      <c r="AX114">
        <v>1</v>
      </c>
      <c r="AY114">
        <v>50</v>
      </c>
      <c r="AZ114">
        <v>60</v>
      </c>
      <c r="BA114">
        <v>7.407407407407407E-2</v>
      </c>
      <c r="BB114">
        <v>0.375</v>
      </c>
      <c r="BC114">
        <v>0</v>
      </c>
    </row>
    <row r="115" spans="1:55" x14ac:dyDescent="0.45">
      <c r="A115">
        <v>14</v>
      </c>
      <c r="B115">
        <v>70</v>
      </c>
      <c r="C115">
        <v>0.29099999999999998</v>
      </c>
      <c r="D115">
        <v>182</v>
      </c>
      <c r="E115">
        <v>3</v>
      </c>
      <c r="F115">
        <v>1</v>
      </c>
      <c r="G115">
        <v>31</v>
      </c>
      <c r="H115">
        <v>6</v>
      </c>
      <c r="I115">
        <v>2</v>
      </c>
      <c r="J115">
        <v>1</v>
      </c>
      <c r="K115">
        <v>173</v>
      </c>
      <c r="L115">
        <v>1</v>
      </c>
      <c r="M115">
        <v>0</v>
      </c>
      <c r="N115">
        <v>1</v>
      </c>
      <c r="O115">
        <v>1</v>
      </c>
      <c r="P115">
        <v>0.35096592167098239</v>
      </c>
      <c r="Q115">
        <v>0.35096592167098239</v>
      </c>
      <c r="R115">
        <v>0.64903407832901761</v>
      </c>
      <c r="S115">
        <v>-1.0470661494861986</v>
      </c>
      <c r="T115">
        <v>0</v>
      </c>
      <c r="U115">
        <v>1.8492794834293431</v>
      </c>
      <c r="AV115">
        <v>0.79252288917340963</v>
      </c>
      <c r="AW115">
        <v>0</v>
      </c>
      <c r="AX115">
        <v>1</v>
      </c>
      <c r="AY115">
        <v>50</v>
      </c>
      <c r="AZ115">
        <v>61</v>
      </c>
      <c r="BA115">
        <v>7.407407407407407E-2</v>
      </c>
      <c r="BB115">
        <v>0.36458333333333337</v>
      </c>
      <c r="BC115">
        <v>0</v>
      </c>
    </row>
    <row r="116" spans="1:55" x14ac:dyDescent="0.45">
      <c r="A116">
        <v>14</v>
      </c>
      <c r="B116">
        <v>74</v>
      </c>
      <c r="C116">
        <v>4.3999999999999997E-2</v>
      </c>
      <c r="D116">
        <v>175</v>
      </c>
      <c r="E116">
        <v>3</v>
      </c>
      <c r="F116">
        <v>1</v>
      </c>
      <c r="G116">
        <v>39</v>
      </c>
      <c r="H116">
        <v>7</v>
      </c>
      <c r="I116">
        <v>3</v>
      </c>
      <c r="J116">
        <v>0</v>
      </c>
      <c r="K116">
        <v>187</v>
      </c>
      <c r="L116">
        <v>1</v>
      </c>
      <c r="M116">
        <v>0</v>
      </c>
      <c r="N116">
        <v>1</v>
      </c>
      <c r="O116">
        <v>1</v>
      </c>
      <c r="P116">
        <v>0.73691348361298759</v>
      </c>
      <c r="Q116">
        <v>0.73691348361298759</v>
      </c>
      <c r="R116">
        <v>0.26308651638701241</v>
      </c>
      <c r="S116">
        <v>-0.30528478362521111</v>
      </c>
      <c r="T116">
        <v>100</v>
      </c>
      <c r="U116">
        <v>0.35701140261016073</v>
      </c>
      <c r="AV116">
        <v>0.79408076213579892</v>
      </c>
      <c r="AW116">
        <v>0</v>
      </c>
      <c r="AX116">
        <v>1</v>
      </c>
      <c r="AY116">
        <v>50</v>
      </c>
      <c r="AZ116">
        <v>62</v>
      </c>
      <c r="BA116">
        <v>7.407407407407407E-2</v>
      </c>
      <c r="BB116">
        <v>0.35416666666666663</v>
      </c>
      <c r="BC116">
        <v>0</v>
      </c>
    </row>
    <row r="117" spans="1:55" x14ac:dyDescent="0.45">
      <c r="A117">
        <v>14.1</v>
      </c>
      <c r="B117">
        <v>88</v>
      </c>
      <c r="C117">
        <v>0.504</v>
      </c>
      <c r="D117">
        <v>253</v>
      </c>
      <c r="E117">
        <v>3</v>
      </c>
      <c r="F117">
        <v>1</v>
      </c>
      <c r="G117">
        <v>42</v>
      </c>
      <c r="H117">
        <v>9</v>
      </c>
      <c r="I117">
        <v>3</v>
      </c>
      <c r="J117">
        <v>1</v>
      </c>
      <c r="K117">
        <v>172</v>
      </c>
      <c r="L117">
        <v>0</v>
      </c>
      <c r="M117">
        <v>1</v>
      </c>
      <c r="N117">
        <v>1</v>
      </c>
      <c r="O117">
        <v>0</v>
      </c>
      <c r="P117">
        <v>0.61628024154418282</v>
      </c>
      <c r="Q117">
        <v>0.61628024154418282</v>
      </c>
      <c r="R117">
        <v>0.38371975845581718</v>
      </c>
      <c r="S117">
        <v>-0.95784278851289384</v>
      </c>
      <c r="T117">
        <v>0</v>
      </c>
      <c r="U117">
        <v>1.606068564267439</v>
      </c>
      <c r="AV117">
        <v>0.79467740149430521</v>
      </c>
      <c r="AW117">
        <v>0</v>
      </c>
      <c r="AX117">
        <v>1</v>
      </c>
      <c r="AY117">
        <v>50</v>
      </c>
      <c r="AZ117">
        <v>63</v>
      </c>
      <c r="BA117">
        <v>7.407407407407407E-2</v>
      </c>
      <c r="BB117">
        <v>0.34375</v>
      </c>
      <c r="BC117">
        <v>0</v>
      </c>
    </row>
    <row r="118" spans="1:55" x14ac:dyDescent="0.45">
      <c r="A118">
        <v>14.4</v>
      </c>
      <c r="B118">
        <v>75</v>
      </c>
      <c r="C118">
        <v>0.61199999999999999</v>
      </c>
      <c r="D118">
        <v>156</v>
      </c>
      <c r="E118">
        <v>5</v>
      </c>
      <c r="F118">
        <v>1</v>
      </c>
      <c r="G118">
        <v>42</v>
      </c>
      <c r="H118">
        <v>15</v>
      </c>
      <c r="I118">
        <v>4</v>
      </c>
      <c r="J118">
        <v>1</v>
      </c>
      <c r="K118">
        <v>193</v>
      </c>
      <c r="L118">
        <v>0</v>
      </c>
      <c r="M118">
        <v>1</v>
      </c>
      <c r="N118">
        <v>1</v>
      </c>
      <c r="O118">
        <v>0</v>
      </c>
      <c r="P118">
        <v>0.78522931886153602</v>
      </c>
      <c r="Q118">
        <v>0.78522931886153602</v>
      </c>
      <c r="R118">
        <v>0.21477068113846398</v>
      </c>
      <c r="S118">
        <v>-1.5381844194323393</v>
      </c>
      <c r="T118">
        <v>0</v>
      </c>
      <c r="U118">
        <v>3.6561290149063401</v>
      </c>
      <c r="AV118">
        <v>0.79483825437948363</v>
      </c>
      <c r="AW118">
        <v>0</v>
      </c>
      <c r="AX118">
        <v>1</v>
      </c>
      <c r="AY118">
        <v>50</v>
      </c>
      <c r="AZ118">
        <v>64</v>
      </c>
      <c r="BA118">
        <v>7.407407407407407E-2</v>
      </c>
      <c r="BB118">
        <v>0.33333333333333337</v>
      </c>
      <c r="BC118">
        <v>0</v>
      </c>
    </row>
    <row r="119" spans="1:55" x14ac:dyDescent="0.45">
      <c r="A119">
        <v>14.4</v>
      </c>
      <c r="B119">
        <v>83</v>
      </c>
      <c r="C119">
        <v>0.93600000000000005</v>
      </c>
      <c r="D119">
        <v>203</v>
      </c>
      <c r="E119">
        <v>2</v>
      </c>
      <c r="F119">
        <v>0</v>
      </c>
      <c r="G119">
        <v>45</v>
      </c>
      <c r="H119">
        <v>9</v>
      </c>
      <c r="I119">
        <v>3</v>
      </c>
      <c r="J119">
        <v>0</v>
      </c>
      <c r="K119">
        <v>178</v>
      </c>
      <c r="L119">
        <v>1</v>
      </c>
      <c r="M119">
        <v>0</v>
      </c>
      <c r="N119">
        <v>1</v>
      </c>
      <c r="O119">
        <v>1</v>
      </c>
      <c r="P119">
        <v>0.83752962684930088</v>
      </c>
      <c r="Q119">
        <v>0.83752962684930088</v>
      </c>
      <c r="R119">
        <v>0.16247037315069912</v>
      </c>
      <c r="S119">
        <v>-0.1772986405661594</v>
      </c>
      <c r="T119">
        <v>100</v>
      </c>
      <c r="U119">
        <v>0.19398761302557824</v>
      </c>
      <c r="AV119">
        <v>0.80204696845677381</v>
      </c>
      <c r="AW119">
        <v>0</v>
      </c>
      <c r="AX119">
        <v>1</v>
      </c>
      <c r="AY119">
        <v>50</v>
      </c>
      <c r="AZ119">
        <v>65</v>
      </c>
      <c r="BA119">
        <v>7.407407407407407E-2</v>
      </c>
      <c r="BB119">
        <v>0.32291666666666663</v>
      </c>
      <c r="BC119">
        <v>5.9799382716049284E-3</v>
      </c>
    </row>
    <row r="120" spans="1:55" x14ac:dyDescent="0.45">
      <c r="A120">
        <v>14.5</v>
      </c>
      <c r="B120">
        <v>54</v>
      </c>
      <c r="C120">
        <v>4.5999999999999999E-2</v>
      </c>
      <c r="D120">
        <v>151</v>
      </c>
      <c r="E120">
        <v>0</v>
      </c>
      <c r="F120">
        <v>1</v>
      </c>
      <c r="G120">
        <v>30</v>
      </c>
      <c r="H120">
        <v>13</v>
      </c>
      <c r="I120">
        <v>5</v>
      </c>
      <c r="J120">
        <v>0</v>
      </c>
      <c r="K120">
        <v>204</v>
      </c>
      <c r="L120">
        <v>1</v>
      </c>
      <c r="M120">
        <v>0</v>
      </c>
      <c r="N120">
        <v>1</v>
      </c>
      <c r="O120">
        <v>1</v>
      </c>
      <c r="P120">
        <v>0.71201076971331656</v>
      </c>
      <c r="Q120">
        <v>0.71201076971331656</v>
      </c>
      <c r="R120">
        <v>0.28798923028668344</v>
      </c>
      <c r="S120">
        <v>-0.33966224168270898</v>
      </c>
      <c r="T120">
        <v>100</v>
      </c>
      <c r="U120">
        <v>0.40447313795919015</v>
      </c>
      <c r="AV120">
        <v>0.80357331183607883</v>
      </c>
      <c r="AW120">
        <v>1</v>
      </c>
      <c r="AX120">
        <v>0</v>
      </c>
      <c r="AY120">
        <v>51</v>
      </c>
      <c r="AZ120">
        <v>65</v>
      </c>
      <c r="BA120">
        <v>5.555555555555558E-2</v>
      </c>
      <c r="BB120">
        <v>0.32291666666666663</v>
      </c>
      <c r="BC120">
        <v>0</v>
      </c>
    </row>
    <row r="121" spans="1:55" x14ac:dyDescent="0.45">
      <c r="A121">
        <v>14.5</v>
      </c>
      <c r="B121">
        <v>69</v>
      </c>
      <c r="C121">
        <v>9.0999999999999998E-2</v>
      </c>
      <c r="D121">
        <v>213</v>
      </c>
      <c r="E121">
        <v>3</v>
      </c>
      <c r="F121">
        <v>0</v>
      </c>
      <c r="G121">
        <v>33</v>
      </c>
      <c r="H121">
        <v>16</v>
      </c>
      <c r="I121">
        <v>1</v>
      </c>
      <c r="J121">
        <v>1</v>
      </c>
      <c r="K121">
        <v>178</v>
      </c>
      <c r="L121">
        <v>1</v>
      </c>
      <c r="M121">
        <v>0</v>
      </c>
      <c r="N121">
        <v>1</v>
      </c>
      <c r="O121">
        <v>1</v>
      </c>
      <c r="P121">
        <v>0.83861227770139302</v>
      </c>
      <c r="Q121">
        <v>0.83861227770139302</v>
      </c>
      <c r="R121">
        <v>0.16138772229860698</v>
      </c>
      <c r="S121">
        <v>-0.17600680364027951</v>
      </c>
      <c r="T121">
        <v>100</v>
      </c>
      <c r="U121">
        <v>0.19244617159787489</v>
      </c>
      <c r="AV121">
        <v>0.80734421717585292</v>
      </c>
      <c r="AW121">
        <v>0</v>
      </c>
      <c r="AX121">
        <v>1</v>
      </c>
      <c r="AY121">
        <v>51</v>
      </c>
      <c r="AZ121">
        <v>66</v>
      </c>
      <c r="BA121">
        <v>5.555555555555558E-2</v>
      </c>
      <c r="BB121">
        <v>0.3125</v>
      </c>
      <c r="BC121">
        <v>0</v>
      </c>
    </row>
    <row r="122" spans="1:55" x14ac:dyDescent="0.45">
      <c r="A122">
        <v>14.8</v>
      </c>
      <c r="B122">
        <v>70</v>
      </c>
      <c r="C122">
        <v>0.82799999999999996</v>
      </c>
      <c r="D122">
        <v>213</v>
      </c>
      <c r="E122">
        <v>3</v>
      </c>
      <c r="F122">
        <v>1</v>
      </c>
      <c r="G122">
        <v>37</v>
      </c>
      <c r="H122">
        <v>15</v>
      </c>
      <c r="I122">
        <v>2</v>
      </c>
      <c r="J122">
        <v>1</v>
      </c>
      <c r="K122">
        <v>176</v>
      </c>
      <c r="L122">
        <v>1</v>
      </c>
      <c r="M122">
        <v>0</v>
      </c>
      <c r="N122">
        <v>1</v>
      </c>
      <c r="O122">
        <v>1</v>
      </c>
      <c r="P122">
        <v>0.66676773874102313</v>
      </c>
      <c r="Q122">
        <v>0.66676773874102313</v>
      </c>
      <c r="R122">
        <v>0.33323226125897687</v>
      </c>
      <c r="S122">
        <v>-0.40531351148797801</v>
      </c>
      <c r="T122">
        <v>100</v>
      </c>
      <c r="U122">
        <v>0.49977262230500091</v>
      </c>
      <c r="AV122">
        <v>0.81161156336813933</v>
      </c>
      <c r="AW122">
        <v>0</v>
      </c>
      <c r="AX122">
        <v>1</v>
      </c>
      <c r="AY122">
        <v>51</v>
      </c>
      <c r="AZ122">
        <v>67</v>
      </c>
      <c r="BA122">
        <v>5.555555555555558E-2</v>
      </c>
      <c r="BB122">
        <v>0.30208333333333337</v>
      </c>
      <c r="BC122">
        <v>0</v>
      </c>
    </row>
    <row r="123" spans="1:55" x14ac:dyDescent="0.45">
      <c r="A123">
        <v>14.8</v>
      </c>
      <c r="B123">
        <v>74</v>
      </c>
      <c r="C123">
        <v>1.927</v>
      </c>
      <c r="D123">
        <v>249</v>
      </c>
      <c r="E123">
        <v>2</v>
      </c>
      <c r="F123">
        <v>1</v>
      </c>
      <c r="G123">
        <v>29</v>
      </c>
      <c r="H123">
        <v>7</v>
      </c>
      <c r="I123">
        <v>2</v>
      </c>
      <c r="J123">
        <v>0</v>
      </c>
      <c r="K123">
        <v>171</v>
      </c>
      <c r="L123">
        <v>1</v>
      </c>
      <c r="M123">
        <v>0</v>
      </c>
      <c r="N123">
        <v>1</v>
      </c>
      <c r="O123">
        <v>1</v>
      </c>
      <c r="P123">
        <v>0.93979538779712113</v>
      </c>
      <c r="Q123">
        <v>0.93979538779712113</v>
      </c>
      <c r="R123">
        <v>6.0204612202878871E-2</v>
      </c>
      <c r="S123">
        <v>-6.2093099968450895E-2</v>
      </c>
      <c r="T123">
        <v>100</v>
      </c>
      <c r="U123">
        <v>6.4061404199906094E-2</v>
      </c>
      <c r="AV123">
        <v>0.81242324825822398</v>
      </c>
      <c r="AW123">
        <v>0</v>
      </c>
      <c r="AX123">
        <v>1</v>
      </c>
      <c r="AY123">
        <v>51</v>
      </c>
      <c r="AZ123">
        <v>68</v>
      </c>
      <c r="BA123">
        <v>5.555555555555558E-2</v>
      </c>
      <c r="BB123">
        <v>0.29166666666666663</v>
      </c>
      <c r="BC123">
        <v>0</v>
      </c>
    </row>
    <row r="124" spans="1:55" x14ac:dyDescent="0.45">
      <c r="A124">
        <v>14.8</v>
      </c>
      <c r="B124">
        <v>91</v>
      </c>
      <c r="C124">
        <v>1.968</v>
      </c>
      <c r="D124">
        <v>164</v>
      </c>
      <c r="E124">
        <v>1</v>
      </c>
      <c r="F124">
        <v>0</v>
      </c>
      <c r="G124">
        <v>33</v>
      </c>
      <c r="H124">
        <v>5</v>
      </c>
      <c r="I124">
        <v>2</v>
      </c>
      <c r="J124">
        <v>0</v>
      </c>
      <c r="K124">
        <v>194</v>
      </c>
      <c r="L124">
        <v>1</v>
      </c>
      <c r="M124">
        <v>0</v>
      </c>
      <c r="N124">
        <v>1</v>
      </c>
      <c r="O124">
        <v>1</v>
      </c>
      <c r="P124">
        <v>0.9739543449738528</v>
      </c>
      <c r="Q124">
        <v>0.9739543449738528</v>
      </c>
      <c r="R124">
        <v>2.6045655026147196E-2</v>
      </c>
      <c r="S124">
        <v>-2.6390850181687811E-2</v>
      </c>
      <c r="T124">
        <v>100</v>
      </c>
      <c r="U124">
        <v>2.6742172423745828E-2</v>
      </c>
      <c r="AV124">
        <v>0.81319069294148882</v>
      </c>
      <c r="AW124">
        <v>0</v>
      </c>
      <c r="AX124">
        <v>1</v>
      </c>
      <c r="AY124">
        <v>51</v>
      </c>
      <c r="AZ124">
        <v>69</v>
      </c>
      <c r="BA124">
        <v>5.555555555555558E-2</v>
      </c>
      <c r="BB124">
        <v>0.28125</v>
      </c>
      <c r="BC124">
        <v>0</v>
      </c>
    </row>
    <row r="125" spans="1:55" x14ac:dyDescent="0.45">
      <c r="A125">
        <v>14.9</v>
      </c>
      <c r="B125">
        <v>59</v>
      </c>
      <c r="C125">
        <v>0.7</v>
      </c>
      <c r="D125">
        <v>214</v>
      </c>
      <c r="E125">
        <v>2</v>
      </c>
      <c r="F125">
        <v>0</v>
      </c>
      <c r="G125">
        <v>41</v>
      </c>
      <c r="H125">
        <v>4</v>
      </c>
      <c r="I125">
        <v>3</v>
      </c>
      <c r="J125">
        <v>0</v>
      </c>
      <c r="K125">
        <v>182</v>
      </c>
      <c r="L125">
        <v>1</v>
      </c>
      <c r="M125">
        <v>0</v>
      </c>
      <c r="N125">
        <v>1</v>
      </c>
      <c r="O125">
        <v>1</v>
      </c>
      <c r="P125">
        <v>0.577190992405898</v>
      </c>
      <c r="Q125">
        <v>0.577190992405898</v>
      </c>
      <c r="R125">
        <v>0.422809007594102</v>
      </c>
      <c r="S125">
        <v>-0.54958205787657843</v>
      </c>
      <c r="T125">
        <v>100</v>
      </c>
      <c r="U125">
        <v>0.73252876977811532</v>
      </c>
      <c r="AV125">
        <v>0.81815296846047458</v>
      </c>
      <c r="AW125">
        <v>0</v>
      </c>
      <c r="AX125">
        <v>1</v>
      </c>
      <c r="AY125">
        <v>51</v>
      </c>
      <c r="AZ125">
        <v>70</v>
      </c>
      <c r="BA125">
        <v>5.555555555555558E-2</v>
      </c>
      <c r="BB125">
        <v>0.27083333333333337</v>
      </c>
      <c r="BC125">
        <v>0</v>
      </c>
    </row>
    <row r="126" spans="1:55" x14ac:dyDescent="0.45">
      <c r="A126">
        <v>15.3</v>
      </c>
      <c r="B126">
        <v>117</v>
      </c>
      <c r="C126">
        <v>0.104</v>
      </c>
      <c r="D126">
        <v>253</v>
      </c>
      <c r="E126">
        <v>2</v>
      </c>
      <c r="F126">
        <v>1</v>
      </c>
      <c r="G126">
        <v>52</v>
      </c>
      <c r="H126">
        <v>15</v>
      </c>
      <c r="I126">
        <v>3</v>
      </c>
      <c r="J126">
        <v>0</v>
      </c>
      <c r="K126">
        <v>169</v>
      </c>
      <c r="L126">
        <v>1</v>
      </c>
      <c r="M126">
        <v>0</v>
      </c>
      <c r="N126">
        <v>1</v>
      </c>
      <c r="O126">
        <v>1</v>
      </c>
      <c r="P126">
        <v>0.87723699887377726</v>
      </c>
      <c r="Q126">
        <v>0.87723699887377726</v>
      </c>
      <c r="R126">
        <v>0.12276300112622274</v>
      </c>
      <c r="S126">
        <v>-0.13097808494920768</v>
      </c>
      <c r="T126">
        <v>100</v>
      </c>
      <c r="U126">
        <v>0.13994279913390509</v>
      </c>
      <c r="AV126">
        <v>0.82646540882045083</v>
      </c>
      <c r="AW126">
        <v>0</v>
      </c>
      <c r="AX126">
        <v>1</v>
      </c>
      <c r="AY126">
        <v>51</v>
      </c>
      <c r="AZ126">
        <v>71</v>
      </c>
      <c r="BA126">
        <v>5.555555555555558E-2</v>
      </c>
      <c r="BB126">
        <v>0.26041666666666663</v>
      </c>
      <c r="BC126">
        <v>0</v>
      </c>
    </row>
    <row r="127" spans="1:55" x14ac:dyDescent="0.45">
      <c r="A127">
        <v>15.4</v>
      </c>
      <c r="B127">
        <v>58</v>
      </c>
      <c r="C127">
        <v>1.623</v>
      </c>
      <c r="D127">
        <v>209</v>
      </c>
      <c r="E127">
        <v>1</v>
      </c>
      <c r="F127">
        <v>1</v>
      </c>
      <c r="G127">
        <v>45</v>
      </c>
      <c r="H127">
        <v>10</v>
      </c>
      <c r="I127">
        <v>3</v>
      </c>
      <c r="J127">
        <v>1</v>
      </c>
      <c r="K127">
        <v>187</v>
      </c>
      <c r="L127">
        <v>0</v>
      </c>
      <c r="M127">
        <v>1</v>
      </c>
      <c r="N127">
        <v>1</v>
      </c>
      <c r="O127">
        <v>0</v>
      </c>
      <c r="P127">
        <v>0.23856977766553647</v>
      </c>
      <c r="Q127">
        <v>0.23856977766553647</v>
      </c>
      <c r="R127">
        <v>0.76143022233446356</v>
      </c>
      <c r="S127">
        <v>-0.27255674271082153</v>
      </c>
      <c r="T127">
        <v>100</v>
      </c>
      <c r="U127">
        <v>0.31331797802050337</v>
      </c>
      <c r="AV127">
        <v>0.83000489903695962</v>
      </c>
      <c r="AW127">
        <v>0</v>
      </c>
      <c r="AX127">
        <v>1</v>
      </c>
      <c r="AY127">
        <v>51</v>
      </c>
      <c r="AZ127">
        <v>72</v>
      </c>
      <c r="BA127">
        <v>5.555555555555558E-2</v>
      </c>
      <c r="BB127">
        <v>0.25</v>
      </c>
      <c r="BC127">
        <v>0</v>
      </c>
    </row>
    <row r="128" spans="1:55" x14ac:dyDescent="0.45">
      <c r="A128">
        <v>15.5</v>
      </c>
      <c r="B128">
        <v>75</v>
      </c>
      <c r="C128">
        <v>0.185</v>
      </c>
      <c r="D128">
        <v>166</v>
      </c>
      <c r="E128">
        <v>5</v>
      </c>
      <c r="F128">
        <v>0</v>
      </c>
      <c r="G128">
        <v>29</v>
      </c>
      <c r="H128">
        <v>15</v>
      </c>
      <c r="I128">
        <v>1</v>
      </c>
      <c r="J128">
        <v>1</v>
      </c>
      <c r="K128">
        <v>187</v>
      </c>
      <c r="L128">
        <v>0</v>
      </c>
      <c r="M128">
        <v>1</v>
      </c>
      <c r="N128">
        <v>1</v>
      </c>
      <c r="O128">
        <v>0</v>
      </c>
      <c r="P128">
        <v>0.93616671347452229</v>
      </c>
      <c r="Q128">
        <v>0.93616671347452229</v>
      </c>
      <c r="R128">
        <v>6.3833286525477706E-2</v>
      </c>
      <c r="S128">
        <v>-2.7514804923121483</v>
      </c>
      <c r="T128">
        <v>0</v>
      </c>
      <c r="U128">
        <v>14.665807832107644</v>
      </c>
      <c r="AV128">
        <v>0.83730788815828505</v>
      </c>
      <c r="AW128">
        <v>0</v>
      </c>
      <c r="AX128">
        <v>1</v>
      </c>
      <c r="AY128">
        <v>51</v>
      </c>
      <c r="AZ128">
        <v>73</v>
      </c>
      <c r="BA128">
        <v>5.555555555555558E-2</v>
      </c>
      <c r="BB128">
        <v>0.23958333333333337</v>
      </c>
      <c r="BC128">
        <v>0</v>
      </c>
    </row>
    <row r="129" spans="1:55" x14ac:dyDescent="0.45">
      <c r="A129">
        <v>15.6</v>
      </c>
      <c r="B129">
        <v>67</v>
      </c>
      <c r="C129">
        <v>1.4610000000000001</v>
      </c>
      <c r="D129">
        <v>180</v>
      </c>
      <c r="E129">
        <v>4</v>
      </c>
      <c r="F129">
        <v>0</v>
      </c>
      <c r="G129">
        <v>44</v>
      </c>
      <c r="H129">
        <v>10</v>
      </c>
      <c r="I129">
        <v>3</v>
      </c>
      <c r="J129">
        <v>0</v>
      </c>
      <c r="K129">
        <v>187</v>
      </c>
      <c r="L129">
        <v>0</v>
      </c>
      <c r="M129">
        <v>1</v>
      </c>
      <c r="N129">
        <v>1</v>
      </c>
      <c r="O129">
        <v>0</v>
      </c>
      <c r="P129">
        <v>0.89310364164140443</v>
      </c>
      <c r="Q129">
        <v>0.89310364164140443</v>
      </c>
      <c r="R129">
        <v>0.10689635835859557</v>
      </c>
      <c r="S129">
        <v>-2.2358955274004702</v>
      </c>
      <c r="T129">
        <v>0</v>
      </c>
      <c r="U129">
        <v>8.3548556317081477</v>
      </c>
      <c r="AV129">
        <v>0.83752962684930088</v>
      </c>
      <c r="AW129">
        <v>0</v>
      </c>
      <c r="AX129">
        <v>1</v>
      </c>
      <c r="AY129">
        <v>51</v>
      </c>
      <c r="AZ129">
        <v>74</v>
      </c>
      <c r="BA129">
        <v>5.555555555555558E-2</v>
      </c>
      <c r="BB129">
        <v>0.22916666666666663</v>
      </c>
      <c r="BC129">
        <v>0</v>
      </c>
    </row>
    <row r="130" spans="1:55" x14ac:dyDescent="0.45">
      <c r="A130">
        <v>15.7</v>
      </c>
      <c r="B130">
        <v>67</v>
      </c>
      <c r="C130">
        <v>0.05</v>
      </c>
      <c r="D130">
        <v>228</v>
      </c>
      <c r="E130">
        <v>4</v>
      </c>
      <c r="F130">
        <v>1</v>
      </c>
      <c r="G130">
        <v>31</v>
      </c>
      <c r="H130">
        <v>13</v>
      </c>
      <c r="I130">
        <v>1</v>
      </c>
      <c r="J130">
        <v>1</v>
      </c>
      <c r="K130">
        <v>181</v>
      </c>
      <c r="L130">
        <v>0</v>
      </c>
      <c r="M130">
        <v>1</v>
      </c>
      <c r="N130">
        <v>1</v>
      </c>
      <c r="O130">
        <v>0</v>
      </c>
      <c r="P130">
        <v>0.75446377042624235</v>
      </c>
      <c r="Q130">
        <v>0.75446377042624235</v>
      </c>
      <c r="R130">
        <v>0.24553622957375765</v>
      </c>
      <c r="S130">
        <v>-1.4043107679971036</v>
      </c>
      <c r="T130">
        <v>0</v>
      </c>
      <c r="U130">
        <v>3.0727187256070732</v>
      </c>
      <c r="AV130">
        <v>0.83861227770139302</v>
      </c>
      <c r="AW130">
        <v>0</v>
      </c>
      <c r="AX130">
        <v>1</v>
      </c>
      <c r="AY130">
        <v>51</v>
      </c>
      <c r="AZ130">
        <v>75</v>
      </c>
      <c r="BA130">
        <v>5.555555555555558E-2</v>
      </c>
      <c r="BB130">
        <v>0.21875</v>
      </c>
      <c r="BC130">
        <v>0</v>
      </c>
    </row>
    <row r="131" spans="1:55" x14ac:dyDescent="0.45">
      <c r="A131">
        <v>15.8</v>
      </c>
      <c r="B131">
        <v>88</v>
      </c>
      <c r="C131">
        <v>1</v>
      </c>
      <c r="D131">
        <v>283</v>
      </c>
      <c r="E131">
        <v>2</v>
      </c>
      <c r="F131">
        <v>0</v>
      </c>
      <c r="G131">
        <v>40</v>
      </c>
      <c r="H131">
        <v>8</v>
      </c>
      <c r="I131">
        <v>3</v>
      </c>
      <c r="J131">
        <v>0</v>
      </c>
      <c r="K131">
        <v>177</v>
      </c>
      <c r="L131">
        <v>1</v>
      </c>
      <c r="M131">
        <v>0</v>
      </c>
      <c r="N131">
        <v>1</v>
      </c>
      <c r="O131">
        <v>1</v>
      </c>
      <c r="P131">
        <v>0.94673682679627236</v>
      </c>
      <c r="Q131">
        <v>0.94673682679627236</v>
      </c>
      <c r="R131">
        <v>5.3263173203727643E-2</v>
      </c>
      <c r="S131">
        <v>-5.4734126428250096E-2</v>
      </c>
      <c r="T131">
        <v>100</v>
      </c>
      <c r="U131">
        <v>5.6259745788033347E-2</v>
      </c>
      <c r="AV131">
        <v>0.85409212457654349</v>
      </c>
      <c r="AW131">
        <v>0</v>
      </c>
      <c r="AX131">
        <v>1</v>
      </c>
      <c r="AY131">
        <v>51</v>
      </c>
      <c r="AZ131">
        <v>76</v>
      </c>
      <c r="BA131">
        <v>5.555555555555558E-2</v>
      </c>
      <c r="BB131">
        <v>0.20833333333333337</v>
      </c>
      <c r="BC131">
        <v>0</v>
      </c>
    </row>
    <row r="132" spans="1:55" x14ac:dyDescent="0.45">
      <c r="A132">
        <v>15.9</v>
      </c>
      <c r="B132">
        <v>66</v>
      </c>
      <c r="C132">
        <v>9.1999999999999998E-2</v>
      </c>
      <c r="D132">
        <v>230</v>
      </c>
      <c r="E132">
        <v>4</v>
      </c>
      <c r="F132">
        <v>0</v>
      </c>
      <c r="G132">
        <v>43</v>
      </c>
      <c r="H132">
        <v>12</v>
      </c>
      <c r="I132">
        <v>3</v>
      </c>
      <c r="J132">
        <v>0</v>
      </c>
      <c r="K132">
        <v>174</v>
      </c>
      <c r="L132">
        <v>0</v>
      </c>
      <c r="M132">
        <v>1</v>
      </c>
      <c r="N132">
        <v>1</v>
      </c>
      <c r="O132">
        <v>0</v>
      </c>
      <c r="P132">
        <v>0.76055877061410504</v>
      </c>
      <c r="Q132">
        <v>0.76055877061410504</v>
      </c>
      <c r="R132">
        <v>0.23944122938589496</v>
      </c>
      <c r="S132">
        <v>-1.4294472810293286</v>
      </c>
      <c r="T132">
        <v>0</v>
      </c>
      <c r="U132">
        <v>3.1763901837822259</v>
      </c>
      <c r="AV132">
        <v>0.86776851338875338</v>
      </c>
      <c r="AW132">
        <v>0</v>
      </c>
      <c r="AX132">
        <v>1</v>
      </c>
      <c r="AY132">
        <v>51</v>
      </c>
      <c r="AZ132">
        <v>77</v>
      </c>
      <c r="BA132">
        <v>5.555555555555558E-2</v>
      </c>
      <c r="BB132">
        <v>0.19791666666666663</v>
      </c>
      <c r="BC132">
        <v>0</v>
      </c>
    </row>
    <row r="133" spans="1:55" x14ac:dyDescent="0.45">
      <c r="A133">
        <v>15.9</v>
      </c>
      <c r="B133">
        <v>84</v>
      </c>
      <c r="C133">
        <v>1.2589999999999999</v>
      </c>
      <c r="D133">
        <v>175</v>
      </c>
      <c r="E133">
        <v>1</v>
      </c>
      <c r="F133">
        <v>1</v>
      </c>
      <c r="G133">
        <v>31</v>
      </c>
      <c r="H133">
        <v>8</v>
      </c>
      <c r="I133">
        <v>2</v>
      </c>
      <c r="J133">
        <v>1</v>
      </c>
      <c r="K133">
        <v>190</v>
      </c>
      <c r="L133">
        <v>1</v>
      </c>
      <c r="M133">
        <v>0</v>
      </c>
      <c r="N133">
        <v>1</v>
      </c>
      <c r="O133">
        <v>1</v>
      </c>
      <c r="P133">
        <v>0.66724735862779416</v>
      </c>
      <c r="Q133">
        <v>0.66724735862779416</v>
      </c>
      <c r="R133">
        <v>0.33275264137220584</v>
      </c>
      <c r="S133">
        <v>-0.40459444929987731</v>
      </c>
      <c r="T133">
        <v>100</v>
      </c>
      <c r="U133">
        <v>0.49869458015767565</v>
      </c>
      <c r="AV133">
        <v>0.87131359483891535</v>
      </c>
      <c r="AW133">
        <v>0</v>
      </c>
      <c r="AX133">
        <v>1</v>
      </c>
      <c r="AY133">
        <v>51</v>
      </c>
      <c r="AZ133">
        <v>78</v>
      </c>
      <c r="BA133">
        <v>5.555555555555558E-2</v>
      </c>
      <c r="BB133">
        <v>0.1875</v>
      </c>
      <c r="BC133">
        <v>0</v>
      </c>
    </row>
    <row r="134" spans="1:55" x14ac:dyDescent="0.45">
      <c r="A134">
        <v>16.100000000000001</v>
      </c>
      <c r="B134">
        <v>98</v>
      </c>
      <c r="C134">
        <v>0.97399999999999998</v>
      </c>
      <c r="D134">
        <v>201</v>
      </c>
      <c r="E134">
        <v>1</v>
      </c>
      <c r="F134">
        <v>1</v>
      </c>
      <c r="G134">
        <v>37</v>
      </c>
      <c r="H134">
        <v>6</v>
      </c>
      <c r="I134">
        <v>3</v>
      </c>
      <c r="J134">
        <v>0</v>
      </c>
      <c r="K134">
        <v>194</v>
      </c>
      <c r="L134">
        <v>1</v>
      </c>
      <c r="M134">
        <v>0</v>
      </c>
      <c r="N134">
        <v>1</v>
      </c>
      <c r="O134">
        <v>1</v>
      </c>
      <c r="P134">
        <v>0.91081435763684593</v>
      </c>
      <c r="Q134">
        <v>0.91081435763684593</v>
      </c>
      <c r="R134">
        <v>8.9185642363154072E-2</v>
      </c>
      <c r="S134">
        <v>-9.3416181152146352E-2</v>
      </c>
      <c r="T134">
        <v>100</v>
      </c>
      <c r="U134">
        <v>9.7918573214579918E-2</v>
      </c>
      <c r="AV134">
        <v>0.87209487427193466</v>
      </c>
      <c r="AW134">
        <v>0</v>
      </c>
      <c r="AX134">
        <v>1</v>
      </c>
      <c r="AY134">
        <v>51</v>
      </c>
      <c r="AZ134">
        <v>79</v>
      </c>
      <c r="BA134">
        <v>5.555555555555558E-2</v>
      </c>
      <c r="BB134">
        <v>0.17708333333333337</v>
      </c>
      <c r="BC134">
        <v>0</v>
      </c>
    </row>
    <row r="135" spans="1:55" x14ac:dyDescent="0.45">
      <c r="A135">
        <v>16.2</v>
      </c>
      <c r="B135">
        <v>67</v>
      </c>
      <c r="C135">
        <v>4.4999999999999998E-2</v>
      </c>
      <c r="D135">
        <v>187</v>
      </c>
      <c r="E135">
        <v>0</v>
      </c>
      <c r="F135">
        <v>1</v>
      </c>
      <c r="G135">
        <v>29</v>
      </c>
      <c r="H135">
        <v>13</v>
      </c>
      <c r="I135">
        <v>1</v>
      </c>
      <c r="J135">
        <v>1</v>
      </c>
      <c r="K135">
        <v>192</v>
      </c>
      <c r="L135">
        <v>1</v>
      </c>
      <c r="M135">
        <v>0</v>
      </c>
      <c r="N135">
        <v>1</v>
      </c>
      <c r="O135">
        <v>1</v>
      </c>
      <c r="P135">
        <v>0.44929238289164158</v>
      </c>
      <c r="Q135">
        <v>0.44929238289164158</v>
      </c>
      <c r="R135">
        <v>0.55070761710835847</v>
      </c>
      <c r="S135">
        <v>-0.80008141632896213</v>
      </c>
      <c r="T135">
        <v>0</v>
      </c>
      <c r="U135">
        <v>1.2257221312411517</v>
      </c>
      <c r="AV135">
        <v>0.8748712961732541</v>
      </c>
      <c r="AW135">
        <v>0</v>
      </c>
      <c r="AX135">
        <v>1</v>
      </c>
      <c r="AY135">
        <v>51</v>
      </c>
      <c r="AZ135">
        <v>80</v>
      </c>
      <c r="BA135">
        <v>5.555555555555558E-2</v>
      </c>
      <c r="BB135">
        <v>0.16666666666666663</v>
      </c>
      <c r="BC135">
        <v>0</v>
      </c>
    </row>
    <row r="136" spans="1:55" x14ac:dyDescent="0.45">
      <c r="A136">
        <v>16.2</v>
      </c>
      <c r="B136">
        <v>67</v>
      </c>
      <c r="C136">
        <v>0.63700000000000001</v>
      </c>
      <c r="D136">
        <v>188</v>
      </c>
      <c r="E136">
        <v>4</v>
      </c>
      <c r="F136">
        <v>1</v>
      </c>
      <c r="G136">
        <v>30</v>
      </c>
      <c r="H136">
        <v>12</v>
      </c>
      <c r="I136">
        <v>1</v>
      </c>
      <c r="J136">
        <v>1</v>
      </c>
      <c r="K136">
        <v>190</v>
      </c>
      <c r="L136">
        <v>0</v>
      </c>
      <c r="M136">
        <v>1</v>
      </c>
      <c r="N136">
        <v>1</v>
      </c>
      <c r="O136">
        <v>0</v>
      </c>
      <c r="P136">
        <v>0.80357331183607883</v>
      </c>
      <c r="Q136">
        <v>0.80357331183607883</v>
      </c>
      <c r="R136">
        <v>0.19642668816392117</v>
      </c>
      <c r="S136">
        <v>-1.6274660055118679</v>
      </c>
      <c r="T136">
        <v>0</v>
      </c>
      <c r="U136">
        <v>4.0909579006162557</v>
      </c>
      <c r="AV136">
        <v>0.87723699887377726</v>
      </c>
      <c r="AW136">
        <v>0</v>
      </c>
      <c r="AX136">
        <v>1</v>
      </c>
      <c r="AY136">
        <v>51</v>
      </c>
      <c r="AZ136">
        <v>81</v>
      </c>
      <c r="BA136">
        <v>5.555555555555558E-2</v>
      </c>
      <c r="BB136">
        <v>0.15625</v>
      </c>
      <c r="BC136">
        <v>0</v>
      </c>
    </row>
    <row r="137" spans="1:55" x14ac:dyDescent="0.45">
      <c r="A137">
        <v>16.3</v>
      </c>
      <c r="B137">
        <v>102</v>
      </c>
      <c r="C137">
        <v>8.4000000000000005E-2</v>
      </c>
      <c r="D137">
        <v>249</v>
      </c>
      <c r="E137">
        <v>2</v>
      </c>
      <c r="F137">
        <v>1</v>
      </c>
      <c r="G137">
        <v>38</v>
      </c>
      <c r="H137">
        <v>11</v>
      </c>
      <c r="I137">
        <v>2</v>
      </c>
      <c r="J137">
        <v>1</v>
      </c>
      <c r="K137">
        <v>177</v>
      </c>
      <c r="L137">
        <v>1</v>
      </c>
      <c r="M137">
        <v>0</v>
      </c>
      <c r="N137">
        <v>1</v>
      </c>
      <c r="O137">
        <v>1</v>
      </c>
      <c r="P137">
        <v>0.69844509635818608</v>
      </c>
      <c r="Q137">
        <v>0.69844509635818608</v>
      </c>
      <c r="R137">
        <v>0.30155490364181392</v>
      </c>
      <c r="S137">
        <v>-0.35889870558175724</v>
      </c>
      <c r="T137">
        <v>100</v>
      </c>
      <c r="U137">
        <v>0.4317517657639427</v>
      </c>
      <c r="AV137">
        <v>0.87800532321933777</v>
      </c>
      <c r="AW137">
        <v>0</v>
      </c>
      <c r="AX137">
        <v>1</v>
      </c>
      <c r="AY137">
        <v>51</v>
      </c>
      <c r="AZ137">
        <v>82</v>
      </c>
      <c r="BA137">
        <v>5.555555555555558E-2</v>
      </c>
      <c r="BB137">
        <v>0.14583333333333337</v>
      </c>
      <c r="BC137">
        <v>0</v>
      </c>
    </row>
    <row r="138" spans="1:55" x14ac:dyDescent="0.45">
      <c r="A138">
        <v>16.7</v>
      </c>
      <c r="B138">
        <v>68</v>
      </c>
      <c r="C138">
        <v>2.3519999999999999</v>
      </c>
      <c r="D138">
        <v>209</v>
      </c>
      <c r="E138">
        <v>0</v>
      </c>
      <c r="F138">
        <v>1</v>
      </c>
      <c r="G138">
        <v>30</v>
      </c>
      <c r="H138">
        <v>12</v>
      </c>
      <c r="I138">
        <v>2</v>
      </c>
      <c r="J138">
        <v>1</v>
      </c>
      <c r="K138">
        <v>189</v>
      </c>
      <c r="L138">
        <v>1</v>
      </c>
      <c r="M138">
        <v>0</v>
      </c>
      <c r="N138">
        <v>1</v>
      </c>
      <c r="O138">
        <v>1</v>
      </c>
      <c r="P138">
        <v>0.7373132077333594</v>
      </c>
      <c r="Q138">
        <v>0.7373132077333594</v>
      </c>
      <c r="R138">
        <v>0.2626867922666406</v>
      </c>
      <c r="S138">
        <v>-0.30474250049804513</v>
      </c>
      <c r="T138">
        <v>100</v>
      </c>
      <c r="U138">
        <v>0.35627571771593458</v>
      </c>
      <c r="AV138">
        <v>0.87961591022673769</v>
      </c>
      <c r="AW138">
        <v>0</v>
      </c>
      <c r="AX138">
        <v>1</v>
      </c>
      <c r="AY138">
        <v>51</v>
      </c>
      <c r="AZ138">
        <v>83</v>
      </c>
      <c r="BA138">
        <v>5.555555555555558E-2</v>
      </c>
      <c r="BB138">
        <v>0.13541666666666663</v>
      </c>
      <c r="BC138">
        <v>2.5077160493827116E-3</v>
      </c>
    </row>
    <row r="139" spans="1:55" x14ac:dyDescent="0.45">
      <c r="A139">
        <v>16.8</v>
      </c>
      <c r="B139">
        <v>86</v>
      </c>
      <c r="C139">
        <v>2.2839999999999998</v>
      </c>
      <c r="D139">
        <v>201</v>
      </c>
      <c r="E139">
        <v>0</v>
      </c>
      <c r="F139">
        <v>1</v>
      </c>
      <c r="G139">
        <v>38</v>
      </c>
      <c r="H139">
        <v>10</v>
      </c>
      <c r="I139">
        <v>2</v>
      </c>
      <c r="J139">
        <v>1</v>
      </c>
      <c r="K139">
        <v>192</v>
      </c>
      <c r="L139">
        <v>1</v>
      </c>
      <c r="M139">
        <v>0</v>
      </c>
      <c r="N139">
        <v>1</v>
      </c>
      <c r="O139">
        <v>1</v>
      </c>
      <c r="P139">
        <v>0.71217914700711815</v>
      </c>
      <c r="Q139">
        <v>0.71217914700711815</v>
      </c>
      <c r="R139">
        <v>0.28782085299288185</v>
      </c>
      <c r="S139">
        <v>-0.3394257882538379</v>
      </c>
      <c r="T139">
        <v>100</v>
      </c>
      <c r="U139">
        <v>0.40414108472907184</v>
      </c>
      <c r="AV139">
        <v>0.89310364164140443</v>
      </c>
      <c r="AW139">
        <v>1</v>
      </c>
      <c r="AX139">
        <v>0</v>
      </c>
      <c r="AY139">
        <v>52</v>
      </c>
      <c r="AZ139">
        <v>83</v>
      </c>
      <c r="BA139">
        <v>3.703703703703709E-2</v>
      </c>
      <c r="BB139">
        <v>0.13541666666666663</v>
      </c>
      <c r="BC139">
        <v>0</v>
      </c>
    </row>
    <row r="140" spans="1:55" x14ac:dyDescent="0.45">
      <c r="A140">
        <v>16.899999999999999</v>
      </c>
      <c r="B140">
        <v>85</v>
      </c>
      <c r="C140">
        <v>1.86</v>
      </c>
      <c r="D140">
        <v>311</v>
      </c>
      <c r="E140">
        <v>2</v>
      </c>
      <c r="F140">
        <v>1</v>
      </c>
      <c r="G140">
        <v>37</v>
      </c>
      <c r="H140">
        <v>13</v>
      </c>
      <c r="I140">
        <v>2</v>
      </c>
      <c r="J140">
        <v>1</v>
      </c>
      <c r="K140">
        <v>172</v>
      </c>
      <c r="L140">
        <v>1</v>
      </c>
      <c r="M140">
        <v>0</v>
      </c>
      <c r="N140">
        <v>1</v>
      </c>
      <c r="O140">
        <v>1</v>
      </c>
      <c r="P140">
        <v>0.87209487427193466</v>
      </c>
      <c r="Q140">
        <v>0.87209487427193466</v>
      </c>
      <c r="R140">
        <v>0.12790512572806534</v>
      </c>
      <c r="S140">
        <v>-0.13685706022096472</v>
      </c>
      <c r="T140">
        <v>100</v>
      </c>
      <c r="U140">
        <v>0.1466642328735695</v>
      </c>
      <c r="AV140">
        <v>0.89678100263873539</v>
      </c>
      <c r="AW140">
        <v>0</v>
      </c>
      <c r="AX140">
        <v>1</v>
      </c>
      <c r="AY140">
        <v>52</v>
      </c>
      <c r="AZ140">
        <v>84</v>
      </c>
      <c r="BA140">
        <v>3.703703703703709E-2</v>
      </c>
      <c r="BB140">
        <v>0.125</v>
      </c>
      <c r="BC140">
        <v>0</v>
      </c>
    </row>
    <row r="141" spans="1:55" x14ac:dyDescent="0.45">
      <c r="A141">
        <v>17</v>
      </c>
      <c r="B141">
        <v>75</v>
      </c>
      <c r="C141">
        <v>0.995</v>
      </c>
      <c r="D141">
        <v>185</v>
      </c>
      <c r="E141">
        <v>2</v>
      </c>
      <c r="F141">
        <v>1</v>
      </c>
      <c r="G141">
        <v>30</v>
      </c>
      <c r="H141">
        <v>10</v>
      </c>
      <c r="I141">
        <v>2</v>
      </c>
      <c r="J141">
        <v>1</v>
      </c>
      <c r="K141">
        <v>189</v>
      </c>
      <c r="L141">
        <v>1</v>
      </c>
      <c r="M141">
        <v>0</v>
      </c>
      <c r="N141">
        <v>1</v>
      </c>
      <c r="O141">
        <v>1</v>
      </c>
      <c r="P141">
        <v>0.62445936365137311</v>
      </c>
      <c r="Q141">
        <v>0.62445936365137311</v>
      </c>
      <c r="R141">
        <v>0.37554063634862689</v>
      </c>
      <c r="S141">
        <v>-0.47086902174763712</v>
      </c>
      <c r="T141">
        <v>100</v>
      </c>
      <c r="U141">
        <v>0.60138522729925137</v>
      </c>
      <c r="AV141">
        <v>0.90744034715076516</v>
      </c>
      <c r="AW141">
        <v>0</v>
      </c>
      <c r="AX141">
        <v>1</v>
      </c>
      <c r="AY141">
        <v>52</v>
      </c>
      <c r="AZ141">
        <v>85</v>
      </c>
      <c r="BA141">
        <v>3.703703703703709E-2</v>
      </c>
      <c r="BB141">
        <v>0.11458333333333337</v>
      </c>
      <c r="BC141">
        <v>0</v>
      </c>
    </row>
    <row r="142" spans="1:55" x14ac:dyDescent="0.45">
      <c r="A142">
        <v>17.100000000000001</v>
      </c>
      <c r="B142">
        <v>65</v>
      </c>
      <c r="C142">
        <v>0.93700000000000006</v>
      </c>
      <c r="D142">
        <v>215</v>
      </c>
      <c r="E142">
        <v>4</v>
      </c>
      <c r="F142">
        <v>1</v>
      </c>
      <c r="G142">
        <v>31</v>
      </c>
      <c r="H142">
        <v>12</v>
      </c>
      <c r="I142">
        <v>5</v>
      </c>
      <c r="J142">
        <v>1</v>
      </c>
      <c r="K142">
        <v>192</v>
      </c>
      <c r="L142">
        <v>0</v>
      </c>
      <c r="M142">
        <v>1</v>
      </c>
      <c r="N142">
        <v>1</v>
      </c>
      <c r="O142">
        <v>0</v>
      </c>
      <c r="P142">
        <v>0.74122535413977919</v>
      </c>
      <c r="Q142">
        <v>0.74122535413977919</v>
      </c>
      <c r="R142">
        <v>0.25877464586022081</v>
      </c>
      <c r="S142">
        <v>-1.3517976892371866</v>
      </c>
      <c r="T142">
        <v>0</v>
      </c>
      <c r="U142">
        <v>2.8643662197886188</v>
      </c>
      <c r="AV142">
        <v>0.90928425589255302</v>
      </c>
      <c r="AW142">
        <v>0</v>
      </c>
      <c r="AX142">
        <v>1</v>
      </c>
      <c r="AY142">
        <v>52</v>
      </c>
      <c r="AZ142">
        <v>86</v>
      </c>
      <c r="BA142">
        <v>3.703703703703709E-2</v>
      </c>
      <c r="BB142">
        <v>0.10416666666666663</v>
      </c>
      <c r="BC142">
        <v>0</v>
      </c>
    </row>
    <row r="143" spans="1:55" x14ac:dyDescent="0.45">
      <c r="A143">
        <v>17.100000000000001</v>
      </c>
      <c r="B143">
        <v>76</v>
      </c>
      <c r="C143">
        <v>0.81899999999999995</v>
      </c>
      <c r="D143">
        <v>266</v>
      </c>
      <c r="E143">
        <v>4</v>
      </c>
      <c r="F143">
        <v>1</v>
      </c>
      <c r="G143">
        <v>52</v>
      </c>
      <c r="H143">
        <v>18</v>
      </c>
      <c r="I143">
        <v>5</v>
      </c>
      <c r="J143">
        <v>1</v>
      </c>
      <c r="K143">
        <v>186</v>
      </c>
      <c r="L143">
        <v>0</v>
      </c>
      <c r="M143">
        <v>1</v>
      </c>
      <c r="N143">
        <v>1</v>
      </c>
      <c r="O143">
        <v>0</v>
      </c>
      <c r="P143">
        <v>0.62747566271299637</v>
      </c>
      <c r="Q143">
        <v>0.62747566271299637</v>
      </c>
      <c r="R143">
        <v>0.37252433728700363</v>
      </c>
      <c r="S143">
        <v>-0.98745290829809351</v>
      </c>
      <c r="T143">
        <v>0</v>
      </c>
      <c r="U143">
        <v>1.6843883738784315</v>
      </c>
      <c r="AV143">
        <v>0.91081435763684593</v>
      </c>
      <c r="AW143">
        <v>0</v>
      </c>
      <c r="AX143">
        <v>1</v>
      </c>
      <c r="AY143">
        <v>52</v>
      </c>
      <c r="AZ143">
        <v>87</v>
      </c>
      <c r="BA143">
        <v>3.703703703703709E-2</v>
      </c>
      <c r="BB143">
        <v>9.375E-2</v>
      </c>
      <c r="BC143">
        <v>0</v>
      </c>
    </row>
    <row r="144" spans="1:55" x14ac:dyDescent="0.45">
      <c r="A144">
        <v>18.2</v>
      </c>
      <c r="B144">
        <v>66</v>
      </c>
      <c r="C144">
        <v>1.3720000000000001</v>
      </c>
      <c r="D144">
        <v>287</v>
      </c>
      <c r="E144">
        <v>1</v>
      </c>
      <c r="F144">
        <v>1</v>
      </c>
      <c r="G144">
        <v>29</v>
      </c>
      <c r="H144">
        <v>10</v>
      </c>
      <c r="I144">
        <v>2</v>
      </c>
      <c r="J144">
        <v>0</v>
      </c>
      <c r="K144">
        <v>180</v>
      </c>
      <c r="L144">
        <v>1</v>
      </c>
      <c r="M144">
        <v>0</v>
      </c>
      <c r="N144">
        <v>1</v>
      </c>
      <c r="O144">
        <v>1</v>
      </c>
      <c r="P144">
        <v>0.87961591022673769</v>
      </c>
      <c r="Q144">
        <v>0.87961591022673769</v>
      </c>
      <c r="R144">
        <v>0.12038408977326231</v>
      </c>
      <c r="S144">
        <v>-0.12826993244017676</v>
      </c>
      <c r="T144">
        <v>100</v>
      </c>
      <c r="U144">
        <v>0.13685983663282197</v>
      </c>
      <c r="AV144">
        <v>0.93158515010621556</v>
      </c>
      <c r="AW144">
        <v>0</v>
      </c>
      <c r="AX144">
        <v>1</v>
      </c>
      <c r="AY144">
        <v>52</v>
      </c>
      <c r="AZ144">
        <v>88</v>
      </c>
      <c r="BA144">
        <v>3.703703703703709E-2</v>
      </c>
      <c r="BB144">
        <v>8.333333333333337E-2</v>
      </c>
      <c r="BC144">
        <v>1.5432098765432174E-3</v>
      </c>
    </row>
    <row r="145" spans="1:55" x14ac:dyDescent="0.45">
      <c r="A145">
        <v>18.2</v>
      </c>
      <c r="B145">
        <v>88</v>
      </c>
      <c r="C145">
        <v>1.6</v>
      </c>
      <c r="D145">
        <v>282</v>
      </c>
      <c r="E145">
        <v>0</v>
      </c>
      <c r="F145">
        <v>1</v>
      </c>
      <c r="G145">
        <v>39</v>
      </c>
      <c r="H145">
        <v>18</v>
      </c>
      <c r="I145">
        <v>1</v>
      </c>
      <c r="J145">
        <v>1</v>
      </c>
      <c r="K145">
        <v>185</v>
      </c>
      <c r="L145">
        <v>1</v>
      </c>
      <c r="M145">
        <v>0</v>
      </c>
      <c r="N145">
        <v>1</v>
      </c>
      <c r="O145">
        <v>1</v>
      </c>
      <c r="P145">
        <v>0.85409212457654349</v>
      </c>
      <c r="Q145">
        <v>0.85409212457654349</v>
      </c>
      <c r="R145">
        <v>0.14590787542345651</v>
      </c>
      <c r="S145">
        <v>-0.15771621680016229</v>
      </c>
      <c r="T145">
        <v>100</v>
      </c>
      <c r="U145">
        <v>0.17083388457164059</v>
      </c>
      <c r="AV145">
        <v>0.93616671347452229</v>
      </c>
      <c r="AW145">
        <v>1</v>
      </c>
      <c r="AX145">
        <v>0</v>
      </c>
      <c r="AY145">
        <v>53</v>
      </c>
      <c r="AZ145">
        <v>88</v>
      </c>
      <c r="BA145">
        <v>1.851851851851849E-2</v>
      </c>
      <c r="BB145">
        <v>8.333333333333337E-2</v>
      </c>
      <c r="BC145">
        <v>0</v>
      </c>
    </row>
    <row r="146" spans="1:55" x14ac:dyDescent="0.45">
      <c r="A146">
        <v>18.3</v>
      </c>
      <c r="B146">
        <v>89</v>
      </c>
      <c r="C146">
        <v>0.71099999999999997</v>
      </c>
      <c r="D146">
        <v>232</v>
      </c>
      <c r="E146">
        <v>4</v>
      </c>
      <c r="F146">
        <v>1</v>
      </c>
      <c r="G146">
        <v>47</v>
      </c>
      <c r="H146">
        <v>13</v>
      </c>
      <c r="I146">
        <v>3</v>
      </c>
      <c r="J146">
        <v>1</v>
      </c>
      <c r="K146">
        <v>193</v>
      </c>
      <c r="L146">
        <v>0</v>
      </c>
      <c r="M146">
        <v>1</v>
      </c>
      <c r="N146">
        <v>1</v>
      </c>
      <c r="O146">
        <v>0</v>
      </c>
      <c r="P146">
        <v>0.70141114571025887</v>
      </c>
      <c r="Q146">
        <v>0.70141114571025887</v>
      </c>
      <c r="R146">
        <v>0.29858885428974113</v>
      </c>
      <c r="S146">
        <v>-1.2086877211318345</v>
      </c>
      <c r="T146">
        <v>0</v>
      </c>
      <c r="U146">
        <v>2.3490868317195517</v>
      </c>
      <c r="AV146">
        <v>0.93979538779712113</v>
      </c>
      <c r="AW146">
        <v>0</v>
      </c>
      <c r="AX146">
        <v>1</v>
      </c>
      <c r="AY146">
        <v>53</v>
      </c>
      <c r="AZ146">
        <v>89</v>
      </c>
      <c r="BA146">
        <v>1.851851851851849E-2</v>
      </c>
      <c r="BB146">
        <v>7.291666666666663E-2</v>
      </c>
      <c r="BC146">
        <v>0</v>
      </c>
    </row>
    <row r="147" spans="1:55" x14ac:dyDescent="0.45">
      <c r="A147">
        <v>18.5</v>
      </c>
      <c r="B147">
        <v>62</v>
      </c>
      <c r="C147">
        <v>2.0190000000000001</v>
      </c>
      <c r="D147">
        <v>238</v>
      </c>
      <c r="E147">
        <v>0</v>
      </c>
      <c r="F147">
        <v>1</v>
      </c>
      <c r="G147">
        <v>32</v>
      </c>
      <c r="H147">
        <v>15</v>
      </c>
      <c r="I147">
        <v>4</v>
      </c>
      <c r="J147">
        <v>1</v>
      </c>
      <c r="K147">
        <v>192</v>
      </c>
      <c r="L147">
        <v>1</v>
      </c>
      <c r="M147">
        <v>0</v>
      </c>
      <c r="N147">
        <v>1</v>
      </c>
      <c r="O147">
        <v>1</v>
      </c>
      <c r="P147">
        <v>0.60102297989349562</v>
      </c>
      <c r="Q147">
        <v>0.60102297989349562</v>
      </c>
      <c r="R147">
        <v>0.39897702010650438</v>
      </c>
      <c r="S147">
        <v>-0.50912210908224376</v>
      </c>
      <c r="T147">
        <v>100</v>
      </c>
      <c r="U147">
        <v>0.66382989245636681</v>
      </c>
      <c r="AV147">
        <v>0.94673682679627236</v>
      </c>
      <c r="AW147">
        <v>0</v>
      </c>
      <c r="AX147">
        <v>1</v>
      </c>
      <c r="AY147">
        <v>53</v>
      </c>
      <c r="AZ147">
        <v>90</v>
      </c>
      <c r="BA147">
        <v>1.851851851851849E-2</v>
      </c>
      <c r="BB147">
        <v>6.25E-2</v>
      </c>
      <c r="BC147">
        <v>1.1574074074074056E-3</v>
      </c>
    </row>
    <row r="148" spans="1:55" x14ac:dyDescent="0.45">
      <c r="A148">
        <v>19</v>
      </c>
      <c r="B148">
        <v>79</v>
      </c>
      <c r="C148">
        <v>1.72</v>
      </c>
      <c r="D148">
        <v>255</v>
      </c>
      <c r="E148">
        <v>1</v>
      </c>
      <c r="F148">
        <v>1</v>
      </c>
      <c r="G148">
        <v>40</v>
      </c>
      <c r="H148">
        <v>13</v>
      </c>
      <c r="I148">
        <v>2</v>
      </c>
      <c r="J148">
        <v>1</v>
      </c>
      <c r="K148">
        <v>188</v>
      </c>
      <c r="L148">
        <v>1</v>
      </c>
      <c r="M148">
        <v>0</v>
      </c>
      <c r="N148">
        <v>1</v>
      </c>
      <c r="O148">
        <v>1</v>
      </c>
      <c r="P148">
        <v>0.61856917632732689</v>
      </c>
      <c r="Q148">
        <v>0.61856917632732689</v>
      </c>
      <c r="R148">
        <v>0.38143082367267311</v>
      </c>
      <c r="S148">
        <v>-0.48034624808881637</v>
      </c>
      <c r="T148">
        <v>100</v>
      </c>
      <c r="U148">
        <v>0.61663406175097257</v>
      </c>
      <c r="AV148">
        <v>0.94797285078050642</v>
      </c>
      <c r="AW148">
        <v>1</v>
      </c>
      <c r="AX148">
        <v>0</v>
      </c>
      <c r="AY148">
        <v>54</v>
      </c>
      <c r="AZ148">
        <v>90</v>
      </c>
      <c r="BA148">
        <v>0</v>
      </c>
      <c r="BB148">
        <v>6.25E-2</v>
      </c>
      <c r="BC148">
        <v>0</v>
      </c>
    </row>
    <row r="149" spans="1:55" x14ac:dyDescent="0.45">
      <c r="A149">
        <v>19.3</v>
      </c>
      <c r="B149">
        <v>74</v>
      </c>
      <c r="C149">
        <v>0.248</v>
      </c>
      <c r="D149">
        <v>301</v>
      </c>
      <c r="E149">
        <v>1</v>
      </c>
      <c r="F149">
        <v>1</v>
      </c>
      <c r="G149">
        <v>39</v>
      </c>
      <c r="H149">
        <v>21</v>
      </c>
      <c r="I149">
        <v>5</v>
      </c>
      <c r="J149">
        <v>1</v>
      </c>
      <c r="K149">
        <v>187</v>
      </c>
      <c r="L149">
        <v>1</v>
      </c>
      <c r="M149">
        <v>0</v>
      </c>
      <c r="N149">
        <v>1</v>
      </c>
      <c r="O149">
        <v>1</v>
      </c>
      <c r="P149">
        <v>0.58411459911738339</v>
      </c>
      <c r="Q149">
        <v>0.58411459911738339</v>
      </c>
      <c r="R149">
        <v>0.41588540088261661</v>
      </c>
      <c r="S149">
        <v>-0.53765808403938353</v>
      </c>
      <c r="T149">
        <v>100</v>
      </c>
      <c r="U149">
        <v>0.71199282043460865</v>
      </c>
      <c r="AV149">
        <v>0.94834944286643863</v>
      </c>
      <c r="AW149">
        <v>0</v>
      </c>
      <c r="AX149">
        <v>1</v>
      </c>
      <c r="AY149">
        <v>54</v>
      </c>
      <c r="AZ149">
        <v>91</v>
      </c>
      <c r="BA149">
        <v>0</v>
      </c>
      <c r="BB149">
        <v>5.208333333333337E-2</v>
      </c>
      <c r="BC149">
        <v>0</v>
      </c>
    </row>
    <row r="150" spans="1:55" x14ac:dyDescent="0.45">
      <c r="A150">
        <v>19.5</v>
      </c>
      <c r="B150">
        <v>99</v>
      </c>
      <c r="C150">
        <v>1.76</v>
      </c>
      <c r="D150">
        <v>369</v>
      </c>
      <c r="E150">
        <v>4</v>
      </c>
      <c r="F150">
        <v>1</v>
      </c>
      <c r="G150">
        <v>38</v>
      </c>
      <c r="H150">
        <v>12</v>
      </c>
      <c r="I150">
        <v>2</v>
      </c>
      <c r="J150">
        <v>1</v>
      </c>
      <c r="K150">
        <v>170</v>
      </c>
      <c r="L150">
        <v>0</v>
      </c>
      <c r="M150">
        <v>1</v>
      </c>
      <c r="N150">
        <v>1</v>
      </c>
      <c r="O150">
        <v>0</v>
      </c>
      <c r="P150">
        <v>0.94797285078050642</v>
      </c>
      <c r="Q150">
        <v>0.94797285078050642</v>
      </c>
      <c r="R150">
        <v>5.2027149219493585E-2</v>
      </c>
      <c r="S150">
        <v>-2.9559895962728127</v>
      </c>
      <c r="T150">
        <v>0</v>
      </c>
      <c r="U150">
        <v>18.220734078301543</v>
      </c>
      <c r="AV150">
        <v>0.95171019242836408</v>
      </c>
      <c r="AW150">
        <v>0</v>
      </c>
      <c r="AX150">
        <v>1</v>
      </c>
      <c r="AY150">
        <v>54</v>
      </c>
      <c r="AZ150">
        <v>92</v>
      </c>
      <c r="BA150">
        <v>0</v>
      </c>
      <c r="BB150">
        <v>4.166666666666663E-2</v>
      </c>
      <c r="BC150">
        <v>0</v>
      </c>
    </row>
    <row r="151" spans="1:55" x14ac:dyDescent="0.45">
      <c r="A151">
        <v>20.399999999999999</v>
      </c>
      <c r="B151">
        <v>79</v>
      </c>
      <c r="C151">
        <v>0.13100000000000001</v>
      </c>
      <c r="D151">
        <v>284</v>
      </c>
      <c r="E151">
        <v>4</v>
      </c>
      <c r="F151">
        <v>1</v>
      </c>
      <c r="G151">
        <v>38</v>
      </c>
      <c r="H151">
        <v>15</v>
      </c>
      <c r="I151">
        <v>5</v>
      </c>
      <c r="J151">
        <v>1</v>
      </c>
      <c r="K151">
        <v>185</v>
      </c>
      <c r="L151">
        <v>0</v>
      </c>
      <c r="M151">
        <v>1</v>
      </c>
      <c r="N151">
        <v>1</v>
      </c>
      <c r="O151">
        <v>0</v>
      </c>
      <c r="P151">
        <v>0.56532163482253861</v>
      </c>
      <c r="Q151">
        <v>0.56532163482253861</v>
      </c>
      <c r="R151">
        <v>0.43467836517746139</v>
      </c>
      <c r="S151">
        <v>-0.83314891177398864</v>
      </c>
      <c r="T151">
        <v>0</v>
      </c>
      <c r="U151">
        <v>1.3005515804582104</v>
      </c>
      <c r="AV151">
        <v>0.9662722861544073</v>
      </c>
      <c r="AW151">
        <v>0</v>
      </c>
      <c r="AX151">
        <v>1</v>
      </c>
      <c r="AY151">
        <v>54</v>
      </c>
      <c r="AZ151">
        <v>93</v>
      </c>
      <c r="BA151">
        <v>0</v>
      </c>
      <c r="BB151">
        <v>3.125E-2</v>
      </c>
      <c r="BC151">
        <v>0</v>
      </c>
    </row>
    <row r="152" spans="1:55" x14ac:dyDescent="0.45">
      <c r="A152">
        <v>21</v>
      </c>
      <c r="B152">
        <v>89</v>
      </c>
      <c r="C152">
        <v>7.4999999999999997E-2</v>
      </c>
      <c r="D152">
        <v>296</v>
      </c>
      <c r="E152">
        <v>0</v>
      </c>
      <c r="F152">
        <v>1</v>
      </c>
      <c r="G152">
        <v>37</v>
      </c>
      <c r="H152">
        <v>13</v>
      </c>
      <c r="I152">
        <v>1</v>
      </c>
      <c r="J152">
        <v>1</v>
      </c>
      <c r="K152">
        <v>196</v>
      </c>
      <c r="L152">
        <v>1</v>
      </c>
      <c r="M152">
        <v>0</v>
      </c>
      <c r="N152">
        <v>1</v>
      </c>
      <c r="O152">
        <v>1</v>
      </c>
      <c r="P152">
        <v>0.58460978264020946</v>
      </c>
      <c r="Q152">
        <v>0.58460978264020946</v>
      </c>
      <c r="R152">
        <v>0.41539021735979054</v>
      </c>
      <c r="S152">
        <v>-0.53681069254111957</v>
      </c>
      <c r="T152">
        <v>100</v>
      </c>
      <c r="U152">
        <v>0.71054270676725417</v>
      </c>
      <c r="AV152">
        <v>0.9739543449738528</v>
      </c>
      <c r="AW152">
        <v>0</v>
      </c>
      <c r="AX152">
        <v>1</v>
      </c>
      <c r="AY152">
        <v>54</v>
      </c>
      <c r="AZ152">
        <v>94</v>
      </c>
      <c r="BA152">
        <v>0</v>
      </c>
      <c r="BB152">
        <v>2.083333333333337E-2</v>
      </c>
      <c r="BC152">
        <v>0</v>
      </c>
    </row>
    <row r="153" spans="1:55" x14ac:dyDescent="0.45">
      <c r="A153">
        <v>23.5</v>
      </c>
      <c r="B153">
        <v>89</v>
      </c>
      <c r="C153">
        <v>1.018</v>
      </c>
      <c r="D153">
        <v>348</v>
      </c>
      <c r="E153">
        <v>0</v>
      </c>
      <c r="F153">
        <v>1</v>
      </c>
      <c r="G153">
        <v>36</v>
      </c>
      <c r="H153">
        <v>12</v>
      </c>
      <c r="I153">
        <v>1</v>
      </c>
      <c r="J153">
        <v>1</v>
      </c>
      <c r="K153">
        <v>195</v>
      </c>
      <c r="L153">
        <v>1</v>
      </c>
      <c r="M153">
        <v>0</v>
      </c>
      <c r="N153">
        <v>1</v>
      </c>
      <c r="O153">
        <v>1</v>
      </c>
      <c r="P153">
        <v>0.69167268002411697</v>
      </c>
      <c r="Q153">
        <v>0.69167268002411697</v>
      </c>
      <c r="R153">
        <v>0.30832731997588303</v>
      </c>
      <c r="S153">
        <v>-0.36864244101246924</v>
      </c>
      <c r="T153">
        <v>100</v>
      </c>
      <c r="U153">
        <v>0.44577056298527273</v>
      </c>
      <c r="AV153">
        <v>0.97987758198293406</v>
      </c>
      <c r="AW153">
        <v>0</v>
      </c>
      <c r="AX153">
        <v>1</v>
      </c>
      <c r="AY153">
        <v>54</v>
      </c>
      <c r="AZ153">
        <v>95</v>
      </c>
      <c r="BA153">
        <v>0</v>
      </c>
      <c r="BB153">
        <v>1.041666666666663E-2</v>
      </c>
      <c r="BC153">
        <v>0</v>
      </c>
    </row>
    <row r="154" spans="1:55" x14ac:dyDescent="0.45">
      <c r="L154">
        <v>96</v>
      </c>
      <c r="M154">
        <v>54</v>
      </c>
      <c r="N154">
        <v>150</v>
      </c>
      <c r="Q154">
        <v>95.999999999999986</v>
      </c>
      <c r="R154">
        <v>53.999999999999972</v>
      </c>
      <c r="S154">
        <v>-83.092631761030546</v>
      </c>
      <c r="T154">
        <v>71.333333333333329</v>
      </c>
      <c r="U154">
        <v>160.11597366549952</v>
      </c>
      <c r="AV154">
        <v>0.98898302830312801</v>
      </c>
      <c r="AW154">
        <v>0</v>
      </c>
      <c r="AX154">
        <v>1</v>
      </c>
      <c r="AY154">
        <v>54</v>
      </c>
      <c r="AZ154">
        <v>96</v>
      </c>
      <c r="BA154">
        <v>0</v>
      </c>
      <c r="BB154">
        <v>0</v>
      </c>
      <c r="BC154">
        <v>0</v>
      </c>
    </row>
    <row r="155" spans="1:55" x14ac:dyDescent="0.45">
      <c r="BC155">
        <v>0.76350308641975317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A2C1E-2A3F-4FC6-A5E1-6C73355E8C6D}">
  <dimension ref="A1:BN167"/>
  <sheetViews>
    <sheetView topLeftCell="AM1" workbookViewId="0">
      <selection activeCell="BF7" sqref="BF7"/>
    </sheetView>
  </sheetViews>
  <sheetFormatPr defaultRowHeight="14.25" x14ac:dyDescent="0.45"/>
  <cols>
    <col min="1" max="11" width="9.1328125" style="80"/>
  </cols>
  <sheetData>
    <row r="1" spans="1:66" ht="15.75" x14ac:dyDescent="0.5">
      <c r="A1" s="87" t="s">
        <v>40</v>
      </c>
      <c r="B1" s="58" t="s">
        <v>42</v>
      </c>
      <c r="C1" s="87" t="s">
        <v>44</v>
      </c>
      <c r="D1" s="87" t="s">
        <v>45</v>
      </c>
      <c r="E1" s="87" t="s">
        <v>46</v>
      </c>
      <c r="F1" s="88" t="s">
        <v>49</v>
      </c>
      <c r="G1" s="87" t="s">
        <v>50</v>
      </c>
      <c r="H1" s="87" t="s">
        <v>51</v>
      </c>
      <c r="I1" s="60" t="s">
        <v>55</v>
      </c>
      <c r="J1" s="59" t="s">
        <v>57</v>
      </c>
      <c r="K1" s="88" t="s">
        <v>48</v>
      </c>
      <c r="N1" t="s">
        <v>144</v>
      </c>
      <c r="BB1" t="s">
        <v>173</v>
      </c>
      <c r="BG1" t="s">
        <v>178</v>
      </c>
    </row>
    <row r="2" spans="1:66" ht="16.149999999999999" thickBot="1" x14ac:dyDescent="0.55000000000000004">
      <c r="A2" s="83">
        <v>12.5</v>
      </c>
      <c r="B2" s="82">
        <v>60</v>
      </c>
      <c r="C2" s="84">
        <v>0.71199999999999997</v>
      </c>
      <c r="D2" s="82">
        <v>171</v>
      </c>
      <c r="E2" s="82">
        <v>3</v>
      </c>
      <c r="F2" s="29">
        <v>0</v>
      </c>
      <c r="G2" s="82">
        <v>33</v>
      </c>
      <c r="H2" s="82">
        <v>12</v>
      </c>
      <c r="I2" s="80">
        <v>1</v>
      </c>
      <c r="J2" s="30">
        <v>178</v>
      </c>
      <c r="K2" s="82">
        <v>1</v>
      </c>
    </row>
    <row r="3" spans="1:66" ht="16.149999999999999" thickTop="1" x14ac:dyDescent="0.5">
      <c r="A3" s="83">
        <v>14.5</v>
      </c>
      <c r="B3" s="82">
        <v>69</v>
      </c>
      <c r="C3" s="84">
        <v>9.0999999999999998E-2</v>
      </c>
      <c r="D3" s="82">
        <v>213</v>
      </c>
      <c r="E3" s="82">
        <v>3</v>
      </c>
      <c r="F3" s="29">
        <v>0</v>
      </c>
      <c r="G3" s="82">
        <v>33</v>
      </c>
      <c r="H3" s="82">
        <v>16</v>
      </c>
      <c r="I3" s="80">
        <v>1</v>
      </c>
      <c r="J3" s="30">
        <v>178</v>
      </c>
      <c r="K3" s="82">
        <v>1</v>
      </c>
      <c r="N3" s="112" t="str">
        <f>A1</f>
        <v>Sales $m</v>
      </c>
      <c r="O3" s="112" t="str">
        <f t="shared" ref="O3:W3" si="0">B1</f>
        <v>No. Staff</v>
      </c>
      <c r="P3" s="112" t="str">
        <f t="shared" si="0"/>
        <v>GrossProfit $m</v>
      </c>
      <c r="Q3" s="112" t="str">
        <f t="shared" si="0"/>
        <v>Adv.$'000</v>
      </c>
      <c r="R3" s="112" t="str">
        <f t="shared" si="0"/>
        <v>Competitors</v>
      </c>
      <c r="S3" s="112" t="str">
        <f t="shared" si="0"/>
        <v>Mng-Gender</v>
      </c>
      <c r="T3" s="112" t="str">
        <f t="shared" si="0"/>
        <v>Mng-Age</v>
      </c>
      <c r="U3" s="112" t="str">
        <f t="shared" si="0"/>
        <v>Mng-Exp</v>
      </c>
      <c r="V3" s="112" t="str">
        <f t="shared" si="0"/>
        <v>OnlineChannel</v>
      </c>
      <c r="W3" s="112" t="str">
        <f t="shared" si="0"/>
        <v>Basket:2017</v>
      </c>
      <c r="X3" s="112" t="s">
        <v>145</v>
      </c>
      <c r="Y3" s="112" t="s">
        <v>146</v>
      </c>
      <c r="Z3" s="112" t="s">
        <v>99</v>
      </c>
      <c r="AA3" s="112" t="s">
        <v>147</v>
      </c>
      <c r="AB3" s="112" t="s">
        <v>148</v>
      </c>
      <c r="AC3" s="112" t="s">
        <v>149</v>
      </c>
      <c r="AD3" s="112" t="s">
        <v>150</v>
      </c>
      <c r="AE3" s="112" t="s">
        <v>151</v>
      </c>
      <c r="AF3" s="112" t="s">
        <v>152</v>
      </c>
      <c r="AG3" s="112" t="s">
        <v>153</v>
      </c>
      <c r="AI3" t="s">
        <v>154</v>
      </c>
      <c r="AK3" t="s">
        <v>155</v>
      </c>
      <c r="AL3" s="114">
        <f>X154*LN(X154/Z154)+Y154*LN(Y154/Z154)</f>
        <v>-98.012729219055274</v>
      </c>
      <c r="AN3" t="s">
        <v>165</v>
      </c>
      <c r="AZ3" t="s">
        <v>172</v>
      </c>
      <c r="BC3" s="120" t="s">
        <v>174</v>
      </c>
      <c r="BD3" s="120" t="s">
        <v>175</v>
      </c>
      <c r="BG3" s="118" t="s">
        <v>148</v>
      </c>
      <c r="BH3" s="118" t="s">
        <v>146</v>
      </c>
      <c r="BI3" s="118" t="s">
        <v>145</v>
      </c>
      <c r="BJ3" s="118" t="s">
        <v>179</v>
      </c>
      <c r="BK3" s="118" t="s">
        <v>180</v>
      </c>
      <c r="BL3" s="118" t="s">
        <v>181</v>
      </c>
      <c r="BM3" s="118" t="s">
        <v>182</v>
      </c>
      <c r="BN3" s="118" t="s">
        <v>183</v>
      </c>
    </row>
    <row r="4" spans="1:66" ht="15.75" x14ac:dyDescent="0.5">
      <c r="A4" s="83">
        <v>19</v>
      </c>
      <c r="B4" s="82">
        <v>79</v>
      </c>
      <c r="C4" s="84">
        <v>1.72</v>
      </c>
      <c r="D4" s="82">
        <v>255</v>
      </c>
      <c r="E4" s="82">
        <v>1</v>
      </c>
      <c r="F4" s="29">
        <v>1</v>
      </c>
      <c r="G4" s="82">
        <v>40</v>
      </c>
      <c r="H4" s="82">
        <v>13</v>
      </c>
      <c r="I4" s="80">
        <v>1</v>
      </c>
      <c r="J4" s="30">
        <v>188</v>
      </c>
      <c r="K4" s="82">
        <v>1</v>
      </c>
      <c r="N4">
        <f t="array" ref="N4:Y153">[1]!LogitSummary(A2:K151)</f>
        <v>5.9</v>
      </c>
      <c r="O4">
        <v>48</v>
      </c>
      <c r="P4">
        <v>1.7999999999999999E-2</v>
      </c>
      <c r="Q4">
        <v>77</v>
      </c>
      <c r="R4">
        <v>2</v>
      </c>
      <c r="S4">
        <v>0</v>
      </c>
      <c r="T4">
        <v>28</v>
      </c>
      <c r="U4">
        <v>1</v>
      </c>
      <c r="V4">
        <v>0</v>
      </c>
      <c r="W4">
        <v>160</v>
      </c>
      <c r="X4" s="106">
        <v>0</v>
      </c>
      <c r="Y4" s="107">
        <v>1</v>
      </c>
      <c r="Z4" s="108">
        <f>X4+Y4</f>
        <v>1</v>
      </c>
      <c r="AA4">
        <f>IF(Z4=0,"",X4/Z4)</f>
        <v>0</v>
      </c>
      <c r="AB4">
        <f>1/(1+EXP(-$AI$5-MMULT(N4:W4,$AI$6:$AI$15)))</f>
        <v>0.43929542684355577</v>
      </c>
      <c r="AC4" s="103">
        <f>Z4*AB4</f>
        <v>0.43929542684355577</v>
      </c>
      <c r="AD4" s="105">
        <f>Z4-AC4</f>
        <v>0.56070457315644417</v>
      </c>
      <c r="AE4" s="103">
        <f>IFERROR(Z4*(AA4*LN(AB4)+(1-AA4)*LN(1-AB4)),0)</f>
        <v>-0.57856111973017277</v>
      </c>
      <c r="AF4" s="105">
        <f>100*IF(AB4&gt;=$BC$10,X4/Z4,Y4/Z4)</f>
        <v>100</v>
      </c>
      <c r="AG4">
        <f>IFERROR((X4-AC4)^2/AC4+(Y4-AD4)^2/AD4,0)</f>
        <v>0.78347038329039353</v>
      </c>
      <c r="AK4" t="s">
        <v>156</v>
      </c>
      <c r="AL4" s="116">
        <f>AE154</f>
        <v>-83.38323996799221</v>
      </c>
      <c r="AN4" s="103">
        <f t="array" ref="AN4:AX14">MINVERSE(MMULT(TRANSPOSE([1]!DESIGN(N4:W153)),AB4:AB153*(1-AB4:AB153)*Z4:Z153*[1]!DESIGN(N4:W153)))</f>
        <v>58.884676426074307</v>
      </c>
      <c r="AO4" s="104">
        <v>1.299978152904798</v>
      </c>
      <c r="AP4" s="104">
        <v>-3.7323048935108488E-2</v>
      </c>
      <c r="AQ4" s="104">
        <v>-0.32312242313684997</v>
      </c>
      <c r="AR4" s="104">
        <v>-5.2211087669241665E-2</v>
      </c>
      <c r="AS4" s="104">
        <v>-0.41720213947355539</v>
      </c>
      <c r="AT4" s="104">
        <v>0.36093947725083286</v>
      </c>
      <c r="AU4" s="104">
        <v>-2.438984847771037E-2</v>
      </c>
      <c r="AV4" s="104">
        <v>1.1662122712028777E-2</v>
      </c>
      <c r="AW4" s="104">
        <v>-0.15767911726533065</v>
      </c>
      <c r="AX4" s="105">
        <v>-0.34724286167171198</v>
      </c>
      <c r="AZ4" s="114">
        <f t="array" ref="AZ4:AZ14">MMULT(AN4:AX14,MMULT(TRANSPOSE([1]!DESIGN(N4:W153)),Z4:Z153*(AA4:AA153-AB4:AB153)))</f>
        <v>-1.2778537538112948E-13</v>
      </c>
      <c r="BB4" t="s">
        <v>149</v>
      </c>
      <c r="BC4" s="103">
        <f>SUMIF(AB4:AB153,"&gt;="&amp;BC10,X4:X153)</f>
        <v>84</v>
      </c>
      <c r="BD4" s="105">
        <f>SUMIF(AB4:AB153,"&gt;="&amp;BC10,Y4:Y153)</f>
        <v>29</v>
      </c>
      <c r="BE4">
        <f>BC4+BD4</f>
        <v>113</v>
      </c>
      <c r="BJ4">
        <v>0</v>
      </c>
      <c r="BK4">
        <v>0</v>
      </c>
      <c r="BL4">
        <f>1-BJ4/BJ$154</f>
        <v>1</v>
      </c>
      <c r="BM4" s="80">
        <f>1-BK4/BK$154</f>
        <v>1</v>
      </c>
      <c r="BN4">
        <f>(BL4-BL5)*BM4</f>
        <v>1.851851851851849E-2</v>
      </c>
    </row>
    <row r="5" spans="1:66" ht="15.75" x14ac:dyDescent="0.5">
      <c r="A5" s="83">
        <v>18.2</v>
      </c>
      <c r="B5" s="82">
        <v>66</v>
      </c>
      <c r="C5" s="84">
        <v>1.3720000000000001</v>
      </c>
      <c r="D5" s="82">
        <v>287</v>
      </c>
      <c r="E5" s="82">
        <v>1</v>
      </c>
      <c r="F5" s="29">
        <v>1</v>
      </c>
      <c r="G5" s="82">
        <v>29</v>
      </c>
      <c r="H5" s="82">
        <v>10</v>
      </c>
      <c r="I5" s="80">
        <v>0</v>
      </c>
      <c r="J5" s="30">
        <v>180</v>
      </c>
      <c r="K5" s="82">
        <v>1</v>
      </c>
      <c r="N5">
        <v>6.2</v>
      </c>
      <c r="O5">
        <v>40</v>
      </c>
      <c r="P5">
        <v>0.97599999999999998</v>
      </c>
      <c r="Q5">
        <v>82</v>
      </c>
      <c r="R5">
        <v>2</v>
      </c>
      <c r="S5">
        <v>0</v>
      </c>
      <c r="T5">
        <v>37</v>
      </c>
      <c r="U5">
        <v>5</v>
      </c>
      <c r="V5">
        <v>0</v>
      </c>
      <c r="W5">
        <v>168</v>
      </c>
      <c r="X5" s="106">
        <v>0</v>
      </c>
      <c r="Y5" s="107">
        <v>1</v>
      </c>
      <c r="Z5" s="108">
        <f t="shared" ref="Z5:Z68" si="1">X5+Y5</f>
        <v>1</v>
      </c>
      <c r="AA5" s="80">
        <f t="shared" ref="AA5:AA68" si="2">IF(Z5=0,"",X5/Z5)</f>
        <v>0</v>
      </c>
      <c r="AB5" s="80">
        <f t="shared" ref="AB5:AB68" si="3">1/(1+EXP(-$AI$5-MMULT(N5:W5,$AI$6:$AI$15)))</f>
        <v>0.52745520694922932</v>
      </c>
      <c r="AC5" s="106">
        <f t="shared" ref="AC5:AC68" si="4">Z5*AB5</f>
        <v>0.52745520694922932</v>
      </c>
      <c r="AD5" s="108">
        <f t="shared" ref="AD5:AD68" si="5">Z5-AC5</f>
        <v>0.47254479305077068</v>
      </c>
      <c r="AE5" s="106">
        <f t="shared" ref="AE5:AE68" si="6">IFERROR(Z5*(AA5*LN(AB5)+(1-AA5)*LN(1-AB5)),0)</f>
        <v>-0.74962273643413468</v>
      </c>
      <c r="AF5" s="108">
        <f t="shared" ref="AF5:AF68" si="7">100*IF(AB5&gt;=$BC$10,X5/Z5,Y5/Z5)</f>
        <v>0</v>
      </c>
      <c r="AG5" s="80">
        <f t="shared" ref="AG5:AG68" si="8">IFERROR((X5-AC5)^2/AC5+(Y5-AD5)^2/AD5,0)</f>
        <v>1.1162015002725023</v>
      </c>
      <c r="AI5" s="114">
        <f t="array" ref="AI5:AI15">[1]!LogitCoeff(N4:Y153,,,,,20)</f>
        <v>-10.635597823366092</v>
      </c>
      <c r="AN5" s="106">
        <v>1.2999781529048213</v>
      </c>
      <c r="AO5" s="107">
        <v>5.4593752265891443E-2</v>
      </c>
      <c r="AP5" s="107">
        <v>-2.3923765996618903E-3</v>
      </c>
      <c r="AQ5" s="107">
        <v>-1.4713068765473793E-2</v>
      </c>
      <c r="AR5" s="107">
        <v>-1.9284345314014271E-3</v>
      </c>
      <c r="AS5" s="107">
        <v>-4.6277405903005055E-3</v>
      </c>
      <c r="AT5" s="107">
        <v>-5.0349613792930589E-3</v>
      </c>
      <c r="AU5" s="107">
        <v>2.3747704811579503E-3</v>
      </c>
      <c r="AV5" s="107">
        <v>-5.3283401530744255E-3</v>
      </c>
      <c r="AW5" s="107">
        <v>1.7620837113865372E-2</v>
      </c>
      <c r="AX5" s="108">
        <v>-8.5765280099684756E-3</v>
      </c>
      <c r="AZ5" s="115">
        <v>-2.9215554131183144E-15</v>
      </c>
      <c r="BB5" t="s">
        <v>150</v>
      </c>
      <c r="BC5" s="109">
        <f>BC6-BC4</f>
        <v>12</v>
      </c>
      <c r="BD5" s="111">
        <f>BD6-BD4</f>
        <v>25</v>
      </c>
      <c r="BE5" s="80">
        <f t="shared" ref="BE5:BE6" si="9">BC5+BD5</f>
        <v>37</v>
      </c>
      <c r="BG5">
        <f t="array" ref="BG5:BI154">[1]!SelectCols(X4:AB153,"5,2,1",1)</f>
        <v>0.10107083636874439</v>
      </c>
      <c r="BH5">
        <v>1</v>
      </c>
      <c r="BI5">
        <v>0</v>
      </c>
      <c r="BJ5">
        <f>BJ4+BH5</f>
        <v>1</v>
      </c>
      <c r="BK5" s="80">
        <f>BK4+BI5</f>
        <v>0</v>
      </c>
      <c r="BL5" s="80">
        <f t="shared" ref="BL5:BL68" si="10">1-BJ5/BJ$154</f>
        <v>0.98148148148148151</v>
      </c>
      <c r="BM5" s="80">
        <f t="shared" ref="BM5:BM68" si="11">1-BK5/BK$154</f>
        <v>1</v>
      </c>
      <c r="BN5" s="80">
        <f t="shared" ref="BN5:BN68" si="12">(BL5-BL6)*BM5</f>
        <v>1.851851851851849E-2</v>
      </c>
    </row>
    <row r="6" spans="1:66" ht="15.75" x14ac:dyDescent="0.5">
      <c r="A6" s="83">
        <v>7.6</v>
      </c>
      <c r="B6" s="82">
        <v>51</v>
      </c>
      <c r="C6" s="84">
        <v>0.93500000000000005</v>
      </c>
      <c r="D6" s="82">
        <v>112</v>
      </c>
      <c r="E6" s="82">
        <v>4</v>
      </c>
      <c r="F6" s="29">
        <v>0</v>
      </c>
      <c r="G6" s="82">
        <v>36</v>
      </c>
      <c r="H6" s="82">
        <v>4</v>
      </c>
      <c r="I6" s="80">
        <v>0</v>
      </c>
      <c r="J6" s="30">
        <v>171</v>
      </c>
      <c r="K6" s="82">
        <v>1</v>
      </c>
      <c r="N6">
        <v>6.6</v>
      </c>
      <c r="O6">
        <v>44</v>
      </c>
      <c r="P6">
        <v>0.115</v>
      </c>
      <c r="Q6">
        <v>70</v>
      </c>
      <c r="R6">
        <v>3</v>
      </c>
      <c r="S6">
        <v>0</v>
      </c>
      <c r="T6">
        <v>46</v>
      </c>
      <c r="U6">
        <v>6</v>
      </c>
      <c r="V6">
        <v>0</v>
      </c>
      <c r="W6">
        <v>167</v>
      </c>
      <c r="X6" s="106">
        <v>0</v>
      </c>
      <c r="Y6" s="107">
        <v>1</v>
      </c>
      <c r="Z6" s="108">
        <f t="shared" si="1"/>
        <v>1</v>
      </c>
      <c r="AA6" s="80">
        <f t="shared" si="2"/>
        <v>0</v>
      </c>
      <c r="AB6" s="80">
        <f t="shared" si="3"/>
        <v>0.24983300314631965</v>
      </c>
      <c r="AC6" s="106">
        <f t="shared" si="4"/>
        <v>0.24983300314631965</v>
      </c>
      <c r="AD6" s="108">
        <f t="shared" si="5"/>
        <v>0.75016699685368038</v>
      </c>
      <c r="AE6" s="106">
        <f t="shared" si="6"/>
        <v>-0.28745943476581609</v>
      </c>
      <c r="AF6" s="108">
        <f t="shared" si="7"/>
        <v>100</v>
      </c>
      <c r="AG6" s="80">
        <f t="shared" si="8"/>
        <v>0.33303651612795415</v>
      </c>
      <c r="AI6" s="115">
        <v>-0.3283058008515844</v>
      </c>
      <c r="AK6" t="s">
        <v>157</v>
      </c>
      <c r="AL6" s="114">
        <f>2*(AL4-AL3)</f>
        <v>29.258978502126126</v>
      </c>
      <c r="AN6" s="106">
        <v>-3.7323048935109134E-2</v>
      </c>
      <c r="AO6" s="107">
        <v>-2.39237659966187E-3</v>
      </c>
      <c r="AP6" s="107">
        <v>6.4652452924695908E-4</v>
      </c>
      <c r="AQ6" s="107">
        <v>1.8762018974100259E-3</v>
      </c>
      <c r="AR6" s="107">
        <v>8.678795371660873E-6</v>
      </c>
      <c r="AS6" s="107">
        <v>2.6446568567949021E-4</v>
      </c>
      <c r="AT6" s="107">
        <v>-1.6845867857466718E-3</v>
      </c>
      <c r="AU6" s="107">
        <v>-2.9132623542383771E-4</v>
      </c>
      <c r="AV6" s="107">
        <v>6.9467340388298222E-4</v>
      </c>
      <c r="AW6" s="107">
        <v>-3.0388215955605286E-3</v>
      </c>
      <c r="AX6" s="108">
        <v>1.6524507126030103E-4</v>
      </c>
      <c r="AZ6" s="115">
        <v>9.0138974320496228E-17</v>
      </c>
      <c r="BC6">
        <f>X154</f>
        <v>96</v>
      </c>
      <c r="BD6">
        <f>Y154</f>
        <v>54</v>
      </c>
      <c r="BE6" s="80">
        <f t="shared" si="9"/>
        <v>150</v>
      </c>
      <c r="BG6">
        <v>0.14945461586881659</v>
      </c>
      <c r="BH6">
        <v>1</v>
      </c>
      <c r="BI6">
        <v>0</v>
      </c>
      <c r="BJ6" s="80">
        <f t="shared" ref="BJ6:BJ69" si="13">BJ5+BH6</f>
        <v>2</v>
      </c>
      <c r="BK6" s="80">
        <f t="shared" ref="BK6:BK69" si="14">BK5+BI6</f>
        <v>0</v>
      </c>
      <c r="BL6" s="80">
        <f t="shared" si="10"/>
        <v>0.96296296296296302</v>
      </c>
      <c r="BM6" s="80">
        <f t="shared" si="11"/>
        <v>1</v>
      </c>
      <c r="BN6" s="80">
        <f t="shared" si="12"/>
        <v>1.8518518518518601E-2</v>
      </c>
    </row>
    <row r="7" spans="1:66" ht="15.75" x14ac:dyDescent="0.5">
      <c r="A7" s="83">
        <v>18.5</v>
      </c>
      <c r="B7" s="82">
        <v>62</v>
      </c>
      <c r="C7" s="84">
        <v>2.0190000000000001</v>
      </c>
      <c r="D7" s="82">
        <v>238</v>
      </c>
      <c r="E7" s="82">
        <v>0</v>
      </c>
      <c r="F7" s="29">
        <v>1</v>
      </c>
      <c r="G7" s="82">
        <v>32</v>
      </c>
      <c r="H7" s="82">
        <v>15</v>
      </c>
      <c r="I7" s="80">
        <v>1</v>
      </c>
      <c r="J7" s="30">
        <v>192</v>
      </c>
      <c r="K7" s="82">
        <v>1</v>
      </c>
      <c r="N7">
        <v>6.6</v>
      </c>
      <c r="O7">
        <v>58</v>
      </c>
      <c r="P7">
        <v>0.496</v>
      </c>
      <c r="Q7">
        <v>100</v>
      </c>
      <c r="R7">
        <v>2</v>
      </c>
      <c r="S7">
        <v>0</v>
      </c>
      <c r="T7">
        <v>42</v>
      </c>
      <c r="U7">
        <v>5</v>
      </c>
      <c r="V7">
        <v>0</v>
      </c>
      <c r="W7">
        <v>165</v>
      </c>
      <c r="X7" s="106">
        <v>0</v>
      </c>
      <c r="Y7" s="107">
        <v>1</v>
      </c>
      <c r="Z7" s="108">
        <f t="shared" si="1"/>
        <v>1</v>
      </c>
      <c r="AA7" s="80">
        <f t="shared" si="2"/>
        <v>0</v>
      </c>
      <c r="AB7" s="80">
        <f t="shared" si="3"/>
        <v>0.52156010973454003</v>
      </c>
      <c r="AC7" s="106">
        <f t="shared" si="4"/>
        <v>0.52156010973454003</v>
      </c>
      <c r="AD7" s="108">
        <f t="shared" si="5"/>
        <v>0.47843989026545997</v>
      </c>
      <c r="AE7" s="106">
        <f t="shared" si="6"/>
        <v>-0.73722469715994132</v>
      </c>
      <c r="AF7" s="108">
        <f t="shared" si="7"/>
        <v>0</v>
      </c>
      <c r="AG7" s="80">
        <f t="shared" si="8"/>
        <v>1.0901267230145777</v>
      </c>
      <c r="AI7" s="115">
        <v>5.3091455573071794E-2</v>
      </c>
      <c r="AK7" t="s">
        <v>101</v>
      </c>
      <c r="AL7" s="115">
        <f>COUNT(N4:W4)</f>
        <v>10</v>
      </c>
      <c r="AN7" s="106">
        <v>-0.32312242313685496</v>
      </c>
      <c r="AO7" s="107">
        <v>-1.4713068765473741E-2</v>
      </c>
      <c r="AP7" s="107">
        <v>1.8762018974100324E-3</v>
      </c>
      <c r="AQ7" s="107">
        <v>0.10676969506310008</v>
      </c>
      <c r="AR7" s="107">
        <v>4.7766130210924132E-4</v>
      </c>
      <c r="AS7" s="107">
        <v>1.7342046812769206E-2</v>
      </c>
      <c r="AT7" s="107">
        <v>-1.4880712787625927E-2</v>
      </c>
      <c r="AU7" s="107">
        <v>-2.7624532238072637E-3</v>
      </c>
      <c r="AV7" s="107">
        <v>4.8081931859995548E-3</v>
      </c>
      <c r="AW7" s="107">
        <v>-2.288876707397831E-2</v>
      </c>
      <c r="AX7" s="108">
        <v>1.414636992957799E-3</v>
      </c>
      <c r="AZ7" s="115">
        <v>8.6952461487425945E-16</v>
      </c>
      <c r="BG7">
        <v>0.18471675236519725</v>
      </c>
      <c r="BH7">
        <v>1</v>
      </c>
      <c r="BI7">
        <v>0</v>
      </c>
      <c r="BJ7" s="80">
        <f t="shared" si="13"/>
        <v>3</v>
      </c>
      <c r="BK7" s="80">
        <f t="shared" si="14"/>
        <v>0</v>
      </c>
      <c r="BL7" s="80">
        <f t="shared" si="10"/>
        <v>0.94444444444444442</v>
      </c>
      <c r="BM7" s="80">
        <f t="shared" si="11"/>
        <v>1</v>
      </c>
      <c r="BN7" s="80">
        <f t="shared" si="12"/>
        <v>1.851851851851849E-2</v>
      </c>
    </row>
    <row r="8" spans="1:66" ht="15.75" x14ac:dyDescent="0.5">
      <c r="A8" s="83">
        <v>13.1</v>
      </c>
      <c r="B8" s="82">
        <v>61</v>
      </c>
      <c r="C8" s="84">
        <v>0.66200000000000003</v>
      </c>
      <c r="D8" s="82">
        <v>124</v>
      </c>
      <c r="E8" s="82">
        <v>2</v>
      </c>
      <c r="F8" s="29">
        <v>1</v>
      </c>
      <c r="G8" s="82">
        <v>52</v>
      </c>
      <c r="H8" s="82">
        <v>15</v>
      </c>
      <c r="I8" s="80">
        <v>0</v>
      </c>
      <c r="J8" s="30">
        <v>191</v>
      </c>
      <c r="K8" s="82">
        <v>1</v>
      </c>
      <c r="N8">
        <v>6.8</v>
      </c>
      <c r="O8">
        <v>44</v>
      </c>
      <c r="P8">
        <v>4.5900000000000003E-2</v>
      </c>
      <c r="Q8">
        <v>104</v>
      </c>
      <c r="R8">
        <v>6</v>
      </c>
      <c r="S8">
        <v>0</v>
      </c>
      <c r="T8">
        <v>29</v>
      </c>
      <c r="U8">
        <v>2</v>
      </c>
      <c r="V8">
        <v>0</v>
      </c>
      <c r="W8">
        <v>168</v>
      </c>
      <c r="X8" s="106">
        <v>1</v>
      </c>
      <c r="Y8" s="107">
        <v>0</v>
      </c>
      <c r="Z8" s="108">
        <f t="shared" si="1"/>
        <v>1</v>
      </c>
      <c r="AA8" s="80">
        <f t="shared" si="2"/>
        <v>1</v>
      </c>
      <c r="AB8" s="80">
        <f t="shared" si="3"/>
        <v>0.84271152578838782</v>
      </c>
      <c r="AC8" s="106">
        <f t="shared" si="4"/>
        <v>0.84271152578838782</v>
      </c>
      <c r="AD8" s="108">
        <f t="shared" si="5"/>
        <v>0.15728847421161218</v>
      </c>
      <c r="AE8" s="106">
        <f t="shared" si="6"/>
        <v>-0.1711305790831836</v>
      </c>
      <c r="AF8" s="108">
        <f t="shared" si="7"/>
        <v>100</v>
      </c>
      <c r="AG8" s="80">
        <f t="shared" si="8"/>
        <v>0.18664569001173087</v>
      </c>
      <c r="AI8" s="115">
        <v>0.71457747605243715</v>
      </c>
      <c r="AK8" t="s">
        <v>158</v>
      </c>
      <c r="AL8" s="115">
        <f>_xlfn.CHISQ.DIST.RT(AL6,AL7)</f>
        <v>1.1312294772396914E-3</v>
      </c>
      <c r="AN8" s="106">
        <v>-5.2211087669242262E-2</v>
      </c>
      <c r="AO8" s="107">
        <v>-1.9284345314014193E-3</v>
      </c>
      <c r="AP8" s="107">
        <v>8.6787953716611271E-6</v>
      </c>
      <c r="AQ8" s="107">
        <v>4.7766130210924137E-4</v>
      </c>
      <c r="AR8" s="107">
        <v>9.1400856105960631E-5</v>
      </c>
      <c r="AS8" s="107">
        <v>2.5855858491423276E-4</v>
      </c>
      <c r="AT8" s="107">
        <v>-2.2552132065320411E-4</v>
      </c>
      <c r="AU8" s="107">
        <v>-6.885905243889467E-5</v>
      </c>
      <c r="AV8" s="107">
        <v>7.9202720299926643E-5</v>
      </c>
      <c r="AW8" s="107">
        <v>-5.7681572484139724E-4</v>
      </c>
      <c r="AX8" s="108">
        <v>3.4725622352844456E-4</v>
      </c>
      <c r="AZ8" s="115">
        <v>1.1581701536830705E-16</v>
      </c>
      <c r="BB8" t="s">
        <v>176</v>
      </c>
      <c r="BC8" s="121">
        <f>BC4/BC6</f>
        <v>0.875</v>
      </c>
      <c r="BD8" s="122">
        <f>BD5/BD6</f>
        <v>0.46296296296296297</v>
      </c>
      <c r="BE8">
        <f>(BC4+BD5)/BE6</f>
        <v>0.72666666666666668</v>
      </c>
      <c r="BG8">
        <v>0.23127266258763288</v>
      </c>
      <c r="BH8">
        <v>1</v>
      </c>
      <c r="BI8">
        <v>0</v>
      </c>
      <c r="BJ8" s="80">
        <f t="shared" si="13"/>
        <v>4</v>
      </c>
      <c r="BK8" s="80">
        <f t="shared" si="14"/>
        <v>0</v>
      </c>
      <c r="BL8" s="80">
        <f t="shared" si="10"/>
        <v>0.92592592592592593</v>
      </c>
      <c r="BM8" s="80">
        <f t="shared" si="11"/>
        <v>1</v>
      </c>
      <c r="BN8" s="80">
        <f t="shared" si="12"/>
        <v>1.851851851851849E-2</v>
      </c>
    </row>
    <row r="9" spans="1:66" ht="15.75" x14ac:dyDescent="0.5">
      <c r="A9" s="83">
        <v>14.9</v>
      </c>
      <c r="B9" s="82">
        <v>59</v>
      </c>
      <c r="C9" s="84">
        <v>0.7</v>
      </c>
      <c r="D9" s="82">
        <v>214</v>
      </c>
      <c r="E9" s="82">
        <v>2</v>
      </c>
      <c r="F9" s="29">
        <v>0</v>
      </c>
      <c r="G9" s="82">
        <v>41</v>
      </c>
      <c r="H9" s="82">
        <v>4</v>
      </c>
      <c r="I9" s="80">
        <v>0</v>
      </c>
      <c r="J9" s="30">
        <v>182</v>
      </c>
      <c r="K9" s="82">
        <v>1</v>
      </c>
      <c r="N9">
        <v>7.2</v>
      </c>
      <c r="O9">
        <v>41</v>
      </c>
      <c r="P9">
        <v>0.879</v>
      </c>
      <c r="Q9">
        <v>112</v>
      </c>
      <c r="R9">
        <v>2</v>
      </c>
      <c r="S9">
        <v>0</v>
      </c>
      <c r="T9">
        <v>39</v>
      </c>
      <c r="U9">
        <v>5</v>
      </c>
      <c r="V9">
        <v>0</v>
      </c>
      <c r="W9">
        <v>167</v>
      </c>
      <c r="X9" s="106">
        <v>0</v>
      </c>
      <c r="Y9" s="107">
        <v>1</v>
      </c>
      <c r="Z9" s="108">
        <f t="shared" si="1"/>
        <v>1</v>
      </c>
      <c r="AA9" s="80">
        <f t="shared" si="2"/>
        <v>0</v>
      </c>
      <c r="AB9" s="80">
        <f t="shared" si="3"/>
        <v>0.4679415685278549</v>
      </c>
      <c r="AC9" s="106">
        <f t="shared" si="4"/>
        <v>0.4679415685278549</v>
      </c>
      <c r="AD9" s="108">
        <f t="shared" si="5"/>
        <v>0.53205843147214504</v>
      </c>
      <c r="AE9" s="106">
        <f t="shared" si="6"/>
        <v>-0.6310019620775027</v>
      </c>
      <c r="AF9" s="108">
        <f t="shared" si="7"/>
        <v>100</v>
      </c>
      <c r="AG9" s="80">
        <f t="shared" si="8"/>
        <v>0.8794928166688647</v>
      </c>
      <c r="AI9" s="115">
        <v>1.291985635836646E-2</v>
      </c>
      <c r="AK9" t="s">
        <v>159</v>
      </c>
      <c r="AL9" s="115">
        <v>0.05</v>
      </c>
      <c r="AN9" s="106">
        <v>-0.41720213947354456</v>
      </c>
      <c r="AO9" s="107">
        <v>-4.6277405903001273E-3</v>
      </c>
      <c r="AP9" s="107">
        <v>2.6446568567947416E-4</v>
      </c>
      <c r="AQ9" s="107">
        <v>1.7342046812769105E-2</v>
      </c>
      <c r="AR9" s="107">
        <v>2.5855858491422024E-4</v>
      </c>
      <c r="AS9" s="107">
        <v>2.4579171127152338E-2</v>
      </c>
      <c r="AT9" s="107">
        <v>3.5023643103077773E-3</v>
      </c>
      <c r="AU9" s="107">
        <v>-4.2655034133700428E-4</v>
      </c>
      <c r="AV9" s="107">
        <v>-5.2908740444535831E-4</v>
      </c>
      <c r="AW9" s="107">
        <v>-3.9226996856048055E-3</v>
      </c>
      <c r="AX9" s="108">
        <v>2.0256535305997001E-3</v>
      </c>
      <c r="AZ9" s="115">
        <v>9.3371941079399779E-16</v>
      </c>
      <c r="BG9">
        <v>0.23421959940541739</v>
      </c>
      <c r="BH9">
        <v>1</v>
      </c>
      <c r="BI9">
        <v>0</v>
      </c>
      <c r="BJ9" s="80">
        <f t="shared" si="13"/>
        <v>5</v>
      </c>
      <c r="BK9" s="80">
        <f t="shared" si="14"/>
        <v>0</v>
      </c>
      <c r="BL9" s="80">
        <f t="shared" si="10"/>
        <v>0.90740740740740744</v>
      </c>
      <c r="BM9" s="80">
        <f t="shared" si="11"/>
        <v>1</v>
      </c>
      <c r="BN9" s="80">
        <f t="shared" si="12"/>
        <v>0</v>
      </c>
    </row>
    <row r="10" spans="1:66" ht="15.75" x14ac:dyDescent="0.5">
      <c r="A10" s="83">
        <v>17.100000000000001</v>
      </c>
      <c r="B10" s="82">
        <v>65</v>
      </c>
      <c r="C10" s="84">
        <v>0.93700000000000006</v>
      </c>
      <c r="D10" s="82">
        <v>215</v>
      </c>
      <c r="E10" s="82">
        <v>4</v>
      </c>
      <c r="F10" s="29">
        <v>1</v>
      </c>
      <c r="G10" s="82">
        <v>31</v>
      </c>
      <c r="H10" s="82">
        <v>12</v>
      </c>
      <c r="I10" s="80">
        <v>1</v>
      </c>
      <c r="J10" s="30">
        <v>192</v>
      </c>
      <c r="K10" s="82">
        <v>0</v>
      </c>
      <c r="N10">
        <v>7.2</v>
      </c>
      <c r="O10">
        <v>56</v>
      </c>
      <c r="P10">
        <v>0.123</v>
      </c>
      <c r="Q10">
        <v>113</v>
      </c>
      <c r="R10">
        <v>3</v>
      </c>
      <c r="S10">
        <v>0</v>
      </c>
      <c r="T10">
        <v>45</v>
      </c>
      <c r="U10">
        <v>6</v>
      </c>
      <c r="V10">
        <v>0</v>
      </c>
      <c r="W10">
        <v>167</v>
      </c>
      <c r="X10" s="106">
        <v>0</v>
      </c>
      <c r="Y10" s="107">
        <v>1</v>
      </c>
      <c r="Z10" s="108">
        <f t="shared" si="1"/>
        <v>1</v>
      </c>
      <c r="AA10" s="80">
        <f t="shared" si="2"/>
        <v>0</v>
      </c>
      <c r="AB10" s="80">
        <f t="shared" si="3"/>
        <v>0.5021463819889378</v>
      </c>
      <c r="AC10" s="106">
        <f t="shared" si="4"/>
        <v>0.5021463819889378</v>
      </c>
      <c r="AD10" s="108">
        <f t="shared" si="5"/>
        <v>0.4978536180110622</v>
      </c>
      <c r="AE10" s="106">
        <f t="shared" si="6"/>
        <v>-0.69744918490305885</v>
      </c>
      <c r="AF10" s="108">
        <f t="shared" si="7"/>
        <v>0</v>
      </c>
      <c r="AG10" s="80">
        <f t="shared" si="8"/>
        <v>1.0086225424955737</v>
      </c>
      <c r="AI10" s="115">
        <v>0.37206242947262586</v>
      </c>
      <c r="AK10" t="s">
        <v>160</v>
      </c>
      <c r="AL10" s="117" t="str">
        <f>IF(AL8&lt;AL9,"yes","no")</f>
        <v>yes</v>
      </c>
      <c r="AN10" s="106">
        <v>0.36093947725081166</v>
      </c>
      <c r="AO10" s="107">
        <v>-5.0349613792939479E-3</v>
      </c>
      <c r="AP10" s="107">
        <v>-1.6845867857466197E-3</v>
      </c>
      <c r="AQ10" s="107">
        <v>-1.4880712787625667E-2</v>
      </c>
      <c r="AR10" s="107">
        <v>-2.2552132065317639E-4</v>
      </c>
      <c r="AS10" s="107">
        <v>3.5023643103077695E-3</v>
      </c>
      <c r="AT10" s="107">
        <v>0.23119681793835403</v>
      </c>
      <c r="AU10" s="107">
        <v>1.2248082355007185E-3</v>
      </c>
      <c r="AV10" s="107">
        <v>-9.2952038287163151E-4</v>
      </c>
      <c r="AW10" s="107">
        <v>-2.5442755998414401E-2</v>
      </c>
      <c r="AX10" s="108">
        <v>-1.7201497919978952E-3</v>
      </c>
      <c r="AZ10" s="115">
        <v>-9.7555807011409371E-16</v>
      </c>
      <c r="BB10" t="s">
        <v>177</v>
      </c>
      <c r="BC10" s="123">
        <v>0.5</v>
      </c>
      <c r="BG10">
        <v>0.24643547162104598</v>
      </c>
      <c r="BH10">
        <v>0</v>
      </c>
      <c r="BI10">
        <v>1</v>
      </c>
      <c r="BJ10" s="80">
        <f t="shared" si="13"/>
        <v>5</v>
      </c>
      <c r="BK10" s="80">
        <f t="shared" si="14"/>
        <v>1</v>
      </c>
      <c r="BL10" s="80">
        <f t="shared" si="10"/>
        <v>0.90740740740740744</v>
      </c>
      <c r="BM10" s="80">
        <f t="shared" si="11"/>
        <v>0.98958333333333337</v>
      </c>
      <c r="BN10" s="80">
        <f t="shared" si="12"/>
        <v>1.8325617283950699E-2</v>
      </c>
    </row>
    <row r="11" spans="1:66" ht="15.75" x14ac:dyDescent="0.5">
      <c r="A11" s="83">
        <v>9.1999999999999993</v>
      </c>
      <c r="B11" s="82">
        <v>55</v>
      </c>
      <c r="C11" s="84">
        <v>6.5000000000000002E-2</v>
      </c>
      <c r="D11" s="82">
        <v>154</v>
      </c>
      <c r="E11" s="82">
        <v>3</v>
      </c>
      <c r="F11" s="29">
        <v>0</v>
      </c>
      <c r="G11" s="82">
        <v>42</v>
      </c>
      <c r="H11" s="82">
        <v>13</v>
      </c>
      <c r="I11" s="80">
        <v>1</v>
      </c>
      <c r="J11" s="30">
        <v>165</v>
      </c>
      <c r="K11" s="82">
        <v>0</v>
      </c>
      <c r="N11">
        <v>7.3</v>
      </c>
      <c r="O11">
        <v>56</v>
      </c>
      <c r="P11">
        <v>1.56</v>
      </c>
      <c r="Q11">
        <v>115</v>
      </c>
      <c r="R11">
        <v>5</v>
      </c>
      <c r="S11">
        <v>0</v>
      </c>
      <c r="T11">
        <v>46</v>
      </c>
      <c r="U11">
        <v>1</v>
      </c>
      <c r="V11">
        <v>0</v>
      </c>
      <c r="W11">
        <v>166</v>
      </c>
      <c r="X11" s="106">
        <v>1</v>
      </c>
      <c r="Y11" s="107">
        <v>0</v>
      </c>
      <c r="Z11" s="108">
        <f t="shared" si="1"/>
        <v>1</v>
      </c>
      <c r="AA11" s="80">
        <f t="shared" si="2"/>
        <v>1</v>
      </c>
      <c r="AB11" s="80">
        <f t="shared" si="3"/>
        <v>0.71451711219263359</v>
      </c>
      <c r="AC11" s="106">
        <f t="shared" si="4"/>
        <v>0.71451711219263359</v>
      </c>
      <c r="AD11" s="108">
        <f t="shared" si="5"/>
        <v>0.28548288780736641</v>
      </c>
      <c r="AE11" s="106">
        <f t="shared" si="6"/>
        <v>-0.33614833201428729</v>
      </c>
      <c r="AF11" s="108">
        <f t="shared" si="7"/>
        <v>100</v>
      </c>
      <c r="AG11" s="80">
        <f t="shared" si="8"/>
        <v>0.39954660698231159</v>
      </c>
      <c r="AI11" s="115">
        <v>-0.63202807524991811</v>
      </c>
      <c r="AN11" s="106">
        <v>-2.4389848477706959E-2</v>
      </c>
      <c r="AO11" s="107">
        <v>2.3747704811580223E-3</v>
      </c>
      <c r="AP11" s="107">
        <v>-2.9132623542384037E-4</v>
      </c>
      <c r="AQ11" s="107">
        <v>-2.7624532238072698E-3</v>
      </c>
      <c r="AR11" s="107">
        <v>-6.885905243889776E-5</v>
      </c>
      <c r="AS11" s="107">
        <v>-4.2655034133701712E-4</v>
      </c>
      <c r="AT11" s="107">
        <v>1.2248082355007833E-3</v>
      </c>
      <c r="AU11" s="107">
        <v>1.1257487703097229E-3</v>
      </c>
      <c r="AV11" s="107">
        <v>-1.0550749489645376E-3</v>
      </c>
      <c r="AW11" s="107">
        <v>8.3403100234064262E-3</v>
      </c>
      <c r="AX11" s="108">
        <v>-5.8992785660549558E-5</v>
      </c>
      <c r="AZ11" s="115">
        <v>1.26667075910924E-18</v>
      </c>
      <c r="BG11">
        <v>0.24983300314631965</v>
      </c>
      <c r="BH11">
        <v>1</v>
      </c>
      <c r="BI11">
        <v>0</v>
      </c>
      <c r="BJ11" s="80">
        <f t="shared" si="13"/>
        <v>6</v>
      </c>
      <c r="BK11" s="80">
        <f t="shared" si="14"/>
        <v>1</v>
      </c>
      <c r="BL11" s="80">
        <f t="shared" si="10"/>
        <v>0.88888888888888884</v>
      </c>
      <c r="BM11" s="80">
        <f t="shared" si="11"/>
        <v>0.98958333333333337</v>
      </c>
      <c r="BN11" s="80">
        <f t="shared" si="12"/>
        <v>1.8325617283950591E-2</v>
      </c>
    </row>
    <row r="12" spans="1:66" ht="15.75" x14ac:dyDescent="0.5">
      <c r="A12" s="83">
        <v>10.3</v>
      </c>
      <c r="B12" s="82">
        <v>65</v>
      </c>
      <c r="C12" s="84">
        <v>2.1440000000000001</v>
      </c>
      <c r="D12" s="82">
        <v>97</v>
      </c>
      <c r="E12" s="82">
        <v>2</v>
      </c>
      <c r="F12" s="29">
        <v>0</v>
      </c>
      <c r="G12" s="82">
        <v>32</v>
      </c>
      <c r="H12" s="82">
        <v>8</v>
      </c>
      <c r="I12" s="80">
        <v>1</v>
      </c>
      <c r="J12" s="30">
        <v>180</v>
      </c>
      <c r="K12" s="82">
        <v>1</v>
      </c>
      <c r="N12">
        <v>7.4</v>
      </c>
      <c r="O12">
        <v>44</v>
      </c>
      <c r="P12">
        <v>0.97399999999999998</v>
      </c>
      <c r="Q12">
        <v>117</v>
      </c>
      <c r="R12">
        <v>3</v>
      </c>
      <c r="S12">
        <v>0</v>
      </c>
      <c r="T12">
        <v>33</v>
      </c>
      <c r="U12">
        <v>6</v>
      </c>
      <c r="V12">
        <v>1</v>
      </c>
      <c r="W12">
        <v>170</v>
      </c>
      <c r="X12" s="106">
        <v>0</v>
      </c>
      <c r="Y12" s="107">
        <v>1</v>
      </c>
      <c r="Z12" s="108">
        <f t="shared" si="1"/>
        <v>1</v>
      </c>
      <c r="AA12" s="80">
        <f t="shared" si="2"/>
        <v>0</v>
      </c>
      <c r="AB12" s="80">
        <f t="shared" si="3"/>
        <v>0.4964732162336733</v>
      </c>
      <c r="AC12" s="106">
        <f t="shared" si="4"/>
        <v>0.4964732162336733</v>
      </c>
      <c r="AD12" s="108">
        <f t="shared" si="5"/>
        <v>0.50352678376632665</v>
      </c>
      <c r="AE12" s="106">
        <f t="shared" si="6"/>
        <v>-0.68611837307184487</v>
      </c>
      <c r="AF12" s="108">
        <f t="shared" si="7"/>
        <v>100</v>
      </c>
      <c r="AG12" s="80">
        <f t="shared" si="8"/>
        <v>0.98599167361089834</v>
      </c>
      <c r="AI12" s="115">
        <v>-0.10670428808156794</v>
      </c>
      <c r="AK12" t="s">
        <v>161</v>
      </c>
      <c r="AL12" s="114">
        <f>1-AL4/AL3</f>
        <v>0.14926111503707473</v>
      </c>
      <c r="AN12" s="106">
        <v>1.1662122712021081E-2</v>
      </c>
      <c r="AO12" s="107">
        <v>-5.3283401530746025E-3</v>
      </c>
      <c r="AP12" s="107">
        <v>6.946734038829898E-4</v>
      </c>
      <c r="AQ12" s="107">
        <v>4.8081931859996017E-3</v>
      </c>
      <c r="AR12" s="107">
        <v>7.9202720299934015E-5</v>
      </c>
      <c r="AS12" s="107">
        <v>-5.29087404445308E-4</v>
      </c>
      <c r="AT12" s="107">
        <v>-9.2952038287173213E-4</v>
      </c>
      <c r="AU12" s="107">
        <v>-1.0550749489645404E-3</v>
      </c>
      <c r="AV12" s="107">
        <v>4.8346330293596992E-3</v>
      </c>
      <c r="AW12" s="107">
        <v>-1.8746520091178394E-2</v>
      </c>
      <c r="AX12" s="108">
        <v>-6.4829815152224448E-6</v>
      </c>
      <c r="AZ12" s="115">
        <v>2.137237184676101E-16</v>
      </c>
      <c r="BG12">
        <v>0.25239328255936155</v>
      </c>
      <c r="BH12">
        <v>1</v>
      </c>
      <c r="BI12">
        <v>0</v>
      </c>
      <c r="BJ12" s="80">
        <f t="shared" si="13"/>
        <v>7</v>
      </c>
      <c r="BK12" s="80">
        <f t="shared" si="14"/>
        <v>1</v>
      </c>
      <c r="BL12" s="80">
        <f t="shared" si="10"/>
        <v>0.87037037037037035</v>
      </c>
      <c r="BM12" s="80">
        <f t="shared" si="11"/>
        <v>0.98958333333333337</v>
      </c>
      <c r="BN12" s="80">
        <f t="shared" si="12"/>
        <v>1.8325617283950591E-2</v>
      </c>
    </row>
    <row r="13" spans="1:66" ht="15.75" x14ac:dyDescent="0.5">
      <c r="A13" s="83">
        <v>19.3</v>
      </c>
      <c r="B13" s="82">
        <v>74</v>
      </c>
      <c r="C13" s="84">
        <v>0.248</v>
      </c>
      <c r="D13" s="82">
        <v>301</v>
      </c>
      <c r="E13" s="82">
        <v>1</v>
      </c>
      <c r="F13" s="29">
        <v>1</v>
      </c>
      <c r="G13" s="82">
        <v>39</v>
      </c>
      <c r="H13" s="82">
        <v>21</v>
      </c>
      <c r="I13" s="80">
        <v>1</v>
      </c>
      <c r="J13" s="30">
        <v>187</v>
      </c>
      <c r="K13" s="82">
        <v>1</v>
      </c>
      <c r="N13">
        <v>7.4</v>
      </c>
      <c r="O13">
        <v>51</v>
      </c>
      <c r="P13">
        <v>1.083</v>
      </c>
      <c r="Q13">
        <v>101</v>
      </c>
      <c r="R13">
        <v>2</v>
      </c>
      <c r="S13">
        <v>0</v>
      </c>
      <c r="T13">
        <v>53</v>
      </c>
      <c r="U13">
        <v>7</v>
      </c>
      <c r="V13">
        <v>0</v>
      </c>
      <c r="W13">
        <v>167</v>
      </c>
      <c r="X13" s="106">
        <v>0</v>
      </c>
      <c r="Y13" s="107">
        <v>1</v>
      </c>
      <c r="Z13" s="108">
        <f t="shared" si="1"/>
        <v>1</v>
      </c>
      <c r="AA13" s="80">
        <f t="shared" si="2"/>
        <v>0</v>
      </c>
      <c r="AB13" s="80">
        <f t="shared" si="3"/>
        <v>0.29293210260807212</v>
      </c>
      <c r="AC13" s="106">
        <f t="shared" si="4"/>
        <v>0.29293210260807212</v>
      </c>
      <c r="AD13" s="108">
        <f t="shared" si="5"/>
        <v>0.70706789739192788</v>
      </c>
      <c r="AE13" s="106">
        <f t="shared" si="6"/>
        <v>-0.34662858178168521</v>
      </c>
      <c r="AF13" s="108">
        <f t="shared" si="7"/>
        <v>100</v>
      </c>
      <c r="AG13" s="80">
        <f t="shared" si="8"/>
        <v>0.41429133423900844</v>
      </c>
      <c r="AI13" s="115">
        <v>0.13608764400664836</v>
      </c>
      <c r="AK13" t="s">
        <v>162</v>
      </c>
      <c r="AL13" s="115">
        <f>1-EXP((-2/Z154)*(AL4-AL3))</f>
        <v>0.17721459262148798</v>
      </c>
      <c r="AN13" s="106">
        <v>-0.15767911726528699</v>
      </c>
      <c r="AO13" s="107">
        <v>1.7620837113866316E-2</v>
      </c>
      <c r="AP13" s="107">
        <v>-3.0388215955605507E-3</v>
      </c>
      <c r="AQ13" s="107">
        <v>-2.2888767073978463E-2</v>
      </c>
      <c r="AR13" s="107">
        <v>-5.7681572484143823E-4</v>
      </c>
      <c r="AS13" s="107">
        <v>-3.9226996856050493E-3</v>
      </c>
      <c r="AT13" s="107">
        <v>-2.5442755998413825E-2</v>
      </c>
      <c r="AU13" s="107">
        <v>8.3403100234064331E-3</v>
      </c>
      <c r="AV13" s="107">
        <v>-1.874652009117837E-2</v>
      </c>
      <c r="AW13" s="107">
        <v>0.27146330043726746</v>
      </c>
      <c r="AX13" s="108">
        <v>-6.3298193941944904E-5</v>
      </c>
      <c r="AZ13" s="115">
        <v>-1.1365662083990274E-15</v>
      </c>
      <c r="BG13">
        <v>0.25457629729006465</v>
      </c>
      <c r="BH13">
        <v>1</v>
      </c>
      <c r="BI13">
        <v>0</v>
      </c>
      <c r="BJ13" s="80">
        <f t="shared" si="13"/>
        <v>8</v>
      </c>
      <c r="BK13" s="80">
        <f t="shared" si="14"/>
        <v>1</v>
      </c>
      <c r="BL13" s="80">
        <f t="shared" si="10"/>
        <v>0.85185185185185186</v>
      </c>
      <c r="BM13" s="80">
        <f t="shared" si="11"/>
        <v>0.98958333333333337</v>
      </c>
      <c r="BN13" s="80">
        <f t="shared" si="12"/>
        <v>1.8325617283950591E-2</v>
      </c>
    </row>
    <row r="14" spans="1:66" ht="15.75" x14ac:dyDescent="0.5">
      <c r="A14" s="83">
        <v>8.1</v>
      </c>
      <c r="B14" s="82">
        <v>43</v>
      </c>
      <c r="C14" s="84">
        <v>1.607</v>
      </c>
      <c r="D14" s="82">
        <v>123</v>
      </c>
      <c r="E14" s="82">
        <v>1</v>
      </c>
      <c r="F14" s="29">
        <v>0</v>
      </c>
      <c r="G14" s="82">
        <v>45</v>
      </c>
      <c r="H14" s="82">
        <v>8</v>
      </c>
      <c r="I14" s="80">
        <v>0</v>
      </c>
      <c r="J14" s="30">
        <v>170</v>
      </c>
      <c r="K14" s="82">
        <v>0</v>
      </c>
      <c r="N14">
        <v>7.5</v>
      </c>
      <c r="O14">
        <v>43</v>
      </c>
      <c r="P14">
        <v>0.48</v>
      </c>
      <c r="Q14">
        <v>59</v>
      </c>
      <c r="R14">
        <v>3</v>
      </c>
      <c r="S14">
        <v>0</v>
      </c>
      <c r="T14">
        <v>30</v>
      </c>
      <c r="U14">
        <v>4</v>
      </c>
      <c r="V14">
        <v>0</v>
      </c>
      <c r="W14">
        <v>175</v>
      </c>
      <c r="X14" s="106">
        <v>0</v>
      </c>
      <c r="Y14" s="107">
        <v>1</v>
      </c>
      <c r="Z14" s="108">
        <f t="shared" si="1"/>
        <v>1</v>
      </c>
      <c r="AA14" s="80">
        <f t="shared" si="2"/>
        <v>0</v>
      </c>
      <c r="AB14" s="80">
        <f t="shared" si="3"/>
        <v>0.65694875674733388</v>
      </c>
      <c r="AC14" s="106">
        <f t="shared" si="4"/>
        <v>0.65694875674733388</v>
      </c>
      <c r="AD14" s="108">
        <f t="shared" si="5"/>
        <v>0.34305124325266612</v>
      </c>
      <c r="AE14" s="106">
        <f t="shared" si="6"/>
        <v>-1.0698754457367594</v>
      </c>
      <c r="AF14" s="108">
        <f t="shared" si="7"/>
        <v>0</v>
      </c>
      <c r="AG14" s="80">
        <f t="shared" si="8"/>
        <v>1.9150163996446272</v>
      </c>
      <c r="AI14" s="115">
        <v>-1.4641707570514748</v>
      </c>
      <c r="AK14" t="s">
        <v>163</v>
      </c>
      <c r="AL14" s="116">
        <f>AL13/(1-EXP(2*AL3/Z154))</f>
        <v>0.24298439779657294</v>
      </c>
      <c r="AN14" s="109">
        <v>-0.34724286167171325</v>
      </c>
      <c r="AO14" s="110">
        <v>-8.5765280099683663E-3</v>
      </c>
      <c r="AP14" s="110">
        <v>1.6524507126029867E-4</v>
      </c>
      <c r="AQ14" s="110">
        <v>1.4146369929577756E-3</v>
      </c>
      <c r="AR14" s="110">
        <v>3.4725622352844223E-4</v>
      </c>
      <c r="AS14" s="110">
        <v>2.0256535305997695E-3</v>
      </c>
      <c r="AT14" s="110">
        <v>-1.7201497919980401E-3</v>
      </c>
      <c r="AU14" s="110">
        <v>-5.8992785660529094E-5</v>
      </c>
      <c r="AV14" s="110">
        <v>-6.4829815152685539E-6</v>
      </c>
      <c r="AW14" s="110">
        <v>-6.3298193941680155E-5</v>
      </c>
      <c r="AX14" s="111">
        <v>2.1454539654011187E-3</v>
      </c>
      <c r="AZ14" s="116">
        <v>7.5210250338967385E-16</v>
      </c>
      <c r="BG14">
        <v>0.27726244210516737</v>
      </c>
      <c r="BH14">
        <v>1</v>
      </c>
      <c r="BI14">
        <v>0</v>
      </c>
      <c r="BJ14" s="80">
        <f t="shared" si="13"/>
        <v>9</v>
      </c>
      <c r="BK14" s="80">
        <f t="shared" si="14"/>
        <v>1</v>
      </c>
      <c r="BL14" s="80">
        <f t="shared" si="10"/>
        <v>0.83333333333333337</v>
      </c>
      <c r="BM14" s="80">
        <f t="shared" si="11"/>
        <v>0.98958333333333337</v>
      </c>
      <c r="BN14" s="80">
        <f t="shared" si="12"/>
        <v>1.8325617283950591E-2</v>
      </c>
    </row>
    <row r="15" spans="1:66" ht="15.75" x14ac:dyDescent="0.5">
      <c r="A15" s="83">
        <v>9.1</v>
      </c>
      <c r="B15" s="82">
        <v>78</v>
      </c>
      <c r="C15" s="84">
        <v>1.6240000000000001</v>
      </c>
      <c r="D15" s="82">
        <v>148</v>
      </c>
      <c r="E15" s="82">
        <v>5</v>
      </c>
      <c r="F15" s="29">
        <v>0</v>
      </c>
      <c r="G15" s="82">
        <v>39</v>
      </c>
      <c r="H15" s="82">
        <v>11</v>
      </c>
      <c r="I15" s="80">
        <v>0</v>
      </c>
      <c r="J15" s="30">
        <v>175</v>
      </c>
      <c r="K15" s="82">
        <v>1</v>
      </c>
      <c r="N15">
        <v>7.5</v>
      </c>
      <c r="O15">
        <v>51</v>
      </c>
      <c r="P15">
        <v>0.23100000000000001</v>
      </c>
      <c r="Q15">
        <v>109</v>
      </c>
      <c r="R15">
        <v>5</v>
      </c>
      <c r="S15">
        <v>0</v>
      </c>
      <c r="T15">
        <v>41</v>
      </c>
      <c r="U15">
        <v>7</v>
      </c>
      <c r="V15">
        <v>1</v>
      </c>
      <c r="W15">
        <v>165</v>
      </c>
      <c r="X15" s="106">
        <v>1</v>
      </c>
      <c r="Y15" s="107">
        <v>0</v>
      </c>
      <c r="Z15" s="108">
        <f t="shared" si="1"/>
        <v>1</v>
      </c>
      <c r="AA15" s="80">
        <f t="shared" si="2"/>
        <v>1</v>
      </c>
      <c r="AB15" s="80">
        <f t="shared" si="3"/>
        <v>0.34909725720140938</v>
      </c>
      <c r="AC15" s="106">
        <f t="shared" si="4"/>
        <v>0.34909725720140938</v>
      </c>
      <c r="AD15" s="108">
        <f t="shared" si="5"/>
        <v>0.65090274279859062</v>
      </c>
      <c r="AE15" s="106">
        <f t="shared" si="6"/>
        <v>-1.0524047216725372</v>
      </c>
      <c r="AF15" s="108">
        <f t="shared" si="7"/>
        <v>0</v>
      </c>
      <c r="AG15" s="80">
        <f t="shared" si="8"/>
        <v>1.8645312427162857</v>
      </c>
      <c r="AI15" s="116">
        <v>6.8000039947678281E-2</v>
      </c>
      <c r="BG15">
        <v>0.2891538601688185</v>
      </c>
      <c r="BH15">
        <v>1</v>
      </c>
      <c r="BI15">
        <v>0</v>
      </c>
      <c r="BJ15" s="80">
        <f t="shared" si="13"/>
        <v>10</v>
      </c>
      <c r="BK15" s="80">
        <f t="shared" si="14"/>
        <v>1</v>
      </c>
      <c r="BL15" s="80">
        <f t="shared" si="10"/>
        <v>0.81481481481481488</v>
      </c>
      <c r="BM15" s="80">
        <f t="shared" si="11"/>
        <v>0.98958333333333337</v>
      </c>
      <c r="BN15" s="80">
        <f t="shared" si="12"/>
        <v>1.8325617283950699E-2</v>
      </c>
    </row>
    <row r="16" spans="1:66" ht="15.75" x14ac:dyDescent="0.5">
      <c r="A16" s="83">
        <v>15.7</v>
      </c>
      <c r="B16" s="82">
        <v>67</v>
      </c>
      <c r="C16" s="84">
        <v>0.05</v>
      </c>
      <c r="D16" s="82">
        <v>228</v>
      </c>
      <c r="E16" s="82">
        <v>4</v>
      </c>
      <c r="F16" s="29">
        <v>1</v>
      </c>
      <c r="G16" s="82">
        <v>31</v>
      </c>
      <c r="H16" s="82">
        <v>13</v>
      </c>
      <c r="I16" s="80">
        <v>1</v>
      </c>
      <c r="J16" s="30">
        <v>181</v>
      </c>
      <c r="K16" s="82">
        <v>0</v>
      </c>
      <c r="N16">
        <v>7.6</v>
      </c>
      <c r="O16">
        <v>42</v>
      </c>
      <c r="P16">
        <v>1.4279999999999999</v>
      </c>
      <c r="Q16">
        <v>121</v>
      </c>
      <c r="R16">
        <v>4</v>
      </c>
      <c r="S16">
        <v>0</v>
      </c>
      <c r="T16">
        <v>45</v>
      </c>
      <c r="U16">
        <v>5</v>
      </c>
      <c r="V16">
        <v>0</v>
      </c>
      <c r="W16">
        <v>165</v>
      </c>
      <c r="X16" s="106">
        <v>1</v>
      </c>
      <c r="Y16" s="107">
        <v>0</v>
      </c>
      <c r="Z16" s="108">
        <f t="shared" si="1"/>
        <v>1</v>
      </c>
      <c r="AA16" s="80">
        <f t="shared" si="2"/>
        <v>1</v>
      </c>
      <c r="AB16" s="80">
        <f t="shared" si="3"/>
        <v>0.56705363582878421</v>
      </c>
      <c r="AC16" s="106">
        <f t="shared" si="4"/>
        <v>0.56705363582878421</v>
      </c>
      <c r="AD16" s="108">
        <f t="shared" si="5"/>
        <v>0.43294636417121579</v>
      </c>
      <c r="AE16" s="106">
        <f t="shared" si="6"/>
        <v>-0.5673013839103257</v>
      </c>
      <c r="AF16" s="108">
        <f t="shared" si="7"/>
        <v>100</v>
      </c>
      <c r="AG16" s="80">
        <f t="shared" si="8"/>
        <v>0.7635016104577792</v>
      </c>
      <c r="AK16" t="s">
        <v>164</v>
      </c>
      <c r="AL16" s="114">
        <f>AG154</f>
        <v>157.17438535560197</v>
      </c>
      <c r="BG16">
        <v>0.29293210260807212</v>
      </c>
      <c r="BH16">
        <v>1</v>
      </c>
      <c r="BI16">
        <v>0</v>
      </c>
      <c r="BJ16" s="80">
        <f t="shared" si="13"/>
        <v>11</v>
      </c>
      <c r="BK16" s="80">
        <f t="shared" si="14"/>
        <v>1</v>
      </c>
      <c r="BL16" s="80">
        <f t="shared" si="10"/>
        <v>0.79629629629629628</v>
      </c>
      <c r="BM16" s="80">
        <f t="shared" si="11"/>
        <v>0.98958333333333337</v>
      </c>
      <c r="BN16" s="80">
        <f t="shared" si="12"/>
        <v>1.8325617283950591E-2</v>
      </c>
    </row>
    <row r="17" spans="1:66" ht="15.75" x14ac:dyDescent="0.5">
      <c r="A17" s="83">
        <v>9.8000000000000007</v>
      </c>
      <c r="B17" s="82">
        <v>62</v>
      </c>
      <c r="C17" s="84">
        <v>0.58799999999999997</v>
      </c>
      <c r="D17" s="82">
        <v>136</v>
      </c>
      <c r="E17" s="82">
        <v>4</v>
      </c>
      <c r="F17" s="29">
        <v>1</v>
      </c>
      <c r="G17" s="82">
        <v>41</v>
      </c>
      <c r="H17" s="82">
        <v>10</v>
      </c>
      <c r="I17" s="80">
        <v>1</v>
      </c>
      <c r="J17" s="30">
        <v>167</v>
      </c>
      <c r="K17" s="82">
        <v>1</v>
      </c>
      <c r="N17">
        <v>7.6</v>
      </c>
      <c r="O17">
        <v>50</v>
      </c>
      <c r="P17">
        <v>0.53200000000000003</v>
      </c>
      <c r="Q17">
        <v>111</v>
      </c>
      <c r="R17">
        <v>2</v>
      </c>
      <c r="S17">
        <v>0</v>
      </c>
      <c r="T17">
        <v>46</v>
      </c>
      <c r="U17">
        <v>3</v>
      </c>
      <c r="V17">
        <v>0</v>
      </c>
      <c r="W17">
        <v>172</v>
      </c>
      <c r="X17" s="106">
        <v>0</v>
      </c>
      <c r="Y17" s="107">
        <v>1</v>
      </c>
      <c r="Z17" s="108">
        <f t="shared" si="1"/>
        <v>1</v>
      </c>
      <c r="AA17" s="80">
        <f t="shared" si="2"/>
        <v>0</v>
      </c>
      <c r="AB17" s="80">
        <f t="shared" si="3"/>
        <v>0.32697638920008382</v>
      </c>
      <c r="AC17" s="106">
        <f t="shared" si="4"/>
        <v>0.32697638920008382</v>
      </c>
      <c r="AD17" s="108">
        <f t="shared" si="5"/>
        <v>0.67302361079991613</v>
      </c>
      <c r="AE17" s="106">
        <f t="shared" si="6"/>
        <v>-0.39597486704059198</v>
      </c>
      <c r="AF17" s="108">
        <f t="shared" si="7"/>
        <v>100</v>
      </c>
      <c r="AG17" s="80">
        <f t="shared" si="8"/>
        <v>0.48583197372742837</v>
      </c>
      <c r="AK17" t="s">
        <v>101</v>
      </c>
      <c r="AL17" s="115">
        <f>COUNT(Z4:Z153)-2</f>
        <v>148</v>
      </c>
      <c r="BG17">
        <v>0.31051691223993649</v>
      </c>
      <c r="BH17">
        <v>1</v>
      </c>
      <c r="BI17">
        <v>0</v>
      </c>
      <c r="BJ17" s="80">
        <f t="shared" si="13"/>
        <v>12</v>
      </c>
      <c r="BK17" s="80">
        <f t="shared" si="14"/>
        <v>1</v>
      </c>
      <c r="BL17" s="80">
        <f t="shared" si="10"/>
        <v>0.77777777777777779</v>
      </c>
      <c r="BM17" s="80">
        <f t="shared" si="11"/>
        <v>0.98958333333333337</v>
      </c>
      <c r="BN17" s="80">
        <f t="shared" si="12"/>
        <v>1.8325617283950591E-2</v>
      </c>
    </row>
    <row r="18" spans="1:66" ht="15.75" x14ac:dyDescent="0.5">
      <c r="A18" s="83">
        <v>19.5</v>
      </c>
      <c r="B18" s="82">
        <v>99</v>
      </c>
      <c r="C18" s="84">
        <v>1.76</v>
      </c>
      <c r="D18" s="82">
        <v>369</v>
      </c>
      <c r="E18" s="82">
        <v>4</v>
      </c>
      <c r="F18" s="29">
        <v>1</v>
      </c>
      <c r="G18" s="82">
        <v>38</v>
      </c>
      <c r="H18" s="82">
        <v>12</v>
      </c>
      <c r="I18" s="80">
        <v>1</v>
      </c>
      <c r="J18" s="30">
        <v>170</v>
      </c>
      <c r="K18" s="82">
        <v>0</v>
      </c>
      <c r="N18">
        <v>7.6</v>
      </c>
      <c r="O18">
        <v>51</v>
      </c>
      <c r="P18">
        <v>0.93500000000000005</v>
      </c>
      <c r="Q18">
        <v>112</v>
      </c>
      <c r="R18">
        <v>4</v>
      </c>
      <c r="S18">
        <v>0</v>
      </c>
      <c r="T18">
        <v>36</v>
      </c>
      <c r="U18">
        <v>4</v>
      </c>
      <c r="V18">
        <v>0</v>
      </c>
      <c r="W18">
        <v>171</v>
      </c>
      <c r="X18" s="106">
        <v>1</v>
      </c>
      <c r="Y18" s="107">
        <v>0</v>
      </c>
      <c r="Z18" s="108">
        <f t="shared" si="1"/>
        <v>1</v>
      </c>
      <c r="AA18" s="80">
        <f t="shared" si="2"/>
        <v>1</v>
      </c>
      <c r="AB18" s="80">
        <f t="shared" si="3"/>
        <v>0.81926103226698099</v>
      </c>
      <c r="AC18" s="106">
        <f t="shared" si="4"/>
        <v>0.81926103226698099</v>
      </c>
      <c r="AD18" s="108">
        <f t="shared" si="5"/>
        <v>0.18073896773301901</v>
      </c>
      <c r="AE18" s="106">
        <f t="shared" si="6"/>
        <v>-0.19935252519302113</v>
      </c>
      <c r="AF18" s="108">
        <f t="shared" si="7"/>
        <v>100</v>
      </c>
      <c r="AG18" s="80">
        <f t="shared" si="8"/>
        <v>0.22061218661028631</v>
      </c>
      <c r="AK18" t="s">
        <v>158</v>
      </c>
      <c r="AL18" s="115">
        <f>_xlfn.CHISQ.DIST.RT(AL16,AL17)</f>
        <v>0.28733762438457383</v>
      </c>
      <c r="BG18">
        <v>0.32697638920008382</v>
      </c>
      <c r="BH18">
        <v>1</v>
      </c>
      <c r="BI18">
        <v>0</v>
      </c>
      <c r="BJ18" s="80">
        <f t="shared" si="13"/>
        <v>13</v>
      </c>
      <c r="BK18" s="80">
        <f t="shared" si="14"/>
        <v>1</v>
      </c>
      <c r="BL18" s="80">
        <f t="shared" si="10"/>
        <v>0.7592592592592593</v>
      </c>
      <c r="BM18" s="80">
        <f t="shared" si="11"/>
        <v>0.98958333333333337</v>
      </c>
      <c r="BN18" s="80">
        <f t="shared" si="12"/>
        <v>0</v>
      </c>
    </row>
    <row r="19" spans="1:66" ht="15.75" x14ac:dyDescent="0.5">
      <c r="A19" s="83">
        <v>16.2</v>
      </c>
      <c r="B19" s="82">
        <v>67</v>
      </c>
      <c r="C19" s="84">
        <v>4.4999999999999998E-2</v>
      </c>
      <c r="D19" s="82">
        <v>187</v>
      </c>
      <c r="E19" s="82">
        <v>0</v>
      </c>
      <c r="F19" s="29">
        <v>1</v>
      </c>
      <c r="G19" s="82">
        <v>29</v>
      </c>
      <c r="H19" s="82">
        <v>13</v>
      </c>
      <c r="I19" s="80">
        <v>1</v>
      </c>
      <c r="J19" s="30">
        <v>192</v>
      </c>
      <c r="K19" s="82">
        <v>1</v>
      </c>
      <c r="N19">
        <v>7.7</v>
      </c>
      <c r="O19">
        <v>46</v>
      </c>
      <c r="P19">
        <v>2.6259999999999999</v>
      </c>
      <c r="Q19">
        <v>43</v>
      </c>
      <c r="R19">
        <v>2</v>
      </c>
      <c r="S19">
        <v>0</v>
      </c>
      <c r="T19">
        <v>50</v>
      </c>
      <c r="U19">
        <v>4</v>
      </c>
      <c r="V19">
        <v>0</v>
      </c>
      <c r="W19">
        <v>180</v>
      </c>
      <c r="X19" s="106">
        <v>0</v>
      </c>
      <c r="Y19" s="107">
        <v>1</v>
      </c>
      <c r="Z19" s="108">
        <f t="shared" si="1"/>
        <v>1</v>
      </c>
      <c r="AA19" s="80">
        <f t="shared" si="2"/>
        <v>0</v>
      </c>
      <c r="AB19" s="80">
        <f t="shared" si="3"/>
        <v>0.47600768065026178</v>
      </c>
      <c r="AC19" s="106">
        <f t="shared" si="4"/>
        <v>0.47600768065026178</v>
      </c>
      <c r="AD19" s="108">
        <f t="shared" si="5"/>
        <v>0.52399231934973822</v>
      </c>
      <c r="AE19" s="106">
        <f t="shared" si="6"/>
        <v>-0.64627825249802762</v>
      </c>
      <c r="AF19" s="108">
        <f t="shared" si="7"/>
        <v>100</v>
      </c>
      <c r="AG19" s="80">
        <f t="shared" si="8"/>
        <v>0.90842491974114381</v>
      </c>
      <c r="AK19" t="s">
        <v>159</v>
      </c>
      <c r="AL19" s="115">
        <f>AL9</f>
        <v>0.05</v>
      </c>
      <c r="BG19">
        <v>0.33864642660775052</v>
      </c>
      <c r="BH19">
        <v>0</v>
      </c>
      <c r="BI19">
        <v>1</v>
      </c>
      <c r="BJ19" s="80">
        <f t="shared" si="13"/>
        <v>13</v>
      </c>
      <c r="BK19" s="80">
        <f t="shared" si="14"/>
        <v>2</v>
      </c>
      <c r="BL19" s="80">
        <f t="shared" si="10"/>
        <v>0.7592592592592593</v>
      </c>
      <c r="BM19" s="80">
        <f t="shared" si="11"/>
        <v>0.97916666666666663</v>
      </c>
      <c r="BN19" s="80">
        <f t="shared" si="12"/>
        <v>0</v>
      </c>
    </row>
    <row r="20" spans="1:66" ht="15.75" x14ac:dyDescent="0.5">
      <c r="A20" s="83">
        <v>8</v>
      </c>
      <c r="B20" s="82">
        <v>51</v>
      </c>
      <c r="C20" s="84">
        <v>1</v>
      </c>
      <c r="D20" s="82">
        <v>66</v>
      </c>
      <c r="E20" s="82">
        <v>3</v>
      </c>
      <c r="F20" s="29">
        <v>0</v>
      </c>
      <c r="G20" s="82">
        <v>34</v>
      </c>
      <c r="H20" s="82">
        <v>6</v>
      </c>
      <c r="I20" s="80">
        <v>0</v>
      </c>
      <c r="J20" s="30">
        <v>184</v>
      </c>
      <c r="K20" s="82">
        <v>1</v>
      </c>
      <c r="N20">
        <v>7.8</v>
      </c>
      <c r="O20">
        <v>46</v>
      </c>
      <c r="P20">
        <v>1.4810000000000001</v>
      </c>
      <c r="Q20">
        <v>126</v>
      </c>
      <c r="R20">
        <v>3</v>
      </c>
      <c r="S20">
        <v>0</v>
      </c>
      <c r="T20">
        <v>40</v>
      </c>
      <c r="U20">
        <v>1</v>
      </c>
      <c r="V20">
        <v>0</v>
      </c>
      <c r="W20">
        <v>165</v>
      </c>
      <c r="X20" s="106">
        <v>0</v>
      </c>
      <c r="Y20" s="107">
        <v>1</v>
      </c>
      <c r="Z20" s="108">
        <f t="shared" si="1"/>
        <v>1</v>
      </c>
      <c r="AA20" s="80">
        <f t="shared" si="2"/>
        <v>0</v>
      </c>
      <c r="AB20" s="80">
        <f t="shared" si="3"/>
        <v>0.5339788047093762</v>
      </c>
      <c r="AC20" s="106">
        <f t="shared" si="4"/>
        <v>0.5339788047093762</v>
      </c>
      <c r="AD20" s="108">
        <f t="shared" si="5"/>
        <v>0.4660211952906238</v>
      </c>
      <c r="AE20" s="106">
        <f t="shared" si="6"/>
        <v>-0.76352416243455801</v>
      </c>
      <c r="AF20" s="108">
        <f t="shared" si="7"/>
        <v>0</v>
      </c>
      <c r="AG20" s="80">
        <f t="shared" si="8"/>
        <v>1.1458251472368595</v>
      </c>
      <c r="AK20" t="s">
        <v>160</v>
      </c>
      <c r="AL20" s="117" t="str">
        <f>IF(AL18&lt;AL19,"yes","no")</f>
        <v>no</v>
      </c>
      <c r="BG20">
        <v>0.3399688709282413</v>
      </c>
      <c r="BH20">
        <v>0</v>
      </c>
      <c r="BI20">
        <v>1</v>
      </c>
      <c r="BJ20" s="80">
        <f t="shared" si="13"/>
        <v>13</v>
      </c>
      <c r="BK20" s="80">
        <f t="shared" si="14"/>
        <v>3</v>
      </c>
      <c r="BL20" s="80">
        <f t="shared" si="10"/>
        <v>0.7592592592592593</v>
      </c>
      <c r="BM20" s="80">
        <f t="shared" si="11"/>
        <v>0.96875</v>
      </c>
      <c r="BN20" s="80">
        <f t="shared" si="12"/>
        <v>0</v>
      </c>
    </row>
    <row r="21" spans="1:66" ht="15.75" x14ac:dyDescent="0.5">
      <c r="A21" s="83">
        <v>12.2</v>
      </c>
      <c r="B21" s="82">
        <v>71</v>
      </c>
      <c r="C21" s="84">
        <v>0.121</v>
      </c>
      <c r="D21" s="82">
        <v>116</v>
      </c>
      <c r="E21" s="82">
        <v>0</v>
      </c>
      <c r="F21" s="29">
        <v>1</v>
      </c>
      <c r="G21" s="82">
        <v>34</v>
      </c>
      <c r="H21" s="82">
        <v>8</v>
      </c>
      <c r="I21" s="80">
        <v>1</v>
      </c>
      <c r="J21" s="30">
        <v>193</v>
      </c>
      <c r="K21" s="82">
        <v>0</v>
      </c>
      <c r="N21">
        <v>7.9</v>
      </c>
      <c r="O21">
        <v>35</v>
      </c>
      <c r="P21">
        <v>4.7E-2</v>
      </c>
      <c r="Q21">
        <v>65</v>
      </c>
      <c r="R21">
        <v>4</v>
      </c>
      <c r="S21">
        <v>0</v>
      </c>
      <c r="T21">
        <v>27</v>
      </c>
      <c r="U21">
        <v>5</v>
      </c>
      <c r="V21">
        <v>0</v>
      </c>
      <c r="W21">
        <v>186</v>
      </c>
      <c r="X21" s="106">
        <v>1</v>
      </c>
      <c r="Y21" s="107">
        <v>0</v>
      </c>
      <c r="Z21" s="108">
        <f t="shared" si="1"/>
        <v>1</v>
      </c>
      <c r="AA21" s="80">
        <f t="shared" si="2"/>
        <v>1</v>
      </c>
      <c r="AB21" s="80">
        <f t="shared" si="3"/>
        <v>0.80815136770682938</v>
      </c>
      <c r="AC21" s="106">
        <f t="shared" si="4"/>
        <v>0.80815136770682938</v>
      </c>
      <c r="AD21" s="108">
        <f t="shared" si="5"/>
        <v>0.19184863229317062</v>
      </c>
      <c r="AE21" s="106">
        <f t="shared" si="6"/>
        <v>-0.21300590173546122</v>
      </c>
      <c r="AF21" s="108">
        <f t="shared" si="7"/>
        <v>100</v>
      </c>
      <c r="AG21" s="80">
        <f t="shared" si="8"/>
        <v>0.23739195398202551</v>
      </c>
      <c r="BG21">
        <v>0.34299083984853473</v>
      </c>
      <c r="BH21">
        <v>0</v>
      </c>
      <c r="BI21">
        <v>1</v>
      </c>
      <c r="BJ21" s="80">
        <f t="shared" si="13"/>
        <v>13</v>
      </c>
      <c r="BK21" s="80">
        <f t="shared" si="14"/>
        <v>4</v>
      </c>
      <c r="BL21" s="80">
        <f t="shared" si="10"/>
        <v>0.7592592592592593</v>
      </c>
      <c r="BM21" s="80">
        <f t="shared" si="11"/>
        <v>0.95833333333333337</v>
      </c>
      <c r="BN21" s="80">
        <f t="shared" si="12"/>
        <v>0</v>
      </c>
    </row>
    <row r="22" spans="1:66" ht="15.75" x14ac:dyDescent="0.5">
      <c r="A22" s="83">
        <v>11.1</v>
      </c>
      <c r="B22" s="82">
        <v>65</v>
      </c>
      <c r="C22" s="84">
        <v>0.159</v>
      </c>
      <c r="D22" s="82">
        <v>144</v>
      </c>
      <c r="E22" s="82">
        <v>2</v>
      </c>
      <c r="F22" s="29">
        <v>1</v>
      </c>
      <c r="G22" s="82">
        <v>47</v>
      </c>
      <c r="H22" s="82">
        <v>14</v>
      </c>
      <c r="I22" s="80">
        <v>1</v>
      </c>
      <c r="J22" s="30">
        <v>174</v>
      </c>
      <c r="K22" s="82">
        <v>0</v>
      </c>
      <c r="N22">
        <v>7.9</v>
      </c>
      <c r="O22">
        <v>42</v>
      </c>
      <c r="P22">
        <v>1.2829999999999999</v>
      </c>
      <c r="Q22">
        <v>68</v>
      </c>
      <c r="R22">
        <v>4</v>
      </c>
      <c r="S22">
        <v>0</v>
      </c>
      <c r="T22">
        <v>37</v>
      </c>
      <c r="U22">
        <v>6</v>
      </c>
      <c r="V22">
        <v>0</v>
      </c>
      <c r="W22">
        <v>175</v>
      </c>
      <c r="X22" s="106">
        <v>1</v>
      </c>
      <c r="Y22" s="107">
        <v>0</v>
      </c>
      <c r="Z22" s="108">
        <f t="shared" si="1"/>
        <v>1</v>
      </c>
      <c r="AA22" s="80">
        <f t="shared" si="2"/>
        <v>1</v>
      </c>
      <c r="AB22" s="80">
        <f t="shared" si="3"/>
        <v>0.74129390525158267</v>
      </c>
      <c r="AC22" s="106">
        <f t="shared" si="4"/>
        <v>0.74129390525158267</v>
      </c>
      <c r="AD22" s="108">
        <f t="shared" si="5"/>
        <v>0.25870609474841733</v>
      </c>
      <c r="AE22" s="106">
        <f t="shared" si="6"/>
        <v>-0.299358099056239</v>
      </c>
      <c r="AF22" s="108">
        <f t="shared" si="7"/>
        <v>100</v>
      </c>
      <c r="AG22" s="80">
        <f t="shared" si="8"/>
        <v>0.34899260996974857</v>
      </c>
      <c r="BG22">
        <v>0.34909725720140938</v>
      </c>
      <c r="BH22">
        <v>0</v>
      </c>
      <c r="BI22">
        <v>1</v>
      </c>
      <c r="BJ22" s="80">
        <f t="shared" si="13"/>
        <v>13</v>
      </c>
      <c r="BK22" s="80">
        <f t="shared" si="14"/>
        <v>5</v>
      </c>
      <c r="BL22" s="80">
        <f t="shared" si="10"/>
        <v>0.7592592592592593</v>
      </c>
      <c r="BM22" s="80">
        <f t="shared" si="11"/>
        <v>0.94791666666666663</v>
      </c>
      <c r="BN22" s="80">
        <f t="shared" si="12"/>
        <v>0</v>
      </c>
    </row>
    <row r="23" spans="1:66" ht="15.75" x14ac:dyDescent="0.5">
      <c r="A23" s="83">
        <v>16.8</v>
      </c>
      <c r="B23" s="82">
        <v>86</v>
      </c>
      <c r="C23" s="84">
        <v>2.2839999999999998</v>
      </c>
      <c r="D23" s="82">
        <v>201</v>
      </c>
      <c r="E23" s="82">
        <v>0</v>
      </c>
      <c r="F23" s="29">
        <v>1</v>
      </c>
      <c r="G23" s="82">
        <v>38</v>
      </c>
      <c r="H23" s="82">
        <v>10</v>
      </c>
      <c r="I23" s="80">
        <v>1</v>
      </c>
      <c r="J23" s="30">
        <v>192</v>
      </c>
      <c r="K23" s="82">
        <v>1</v>
      </c>
      <c r="N23">
        <v>7.9</v>
      </c>
      <c r="O23">
        <v>51</v>
      </c>
      <c r="P23">
        <v>1.464</v>
      </c>
      <c r="Q23">
        <v>118</v>
      </c>
      <c r="R23">
        <v>4</v>
      </c>
      <c r="S23">
        <v>0</v>
      </c>
      <c r="T23">
        <v>46</v>
      </c>
      <c r="U23">
        <v>6</v>
      </c>
      <c r="V23">
        <v>0</v>
      </c>
      <c r="W23">
        <v>167</v>
      </c>
      <c r="X23" s="106">
        <v>1</v>
      </c>
      <c r="Y23" s="107">
        <v>0</v>
      </c>
      <c r="Z23" s="108">
        <f t="shared" si="1"/>
        <v>1</v>
      </c>
      <c r="AA23" s="80">
        <f t="shared" si="2"/>
        <v>1</v>
      </c>
      <c r="AB23" s="80">
        <f t="shared" si="3"/>
        <v>0.69029954294078799</v>
      </c>
      <c r="AC23" s="106">
        <f t="shared" si="4"/>
        <v>0.69029954294078799</v>
      </c>
      <c r="AD23" s="108">
        <f t="shared" si="5"/>
        <v>0.30970045705921201</v>
      </c>
      <c r="AE23" s="106">
        <f t="shared" si="6"/>
        <v>-0.3706296553897046</v>
      </c>
      <c r="AF23" s="108">
        <f t="shared" si="7"/>
        <v>100</v>
      </c>
      <c r="AG23" s="80">
        <f t="shared" si="8"/>
        <v>0.44864647561526383</v>
      </c>
      <c r="BG23">
        <v>0.36603221536715808</v>
      </c>
      <c r="BH23">
        <v>0</v>
      </c>
      <c r="BI23">
        <v>1</v>
      </c>
      <c r="BJ23" s="80">
        <f t="shared" si="13"/>
        <v>13</v>
      </c>
      <c r="BK23" s="80">
        <f t="shared" si="14"/>
        <v>6</v>
      </c>
      <c r="BL23" s="80">
        <f t="shared" si="10"/>
        <v>0.7592592592592593</v>
      </c>
      <c r="BM23" s="80">
        <f t="shared" si="11"/>
        <v>0.9375</v>
      </c>
      <c r="BN23" s="80">
        <f t="shared" si="12"/>
        <v>1.7361111111111188E-2</v>
      </c>
    </row>
    <row r="24" spans="1:66" ht="15.75" x14ac:dyDescent="0.5">
      <c r="A24" s="83">
        <v>11.8</v>
      </c>
      <c r="B24" s="82">
        <v>51</v>
      </c>
      <c r="C24" s="84">
        <v>0.79900000000000004</v>
      </c>
      <c r="D24" s="82">
        <v>96</v>
      </c>
      <c r="E24" s="82">
        <v>6</v>
      </c>
      <c r="F24" s="29">
        <v>1</v>
      </c>
      <c r="G24" s="82">
        <v>34</v>
      </c>
      <c r="H24" s="82">
        <v>12</v>
      </c>
      <c r="I24" s="80">
        <v>0</v>
      </c>
      <c r="J24" s="30">
        <v>189</v>
      </c>
      <c r="K24" s="82">
        <v>1</v>
      </c>
      <c r="N24">
        <v>8</v>
      </c>
      <c r="O24">
        <v>44</v>
      </c>
      <c r="P24">
        <v>1.18</v>
      </c>
      <c r="Q24">
        <v>69</v>
      </c>
      <c r="R24">
        <v>2</v>
      </c>
      <c r="S24">
        <v>0</v>
      </c>
      <c r="T24">
        <v>34</v>
      </c>
      <c r="U24">
        <v>6</v>
      </c>
      <c r="V24">
        <v>0</v>
      </c>
      <c r="W24">
        <v>183</v>
      </c>
      <c r="X24" s="106">
        <v>0</v>
      </c>
      <c r="Y24" s="107">
        <v>1</v>
      </c>
      <c r="Z24" s="108">
        <f t="shared" si="1"/>
        <v>1</v>
      </c>
      <c r="AA24" s="80">
        <f t="shared" si="2"/>
        <v>0</v>
      </c>
      <c r="AB24" s="80">
        <f t="shared" si="3"/>
        <v>0.76591081605926736</v>
      </c>
      <c r="AC24" s="106">
        <f t="shared" si="4"/>
        <v>0.76591081605926736</v>
      </c>
      <c r="AD24" s="108">
        <f t="shared" si="5"/>
        <v>0.23408918394073264</v>
      </c>
      <c r="AE24" s="106">
        <f t="shared" si="6"/>
        <v>-1.4520531082833958</v>
      </c>
      <c r="AF24" s="108">
        <f t="shared" si="7"/>
        <v>0</v>
      </c>
      <c r="AG24" s="80">
        <f t="shared" si="8"/>
        <v>3.2718761420996825</v>
      </c>
      <c r="BG24">
        <v>0.36811935022799858</v>
      </c>
      <c r="BH24">
        <v>1</v>
      </c>
      <c r="BI24">
        <v>0</v>
      </c>
      <c r="BJ24" s="80">
        <f t="shared" si="13"/>
        <v>14</v>
      </c>
      <c r="BK24" s="80">
        <f t="shared" si="14"/>
        <v>6</v>
      </c>
      <c r="BL24" s="80">
        <f t="shared" si="10"/>
        <v>0.7407407407407407</v>
      </c>
      <c r="BM24" s="80">
        <f t="shared" si="11"/>
        <v>0.9375</v>
      </c>
      <c r="BN24" s="80">
        <f t="shared" si="12"/>
        <v>0</v>
      </c>
    </row>
    <row r="25" spans="1:66" ht="15.75" x14ac:dyDescent="0.5">
      <c r="A25" s="83">
        <v>14</v>
      </c>
      <c r="B25" s="82">
        <v>56</v>
      </c>
      <c r="C25" s="84">
        <v>0.91100000000000003</v>
      </c>
      <c r="D25" s="82">
        <v>134</v>
      </c>
      <c r="E25" s="82">
        <v>2</v>
      </c>
      <c r="F25" s="29">
        <v>0</v>
      </c>
      <c r="G25" s="82">
        <v>30</v>
      </c>
      <c r="H25" s="82">
        <v>13</v>
      </c>
      <c r="I25" s="80">
        <v>1</v>
      </c>
      <c r="J25" s="30">
        <v>185</v>
      </c>
      <c r="K25" s="82">
        <v>1</v>
      </c>
      <c r="N25">
        <v>8</v>
      </c>
      <c r="O25">
        <v>51</v>
      </c>
      <c r="P25">
        <v>0.41699999999999998</v>
      </c>
      <c r="Q25">
        <v>121</v>
      </c>
      <c r="R25">
        <v>3</v>
      </c>
      <c r="S25">
        <v>0</v>
      </c>
      <c r="T25">
        <v>36</v>
      </c>
      <c r="U25">
        <v>8</v>
      </c>
      <c r="V25">
        <v>1</v>
      </c>
      <c r="W25">
        <v>167</v>
      </c>
      <c r="X25" s="106">
        <v>0</v>
      </c>
      <c r="Y25" s="107">
        <v>1</v>
      </c>
      <c r="Z25" s="108">
        <f t="shared" si="1"/>
        <v>1</v>
      </c>
      <c r="AA25" s="80">
        <f t="shared" si="2"/>
        <v>0</v>
      </c>
      <c r="AB25" s="80">
        <f t="shared" si="3"/>
        <v>0.3922823347902995</v>
      </c>
      <c r="AC25" s="106">
        <f t="shared" si="4"/>
        <v>0.3922823347902995</v>
      </c>
      <c r="AD25" s="108">
        <f t="shared" si="5"/>
        <v>0.6077176652097005</v>
      </c>
      <c r="AE25" s="106">
        <f t="shared" si="6"/>
        <v>-0.49804487129886471</v>
      </c>
      <c r="AF25" s="108">
        <f t="shared" si="7"/>
        <v>100</v>
      </c>
      <c r="AG25" s="80">
        <f t="shared" si="8"/>
        <v>0.64550095751279113</v>
      </c>
      <c r="BG25">
        <v>0.37396873590418778</v>
      </c>
      <c r="BH25">
        <v>0</v>
      </c>
      <c r="BI25">
        <v>1</v>
      </c>
      <c r="BJ25" s="80">
        <f t="shared" si="13"/>
        <v>14</v>
      </c>
      <c r="BK25" s="80">
        <f t="shared" si="14"/>
        <v>7</v>
      </c>
      <c r="BL25" s="80">
        <f t="shared" si="10"/>
        <v>0.7407407407407407</v>
      </c>
      <c r="BM25" s="80">
        <f t="shared" si="11"/>
        <v>0.92708333333333337</v>
      </c>
      <c r="BN25" s="80">
        <f t="shared" si="12"/>
        <v>0</v>
      </c>
    </row>
    <row r="26" spans="1:66" ht="15.75" x14ac:dyDescent="0.5">
      <c r="A26" s="83">
        <v>10.5</v>
      </c>
      <c r="B26" s="82">
        <v>60</v>
      </c>
      <c r="C26" s="84">
        <v>0.81299999999999994</v>
      </c>
      <c r="D26" s="82">
        <v>101</v>
      </c>
      <c r="E26" s="82">
        <v>3</v>
      </c>
      <c r="F26" s="29">
        <v>0</v>
      </c>
      <c r="G26" s="82">
        <v>44</v>
      </c>
      <c r="H26" s="82">
        <v>8</v>
      </c>
      <c r="I26" s="80">
        <v>0</v>
      </c>
      <c r="J26" s="30">
        <v>177</v>
      </c>
      <c r="K26" s="82">
        <v>1</v>
      </c>
      <c r="N26">
        <v>8</v>
      </c>
      <c r="O26">
        <v>51</v>
      </c>
      <c r="P26">
        <v>1</v>
      </c>
      <c r="Q26">
        <v>66</v>
      </c>
      <c r="R26">
        <v>3</v>
      </c>
      <c r="S26">
        <v>0</v>
      </c>
      <c r="T26">
        <v>34</v>
      </c>
      <c r="U26">
        <v>6</v>
      </c>
      <c r="V26">
        <v>0</v>
      </c>
      <c r="W26">
        <v>184</v>
      </c>
      <c r="X26" s="106">
        <v>1</v>
      </c>
      <c r="Y26" s="107">
        <v>0</v>
      </c>
      <c r="Z26" s="108">
        <f t="shared" si="1"/>
        <v>1</v>
      </c>
      <c r="AA26" s="80">
        <f t="shared" si="2"/>
        <v>1</v>
      </c>
      <c r="AB26" s="80">
        <f t="shared" si="3"/>
        <v>0.86172392396088138</v>
      </c>
      <c r="AC26" s="106">
        <f t="shared" si="4"/>
        <v>0.86172392396088138</v>
      </c>
      <c r="AD26" s="108">
        <f t="shared" si="5"/>
        <v>0.13827607603911862</v>
      </c>
      <c r="AE26" s="106">
        <f t="shared" si="6"/>
        <v>-0.14882033344434331</v>
      </c>
      <c r="AF26" s="108">
        <f t="shared" si="7"/>
        <v>100</v>
      </c>
      <c r="AG26" s="80">
        <f t="shared" si="8"/>
        <v>0.16046447382305215</v>
      </c>
      <c r="BG26">
        <v>0.37997244504253758</v>
      </c>
      <c r="BH26">
        <v>0</v>
      </c>
      <c r="BI26">
        <v>1</v>
      </c>
      <c r="BJ26" s="80">
        <f t="shared" si="13"/>
        <v>14</v>
      </c>
      <c r="BK26" s="80">
        <f t="shared" si="14"/>
        <v>8</v>
      </c>
      <c r="BL26" s="80">
        <f t="shared" si="10"/>
        <v>0.7407407407407407</v>
      </c>
      <c r="BM26" s="80">
        <f t="shared" si="11"/>
        <v>0.91666666666666663</v>
      </c>
      <c r="BN26" s="80">
        <f t="shared" si="12"/>
        <v>1.697530864197528E-2</v>
      </c>
    </row>
    <row r="27" spans="1:66" ht="15.75" x14ac:dyDescent="0.5">
      <c r="A27" s="83">
        <v>6.2</v>
      </c>
      <c r="B27" s="82">
        <v>40</v>
      </c>
      <c r="C27" s="84">
        <v>0.97599999999999998</v>
      </c>
      <c r="D27" s="82">
        <v>82</v>
      </c>
      <c r="E27" s="82">
        <v>2</v>
      </c>
      <c r="F27" s="29">
        <v>0</v>
      </c>
      <c r="G27" s="82">
        <v>37</v>
      </c>
      <c r="H27" s="82">
        <v>5</v>
      </c>
      <c r="I27" s="80">
        <v>0</v>
      </c>
      <c r="J27" s="30">
        <v>168</v>
      </c>
      <c r="K27" s="82">
        <v>0</v>
      </c>
      <c r="N27">
        <v>8.1</v>
      </c>
      <c r="O27">
        <v>43</v>
      </c>
      <c r="P27">
        <v>1.607</v>
      </c>
      <c r="Q27">
        <v>123</v>
      </c>
      <c r="R27">
        <v>1</v>
      </c>
      <c r="S27">
        <v>0</v>
      </c>
      <c r="T27">
        <v>45</v>
      </c>
      <c r="U27">
        <v>8</v>
      </c>
      <c r="V27">
        <v>0</v>
      </c>
      <c r="W27">
        <v>170</v>
      </c>
      <c r="X27" s="106">
        <v>0</v>
      </c>
      <c r="Y27" s="107">
        <v>1</v>
      </c>
      <c r="Z27" s="108">
        <f t="shared" si="1"/>
        <v>1</v>
      </c>
      <c r="AA27" s="80">
        <f t="shared" si="2"/>
        <v>0</v>
      </c>
      <c r="AB27" s="80">
        <f t="shared" si="3"/>
        <v>0.48615442166814798</v>
      </c>
      <c r="AC27" s="106">
        <f t="shared" si="4"/>
        <v>0.48615442166814798</v>
      </c>
      <c r="AD27" s="108">
        <f t="shared" si="5"/>
        <v>0.51384557833185207</v>
      </c>
      <c r="AE27" s="106">
        <f t="shared" si="6"/>
        <v>-0.66583248992647237</v>
      </c>
      <c r="AF27" s="108">
        <f t="shared" si="7"/>
        <v>100</v>
      </c>
      <c r="AG27" s="80">
        <f t="shared" si="8"/>
        <v>0.9461099640993299</v>
      </c>
      <c r="BG27">
        <v>0.38434048187579722</v>
      </c>
      <c r="BH27">
        <v>1</v>
      </c>
      <c r="BI27">
        <v>0</v>
      </c>
      <c r="BJ27" s="80">
        <f t="shared" si="13"/>
        <v>15</v>
      </c>
      <c r="BK27" s="80">
        <f t="shared" si="14"/>
        <v>8</v>
      </c>
      <c r="BL27" s="80">
        <f t="shared" si="10"/>
        <v>0.72222222222222221</v>
      </c>
      <c r="BM27" s="80">
        <f t="shared" si="11"/>
        <v>0.91666666666666663</v>
      </c>
      <c r="BN27" s="80">
        <f t="shared" si="12"/>
        <v>1.697530864197528E-2</v>
      </c>
    </row>
    <row r="28" spans="1:66" ht="15.75" x14ac:dyDescent="0.5">
      <c r="A28" s="83">
        <v>16.899999999999999</v>
      </c>
      <c r="B28" s="82">
        <v>85</v>
      </c>
      <c r="C28" s="84">
        <v>1.86</v>
      </c>
      <c r="D28" s="82">
        <v>311</v>
      </c>
      <c r="E28" s="82">
        <v>2</v>
      </c>
      <c r="F28" s="29">
        <v>1</v>
      </c>
      <c r="G28" s="82">
        <v>37</v>
      </c>
      <c r="H28" s="82">
        <v>13</v>
      </c>
      <c r="I28" s="80">
        <v>1</v>
      </c>
      <c r="J28" s="30">
        <v>172</v>
      </c>
      <c r="K28" s="82">
        <v>1</v>
      </c>
      <c r="N28">
        <v>8.1</v>
      </c>
      <c r="O28">
        <v>49</v>
      </c>
      <c r="P28">
        <v>0.98299999999999998</v>
      </c>
      <c r="Q28">
        <v>71</v>
      </c>
      <c r="R28">
        <v>4</v>
      </c>
      <c r="S28">
        <v>0</v>
      </c>
      <c r="T28">
        <v>39</v>
      </c>
      <c r="U28">
        <v>7</v>
      </c>
      <c r="V28">
        <v>0</v>
      </c>
      <c r="W28">
        <v>180</v>
      </c>
      <c r="X28" s="106">
        <v>1</v>
      </c>
      <c r="Y28" s="107">
        <v>0</v>
      </c>
      <c r="Z28" s="108">
        <f t="shared" si="1"/>
        <v>1</v>
      </c>
      <c r="AA28" s="80">
        <f t="shared" si="2"/>
        <v>1</v>
      </c>
      <c r="AB28" s="80">
        <f t="shared" si="3"/>
        <v>0.80934336250633698</v>
      </c>
      <c r="AC28" s="106">
        <f t="shared" si="4"/>
        <v>0.80934336250633698</v>
      </c>
      <c r="AD28" s="108">
        <f t="shared" si="5"/>
        <v>0.19065663749366302</v>
      </c>
      <c r="AE28" s="106">
        <f t="shared" si="6"/>
        <v>-0.21153202365348067</v>
      </c>
      <c r="AF28" s="108">
        <f t="shared" si="7"/>
        <v>100</v>
      </c>
      <c r="AG28" s="80">
        <f t="shared" si="8"/>
        <v>0.23556953244571796</v>
      </c>
      <c r="BG28">
        <v>0.3922823347902995</v>
      </c>
      <c r="BH28">
        <v>1</v>
      </c>
      <c r="BI28">
        <v>0</v>
      </c>
      <c r="BJ28" s="80">
        <f t="shared" si="13"/>
        <v>16</v>
      </c>
      <c r="BK28" s="80">
        <f t="shared" si="14"/>
        <v>8</v>
      </c>
      <c r="BL28" s="80">
        <f t="shared" si="10"/>
        <v>0.70370370370370372</v>
      </c>
      <c r="BM28" s="80">
        <f t="shared" si="11"/>
        <v>0.91666666666666663</v>
      </c>
      <c r="BN28" s="80">
        <f t="shared" si="12"/>
        <v>0</v>
      </c>
    </row>
    <row r="29" spans="1:66" ht="15.75" x14ac:dyDescent="0.5">
      <c r="A29" s="83">
        <v>7.9</v>
      </c>
      <c r="B29" s="82">
        <v>35</v>
      </c>
      <c r="C29" s="84">
        <v>4.7E-2</v>
      </c>
      <c r="D29" s="82">
        <v>65</v>
      </c>
      <c r="E29" s="82">
        <v>4</v>
      </c>
      <c r="F29" s="29">
        <v>0</v>
      </c>
      <c r="G29" s="82">
        <v>27</v>
      </c>
      <c r="H29" s="82">
        <v>5</v>
      </c>
      <c r="I29" s="80">
        <v>0</v>
      </c>
      <c r="J29" s="30">
        <v>186</v>
      </c>
      <c r="K29" s="82">
        <v>1</v>
      </c>
      <c r="N29">
        <v>8.1</v>
      </c>
      <c r="O29">
        <v>58</v>
      </c>
      <c r="P29">
        <v>0.44700000000000001</v>
      </c>
      <c r="Q29">
        <v>20</v>
      </c>
      <c r="R29">
        <v>4</v>
      </c>
      <c r="S29">
        <v>0</v>
      </c>
      <c r="T29">
        <v>43</v>
      </c>
      <c r="U29">
        <v>10</v>
      </c>
      <c r="V29">
        <v>0</v>
      </c>
      <c r="W29">
        <v>184</v>
      </c>
      <c r="X29" s="106">
        <v>1</v>
      </c>
      <c r="Y29" s="107">
        <v>0</v>
      </c>
      <c r="Z29" s="108">
        <f t="shared" si="1"/>
        <v>1</v>
      </c>
      <c r="AA29" s="80">
        <f t="shared" si="2"/>
        <v>1</v>
      </c>
      <c r="AB29" s="80">
        <f t="shared" si="3"/>
        <v>0.75677738370155812</v>
      </c>
      <c r="AC29" s="106">
        <f t="shared" si="4"/>
        <v>0.75677738370155812</v>
      </c>
      <c r="AD29" s="108">
        <f t="shared" si="5"/>
        <v>0.24322261629844188</v>
      </c>
      <c r="AE29" s="106">
        <f t="shared" si="6"/>
        <v>-0.27868614580628492</v>
      </c>
      <c r="AF29" s="108">
        <f t="shared" si="7"/>
        <v>100</v>
      </c>
      <c r="AG29" s="80">
        <f t="shared" si="8"/>
        <v>0.32139255418652796</v>
      </c>
      <c r="BG29">
        <v>0.40464657858435737</v>
      </c>
      <c r="BH29">
        <v>0</v>
      </c>
      <c r="BI29">
        <v>1</v>
      </c>
      <c r="BJ29" s="80">
        <f t="shared" si="13"/>
        <v>16</v>
      </c>
      <c r="BK29" s="80">
        <f t="shared" si="14"/>
        <v>9</v>
      </c>
      <c r="BL29" s="80">
        <f t="shared" si="10"/>
        <v>0.70370370370370372</v>
      </c>
      <c r="BM29" s="80">
        <f t="shared" si="11"/>
        <v>0.90625</v>
      </c>
      <c r="BN29" s="80">
        <f t="shared" si="12"/>
        <v>0</v>
      </c>
    </row>
    <row r="30" spans="1:66" ht="15.75" x14ac:dyDescent="0.5">
      <c r="A30" s="83">
        <v>9.6</v>
      </c>
      <c r="B30" s="82">
        <v>51</v>
      </c>
      <c r="C30" s="84">
        <v>0.498</v>
      </c>
      <c r="D30" s="82">
        <v>31</v>
      </c>
      <c r="E30" s="82">
        <v>4</v>
      </c>
      <c r="F30" s="29">
        <v>0</v>
      </c>
      <c r="G30" s="82">
        <v>30</v>
      </c>
      <c r="H30" s="82">
        <v>5</v>
      </c>
      <c r="I30" s="80">
        <v>0</v>
      </c>
      <c r="J30" s="30">
        <v>187</v>
      </c>
      <c r="K30" s="82">
        <v>1</v>
      </c>
      <c r="N30">
        <v>8.1</v>
      </c>
      <c r="O30">
        <v>79</v>
      </c>
      <c r="P30">
        <v>0.54600000000000004</v>
      </c>
      <c r="Q30">
        <v>122</v>
      </c>
      <c r="R30">
        <v>4</v>
      </c>
      <c r="S30">
        <v>0</v>
      </c>
      <c r="T30">
        <v>56</v>
      </c>
      <c r="U30">
        <v>3</v>
      </c>
      <c r="V30">
        <v>0</v>
      </c>
      <c r="W30">
        <v>170</v>
      </c>
      <c r="X30" s="106">
        <v>1</v>
      </c>
      <c r="Y30" s="107">
        <v>0</v>
      </c>
      <c r="Z30" s="108">
        <f t="shared" si="1"/>
        <v>1</v>
      </c>
      <c r="AA30" s="80">
        <f t="shared" si="2"/>
        <v>1</v>
      </c>
      <c r="AB30" s="80">
        <f t="shared" si="3"/>
        <v>0.58584410627558337</v>
      </c>
      <c r="AC30" s="106">
        <f t="shared" si="4"/>
        <v>0.58584410627558337</v>
      </c>
      <c r="AD30" s="108">
        <f t="shared" si="5"/>
        <v>0.41415589372441663</v>
      </c>
      <c r="AE30" s="106">
        <f t="shared" si="6"/>
        <v>-0.53470155504389227</v>
      </c>
      <c r="AF30" s="108">
        <f t="shared" si="7"/>
        <v>100</v>
      </c>
      <c r="AG30" s="80">
        <f t="shared" si="8"/>
        <v>0.70693873897161996</v>
      </c>
      <c r="BG30">
        <v>0.41077142291413243</v>
      </c>
      <c r="BH30">
        <v>0</v>
      </c>
      <c r="BI30">
        <v>1</v>
      </c>
      <c r="BJ30" s="80">
        <f t="shared" si="13"/>
        <v>16</v>
      </c>
      <c r="BK30" s="80">
        <f t="shared" si="14"/>
        <v>10</v>
      </c>
      <c r="BL30" s="80">
        <f t="shared" si="10"/>
        <v>0.70370370370370372</v>
      </c>
      <c r="BM30" s="80">
        <f t="shared" si="11"/>
        <v>0.89583333333333337</v>
      </c>
      <c r="BN30" s="80">
        <f t="shared" si="12"/>
        <v>0</v>
      </c>
    </row>
    <row r="31" spans="1:66" ht="15.75" x14ac:dyDescent="0.5">
      <c r="A31" s="83">
        <v>16.3</v>
      </c>
      <c r="B31" s="82">
        <v>102</v>
      </c>
      <c r="C31" s="84">
        <v>8.4000000000000005E-2</v>
      </c>
      <c r="D31" s="82">
        <v>249</v>
      </c>
      <c r="E31" s="82">
        <v>2</v>
      </c>
      <c r="F31" s="29">
        <v>1</v>
      </c>
      <c r="G31" s="82">
        <v>38</v>
      </c>
      <c r="H31" s="82">
        <v>11</v>
      </c>
      <c r="I31" s="80">
        <v>1</v>
      </c>
      <c r="J31" s="30">
        <v>177</v>
      </c>
      <c r="K31" s="82">
        <v>1</v>
      </c>
      <c r="N31">
        <v>8.1999999999999993</v>
      </c>
      <c r="O31">
        <v>49</v>
      </c>
      <c r="P31">
        <v>0.85199999999999998</v>
      </c>
      <c r="Q31">
        <v>102</v>
      </c>
      <c r="R31">
        <v>3</v>
      </c>
      <c r="S31">
        <v>0</v>
      </c>
      <c r="T31">
        <v>37</v>
      </c>
      <c r="U31">
        <v>9</v>
      </c>
      <c r="V31">
        <v>0</v>
      </c>
      <c r="W31">
        <v>168</v>
      </c>
      <c r="X31" s="106">
        <v>1</v>
      </c>
      <c r="Y31" s="107">
        <v>0</v>
      </c>
      <c r="Z31" s="108">
        <f t="shared" si="1"/>
        <v>1</v>
      </c>
      <c r="AA31" s="80">
        <f t="shared" si="2"/>
        <v>1</v>
      </c>
      <c r="AB31" s="80">
        <f t="shared" si="3"/>
        <v>0.734455198507595</v>
      </c>
      <c r="AC31" s="106">
        <f t="shared" si="4"/>
        <v>0.734455198507595</v>
      </c>
      <c r="AD31" s="108">
        <f t="shared" si="5"/>
        <v>0.265544801492405</v>
      </c>
      <c r="AE31" s="106">
        <f t="shared" si="6"/>
        <v>-0.30862628113377938</v>
      </c>
      <c r="AF31" s="108">
        <f t="shared" si="7"/>
        <v>100</v>
      </c>
      <c r="AG31" s="80">
        <f t="shared" si="8"/>
        <v>0.36155343720350697</v>
      </c>
      <c r="BG31">
        <v>0.42205787299095682</v>
      </c>
      <c r="BH31">
        <v>0</v>
      </c>
      <c r="BI31">
        <v>1</v>
      </c>
      <c r="BJ31" s="80">
        <f t="shared" si="13"/>
        <v>16</v>
      </c>
      <c r="BK31" s="80">
        <f t="shared" si="14"/>
        <v>11</v>
      </c>
      <c r="BL31" s="80">
        <f t="shared" si="10"/>
        <v>0.70370370370370372</v>
      </c>
      <c r="BM31" s="80">
        <f t="shared" si="11"/>
        <v>0.88541666666666663</v>
      </c>
      <c r="BN31" s="80">
        <f t="shared" si="12"/>
        <v>1.6396604938271678E-2</v>
      </c>
    </row>
    <row r="32" spans="1:66" ht="15.75" x14ac:dyDescent="0.5">
      <c r="A32" s="83">
        <v>11.2</v>
      </c>
      <c r="B32" s="82">
        <v>70</v>
      </c>
      <c r="C32" s="84">
        <v>4.8000000000000001E-2</v>
      </c>
      <c r="D32" s="82">
        <v>197</v>
      </c>
      <c r="E32" s="82">
        <v>4</v>
      </c>
      <c r="F32" s="29">
        <v>1</v>
      </c>
      <c r="G32" s="82">
        <v>35</v>
      </c>
      <c r="H32" s="82">
        <v>11</v>
      </c>
      <c r="I32" s="80">
        <v>0</v>
      </c>
      <c r="J32" s="30">
        <v>172</v>
      </c>
      <c r="K32" s="82">
        <v>1</v>
      </c>
      <c r="N32">
        <v>8.3000000000000007</v>
      </c>
      <c r="O32">
        <v>49</v>
      </c>
      <c r="P32">
        <v>0.124</v>
      </c>
      <c r="Q32">
        <v>77</v>
      </c>
      <c r="R32">
        <v>3</v>
      </c>
      <c r="S32">
        <v>0</v>
      </c>
      <c r="T32">
        <v>29</v>
      </c>
      <c r="U32">
        <v>10</v>
      </c>
      <c r="V32">
        <v>1</v>
      </c>
      <c r="W32">
        <v>175</v>
      </c>
      <c r="X32" s="106">
        <v>0</v>
      </c>
      <c r="Y32" s="107">
        <v>1</v>
      </c>
      <c r="Z32" s="108">
        <f t="shared" si="1"/>
        <v>1</v>
      </c>
      <c r="AA32" s="80">
        <f t="shared" si="2"/>
        <v>0</v>
      </c>
      <c r="AB32" s="80">
        <f t="shared" si="3"/>
        <v>0.53565376145208821</v>
      </c>
      <c r="AC32" s="106">
        <f t="shared" si="4"/>
        <v>0.53565376145208821</v>
      </c>
      <c r="AD32" s="108">
        <f t="shared" si="5"/>
        <v>0.46434623854791179</v>
      </c>
      <c r="AE32" s="106">
        <f t="shared" si="6"/>
        <v>-0.76712480126043858</v>
      </c>
      <c r="AF32" s="108">
        <f t="shared" si="7"/>
        <v>0</v>
      </c>
      <c r="AG32" s="80">
        <f t="shared" si="8"/>
        <v>1.1535654151677139</v>
      </c>
      <c r="BG32">
        <v>0.43151247659266645</v>
      </c>
      <c r="BH32">
        <v>1</v>
      </c>
      <c r="BI32">
        <v>0</v>
      </c>
      <c r="BJ32" s="80">
        <f t="shared" si="13"/>
        <v>17</v>
      </c>
      <c r="BK32" s="80">
        <f t="shared" si="14"/>
        <v>11</v>
      </c>
      <c r="BL32" s="80">
        <f t="shared" si="10"/>
        <v>0.68518518518518512</v>
      </c>
      <c r="BM32" s="80">
        <f t="shared" si="11"/>
        <v>0.88541666666666663</v>
      </c>
      <c r="BN32" s="80">
        <f t="shared" si="12"/>
        <v>1.639660493827148E-2</v>
      </c>
    </row>
    <row r="33" spans="1:66" ht="15.75" x14ac:dyDescent="0.5">
      <c r="A33" s="83">
        <v>13.1</v>
      </c>
      <c r="B33" s="82">
        <v>61</v>
      </c>
      <c r="C33" s="84">
        <v>0.96</v>
      </c>
      <c r="D33" s="82">
        <v>213</v>
      </c>
      <c r="E33" s="82">
        <v>2</v>
      </c>
      <c r="F33" s="29">
        <v>1</v>
      </c>
      <c r="G33" s="82">
        <v>30</v>
      </c>
      <c r="H33" s="82">
        <v>10</v>
      </c>
      <c r="I33" s="80">
        <v>1</v>
      </c>
      <c r="J33" s="30">
        <v>173</v>
      </c>
      <c r="K33" s="82">
        <v>1</v>
      </c>
      <c r="N33">
        <v>8.4</v>
      </c>
      <c r="O33">
        <v>47</v>
      </c>
      <c r="P33">
        <v>1.512</v>
      </c>
      <c r="Q33">
        <v>73</v>
      </c>
      <c r="R33">
        <v>0</v>
      </c>
      <c r="S33">
        <v>1</v>
      </c>
      <c r="T33">
        <v>31</v>
      </c>
      <c r="U33">
        <v>7</v>
      </c>
      <c r="V33">
        <v>1</v>
      </c>
      <c r="W33">
        <v>180</v>
      </c>
      <c r="X33" s="106">
        <v>0</v>
      </c>
      <c r="Y33" s="107">
        <v>1</v>
      </c>
      <c r="Z33" s="108">
        <f t="shared" si="1"/>
        <v>1</v>
      </c>
      <c r="AA33" s="80">
        <f t="shared" si="2"/>
        <v>0</v>
      </c>
      <c r="AB33" s="80">
        <f t="shared" si="3"/>
        <v>0.25239328255936155</v>
      </c>
      <c r="AC33" s="106">
        <f t="shared" si="4"/>
        <v>0.25239328255936155</v>
      </c>
      <c r="AD33" s="108">
        <f t="shared" si="5"/>
        <v>0.74760671744063845</v>
      </c>
      <c r="AE33" s="106">
        <f t="shared" si="6"/>
        <v>-0.29087821810048936</v>
      </c>
      <c r="AF33" s="108">
        <f t="shared" si="7"/>
        <v>100</v>
      </c>
      <c r="AG33" s="80">
        <f t="shared" si="8"/>
        <v>0.33760167835758126</v>
      </c>
      <c r="BG33">
        <v>0.43929542684355577</v>
      </c>
      <c r="BH33">
        <v>1</v>
      </c>
      <c r="BI33">
        <v>0</v>
      </c>
      <c r="BJ33" s="80">
        <f t="shared" si="13"/>
        <v>18</v>
      </c>
      <c r="BK33" s="80">
        <f t="shared" si="14"/>
        <v>11</v>
      </c>
      <c r="BL33" s="80">
        <f t="shared" si="10"/>
        <v>0.66666666666666674</v>
      </c>
      <c r="BM33" s="80">
        <f t="shared" si="11"/>
        <v>0.88541666666666663</v>
      </c>
      <c r="BN33" s="80">
        <f t="shared" si="12"/>
        <v>1.6396604938271678E-2</v>
      </c>
    </row>
    <row r="34" spans="1:66" ht="15.75" x14ac:dyDescent="0.5">
      <c r="A34" s="83">
        <v>8</v>
      </c>
      <c r="B34" s="82">
        <v>44</v>
      </c>
      <c r="C34" s="84">
        <v>1.18</v>
      </c>
      <c r="D34" s="82">
        <v>69</v>
      </c>
      <c r="E34" s="82">
        <v>2</v>
      </c>
      <c r="F34" s="29">
        <v>0</v>
      </c>
      <c r="G34" s="82">
        <v>34</v>
      </c>
      <c r="H34" s="82">
        <v>6</v>
      </c>
      <c r="I34" s="80">
        <v>0</v>
      </c>
      <c r="J34" s="30">
        <v>183</v>
      </c>
      <c r="K34" s="82">
        <v>0</v>
      </c>
      <c r="N34">
        <v>8.4</v>
      </c>
      <c r="O34">
        <v>56</v>
      </c>
      <c r="P34">
        <v>3.9E-2</v>
      </c>
      <c r="Q34">
        <v>128</v>
      </c>
      <c r="R34">
        <v>1</v>
      </c>
      <c r="S34">
        <v>1</v>
      </c>
      <c r="T34">
        <v>43</v>
      </c>
      <c r="U34">
        <v>6</v>
      </c>
      <c r="V34">
        <v>0</v>
      </c>
      <c r="W34">
        <v>172</v>
      </c>
      <c r="X34" s="106">
        <v>0</v>
      </c>
      <c r="Y34" s="107">
        <v>1</v>
      </c>
      <c r="Z34" s="108">
        <f t="shared" si="1"/>
        <v>1</v>
      </c>
      <c r="AA34" s="80">
        <f t="shared" si="2"/>
        <v>0</v>
      </c>
      <c r="AB34" s="80">
        <f t="shared" si="3"/>
        <v>0.25457629729006465</v>
      </c>
      <c r="AC34" s="106">
        <f t="shared" si="4"/>
        <v>0.25457629729006465</v>
      </c>
      <c r="AD34" s="108">
        <f t="shared" si="5"/>
        <v>0.7454237027099353</v>
      </c>
      <c r="AE34" s="106">
        <f t="shared" si="6"/>
        <v>-0.2938024937976092</v>
      </c>
      <c r="AF34" s="108">
        <f t="shared" si="7"/>
        <v>100</v>
      </c>
      <c r="AG34" s="80">
        <f t="shared" si="8"/>
        <v>0.34151891919262894</v>
      </c>
      <c r="BG34">
        <v>0.44304848566960292</v>
      </c>
      <c r="BH34">
        <v>1</v>
      </c>
      <c r="BI34">
        <v>0</v>
      </c>
      <c r="BJ34" s="80">
        <f t="shared" si="13"/>
        <v>19</v>
      </c>
      <c r="BK34" s="80">
        <f t="shared" si="14"/>
        <v>11</v>
      </c>
      <c r="BL34" s="80">
        <f t="shared" si="10"/>
        <v>0.64814814814814814</v>
      </c>
      <c r="BM34" s="80">
        <f t="shared" si="11"/>
        <v>0.88541666666666663</v>
      </c>
      <c r="BN34" s="80">
        <f t="shared" si="12"/>
        <v>1.6396604938271577E-2</v>
      </c>
    </row>
    <row r="35" spans="1:66" ht="15.75" x14ac:dyDescent="0.5">
      <c r="A35" s="83">
        <v>16.100000000000001</v>
      </c>
      <c r="B35" s="82">
        <v>98</v>
      </c>
      <c r="C35" s="84">
        <v>0.97399999999999998</v>
      </c>
      <c r="D35" s="82">
        <v>201</v>
      </c>
      <c r="E35" s="82">
        <v>1</v>
      </c>
      <c r="F35" s="29">
        <v>1</v>
      </c>
      <c r="G35" s="82">
        <v>37</v>
      </c>
      <c r="H35" s="82">
        <v>6</v>
      </c>
      <c r="I35" s="80">
        <v>0</v>
      </c>
      <c r="J35" s="30">
        <v>194</v>
      </c>
      <c r="K35" s="82">
        <v>1</v>
      </c>
      <c r="N35">
        <v>8.5</v>
      </c>
      <c r="O35">
        <v>53</v>
      </c>
      <c r="P35">
        <v>0.56799999999999995</v>
      </c>
      <c r="Q35">
        <v>125</v>
      </c>
      <c r="R35">
        <v>3</v>
      </c>
      <c r="S35">
        <v>0</v>
      </c>
      <c r="T35">
        <v>44</v>
      </c>
      <c r="U35">
        <v>8</v>
      </c>
      <c r="V35">
        <v>0</v>
      </c>
      <c r="W35">
        <v>167</v>
      </c>
      <c r="X35" s="106">
        <v>0</v>
      </c>
      <c r="Y35" s="107">
        <v>1</v>
      </c>
      <c r="Z35" s="108">
        <f t="shared" si="1"/>
        <v>1</v>
      </c>
      <c r="AA35" s="80">
        <f t="shared" si="2"/>
        <v>0</v>
      </c>
      <c r="AB35" s="80">
        <f t="shared" si="3"/>
        <v>0.56817731755227496</v>
      </c>
      <c r="AC35" s="106">
        <f t="shared" si="4"/>
        <v>0.56817731755227496</v>
      </c>
      <c r="AD35" s="108">
        <f t="shared" si="5"/>
        <v>0.43182268244772504</v>
      </c>
      <c r="AE35" s="106">
        <f t="shared" si="6"/>
        <v>-0.83974023229561356</v>
      </c>
      <c r="AF35" s="108">
        <f t="shared" si="7"/>
        <v>0</v>
      </c>
      <c r="AG35" s="80">
        <f t="shared" si="8"/>
        <v>1.3157653375956149</v>
      </c>
      <c r="BG35">
        <v>0.46397095815989348</v>
      </c>
      <c r="BH35">
        <v>1</v>
      </c>
      <c r="BI35">
        <v>0</v>
      </c>
      <c r="BJ35" s="80">
        <f t="shared" si="13"/>
        <v>20</v>
      </c>
      <c r="BK35" s="80">
        <f t="shared" si="14"/>
        <v>11</v>
      </c>
      <c r="BL35" s="80">
        <f t="shared" si="10"/>
        <v>0.62962962962962965</v>
      </c>
      <c r="BM35" s="80">
        <f t="shared" si="11"/>
        <v>0.88541666666666663</v>
      </c>
      <c r="BN35" s="80">
        <f t="shared" si="12"/>
        <v>1.6396604938271577E-2</v>
      </c>
    </row>
    <row r="36" spans="1:66" ht="15.75" x14ac:dyDescent="0.5">
      <c r="A36" s="83">
        <v>10.4</v>
      </c>
      <c r="B36" s="82">
        <v>53</v>
      </c>
      <c r="C36" s="84">
        <v>1.3149999999999999</v>
      </c>
      <c r="D36" s="82">
        <v>69</v>
      </c>
      <c r="E36" s="82">
        <v>1</v>
      </c>
      <c r="F36" s="29">
        <v>1</v>
      </c>
      <c r="G36" s="82">
        <v>35</v>
      </c>
      <c r="H36" s="82">
        <v>9</v>
      </c>
      <c r="I36" s="80">
        <v>0</v>
      </c>
      <c r="J36" s="30">
        <v>189</v>
      </c>
      <c r="K36" s="82">
        <v>1</v>
      </c>
      <c r="N36">
        <v>8.6</v>
      </c>
      <c r="O36">
        <v>48</v>
      </c>
      <c r="P36">
        <v>1.6439999999999999</v>
      </c>
      <c r="Q36">
        <v>60</v>
      </c>
      <c r="R36">
        <v>3</v>
      </c>
      <c r="S36">
        <v>1</v>
      </c>
      <c r="T36">
        <v>34</v>
      </c>
      <c r="U36">
        <v>19</v>
      </c>
      <c r="V36">
        <v>1</v>
      </c>
      <c r="W36">
        <v>180</v>
      </c>
      <c r="X36" s="106">
        <v>0</v>
      </c>
      <c r="Y36" s="107">
        <v>1</v>
      </c>
      <c r="Z36" s="108">
        <f t="shared" si="1"/>
        <v>1</v>
      </c>
      <c r="AA36" s="80">
        <f t="shared" si="2"/>
        <v>0</v>
      </c>
      <c r="AB36" s="80">
        <f t="shared" si="3"/>
        <v>0.77851510435289484</v>
      </c>
      <c r="AC36" s="106">
        <f t="shared" si="4"/>
        <v>0.77851510435289484</v>
      </c>
      <c r="AD36" s="108">
        <f t="shared" si="5"/>
        <v>0.22148489564710516</v>
      </c>
      <c r="AE36" s="106">
        <f t="shared" si="6"/>
        <v>-1.5074008830315304</v>
      </c>
      <c r="AF36" s="108">
        <f t="shared" si="7"/>
        <v>0</v>
      </c>
      <c r="AG36" s="80">
        <f t="shared" si="8"/>
        <v>3.5149805682158721</v>
      </c>
      <c r="BG36">
        <v>0.4679415685278549</v>
      </c>
      <c r="BH36">
        <v>1</v>
      </c>
      <c r="BI36">
        <v>0</v>
      </c>
      <c r="BJ36" s="80">
        <f t="shared" si="13"/>
        <v>21</v>
      </c>
      <c r="BK36" s="80">
        <f t="shared" si="14"/>
        <v>11</v>
      </c>
      <c r="BL36" s="80">
        <f t="shared" si="10"/>
        <v>0.61111111111111116</v>
      </c>
      <c r="BM36" s="80">
        <f t="shared" si="11"/>
        <v>0.88541666666666663</v>
      </c>
      <c r="BN36" s="80">
        <f t="shared" si="12"/>
        <v>1.6396604938271678E-2</v>
      </c>
    </row>
    <row r="37" spans="1:66" ht="15.75" x14ac:dyDescent="0.5">
      <c r="A37" s="83">
        <v>7.4</v>
      </c>
      <c r="B37" s="82">
        <v>44</v>
      </c>
      <c r="C37" s="84">
        <v>0.97399999999999998</v>
      </c>
      <c r="D37" s="82">
        <v>117</v>
      </c>
      <c r="E37" s="82">
        <v>3</v>
      </c>
      <c r="F37" s="29">
        <v>0</v>
      </c>
      <c r="G37" s="82">
        <v>33</v>
      </c>
      <c r="H37" s="82">
        <v>6</v>
      </c>
      <c r="I37" s="80">
        <v>1</v>
      </c>
      <c r="J37" s="30">
        <v>170</v>
      </c>
      <c r="K37" s="82">
        <v>0</v>
      </c>
      <c r="N37">
        <v>8.6999999999999993</v>
      </c>
      <c r="O37">
        <v>51</v>
      </c>
      <c r="P37">
        <v>0.18</v>
      </c>
      <c r="Q37">
        <v>84</v>
      </c>
      <c r="R37">
        <v>4</v>
      </c>
      <c r="S37">
        <v>1</v>
      </c>
      <c r="T37">
        <v>40</v>
      </c>
      <c r="U37">
        <v>8</v>
      </c>
      <c r="V37">
        <v>1</v>
      </c>
      <c r="W37">
        <v>180</v>
      </c>
      <c r="X37" s="106">
        <v>1</v>
      </c>
      <c r="Y37" s="107">
        <v>0</v>
      </c>
      <c r="Z37" s="108">
        <f t="shared" si="1"/>
        <v>1</v>
      </c>
      <c r="AA37" s="80">
        <f t="shared" si="2"/>
        <v>1</v>
      </c>
      <c r="AB37" s="80">
        <f t="shared" si="3"/>
        <v>0.24643547162104598</v>
      </c>
      <c r="AC37" s="106">
        <f t="shared" si="4"/>
        <v>0.24643547162104598</v>
      </c>
      <c r="AD37" s="108">
        <f t="shared" si="5"/>
        <v>0.75356452837895405</v>
      </c>
      <c r="AE37" s="106">
        <f t="shared" si="6"/>
        <v>-1.4006550981829486</v>
      </c>
      <c r="AF37" s="108">
        <f t="shared" si="7"/>
        <v>0</v>
      </c>
      <c r="AG37" s="80">
        <f t="shared" si="8"/>
        <v>3.0578573913163822</v>
      </c>
      <c r="BG37">
        <v>0.47600768065026178</v>
      </c>
      <c r="BH37">
        <v>1</v>
      </c>
      <c r="BI37">
        <v>0</v>
      </c>
      <c r="BJ37" s="80">
        <f t="shared" si="13"/>
        <v>22</v>
      </c>
      <c r="BK37" s="80">
        <f t="shared" si="14"/>
        <v>11</v>
      </c>
      <c r="BL37" s="80">
        <f t="shared" si="10"/>
        <v>0.59259259259259256</v>
      </c>
      <c r="BM37" s="80">
        <f t="shared" si="11"/>
        <v>0.88541666666666663</v>
      </c>
      <c r="BN37" s="80">
        <f t="shared" si="12"/>
        <v>1.6396604938271577E-2</v>
      </c>
    </row>
    <row r="38" spans="1:66" ht="15.75" x14ac:dyDescent="0.5">
      <c r="A38" s="83">
        <v>10.5</v>
      </c>
      <c r="B38" s="82">
        <v>58</v>
      </c>
      <c r="C38" s="84">
        <v>0.16700000000000001</v>
      </c>
      <c r="D38" s="82">
        <v>81</v>
      </c>
      <c r="E38" s="82">
        <v>1</v>
      </c>
      <c r="F38" s="29">
        <v>0</v>
      </c>
      <c r="G38" s="82">
        <v>39</v>
      </c>
      <c r="H38" s="82">
        <v>10</v>
      </c>
      <c r="I38" s="80">
        <v>0</v>
      </c>
      <c r="J38" s="30">
        <v>188</v>
      </c>
      <c r="K38" s="82">
        <v>0</v>
      </c>
      <c r="N38">
        <v>8.6999999999999993</v>
      </c>
      <c r="O38">
        <v>53</v>
      </c>
      <c r="P38">
        <v>1.2</v>
      </c>
      <c r="Q38">
        <v>83</v>
      </c>
      <c r="R38">
        <v>2</v>
      </c>
      <c r="S38">
        <v>1</v>
      </c>
      <c r="T38">
        <v>33</v>
      </c>
      <c r="U38">
        <v>8</v>
      </c>
      <c r="V38">
        <v>1</v>
      </c>
      <c r="W38">
        <v>179</v>
      </c>
      <c r="X38" s="106">
        <v>1</v>
      </c>
      <c r="Y38" s="107">
        <v>0</v>
      </c>
      <c r="Z38" s="108">
        <f t="shared" si="1"/>
        <v>1</v>
      </c>
      <c r="AA38" s="80">
        <f t="shared" si="2"/>
        <v>1</v>
      </c>
      <c r="AB38" s="80">
        <f t="shared" si="3"/>
        <v>0.41077142291413243</v>
      </c>
      <c r="AC38" s="106">
        <f t="shared" si="4"/>
        <v>0.41077142291413243</v>
      </c>
      <c r="AD38" s="108">
        <f t="shared" si="5"/>
        <v>0.58922857708586762</v>
      </c>
      <c r="AE38" s="106">
        <f t="shared" si="6"/>
        <v>-0.8897183678213284</v>
      </c>
      <c r="AF38" s="108">
        <f t="shared" si="7"/>
        <v>0</v>
      </c>
      <c r="AG38" s="80">
        <f t="shared" si="8"/>
        <v>1.4344439369849735</v>
      </c>
      <c r="BG38">
        <v>0.48608472465311825</v>
      </c>
      <c r="BH38">
        <v>1</v>
      </c>
      <c r="BI38">
        <v>0</v>
      </c>
      <c r="BJ38" s="80">
        <f t="shared" si="13"/>
        <v>23</v>
      </c>
      <c r="BK38" s="80">
        <f t="shared" si="14"/>
        <v>11</v>
      </c>
      <c r="BL38" s="80">
        <f t="shared" si="10"/>
        <v>0.57407407407407407</v>
      </c>
      <c r="BM38" s="80">
        <f t="shared" si="11"/>
        <v>0.88541666666666663</v>
      </c>
      <c r="BN38" s="80">
        <f t="shared" si="12"/>
        <v>1.6396604938271577E-2</v>
      </c>
    </row>
    <row r="39" spans="1:66" ht="15.75" x14ac:dyDescent="0.5">
      <c r="A39" s="83">
        <v>12</v>
      </c>
      <c r="B39" s="82">
        <v>60</v>
      </c>
      <c r="C39" s="84">
        <v>0.93700000000000006</v>
      </c>
      <c r="D39" s="82">
        <v>211</v>
      </c>
      <c r="E39" s="82">
        <v>3</v>
      </c>
      <c r="F39" s="29">
        <v>0</v>
      </c>
      <c r="G39" s="82">
        <v>59</v>
      </c>
      <c r="H39" s="82">
        <v>15</v>
      </c>
      <c r="I39" s="80">
        <v>0</v>
      </c>
      <c r="J39" s="30">
        <v>171</v>
      </c>
      <c r="K39" s="82">
        <v>1</v>
      </c>
      <c r="N39">
        <v>8.6999999999999993</v>
      </c>
      <c r="O39">
        <v>53</v>
      </c>
      <c r="P39">
        <v>2.8719999999999999</v>
      </c>
      <c r="Q39">
        <v>144</v>
      </c>
      <c r="R39">
        <v>6</v>
      </c>
      <c r="S39">
        <v>1</v>
      </c>
      <c r="T39">
        <v>35</v>
      </c>
      <c r="U39">
        <v>4</v>
      </c>
      <c r="V39">
        <v>0</v>
      </c>
      <c r="W39">
        <v>171</v>
      </c>
      <c r="X39" s="106">
        <v>1</v>
      </c>
      <c r="Y39" s="107">
        <v>0</v>
      </c>
      <c r="Z39" s="108">
        <f t="shared" si="1"/>
        <v>1</v>
      </c>
      <c r="AA39" s="80">
        <f t="shared" si="2"/>
        <v>1</v>
      </c>
      <c r="AB39" s="80">
        <f t="shared" si="3"/>
        <v>0.96348270337114528</v>
      </c>
      <c r="AC39" s="106">
        <f t="shared" si="4"/>
        <v>0.96348270337114528</v>
      </c>
      <c r="AD39" s="108">
        <f t="shared" si="5"/>
        <v>3.6517296628854723E-2</v>
      </c>
      <c r="AE39" s="106">
        <f t="shared" si="6"/>
        <v>-3.7200743161042403E-2</v>
      </c>
      <c r="AF39" s="108">
        <f t="shared" si="7"/>
        <v>100</v>
      </c>
      <c r="AG39" s="80">
        <f t="shared" si="8"/>
        <v>3.7901351525132479E-2</v>
      </c>
      <c r="BG39">
        <v>0.48615442166814798</v>
      </c>
      <c r="BH39">
        <v>1</v>
      </c>
      <c r="BI39">
        <v>0</v>
      </c>
      <c r="BJ39" s="80">
        <f t="shared" si="13"/>
        <v>24</v>
      </c>
      <c r="BK39" s="80">
        <f t="shared" si="14"/>
        <v>11</v>
      </c>
      <c r="BL39" s="80">
        <f t="shared" si="10"/>
        <v>0.55555555555555558</v>
      </c>
      <c r="BM39" s="80">
        <f t="shared" si="11"/>
        <v>0.88541666666666663</v>
      </c>
      <c r="BN39" s="80">
        <f t="shared" si="12"/>
        <v>0</v>
      </c>
    </row>
    <row r="40" spans="1:66" ht="15.75" x14ac:dyDescent="0.5">
      <c r="A40" s="83">
        <v>14.5</v>
      </c>
      <c r="B40" s="82">
        <v>54</v>
      </c>
      <c r="C40" s="84">
        <v>4.5999999999999999E-2</v>
      </c>
      <c r="D40" s="82">
        <v>151</v>
      </c>
      <c r="E40" s="82">
        <v>0</v>
      </c>
      <c r="F40" s="29">
        <v>1</v>
      </c>
      <c r="G40" s="82">
        <v>30</v>
      </c>
      <c r="H40" s="82">
        <v>13</v>
      </c>
      <c r="I40" s="80">
        <v>0</v>
      </c>
      <c r="J40" s="30">
        <v>204</v>
      </c>
      <c r="K40" s="82">
        <v>1</v>
      </c>
      <c r="N40">
        <v>8.8000000000000007</v>
      </c>
      <c r="O40">
        <v>56</v>
      </c>
      <c r="P40">
        <v>0.496</v>
      </c>
      <c r="Q40">
        <v>86</v>
      </c>
      <c r="R40">
        <v>3</v>
      </c>
      <c r="S40">
        <v>0</v>
      </c>
      <c r="T40">
        <v>54</v>
      </c>
      <c r="U40">
        <v>8</v>
      </c>
      <c r="V40">
        <v>0</v>
      </c>
      <c r="W40">
        <v>179</v>
      </c>
      <c r="X40" s="106">
        <v>0</v>
      </c>
      <c r="Y40" s="107">
        <v>1</v>
      </c>
      <c r="Z40" s="108">
        <f t="shared" si="1"/>
        <v>1</v>
      </c>
      <c r="AA40" s="80">
        <f t="shared" si="2"/>
        <v>0</v>
      </c>
      <c r="AB40" s="80">
        <f t="shared" si="3"/>
        <v>0.38434048187579722</v>
      </c>
      <c r="AC40" s="106">
        <f t="shared" si="4"/>
        <v>0.38434048187579722</v>
      </c>
      <c r="AD40" s="108">
        <f t="shared" si="5"/>
        <v>0.61565951812420283</v>
      </c>
      <c r="AE40" s="106">
        <f t="shared" si="6"/>
        <v>-0.48506119857818364</v>
      </c>
      <c r="AF40" s="108">
        <f t="shared" si="7"/>
        <v>100</v>
      </c>
      <c r="AG40" s="80">
        <f t="shared" si="8"/>
        <v>0.6242744090870378</v>
      </c>
      <c r="BG40">
        <v>0.49252144440860174</v>
      </c>
      <c r="BH40">
        <v>0</v>
      </c>
      <c r="BI40">
        <v>1</v>
      </c>
      <c r="BJ40" s="80">
        <f t="shared" si="13"/>
        <v>24</v>
      </c>
      <c r="BK40" s="80">
        <f t="shared" si="14"/>
        <v>12</v>
      </c>
      <c r="BL40" s="80">
        <f t="shared" si="10"/>
        <v>0.55555555555555558</v>
      </c>
      <c r="BM40" s="80">
        <f t="shared" si="11"/>
        <v>0.875</v>
      </c>
      <c r="BN40" s="80">
        <f t="shared" si="12"/>
        <v>1.6203703703703776E-2</v>
      </c>
    </row>
    <row r="41" spans="1:66" ht="15.75" x14ac:dyDescent="0.5">
      <c r="A41" s="85">
        <v>5.9</v>
      </c>
      <c r="B41" s="82">
        <v>48</v>
      </c>
      <c r="C41" s="86">
        <v>1.7999999999999999E-2</v>
      </c>
      <c r="D41" s="81">
        <v>77</v>
      </c>
      <c r="E41" s="81">
        <v>2</v>
      </c>
      <c r="F41" s="29">
        <v>0</v>
      </c>
      <c r="G41" s="82">
        <v>28</v>
      </c>
      <c r="H41" s="82">
        <v>1</v>
      </c>
      <c r="I41" s="80">
        <v>0</v>
      </c>
      <c r="J41" s="30">
        <v>160</v>
      </c>
      <c r="K41" s="82">
        <v>0</v>
      </c>
      <c r="N41">
        <v>8.8000000000000007</v>
      </c>
      <c r="O41">
        <v>58</v>
      </c>
      <c r="P41">
        <v>0.86399999999999999</v>
      </c>
      <c r="Q41">
        <v>129</v>
      </c>
      <c r="R41">
        <v>4</v>
      </c>
      <c r="S41">
        <v>0</v>
      </c>
      <c r="T41">
        <v>61</v>
      </c>
      <c r="U41">
        <v>8</v>
      </c>
      <c r="V41">
        <v>0</v>
      </c>
      <c r="W41">
        <v>168</v>
      </c>
      <c r="X41" s="106">
        <v>1</v>
      </c>
      <c r="Y41" s="107">
        <v>0</v>
      </c>
      <c r="Z41" s="108">
        <f t="shared" si="1"/>
        <v>1</v>
      </c>
      <c r="AA41" s="80">
        <f t="shared" si="2"/>
        <v>1</v>
      </c>
      <c r="AB41" s="80">
        <f t="shared" si="3"/>
        <v>0.33864642660775052</v>
      </c>
      <c r="AC41" s="106">
        <f t="shared" si="4"/>
        <v>0.33864642660775052</v>
      </c>
      <c r="AD41" s="108">
        <f t="shared" si="5"/>
        <v>0.66135357339224954</v>
      </c>
      <c r="AE41" s="106">
        <f t="shared" si="6"/>
        <v>-1.0827987052512484</v>
      </c>
      <c r="AF41" s="108">
        <f t="shared" si="7"/>
        <v>0</v>
      </c>
      <c r="AG41" s="80">
        <f t="shared" si="8"/>
        <v>1.9529323844255009</v>
      </c>
      <c r="BG41">
        <v>0.4964732162336733</v>
      </c>
      <c r="BH41">
        <v>1</v>
      </c>
      <c r="BI41">
        <v>0</v>
      </c>
      <c r="BJ41" s="80">
        <f t="shared" si="13"/>
        <v>25</v>
      </c>
      <c r="BK41" s="80">
        <f t="shared" si="14"/>
        <v>12</v>
      </c>
      <c r="BL41" s="80">
        <f t="shared" si="10"/>
        <v>0.53703703703703698</v>
      </c>
      <c r="BM41" s="80">
        <f t="shared" si="11"/>
        <v>0.875</v>
      </c>
      <c r="BN41" s="80">
        <f t="shared" si="12"/>
        <v>1.6203703703703581E-2</v>
      </c>
    </row>
    <row r="42" spans="1:66" ht="15.75" x14ac:dyDescent="0.5">
      <c r="A42" s="83">
        <v>9</v>
      </c>
      <c r="B42" s="82">
        <v>53</v>
      </c>
      <c r="C42" s="84">
        <v>0.84</v>
      </c>
      <c r="D42" s="82">
        <v>99</v>
      </c>
      <c r="E42" s="82">
        <v>3</v>
      </c>
      <c r="F42" s="29">
        <v>0</v>
      </c>
      <c r="G42" s="82">
        <v>36</v>
      </c>
      <c r="H42" s="82">
        <v>9</v>
      </c>
      <c r="I42" s="80">
        <v>1</v>
      </c>
      <c r="J42" s="30">
        <v>176</v>
      </c>
      <c r="K42" s="82">
        <v>1</v>
      </c>
      <c r="N42">
        <v>8.9</v>
      </c>
      <c r="O42">
        <v>39</v>
      </c>
      <c r="P42">
        <v>7.1999999999999995E-2</v>
      </c>
      <c r="Q42">
        <v>116</v>
      </c>
      <c r="R42">
        <v>7</v>
      </c>
      <c r="S42">
        <v>1</v>
      </c>
      <c r="T42">
        <v>44</v>
      </c>
      <c r="U42">
        <v>16</v>
      </c>
      <c r="V42">
        <v>1</v>
      </c>
      <c r="W42">
        <v>170</v>
      </c>
      <c r="X42" s="106">
        <v>1</v>
      </c>
      <c r="Y42" s="107">
        <v>0</v>
      </c>
      <c r="Z42" s="108">
        <f t="shared" si="1"/>
        <v>1</v>
      </c>
      <c r="AA42" s="80">
        <f t="shared" si="2"/>
        <v>1</v>
      </c>
      <c r="AB42" s="80">
        <f t="shared" si="3"/>
        <v>0.40464657858435737</v>
      </c>
      <c r="AC42" s="106">
        <f t="shared" si="4"/>
        <v>0.40464657858435737</v>
      </c>
      <c r="AD42" s="108">
        <f t="shared" si="5"/>
        <v>0.59535342141564263</v>
      </c>
      <c r="AE42" s="106">
        <f t="shared" si="6"/>
        <v>-0.90474123832303377</v>
      </c>
      <c r="AF42" s="108">
        <f t="shared" si="7"/>
        <v>0</v>
      </c>
      <c r="AG42" s="80">
        <f t="shared" si="8"/>
        <v>1.4712923645578984</v>
      </c>
      <c r="BG42">
        <v>0.5021463819889378</v>
      </c>
      <c r="BH42">
        <v>1</v>
      </c>
      <c r="BI42">
        <v>0</v>
      </c>
      <c r="BJ42" s="80">
        <f t="shared" si="13"/>
        <v>26</v>
      </c>
      <c r="BK42" s="80">
        <f t="shared" si="14"/>
        <v>12</v>
      </c>
      <c r="BL42" s="80">
        <f t="shared" si="10"/>
        <v>0.5185185185185186</v>
      </c>
      <c r="BM42" s="80">
        <f t="shared" si="11"/>
        <v>0.875</v>
      </c>
      <c r="BN42" s="80">
        <f t="shared" si="12"/>
        <v>1.6203703703703776E-2</v>
      </c>
    </row>
    <row r="43" spans="1:66" ht="15.75" x14ac:dyDescent="0.5">
      <c r="A43" s="83">
        <v>15.8</v>
      </c>
      <c r="B43" s="82">
        <v>88</v>
      </c>
      <c r="C43" s="84">
        <v>1</v>
      </c>
      <c r="D43" s="82">
        <v>283</v>
      </c>
      <c r="E43" s="82">
        <v>2</v>
      </c>
      <c r="F43" s="29">
        <v>0</v>
      </c>
      <c r="G43" s="82">
        <v>40</v>
      </c>
      <c r="H43" s="82">
        <v>8</v>
      </c>
      <c r="I43" s="80">
        <v>0</v>
      </c>
      <c r="J43" s="30">
        <v>177</v>
      </c>
      <c r="K43" s="82">
        <v>1</v>
      </c>
      <c r="N43">
        <v>9</v>
      </c>
      <c r="O43">
        <v>39</v>
      </c>
      <c r="P43">
        <v>0.10299999999999999</v>
      </c>
      <c r="Q43">
        <v>89</v>
      </c>
      <c r="R43">
        <v>5</v>
      </c>
      <c r="S43">
        <v>0</v>
      </c>
      <c r="T43">
        <v>40</v>
      </c>
      <c r="U43">
        <v>20</v>
      </c>
      <c r="V43">
        <v>1</v>
      </c>
      <c r="W43">
        <v>176</v>
      </c>
      <c r="X43" s="106">
        <v>1</v>
      </c>
      <c r="Y43" s="107">
        <v>0</v>
      </c>
      <c r="Z43" s="108">
        <f t="shared" si="1"/>
        <v>1</v>
      </c>
      <c r="AA43" s="80">
        <f t="shared" si="2"/>
        <v>1</v>
      </c>
      <c r="AB43" s="80">
        <f t="shared" si="3"/>
        <v>0.62747863020410866</v>
      </c>
      <c r="AC43" s="106">
        <f t="shared" si="4"/>
        <v>0.62747863020410866</v>
      </c>
      <c r="AD43" s="108">
        <f t="shared" si="5"/>
        <v>0.37252136979589134</v>
      </c>
      <c r="AE43" s="106">
        <f t="shared" si="6"/>
        <v>-0.46604566400771785</v>
      </c>
      <c r="AF43" s="108">
        <f t="shared" si="7"/>
        <v>100</v>
      </c>
      <c r="AG43" s="80">
        <f t="shared" si="8"/>
        <v>0.59367977149232343</v>
      </c>
      <c r="BG43">
        <v>0.51451717763163785</v>
      </c>
      <c r="BH43">
        <v>1</v>
      </c>
      <c r="BI43">
        <v>0</v>
      </c>
      <c r="BJ43" s="80">
        <f t="shared" si="13"/>
        <v>27</v>
      </c>
      <c r="BK43" s="80">
        <f t="shared" si="14"/>
        <v>12</v>
      </c>
      <c r="BL43" s="80">
        <f t="shared" si="10"/>
        <v>0.5</v>
      </c>
      <c r="BM43" s="80">
        <f t="shared" si="11"/>
        <v>0.875</v>
      </c>
      <c r="BN43" s="80">
        <f t="shared" si="12"/>
        <v>1.6203703703703679E-2</v>
      </c>
    </row>
    <row r="44" spans="1:66" ht="15.75" x14ac:dyDescent="0.5">
      <c r="A44" s="83">
        <v>14</v>
      </c>
      <c r="B44" s="82">
        <v>59</v>
      </c>
      <c r="C44" s="84">
        <v>1.159</v>
      </c>
      <c r="D44" s="82">
        <v>196</v>
      </c>
      <c r="E44" s="82">
        <v>1</v>
      </c>
      <c r="F44" s="29">
        <v>0</v>
      </c>
      <c r="G44" s="82">
        <v>43</v>
      </c>
      <c r="H44" s="82">
        <v>15</v>
      </c>
      <c r="I44" s="80">
        <v>0</v>
      </c>
      <c r="J44" s="30">
        <v>184</v>
      </c>
      <c r="K44" s="82">
        <v>1</v>
      </c>
      <c r="N44">
        <v>9</v>
      </c>
      <c r="O44">
        <v>48</v>
      </c>
      <c r="P44">
        <v>0.183</v>
      </c>
      <c r="Q44">
        <v>85</v>
      </c>
      <c r="R44">
        <v>4</v>
      </c>
      <c r="S44">
        <v>0</v>
      </c>
      <c r="T44">
        <v>37</v>
      </c>
      <c r="U44">
        <v>11</v>
      </c>
      <c r="V44">
        <v>0</v>
      </c>
      <c r="W44">
        <v>178</v>
      </c>
      <c r="X44" s="106">
        <v>1</v>
      </c>
      <c r="Y44" s="107">
        <v>0</v>
      </c>
      <c r="Z44" s="108">
        <f t="shared" si="1"/>
        <v>1</v>
      </c>
      <c r="AA44" s="80">
        <f t="shared" si="2"/>
        <v>1</v>
      </c>
      <c r="AB44" s="80">
        <f t="shared" si="3"/>
        <v>0.7905357100813315</v>
      </c>
      <c r="AC44" s="106">
        <f t="shared" si="4"/>
        <v>0.7905357100813315</v>
      </c>
      <c r="AD44" s="108">
        <f t="shared" si="5"/>
        <v>0.2094642899186685</v>
      </c>
      <c r="AE44" s="106">
        <f t="shared" si="6"/>
        <v>-0.23504444930949661</v>
      </c>
      <c r="AF44" s="108">
        <f t="shared" si="7"/>
        <v>100</v>
      </c>
      <c r="AG44" s="80">
        <f t="shared" si="8"/>
        <v>0.26496499430382281</v>
      </c>
      <c r="BG44">
        <v>0.52156010973454003</v>
      </c>
      <c r="BH44">
        <v>1</v>
      </c>
      <c r="BI44">
        <v>0</v>
      </c>
      <c r="BJ44" s="80">
        <f t="shared" si="13"/>
        <v>28</v>
      </c>
      <c r="BK44" s="80">
        <f t="shared" si="14"/>
        <v>12</v>
      </c>
      <c r="BL44" s="80">
        <f t="shared" si="10"/>
        <v>0.48148148148148151</v>
      </c>
      <c r="BM44" s="80">
        <f t="shared" si="11"/>
        <v>0.875</v>
      </c>
      <c r="BN44" s="80">
        <f t="shared" si="12"/>
        <v>0</v>
      </c>
    </row>
    <row r="45" spans="1:66" ht="15.75" x14ac:dyDescent="0.5">
      <c r="A45" s="83">
        <v>15.3</v>
      </c>
      <c r="B45" s="82">
        <v>117</v>
      </c>
      <c r="C45" s="84">
        <v>0.104</v>
      </c>
      <c r="D45" s="82">
        <v>253</v>
      </c>
      <c r="E45" s="82">
        <v>2</v>
      </c>
      <c r="F45" s="29">
        <v>1</v>
      </c>
      <c r="G45" s="82">
        <v>52</v>
      </c>
      <c r="H45" s="82">
        <v>15</v>
      </c>
      <c r="I45" s="80">
        <v>0</v>
      </c>
      <c r="J45" s="30">
        <v>169</v>
      </c>
      <c r="K45" s="82">
        <v>1</v>
      </c>
      <c r="N45">
        <v>9</v>
      </c>
      <c r="O45">
        <v>53</v>
      </c>
      <c r="P45">
        <v>0.84</v>
      </c>
      <c r="Q45">
        <v>99</v>
      </c>
      <c r="R45">
        <v>3</v>
      </c>
      <c r="S45">
        <v>0</v>
      </c>
      <c r="T45">
        <v>36</v>
      </c>
      <c r="U45">
        <v>9</v>
      </c>
      <c r="V45">
        <v>1</v>
      </c>
      <c r="W45">
        <v>176</v>
      </c>
      <c r="X45" s="106">
        <v>1</v>
      </c>
      <c r="Y45" s="107">
        <v>0</v>
      </c>
      <c r="Z45" s="108">
        <f t="shared" si="1"/>
        <v>1</v>
      </c>
      <c r="AA45" s="80">
        <f t="shared" si="2"/>
        <v>1</v>
      </c>
      <c r="AB45" s="80">
        <f t="shared" si="3"/>
        <v>0.52654151837203511</v>
      </c>
      <c r="AC45" s="106">
        <f t="shared" si="4"/>
        <v>0.52654151837203511</v>
      </c>
      <c r="AD45" s="108">
        <f t="shared" si="5"/>
        <v>0.47345848162796489</v>
      </c>
      <c r="AE45" s="106">
        <f t="shared" si="6"/>
        <v>-0.64142509321037156</v>
      </c>
      <c r="AF45" s="108">
        <f t="shared" si="7"/>
        <v>100</v>
      </c>
      <c r="AG45" s="80">
        <f t="shared" si="8"/>
        <v>0.89918546801742671</v>
      </c>
      <c r="BG45">
        <v>0.52654151837203511</v>
      </c>
      <c r="BH45">
        <v>0</v>
      </c>
      <c r="BI45">
        <v>1</v>
      </c>
      <c r="BJ45" s="80">
        <f t="shared" si="13"/>
        <v>28</v>
      </c>
      <c r="BK45" s="80">
        <f t="shared" si="14"/>
        <v>13</v>
      </c>
      <c r="BL45" s="80">
        <f t="shared" si="10"/>
        <v>0.48148148148148151</v>
      </c>
      <c r="BM45" s="80">
        <f t="shared" si="11"/>
        <v>0.86458333333333337</v>
      </c>
      <c r="BN45" s="80">
        <f t="shared" si="12"/>
        <v>1.6010802469135874E-2</v>
      </c>
    </row>
    <row r="46" spans="1:66" ht="15.75" x14ac:dyDescent="0.5">
      <c r="A46" s="83">
        <v>14.4</v>
      </c>
      <c r="B46" s="82">
        <v>83</v>
      </c>
      <c r="C46" s="84">
        <v>0.93600000000000005</v>
      </c>
      <c r="D46" s="82">
        <v>203</v>
      </c>
      <c r="E46" s="82">
        <v>2</v>
      </c>
      <c r="F46" s="29">
        <v>0</v>
      </c>
      <c r="G46" s="82">
        <v>45</v>
      </c>
      <c r="H46" s="82">
        <v>9</v>
      </c>
      <c r="I46" s="80">
        <v>0</v>
      </c>
      <c r="J46" s="30">
        <v>178</v>
      </c>
      <c r="K46" s="82">
        <v>1</v>
      </c>
      <c r="N46">
        <v>9</v>
      </c>
      <c r="O46">
        <v>56</v>
      </c>
      <c r="P46">
        <v>1.4039999999999999</v>
      </c>
      <c r="Q46">
        <v>69</v>
      </c>
      <c r="R46">
        <v>1</v>
      </c>
      <c r="S46">
        <v>0</v>
      </c>
      <c r="T46">
        <v>34</v>
      </c>
      <c r="U46">
        <v>8</v>
      </c>
      <c r="V46">
        <v>0</v>
      </c>
      <c r="W46">
        <v>181</v>
      </c>
      <c r="X46" s="106">
        <v>1</v>
      </c>
      <c r="Y46" s="107">
        <v>0</v>
      </c>
      <c r="Z46" s="108">
        <f t="shared" si="1"/>
        <v>1</v>
      </c>
      <c r="AA46" s="80">
        <f t="shared" si="2"/>
        <v>1</v>
      </c>
      <c r="AB46" s="80">
        <f t="shared" si="3"/>
        <v>0.80507700740970622</v>
      </c>
      <c r="AC46" s="106">
        <f t="shared" si="4"/>
        <v>0.80507700740970622</v>
      </c>
      <c r="AD46" s="108">
        <f t="shared" si="5"/>
        <v>0.19492299259029378</v>
      </c>
      <c r="AE46" s="106">
        <f t="shared" si="6"/>
        <v>-0.21681734476031453</v>
      </c>
      <c r="AF46" s="108">
        <f t="shared" si="7"/>
        <v>100</v>
      </c>
      <c r="AG46" s="80">
        <f t="shared" si="8"/>
        <v>0.24211720220087823</v>
      </c>
      <c r="BG46">
        <v>0.52745520694922932</v>
      </c>
      <c r="BH46">
        <v>1</v>
      </c>
      <c r="BI46">
        <v>0</v>
      </c>
      <c r="BJ46" s="80">
        <f t="shared" si="13"/>
        <v>29</v>
      </c>
      <c r="BK46" s="80">
        <f t="shared" si="14"/>
        <v>13</v>
      </c>
      <c r="BL46" s="80">
        <f t="shared" si="10"/>
        <v>0.46296296296296291</v>
      </c>
      <c r="BM46" s="80">
        <f t="shared" si="11"/>
        <v>0.86458333333333337</v>
      </c>
      <c r="BN46" s="80">
        <f t="shared" si="12"/>
        <v>0</v>
      </c>
    </row>
    <row r="47" spans="1:66" ht="15.75" x14ac:dyDescent="0.5">
      <c r="A47" s="83">
        <v>14.8</v>
      </c>
      <c r="B47" s="82">
        <v>91</v>
      </c>
      <c r="C47" s="84">
        <v>1.968</v>
      </c>
      <c r="D47" s="82">
        <v>164</v>
      </c>
      <c r="E47" s="82">
        <v>1</v>
      </c>
      <c r="F47" s="29">
        <v>0</v>
      </c>
      <c r="G47" s="82">
        <v>33</v>
      </c>
      <c r="H47" s="82">
        <v>5</v>
      </c>
      <c r="I47" s="80">
        <v>0</v>
      </c>
      <c r="J47" s="30">
        <v>194</v>
      </c>
      <c r="K47" s="82">
        <v>1</v>
      </c>
      <c r="N47">
        <v>9.1</v>
      </c>
      <c r="O47">
        <v>44</v>
      </c>
      <c r="P47">
        <v>1.2270000000000001</v>
      </c>
      <c r="Q47">
        <v>100</v>
      </c>
      <c r="R47">
        <v>5</v>
      </c>
      <c r="S47">
        <v>0</v>
      </c>
      <c r="T47">
        <v>37</v>
      </c>
      <c r="U47">
        <v>10</v>
      </c>
      <c r="V47">
        <v>0</v>
      </c>
      <c r="W47">
        <v>180</v>
      </c>
      <c r="X47" s="106">
        <v>1</v>
      </c>
      <c r="Y47" s="107">
        <v>0</v>
      </c>
      <c r="Z47" s="108">
        <f t="shared" si="1"/>
        <v>1</v>
      </c>
      <c r="AA47" s="80">
        <f t="shared" si="2"/>
        <v>1</v>
      </c>
      <c r="AB47" s="80">
        <f t="shared" si="3"/>
        <v>0.91642629846172252</v>
      </c>
      <c r="AC47" s="106">
        <f t="shared" si="4"/>
        <v>0.91642629846172252</v>
      </c>
      <c r="AD47" s="108">
        <f t="shared" si="5"/>
        <v>8.3573701538277478E-2</v>
      </c>
      <c r="AE47" s="106">
        <f t="shared" si="6"/>
        <v>-8.7273631235207497E-2</v>
      </c>
      <c r="AF47" s="108">
        <f t="shared" si="7"/>
        <v>100</v>
      </c>
      <c r="AG47" s="80">
        <f t="shared" si="8"/>
        <v>9.1195223967885944E-2</v>
      </c>
      <c r="BG47">
        <v>0.53142861180774714</v>
      </c>
      <c r="BH47">
        <v>0</v>
      </c>
      <c r="BI47">
        <v>1</v>
      </c>
      <c r="BJ47" s="80">
        <f t="shared" si="13"/>
        <v>29</v>
      </c>
      <c r="BK47" s="80">
        <f t="shared" si="14"/>
        <v>14</v>
      </c>
      <c r="BL47" s="80">
        <f t="shared" si="10"/>
        <v>0.46296296296296291</v>
      </c>
      <c r="BM47" s="80">
        <f t="shared" si="11"/>
        <v>0.85416666666666663</v>
      </c>
      <c r="BN47" s="80">
        <f t="shared" si="12"/>
        <v>1.5817901234567874E-2</v>
      </c>
    </row>
    <row r="48" spans="1:66" ht="15.75" x14ac:dyDescent="0.5">
      <c r="A48" s="83">
        <v>12.1</v>
      </c>
      <c r="B48" s="82">
        <v>56</v>
      </c>
      <c r="C48" s="84">
        <v>2.536</v>
      </c>
      <c r="D48" s="82">
        <v>146</v>
      </c>
      <c r="E48" s="82">
        <v>1</v>
      </c>
      <c r="F48" s="29">
        <v>1</v>
      </c>
      <c r="G48" s="82">
        <v>36</v>
      </c>
      <c r="H48" s="82">
        <v>8</v>
      </c>
      <c r="I48" s="80">
        <v>0</v>
      </c>
      <c r="J48" s="30">
        <v>179</v>
      </c>
      <c r="K48" s="82">
        <v>1</v>
      </c>
      <c r="N48">
        <v>9.1</v>
      </c>
      <c r="O48">
        <v>62</v>
      </c>
      <c r="P48">
        <v>0.42399999999999999</v>
      </c>
      <c r="Q48">
        <v>123</v>
      </c>
      <c r="R48">
        <v>2</v>
      </c>
      <c r="S48">
        <v>0</v>
      </c>
      <c r="T48">
        <v>49</v>
      </c>
      <c r="U48">
        <v>12</v>
      </c>
      <c r="V48">
        <v>1</v>
      </c>
      <c r="W48">
        <v>162</v>
      </c>
      <c r="X48" s="106">
        <v>0</v>
      </c>
      <c r="Y48" s="107">
        <v>1</v>
      </c>
      <c r="Z48" s="108">
        <f t="shared" si="1"/>
        <v>1</v>
      </c>
      <c r="AA48" s="80">
        <f t="shared" si="2"/>
        <v>0</v>
      </c>
      <c r="AB48" s="80">
        <f t="shared" si="3"/>
        <v>0.14945461586881659</v>
      </c>
      <c r="AC48" s="106">
        <f t="shared" si="4"/>
        <v>0.14945461586881659</v>
      </c>
      <c r="AD48" s="108">
        <f t="shared" si="5"/>
        <v>0.85054538413118341</v>
      </c>
      <c r="AE48" s="106">
        <f t="shared" si="6"/>
        <v>-0.16187750686363489</v>
      </c>
      <c r="AF48" s="108">
        <f t="shared" si="7"/>
        <v>100</v>
      </c>
      <c r="AG48" s="80">
        <f t="shared" si="8"/>
        <v>0.17571621533339077</v>
      </c>
      <c r="BG48">
        <v>0.53318355278894802</v>
      </c>
      <c r="BH48">
        <v>1</v>
      </c>
      <c r="BI48">
        <v>0</v>
      </c>
      <c r="BJ48" s="80">
        <f t="shared" si="13"/>
        <v>30</v>
      </c>
      <c r="BK48" s="80">
        <f t="shared" si="14"/>
        <v>14</v>
      </c>
      <c r="BL48" s="80">
        <f t="shared" si="10"/>
        <v>0.44444444444444442</v>
      </c>
      <c r="BM48" s="80">
        <f t="shared" si="11"/>
        <v>0.85416666666666663</v>
      </c>
      <c r="BN48" s="80">
        <f t="shared" si="12"/>
        <v>1.5817901234567874E-2</v>
      </c>
    </row>
    <row r="49" spans="1:66" ht="15.75" x14ac:dyDescent="0.5">
      <c r="A49" s="83">
        <v>8</v>
      </c>
      <c r="B49" s="82">
        <v>51</v>
      </c>
      <c r="C49" s="84">
        <v>0.41699999999999998</v>
      </c>
      <c r="D49" s="82">
        <v>121</v>
      </c>
      <c r="E49" s="82">
        <v>3</v>
      </c>
      <c r="F49" s="29">
        <v>0</v>
      </c>
      <c r="G49" s="82">
        <v>36</v>
      </c>
      <c r="H49" s="82">
        <v>8</v>
      </c>
      <c r="I49" s="80">
        <v>1</v>
      </c>
      <c r="J49" s="30">
        <v>167</v>
      </c>
      <c r="K49" s="82">
        <v>0</v>
      </c>
      <c r="N49">
        <v>9.1</v>
      </c>
      <c r="O49">
        <v>78</v>
      </c>
      <c r="P49">
        <v>1.6240000000000001</v>
      </c>
      <c r="Q49">
        <v>148</v>
      </c>
      <c r="R49">
        <v>5</v>
      </c>
      <c r="S49">
        <v>0</v>
      </c>
      <c r="T49">
        <v>39</v>
      </c>
      <c r="U49">
        <v>11</v>
      </c>
      <c r="V49">
        <v>0</v>
      </c>
      <c r="W49">
        <v>175</v>
      </c>
      <c r="X49" s="106">
        <v>1</v>
      </c>
      <c r="Y49" s="107">
        <v>0</v>
      </c>
      <c r="Z49" s="108">
        <f t="shared" si="1"/>
        <v>1</v>
      </c>
      <c r="AA49" s="80">
        <f t="shared" si="2"/>
        <v>1</v>
      </c>
      <c r="AB49" s="80">
        <f t="shared" si="3"/>
        <v>0.99086424293011477</v>
      </c>
      <c r="AC49" s="106">
        <f t="shared" si="4"/>
        <v>0.99086424293011477</v>
      </c>
      <c r="AD49" s="108">
        <f t="shared" si="5"/>
        <v>9.1357570698852308E-3</v>
      </c>
      <c r="AE49" s="106">
        <f t="shared" si="6"/>
        <v>-9.1777440158359036E-3</v>
      </c>
      <c r="AF49" s="108">
        <f t="shared" si="7"/>
        <v>100</v>
      </c>
      <c r="AG49" s="80">
        <f t="shared" si="8"/>
        <v>9.219988646345342E-3</v>
      </c>
      <c r="BG49">
        <v>0.5339788047093762</v>
      </c>
      <c r="BH49">
        <v>1</v>
      </c>
      <c r="BI49">
        <v>0</v>
      </c>
      <c r="BJ49" s="80">
        <f t="shared" si="13"/>
        <v>31</v>
      </c>
      <c r="BK49" s="80">
        <f t="shared" si="14"/>
        <v>14</v>
      </c>
      <c r="BL49" s="80">
        <f t="shared" si="10"/>
        <v>0.42592592592592593</v>
      </c>
      <c r="BM49" s="80">
        <f t="shared" si="11"/>
        <v>0.85416666666666663</v>
      </c>
      <c r="BN49" s="80">
        <f t="shared" si="12"/>
        <v>1.5817901234567874E-2</v>
      </c>
    </row>
    <row r="50" spans="1:66" ht="15.75" x14ac:dyDescent="0.5">
      <c r="A50" s="83">
        <v>8.4</v>
      </c>
      <c r="B50" s="82">
        <v>56</v>
      </c>
      <c r="C50" s="84">
        <v>3.9E-2</v>
      </c>
      <c r="D50" s="82">
        <v>128</v>
      </c>
      <c r="E50" s="82">
        <v>1</v>
      </c>
      <c r="F50" s="29">
        <v>1</v>
      </c>
      <c r="G50" s="82">
        <v>43</v>
      </c>
      <c r="H50" s="82">
        <v>6</v>
      </c>
      <c r="I50" s="80">
        <v>0</v>
      </c>
      <c r="J50" s="30">
        <v>172</v>
      </c>
      <c r="K50" s="82">
        <v>0</v>
      </c>
      <c r="N50">
        <v>9.1999999999999993</v>
      </c>
      <c r="O50">
        <v>55</v>
      </c>
      <c r="P50">
        <v>6.5000000000000002E-2</v>
      </c>
      <c r="Q50">
        <v>154</v>
      </c>
      <c r="R50">
        <v>3</v>
      </c>
      <c r="S50">
        <v>0</v>
      </c>
      <c r="T50">
        <v>42</v>
      </c>
      <c r="U50">
        <v>13</v>
      </c>
      <c r="V50">
        <v>1</v>
      </c>
      <c r="W50">
        <v>165</v>
      </c>
      <c r="X50" s="106">
        <v>0</v>
      </c>
      <c r="Y50" s="107">
        <v>1</v>
      </c>
      <c r="Z50" s="108">
        <f t="shared" si="1"/>
        <v>1</v>
      </c>
      <c r="AA50" s="80">
        <f t="shared" si="2"/>
        <v>0</v>
      </c>
      <c r="AB50" s="80">
        <f t="shared" si="3"/>
        <v>0.36811935022799858</v>
      </c>
      <c r="AC50" s="106">
        <f t="shared" si="4"/>
        <v>0.36811935022799858</v>
      </c>
      <c r="AD50" s="108">
        <f t="shared" si="5"/>
        <v>0.63188064977200142</v>
      </c>
      <c r="AE50" s="106">
        <f t="shared" si="6"/>
        <v>-0.45905474796626417</v>
      </c>
      <c r="AF50" s="108">
        <f t="shared" si="7"/>
        <v>100</v>
      </c>
      <c r="AG50" s="80">
        <f t="shared" si="8"/>
        <v>0.58257734330181721</v>
      </c>
      <c r="BG50">
        <v>0.53565376145208821</v>
      </c>
      <c r="BH50">
        <v>1</v>
      </c>
      <c r="BI50">
        <v>0</v>
      </c>
      <c r="BJ50" s="80">
        <f t="shared" si="13"/>
        <v>32</v>
      </c>
      <c r="BK50" s="80">
        <f t="shared" si="14"/>
        <v>14</v>
      </c>
      <c r="BL50" s="80">
        <f t="shared" si="10"/>
        <v>0.40740740740740744</v>
      </c>
      <c r="BM50" s="80">
        <f t="shared" si="11"/>
        <v>0.85416666666666663</v>
      </c>
      <c r="BN50" s="80">
        <f t="shared" si="12"/>
        <v>0</v>
      </c>
    </row>
    <row r="51" spans="1:66" ht="15.75" x14ac:dyDescent="0.5">
      <c r="A51" s="83">
        <v>10.6</v>
      </c>
      <c r="B51" s="82">
        <v>51</v>
      </c>
      <c r="C51" s="84">
        <v>1.155</v>
      </c>
      <c r="D51" s="82">
        <v>132</v>
      </c>
      <c r="E51" s="82">
        <v>2</v>
      </c>
      <c r="F51" s="29">
        <v>1</v>
      </c>
      <c r="G51" s="82">
        <v>35</v>
      </c>
      <c r="H51" s="82">
        <v>1</v>
      </c>
      <c r="I51" s="80">
        <v>0</v>
      </c>
      <c r="J51" s="30">
        <v>181</v>
      </c>
      <c r="K51" s="82">
        <v>0</v>
      </c>
      <c r="N51">
        <v>9.3000000000000007</v>
      </c>
      <c r="O51">
        <v>55</v>
      </c>
      <c r="P51">
        <v>8.5000000000000006E-2</v>
      </c>
      <c r="Q51">
        <v>125</v>
      </c>
      <c r="R51">
        <v>7</v>
      </c>
      <c r="S51">
        <v>0</v>
      </c>
      <c r="T51">
        <v>38</v>
      </c>
      <c r="U51">
        <v>4</v>
      </c>
      <c r="V51">
        <v>0</v>
      </c>
      <c r="W51">
        <v>169</v>
      </c>
      <c r="X51" s="106">
        <v>1</v>
      </c>
      <c r="Y51" s="107">
        <v>0</v>
      </c>
      <c r="Z51" s="108">
        <f t="shared" si="1"/>
        <v>1</v>
      </c>
      <c r="AA51" s="80">
        <f t="shared" si="2"/>
        <v>1</v>
      </c>
      <c r="AB51" s="80">
        <f t="shared" si="3"/>
        <v>0.8165192606179309</v>
      </c>
      <c r="AC51" s="106">
        <f t="shared" si="4"/>
        <v>0.8165192606179309</v>
      </c>
      <c r="AD51" s="108">
        <f t="shared" si="5"/>
        <v>0.1834807393820691</v>
      </c>
      <c r="AE51" s="106">
        <f t="shared" si="6"/>
        <v>-0.20270477760558814</v>
      </c>
      <c r="AF51" s="108">
        <f t="shared" si="7"/>
        <v>100</v>
      </c>
      <c r="AG51" s="80">
        <f t="shared" si="8"/>
        <v>0.2247108528012105</v>
      </c>
      <c r="BG51">
        <v>0.53984086112864993</v>
      </c>
      <c r="BH51">
        <v>0</v>
      </c>
      <c r="BI51">
        <v>1</v>
      </c>
      <c r="BJ51" s="80">
        <f t="shared" si="13"/>
        <v>32</v>
      </c>
      <c r="BK51" s="80">
        <f t="shared" si="14"/>
        <v>15</v>
      </c>
      <c r="BL51" s="80">
        <f t="shared" si="10"/>
        <v>0.40740740740740744</v>
      </c>
      <c r="BM51" s="80">
        <f t="shared" si="11"/>
        <v>0.84375</v>
      </c>
      <c r="BN51" s="80">
        <f t="shared" si="12"/>
        <v>0</v>
      </c>
    </row>
    <row r="52" spans="1:66" ht="15.75" x14ac:dyDescent="0.5">
      <c r="A52" s="83">
        <v>10.9</v>
      </c>
      <c r="B52" s="82">
        <v>56</v>
      </c>
      <c r="C52" s="84">
        <v>1.9990000000000001</v>
      </c>
      <c r="D52" s="82">
        <v>75</v>
      </c>
      <c r="E52" s="82">
        <v>0</v>
      </c>
      <c r="F52" s="29">
        <v>1</v>
      </c>
      <c r="G52" s="82">
        <v>49</v>
      </c>
      <c r="H52" s="82">
        <v>7</v>
      </c>
      <c r="I52" s="80">
        <v>0</v>
      </c>
      <c r="J52" s="30">
        <v>189</v>
      </c>
      <c r="K52" s="82">
        <v>0</v>
      </c>
      <c r="N52">
        <v>9.4</v>
      </c>
      <c r="O52">
        <v>44</v>
      </c>
      <c r="P52">
        <v>2.3239999999999998</v>
      </c>
      <c r="Q52">
        <v>97</v>
      </c>
      <c r="R52">
        <v>2</v>
      </c>
      <c r="S52">
        <v>0</v>
      </c>
      <c r="T52">
        <v>49</v>
      </c>
      <c r="U52">
        <v>19</v>
      </c>
      <c r="V52">
        <v>1</v>
      </c>
      <c r="W52">
        <v>179</v>
      </c>
      <c r="X52" s="106">
        <v>1</v>
      </c>
      <c r="Y52" s="107">
        <v>0</v>
      </c>
      <c r="Z52" s="108">
        <f t="shared" si="1"/>
        <v>1</v>
      </c>
      <c r="AA52" s="80">
        <f t="shared" si="2"/>
        <v>1</v>
      </c>
      <c r="AB52" s="80">
        <f t="shared" si="3"/>
        <v>0.58355205500271234</v>
      </c>
      <c r="AC52" s="106">
        <f t="shared" si="4"/>
        <v>0.58355205500271234</v>
      </c>
      <c r="AD52" s="108">
        <f t="shared" si="5"/>
        <v>0.41644794499728766</v>
      </c>
      <c r="AE52" s="106">
        <f t="shared" si="6"/>
        <v>-0.53862161957618815</v>
      </c>
      <c r="AF52" s="108">
        <f t="shared" si="7"/>
        <v>100</v>
      </c>
      <c r="AG52" s="80">
        <f t="shared" si="8"/>
        <v>0.71364318131884918</v>
      </c>
      <c r="BG52">
        <v>0.54569777512945605</v>
      </c>
      <c r="BH52">
        <v>0</v>
      </c>
      <c r="BI52">
        <v>1</v>
      </c>
      <c r="BJ52" s="80">
        <f t="shared" si="13"/>
        <v>32</v>
      </c>
      <c r="BK52" s="80">
        <f t="shared" si="14"/>
        <v>16</v>
      </c>
      <c r="BL52" s="80">
        <f t="shared" si="10"/>
        <v>0.40740740740740744</v>
      </c>
      <c r="BM52" s="80">
        <f t="shared" si="11"/>
        <v>0.83333333333333337</v>
      </c>
      <c r="BN52" s="80">
        <f t="shared" si="12"/>
        <v>0</v>
      </c>
    </row>
    <row r="53" spans="1:66" ht="15.75" x14ac:dyDescent="0.5">
      <c r="A53" s="83">
        <v>8.6999999999999993</v>
      </c>
      <c r="B53" s="82">
        <v>53</v>
      </c>
      <c r="C53" s="84">
        <v>2.8719999999999999</v>
      </c>
      <c r="D53" s="82">
        <v>144</v>
      </c>
      <c r="E53" s="82">
        <v>6</v>
      </c>
      <c r="F53" s="29">
        <v>1</v>
      </c>
      <c r="G53" s="82">
        <v>35</v>
      </c>
      <c r="H53" s="82">
        <v>4</v>
      </c>
      <c r="I53" s="80">
        <v>0</v>
      </c>
      <c r="J53" s="30">
        <v>171</v>
      </c>
      <c r="K53" s="82">
        <v>1</v>
      </c>
      <c r="N53">
        <v>9.4</v>
      </c>
      <c r="O53">
        <v>49</v>
      </c>
      <c r="P53">
        <v>1.248</v>
      </c>
      <c r="Q53">
        <v>92</v>
      </c>
      <c r="R53">
        <v>2</v>
      </c>
      <c r="S53">
        <v>0</v>
      </c>
      <c r="T53">
        <v>53</v>
      </c>
      <c r="U53">
        <v>12</v>
      </c>
      <c r="V53">
        <v>0</v>
      </c>
      <c r="W53">
        <v>182</v>
      </c>
      <c r="X53" s="106">
        <v>0</v>
      </c>
      <c r="Y53" s="107">
        <v>1</v>
      </c>
      <c r="Z53" s="108">
        <f t="shared" si="1"/>
        <v>1</v>
      </c>
      <c r="AA53" s="80">
        <f t="shared" si="2"/>
        <v>0</v>
      </c>
      <c r="AB53" s="80">
        <f t="shared" si="3"/>
        <v>0.51451717763163785</v>
      </c>
      <c r="AC53" s="106">
        <f t="shared" si="4"/>
        <v>0.51451717763163785</v>
      </c>
      <c r="AD53" s="108">
        <f t="shared" si="5"/>
        <v>0.48548282236836215</v>
      </c>
      <c r="AE53" s="106">
        <f t="shared" si="6"/>
        <v>-0.72261137319829327</v>
      </c>
      <c r="AF53" s="108">
        <f t="shared" si="7"/>
        <v>0</v>
      </c>
      <c r="AG53" s="80">
        <f t="shared" si="8"/>
        <v>1.0598051134366311</v>
      </c>
      <c r="BG53">
        <v>0.54656862294646102</v>
      </c>
      <c r="BH53">
        <v>0</v>
      </c>
      <c r="BI53">
        <v>1</v>
      </c>
      <c r="BJ53" s="80">
        <f t="shared" si="13"/>
        <v>32</v>
      </c>
      <c r="BK53" s="80">
        <f t="shared" si="14"/>
        <v>17</v>
      </c>
      <c r="BL53" s="80">
        <f t="shared" si="10"/>
        <v>0.40740740740740744</v>
      </c>
      <c r="BM53" s="80">
        <f t="shared" si="11"/>
        <v>0.82291666666666663</v>
      </c>
      <c r="BN53" s="80">
        <f t="shared" si="12"/>
        <v>0</v>
      </c>
    </row>
    <row r="54" spans="1:66" ht="15.75" x14ac:dyDescent="0.5">
      <c r="A54" s="83">
        <v>9.5</v>
      </c>
      <c r="B54" s="82">
        <v>62</v>
      </c>
      <c r="C54" s="84">
        <v>0.73399999999999999</v>
      </c>
      <c r="D54" s="82">
        <v>152</v>
      </c>
      <c r="E54" s="82">
        <v>3</v>
      </c>
      <c r="F54" s="29">
        <v>0</v>
      </c>
      <c r="G54" s="82">
        <v>44</v>
      </c>
      <c r="H54" s="82">
        <v>5</v>
      </c>
      <c r="I54" s="80">
        <v>0</v>
      </c>
      <c r="J54" s="30">
        <v>169</v>
      </c>
      <c r="K54" s="82">
        <v>1</v>
      </c>
      <c r="N54">
        <v>9.4</v>
      </c>
      <c r="O54">
        <v>50</v>
      </c>
      <c r="P54">
        <v>1.5449999999999999</v>
      </c>
      <c r="Q54">
        <v>102</v>
      </c>
      <c r="R54">
        <v>3</v>
      </c>
      <c r="S54">
        <v>0</v>
      </c>
      <c r="T54">
        <v>41</v>
      </c>
      <c r="U54">
        <v>10</v>
      </c>
      <c r="V54">
        <v>1</v>
      </c>
      <c r="W54">
        <v>169</v>
      </c>
      <c r="X54" s="106">
        <v>1</v>
      </c>
      <c r="Y54" s="107">
        <v>0</v>
      </c>
      <c r="Z54" s="108">
        <f t="shared" si="1"/>
        <v>1</v>
      </c>
      <c r="AA54" s="80">
        <f t="shared" si="2"/>
        <v>1</v>
      </c>
      <c r="AB54" s="80">
        <f t="shared" si="3"/>
        <v>0.37396873590418778</v>
      </c>
      <c r="AC54" s="106">
        <f t="shared" si="4"/>
        <v>0.37396873590418778</v>
      </c>
      <c r="AD54" s="108">
        <f t="shared" si="5"/>
        <v>0.62603126409581222</v>
      </c>
      <c r="AE54" s="106">
        <f t="shared" si="6"/>
        <v>-0.98358307890083496</v>
      </c>
      <c r="AF54" s="108">
        <f t="shared" si="7"/>
        <v>0</v>
      </c>
      <c r="AG54" s="80">
        <f t="shared" si="8"/>
        <v>1.6740203230684072</v>
      </c>
      <c r="BG54">
        <v>0.56705363582878421</v>
      </c>
      <c r="BH54">
        <v>0</v>
      </c>
      <c r="BI54">
        <v>1</v>
      </c>
      <c r="BJ54" s="80">
        <f t="shared" si="13"/>
        <v>32</v>
      </c>
      <c r="BK54" s="80">
        <f t="shared" si="14"/>
        <v>18</v>
      </c>
      <c r="BL54" s="80">
        <f t="shared" si="10"/>
        <v>0.40740740740740744</v>
      </c>
      <c r="BM54" s="80">
        <f t="shared" si="11"/>
        <v>0.8125</v>
      </c>
      <c r="BN54" s="80">
        <f t="shared" si="12"/>
        <v>1.5046296296296363E-2</v>
      </c>
    </row>
    <row r="55" spans="1:66" ht="15.75" x14ac:dyDescent="0.5">
      <c r="A55" s="83">
        <v>6.8</v>
      </c>
      <c r="B55" s="82">
        <v>44</v>
      </c>
      <c r="C55" s="84">
        <v>4.5900000000000003E-2</v>
      </c>
      <c r="D55" s="82">
        <v>104</v>
      </c>
      <c r="E55" s="82">
        <v>6</v>
      </c>
      <c r="F55" s="29">
        <v>0</v>
      </c>
      <c r="G55" s="82">
        <v>29</v>
      </c>
      <c r="H55" s="82">
        <v>2</v>
      </c>
      <c r="I55" s="80">
        <v>0</v>
      </c>
      <c r="J55" s="30">
        <v>168</v>
      </c>
      <c r="K55" s="82">
        <v>1</v>
      </c>
      <c r="N55">
        <v>9.4</v>
      </c>
      <c r="O55">
        <v>55</v>
      </c>
      <c r="P55">
        <v>0.65500000000000003</v>
      </c>
      <c r="Q55">
        <v>150</v>
      </c>
      <c r="R55">
        <v>3</v>
      </c>
      <c r="S55">
        <v>0</v>
      </c>
      <c r="T55">
        <v>37</v>
      </c>
      <c r="U55">
        <v>9</v>
      </c>
      <c r="V55">
        <v>0</v>
      </c>
      <c r="W55">
        <v>168</v>
      </c>
      <c r="X55" s="106">
        <v>1</v>
      </c>
      <c r="Y55" s="107">
        <v>0</v>
      </c>
      <c r="Z55" s="108">
        <f t="shared" si="1"/>
        <v>1</v>
      </c>
      <c r="AA55" s="80">
        <f t="shared" si="2"/>
        <v>1</v>
      </c>
      <c r="AB55" s="80">
        <f t="shared" si="3"/>
        <v>0.80554347261298831</v>
      </c>
      <c r="AC55" s="106">
        <f t="shared" si="4"/>
        <v>0.80554347261298831</v>
      </c>
      <c r="AD55" s="108">
        <f t="shared" si="5"/>
        <v>0.19445652738701169</v>
      </c>
      <c r="AE55" s="106">
        <f t="shared" si="6"/>
        <v>-0.21623810809704089</v>
      </c>
      <c r="AF55" s="108">
        <f t="shared" si="7"/>
        <v>100</v>
      </c>
      <c r="AG55" s="80">
        <f t="shared" si="8"/>
        <v>0.24139793071159987</v>
      </c>
      <c r="BG55">
        <v>0.56817731755227496</v>
      </c>
      <c r="BH55">
        <v>1</v>
      </c>
      <c r="BI55">
        <v>0</v>
      </c>
      <c r="BJ55" s="80">
        <f t="shared" si="13"/>
        <v>33</v>
      </c>
      <c r="BK55" s="80">
        <f t="shared" si="14"/>
        <v>18</v>
      </c>
      <c r="BL55" s="80">
        <f t="shared" si="10"/>
        <v>0.38888888888888884</v>
      </c>
      <c r="BM55" s="80">
        <f t="shared" si="11"/>
        <v>0.8125</v>
      </c>
      <c r="BN55" s="80">
        <f t="shared" si="12"/>
        <v>0</v>
      </c>
    </row>
    <row r="56" spans="1:66" ht="15.75" x14ac:dyDescent="0.5">
      <c r="A56" s="83">
        <v>7.2</v>
      </c>
      <c r="B56" s="82">
        <v>41</v>
      </c>
      <c r="C56" s="84">
        <v>0.879</v>
      </c>
      <c r="D56" s="82">
        <v>112</v>
      </c>
      <c r="E56" s="82">
        <v>2</v>
      </c>
      <c r="F56" s="29">
        <v>0</v>
      </c>
      <c r="G56" s="82">
        <v>39</v>
      </c>
      <c r="H56" s="82">
        <v>5</v>
      </c>
      <c r="I56" s="80">
        <v>0</v>
      </c>
      <c r="J56" s="30">
        <v>167</v>
      </c>
      <c r="K56" s="82">
        <v>0</v>
      </c>
      <c r="N56">
        <v>9.5</v>
      </c>
      <c r="O56">
        <v>44</v>
      </c>
      <c r="P56">
        <v>0.19600000000000001</v>
      </c>
      <c r="Q56">
        <v>49</v>
      </c>
      <c r="R56">
        <v>3</v>
      </c>
      <c r="S56">
        <v>0</v>
      </c>
      <c r="T56">
        <v>33</v>
      </c>
      <c r="U56">
        <v>12</v>
      </c>
      <c r="V56">
        <v>0</v>
      </c>
      <c r="W56">
        <v>189</v>
      </c>
      <c r="X56" s="106">
        <v>1</v>
      </c>
      <c r="Y56" s="107">
        <v>0</v>
      </c>
      <c r="Z56" s="108">
        <f t="shared" si="1"/>
        <v>1</v>
      </c>
      <c r="AA56" s="80">
        <f t="shared" si="2"/>
        <v>1</v>
      </c>
      <c r="AB56" s="80">
        <f t="shared" si="3"/>
        <v>0.80762578783662631</v>
      </c>
      <c r="AC56" s="106">
        <f t="shared" si="4"/>
        <v>0.80762578783662631</v>
      </c>
      <c r="AD56" s="108">
        <f t="shared" si="5"/>
        <v>0.19237421216337369</v>
      </c>
      <c r="AE56" s="106">
        <f t="shared" si="6"/>
        <v>-0.21365646160621637</v>
      </c>
      <c r="AF56" s="108">
        <f t="shared" si="7"/>
        <v>100</v>
      </c>
      <c r="AG56" s="80">
        <f t="shared" si="8"/>
        <v>0.23819721343802466</v>
      </c>
      <c r="BG56">
        <v>0.57731955540793356</v>
      </c>
      <c r="BH56">
        <v>0</v>
      </c>
      <c r="BI56">
        <v>1</v>
      </c>
      <c r="BJ56" s="80">
        <f t="shared" si="13"/>
        <v>33</v>
      </c>
      <c r="BK56" s="80">
        <f t="shared" si="14"/>
        <v>19</v>
      </c>
      <c r="BL56" s="80">
        <f t="shared" si="10"/>
        <v>0.38888888888888884</v>
      </c>
      <c r="BM56" s="80">
        <f t="shared" si="11"/>
        <v>0.80208333333333337</v>
      </c>
      <c r="BN56" s="80">
        <f t="shared" si="12"/>
        <v>0</v>
      </c>
    </row>
    <row r="57" spans="1:66" ht="15.75" x14ac:dyDescent="0.5">
      <c r="A57" s="83">
        <v>11.3</v>
      </c>
      <c r="B57" s="82">
        <v>72</v>
      </c>
      <c r="C57" s="84">
        <v>1.496</v>
      </c>
      <c r="D57" s="82">
        <v>139</v>
      </c>
      <c r="E57" s="82">
        <v>2</v>
      </c>
      <c r="F57" s="29">
        <v>1</v>
      </c>
      <c r="G57" s="82">
        <v>36</v>
      </c>
      <c r="H57" s="82">
        <v>6</v>
      </c>
      <c r="I57" s="80">
        <v>0</v>
      </c>
      <c r="J57" s="30">
        <v>184</v>
      </c>
      <c r="K57" s="82">
        <v>1</v>
      </c>
      <c r="N57">
        <v>9.5</v>
      </c>
      <c r="O57">
        <v>53</v>
      </c>
      <c r="P57">
        <v>1.2949999999999999</v>
      </c>
      <c r="Q57">
        <v>110</v>
      </c>
      <c r="R57">
        <v>1</v>
      </c>
      <c r="S57">
        <v>0</v>
      </c>
      <c r="T57">
        <v>40</v>
      </c>
      <c r="U57">
        <v>8</v>
      </c>
      <c r="V57">
        <v>1</v>
      </c>
      <c r="W57">
        <v>182</v>
      </c>
      <c r="X57" s="106">
        <v>1</v>
      </c>
      <c r="Y57" s="107">
        <v>0</v>
      </c>
      <c r="Z57" s="108">
        <f t="shared" si="1"/>
        <v>1</v>
      </c>
      <c r="AA57" s="80">
        <f t="shared" si="2"/>
        <v>1</v>
      </c>
      <c r="AB57" s="80">
        <f t="shared" si="3"/>
        <v>0.37997244504253758</v>
      </c>
      <c r="AC57" s="106">
        <f t="shared" si="4"/>
        <v>0.37997244504253758</v>
      </c>
      <c r="AD57" s="108">
        <f t="shared" si="5"/>
        <v>0.62002755495746242</v>
      </c>
      <c r="AE57" s="106">
        <f t="shared" si="6"/>
        <v>-0.96765654193685735</v>
      </c>
      <c r="AF57" s="108">
        <f t="shared" si="7"/>
        <v>0</v>
      </c>
      <c r="AG57" s="80">
        <f t="shared" si="8"/>
        <v>1.6317697850117812</v>
      </c>
      <c r="BG57">
        <v>0.58355205500271234</v>
      </c>
      <c r="BH57">
        <v>0</v>
      </c>
      <c r="BI57">
        <v>1</v>
      </c>
      <c r="BJ57" s="80">
        <f t="shared" si="13"/>
        <v>33</v>
      </c>
      <c r="BK57" s="80">
        <f t="shared" si="14"/>
        <v>20</v>
      </c>
      <c r="BL57" s="80">
        <f t="shared" si="10"/>
        <v>0.38888888888888884</v>
      </c>
      <c r="BM57" s="80">
        <f t="shared" si="11"/>
        <v>0.79166666666666663</v>
      </c>
      <c r="BN57" s="80">
        <f t="shared" si="12"/>
        <v>1.466049382716047E-2</v>
      </c>
    </row>
    <row r="58" spans="1:66" ht="15.75" x14ac:dyDescent="0.5">
      <c r="A58" s="83">
        <v>9.4</v>
      </c>
      <c r="B58" s="82">
        <v>55</v>
      </c>
      <c r="C58" s="84">
        <v>0.65500000000000003</v>
      </c>
      <c r="D58" s="82">
        <v>150</v>
      </c>
      <c r="E58" s="82">
        <v>3</v>
      </c>
      <c r="F58" s="29">
        <v>0</v>
      </c>
      <c r="G58" s="82">
        <v>37</v>
      </c>
      <c r="H58" s="82">
        <v>9</v>
      </c>
      <c r="I58" s="80">
        <v>0</v>
      </c>
      <c r="J58" s="30">
        <v>168</v>
      </c>
      <c r="K58" s="82">
        <v>1</v>
      </c>
      <c r="N58">
        <v>9.5</v>
      </c>
      <c r="O58">
        <v>62</v>
      </c>
      <c r="P58">
        <v>0.73399999999999999</v>
      </c>
      <c r="Q58">
        <v>152</v>
      </c>
      <c r="R58">
        <v>3</v>
      </c>
      <c r="S58">
        <v>0</v>
      </c>
      <c r="T58">
        <v>44</v>
      </c>
      <c r="U58">
        <v>5</v>
      </c>
      <c r="V58">
        <v>0</v>
      </c>
      <c r="W58">
        <v>169</v>
      </c>
      <c r="X58" s="106">
        <v>1</v>
      </c>
      <c r="Y58" s="107">
        <v>0</v>
      </c>
      <c r="Z58" s="108">
        <f t="shared" si="1"/>
        <v>1</v>
      </c>
      <c r="AA58" s="80">
        <f t="shared" si="2"/>
        <v>1</v>
      </c>
      <c r="AB58" s="80">
        <f t="shared" si="3"/>
        <v>0.65002041184018589</v>
      </c>
      <c r="AC58" s="106">
        <f t="shared" si="4"/>
        <v>0.65002041184018589</v>
      </c>
      <c r="AD58" s="108">
        <f t="shared" si="5"/>
        <v>0.34997958815981411</v>
      </c>
      <c r="AE58" s="106">
        <f t="shared" si="6"/>
        <v>-0.43075151375445764</v>
      </c>
      <c r="AF58" s="108">
        <f t="shared" si="7"/>
        <v>100</v>
      </c>
      <c r="AG58" s="80">
        <f t="shared" si="8"/>
        <v>0.53841322793084867</v>
      </c>
      <c r="BG58">
        <v>0.584616798646724</v>
      </c>
      <c r="BH58">
        <v>1</v>
      </c>
      <c r="BI58">
        <v>0</v>
      </c>
      <c r="BJ58" s="80">
        <f t="shared" si="13"/>
        <v>34</v>
      </c>
      <c r="BK58" s="80">
        <f t="shared" si="14"/>
        <v>20</v>
      </c>
      <c r="BL58" s="80">
        <f t="shared" si="10"/>
        <v>0.37037037037037035</v>
      </c>
      <c r="BM58" s="80">
        <f t="shared" si="11"/>
        <v>0.79166666666666663</v>
      </c>
      <c r="BN58" s="80">
        <f t="shared" si="12"/>
        <v>0</v>
      </c>
    </row>
    <row r="59" spans="1:66" ht="15.75" x14ac:dyDescent="0.5">
      <c r="A59" s="83">
        <v>8.6</v>
      </c>
      <c r="B59" s="82">
        <v>48</v>
      </c>
      <c r="C59" s="84">
        <v>1.6439999999999999</v>
      </c>
      <c r="D59" s="82">
        <v>60</v>
      </c>
      <c r="E59" s="82">
        <v>3</v>
      </c>
      <c r="F59" s="29">
        <v>1</v>
      </c>
      <c r="G59" s="82">
        <v>34</v>
      </c>
      <c r="H59" s="82">
        <v>19</v>
      </c>
      <c r="I59" s="80">
        <v>1</v>
      </c>
      <c r="J59" s="30">
        <v>180</v>
      </c>
      <c r="K59" s="82">
        <v>0</v>
      </c>
      <c r="N59">
        <v>9.6</v>
      </c>
      <c r="O59">
        <v>51</v>
      </c>
      <c r="P59">
        <v>0.498</v>
      </c>
      <c r="Q59">
        <v>31</v>
      </c>
      <c r="R59">
        <v>4</v>
      </c>
      <c r="S59">
        <v>0</v>
      </c>
      <c r="T59">
        <v>30</v>
      </c>
      <c r="U59">
        <v>5</v>
      </c>
      <c r="V59">
        <v>0</v>
      </c>
      <c r="W59">
        <v>187</v>
      </c>
      <c r="X59" s="106">
        <v>1</v>
      </c>
      <c r="Y59" s="107">
        <v>0</v>
      </c>
      <c r="Z59" s="108">
        <f t="shared" si="1"/>
        <v>1</v>
      </c>
      <c r="AA59" s="80">
        <f t="shared" si="2"/>
        <v>1</v>
      </c>
      <c r="AB59" s="80">
        <f t="shared" si="3"/>
        <v>0.79580400180257316</v>
      </c>
      <c r="AC59" s="106">
        <f t="shared" si="4"/>
        <v>0.79580400180257316</v>
      </c>
      <c r="AD59" s="108">
        <f t="shared" si="5"/>
        <v>0.20419599819742684</v>
      </c>
      <c r="AE59" s="106">
        <f t="shared" si="6"/>
        <v>-0.22840235234830433</v>
      </c>
      <c r="AF59" s="108">
        <f t="shared" si="7"/>
        <v>100</v>
      </c>
      <c r="AG59" s="80">
        <f t="shared" si="8"/>
        <v>0.25659081599854128</v>
      </c>
      <c r="BG59">
        <v>0.58584410627558337</v>
      </c>
      <c r="BH59">
        <v>0</v>
      </c>
      <c r="BI59">
        <v>1</v>
      </c>
      <c r="BJ59" s="80">
        <f t="shared" si="13"/>
        <v>34</v>
      </c>
      <c r="BK59" s="80">
        <f t="shared" si="14"/>
        <v>21</v>
      </c>
      <c r="BL59" s="80">
        <f t="shared" si="10"/>
        <v>0.37037037037037035</v>
      </c>
      <c r="BM59" s="80">
        <f t="shared" si="11"/>
        <v>0.78125</v>
      </c>
      <c r="BN59" s="80">
        <f t="shared" si="12"/>
        <v>0</v>
      </c>
    </row>
    <row r="60" spans="1:66" ht="15.75" x14ac:dyDescent="0.5">
      <c r="A60" s="83">
        <v>17.100000000000001</v>
      </c>
      <c r="B60" s="82">
        <v>76</v>
      </c>
      <c r="C60" s="84">
        <v>0.81899999999999995</v>
      </c>
      <c r="D60" s="82">
        <v>266</v>
      </c>
      <c r="E60" s="82">
        <v>4</v>
      </c>
      <c r="F60" s="29">
        <v>1</v>
      </c>
      <c r="G60" s="82">
        <v>52</v>
      </c>
      <c r="H60" s="82">
        <v>18</v>
      </c>
      <c r="I60" s="80">
        <v>1</v>
      </c>
      <c r="J60" s="30">
        <v>186</v>
      </c>
      <c r="K60" s="82">
        <v>0</v>
      </c>
      <c r="N60">
        <v>9.6999999999999993</v>
      </c>
      <c r="O60">
        <v>46</v>
      </c>
      <c r="P60">
        <v>1.9630000000000001</v>
      </c>
      <c r="Q60">
        <v>113</v>
      </c>
      <c r="R60">
        <v>4</v>
      </c>
      <c r="S60">
        <v>0</v>
      </c>
      <c r="T60">
        <v>28</v>
      </c>
      <c r="U60">
        <v>10</v>
      </c>
      <c r="V60">
        <v>0</v>
      </c>
      <c r="W60">
        <v>181</v>
      </c>
      <c r="X60" s="106">
        <v>1</v>
      </c>
      <c r="Y60" s="107">
        <v>0</v>
      </c>
      <c r="Z60" s="108">
        <f t="shared" si="1"/>
        <v>1</v>
      </c>
      <c r="AA60" s="80">
        <f t="shared" si="2"/>
        <v>1</v>
      </c>
      <c r="AB60" s="80">
        <f t="shared" si="3"/>
        <v>0.97476871515341335</v>
      </c>
      <c r="AC60" s="106">
        <f t="shared" si="4"/>
        <v>0.97476871515341335</v>
      </c>
      <c r="AD60" s="108">
        <f t="shared" si="5"/>
        <v>2.5231284846586655E-2</v>
      </c>
      <c r="AE60" s="106">
        <f t="shared" si="6"/>
        <v>-2.5555051351540507E-2</v>
      </c>
      <c r="AF60" s="108">
        <f t="shared" si="7"/>
        <v>100</v>
      </c>
      <c r="AG60" s="80">
        <f t="shared" si="8"/>
        <v>2.5884381037624547E-2</v>
      </c>
      <c r="BG60">
        <v>0.59995858223825116</v>
      </c>
      <c r="BH60">
        <v>0</v>
      </c>
      <c r="BI60">
        <v>1</v>
      </c>
      <c r="BJ60" s="80">
        <f t="shared" si="13"/>
        <v>34</v>
      </c>
      <c r="BK60" s="80">
        <f t="shared" si="14"/>
        <v>22</v>
      </c>
      <c r="BL60" s="80">
        <f t="shared" si="10"/>
        <v>0.37037037037037035</v>
      </c>
      <c r="BM60" s="80">
        <f t="shared" si="11"/>
        <v>0.77083333333333337</v>
      </c>
      <c r="BN60" s="80">
        <f t="shared" si="12"/>
        <v>0</v>
      </c>
    </row>
    <row r="61" spans="1:66" ht="15.75" x14ac:dyDescent="0.5">
      <c r="A61" s="83">
        <v>15.4</v>
      </c>
      <c r="B61" s="82">
        <v>58</v>
      </c>
      <c r="C61" s="84">
        <v>1.623</v>
      </c>
      <c r="D61" s="82">
        <v>209</v>
      </c>
      <c r="E61" s="82">
        <v>1</v>
      </c>
      <c r="F61" s="29">
        <v>1</v>
      </c>
      <c r="G61" s="82">
        <v>45</v>
      </c>
      <c r="H61" s="82">
        <v>10</v>
      </c>
      <c r="I61" s="80">
        <v>1</v>
      </c>
      <c r="J61" s="30">
        <v>187</v>
      </c>
      <c r="K61" s="82">
        <v>0</v>
      </c>
      <c r="N61">
        <v>9.6999999999999993</v>
      </c>
      <c r="O61">
        <v>54</v>
      </c>
      <c r="P61">
        <v>0.626</v>
      </c>
      <c r="Q61">
        <v>51</v>
      </c>
      <c r="R61">
        <v>2</v>
      </c>
      <c r="S61">
        <v>0</v>
      </c>
      <c r="T61">
        <v>38</v>
      </c>
      <c r="U61">
        <v>8</v>
      </c>
      <c r="V61">
        <v>0</v>
      </c>
      <c r="W61">
        <v>193</v>
      </c>
      <c r="X61" s="106">
        <v>1</v>
      </c>
      <c r="Y61" s="107">
        <v>0</v>
      </c>
      <c r="Z61" s="108">
        <f t="shared" si="1"/>
        <v>1</v>
      </c>
      <c r="AA61" s="80">
        <f t="shared" si="2"/>
        <v>1</v>
      </c>
      <c r="AB61" s="80">
        <f t="shared" si="3"/>
        <v>0.74174986710438551</v>
      </c>
      <c r="AC61" s="106">
        <f t="shared" si="4"/>
        <v>0.74174986710438551</v>
      </c>
      <c r="AD61" s="108">
        <f t="shared" si="5"/>
        <v>0.25825013289561449</v>
      </c>
      <c r="AE61" s="106">
        <f t="shared" si="6"/>
        <v>-0.29874319897618923</v>
      </c>
      <c r="AF61" s="108">
        <f t="shared" si="7"/>
        <v>100</v>
      </c>
      <c r="AG61" s="80">
        <f t="shared" si="8"/>
        <v>0.34816336928210234</v>
      </c>
      <c r="BG61">
        <v>0.61658148123680379</v>
      </c>
      <c r="BH61">
        <v>0</v>
      </c>
      <c r="BI61">
        <v>1</v>
      </c>
      <c r="BJ61" s="80">
        <f t="shared" si="13"/>
        <v>34</v>
      </c>
      <c r="BK61" s="80">
        <f t="shared" si="14"/>
        <v>23</v>
      </c>
      <c r="BL61" s="80">
        <f t="shared" si="10"/>
        <v>0.37037037037037035</v>
      </c>
      <c r="BM61" s="80">
        <f t="shared" si="11"/>
        <v>0.76041666666666663</v>
      </c>
      <c r="BN61" s="80">
        <f t="shared" si="12"/>
        <v>0</v>
      </c>
    </row>
    <row r="62" spans="1:66" ht="15.75" x14ac:dyDescent="0.5">
      <c r="A62" s="83">
        <v>11</v>
      </c>
      <c r="B62" s="82">
        <v>51</v>
      </c>
      <c r="C62" s="84">
        <v>1.0840000000000001</v>
      </c>
      <c r="D62" s="82">
        <v>181</v>
      </c>
      <c r="E62" s="82">
        <v>2</v>
      </c>
      <c r="F62" s="29">
        <v>1</v>
      </c>
      <c r="G62" s="82">
        <v>53</v>
      </c>
      <c r="H62" s="82">
        <v>9</v>
      </c>
      <c r="I62" s="80">
        <v>0</v>
      </c>
      <c r="J62" s="30">
        <v>170</v>
      </c>
      <c r="K62" s="82">
        <v>0</v>
      </c>
      <c r="N62">
        <v>9.6999999999999993</v>
      </c>
      <c r="O62">
        <v>55</v>
      </c>
      <c r="P62">
        <v>1.3839999999999999</v>
      </c>
      <c r="Q62">
        <v>33</v>
      </c>
      <c r="R62">
        <v>2</v>
      </c>
      <c r="S62">
        <v>0</v>
      </c>
      <c r="T62">
        <v>27</v>
      </c>
      <c r="U62">
        <v>10</v>
      </c>
      <c r="V62">
        <v>1</v>
      </c>
      <c r="W62">
        <v>192</v>
      </c>
      <c r="X62" s="106">
        <v>1</v>
      </c>
      <c r="Y62" s="107">
        <v>0</v>
      </c>
      <c r="Z62" s="108">
        <f t="shared" si="1"/>
        <v>1</v>
      </c>
      <c r="AA62" s="80">
        <f t="shared" si="2"/>
        <v>1</v>
      </c>
      <c r="AB62" s="80">
        <f t="shared" si="3"/>
        <v>0.79100912041757832</v>
      </c>
      <c r="AC62" s="106">
        <f t="shared" si="4"/>
        <v>0.79100912041757832</v>
      </c>
      <c r="AD62" s="108">
        <f t="shared" si="5"/>
        <v>0.20899087958242168</v>
      </c>
      <c r="AE62" s="106">
        <f t="shared" si="6"/>
        <v>-0.23444578104381514</v>
      </c>
      <c r="AF62" s="108">
        <f t="shared" si="7"/>
        <v>100</v>
      </c>
      <c r="AG62" s="80">
        <f t="shared" si="8"/>
        <v>0.264207926543368</v>
      </c>
      <c r="BG62">
        <v>0.61950061370682952</v>
      </c>
      <c r="BH62">
        <v>0</v>
      </c>
      <c r="BI62">
        <v>1</v>
      </c>
      <c r="BJ62" s="80">
        <f t="shared" si="13"/>
        <v>34</v>
      </c>
      <c r="BK62" s="80">
        <f t="shared" si="14"/>
        <v>24</v>
      </c>
      <c r="BL62" s="80">
        <f t="shared" si="10"/>
        <v>0.37037037037037035</v>
      </c>
      <c r="BM62" s="80">
        <f t="shared" si="11"/>
        <v>0.75</v>
      </c>
      <c r="BN62" s="80">
        <f t="shared" si="12"/>
        <v>1.3888888888888867E-2</v>
      </c>
    </row>
    <row r="63" spans="1:66" ht="15.75" x14ac:dyDescent="0.5">
      <c r="A63" s="83">
        <v>15.6</v>
      </c>
      <c r="B63" s="82">
        <v>67</v>
      </c>
      <c r="C63" s="84">
        <v>1.4610000000000001</v>
      </c>
      <c r="D63" s="82">
        <v>180</v>
      </c>
      <c r="E63" s="82">
        <v>4</v>
      </c>
      <c r="F63" s="29">
        <v>0</v>
      </c>
      <c r="G63" s="82">
        <v>44</v>
      </c>
      <c r="H63" s="82">
        <v>10</v>
      </c>
      <c r="I63" s="80">
        <v>0</v>
      </c>
      <c r="J63" s="30">
        <v>187</v>
      </c>
      <c r="K63" s="82">
        <v>0</v>
      </c>
      <c r="N63">
        <v>9.6999999999999993</v>
      </c>
      <c r="O63">
        <v>62</v>
      </c>
      <c r="P63">
        <v>1.1519999999999999</v>
      </c>
      <c r="Q63">
        <v>106</v>
      </c>
      <c r="R63">
        <v>2</v>
      </c>
      <c r="S63">
        <v>1</v>
      </c>
      <c r="T63">
        <v>42</v>
      </c>
      <c r="U63">
        <v>8</v>
      </c>
      <c r="V63">
        <v>0</v>
      </c>
      <c r="W63">
        <v>178</v>
      </c>
      <c r="X63" s="106">
        <v>1</v>
      </c>
      <c r="Y63" s="107">
        <v>0</v>
      </c>
      <c r="Z63" s="108">
        <f t="shared" si="1"/>
        <v>1</v>
      </c>
      <c r="AA63" s="80">
        <f t="shared" si="2"/>
        <v>1</v>
      </c>
      <c r="AB63" s="80">
        <f t="shared" si="3"/>
        <v>0.61950061370682952</v>
      </c>
      <c r="AC63" s="106">
        <f t="shared" si="4"/>
        <v>0.61950061370682952</v>
      </c>
      <c r="AD63" s="108">
        <f t="shared" si="5"/>
        <v>0.38049938629317048</v>
      </c>
      <c r="AE63" s="106">
        <f t="shared" si="6"/>
        <v>-0.47884158726479537</v>
      </c>
      <c r="AF63" s="108">
        <f t="shared" si="7"/>
        <v>100</v>
      </c>
      <c r="AG63" s="80">
        <f t="shared" si="8"/>
        <v>0.61420340492711245</v>
      </c>
      <c r="BG63">
        <v>0.62138081353700192</v>
      </c>
      <c r="BH63">
        <v>1</v>
      </c>
      <c r="BI63">
        <v>0</v>
      </c>
      <c r="BJ63" s="80">
        <f t="shared" si="13"/>
        <v>35</v>
      </c>
      <c r="BK63" s="80">
        <f t="shared" si="14"/>
        <v>24</v>
      </c>
      <c r="BL63" s="80">
        <f t="shared" si="10"/>
        <v>0.35185185185185186</v>
      </c>
      <c r="BM63" s="80">
        <f t="shared" si="11"/>
        <v>0.75</v>
      </c>
      <c r="BN63" s="80">
        <f t="shared" si="12"/>
        <v>0</v>
      </c>
    </row>
    <row r="64" spans="1:66" ht="15.75" x14ac:dyDescent="0.5">
      <c r="A64" s="83">
        <v>7.6</v>
      </c>
      <c r="B64" s="82">
        <v>50</v>
      </c>
      <c r="C64" s="84">
        <v>0.53200000000000003</v>
      </c>
      <c r="D64" s="82">
        <v>111</v>
      </c>
      <c r="E64" s="82">
        <v>2</v>
      </c>
      <c r="F64" s="29">
        <v>0</v>
      </c>
      <c r="G64" s="82">
        <v>46</v>
      </c>
      <c r="H64" s="82">
        <v>3</v>
      </c>
      <c r="I64" s="80">
        <v>0</v>
      </c>
      <c r="J64" s="30">
        <v>172</v>
      </c>
      <c r="K64" s="82">
        <v>0</v>
      </c>
      <c r="N64">
        <v>9.8000000000000007</v>
      </c>
      <c r="O64">
        <v>62</v>
      </c>
      <c r="P64">
        <v>0.58799999999999997</v>
      </c>
      <c r="Q64">
        <v>136</v>
      </c>
      <c r="R64">
        <v>4</v>
      </c>
      <c r="S64">
        <v>1</v>
      </c>
      <c r="T64">
        <v>41</v>
      </c>
      <c r="U64">
        <v>10</v>
      </c>
      <c r="V64">
        <v>1</v>
      </c>
      <c r="W64">
        <v>167</v>
      </c>
      <c r="X64" s="106">
        <v>1</v>
      </c>
      <c r="Y64" s="107">
        <v>0</v>
      </c>
      <c r="Z64" s="108">
        <f t="shared" si="1"/>
        <v>1</v>
      </c>
      <c r="AA64" s="80">
        <f t="shared" si="2"/>
        <v>1</v>
      </c>
      <c r="AB64" s="80">
        <f t="shared" si="3"/>
        <v>0.34299083984853473</v>
      </c>
      <c r="AC64" s="106">
        <f t="shared" si="4"/>
        <v>0.34299083984853473</v>
      </c>
      <c r="AD64" s="108">
        <f t="shared" si="5"/>
        <v>0.65700916015146527</v>
      </c>
      <c r="AE64" s="106">
        <f t="shared" si="6"/>
        <v>-1.0700515381537565</v>
      </c>
      <c r="AF64" s="108">
        <f t="shared" si="7"/>
        <v>0</v>
      </c>
      <c r="AG64" s="80">
        <f t="shared" si="8"/>
        <v>1.91552975712588</v>
      </c>
      <c r="BG64">
        <v>0.62147756562407364</v>
      </c>
      <c r="BH64">
        <v>0</v>
      </c>
      <c r="BI64">
        <v>1</v>
      </c>
      <c r="BJ64" s="80">
        <f t="shared" si="13"/>
        <v>35</v>
      </c>
      <c r="BK64" s="80">
        <f t="shared" si="14"/>
        <v>25</v>
      </c>
      <c r="BL64" s="80">
        <f t="shared" si="10"/>
        <v>0.35185185185185186</v>
      </c>
      <c r="BM64" s="80">
        <f t="shared" si="11"/>
        <v>0.73958333333333326</v>
      </c>
      <c r="BN64" s="80">
        <f t="shared" si="12"/>
        <v>1.3695987654320965E-2</v>
      </c>
    </row>
    <row r="65" spans="1:66" ht="15.75" x14ac:dyDescent="0.5">
      <c r="A65" s="83">
        <v>11.4</v>
      </c>
      <c r="B65" s="82">
        <v>58</v>
      </c>
      <c r="C65" s="84">
        <v>1.3360000000000001</v>
      </c>
      <c r="D65" s="82">
        <v>150</v>
      </c>
      <c r="E65" s="82">
        <v>2</v>
      </c>
      <c r="F65" s="29">
        <v>1</v>
      </c>
      <c r="G65" s="82">
        <v>38</v>
      </c>
      <c r="H65" s="82">
        <v>9</v>
      </c>
      <c r="I65" s="80">
        <v>1</v>
      </c>
      <c r="J65" s="30">
        <v>183</v>
      </c>
      <c r="K65" s="82">
        <v>0</v>
      </c>
      <c r="N65">
        <v>9.8000000000000007</v>
      </c>
      <c r="O65">
        <v>64</v>
      </c>
      <c r="P65">
        <v>1.5389999999999999</v>
      </c>
      <c r="Q65">
        <v>115</v>
      </c>
      <c r="R65">
        <v>4</v>
      </c>
      <c r="S65">
        <v>1</v>
      </c>
      <c r="T65">
        <v>36</v>
      </c>
      <c r="U65">
        <v>8</v>
      </c>
      <c r="V65">
        <v>1</v>
      </c>
      <c r="W65">
        <v>183</v>
      </c>
      <c r="X65" s="106">
        <v>1</v>
      </c>
      <c r="Y65" s="107">
        <v>0</v>
      </c>
      <c r="Z65" s="108">
        <f t="shared" si="1"/>
        <v>1</v>
      </c>
      <c r="AA65" s="80">
        <f t="shared" si="2"/>
        <v>1</v>
      </c>
      <c r="AB65" s="80">
        <f t="shared" si="3"/>
        <v>0.77096738949968691</v>
      </c>
      <c r="AC65" s="106">
        <f t="shared" si="4"/>
        <v>0.77096738949968691</v>
      </c>
      <c r="AD65" s="108">
        <f t="shared" si="5"/>
        <v>0.22903261050031309</v>
      </c>
      <c r="AE65" s="106">
        <f t="shared" si="6"/>
        <v>-0.26010920268208304</v>
      </c>
      <c r="AF65" s="108">
        <f t="shared" si="7"/>
        <v>100</v>
      </c>
      <c r="AG65" s="80">
        <f t="shared" si="8"/>
        <v>0.29707172264308346</v>
      </c>
      <c r="BG65">
        <v>0.62663731587821736</v>
      </c>
      <c r="BH65">
        <v>1</v>
      </c>
      <c r="BI65">
        <v>0</v>
      </c>
      <c r="BJ65" s="80">
        <f t="shared" si="13"/>
        <v>36</v>
      </c>
      <c r="BK65" s="80">
        <f t="shared" si="14"/>
        <v>25</v>
      </c>
      <c r="BL65" s="80">
        <f t="shared" si="10"/>
        <v>0.33333333333333337</v>
      </c>
      <c r="BM65" s="80">
        <f t="shared" si="11"/>
        <v>0.73958333333333326</v>
      </c>
      <c r="BN65" s="80">
        <f t="shared" si="12"/>
        <v>0</v>
      </c>
    </row>
    <row r="66" spans="1:66" ht="15.75" x14ac:dyDescent="0.5">
      <c r="A66" s="83">
        <v>23.5</v>
      </c>
      <c r="B66" s="82">
        <v>89</v>
      </c>
      <c r="C66" s="84">
        <v>1.018</v>
      </c>
      <c r="D66" s="82">
        <v>348</v>
      </c>
      <c r="E66" s="82">
        <v>0</v>
      </c>
      <c r="F66" s="29">
        <v>1</v>
      </c>
      <c r="G66" s="82">
        <v>36</v>
      </c>
      <c r="H66" s="82">
        <v>12</v>
      </c>
      <c r="I66" s="80">
        <v>1</v>
      </c>
      <c r="J66" s="30">
        <v>195</v>
      </c>
      <c r="K66" s="82">
        <v>1</v>
      </c>
      <c r="N66">
        <v>10</v>
      </c>
      <c r="O66">
        <v>55</v>
      </c>
      <c r="P66">
        <v>1.1679999999999999</v>
      </c>
      <c r="Q66">
        <v>120</v>
      </c>
      <c r="R66">
        <v>3</v>
      </c>
      <c r="S66">
        <v>0</v>
      </c>
      <c r="T66">
        <v>52</v>
      </c>
      <c r="U66">
        <v>10</v>
      </c>
      <c r="V66">
        <v>0</v>
      </c>
      <c r="W66">
        <v>182</v>
      </c>
      <c r="X66" s="106">
        <v>1</v>
      </c>
      <c r="Y66" s="107">
        <v>0</v>
      </c>
      <c r="Z66" s="108">
        <f t="shared" si="1"/>
        <v>1</v>
      </c>
      <c r="AA66" s="80">
        <f t="shared" si="2"/>
        <v>1</v>
      </c>
      <c r="AB66" s="80">
        <f t="shared" si="3"/>
        <v>0.6661518721756543</v>
      </c>
      <c r="AC66" s="106">
        <f t="shared" si="4"/>
        <v>0.6661518721756543</v>
      </c>
      <c r="AD66" s="108">
        <f t="shared" si="5"/>
        <v>0.3338481278243457</v>
      </c>
      <c r="AE66" s="106">
        <f t="shared" si="6"/>
        <v>-0.40623759813829169</v>
      </c>
      <c r="AF66" s="108">
        <f t="shared" si="7"/>
        <v>100</v>
      </c>
      <c r="AG66" s="80">
        <f t="shared" si="8"/>
        <v>0.50115918271609228</v>
      </c>
      <c r="BG66">
        <v>0.62747863020410866</v>
      </c>
      <c r="BH66">
        <v>0</v>
      </c>
      <c r="BI66">
        <v>1</v>
      </c>
      <c r="BJ66" s="80">
        <f t="shared" si="13"/>
        <v>36</v>
      </c>
      <c r="BK66" s="80">
        <f t="shared" si="14"/>
        <v>26</v>
      </c>
      <c r="BL66" s="80">
        <f t="shared" si="10"/>
        <v>0.33333333333333337</v>
      </c>
      <c r="BM66" s="80">
        <f t="shared" si="11"/>
        <v>0.72916666666666674</v>
      </c>
      <c r="BN66" s="80">
        <f t="shared" si="12"/>
        <v>0</v>
      </c>
    </row>
    <row r="67" spans="1:66" ht="15.75" x14ac:dyDescent="0.5">
      <c r="A67" s="83">
        <v>12.4</v>
      </c>
      <c r="B67" s="82">
        <v>76</v>
      </c>
      <c r="C67" s="84">
        <v>4.2999999999999997E-2</v>
      </c>
      <c r="D67" s="82">
        <v>214</v>
      </c>
      <c r="E67" s="82">
        <v>2</v>
      </c>
      <c r="F67" s="29">
        <v>1</v>
      </c>
      <c r="G67" s="82">
        <v>42</v>
      </c>
      <c r="H67" s="82">
        <v>3</v>
      </c>
      <c r="I67" s="80">
        <v>0</v>
      </c>
      <c r="J67" s="30">
        <v>166</v>
      </c>
      <c r="K67" s="82">
        <v>1</v>
      </c>
      <c r="N67">
        <v>10.3</v>
      </c>
      <c r="O67">
        <v>49</v>
      </c>
      <c r="P67">
        <v>1.881</v>
      </c>
      <c r="Q67">
        <v>46</v>
      </c>
      <c r="R67">
        <v>1</v>
      </c>
      <c r="S67">
        <v>1</v>
      </c>
      <c r="T67">
        <v>46</v>
      </c>
      <c r="U67">
        <v>9</v>
      </c>
      <c r="V67">
        <v>0</v>
      </c>
      <c r="W67">
        <v>194</v>
      </c>
      <c r="X67" s="106">
        <v>0</v>
      </c>
      <c r="Y67" s="107">
        <v>1</v>
      </c>
      <c r="Z67" s="108">
        <f t="shared" si="1"/>
        <v>1</v>
      </c>
      <c r="AA67" s="80">
        <f t="shared" si="2"/>
        <v>0</v>
      </c>
      <c r="AB67" s="80">
        <f t="shared" si="3"/>
        <v>0.44304848566960292</v>
      </c>
      <c r="AC67" s="106">
        <f t="shared" si="4"/>
        <v>0.44304848566960292</v>
      </c>
      <c r="AD67" s="108">
        <f t="shared" si="5"/>
        <v>0.55695151433039713</v>
      </c>
      <c r="AE67" s="106">
        <f t="shared" si="6"/>
        <v>-0.58527709072453482</v>
      </c>
      <c r="AF67" s="108">
        <f t="shared" si="7"/>
        <v>100</v>
      </c>
      <c r="AG67" s="80">
        <f t="shared" si="8"/>
        <v>0.79548842990805801</v>
      </c>
      <c r="BG67">
        <v>0.62853150993508711</v>
      </c>
      <c r="BH67">
        <v>0</v>
      </c>
      <c r="BI67">
        <v>1</v>
      </c>
      <c r="BJ67" s="80">
        <f t="shared" si="13"/>
        <v>36</v>
      </c>
      <c r="BK67" s="80">
        <f t="shared" si="14"/>
        <v>27</v>
      </c>
      <c r="BL67" s="80">
        <f t="shared" si="10"/>
        <v>0.33333333333333337</v>
      </c>
      <c r="BM67" s="80">
        <f t="shared" si="11"/>
        <v>0.71875</v>
      </c>
      <c r="BN67" s="80">
        <f t="shared" si="12"/>
        <v>0</v>
      </c>
    </row>
    <row r="68" spans="1:66" ht="15.75" x14ac:dyDescent="0.5">
      <c r="A68" s="83">
        <v>13.4</v>
      </c>
      <c r="B68" s="82">
        <v>71</v>
      </c>
      <c r="C68" s="84">
        <v>1.28</v>
      </c>
      <c r="D68" s="82">
        <v>141</v>
      </c>
      <c r="E68" s="82">
        <v>2</v>
      </c>
      <c r="F68" s="29">
        <v>1</v>
      </c>
      <c r="G68" s="82">
        <v>28</v>
      </c>
      <c r="H68" s="82">
        <v>9</v>
      </c>
      <c r="I68" s="80">
        <v>1</v>
      </c>
      <c r="J68" s="30">
        <v>186</v>
      </c>
      <c r="K68" s="82">
        <v>0</v>
      </c>
      <c r="N68">
        <v>10.3</v>
      </c>
      <c r="O68">
        <v>56</v>
      </c>
      <c r="P68">
        <v>0.29199999999999998</v>
      </c>
      <c r="Q68">
        <v>47</v>
      </c>
      <c r="R68">
        <v>3</v>
      </c>
      <c r="S68">
        <v>0</v>
      </c>
      <c r="T68">
        <v>34</v>
      </c>
      <c r="U68">
        <v>9</v>
      </c>
      <c r="V68">
        <v>0</v>
      </c>
      <c r="W68">
        <v>186</v>
      </c>
      <c r="X68" s="106">
        <v>1</v>
      </c>
      <c r="Y68" s="107">
        <v>0</v>
      </c>
      <c r="Z68" s="108">
        <f t="shared" si="1"/>
        <v>1</v>
      </c>
      <c r="AA68" s="80">
        <f t="shared" si="2"/>
        <v>1</v>
      </c>
      <c r="AB68" s="80">
        <f t="shared" si="3"/>
        <v>0.75637396893535824</v>
      </c>
      <c r="AC68" s="106">
        <f t="shared" si="4"/>
        <v>0.75637396893535824</v>
      </c>
      <c r="AD68" s="108">
        <f t="shared" si="5"/>
        <v>0.24362603106464176</v>
      </c>
      <c r="AE68" s="106">
        <f t="shared" si="6"/>
        <v>-0.2792193572065258</v>
      </c>
      <c r="AF68" s="108">
        <f t="shared" si="7"/>
        <v>100</v>
      </c>
      <c r="AG68" s="80">
        <f t="shared" si="8"/>
        <v>0.32209732363946897</v>
      </c>
      <c r="BG68">
        <v>0.63051863806255981</v>
      </c>
      <c r="BH68">
        <v>0</v>
      </c>
      <c r="BI68">
        <v>1</v>
      </c>
      <c r="BJ68" s="80">
        <f t="shared" si="13"/>
        <v>36</v>
      </c>
      <c r="BK68" s="80">
        <f t="shared" si="14"/>
        <v>28</v>
      </c>
      <c r="BL68" s="80">
        <f t="shared" si="10"/>
        <v>0.33333333333333337</v>
      </c>
      <c r="BM68" s="80">
        <f t="shared" si="11"/>
        <v>0.70833333333333326</v>
      </c>
      <c r="BN68" s="80">
        <f t="shared" si="12"/>
        <v>0</v>
      </c>
    </row>
    <row r="69" spans="1:66" ht="15.75" x14ac:dyDescent="0.5">
      <c r="A69" s="83">
        <v>13.8</v>
      </c>
      <c r="B69" s="82">
        <v>63</v>
      </c>
      <c r="C69" s="84">
        <v>0.61199999999999999</v>
      </c>
      <c r="D69" s="82">
        <v>148</v>
      </c>
      <c r="E69" s="82">
        <v>3</v>
      </c>
      <c r="F69" s="29">
        <v>0</v>
      </c>
      <c r="G69" s="82">
        <v>35</v>
      </c>
      <c r="H69" s="82">
        <v>10</v>
      </c>
      <c r="I69" s="80">
        <v>0</v>
      </c>
      <c r="J69" s="30">
        <v>185</v>
      </c>
      <c r="K69" s="82">
        <v>1</v>
      </c>
      <c r="N69">
        <v>10.3</v>
      </c>
      <c r="O69">
        <v>65</v>
      </c>
      <c r="P69">
        <v>2.1440000000000001</v>
      </c>
      <c r="Q69">
        <v>97</v>
      </c>
      <c r="R69">
        <v>2</v>
      </c>
      <c r="S69">
        <v>0</v>
      </c>
      <c r="T69">
        <v>32</v>
      </c>
      <c r="U69">
        <v>8</v>
      </c>
      <c r="V69">
        <v>1</v>
      </c>
      <c r="W69">
        <v>180</v>
      </c>
      <c r="X69" s="106">
        <v>1</v>
      </c>
      <c r="Y69" s="107">
        <v>0</v>
      </c>
      <c r="Z69" s="108">
        <f t="shared" ref="Z69:Z132" si="15">X69+Y69</f>
        <v>1</v>
      </c>
      <c r="AA69" s="80">
        <f t="shared" ref="AA69:AA132" si="16">IF(Z69=0,"",X69/Z69)</f>
        <v>1</v>
      </c>
      <c r="AB69" s="80">
        <f t="shared" ref="AB69:AB132" si="17">1/(1+EXP(-$AI$5-MMULT(N69:W69,$AI$6:$AI$15)))</f>
        <v>0.80427056139988107</v>
      </c>
      <c r="AC69" s="106">
        <f t="shared" ref="AC69:AC132" si="18">Z69*AB69</f>
        <v>0.80427056139988107</v>
      </c>
      <c r="AD69" s="108">
        <f t="shared" ref="AD69:AD132" si="19">Z69-AC69</f>
        <v>0.19572943860011893</v>
      </c>
      <c r="AE69" s="106">
        <f t="shared" ref="AE69:AE132" si="20">IFERROR(Z69*(AA69*LN(AB69)+(1-AA69)*LN(1-AB69)),0)</f>
        <v>-0.21781954725896044</v>
      </c>
      <c r="AF69" s="108">
        <f t="shared" ref="AF69:AF132" si="21">100*IF(AB69&gt;=$BC$10,X69/Z69,Y69/Z69)</f>
        <v>100</v>
      </c>
      <c r="AG69" s="80">
        <f t="shared" ref="AG69:AG132" si="22">IFERROR((X69-AC69)^2/AC69+(Y69-AD69)^2/AD69,0)</f>
        <v>0.24336267917035298</v>
      </c>
      <c r="BG69">
        <v>0.6344732194341054</v>
      </c>
      <c r="BH69">
        <v>0</v>
      </c>
      <c r="BI69">
        <v>1</v>
      </c>
      <c r="BJ69" s="80">
        <f t="shared" si="13"/>
        <v>36</v>
      </c>
      <c r="BK69" s="80">
        <f t="shared" si="14"/>
        <v>29</v>
      </c>
      <c r="BL69" s="80">
        <f t="shared" ref="BL69:BL132" si="23">1-BJ69/BJ$154</f>
        <v>0.33333333333333337</v>
      </c>
      <c r="BM69" s="80">
        <f t="shared" ref="BM69:BM132" si="24">1-BK69/BK$154</f>
        <v>0.69791666666666674</v>
      </c>
      <c r="BN69" s="80">
        <f t="shared" ref="BN69:BN132" si="25">(BL69-BL70)*BM69</f>
        <v>0</v>
      </c>
    </row>
    <row r="70" spans="1:66" ht="15.75" x14ac:dyDescent="0.5">
      <c r="A70" s="83">
        <v>11.6</v>
      </c>
      <c r="B70" s="82">
        <v>55</v>
      </c>
      <c r="C70" s="84">
        <v>0.73899999999999999</v>
      </c>
      <c r="D70" s="82">
        <v>146</v>
      </c>
      <c r="E70" s="82">
        <v>3</v>
      </c>
      <c r="F70" s="29">
        <v>1</v>
      </c>
      <c r="G70" s="82">
        <v>43</v>
      </c>
      <c r="H70" s="82">
        <v>11</v>
      </c>
      <c r="I70" s="80">
        <v>0</v>
      </c>
      <c r="J70" s="30">
        <v>175</v>
      </c>
      <c r="K70" s="82">
        <v>1</v>
      </c>
      <c r="N70">
        <v>10.4</v>
      </c>
      <c r="O70">
        <v>51</v>
      </c>
      <c r="P70">
        <v>0.63600000000000001</v>
      </c>
      <c r="Q70">
        <v>118</v>
      </c>
      <c r="R70">
        <v>3</v>
      </c>
      <c r="S70">
        <v>0</v>
      </c>
      <c r="T70">
        <v>32</v>
      </c>
      <c r="U70">
        <v>10</v>
      </c>
      <c r="V70">
        <v>1</v>
      </c>
      <c r="W70">
        <v>180</v>
      </c>
      <c r="X70" s="106">
        <v>1</v>
      </c>
      <c r="Y70" s="107">
        <v>0</v>
      </c>
      <c r="Z70" s="108">
        <f t="shared" si="15"/>
        <v>1</v>
      </c>
      <c r="AA70" s="80">
        <f t="shared" si="16"/>
        <v>1</v>
      </c>
      <c r="AB70" s="80">
        <f t="shared" si="17"/>
        <v>0.61658148123680379</v>
      </c>
      <c r="AC70" s="106">
        <f t="shared" si="18"/>
        <v>0.61658148123680379</v>
      </c>
      <c r="AD70" s="108">
        <f t="shared" si="19"/>
        <v>0.38341851876319621</v>
      </c>
      <c r="AE70" s="106">
        <f t="shared" si="20"/>
        <v>-0.48356479765479521</v>
      </c>
      <c r="AF70" s="108">
        <f t="shared" si="21"/>
        <v>100</v>
      </c>
      <c r="AG70" s="80">
        <f t="shared" si="22"/>
        <v>0.62184566100508754</v>
      </c>
      <c r="BG70">
        <v>0.63492674561177542</v>
      </c>
      <c r="BH70">
        <v>0</v>
      </c>
      <c r="BI70">
        <v>1</v>
      </c>
      <c r="BJ70" s="80">
        <f t="shared" ref="BJ70:BJ133" si="26">BJ69+BH70</f>
        <v>36</v>
      </c>
      <c r="BK70" s="80">
        <f t="shared" ref="BK70:BK133" si="27">BK69+BI70</f>
        <v>30</v>
      </c>
      <c r="BL70" s="80">
        <f t="shared" si="23"/>
        <v>0.33333333333333337</v>
      </c>
      <c r="BM70" s="80">
        <f t="shared" si="24"/>
        <v>0.6875</v>
      </c>
      <c r="BN70" s="80">
        <f t="shared" si="25"/>
        <v>1.2731481481481538E-2</v>
      </c>
    </row>
    <row r="71" spans="1:66" ht="15.75" x14ac:dyDescent="0.5">
      <c r="A71" s="83">
        <v>11.8</v>
      </c>
      <c r="B71" s="82">
        <v>56</v>
      </c>
      <c r="C71" s="84">
        <v>1.1419999999999999</v>
      </c>
      <c r="D71" s="82">
        <v>199</v>
      </c>
      <c r="E71" s="82">
        <v>2</v>
      </c>
      <c r="F71" s="29">
        <v>1</v>
      </c>
      <c r="G71" s="82">
        <v>35</v>
      </c>
      <c r="H71" s="82">
        <v>8</v>
      </c>
      <c r="I71" s="80">
        <v>0</v>
      </c>
      <c r="J71" s="30">
        <v>170</v>
      </c>
      <c r="K71" s="82">
        <v>1</v>
      </c>
      <c r="N71">
        <v>10.4</v>
      </c>
      <c r="O71">
        <v>53</v>
      </c>
      <c r="P71">
        <v>1.3149999999999999</v>
      </c>
      <c r="Q71">
        <v>69</v>
      </c>
      <c r="R71">
        <v>1</v>
      </c>
      <c r="S71">
        <v>1</v>
      </c>
      <c r="T71">
        <v>35</v>
      </c>
      <c r="U71">
        <v>9</v>
      </c>
      <c r="V71">
        <v>0</v>
      </c>
      <c r="W71">
        <v>189</v>
      </c>
      <c r="X71" s="106">
        <v>1</v>
      </c>
      <c r="Y71" s="107">
        <v>0</v>
      </c>
      <c r="Z71" s="108">
        <f t="shared" si="15"/>
        <v>1</v>
      </c>
      <c r="AA71" s="80">
        <f t="shared" si="16"/>
        <v>1</v>
      </c>
      <c r="AB71" s="80">
        <f t="shared" si="17"/>
        <v>0.66311104080966832</v>
      </c>
      <c r="AC71" s="106">
        <f t="shared" si="18"/>
        <v>0.66311104080966832</v>
      </c>
      <c r="AD71" s="108">
        <f t="shared" si="19"/>
        <v>0.33688895919033168</v>
      </c>
      <c r="AE71" s="106">
        <f t="shared" si="20"/>
        <v>-0.41081282045235662</v>
      </c>
      <c r="AF71" s="108">
        <f t="shared" si="21"/>
        <v>100</v>
      </c>
      <c r="AG71" s="80">
        <f t="shared" si="22"/>
        <v>0.50804305532145166</v>
      </c>
      <c r="BG71">
        <v>0.64167640817326155</v>
      </c>
      <c r="BH71">
        <v>1</v>
      </c>
      <c r="BI71">
        <v>0</v>
      </c>
      <c r="BJ71" s="80">
        <f t="shared" si="26"/>
        <v>37</v>
      </c>
      <c r="BK71" s="80">
        <f t="shared" si="27"/>
        <v>30</v>
      </c>
      <c r="BL71" s="80">
        <f t="shared" si="23"/>
        <v>0.31481481481481477</v>
      </c>
      <c r="BM71" s="80">
        <f t="shared" si="24"/>
        <v>0.6875</v>
      </c>
      <c r="BN71" s="80">
        <f t="shared" si="25"/>
        <v>1.2731481481481462E-2</v>
      </c>
    </row>
    <row r="72" spans="1:66" ht="15.75" x14ac:dyDescent="0.5">
      <c r="A72" s="83">
        <v>12.4</v>
      </c>
      <c r="B72" s="82">
        <v>57</v>
      </c>
      <c r="C72" s="84">
        <v>1.476</v>
      </c>
      <c r="D72" s="82">
        <v>171</v>
      </c>
      <c r="E72" s="82">
        <v>1</v>
      </c>
      <c r="F72" s="29">
        <v>0</v>
      </c>
      <c r="G72" s="82">
        <v>28</v>
      </c>
      <c r="H72" s="82">
        <v>8</v>
      </c>
      <c r="I72" s="80">
        <v>1</v>
      </c>
      <c r="J72" s="30">
        <v>181</v>
      </c>
      <c r="K72" s="82">
        <v>1</v>
      </c>
      <c r="N72">
        <v>10.5</v>
      </c>
      <c r="O72">
        <v>58</v>
      </c>
      <c r="P72">
        <v>0.16700000000000001</v>
      </c>
      <c r="Q72">
        <v>81</v>
      </c>
      <c r="R72">
        <v>1</v>
      </c>
      <c r="S72">
        <v>0</v>
      </c>
      <c r="T72">
        <v>39</v>
      </c>
      <c r="U72">
        <v>10</v>
      </c>
      <c r="V72">
        <v>0</v>
      </c>
      <c r="W72">
        <v>188</v>
      </c>
      <c r="X72" s="106">
        <v>0</v>
      </c>
      <c r="Y72" s="107">
        <v>1</v>
      </c>
      <c r="Z72" s="108">
        <f t="shared" si="15"/>
        <v>1</v>
      </c>
      <c r="AA72" s="80">
        <f t="shared" si="16"/>
        <v>0</v>
      </c>
      <c r="AB72" s="80">
        <f t="shared" si="17"/>
        <v>0.62663731587821736</v>
      </c>
      <c r="AC72" s="106">
        <f t="shared" si="18"/>
        <v>0.62663731587821736</v>
      </c>
      <c r="AD72" s="108">
        <f t="shared" si="19"/>
        <v>0.37336268412178264</v>
      </c>
      <c r="AE72" s="106">
        <f t="shared" si="20"/>
        <v>-0.98520498826800762</v>
      </c>
      <c r="AF72" s="108">
        <f t="shared" si="21"/>
        <v>0</v>
      </c>
      <c r="AG72" s="80">
        <f t="shared" si="22"/>
        <v>1.6783608607062139</v>
      </c>
      <c r="BG72">
        <v>0.64768896038695012</v>
      </c>
      <c r="BH72">
        <v>1</v>
      </c>
      <c r="BI72">
        <v>0</v>
      </c>
      <c r="BJ72" s="80">
        <f t="shared" si="26"/>
        <v>38</v>
      </c>
      <c r="BK72" s="80">
        <f t="shared" si="27"/>
        <v>30</v>
      </c>
      <c r="BL72" s="80">
        <f t="shared" si="23"/>
        <v>0.29629629629629628</v>
      </c>
      <c r="BM72" s="80">
        <f t="shared" si="24"/>
        <v>0.6875</v>
      </c>
      <c r="BN72" s="80">
        <f t="shared" si="25"/>
        <v>0</v>
      </c>
    </row>
    <row r="73" spans="1:66" ht="15.75" x14ac:dyDescent="0.5">
      <c r="A73" s="83">
        <v>8.1</v>
      </c>
      <c r="B73" s="82">
        <v>79</v>
      </c>
      <c r="C73" s="84">
        <v>0.54600000000000004</v>
      </c>
      <c r="D73" s="82">
        <v>122</v>
      </c>
      <c r="E73" s="82">
        <v>4</v>
      </c>
      <c r="F73" s="29">
        <v>0</v>
      </c>
      <c r="G73" s="82">
        <v>56</v>
      </c>
      <c r="H73" s="82">
        <v>3</v>
      </c>
      <c r="I73" s="80">
        <v>0</v>
      </c>
      <c r="J73" s="30">
        <v>170</v>
      </c>
      <c r="K73" s="82">
        <v>1</v>
      </c>
      <c r="N73">
        <v>10.5</v>
      </c>
      <c r="O73">
        <v>60</v>
      </c>
      <c r="P73">
        <v>0.81299999999999994</v>
      </c>
      <c r="Q73">
        <v>101</v>
      </c>
      <c r="R73">
        <v>3</v>
      </c>
      <c r="S73">
        <v>0</v>
      </c>
      <c r="T73">
        <v>44</v>
      </c>
      <c r="U73">
        <v>8</v>
      </c>
      <c r="V73">
        <v>0</v>
      </c>
      <c r="W73">
        <v>177</v>
      </c>
      <c r="X73" s="106">
        <v>1</v>
      </c>
      <c r="Y73" s="107">
        <v>0</v>
      </c>
      <c r="Z73" s="108">
        <f t="shared" si="15"/>
        <v>1</v>
      </c>
      <c r="AA73" s="80">
        <f t="shared" si="16"/>
        <v>1</v>
      </c>
      <c r="AB73" s="80">
        <f t="shared" si="17"/>
        <v>0.63051863806255981</v>
      </c>
      <c r="AC73" s="106">
        <f t="shared" si="18"/>
        <v>0.63051863806255981</v>
      </c>
      <c r="AD73" s="108">
        <f t="shared" si="19"/>
        <v>0.36948136193744019</v>
      </c>
      <c r="AE73" s="106">
        <f t="shared" si="20"/>
        <v>-0.46121256324871307</v>
      </c>
      <c r="AF73" s="108">
        <f t="shared" si="21"/>
        <v>100</v>
      </c>
      <c r="AG73" s="80">
        <f t="shared" si="22"/>
        <v>0.58599593990238297</v>
      </c>
      <c r="BG73">
        <v>0.64965388616892994</v>
      </c>
      <c r="BH73">
        <v>0</v>
      </c>
      <c r="BI73">
        <v>1</v>
      </c>
      <c r="BJ73" s="80">
        <f t="shared" si="26"/>
        <v>38</v>
      </c>
      <c r="BK73" s="80">
        <f t="shared" si="27"/>
        <v>31</v>
      </c>
      <c r="BL73" s="80">
        <f t="shared" si="23"/>
        <v>0.29629629629629628</v>
      </c>
      <c r="BM73" s="80">
        <f t="shared" si="24"/>
        <v>0.67708333333333326</v>
      </c>
      <c r="BN73" s="80">
        <f t="shared" si="25"/>
        <v>0</v>
      </c>
    </row>
    <row r="74" spans="1:66" ht="15.75" x14ac:dyDescent="0.5">
      <c r="A74" s="83">
        <v>9.5</v>
      </c>
      <c r="B74" s="82">
        <v>53</v>
      </c>
      <c r="C74" s="84">
        <v>1.2949999999999999</v>
      </c>
      <c r="D74" s="82">
        <v>110</v>
      </c>
      <c r="E74" s="82">
        <v>1</v>
      </c>
      <c r="F74" s="29">
        <v>0</v>
      </c>
      <c r="G74" s="82">
        <v>40</v>
      </c>
      <c r="H74" s="82">
        <v>8</v>
      </c>
      <c r="I74" s="80">
        <v>1</v>
      </c>
      <c r="J74" s="30">
        <v>182</v>
      </c>
      <c r="K74" s="82">
        <v>1</v>
      </c>
      <c r="N74">
        <v>10.5</v>
      </c>
      <c r="O74">
        <v>65</v>
      </c>
      <c r="P74">
        <v>0.59</v>
      </c>
      <c r="Q74">
        <v>121</v>
      </c>
      <c r="R74">
        <v>3</v>
      </c>
      <c r="S74">
        <v>1</v>
      </c>
      <c r="T74">
        <v>32</v>
      </c>
      <c r="U74">
        <v>10</v>
      </c>
      <c r="V74">
        <v>0</v>
      </c>
      <c r="W74">
        <v>181</v>
      </c>
      <c r="X74" s="106">
        <v>1</v>
      </c>
      <c r="Y74" s="107">
        <v>0</v>
      </c>
      <c r="Z74" s="108">
        <f t="shared" si="15"/>
        <v>1</v>
      </c>
      <c r="AA74" s="80">
        <f t="shared" si="16"/>
        <v>1</v>
      </c>
      <c r="AB74" s="80">
        <f t="shared" si="17"/>
        <v>0.89007866524120871</v>
      </c>
      <c r="AC74" s="106">
        <f t="shared" si="18"/>
        <v>0.89007866524120871</v>
      </c>
      <c r="AD74" s="108">
        <f t="shared" si="19"/>
        <v>0.10992133475879129</v>
      </c>
      <c r="AE74" s="106">
        <f t="shared" si="20"/>
        <v>-0.11644543225046236</v>
      </c>
      <c r="AF74" s="108">
        <f t="shared" si="21"/>
        <v>100</v>
      </c>
      <c r="AG74" s="80">
        <f t="shared" si="22"/>
        <v>0.12349620213512581</v>
      </c>
      <c r="BG74">
        <v>0.65002041184018589</v>
      </c>
      <c r="BH74">
        <v>0</v>
      </c>
      <c r="BI74">
        <v>1</v>
      </c>
      <c r="BJ74" s="80">
        <f t="shared" si="26"/>
        <v>38</v>
      </c>
      <c r="BK74" s="80">
        <f t="shared" si="27"/>
        <v>32</v>
      </c>
      <c r="BL74" s="80">
        <f t="shared" si="23"/>
        <v>0.29629629629629628</v>
      </c>
      <c r="BM74" s="80">
        <f t="shared" si="24"/>
        <v>0.66666666666666674</v>
      </c>
      <c r="BN74" s="80">
        <f t="shared" si="25"/>
        <v>1.2345679012345661E-2</v>
      </c>
    </row>
    <row r="75" spans="1:66" ht="15.75" x14ac:dyDescent="0.5">
      <c r="A75" s="83">
        <v>8.4</v>
      </c>
      <c r="B75" s="82">
        <v>47</v>
      </c>
      <c r="C75" s="84">
        <v>1.512</v>
      </c>
      <c r="D75" s="82">
        <v>73</v>
      </c>
      <c r="E75" s="82">
        <v>0</v>
      </c>
      <c r="F75" s="29">
        <v>1</v>
      </c>
      <c r="G75" s="82">
        <v>31</v>
      </c>
      <c r="H75" s="82">
        <v>7</v>
      </c>
      <c r="I75" s="80">
        <v>1</v>
      </c>
      <c r="J75" s="30">
        <v>180</v>
      </c>
      <c r="K75" s="82">
        <v>0</v>
      </c>
      <c r="N75">
        <v>10.6</v>
      </c>
      <c r="O75">
        <v>51</v>
      </c>
      <c r="P75">
        <v>1.155</v>
      </c>
      <c r="Q75">
        <v>132</v>
      </c>
      <c r="R75">
        <v>2</v>
      </c>
      <c r="S75">
        <v>1</v>
      </c>
      <c r="T75">
        <v>35</v>
      </c>
      <c r="U75">
        <v>1</v>
      </c>
      <c r="V75">
        <v>0</v>
      </c>
      <c r="W75">
        <v>181</v>
      </c>
      <c r="X75" s="106">
        <v>0</v>
      </c>
      <c r="Y75" s="107">
        <v>1</v>
      </c>
      <c r="Z75" s="108">
        <f t="shared" si="15"/>
        <v>1</v>
      </c>
      <c r="AA75" s="80">
        <f t="shared" si="16"/>
        <v>0</v>
      </c>
      <c r="AB75" s="80">
        <f t="shared" si="17"/>
        <v>0.48608472465311825</v>
      </c>
      <c r="AC75" s="106">
        <f t="shared" si="18"/>
        <v>0.48608472465311825</v>
      </c>
      <c r="AD75" s="108">
        <f t="shared" si="19"/>
        <v>0.51391527534688175</v>
      </c>
      <c r="AE75" s="106">
        <f t="shared" si="20"/>
        <v>-0.66569686106906445</v>
      </c>
      <c r="AF75" s="108">
        <f t="shared" si="21"/>
        <v>100</v>
      </c>
      <c r="AG75" s="80">
        <f t="shared" si="22"/>
        <v>0.94584603332722783</v>
      </c>
      <c r="BG75">
        <v>0.65210324117048291</v>
      </c>
      <c r="BH75">
        <v>1</v>
      </c>
      <c r="BI75">
        <v>0</v>
      </c>
      <c r="BJ75" s="80">
        <f t="shared" si="26"/>
        <v>39</v>
      </c>
      <c r="BK75" s="80">
        <f t="shared" si="27"/>
        <v>32</v>
      </c>
      <c r="BL75" s="80">
        <f t="shared" si="23"/>
        <v>0.27777777777777779</v>
      </c>
      <c r="BM75" s="80">
        <f t="shared" si="24"/>
        <v>0.66666666666666674</v>
      </c>
      <c r="BN75" s="80">
        <f t="shared" si="25"/>
        <v>0</v>
      </c>
    </row>
    <row r="76" spans="1:66" ht="15.75" x14ac:dyDescent="0.5">
      <c r="A76" s="83">
        <v>9</v>
      </c>
      <c r="B76" s="82">
        <v>39</v>
      </c>
      <c r="C76" s="84">
        <v>0.10299999999999999</v>
      </c>
      <c r="D76" s="82">
        <v>89</v>
      </c>
      <c r="E76" s="82">
        <v>5</v>
      </c>
      <c r="F76" s="29">
        <v>0</v>
      </c>
      <c r="G76" s="82">
        <v>40</v>
      </c>
      <c r="H76" s="82">
        <v>20</v>
      </c>
      <c r="I76" s="80">
        <v>1</v>
      </c>
      <c r="J76" s="30">
        <v>176</v>
      </c>
      <c r="K76" s="82">
        <v>1</v>
      </c>
      <c r="N76">
        <v>10.7</v>
      </c>
      <c r="O76">
        <v>53</v>
      </c>
      <c r="P76">
        <v>1.018</v>
      </c>
      <c r="Q76">
        <v>134</v>
      </c>
      <c r="R76">
        <v>1</v>
      </c>
      <c r="S76">
        <v>1</v>
      </c>
      <c r="T76">
        <v>36</v>
      </c>
      <c r="U76">
        <v>10</v>
      </c>
      <c r="V76">
        <v>0</v>
      </c>
      <c r="W76">
        <v>182</v>
      </c>
      <c r="X76" s="106">
        <v>0</v>
      </c>
      <c r="Y76" s="107">
        <v>1</v>
      </c>
      <c r="Z76" s="108">
        <f t="shared" si="15"/>
        <v>1</v>
      </c>
      <c r="AA76" s="80">
        <f t="shared" si="16"/>
        <v>0</v>
      </c>
      <c r="AB76" s="80">
        <f t="shared" si="17"/>
        <v>0.68127590956136153</v>
      </c>
      <c r="AC76" s="106">
        <f t="shared" si="18"/>
        <v>0.68127590956136153</v>
      </c>
      <c r="AD76" s="108">
        <f t="shared" si="19"/>
        <v>0.31872409043863847</v>
      </c>
      <c r="AE76" s="106">
        <f t="shared" si="20"/>
        <v>-1.1434294707116865</v>
      </c>
      <c r="AF76" s="108">
        <f t="shared" si="21"/>
        <v>0</v>
      </c>
      <c r="AG76" s="80">
        <f t="shared" si="22"/>
        <v>2.1375099341369754</v>
      </c>
      <c r="BG76">
        <v>0.65627303008750371</v>
      </c>
      <c r="BH76">
        <v>0</v>
      </c>
      <c r="BI76">
        <v>1</v>
      </c>
      <c r="BJ76" s="80">
        <f t="shared" si="26"/>
        <v>39</v>
      </c>
      <c r="BK76" s="80">
        <f t="shared" si="27"/>
        <v>33</v>
      </c>
      <c r="BL76" s="80">
        <f t="shared" si="23"/>
        <v>0.27777777777777779</v>
      </c>
      <c r="BM76" s="80">
        <f t="shared" si="24"/>
        <v>0.65625</v>
      </c>
      <c r="BN76" s="80">
        <f t="shared" si="25"/>
        <v>1.2152777777777759E-2</v>
      </c>
    </row>
    <row r="77" spans="1:66" ht="15.75" x14ac:dyDescent="0.5">
      <c r="A77" s="83">
        <v>15.5</v>
      </c>
      <c r="B77" s="82">
        <v>75</v>
      </c>
      <c r="C77" s="84">
        <v>0.185</v>
      </c>
      <c r="D77" s="82">
        <v>166</v>
      </c>
      <c r="E77" s="82">
        <v>5</v>
      </c>
      <c r="F77" s="29">
        <v>0</v>
      </c>
      <c r="G77" s="82">
        <v>29</v>
      </c>
      <c r="H77" s="82">
        <v>15</v>
      </c>
      <c r="I77" s="80">
        <v>1</v>
      </c>
      <c r="J77" s="30">
        <v>187</v>
      </c>
      <c r="K77" s="82">
        <v>0</v>
      </c>
      <c r="N77">
        <v>10.7</v>
      </c>
      <c r="O77">
        <v>62</v>
      </c>
      <c r="P77">
        <v>0.879</v>
      </c>
      <c r="Q77">
        <v>118</v>
      </c>
      <c r="R77">
        <v>3</v>
      </c>
      <c r="S77">
        <v>1</v>
      </c>
      <c r="T77">
        <v>31</v>
      </c>
      <c r="U77">
        <v>10</v>
      </c>
      <c r="V77">
        <v>1</v>
      </c>
      <c r="W77">
        <v>180</v>
      </c>
      <c r="X77" s="106">
        <v>0</v>
      </c>
      <c r="Y77" s="107">
        <v>1</v>
      </c>
      <c r="Z77" s="108">
        <f t="shared" si="15"/>
        <v>1</v>
      </c>
      <c r="AA77" s="80">
        <f t="shared" si="16"/>
        <v>0</v>
      </c>
      <c r="AB77" s="80">
        <f t="shared" si="17"/>
        <v>0.64768896038695012</v>
      </c>
      <c r="AC77" s="106">
        <f t="shared" si="18"/>
        <v>0.64768896038695012</v>
      </c>
      <c r="AD77" s="108">
        <f t="shared" si="19"/>
        <v>0.35231103961304988</v>
      </c>
      <c r="AE77" s="106">
        <f t="shared" si="20"/>
        <v>-1.0432408582955022</v>
      </c>
      <c r="AF77" s="108">
        <f t="shared" si="21"/>
        <v>0</v>
      </c>
      <c r="AG77" s="80">
        <f t="shared" si="22"/>
        <v>1.838400979709065</v>
      </c>
      <c r="BG77">
        <v>0.65694875674733388</v>
      </c>
      <c r="BH77">
        <v>1</v>
      </c>
      <c r="BI77">
        <v>0</v>
      </c>
      <c r="BJ77" s="80">
        <f t="shared" si="26"/>
        <v>40</v>
      </c>
      <c r="BK77" s="80">
        <f t="shared" si="27"/>
        <v>33</v>
      </c>
      <c r="BL77" s="80">
        <f t="shared" si="23"/>
        <v>0.2592592592592593</v>
      </c>
      <c r="BM77" s="80">
        <f t="shared" si="24"/>
        <v>0.65625</v>
      </c>
      <c r="BN77" s="80">
        <f t="shared" si="25"/>
        <v>0</v>
      </c>
    </row>
    <row r="78" spans="1:66" ht="15.75" x14ac:dyDescent="0.5">
      <c r="A78" s="83">
        <v>10.4</v>
      </c>
      <c r="B78" s="82">
        <v>51</v>
      </c>
      <c r="C78" s="84">
        <v>0.63600000000000001</v>
      </c>
      <c r="D78" s="82">
        <v>118</v>
      </c>
      <c r="E78" s="82">
        <v>3</v>
      </c>
      <c r="F78" s="29">
        <v>0</v>
      </c>
      <c r="G78" s="82">
        <v>32</v>
      </c>
      <c r="H78" s="82">
        <v>10</v>
      </c>
      <c r="I78" s="80">
        <v>1</v>
      </c>
      <c r="J78" s="30">
        <v>180</v>
      </c>
      <c r="K78" s="82">
        <v>1</v>
      </c>
      <c r="N78">
        <v>10.9</v>
      </c>
      <c r="O78">
        <v>56</v>
      </c>
      <c r="P78">
        <v>1.9990000000000001</v>
      </c>
      <c r="Q78">
        <v>75</v>
      </c>
      <c r="R78">
        <v>0</v>
      </c>
      <c r="S78">
        <v>1</v>
      </c>
      <c r="T78">
        <v>49</v>
      </c>
      <c r="U78">
        <v>7</v>
      </c>
      <c r="V78">
        <v>0</v>
      </c>
      <c r="W78">
        <v>189</v>
      </c>
      <c r="X78" s="106">
        <v>0</v>
      </c>
      <c r="Y78" s="107">
        <v>1</v>
      </c>
      <c r="Z78" s="108">
        <f t="shared" si="15"/>
        <v>1</v>
      </c>
      <c r="AA78" s="80">
        <f t="shared" si="16"/>
        <v>0</v>
      </c>
      <c r="AB78" s="80">
        <f t="shared" si="17"/>
        <v>0.2891538601688185</v>
      </c>
      <c r="AC78" s="106">
        <f t="shared" si="18"/>
        <v>0.2891538601688185</v>
      </c>
      <c r="AD78" s="108">
        <f t="shared" si="19"/>
        <v>0.7108461398311815</v>
      </c>
      <c r="AE78" s="106">
        <f t="shared" si="20"/>
        <v>-0.3412992722715345</v>
      </c>
      <c r="AF78" s="108">
        <f t="shared" si="21"/>
        <v>100</v>
      </c>
      <c r="AG78" s="80">
        <f t="shared" si="22"/>
        <v>0.40677418637666024</v>
      </c>
      <c r="BG78">
        <v>0.65783054210721192</v>
      </c>
      <c r="BH78">
        <v>0</v>
      </c>
      <c r="BI78">
        <v>1</v>
      </c>
      <c r="BJ78" s="80">
        <f t="shared" si="26"/>
        <v>40</v>
      </c>
      <c r="BK78" s="80">
        <f t="shared" si="27"/>
        <v>34</v>
      </c>
      <c r="BL78" s="80">
        <f t="shared" si="23"/>
        <v>0.2592592592592593</v>
      </c>
      <c r="BM78" s="80">
        <f t="shared" si="24"/>
        <v>0.64583333333333326</v>
      </c>
      <c r="BN78" s="80">
        <f t="shared" si="25"/>
        <v>0</v>
      </c>
    </row>
    <row r="79" spans="1:66" ht="15.75" x14ac:dyDescent="0.5">
      <c r="A79" s="83">
        <v>12.7</v>
      </c>
      <c r="B79" s="82">
        <v>51</v>
      </c>
      <c r="C79" s="84">
        <v>0.17199999999999999</v>
      </c>
      <c r="D79" s="82">
        <v>117</v>
      </c>
      <c r="E79" s="82">
        <v>5</v>
      </c>
      <c r="F79" s="29">
        <v>1</v>
      </c>
      <c r="G79" s="82">
        <v>33</v>
      </c>
      <c r="H79" s="82">
        <v>11</v>
      </c>
      <c r="I79" s="80">
        <v>0</v>
      </c>
      <c r="J79" s="30">
        <v>184</v>
      </c>
      <c r="K79" s="82">
        <v>1</v>
      </c>
      <c r="N79">
        <v>11</v>
      </c>
      <c r="O79">
        <v>51</v>
      </c>
      <c r="P79">
        <v>1.0840000000000001</v>
      </c>
      <c r="Q79">
        <v>181</v>
      </c>
      <c r="R79">
        <v>2</v>
      </c>
      <c r="S79">
        <v>1</v>
      </c>
      <c r="T79">
        <v>53</v>
      </c>
      <c r="U79">
        <v>9</v>
      </c>
      <c r="V79">
        <v>0</v>
      </c>
      <c r="W79">
        <v>170</v>
      </c>
      <c r="X79" s="106">
        <v>0</v>
      </c>
      <c r="Y79" s="107">
        <v>1</v>
      </c>
      <c r="Z79" s="108">
        <f t="shared" si="15"/>
        <v>1</v>
      </c>
      <c r="AA79" s="80">
        <f t="shared" si="16"/>
        <v>0</v>
      </c>
      <c r="AB79" s="80">
        <f t="shared" si="17"/>
        <v>0.23421959940541739</v>
      </c>
      <c r="AC79" s="106">
        <f t="shared" si="18"/>
        <v>0.23421959940541739</v>
      </c>
      <c r="AD79" s="108">
        <f t="shared" si="19"/>
        <v>0.76578040059458263</v>
      </c>
      <c r="AE79" s="106">
        <f t="shared" si="20"/>
        <v>-0.2668598336399472</v>
      </c>
      <c r="AF79" s="108">
        <f t="shared" si="21"/>
        <v>100</v>
      </c>
      <c r="AG79" s="80">
        <f t="shared" si="22"/>
        <v>0.30585739622424379</v>
      </c>
      <c r="BG79">
        <v>0.66311104080966832</v>
      </c>
      <c r="BH79">
        <v>0</v>
      </c>
      <c r="BI79">
        <v>1</v>
      </c>
      <c r="BJ79" s="80">
        <f t="shared" si="26"/>
        <v>40</v>
      </c>
      <c r="BK79" s="80">
        <f t="shared" si="27"/>
        <v>35</v>
      </c>
      <c r="BL79" s="80">
        <f t="shared" si="23"/>
        <v>0.2592592592592593</v>
      </c>
      <c r="BM79" s="80">
        <f t="shared" si="24"/>
        <v>0.63541666666666674</v>
      </c>
      <c r="BN79" s="80">
        <f t="shared" si="25"/>
        <v>0</v>
      </c>
    </row>
    <row r="80" spans="1:66" ht="15.75" x14ac:dyDescent="0.5">
      <c r="A80" s="83">
        <v>14</v>
      </c>
      <c r="B80" s="82">
        <v>74</v>
      </c>
      <c r="C80" s="84">
        <v>4.3999999999999997E-2</v>
      </c>
      <c r="D80" s="82">
        <v>175</v>
      </c>
      <c r="E80" s="82">
        <v>3</v>
      </c>
      <c r="F80" s="29">
        <v>1</v>
      </c>
      <c r="G80" s="82">
        <v>39</v>
      </c>
      <c r="H80" s="82">
        <v>7</v>
      </c>
      <c r="I80" s="80">
        <v>0</v>
      </c>
      <c r="J80" s="30">
        <v>187</v>
      </c>
      <c r="K80" s="82">
        <v>1</v>
      </c>
      <c r="N80">
        <v>11.1</v>
      </c>
      <c r="O80">
        <v>65</v>
      </c>
      <c r="P80">
        <v>0.159</v>
      </c>
      <c r="Q80">
        <v>144</v>
      </c>
      <c r="R80">
        <v>2</v>
      </c>
      <c r="S80">
        <v>1</v>
      </c>
      <c r="T80">
        <v>47</v>
      </c>
      <c r="U80">
        <v>14</v>
      </c>
      <c r="V80">
        <v>1</v>
      </c>
      <c r="W80">
        <v>174</v>
      </c>
      <c r="X80" s="106">
        <v>0</v>
      </c>
      <c r="Y80" s="107">
        <v>1</v>
      </c>
      <c r="Z80" s="108">
        <f t="shared" si="15"/>
        <v>1</v>
      </c>
      <c r="AA80" s="80">
        <f t="shared" si="16"/>
        <v>0</v>
      </c>
      <c r="AB80" s="80">
        <f t="shared" si="17"/>
        <v>0.18471675236519725</v>
      </c>
      <c r="AC80" s="106">
        <f t="shared" si="18"/>
        <v>0.18471675236519725</v>
      </c>
      <c r="AD80" s="108">
        <f t="shared" si="19"/>
        <v>0.81528324763480275</v>
      </c>
      <c r="AE80" s="106">
        <f t="shared" si="20"/>
        <v>-0.20421968301020446</v>
      </c>
      <c r="AF80" s="108">
        <f t="shared" si="21"/>
        <v>100</v>
      </c>
      <c r="AG80" s="80">
        <f t="shared" si="22"/>
        <v>0.22656757991909474</v>
      </c>
      <c r="BG80">
        <v>0.66522332040720245</v>
      </c>
      <c r="BH80">
        <v>0</v>
      </c>
      <c r="BI80">
        <v>1</v>
      </c>
      <c r="BJ80" s="80">
        <f t="shared" si="26"/>
        <v>40</v>
      </c>
      <c r="BK80" s="80">
        <f t="shared" si="27"/>
        <v>36</v>
      </c>
      <c r="BL80" s="80">
        <f t="shared" si="23"/>
        <v>0.2592592592592593</v>
      </c>
      <c r="BM80" s="80">
        <f t="shared" si="24"/>
        <v>0.625</v>
      </c>
      <c r="BN80" s="80">
        <f t="shared" si="25"/>
        <v>0</v>
      </c>
    </row>
    <row r="81" spans="1:66" ht="15.75" x14ac:dyDescent="0.5">
      <c r="A81" s="83">
        <v>9.4</v>
      </c>
      <c r="B81" s="82">
        <v>50</v>
      </c>
      <c r="C81" s="84">
        <v>1.5449999999999999</v>
      </c>
      <c r="D81" s="82">
        <v>102</v>
      </c>
      <c r="E81" s="82">
        <v>3</v>
      </c>
      <c r="F81" s="29">
        <v>0</v>
      </c>
      <c r="G81" s="82">
        <v>41</v>
      </c>
      <c r="H81" s="82">
        <v>10</v>
      </c>
      <c r="I81" s="80">
        <v>1</v>
      </c>
      <c r="J81" s="30">
        <v>169</v>
      </c>
      <c r="K81" s="82">
        <v>1</v>
      </c>
      <c r="N81">
        <v>11.1</v>
      </c>
      <c r="O81">
        <v>70</v>
      </c>
      <c r="P81">
        <v>0.40799999999999997</v>
      </c>
      <c r="Q81">
        <v>175</v>
      </c>
      <c r="R81">
        <v>2</v>
      </c>
      <c r="S81">
        <v>0</v>
      </c>
      <c r="T81">
        <v>42</v>
      </c>
      <c r="U81">
        <v>7</v>
      </c>
      <c r="V81">
        <v>0</v>
      </c>
      <c r="W81">
        <v>168</v>
      </c>
      <c r="X81" s="106">
        <v>0</v>
      </c>
      <c r="Y81" s="107">
        <v>1</v>
      </c>
      <c r="Z81" s="108">
        <f t="shared" si="15"/>
        <v>1</v>
      </c>
      <c r="AA81" s="80">
        <f t="shared" si="16"/>
        <v>0</v>
      </c>
      <c r="AB81" s="80">
        <f t="shared" si="17"/>
        <v>0.65210324117048291</v>
      </c>
      <c r="AC81" s="106">
        <f t="shared" si="18"/>
        <v>0.65210324117048291</v>
      </c>
      <c r="AD81" s="108">
        <f t="shared" si="19"/>
        <v>0.34789675882951709</v>
      </c>
      <c r="AE81" s="106">
        <f t="shared" si="20"/>
        <v>-1.055849513253045</v>
      </c>
      <c r="AF81" s="108">
        <f t="shared" si="21"/>
        <v>0</v>
      </c>
      <c r="AG81" s="80">
        <f t="shared" si="22"/>
        <v>1.8744159714636455</v>
      </c>
      <c r="BG81">
        <v>0.6661518721756543</v>
      </c>
      <c r="BH81">
        <v>0</v>
      </c>
      <c r="BI81">
        <v>1</v>
      </c>
      <c r="BJ81" s="80">
        <f t="shared" si="26"/>
        <v>40</v>
      </c>
      <c r="BK81" s="80">
        <f t="shared" si="27"/>
        <v>37</v>
      </c>
      <c r="BL81" s="80">
        <f t="shared" si="23"/>
        <v>0.2592592592592593</v>
      </c>
      <c r="BM81" s="80">
        <f t="shared" si="24"/>
        <v>0.61458333333333326</v>
      </c>
      <c r="BN81" s="80">
        <f t="shared" si="25"/>
        <v>0</v>
      </c>
    </row>
    <row r="82" spans="1:66" ht="15.75" x14ac:dyDescent="0.5">
      <c r="A82" s="83">
        <v>14</v>
      </c>
      <c r="B82" s="82">
        <v>70</v>
      </c>
      <c r="C82" s="84">
        <v>0.29099999999999998</v>
      </c>
      <c r="D82" s="82">
        <v>182</v>
      </c>
      <c r="E82" s="82">
        <v>3</v>
      </c>
      <c r="F82" s="29">
        <v>1</v>
      </c>
      <c r="G82" s="82">
        <v>31</v>
      </c>
      <c r="H82" s="82">
        <v>6</v>
      </c>
      <c r="I82" s="80">
        <v>1</v>
      </c>
      <c r="J82" s="30">
        <v>173</v>
      </c>
      <c r="K82" s="82">
        <v>1</v>
      </c>
      <c r="N82">
        <v>11.2</v>
      </c>
      <c r="O82">
        <v>70</v>
      </c>
      <c r="P82">
        <v>4.8000000000000001E-2</v>
      </c>
      <c r="Q82">
        <v>197</v>
      </c>
      <c r="R82">
        <v>4</v>
      </c>
      <c r="S82">
        <v>1</v>
      </c>
      <c r="T82">
        <v>35</v>
      </c>
      <c r="U82">
        <v>11</v>
      </c>
      <c r="V82">
        <v>0</v>
      </c>
      <c r="W82">
        <v>172</v>
      </c>
      <c r="X82" s="106">
        <v>1</v>
      </c>
      <c r="Y82" s="107">
        <v>0</v>
      </c>
      <c r="Z82" s="108">
        <f t="shared" si="15"/>
        <v>1</v>
      </c>
      <c r="AA82" s="80">
        <f t="shared" si="16"/>
        <v>1</v>
      </c>
      <c r="AB82" s="80">
        <f t="shared" si="17"/>
        <v>0.9086974126768157</v>
      </c>
      <c r="AC82" s="106">
        <f t="shared" si="18"/>
        <v>0.9086974126768157</v>
      </c>
      <c r="AD82" s="108">
        <f t="shared" si="19"/>
        <v>9.1302587323184303E-2</v>
      </c>
      <c r="AE82" s="106">
        <f t="shared" si="20"/>
        <v>-9.5743119564722312E-2</v>
      </c>
      <c r="AF82" s="108">
        <f t="shared" si="21"/>
        <v>100</v>
      </c>
      <c r="AG82" s="80">
        <f t="shared" si="22"/>
        <v>0.10047633684157598</v>
      </c>
      <c r="BG82">
        <v>0.67066720414045866</v>
      </c>
      <c r="BH82">
        <v>0</v>
      </c>
      <c r="BI82">
        <v>1</v>
      </c>
      <c r="BJ82" s="80">
        <f t="shared" si="26"/>
        <v>40</v>
      </c>
      <c r="BK82" s="80">
        <f t="shared" si="27"/>
        <v>38</v>
      </c>
      <c r="BL82" s="80">
        <f t="shared" si="23"/>
        <v>0.2592592592592593</v>
      </c>
      <c r="BM82" s="80">
        <f t="shared" si="24"/>
        <v>0.60416666666666674</v>
      </c>
      <c r="BN82" s="80">
        <f t="shared" si="25"/>
        <v>0</v>
      </c>
    </row>
    <row r="83" spans="1:66" ht="15.75" x14ac:dyDescent="0.5">
      <c r="A83" s="83">
        <v>15.9</v>
      </c>
      <c r="B83" s="82">
        <v>66</v>
      </c>
      <c r="C83" s="84">
        <v>9.1999999999999998E-2</v>
      </c>
      <c r="D83" s="82">
        <v>230</v>
      </c>
      <c r="E83" s="82">
        <v>4</v>
      </c>
      <c r="F83" s="29">
        <v>0</v>
      </c>
      <c r="G83" s="82">
        <v>43</v>
      </c>
      <c r="H83" s="82">
        <v>12</v>
      </c>
      <c r="I83" s="80">
        <v>0</v>
      </c>
      <c r="J83" s="30">
        <v>174</v>
      </c>
      <c r="K83" s="82">
        <v>0</v>
      </c>
      <c r="N83">
        <v>11.3</v>
      </c>
      <c r="O83">
        <v>72</v>
      </c>
      <c r="P83">
        <v>1.496</v>
      </c>
      <c r="Q83">
        <v>139</v>
      </c>
      <c r="R83">
        <v>2</v>
      </c>
      <c r="S83">
        <v>1</v>
      </c>
      <c r="T83">
        <v>36</v>
      </c>
      <c r="U83">
        <v>6</v>
      </c>
      <c r="V83">
        <v>0</v>
      </c>
      <c r="W83">
        <v>184</v>
      </c>
      <c r="X83" s="106">
        <v>1</v>
      </c>
      <c r="Y83" s="107">
        <v>0</v>
      </c>
      <c r="Z83" s="108">
        <f t="shared" si="15"/>
        <v>1</v>
      </c>
      <c r="AA83" s="80">
        <f t="shared" si="16"/>
        <v>1</v>
      </c>
      <c r="AB83" s="80">
        <f t="shared" si="17"/>
        <v>0.87449214802300279</v>
      </c>
      <c r="AC83" s="106">
        <f t="shared" si="18"/>
        <v>0.87449214802300279</v>
      </c>
      <c r="AD83" s="108">
        <f t="shared" si="19"/>
        <v>0.12550785197699721</v>
      </c>
      <c r="AE83" s="106">
        <f t="shared" si="20"/>
        <v>-0.1341119633825405</v>
      </c>
      <c r="AF83" s="108">
        <f t="shared" si="21"/>
        <v>100</v>
      </c>
      <c r="AG83" s="80">
        <f t="shared" si="22"/>
        <v>0.14352084493924561</v>
      </c>
      <c r="BG83">
        <v>0.67729963234949031</v>
      </c>
      <c r="BH83">
        <v>0</v>
      </c>
      <c r="BI83">
        <v>1</v>
      </c>
      <c r="BJ83" s="80">
        <f t="shared" si="26"/>
        <v>40</v>
      </c>
      <c r="BK83" s="80">
        <f t="shared" si="27"/>
        <v>39</v>
      </c>
      <c r="BL83" s="80">
        <f t="shared" si="23"/>
        <v>0.2592592592592593</v>
      </c>
      <c r="BM83" s="80">
        <f t="shared" si="24"/>
        <v>0.59375</v>
      </c>
      <c r="BN83" s="80">
        <f t="shared" si="25"/>
        <v>1.0995370370370419E-2</v>
      </c>
    </row>
    <row r="84" spans="1:66" ht="15.75" x14ac:dyDescent="0.5">
      <c r="A84" s="83">
        <v>7.5</v>
      </c>
      <c r="B84" s="82">
        <v>43</v>
      </c>
      <c r="C84" s="84">
        <v>0.48</v>
      </c>
      <c r="D84" s="82">
        <v>59</v>
      </c>
      <c r="E84" s="82">
        <v>3</v>
      </c>
      <c r="F84" s="29">
        <v>0</v>
      </c>
      <c r="G84" s="82">
        <v>30</v>
      </c>
      <c r="H84" s="82">
        <v>4</v>
      </c>
      <c r="I84" s="80">
        <v>0</v>
      </c>
      <c r="J84" s="30">
        <v>175</v>
      </c>
      <c r="K84" s="82">
        <v>0</v>
      </c>
      <c r="N84">
        <v>11.4</v>
      </c>
      <c r="O84">
        <v>58</v>
      </c>
      <c r="P84">
        <v>1.3360000000000001</v>
      </c>
      <c r="Q84">
        <v>150</v>
      </c>
      <c r="R84">
        <v>2</v>
      </c>
      <c r="S84">
        <v>1</v>
      </c>
      <c r="T84">
        <v>38</v>
      </c>
      <c r="U84">
        <v>9</v>
      </c>
      <c r="V84">
        <v>1</v>
      </c>
      <c r="W84">
        <v>183</v>
      </c>
      <c r="X84" s="106">
        <v>0</v>
      </c>
      <c r="Y84" s="107">
        <v>1</v>
      </c>
      <c r="Z84" s="108">
        <f t="shared" si="15"/>
        <v>1</v>
      </c>
      <c r="AA84" s="80">
        <f t="shared" si="16"/>
        <v>0</v>
      </c>
      <c r="AB84" s="80">
        <f t="shared" si="17"/>
        <v>0.46397095815989348</v>
      </c>
      <c r="AC84" s="106">
        <f t="shared" si="18"/>
        <v>0.46397095815989348</v>
      </c>
      <c r="AD84" s="108">
        <f t="shared" si="19"/>
        <v>0.53602904184010658</v>
      </c>
      <c r="AE84" s="106">
        <f t="shared" si="20"/>
        <v>-0.62356693684164344</v>
      </c>
      <c r="AF84" s="108">
        <f t="shared" si="21"/>
        <v>100</v>
      </c>
      <c r="AG84" s="80">
        <f t="shared" si="22"/>
        <v>0.86557056044417169</v>
      </c>
      <c r="BG84">
        <v>0.67879885016802022</v>
      </c>
      <c r="BH84">
        <v>1</v>
      </c>
      <c r="BI84">
        <v>0</v>
      </c>
      <c r="BJ84" s="80">
        <f t="shared" si="26"/>
        <v>41</v>
      </c>
      <c r="BK84" s="80">
        <f t="shared" si="27"/>
        <v>39</v>
      </c>
      <c r="BL84" s="80">
        <f t="shared" si="23"/>
        <v>0.2407407407407407</v>
      </c>
      <c r="BM84" s="80">
        <f t="shared" si="24"/>
        <v>0.59375</v>
      </c>
      <c r="BN84" s="80">
        <f t="shared" si="25"/>
        <v>1.0995370370370353E-2</v>
      </c>
    </row>
    <row r="85" spans="1:66" ht="15.75" x14ac:dyDescent="0.5">
      <c r="A85" s="83">
        <v>8.1</v>
      </c>
      <c r="B85" s="82">
        <v>49</v>
      </c>
      <c r="C85" s="84">
        <v>0.98299999999999998</v>
      </c>
      <c r="D85" s="82">
        <v>71</v>
      </c>
      <c r="E85" s="82">
        <v>4</v>
      </c>
      <c r="F85" s="29">
        <v>0</v>
      </c>
      <c r="G85" s="82">
        <v>39</v>
      </c>
      <c r="H85" s="82">
        <v>7</v>
      </c>
      <c r="I85" s="80">
        <v>0</v>
      </c>
      <c r="J85" s="30">
        <v>180</v>
      </c>
      <c r="K85" s="82">
        <v>1</v>
      </c>
      <c r="N85">
        <v>11.4</v>
      </c>
      <c r="O85">
        <v>65</v>
      </c>
      <c r="P85">
        <v>0.27500000000000002</v>
      </c>
      <c r="Q85">
        <v>139</v>
      </c>
      <c r="R85">
        <v>1</v>
      </c>
      <c r="S85">
        <v>1</v>
      </c>
      <c r="T85">
        <v>34</v>
      </c>
      <c r="U85">
        <v>11</v>
      </c>
      <c r="V85">
        <v>1</v>
      </c>
      <c r="W85">
        <v>174</v>
      </c>
      <c r="X85" s="106">
        <v>0</v>
      </c>
      <c r="Y85" s="107">
        <v>1</v>
      </c>
      <c r="Z85" s="108">
        <f t="shared" si="15"/>
        <v>1</v>
      </c>
      <c r="AA85" s="80">
        <f t="shared" si="16"/>
        <v>0</v>
      </c>
      <c r="AB85" s="80">
        <f t="shared" si="17"/>
        <v>0.27726244210516737</v>
      </c>
      <c r="AC85" s="106">
        <f t="shared" si="18"/>
        <v>0.27726244210516737</v>
      </c>
      <c r="AD85" s="108">
        <f t="shared" si="19"/>
        <v>0.72273755789483263</v>
      </c>
      <c r="AE85" s="106">
        <f t="shared" si="20"/>
        <v>-0.32470911318393647</v>
      </c>
      <c r="AF85" s="108">
        <f t="shared" si="21"/>
        <v>100</v>
      </c>
      <c r="AG85" s="80">
        <f t="shared" si="22"/>
        <v>0.38362810826210381</v>
      </c>
      <c r="BG85">
        <v>0.68127590956136153</v>
      </c>
      <c r="BH85">
        <v>1</v>
      </c>
      <c r="BI85">
        <v>0</v>
      </c>
      <c r="BJ85" s="80">
        <f t="shared" si="26"/>
        <v>42</v>
      </c>
      <c r="BK85" s="80">
        <f t="shared" si="27"/>
        <v>39</v>
      </c>
      <c r="BL85" s="80">
        <f t="shared" si="23"/>
        <v>0.22222222222222221</v>
      </c>
      <c r="BM85" s="80">
        <f t="shared" si="24"/>
        <v>0.59375</v>
      </c>
      <c r="BN85" s="80">
        <f t="shared" si="25"/>
        <v>0</v>
      </c>
    </row>
    <row r="86" spans="1:66" ht="15.75" x14ac:dyDescent="0.5">
      <c r="A86" s="83">
        <v>10.3</v>
      </c>
      <c r="B86" s="82">
        <v>49</v>
      </c>
      <c r="C86" s="84">
        <v>1.881</v>
      </c>
      <c r="D86" s="82">
        <v>46</v>
      </c>
      <c r="E86" s="82">
        <v>1</v>
      </c>
      <c r="F86" s="29">
        <v>1</v>
      </c>
      <c r="G86" s="82">
        <v>46</v>
      </c>
      <c r="H86" s="82">
        <v>9</v>
      </c>
      <c r="I86" s="80">
        <v>0</v>
      </c>
      <c r="J86" s="30">
        <v>194</v>
      </c>
      <c r="K86" s="82">
        <v>0</v>
      </c>
      <c r="N86">
        <v>11.4</v>
      </c>
      <c r="O86">
        <v>96</v>
      </c>
      <c r="P86">
        <v>0.83099999999999996</v>
      </c>
      <c r="Q86">
        <v>199</v>
      </c>
      <c r="R86">
        <v>3</v>
      </c>
      <c r="S86">
        <v>0</v>
      </c>
      <c r="T86">
        <v>44</v>
      </c>
      <c r="U86">
        <v>10</v>
      </c>
      <c r="V86">
        <v>0</v>
      </c>
      <c r="W86">
        <v>168</v>
      </c>
      <c r="X86" s="106">
        <v>1</v>
      </c>
      <c r="Y86" s="107">
        <v>0</v>
      </c>
      <c r="Z86" s="108">
        <f t="shared" si="15"/>
        <v>1</v>
      </c>
      <c r="AA86" s="80">
        <f t="shared" si="16"/>
        <v>1</v>
      </c>
      <c r="AB86" s="80">
        <f t="shared" si="17"/>
        <v>0.95645516613087267</v>
      </c>
      <c r="AC86" s="106">
        <f t="shared" si="18"/>
        <v>0.95645516613087267</v>
      </c>
      <c r="AD86" s="108">
        <f t="shared" si="19"/>
        <v>4.3544833869127331E-2</v>
      </c>
      <c r="AE86" s="106">
        <f t="shared" si="20"/>
        <v>-4.4521364037956507E-2</v>
      </c>
      <c r="AF86" s="108">
        <f t="shared" si="21"/>
        <v>100</v>
      </c>
      <c r="AG86" s="80">
        <f t="shared" si="22"/>
        <v>4.5527313157059206E-2</v>
      </c>
      <c r="BG86">
        <v>0.69029954294078799</v>
      </c>
      <c r="BH86">
        <v>0</v>
      </c>
      <c r="BI86">
        <v>1</v>
      </c>
      <c r="BJ86" s="80">
        <f t="shared" si="26"/>
        <v>42</v>
      </c>
      <c r="BK86" s="80">
        <f t="shared" si="27"/>
        <v>40</v>
      </c>
      <c r="BL86" s="80">
        <f t="shared" si="23"/>
        <v>0.22222222222222221</v>
      </c>
      <c r="BM86" s="80">
        <f t="shared" si="24"/>
        <v>0.58333333333333326</v>
      </c>
      <c r="BN86" s="80">
        <f t="shared" si="25"/>
        <v>0</v>
      </c>
    </row>
    <row r="87" spans="1:66" ht="15.75" x14ac:dyDescent="0.5">
      <c r="A87" s="83">
        <v>7.7</v>
      </c>
      <c r="B87" s="82">
        <v>46</v>
      </c>
      <c r="C87" s="84">
        <v>2.6259999999999999</v>
      </c>
      <c r="D87" s="82">
        <v>43</v>
      </c>
      <c r="E87" s="82">
        <v>2</v>
      </c>
      <c r="F87" s="29">
        <v>0</v>
      </c>
      <c r="G87" s="82">
        <v>50</v>
      </c>
      <c r="H87" s="82">
        <v>4</v>
      </c>
      <c r="I87" s="80">
        <v>0</v>
      </c>
      <c r="J87" s="30">
        <v>180</v>
      </c>
      <c r="K87" s="82">
        <v>0</v>
      </c>
      <c r="N87">
        <v>11.6</v>
      </c>
      <c r="O87">
        <v>55</v>
      </c>
      <c r="P87">
        <v>0.73899999999999999</v>
      </c>
      <c r="Q87">
        <v>146</v>
      </c>
      <c r="R87">
        <v>3</v>
      </c>
      <c r="S87">
        <v>1</v>
      </c>
      <c r="T87">
        <v>43</v>
      </c>
      <c r="U87">
        <v>11</v>
      </c>
      <c r="V87">
        <v>0</v>
      </c>
      <c r="W87">
        <v>175</v>
      </c>
      <c r="X87" s="106">
        <v>1</v>
      </c>
      <c r="Y87" s="107">
        <v>0</v>
      </c>
      <c r="Z87" s="108">
        <f t="shared" si="15"/>
        <v>1</v>
      </c>
      <c r="AA87" s="80">
        <f t="shared" si="16"/>
        <v>1</v>
      </c>
      <c r="AB87" s="80">
        <f t="shared" si="17"/>
        <v>0.54569777512945605</v>
      </c>
      <c r="AC87" s="106">
        <f t="shared" si="18"/>
        <v>0.54569777512945605</v>
      </c>
      <c r="AD87" s="108">
        <f t="shared" si="19"/>
        <v>0.45430222487054395</v>
      </c>
      <c r="AE87" s="106">
        <f t="shared" si="20"/>
        <v>-0.60568998189290013</v>
      </c>
      <c r="AF87" s="108">
        <f t="shared" si="21"/>
        <v>100</v>
      </c>
      <c r="AG87" s="80">
        <f t="shared" si="22"/>
        <v>0.83251617575822023</v>
      </c>
      <c r="BG87">
        <v>0.69668237218709983</v>
      </c>
      <c r="BH87">
        <v>0</v>
      </c>
      <c r="BI87">
        <v>1</v>
      </c>
      <c r="BJ87" s="80">
        <f t="shared" si="26"/>
        <v>42</v>
      </c>
      <c r="BK87" s="80">
        <f t="shared" si="27"/>
        <v>41</v>
      </c>
      <c r="BL87" s="80">
        <f t="shared" si="23"/>
        <v>0.22222222222222221</v>
      </c>
      <c r="BM87" s="80">
        <f t="shared" si="24"/>
        <v>0.57291666666666674</v>
      </c>
      <c r="BN87" s="80">
        <f t="shared" si="25"/>
        <v>1.0609567901234553E-2</v>
      </c>
    </row>
    <row r="88" spans="1:66" ht="15.75" x14ac:dyDescent="0.5">
      <c r="A88" s="83">
        <v>8.5</v>
      </c>
      <c r="B88" s="82">
        <v>53</v>
      </c>
      <c r="C88" s="84">
        <v>0.56799999999999995</v>
      </c>
      <c r="D88" s="82">
        <v>125</v>
      </c>
      <c r="E88" s="82">
        <v>3</v>
      </c>
      <c r="F88" s="29">
        <v>0</v>
      </c>
      <c r="G88" s="82">
        <v>44</v>
      </c>
      <c r="H88" s="82">
        <v>8</v>
      </c>
      <c r="I88" s="80">
        <v>0</v>
      </c>
      <c r="J88" s="30">
        <v>167</v>
      </c>
      <c r="K88" s="82">
        <v>0</v>
      </c>
      <c r="N88">
        <v>11.6</v>
      </c>
      <c r="O88">
        <v>60</v>
      </c>
      <c r="P88">
        <v>3.2000000000000001E-2</v>
      </c>
      <c r="Q88">
        <v>102</v>
      </c>
      <c r="R88">
        <v>5</v>
      </c>
      <c r="S88">
        <v>1</v>
      </c>
      <c r="T88">
        <v>35</v>
      </c>
      <c r="U88">
        <v>8</v>
      </c>
      <c r="V88">
        <v>0</v>
      </c>
      <c r="W88">
        <v>185</v>
      </c>
      <c r="X88" s="106">
        <v>1</v>
      </c>
      <c r="Y88" s="107">
        <v>0</v>
      </c>
      <c r="Z88" s="108">
        <f t="shared" si="15"/>
        <v>1</v>
      </c>
      <c r="AA88" s="80">
        <f t="shared" si="16"/>
        <v>1</v>
      </c>
      <c r="AB88" s="80">
        <f t="shared" si="17"/>
        <v>0.77635962958524907</v>
      </c>
      <c r="AC88" s="106">
        <f t="shared" si="18"/>
        <v>0.77635962958524907</v>
      </c>
      <c r="AD88" s="108">
        <f t="shared" si="19"/>
        <v>0.22364037041475093</v>
      </c>
      <c r="AE88" s="106">
        <f t="shared" si="20"/>
        <v>-0.25313942596697803</v>
      </c>
      <c r="AF88" s="108">
        <f t="shared" si="21"/>
        <v>100</v>
      </c>
      <c r="AG88" s="80">
        <f t="shared" si="22"/>
        <v>0.28806285372440765</v>
      </c>
      <c r="BG88">
        <v>0.70205717803603684</v>
      </c>
      <c r="BH88">
        <v>1</v>
      </c>
      <c r="BI88">
        <v>0</v>
      </c>
      <c r="BJ88" s="80">
        <f t="shared" si="26"/>
        <v>43</v>
      </c>
      <c r="BK88" s="80">
        <f t="shared" si="27"/>
        <v>41</v>
      </c>
      <c r="BL88" s="80">
        <f t="shared" si="23"/>
        <v>0.20370370370370372</v>
      </c>
      <c r="BM88" s="80">
        <f t="shared" si="24"/>
        <v>0.57291666666666674</v>
      </c>
      <c r="BN88" s="80">
        <f t="shared" si="25"/>
        <v>0</v>
      </c>
    </row>
    <row r="89" spans="1:66" ht="15.75" x14ac:dyDescent="0.5">
      <c r="A89" s="83">
        <v>10.7</v>
      </c>
      <c r="B89" s="82">
        <v>62</v>
      </c>
      <c r="C89" s="84">
        <v>0.879</v>
      </c>
      <c r="D89" s="82">
        <v>118</v>
      </c>
      <c r="E89" s="82">
        <v>3</v>
      </c>
      <c r="F89" s="29">
        <v>1</v>
      </c>
      <c r="G89" s="82">
        <v>31</v>
      </c>
      <c r="H89" s="82">
        <v>10</v>
      </c>
      <c r="I89" s="80">
        <v>1</v>
      </c>
      <c r="J89" s="30">
        <v>180</v>
      </c>
      <c r="K89" s="82">
        <v>0</v>
      </c>
      <c r="N89">
        <v>11.7</v>
      </c>
      <c r="O89">
        <v>82</v>
      </c>
      <c r="P89">
        <v>0.88800000000000001</v>
      </c>
      <c r="Q89">
        <v>202</v>
      </c>
      <c r="R89">
        <v>5</v>
      </c>
      <c r="S89">
        <v>1</v>
      </c>
      <c r="T89">
        <v>40</v>
      </c>
      <c r="U89">
        <v>7</v>
      </c>
      <c r="V89">
        <v>1</v>
      </c>
      <c r="W89">
        <v>163</v>
      </c>
      <c r="X89" s="106">
        <v>1</v>
      </c>
      <c r="Y89" s="107">
        <v>0</v>
      </c>
      <c r="Z89" s="108">
        <f t="shared" si="15"/>
        <v>1</v>
      </c>
      <c r="AA89" s="80">
        <f t="shared" si="16"/>
        <v>1</v>
      </c>
      <c r="AB89" s="80">
        <f t="shared" si="17"/>
        <v>0.65783054210721192</v>
      </c>
      <c r="AC89" s="106">
        <f t="shared" si="18"/>
        <v>0.65783054210721192</v>
      </c>
      <c r="AD89" s="108">
        <f t="shared" si="19"/>
        <v>0.34216945789278808</v>
      </c>
      <c r="AE89" s="106">
        <f t="shared" si="20"/>
        <v>-0.41880791561607017</v>
      </c>
      <c r="AF89" s="108">
        <f t="shared" si="21"/>
        <v>100</v>
      </c>
      <c r="AG89" s="80">
        <f t="shared" si="22"/>
        <v>0.52014832998894411</v>
      </c>
      <c r="BG89">
        <v>0.70615218482439968</v>
      </c>
      <c r="BH89">
        <v>0</v>
      </c>
      <c r="BI89">
        <v>1</v>
      </c>
      <c r="BJ89" s="80">
        <f t="shared" si="26"/>
        <v>43</v>
      </c>
      <c r="BK89" s="80">
        <f t="shared" si="27"/>
        <v>42</v>
      </c>
      <c r="BL89" s="80">
        <f t="shared" si="23"/>
        <v>0.20370370370370372</v>
      </c>
      <c r="BM89" s="80">
        <f t="shared" si="24"/>
        <v>0.5625</v>
      </c>
      <c r="BN89" s="80">
        <f t="shared" si="25"/>
        <v>0</v>
      </c>
    </row>
    <row r="90" spans="1:66" ht="15.75" x14ac:dyDescent="0.5">
      <c r="A90" s="83">
        <v>7.4</v>
      </c>
      <c r="B90" s="82">
        <v>51</v>
      </c>
      <c r="C90" s="84">
        <v>1.083</v>
      </c>
      <c r="D90" s="82">
        <v>101</v>
      </c>
      <c r="E90" s="82">
        <v>2</v>
      </c>
      <c r="F90" s="29">
        <v>0</v>
      </c>
      <c r="G90" s="82">
        <v>53</v>
      </c>
      <c r="H90" s="82">
        <v>7</v>
      </c>
      <c r="I90" s="80">
        <v>0</v>
      </c>
      <c r="J90" s="30">
        <v>167</v>
      </c>
      <c r="K90" s="82">
        <v>0</v>
      </c>
      <c r="N90">
        <v>11.8</v>
      </c>
      <c r="O90">
        <v>51</v>
      </c>
      <c r="P90">
        <v>0.79900000000000004</v>
      </c>
      <c r="Q90">
        <v>96</v>
      </c>
      <c r="R90">
        <v>6</v>
      </c>
      <c r="S90">
        <v>1</v>
      </c>
      <c r="T90">
        <v>34</v>
      </c>
      <c r="U90">
        <v>12</v>
      </c>
      <c r="V90">
        <v>0</v>
      </c>
      <c r="W90">
        <v>189</v>
      </c>
      <c r="X90" s="106">
        <v>1</v>
      </c>
      <c r="Y90" s="107">
        <v>0</v>
      </c>
      <c r="Z90" s="108">
        <f t="shared" si="15"/>
        <v>1</v>
      </c>
      <c r="AA90" s="80">
        <f t="shared" si="16"/>
        <v>1</v>
      </c>
      <c r="AB90" s="80">
        <f t="shared" si="17"/>
        <v>0.92177930389493368</v>
      </c>
      <c r="AC90" s="106">
        <f t="shared" si="18"/>
        <v>0.92177930389493368</v>
      </c>
      <c r="AD90" s="108">
        <f t="shared" si="19"/>
        <v>7.8220696105066323E-2</v>
      </c>
      <c r="AE90" s="106">
        <f t="shared" si="20"/>
        <v>-8.1449450786641078E-2</v>
      </c>
      <c r="AF90" s="108">
        <f t="shared" si="21"/>
        <v>100</v>
      </c>
      <c r="AG90" s="80">
        <f t="shared" si="22"/>
        <v>8.485837746036233E-2</v>
      </c>
      <c r="BG90">
        <v>0.71105532263277982</v>
      </c>
      <c r="BH90">
        <v>0</v>
      </c>
      <c r="BI90">
        <v>1</v>
      </c>
      <c r="BJ90" s="80">
        <f t="shared" si="26"/>
        <v>43</v>
      </c>
      <c r="BK90" s="80">
        <f t="shared" si="27"/>
        <v>43</v>
      </c>
      <c r="BL90" s="80">
        <f t="shared" si="23"/>
        <v>0.20370370370370372</v>
      </c>
      <c r="BM90" s="80">
        <f t="shared" si="24"/>
        <v>0.55208333333333326</v>
      </c>
      <c r="BN90" s="80">
        <f t="shared" si="25"/>
        <v>0</v>
      </c>
    </row>
    <row r="91" spans="1:66" ht="15.75" x14ac:dyDescent="0.5">
      <c r="A91" s="83">
        <v>14.8</v>
      </c>
      <c r="B91" s="82">
        <v>70</v>
      </c>
      <c r="C91" s="84">
        <v>0.82799999999999996</v>
      </c>
      <c r="D91" s="82">
        <v>213</v>
      </c>
      <c r="E91" s="82">
        <v>3</v>
      </c>
      <c r="F91" s="29">
        <v>1</v>
      </c>
      <c r="G91" s="82">
        <v>37</v>
      </c>
      <c r="H91" s="82">
        <v>15</v>
      </c>
      <c r="I91" s="80">
        <v>1</v>
      </c>
      <c r="J91" s="30">
        <v>176</v>
      </c>
      <c r="K91" s="82">
        <v>1</v>
      </c>
      <c r="N91">
        <v>11.8</v>
      </c>
      <c r="O91">
        <v>53</v>
      </c>
      <c r="P91">
        <v>1.512</v>
      </c>
      <c r="Q91">
        <v>125</v>
      </c>
      <c r="R91">
        <v>2</v>
      </c>
      <c r="S91">
        <v>0</v>
      </c>
      <c r="T91">
        <v>39</v>
      </c>
      <c r="U91">
        <v>13</v>
      </c>
      <c r="V91">
        <v>0</v>
      </c>
      <c r="W91">
        <v>179</v>
      </c>
      <c r="X91" s="106">
        <v>1</v>
      </c>
      <c r="Y91" s="107">
        <v>0</v>
      </c>
      <c r="Z91" s="108">
        <f t="shared" si="15"/>
        <v>1</v>
      </c>
      <c r="AA91" s="80">
        <f t="shared" si="16"/>
        <v>1</v>
      </c>
      <c r="AB91" s="80">
        <f t="shared" si="17"/>
        <v>0.8210486240701691</v>
      </c>
      <c r="AC91" s="106">
        <f t="shared" si="18"/>
        <v>0.8210486240701691</v>
      </c>
      <c r="AD91" s="108">
        <f t="shared" si="19"/>
        <v>0.1789513759298309</v>
      </c>
      <c r="AE91" s="106">
        <f t="shared" si="20"/>
        <v>-0.1971729458630396</v>
      </c>
      <c r="AF91" s="108">
        <f t="shared" si="21"/>
        <v>100</v>
      </c>
      <c r="AG91" s="80">
        <f t="shared" si="22"/>
        <v>0.21795466271256697</v>
      </c>
      <c r="BG91">
        <v>0.71292614522865505</v>
      </c>
      <c r="BH91">
        <v>0</v>
      </c>
      <c r="BI91">
        <v>1</v>
      </c>
      <c r="BJ91" s="80">
        <f t="shared" si="26"/>
        <v>43</v>
      </c>
      <c r="BK91" s="80">
        <f t="shared" si="27"/>
        <v>44</v>
      </c>
      <c r="BL91" s="80">
        <f t="shared" si="23"/>
        <v>0.20370370370370372</v>
      </c>
      <c r="BM91" s="80">
        <f t="shared" si="24"/>
        <v>0.54166666666666674</v>
      </c>
      <c r="BN91" s="80">
        <f t="shared" si="25"/>
        <v>1.003086419753085E-2</v>
      </c>
    </row>
    <row r="92" spans="1:66" ht="15.75" x14ac:dyDescent="0.5">
      <c r="A92" s="83">
        <v>7.3</v>
      </c>
      <c r="B92" s="82">
        <v>56</v>
      </c>
      <c r="C92" s="84">
        <v>1.56</v>
      </c>
      <c r="D92" s="82">
        <v>115</v>
      </c>
      <c r="E92" s="82">
        <v>5</v>
      </c>
      <c r="F92" s="29">
        <v>0</v>
      </c>
      <c r="G92" s="82">
        <v>46</v>
      </c>
      <c r="H92" s="82">
        <v>1</v>
      </c>
      <c r="I92" s="80">
        <v>0</v>
      </c>
      <c r="J92" s="30">
        <v>166</v>
      </c>
      <c r="K92" s="82">
        <v>1</v>
      </c>
      <c r="N92">
        <v>11.8</v>
      </c>
      <c r="O92">
        <v>56</v>
      </c>
      <c r="P92">
        <v>1.1419999999999999</v>
      </c>
      <c r="Q92">
        <v>199</v>
      </c>
      <c r="R92">
        <v>2</v>
      </c>
      <c r="S92">
        <v>1</v>
      </c>
      <c r="T92">
        <v>35</v>
      </c>
      <c r="U92">
        <v>8</v>
      </c>
      <c r="V92">
        <v>0</v>
      </c>
      <c r="W92">
        <v>170</v>
      </c>
      <c r="X92" s="106">
        <v>1</v>
      </c>
      <c r="Y92" s="107">
        <v>0</v>
      </c>
      <c r="Z92" s="108">
        <f t="shared" si="15"/>
        <v>1</v>
      </c>
      <c r="AA92" s="80">
        <f t="shared" si="16"/>
        <v>1</v>
      </c>
      <c r="AB92" s="80">
        <f t="shared" si="17"/>
        <v>0.70615218482439968</v>
      </c>
      <c r="AC92" s="106">
        <f t="shared" si="18"/>
        <v>0.70615218482439968</v>
      </c>
      <c r="AD92" s="108">
        <f t="shared" si="19"/>
        <v>0.29384781517560032</v>
      </c>
      <c r="AE92" s="106">
        <f t="shared" si="20"/>
        <v>-0.34792450547709075</v>
      </c>
      <c r="AF92" s="108">
        <f t="shared" si="21"/>
        <v>100</v>
      </c>
      <c r="AG92" s="80">
        <f t="shared" si="22"/>
        <v>0.41612533599775248</v>
      </c>
      <c r="BG92">
        <v>0.71298978945777602</v>
      </c>
      <c r="BH92">
        <v>1</v>
      </c>
      <c r="BI92">
        <v>0</v>
      </c>
      <c r="BJ92" s="80">
        <f t="shared" si="26"/>
        <v>44</v>
      </c>
      <c r="BK92" s="80">
        <f t="shared" si="27"/>
        <v>44</v>
      </c>
      <c r="BL92" s="80">
        <f t="shared" si="23"/>
        <v>0.18518518518518523</v>
      </c>
      <c r="BM92" s="80">
        <f t="shared" si="24"/>
        <v>0.54166666666666674</v>
      </c>
      <c r="BN92" s="80">
        <f t="shared" si="25"/>
        <v>0</v>
      </c>
    </row>
    <row r="93" spans="1:66" ht="15.75" x14ac:dyDescent="0.5">
      <c r="A93" s="83">
        <v>7.6</v>
      </c>
      <c r="B93" s="82">
        <v>42</v>
      </c>
      <c r="C93" s="84">
        <v>1.4279999999999999</v>
      </c>
      <c r="D93" s="82">
        <v>121</v>
      </c>
      <c r="E93" s="82">
        <v>4</v>
      </c>
      <c r="F93" s="29">
        <v>0</v>
      </c>
      <c r="G93" s="82">
        <v>45</v>
      </c>
      <c r="H93" s="82">
        <v>5</v>
      </c>
      <c r="I93" s="80">
        <v>0</v>
      </c>
      <c r="J93" s="30">
        <v>165</v>
      </c>
      <c r="K93" s="82">
        <v>1</v>
      </c>
      <c r="N93">
        <v>12</v>
      </c>
      <c r="O93">
        <v>60</v>
      </c>
      <c r="P93">
        <v>0.93700000000000006</v>
      </c>
      <c r="Q93">
        <v>211</v>
      </c>
      <c r="R93">
        <v>3</v>
      </c>
      <c r="S93">
        <v>0</v>
      </c>
      <c r="T93">
        <v>59</v>
      </c>
      <c r="U93">
        <v>15</v>
      </c>
      <c r="V93">
        <v>0</v>
      </c>
      <c r="W93">
        <v>171</v>
      </c>
      <c r="X93" s="106">
        <v>1</v>
      </c>
      <c r="Y93" s="107">
        <v>0</v>
      </c>
      <c r="Z93" s="108">
        <f t="shared" si="15"/>
        <v>1</v>
      </c>
      <c r="AA93" s="80">
        <f t="shared" si="16"/>
        <v>1</v>
      </c>
      <c r="AB93" s="80">
        <f t="shared" si="17"/>
        <v>0.62147756562407364</v>
      </c>
      <c r="AC93" s="106">
        <f t="shared" si="18"/>
        <v>0.62147756562407364</v>
      </c>
      <c r="AD93" s="108">
        <f t="shared" si="19"/>
        <v>0.37852243437592636</v>
      </c>
      <c r="AE93" s="106">
        <f t="shared" si="20"/>
        <v>-0.47565546582838586</v>
      </c>
      <c r="AF93" s="108">
        <f t="shared" si="21"/>
        <v>100</v>
      </c>
      <c r="AG93" s="80">
        <f t="shared" si="22"/>
        <v>0.60906854134923227</v>
      </c>
      <c r="BG93">
        <v>0.71451711219263359</v>
      </c>
      <c r="BH93">
        <v>0</v>
      </c>
      <c r="BI93">
        <v>1</v>
      </c>
      <c r="BJ93" s="80">
        <f t="shared" si="26"/>
        <v>44</v>
      </c>
      <c r="BK93" s="80">
        <f t="shared" si="27"/>
        <v>45</v>
      </c>
      <c r="BL93" s="80">
        <f t="shared" si="23"/>
        <v>0.18518518518518523</v>
      </c>
      <c r="BM93" s="80">
        <f t="shared" si="24"/>
        <v>0.53125</v>
      </c>
      <c r="BN93" s="80">
        <f t="shared" si="25"/>
        <v>0</v>
      </c>
    </row>
    <row r="94" spans="1:66" ht="15.75" x14ac:dyDescent="0.5">
      <c r="A94" s="83">
        <v>9</v>
      </c>
      <c r="B94" s="82">
        <v>56</v>
      </c>
      <c r="C94" s="84">
        <v>1.4039999999999999</v>
      </c>
      <c r="D94" s="82">
        <v>69</v>
      </c>
      <c r="E94" s="82">
        <v>1</v>
      </c>
      <c r="F94" s="29">
        <v>0</v>
      </c>
      <c r="G94" s="82">
        <v>34</v>
      </c>
      <c r="H94" s="82">
        <v>8</v>
      </c>
      <c r="I94" s="80">
        <v>0</v>
      </c>
      <c r="J94" s="30">
        <v>181</v>
      </c>
      <c r="K94" s="82">
        <v>1</v>
      </c>
      <c r="N94">
        <v>12.1</v>
      </c>
      <c r="O94">
        <v>56</v>
      </c>
      <c r="P94">
        <v>2.536</v>
      </c>
      <c r="Q94">
        <v>146</v>
      </c>
      <c r="R94">
        <v>1</v>
      </c>
      <c r="S94">
        <v>1</v>
      </c>
      <c r="T94">
        <v>36</v>
      </c>
      <c r="U94">
        <v>8</v>
      </c>
      <c r="V94">
        <v>0</v>
      </c>
      <c r="W94">
        <v>179</v>
      </c>
      <c r="X94" s="106">
        <v>1</v>
      </c>
      <c r="Y94" s="107">
        <v>0</v>
      </c>
      <c r="Z94" s="108">
        <f t="shared" si="15"/>
        <v>1</v>
      </c>
      <c r="AA94" s="80">
        <f t="shared" si="16"/>
        <v>1</v>
      </c>
      <c r="AB94" s="80">
        <f t="shared" si="17"/>
        <v>0.7725698543697358</v>
      </c>
      <c r="AC94" s="106">
        <f t="shared" si="18"/>
        <v>0.7725698543697358</v>
      </c>
      <c r="AD94" s="108">
        <f t="shared" si="19"/>
        <v>0.2274301456302642</v>
      </c>
      <c r="AE94" s="106">
        <f t="shared" si="20"/>
        <v>-0.25803284792986408</v>
      </c>
      <c r="AF94" s="108">
        <f t="shared" si="21"/>
        <v>100</v>
      </c>
      <c r="AG94" s="80">
        <f t="shared" si="22"/>
        <v>0.29438133567326702</v>
      </c>
      <c r="BG94">
        <v>0.727230804998101</v>
      </c>
      <c r="BH94">
        <v>0</v>
      </c>
      <c r="BI94">
        <v>1</v>
      </c>
      <c r="BJ94" s="80">
        <f t="shared" si="26"/>
        <v>44</v>
      </c>
      <c r="BK94" s="80">
        <f t="shared" si="27"/>
        <v>46</v>
      </c>
      <c r="BL94" s="80">
        <f t="shared" si="23"/>
        <v>0.18518518518518523</v>
      </c>
      <c r="BM94" s="80">
        <f t="shared" si="24"/>
        <v>0.52083333333333326</v>
      </c>
      <c r="BN94" s="80">
        <f t="shared" si="25"/>
        <v>9.6450617283951028E-3</v>
      </c>
    </row>
    <row r="95" spans="1:66" ht="15.75" x14ac:dyDescent="0.5">
      <c r="A95" s="83">
        <v>12.9</v>
      </c>
      <c r="B95" s="82">
        <v>60</v>
      </c>
      <c r="C95" s="84">
        <v>1.0720000000000001</v>
      </c>
      <c r="D95" s="82">
        <v>178</v>
      </c>
      <c r="E95" s="82">
        <v>2</v>
      </c>
      <c r="F95" s="29">
        <v>1</v>
      </c>
      <c r="G95" s="82">
        <v>38</v>
      </c>
      <c r="H95" s="82">
        <v>13</v>
      </c>
      <c r="I95" s="80">
        <v>1</v>
      </c>
      <c r="J95" s="30">
        <v>183</v>
      </c>
      <c r="K95" s="82">
        <v>1</v>
      </c>
      <c r="N95">
        <v>12.2</v>
      </c>
      <c r="O95">
        <v>71</v>
      </c>
      <c r="P95">
        <v>0.121</v>
      </c>
      <c r="Q95">
        <v>116</v>
      </c>
      <c r="R95">
        <v>0</v>
      </c>
      <c r="S95">
        <v>1</v>
      </c>
      <c r="T95">
        <v>34</v>
      </c>
      <c r="U95">
        <v>8</v>
      </c>
      <c r="V95">
        <v>1</v>
      </c>
      <c r="W95">
        <v>193</v>
      </c>
      <c r="X95" s="106">
        <v>0</v>
      </c>
      <c r="Y95" s="107">
        <v>1</v>
      </c>
      <c r="Z95" s="108">
        <f t="shared" si="15"/>
        <v>1</v>
      </c>
      <c r="AA95" s="80">
        <f t="shared" si="16"/>
        <v>0</v>
      </c>
      <c r="AB95" s="80">
        <f t="shared" si="17"/>
        <v>0.31051691223993649</v>
      </c>
      <c r="AC95" s="106">
        <f t="shared" si="18"/>
        <v>0.31051691223993649</v>
      </c>
      <c r="AD95" s="108">
        <f t="shared" si="19"/>
        <v>0.68948308776006351</v>
      </c>
      <c r="AE95" s="106">
        <f t="shared" si="20"/>
        <v>-0.37181311031637132</v>
      </c>
      <c r="AF95" s="108">
        <f t="shared" si="21"/>
        <v>100</v>
      </c>
      <c r="AG95" s="80">
        <f t="shared" si="22"/>
        <v>0.45036189828632134</v>
      </c>
      <c r="BG95">
        <v>0.73183623196631886</v>
      </c>
      <c r="BH95">
        <v>1</v>
      </c>
      <c r="BI95">
        <v>0</v>
      </c>
      <c r="BJ95" s="80">
        <f t="shared" si="26"/>
        <v>45</v>
      </c>
      <c r="BK95" s="80">
        <f t="shared" si="27"/>
        <v>46</v>
      </c>
      <c r="BL95" s="80">
        <f t="shared" si="23"/>
        <v>0.16666666666666663</v>
      </c>
      <c r="BM95" s="80">
        <f t="shared" si="24"/>
        <v>0.52083333333333326</v>
      </c>
      <c r="BN95" s="80">
        <f t="shared" si="25"/>
        <v>0</v>
      </c>
    </row>
    <row r="96" spans="1:66" ht="15.75" x14ac:dyDescent="0.5">
      <c r="A96" s="83">
        <v>9</v>
      </c>
      <c r="B96" s="82">
        <v>48</v>
      </c>
      <c r="C96" s="84">
        <v>0.183</v>
      </c>
      <c r="D96" s="82">
        <v>85</v>
      </c>
      <c r="E96" s="82">
        <v>4</v>
      </c>
      <c r="F96" s="29">
        <v>0</v>
      </c>
      <c r="G96" s="82">
        <v>37</v>
      </c>
      <c r="H96" s="82">
        <v>11</v>
      </c>
      <c r="I96" s="80">
        <v>0</v>
      </c>
      <c r="J96" s="30">
        <v>178</v>
      </c>
      <c r="K96" s="82">
        <v>1</v>
      </c>
      <c r="N96">
        <v>12.4</v>
      </c>
      <c r="O96">
        <v>57</v>
      </c>
      <c r="P96">
        <v>1.476</v>
      </c>
      <c r="Q96">
        <v>171</v>
      </c>
      <c r="R96">
        <v>1</v>
      </c>
      <c r="S96">
        <v>0</v>
      </c>
      <c r="T96">
        <v>28</v>
      </c>
      <c r="U96">
        <v>8</v>
      </c>
      <c r="V96">
        <v>1</v>
      </c>
      <c r="W96">
        <v>181</v>
      </c>
      <c r="X96" s="106">
        <v>1</v>
      </c>
      <c r="Y96" s="107">
        <v>0</v>
      </c>
      <c r="Z96" s="108">
        <f t="shared" si="15"/>
        <v>1</v>
      </c>
      <c r="AA96" s="80">
        <f t="shared" si="16"/>
        <v>1</v>
      </c>
      <c r="AB96" s="80">
        <f t="shared" si="17"/>
        <v>0.71105532263277982</v>
      </c>
      <c r="AC96" s="106">
        <f t="shared" si="18"/>
        <v>0.71105532263277982</v>
      </c>
      <c r="AD96" s="108">
        <f t="shared" si="19"/>
        <v>0.28894467736722018</v>
      </c>
      <c r="AE96" s="106">
        <f t="shared" si="20"/>
        <v>-0.34100504259580866</v>
      </c>
      <c r="AF96" s="108">
        <f t="shared" si="21"/>
        <v>100</v>
      </c>
      <c r="AG96" s="80">
        <f t="shared" si="22"/>
        <v>0.40636033255100729</v>
      </c>
      <c r="BG96">
        <v>0.734455198507595</v>
      </c>
      <c r="BH96">
        <v>0</v>
      </c>
      <c r="BI96">
        <v>1</v>
      </c>
      <c r="BJ96" s="80">
        <f t="shared" si="26"/>
        <v>45</v>
      </c>
      <c r="BK96" s="80">
        <f t="shared" si="27"/>
        <v>47</v>
      </c>
      <c r="BL96" s="80">
        <f t="shared" si="23"/>
        <v>0.16666666666666663</v>
      </c>
      <c r="BM96" s="80">
        <f t="shared" si="24"/>
        <v>0.51041666666666674</v>
      </c>
      <c r="BN96" s="80">
        <f t="shared" si="25"/>
        <v>0</v>
      </c>
    </row>
    <row r="97" spans="1:66" ht="15.75" x14ac:dyDescent="0.5">
      <c r="A97" s="83">
        <v>18.2</v>
      </c>
      <c r="B97" s="82">
        <v>88</v>
      </c>
      <c r="C97" s="84">
        <v>1.6</v>
      </c>
      <c r="D97" s="82">
        <v>282</v>
      </c>
      <c r="E97" s="82">
        <v>0</v>
      </c>
      <c r="F97" s="29">
        <v>1</v>
      </c>
      <c r="G97" s="82">
        <v>39</v>
      </c>
      <c r="H97" s="82">
        <v>18</v>
      </c>
      <c r="I97" s="80">
        <v>1</v>
      </c>
      <c r="J97" s="30">
        <v>185</v>
      </c>
      <c r="K97" s="82">
        <v>1</v>
      </c>
      <c r="N97">
        <v>12.4</v>
      </c>
      <c r="O97">
        <v>76</v>
      </c>
      <c r="P97">
        <v>4.2999999999999997E-2</v>
      </c>
      <c r="Q97">
        <v>214</v>
      </c>
      <c r="R97">
        <v>2</v>
      </c>
      <c r="S97">
        <v>1</v>
      </c>
      <c r="T97">
        <v>42</v>
      </c>
      <c r="U97">
        <v>3</v>
      </c>
      <c r="V97">
        <v>0</v>
      </c>
      <c r="W97">
        <v>166</v>
      </c>
      <c r="X97" s="106">
        <v>1</v>
      </c>
      <c r="Y97" s="107">
        <v>0</v>
      </c>
      <c r="Z97" s="108">
        <f t="shared" si="15"/>
        <v>1</v>
      </c>
      <c r="AA97" s="80">
        <f t="shared" si="16"/>
        <v>1</v>
      </c>
      <c r="AB97" s="80">
        <f t="shared" si="17"/>
        <v>0.36603221536715808</v>
      </c>
      <c r="AC97" s="106">
        <f t="shared" si="18"/>
        <v>0.36603221536715808</v>
      </c>
      <c r="AD97" s="108">
        <f t="shared" si="19"/>
        <v>0.63396778463284198</v>
      </c>
      <c r="AE97" s="106">
        <f t="shared" si="20"/>
        <v>-1.0050339293254678</v>
      </c>
      <c r="AF97" s="108">
        <f t="shared" si="21"/>
        <v>0</v>
      </c>
      <c r="AG97" s="80">
        <f t="shared" si="22"/>
        <v>1.7319999661694374</v>
      </c>
      <c r="BG97">
        <v>0.73729870145855503</v>
      </c>
      <c r="BH97">
        <v>0</v>
      </c>
      <c r="BI97">
        <v>1</v>
      </c>
      <c r="BJ97" s="80">
        <f t="shared" si="26"/>
        <v>45</v>
      </c>
      <c r="BK97" s="80">
        <f t="shared" si="27"/>
        <v>48</v>
      </c>
      <c r="BL97" s="80">
        <f t="shared" si="23"/>
        <v>0.16666666666666663</v>
      </c>
      <c r="BM97" s="80">
        <f t="shared" si="24"/>
        <v>0.5</v>
      </c>
      <c r="BN97" s="80">
        <f t="shared" si="25"/>
        <v>9.2592592592592449E-3</v>
      </c>
    </row>
    <row r="98" spans="1:66" ht="15.75" x14ac:dyDescent="0.5">
      <c r="A98" s="83">
        <v>14.4</v>
      </c>
      <c r="B98" s="82">
        <v>75</v>
      </c>
      <c r="C98" s="84">
        <v>0.61199999999999999</v>
      </c>
      <c r="D98" s="82">
        <v>156</v>
      </c>
      <c r="E98" s="82">
        <v>5</v>
      </c>
      <c r="F98" s="29">
        <v>1</v>
      </c>
      <c r="G98" s="82">
        <v>42</v>
      </c>
      <c r="H98" s="82">
        <v>15</v>
      </c>
      <c r="I98" s="80">
        <v>1</v>
      </c>
      <c r="J98" s="30">
        <v>193</v>
      </c>
      <c r="K98" s="82">
        <v>0</v>
      </c>
      <c r="N98">
        <v>12.5</v>
      </c>
      <c r="O98">
        <v>60</v>
      </c>
      <c r="P98">
        <v>0.71199999999999997</v>
      </c>
      <c r="Q98">
        <v>171</v>
      </c>
      <c r="R98">
        <v>3</v>
      </c>
      <c r="S98">
        <v>0</v>
      </c>
      <c r="T98">
        <v>33</v>
      </c>
      <c r="U98">
        <v>12</v>
      </c>
      <c r="V98">
        <v>1</v>
      </c>
      <c r="W98">
        <v>178</v>
      </c>
      <c r="X98" s="106">
        <v>1</v>
      </c>
      <c r="Y98" s="107">
        <v>0</v>
      </c>
      <c r="Z98" s="108">
        <f t="shared" si="15"/>
        <v>1</v>
      </c>
      <c r="AA98" s="80">
        <f t="shared" si="16"/>
        <v>1</v>
      </c>
      <c r="AB98" s="80">
        <f t="shared" si="17"/>
        <v>0.73729870145855503</v>
      </c>
      <c r="AC98" s="106">
        <f t="shared" si="18"/>
        <v>0.73729870145855503</v>
      </c>
      <c r="AD98" s="108">
        <f t="shared" si="19"/>
        <v>0.26270129854144497</v>
      </c>
      <c r="AE98" s="106">
        <f t="shared" si="20"/>
        <v>-0.30476217519986254</v>
      </c>
      <c r="AF98" s="108">
        <f t="shared" si="21"/>
        <v>100</v>
      </c>
      <c r="AG98" s="80">
        <f t="shared" si="22"/>
        <v>0.35630240229876753</v>
      </c>
      <c r="BG98">
        <v>0.74091085264853618</v>
      </c>
      <c r="BH98">
        <v>1</v>
      </c>
      <c r="BI98">
        <v>0</v>
      </c>
      <c r="BJ98" s="80">
        <f t="shared" si="26"/>
        <v>46</v>
      </c>
      <c r="BK98" s="80">
        <f t="shared" si="27"/>
        <v>48</v>
      </c>
      <c r="BL98" s="80">
        <f t="shared" si="23"/>
        <v>0.14814814814814814</v>
      </c>
      <c r="BM98" s="80">
        <f t="shared" si="24"/>
        <v>0.5</v>
      </c>
      <c r="BN98" s="80">
        <f t="shared" si="25"/>
        <v>0</v>
      </c>
    </row>
    <row r="99" spans="1:66" ht="15.75" x14ac:dyDescent="0.5">
      <c r="A99" s="83">
        <v>8.8000000000000007</v>
      </c>
      <c r="B99" s="82">
        <v>56</v>
      </c>
      <c r="C99" s="84">
        <v>0.496</v>
      </c>
      <c r="D99" s="82">
        <v>86</v>
      </c>
      <c r="E99" s="82">
        <v>3</v>
      </c>
      <c r="F99" s="29">
        <v>0</v>
      </c>
      <c r="G99" s="82">
        <v>54</v>
      </c>
      <c r="H99" s="82">
        <v>8</v>
      </c>
      <c r="I99" s="80">
        <v>0</v>
      </c>
      <c r="J99" s="30">
        <v>179</v>
      </c>
      <c r="K99" s="82">
        <v>0</v>
      </c>
      <c r="N99">
        <v>12.5</v>
      </c>
      <c r="O99">
        <v>60</v>
      </c>
      <c r="P99">
        <v>1.8</v>
      </c>
      <c r="Q99">
        <v>212</v>
      </c>
      <c r="R99">
        <v>2</v>
      </c>
      <c r="S99">
        <v>1</v>
      </c>
      <c r="T99">
        <v>39</v>
      </c>
      <c r="U99">
        <v>9</v>
      </c>
      <c r="V99">
        <v>0</v>
      </c>
      <c r="W99">
        <v>171</v>
      </c>
      <c r="X99" s="106">
        <v>1</v>
      </c>
      <c r="Y99" s="107">
        <v>0</v>
      </c>
      <c r="Z99" s="108">
        <f t="shared" si="15"/>
        <v>1</v>
      </c>
      <c r="AA99" s="80">
        <f t="shared" si="16"/>
        <v>1</v>
      </c>
      <c r="AB99" s="80">
        <f t="shared" si="17"/>
        <v>0.78155327951420406</v>
      </c>
      <c r="AC99" s="106">
        <f t="shared" si="18"/>
        <v>0.78155327951420406</v>
      </c>
      <c r="AD99" s="108">
        <f t="shared" si="19"/>
        <v>0.21844672048579594</v>
      </c>
      <c r="AE99" s="106">
        <f t="shared" si="20"/>
        <v>-0.24647195548260761</v>
      </c>
      <c r="AF99" s="108">
        <f t="shared" si="21"/>
        <v>100</v>
      </c>
      <c r="AG99" s="80">
        <f t="shared" si="22"/>
        <v>0.27950329966189574</v>
      </c>
      <c r="BG99">
        <v>0.74129390525158267</v>
      </c>
      <c r="BH99">
        <v>0</v>
      </c>
      <c r="BI99">
        <v>1</v>
      </c>
      <c r="BJ99" s="80">
        <f t="shared" si="26"/>
        <v>46</v>
      </c>
      <c r="BK99" s="80">
        <f t="shared" si="27"/>
        <v>49</v>
      </c>
      <c r="BL99" s="80">
        <f t="shared" si="23"/>
        <v>0.14814814814814814</v>
      </c>
      <c r="BM99" s="80">
        <f t="shared" si="24"/>
        <v>0.48958333333333337</v>
      </c>
      <c r="BN99" s="80">
        <f t="shared" si="25"/>
        <v>0</v>
      </c>
    </row>
    <row r="100" spans="1:66" ht="15.75" x14ac:dyDescent="0.5">
      <c r="A100" s="83">
        <v>12.5</v>
      </c>
      <c r="B100" s="82">
        <v>60</v>
      </c>
      <c r="C100" s="84">
        <v>1.8</v>
      </c>
      <c r="D100" s="82">
        <v>212</v>
      </c>
      <c r="E100" s="82">
        <v>2</v>
      </c>
      <c r="F100" s="29">
        <v>1</v>
      </c>
      <c r="G100" s="82">
        <v>39</v>
      </c>
      <c r="H100" s="82">
        <v>9</v>
      </c>
      <c r="I100" s="80">
        <v>0</v>
      </c>
      <c r="J100" s="30">
        <v>171</v>
      </c>
      <c r="K100" s="82">
        <v>1</v>
      </c>
      <c r="N100">
        <v>12.5</v>
      </c>
      <c r="O100">
        <v>67</v>
      </c>
      <c r="P100">
        <v>0.85599999999999998</v>
      </c>
      <c r="Q100">
        <v>91</v>
      </c>
      <c r="R100">
        <v>3</v>
      </c>
      <c r="S100">
        <v>0</v>
      </c>
      <c r="T100">
        <v>33</v>
      </c>
      <c r="U100">
        <v>1</v>
      </c>
      <c r="V100">
        <v>0</v>
      </c>
      <c r="W100">
        <v>188</v>
      </c>
      <c r="X100" s="106">
        <v>1</v>
      </c>
      <c r="Y100" s="107">
        <v>0</v>
      </c>
      <c r="Z100" s="108">
        <f t="shared" si="15"/>
        <v>1</v>
      </c>
      <c r="AA100" s="80">
        <f t="shared" si="16"/>
        <v>1</v>
      </c>
      <c r="AB100" s="80">
        <f t="shared" si="17"/>
        <v>0.75401345500588002</v>
      </c>
      <c r="AC100" s="106">
        <f t="shared" si="18"/>
        <v>0.75401345500588002</v>
      </c>
      <c r="AD100" s="108">
        <f t="shared" si="19"/>
        <v>0.24598654499411998</v>
      </c>
      <c r="AE100" s="106">
        <f t="shared" si="20"/>
        <v>-0.28234506629801354</v>
      </c>
      <c r="AF100" s="108">
        <f t="shared" si="21"/>
        <v>100</v>
      </c>
      <c r="AG100" s="80">
        <f t="shared" si="22"/>
        <v>0.32623628048149578</v>
      </c>
      <c r="BG100">
        <v>0.74174986710438551</v>
      </c>
      <c r="BH100">
        <v>0</v>
      </c>
      <c r="BI100">
        <v>1</v>
      </c>
      <c r="BJ100" s="80">
        <f t="shared" si="26"/>
        <v>46</v>
      </c>
      <c r="BK100" s="80">
        <f t="shared" si="27"/>
        <v>50</v>
      </c>
      <c r="BL100" s="80">
        <f t="shared" si="23"/>
        <v>0.14814814814814814</v>
      </c>
      <c r="BM100" s="80">
        <f t="shared" si="24"/>
        <v>0.47916666666666663</v>
      </c>
      <c r="BN100" s="80">
        <f t="shared" si="25"/>
        <v>0</v>
      </c>
    </row>
    <row r="101" spans="1:66" ht="15.75" x14ac:dyDescent="0.5">
      <c r="A101" s="83">
        <v>13.3</v>
      </c>
      <c r="B101" s="82">
        <v>58</v>
      </c>
      <c r="C101" s="84">
        <v>0.40300000000000002</v>
      </c>
      <c r="D101" s="82">
        <v>157</v>
      </c>
      <c r="E101" s="82">
        <v>2</v>
      </c>
      <c r="F101" s="29">
        <v>1</v>
      </c>
      <c r="G101" s="82">
        <v>35</v>
      </c>
      <c r="H101" s="82">
        <v>16</v>
      </c>
      <c r="I101" s="80">
        <v>1</v>
      </c>
      <c r="J101" s="30">
        <v>180</v>
      </c>
      <c r="K101" s="82">
        <v>0</v>
      </c>
      <c r="N101">
        <v>12.7</v>
      </c>
      <c r="O101">
        <v>51</v>
      </c>
      <c r="P101">
        <v>0.17199999999999999</v>
      </c>
      <c r="Q101">
        <v>117</v>
      </c>
      <c r="R101">
        <v>5</v>
      </c>
      <c r="S101">
        <v>1</v>
      </c>
      <c r="T101">
        <v>33</v>
      </c>
      <c r="U101">
        <v>11</v>
      </c>
      <c r="V101">
        <v>0</v>
      </c>
      <c r="W101">
        <v>184</v>
      </c>
      <c r="X101" s="106">
        <v>1</v>
      </c>
      <c r="Y101" s="107">
        <v>0</v>
      </c>
      <c r="Z101" s="108">
        <f t="shared" si="15"/>
        <v>1</v>
      </c>
      <c r="AA101" s="80">
        <f t="shared" si="16"/>
        <v>1</v>
      </c>
      <c r="AB101" s="80">
        <f t="shared" si="17"/>
        <v>0.7778407353221245</v>
      </c>
      <c r="AC101" s="106">
        <f t="shared" si="18"/>
        <v>0.7778407353221245</v>
      </c>
      <c r="AD101" s="108">
        <f t="shared" si="19"/>
        <v>0.2221592646778755</v>
      </c>
      <c r="AE101" s="106">
        <f t="shared" si="20"/>
        <v>-0.25123348614264929</v>
      </c>
      <c r="AF101" s="108">
        <f t="shared" si="21"/>
        <v>100</v>
      </c>
      <c r="AG101" s="80">
        <f t="shared" si="22"/>
        <v>0.28561022146246101</v>
      </c>
      <c r="BG101">
        <v>0.74280180545498053</v>
      </c>
      <c r="BH101">
        <v>0</v>
      </c>
      <c r="BI101">
        <v>1</v>
      </c>
      <c r="BJ101" s="80">
        <f t="shared" si="26"/>
        <v>46</v>
      </c>
      <c r="BK101" s="80">
        <f t="shared" si="27"/>
        <v>51</v>
      </c>
      <c r="BL101" s="80">
        <f t="shared" si="23"/>
        <v>0.14814814814814814</v>
      </c>
      <c r="BM101" s="80">
        <f t="shared" si="24"/>
        <v>0.46875</v>
      </c>
      <c r="BN101" s="80">
        <f t="shared" si="25"/>
        <v>0</v>
      </c>
    </row>
    <row r="102" spans="1:66" ht="15.75" x14ac:dyDescent="0.5">
      <c r="A102" s="83">
        <v>12.5</v>
      </c>
      <c r="B102" s="82">
        <v>67</v>
      </c>
      <c r="C102" s="84">
        <v>0.85599999999999998</v>
      </c>
      <c r="D102" s="82">
        <v>91</v>
      </c>
      <c r="E102" s="82">
        <v>3</v>
      </c>
      <c r="F102" s="29">
        <v>0</v>
      </c>
      <c r="G102" s="82">
        <v>33</v>
      </c>
      <c r="H102" s="82">
        <v>1</v>
      </c>
      <c r="I102" s="80">
        <v>0</v>
      </c>
      <c r="J102" s="30">
        <v>188</v>
      </c>
      <c r="K102" s="82">
        <v>1</v>
      </c>
      <c r="N102">
        <v>12.7</v>
      </c>
      <c r="O102">
        <v>65</v>
      </c>
      <c r="P102">
        <v>0.89900000000000002</v>
      </c>
      <c r="Q102">
        <v>165</v>
      </c>
      <c r="R102">
        <v>1</v>
      </c>
      <c r="S102">
        <v>1</v>
      </c>
      <c r="T102">
        <v>60</v>
      </c>
      <c r="U102">
        <v>9</v>
      </c>
      <c r="V102">
        <v>0</v>
      </c>
      <c r="W102">
        <v>174</v>
      </c>
      <c r="X102" s="106">
        <v>0</v>
      </c>
      <c r="Y102" s="107">
        <v>1</v>
      </c>
      <c r="Z102" s="108">
        <f t="shared" si="15"/>
        <v>1</v>
      </c>
      <c r="AA102" s="80">
        <f t="shared" si="16"/>
        <v>0</v>
      </c>
      <c r="AB102" s="80">
        <f t="shared" si="17"/>
        <v>0.10107083636874439</v>
      </c>
      <c r="AC102" s="106">
        <f t="shared" si="18"/>
        <v>0.10107083636874439</v>
      </c>
      <c r="AD102" s="108">
        <f t="shared" si="19"/>
        <v>0.89892916363125563</v>
      </c>
      <c r="AE102" s="106">
        <f t="shared" si="20"/>
        <v>-0.10655104224094343</v>
      </c>
      <c r="AF102" s="108">
        <f t="shared" si="21"/>
        <v>100</v>
      </c>
      <c r="AG102" s="80">
        <f t="shared" si="22"/>
        <v>0.11243470615689585</v>
      </c>
      <c r="BG102">
        <v>0.75401345500588002</v>
      </c>
      <c r="BH102">
        <v>0</v>
      </c>
      <c r="BI102">
        <v>1</v>
      </c>
      <c r="BJ102" s="80">
        <f t="shared" si="26"/>
        <v>46</v>
      </c>
      <c r="BK102" s="80">
        <f t="shared" si="27"/>
        <v>52</v>
      </c>
      <c r="BL102" s="80">
        <f t="shared" si="23"/>
        <v>0.14814814814814814</v>
      </c>
      <c r="BM102" s="80">
        <f t="shared" si="24"/>
        <v>0.45833333333333337</v>
      </c>
      <c r="BN102" s="80">
        <f t="shared" si="25"/>
        <v>0</v>
      </c>
    </row>
    <row r="103" spans="1:66" ht="15.75" x14ac:dyDescent="0.5">
      <c r="A103" s="83">
        <v>13.2</v>
      </c>
      <c r="B103" s="82">
        <v>73</v>
      </c>
      <c r="C103" s="84">
        <v>1.8360000000000001</v>
      </c>
      <c r="D103" s="82">
        <v>169</v>
      </c>
      <c r="E103" s="82">
        <v>0</v>
      </c>
      <c r="F103" s="29">
        <v>1</v>
      </c>
      <c r="G103" s="82">
        <v>36</v>
      </c>
      <c r="H103" s="82">
        <v>7</v>
      </c>
      <c r="I103" s="80">
        <v>1</v>
      </c>
      <c r="J103" s="30">
        <v>187</v>
      </c>
      <c r="K103" s="82">
        <v>0</v>
      </c>
      <c r="N103">
        <v>12.8</v>
      </c>
      <c r="O103">
        <v>70</v>
      </c>
      <c r="P103">
        <v>1.4159999999999999</v>
      </c>
      <c r="Q103">
        <v>209</v>
      </c>
      <c r="R103">
        <v>2</v>
      </c>
      <c r="S103">
        <v>1</v>
      </c>
      <c r="T103">
        <v>45</v>
      </c>
      <c r="U103">
        <v>6</v>
      </c>
      <c r="V103">
        <v>0</v>
      </c>
      <c r="W103">
        <v>175</v>
      </c>
      <c r="X103" s="106">
        <v>1</v>
      </c>
      <c r="Y103" s="107">
        <v>0</v>
      </c>
      <c r="Z103" s="108">
        <f t="shared" si="15"/>
        <v>1</v>
      </c>
      <c r="AA103" s="80">
        <f t="shared" si="16"/>
        <v>1</v>
      </c>
      <c r="AB103" s="80">
        <f t="shared" si="17"/>
        <v>0.64965388616892994</v>
      </c>
      <c r="AC103" s="106">
        <f t="shared" si="18"/>
        <v>0.64965388616892994</v>
      </c>
      <c r="AD103" s="108">
        <f t="shared" si="19"/>
        <v>0.35034611383107006</v>
      </c>
      <c r="AE103" s="106">
        <f t="shared" si="20"/>
        <v>-0.43131554072880679</v>
      </c>
      <c r="AF103" s="108">
        <f t="shared" si="21"/>
        <v>100</v>
      </c>
      <c r="AG103" s="80">
        <f t="shared" si="22"/>
        <v>0.5392811792400628</v>
      </c>
      <c r="BG103">
        <v>0.75637396893535824</v>
      </c>
      <c r="BH103">
        <v>0</v>
      </c>
      <c r="BI103">
        <v>1</v>
      </c>
      <c r="BJ103" s="80">
        <f t="shared" si="26"/>
        <v>46</v>
      </c>
      <c r="BK103" s="80">
        <f t="shared" si="27"/>
        <v>53</v>
      </c>
      <c r="BL103" s="80">
        <f t="shared" si="23"/>
        <v>0.14814814814814814</v>
      </c>
      <c r="BM103" s="80">
        <f t="shared" si="24"/>
        <v>0.44791666666666663</v>
      </c>
      <c r="BN103" s="80">
        <f t="shared" si="25"/>
        <v>0</v>
      </c>
    </row>
    <row r="104" spans="1:66" ht="15.75" x14ac:dyDescent="0.5">
      <c r="A104" s="83">
        <v>11.1</v>
      </c>
      <c r="B104" s="82">
        <v>70</v>
      </c>
      <c r="C104" s="84">
        <v>0.40799999999999997</v>
      </c>
      <c r="D104" s="82">
        <v>175</v>
      </c>
      <c r="E104" s="82">
        <v>2</v>
      </c>
      <c r="F104" s="29">
        <v>0</v>
      </c>
      <c r="G104" s="82">
        <v>42</v>
      </c>
      <c r="H104" s="82">
        <v>7</v>
      </c>
      <c r="I104" s="80">
        <v>0</v>
      </c>
      <c r="J104" s="30">
        <v>168</v>
      </c>
      <c r="K104" s="82">
        <v>0</v>
      </c>
      <c r="N104">
        <v>12.9</v>
      </c>
      <c r="O104">
        <v>60</v>
      </c>
      <c r="P104">
        <v>1.0720000000000001</v>
      </c>
      <c r="Q104">
        <v>178</v>
      </c>
      <c r="R104">
        <v>2</v>
      </c>
      <c r="S104">
        <v>1</v>
      </c>
      <c r="T104">
        <v>38</v>
      </c>
      <c r="U104">
        <v>13</v>
      </c>
      <c r="V104">
        <v>1</v>
      </c>
      <c r="W104">
        <v>183</v>
      </c>
      <c r="X104" s="106">
        <v>1</v>
      </c>
      <c r="Y104" s="107">
        <v>0</v>
      </c>
      <c r="Z104" s="108">
        <f t="shared" si="15"/>
        <v>1</v>
      </c>
      <c r="AA104" s="80">
        <f t="shared" si="16"/>
        <v>1</v>
      </c>
      <c r="AB104" s="80">
        <f t="shared" si="17"/>
        <v>0.54656862294646102</v>
      </c>
      <c r="AC104" s="106">
        <f t="shared" si="18"/>
        <v>0.54656862294646102</v>
      </c>
      <c r="AD104" s="108">
        <f t="shared" si="19"/>
        <v>0.45343137705353898</v>
      </c>
      <c r="AE104" s="106">
        <f t="shared" si="20"/>
        <v>-0.60409541118549548</v>
      </c>
      <c r="AF104" s="108">
        <f t="shared" si="21"/>
        <v>100</v>
      </c>
      <c r="AG104" s="80">
        <f t="shared" si="22"/>
        <v>0.82959642763458585</v>
      </c>
      <c r="BG104">
        <v>0.75677738370155812</v>
      </c>
      <c r="BH104">
        <v>0</v>
      </c>
      <c r="BI104">
        <v>1</v>
      </c>
      <c r="BJ104" s="80">
        <f t="shared" si="26"/>
        <v>46</v>
      </c>
      <c r="BK104" s="80">
        <f t="shared" si="27"/>
        <v>54</v>
      </c>
      <c r="BL104" s="80">
        <f t="shared" si="23"/>
        <v>0.14814814814814814</v>
      </c>
      <c r="BM104" s="80">
        <f t="shared" si="24"/>
        <v>0.4375</v>
      </c>
      <c r="BN104" s="80">
        <f t="shared" si="25"/>
        <v>8.1018518518518393E-3</v>
      </c>
    </row>
    <row r="105" spans="1:66" ht="15.75" x14ac:dyDescent="0.5">
      <c r="A105" s="83">
        <v>8.3000000000000007</v>
      </c>
      <c r="B105" s="82">
        <v>49</v>
      </c>
      <c r="C105" s="84">
        <v>0.124</v>
      </c>
      <c r="D105" s="82">
        <v>77</v>
      </c>
      <c r="E105" s="82">
        <v>3</v>
      </c>
      <c r="F105" s="29">
        <v>0</v>
      </c>
      <c r="G105" s="82">
        <v>29</v>
      </c>
      <c r="H105" s="82">
        <v>10</v>
      </c>
      <c r="I105" s="80">
        <v>1</v>
      </c>
      <c r="J105" s="30">
        <v>175</v>
      </c>
      <c r="K105" s="82">
        <v>0</v>
      </c>
      <c r="N105">
        <v>13.1</v>
      </c>
      <c r="O105">
        <v>61</v>
      </c>
      <c r="P105">
        <v>0.66200000000000003</v>
      </c>
      <c r="Q105">
        <v>124</v>
      </c>
      <c r="R105">
        <v>2</v>
      </c>
      <c r="S105">
        <v>1</v>
      </c>
      <c r="T105">
        <v>52</v>
      </c>
      <c r="U105">
        <v>15</v>
      </c>
      <c r="V105">
        <v>0</v>
      </c>
      <c r="W105">
        <v>191</v>
      </c>
      <c r="X105" s="106">
        <v>1</v>
      </c>
      <c r="Y105" s="107">
        <v>0</v>
      </c>
      <c r="Z105" s="108">
        <f t="shared" si="15"/>
        <v>1</v>
      </c>
      <c r="AA105" s="80">
        <f t="shared" si="16"/>
        <v>1</v>
      </c>
      <c r="AB105" s="80">
        <f t="shared" si="17"/>
        <v>0.49252144440860174</v>
      </c>
      <c r="AC105" s="106">
        <f t="shared" si="18"/>
        <v>0.49252144440860174</v>
      </c>
      <c r="AD105" s="108">
        <f t="shared" si="19"/>
        <v>0.50747855559139832</v>
      </c>
      <c r="AE105" s="106">
        <f t="shared" si="20"/>
        <v>-0.70821727737151707</v>
      </c>
      <c r="AF105" s="108">
        <f t="shared" si="21"/>
        <v>0</v>
      </c>
      <c r="AG105" s="80">
        <f t="shared" si="22"/>
        <v>1.0303684465978054</v>
      </c>
      <c r="BG105">
        <v>0.76591081605926736</v>
      </c>
      <c r="BH105">
        <v>1</v>
      </c>
      <c r="BI105">
        <v>0</v>
      </c>
      <c r="BJ105" s="80">
        <f t="shared" si="26"/>
        <v>47</v>
      </c>
      <c r="BK105" s="80">
        <f t="shared" si="27"/>
        <v>54</v>
      </c>
      <c r="BL105" s="80">
        <f t="shared" si="23"/>
        <v>0.12962962962962965</v>
      </c>
      <c r="BM105" s="80">
        <f t="shared" si="24"/>
        <v>0.4375</v>
      </c>
      <c r="BN105" s="80">
        <f t="shared" si="25"/>
        <v>0</v>
      </c>
    </row>
    <row r="106" spans="1:66" ht="15.75" x14ac:dyDescent="0.5">
      <c r="A106" s="83">
        <v>9.3000000000000007</v>
      </c>
      <c r="B106" s="82">
        <v>55</v>
      </c>
      <c r="C106" s="84">
        <v>8.5000000000000006E-2</v>
      </c>
      <c r="D106" s="82">
        <v>125</v>
      </c>
      <c r="E106" s="82">
        <v>7</v>
      </c>
      <c r="F106" s="29">
        <v>0</v>
      </c>
      <c r="G106" s="82">
        <v>38</v>
      </c>
      <c r="H106" s="82">
        <v>4</v>
      </c>
      <c r="I106" s="80">
        <v>0</v>
      </c>
      <c r="J106" s="30">
        <v>169</v>
      </c>
      <c r="K106" s="82">
        <v>1</v>
      </c>
      <c r="N106">
        <v>13.1</v>
      </c>
      <c r="O106">
        <v>61</v>
      </c>
      <c r="P106">
        <v>0.96</v>
      </c>
      <c r="Q106">
        <v>213</v>
      </c>
      <c r="R106">
        <v>2</v>
      </c>
      <c r="S106">
        <v>1</v>
      </c>
      <c r="T106">
        <v>30</v>
      </c>
      <c r="U106">
        <v>10</v>
      </c>
      <c r="V106">
        <v>1</v>
      </c>
      <c r="W106">
        <v>173</v>
      </c>
      <c r="X106" s="106">
        <v>1</v>
      </c>
      <c r="Y106" s="107">
        <v>0</v>
      </c>
      <c r="Z106" s="108">
        <f t="shared" si="15"/>
        <v>1</v>
      </c>
      <c r="AA106" s="80">
        <f t="shared" si="16"/>
        <v>1</v>
      </c>
      <c r="AB106" s="80">
        <f t="shared" si="17"/>
        <v>0.57731955540793356</v>
      </c>
      <c r="AC106" s="106">
        <f t="shared" si="18"/>
        <v>0.57731955540793356</v>
      </c>
      <c r="AD106" s="108">
        <f t="shared" si="19"/>
        <v>0.42268044459206644</v>
      </c>
      <c r="AE106" s="106">
        <f t="shared" si="20"/>
        <v>-0.54935934357949312</v>
      </c>
      <c r="AF106" s="108">
        <f t="shared" si="21"/>
        <v>100</v>
      </c>
      <c r="AG106" s="80">
        <f t="shared" si="22"/>
        <v>0.73214295381593431</v>
      </c>
      <c r="BG106">
        <v>0.77096738949968691</v>
      </c>
      <c r="BH106">
        <v>0</v>
      </c>
      <c r="BI106">
        <v>1</v>
      </c>
      <c r="BJ106" s="80">
        <f t="shared" si="26"/>
        <v>47</v>
      </c>
      <c r="BK106" s="80">
        <f t="shared" si="27"/>
        <v>55</v>
      </c>
      <c r="BL106" s="80">
        <f t="shared" si="23"/>
        <v>0.12962962962962965</v>
      </c>
      <c r="BM106" s="80">
        <f t="shared" si="24"/>
        <v>0.42708333333333337</v>
      </c>
      <c r="BN106" s="80">
        <f t="shared" si="25"/>
        <v>0</v>
      </c>
    </row>
    <row r="107" spans="1:66" ht="15.75" x14ac:dyDescent="0.5">
      <c r="A107" s="83">
        <v>8.1999999999999993</v>
      </c>
      <c r="B107" s="82">
        <v>49</v>
      </c>
      <c r="C107" s="84">
        <v>0.85199999999999998</v>
      </c>
      <c r="D107" s="82">
        <v>102</v>
      </c>
      <c r="E107" s="82">
        <v>3</v>
      </c>
      <c r="F107" s="29">
        <v>0</v>
      </c>
      <c r="G107" s="82">
        <v>37</v>
      </c>
      <c r="H107" s="82">
        <v>9</v>
      </c>
      <c r="I107" s="80">
        <v>0</v>
      </c>
      <c r="J107" s="30">
        <v>168</v>
      </c>
      <c r="K107" s="82">
        <v>1</v>
      </c>
      <c r="N107">
        <v>13.2</v>
      </c>
      <c r="O107">
        <v>73</v>
      </c>
      <c r="P107">
        <v>1.8360000000000001</v>
      </c>
      <c r="Q107">
        <v>169</v>
      </c>
      <c r="R107">
        <v>0</v>
      </c>
      <c r="S107">
        <v>1</v>
      </c>
      <c r="T107">
        <v>36</v>
      </c>
      <c r="U107">
        <v>7</v>
      </c>
      <c r="V107">
        <v>1</v>
      </c>
      <c r="W107">
        <v>187</v>
      </c>
      <c r="X107" s="106">
        <v>0</v>
      </c>
      <c r="Y107" s="107">
        <v>1</v>
      </c>
      <c r="Z107" s="108">
        <f t="shared" si="15"/>
        <v>1</v>
      </c>
      <c r="AA107" s="80">
        <f t="shared" si="16"/>
        <v>0</v>
      </c>
      <c r="AB107" s="80">
        <f t="shared" si="17"/>
        <v>0.53318355278894802</v>
      </c>
      <c r="AC107" s="106">
        <f t="shared" si="18"/>
        <v>0.53318355278894802</v>
      </c>
      <c r="AD107" s="108">
        <f t="shared" si="19"/>
        <v>0.46681644721105198</v>
      </c>
      <c r="AE107" s="106">
        <f t="shared" si="20"/>
        <v>-0.76181914523359939</v>
      </c>
      <c r="AF107" s="108">
        <f t="shared" si="21"/>
        <v>0</v>
      </c>
      <c r="AG107" s="80">
        <f t="shared" si="22"/>
        <v>1.1421695957252571</v>
      </c>
      <c r="BG107">
        <v>0.7725698543697358</v>
      </c>
      <c r="BH107">
        <v>0</v>
      </c>
      <c r="BI107">
        <v>1</v>
      </c>
      <c r="BJ107" s="80">
        <f t="shared" si="26"/>
        <v>47</v>
      </c>
      <c r="BK107" s="80">
        <f t="shared" si="27"/>
        <v>56</v>
      </c>
      <c r="BL107" s="80">
        <f t="shared" si="23"/>
        <v>0.12962962962962965</v>
      </c>
      <c r="BM107" s="80">
        <f t="shared" si="24"/>
        <v>0.41666666666666663</v>
      </c>
      <c r="BN107" s="80">
        <f t="shared" si="25"/>
        <v>7.7160493827160368E-3</v>
      </c>
    </row>
    <row r="108" spans="1:66" ht="15.75" x14ac:dyDescent="0.5">
      <c r="A108" s="83">
        <v>14.8</v>
      </c>
      <c r="B108" s="82">
        <v>74</v>
      </c>
      <c r="C108" s="84">
        <v>1.927</v>
      </c>
      <c r="D108" s="82">
        <v>249</v>
      </c>
      <c r="E108" s="82">
        <v>2</v>
      </c>
      <c r="F108" s="29">
        <v>1</v>
      </c>
      <c r="G108" s="82">
        <v>29</v>
      </c>
      <c r="H108" s="82">
        <v>7</v>
      </c>
      <c r="I108" s="80">
        <v>0</v>
      </c>
      <c r="J108" s="30">
        <v>171</v>
      </c>
      <c r="K108" s="82">
        <v>1</v>
      </c>
      <c r="N108">
        <v>13.3</v>
      </c>
      <c r="O108">
        <v>58</v>
      </c>
      <c r="P108">
        <v>0.40300000000000002</v>
      </c>
      <c r="Q108">
        <v>157</v>
      </c>
      <c r="R108">
        <v>2</v>
      </c>
      <c r="S108">
        <v>1</v>
      </c>
      <c r="T108">
        <v>35</v>
      </c>
      <c r="U108">
        <v>16</v>
      </c>
      <c r="V108">
        <v>1</v>
      </c>
      <c r="W108">
        <v>180</v>
      </c>
      <c r="X108" s="106">
        <v>0</v>
      </c>
      <c r="Y108" s="107">
        <v>1</v>
      </c>
      <c r="Z108" s="108">
        <f t="shared" si="15"/>
        <v>1</v>
      </c>
      <c r="AA108" s="80">
        <f t="shared" si="16"/>
        <v>0</v>
      </c>
      <c r="AB108" s="80">
        <f t="shared" si="17"/>
        <v>0.43151247659266645</v>
      </c>
      <c r="AC108" s="106">
        <f t="shared" si="18"/>
        <v>0.43151247659266645</v>
      </c>
      <c r="AD108" s="108">
        <f t="shared" si="19"/>
        <v>0.56848752340733355</v>
      </c>
      <c r="AE108" s="106">
        <f t="shared" si="20"/>
        <v>-0.56477591254542026</v>
      </c>
      <c r="AF108" s="108">
        <f t="shared" si="21"/>
        <v>100</v>
      </c>
      <c r="AG108" s="80">
        <f t="shared" si="22"/>
        <v>0.75905355671891939</v>
      </c>
      <c r="BG108">
        <v>0.77400686758503479</v>
      </c>
      <c r="BH108">
        <v>1</v>
      </c>
      <c r="BI108">
        <v>0</v>
      </c>
      <c r="BJ108" s="80">
        <f t="shared" si="26"/>
        <v>48</v>
      </c>
      <c r="BK108" s="80">
        <f t="shared" si="27"/>
        <v>56</v>
      </c>
      <c r="BL108" s="80">
        <f t="shared" si="23"/>
        <v>0.11111111111111116</v>
      </c>
      <c r="BM108" s="80">
        <f t="shared" si="24"/>
        <v>0.41666666666666663</v>
      </c>
      <c r="BN108" s="80">
        <f t="shared" si="25"/>
        <v>0</v>
      </c>
    </row>
    <row r="109" spans="1:66" ht="15.75" x14ac:dyDescent="0.5">
      <c r="A109" s="83">
        <v>10.7</v>
      </c>
      <c r="B109" s="82">
        <v>53</v>
      </c>
      <c r="C109" s="84">
        <v>1.018</v>
      </c>
      <c r="D109" s="82">
        <v>134</v>
      </c>
      <c r="E109" s="82">
        <v>1</v>
      </c>
      <c r="F109" s="29">
        <v>1</v>
      </c>
      <c r="G109" s="82">
        <v>36</v>
      </c>
      <c r="H109" s="82">
        <v>10</v>
      </c>
      <c r="I109" s="80">
        <v>0</v>
      </c>
      <c r="J109" s="30">
        <v>182</v>
      </c>
      <c r="K109" s="82">
        <v>0</v>
      </c>
      <c r="N109">
        <v>13.4</v>
      </c>
      <c r="O109">
        <v>71</v>
      </c>
      <c r="P109">
        <v>1.28</v>
      </c>
      <c r="Q109">
        <v>141</v>
      </c>
      <c r="R109">
        <v>2</v>
      </c>
      <c r="S109">
        <v>1</v>
      </c>
      <c r="T109">
        <v>28</v>
      </c>
      <c r="U109">
        <v>9</v>
      </c>
      <c r="V109">
        <v>1</v>
      </c>
      <c r="W109">
        <v>186</v>
      </c>
      <c r="X109" s="106">
        <v>0</v>
      </c>
      <c r="Y109" s="107">
        <v>1</v>
      </c>
      <c r="Z109" s="108">
        <f t="shared" si="15"/>
        <v>1</v>
      </c>
      <c r="AA109" s="80">
        <f t="shared" si="16"/>
        <v>0</v>
      </c>
      <c r="AB109" s="80">
        <f t="shared" si="17"/>
        <v>0.73183623196631886</v>
      </c>
      <c r="AC109" s="106">
        <f t="shared" si="18"/>
        <v>0.73183623196631886</v>
      </c>
      <c r="AD109" s="108">
        <f t="shared" si="19"/>
        <v>0.26816376803368114</v>
      </c>
      <c r="AE109" s="106">
        <f t="shared" si="20"/>
        <v>-1.3161574103488893</v>
      </c>
      <c r="AF109" s="108">
        <f t="shared" si="21"/>
        <v>0</v>
      </c>
      <c r="AG109" s="80">
        <f t="shared" si="22"/>
        <v>2.7290645463871943</v>
      </c>
      <c r="BG109">
        <v>0.77635962958524907</v>
      </c>
      <c r="BH109">
        <v>0</v>
      </c>
      <c r="BI109">
        <v>1</v>
      </c>
      <c r="BJ109" s="80">
        <f t="shared" si="26"/>
        <v>48</v>
      </c>
      <c r="BK109" s="80">
        <f t="shared" si="27"/>
        <v>57</v>
      </c>
      <c r="BL109" s="80">
        <f t="shared" si="23"/>
        <v>0.11111111111111116</v>
      </c>
      <c r="BM109" s="80">
        <f t="shared" si="24"/>
        <v>0.40625</v>
      </c>
      <c r="BN109" s="80">
        <f t="shared" si="25"/>
        <v>0</v>
      </c>
    </row>
    <row r="110" spans="1:66" ht="15.75" x14ac:dyDescent="0.5">
      <c r="A110" s="83">
        <v>8.8000000000000007</v>
      </c>
      <c r="B110" s="82">
        <v>58</v>
      </c>
      <c r="C110" s="84">
        <v>0.86399999999999999</v>
      </c>
      <c r="D110" s="82">
        <v>129</v>
      </c>
      <c r="E110" s="82">
        <v>4</v>
      </c>
      <c r="F110" s="29">
        <v>0</v>
      </c>
      <c r="G110" s="82">
        <v>61</v>
      </c>
      <c r="H110" s="82">
        <v>8</v>
      </c>
      <c r="I110" s="80">
        <v>0</v>
      </c>
      <c r="J110" s="30">
        <v>168</v>
      </c>
      <c r="K110" s="82">
        <v>1</v>
      </c>
      <c r="N110">
        <v>13.6</v>
      </c>
      <c r="O110">
        <v>66</v>
      </c>
      <c r="P110">
        <v>2.62</v>
      </c>
      <c r="Q110">
        <v>103</v>
      </c>
      <c r="R110">
        <v>2</v>
      </c>
      <c r="S110">
        <v>1</v>
      </c>
      <c r="T110">
        <v>39</v>
      </c>
      <c r="U110">
        <v>8</v>
      </c>
      <c r="V110">
        <v>0</v>
      </c>
      <c r="W110">
        <v>172</v>
      </c>
      <c r="X110" s="106">
        <v>0</v>
      </c>
      <c r="Y110" s="107">
        <v>1</v>
      </c>
      <c r="Z110" s="108">
        <f t="shared" si="15"/>
        <v>1</v>
      </c>
      <c r="AA110" s="80">
        <f t="shared" si="16"/>
        <v>0</v>
      </c>
      <c r="AB110" s="80">
        <f t="shared" si="17"/>
        <v>0.584616798646724</v>
      </c>
      <c r="AC110" s="106">
        <f t="shared" si="18"/>
        <v>0.584616798646724</v>
      </c>
      <c r="AD110" s="108">
        <f t="shared" si="19"/>
        <v>0.415383201353276</v>
      </c>
      <c r="AE110" s="106">
        <f t="shared" si="20"/>
        <v>-0.87855380804662286</v>
      </c>
      <c r="AF110" s="108">
        <f t="shared" si="21"/>
        <v>0</v>
      </c>
      <c r="AG110" s="80">
        <f t="shared" si="22"/>
        <v>1.4074156026100773</v>
      </c>
      <c r="BG110">
        <v>0.7778407353221245</v>
      </c>
      <c r="BH110">
        <v>0</v>
      </c>
      <c r="BI110">
        <v>1</v>
      </c>
      <c r="BJ110" s="80">
        <f t="shared" si="26"/>
        <v>48</v>
      </c>
      <c r="BK110" s="80">
        <f t="shared" si="27"/>
        <v>58</v>
      </c>
      <c r="BL110" s="80">
        <f t="shared" si="23"/>
        <v>0.11111111111111116</v>
      </c>
      <c r="BM110" s="80">
        <f t="shared" si="24"/>
        <v>0.39583333333333337</v>
      </c>
      <c r="BN110" s="80">
        <f t="shared" si="25"/>
        <v>7.3302469135802803E-3</v>
      </c>
    </row>
    <row r="111" spans="1:66" ht="15.75" x14ac:dyDescent="0.5">
      <c r="A111" s="83">
        <v>9.6999999999999993</v>
      </c>
      <c r="B111" s="82">
        <v>54</v>
      </c>
      <c r="C111" s="84">
        <v>0.626</v>
      </c>
      <c r="D111" s="82">
        <v>51</v>
      </c>
      <c r="E111" s="82">
        <v>2</v>
      </c>
      <c r="F111" s="29">
        <v>0</v>
      </c>
      <c r="G111" s="82">
        <v>38</v>
      </c>
      <c r="H111" s="82">
        <v>8</v>
      </c>
      <c r="I111" s="80">
        <v>0</v>
      </c>
      <c r="J111" s="30">
        <v>193</v>
      </c>
      <c r="K111" s="82">
        <v>1</v>
      </c>
      <c r="N111">
        <v>13.8</v>
      </c>
      <c r="O111">
        <v>63</v>
      </c>
      <c r="P111">
        <v>0.61199999999999999</v>
      </c>
      <c r="Q111">
        <v>148</v>
      </c>
      <c r="R111">
        <v>3</v>
      </c>
      <c r="S111">
        <v>0</v>
      </c>
      <c r="T111">
        <v>35</v>
      </c>
      <c r="U111">
        <v>10</v>
      </c>
      <c r="V111">
        <v>0</v>
      </c>
      <c r="W111">
        <v>185</v>
      </c>
      <c r="X111" s="106">
        <v>1</v>
      </c>
      <c r="Y111" s="107">
        <v>0</v>
      </c>
      <c r="Z111" s="108">
        <f t="shared" si="15"/>
        <v>1</v>
      </c>
      <c r="AA111" s="80">
        <f t="shared" si="16"/>
        <v>1</v>
      </c>
      <c r="AB111" s="80">
        <f t="shared" si="17"/>
        <v>0.86417699728667408</v>
      </c>
      <c r="AC111" s="106">
        <f t="shared" si="18"/>
        <v>0.86417699728667408</v>
      </c>
      <c r="AD111" s="108">
        <f t="shared" si="19"/>
        <v>0.13582300271332592</v>
      </c>
      <c r="AE111" s="106">
        <f t="shared" si="20"/>
        <v>-0.14597767318792262</v>
      </c>
      <c r="AF111" s="108">
        <f t="shared" si="21"/>
        <v>100</v>
      </c>
      <c r="AG111" s="80">
        <f t="shared" si="22"/>
        <v>0.15717035183739017</v>
      </c>
      <c r="BG111">
        <v>0.77851510435289484</v>
      </c>
      <c r="BH111">
        <v>1</v>
      </c>
      <c r="BI111">
        <v>0</v>
      </c>
      <c r="BJ111" s="80">
        <f t="shared" si="26"/>
        <v>49</v>
      </c>
      <c r="BK111" s="80">
        <f t="shared" si="27"/>
        <v>58</v>
      </c>
      <c r="BL111" s="80">
        <f t="shared" si="23"/>
        <v>9.259259259259256E-2</v>
      </c>
      <c r="BM111" s="80">
        <f t="shared" si="24"/>
        <v>0.39583333333333337</v>
      </c>
      <c r="BN111" s="80">
        <f t="shared" si="25"/>
        <v>0</v>
      </c>
    </row>
    <row r="112" spans="1:66" ht="15.75" x14ac:dyDescent="0.5">
      <c r="A112" s="83">
        <v>9.6999999999999993</v>
      </c>
      <c r="B112" s="82">
        <v>55</v>
      </c>
      <c r="C112" s="84">
        <v>1.3839999999999999</v>
      </c>
      <c r="D112" s="82">
        <v>33</v>
      </c>
      <c r="E112" s="82">
        <v>2</v>
      </c>
      <c r="F112" s="29">
        <v>0</v>
      </c>
      <c r="G112" s="82">
        <v>27</v>
      </c>
      <c r="H112" s="82">
        <v>10</v>
      </c>
      <c r="I112" s="80">
        <v>1</v>
      </c>
      <c r="J112" s="30">
        <v>192</v>
      </c>
      <c r="K112" s="82">
        <v>1</v>
      </c>
      <c r="N112">
        <v>13.9</v>
      </c>
      <c r="O112">
        <v>66</v>
      </c>
      <c r="P112">
        <v>2.2850000000000001</v>
      </c>
      <c r="Q112">
        <v>200</v>
      </c>
      <c r="R112">
        <v>3</v>
      </c>
      <c r="S112">
        <v>1</v>
      </c>
      <c r="T112">
        <v>32</v>
      </c>
      <c r="U112">
        <v>9</v>
      </c>
      <c r="V112">
        <v>0</v>
      </c>
      <c r="W112">
        <v>177</v>
      </c>
      <c r="X112" s="106">
        <v>1</v>
      </c>
      <c r="Y112" s="107">
        <v>0</v>
      </c>
      <c r="Z112" s="108">
        <f t="shared" si="15"/>
        <v>1</v>
      </c>
      <c r="AA112" s="80">
        <f t="shared" si="16"/>
        <v>1</v>
      </c>
      <c r="AB112" s="80">
        <f t="shared" si="17"/>
        <v>0.94543158432946084</v>
      </c>
      <c r="AC112" s="106">
        <f t="shared" si="18"/>
        <v>0.94543158432946084</v>
      </c>
      <c r="AD112" s="108">
        <f t="shared" si="19"/>
        <v>5.4568415670539161E-2</v>
      </c>
      <c r="AE112" s="106">
        <f t="shared" si="20"/>
        <v>-5.6113752751326469E-2</v>
      </c>
      <c r="AF112" s="108">
        <f t="shared" si="21"/>
        <v>100</v>
      </c>
      <c r="AG112" s="80">
        <f t="shared" si="22"/>
        <v>5.7717995225684507E-2</v>
      </c>
      <c r="BG112">
        <v>0.77948476237063158</v>
      </c>
      <c r="BH112">
        <v>0</v>
      </c>
      <c r="BI112">
        <v>1</v>
      </c>
      <c r="BJ112" s="80">
        <f t="shared" si="26"/>
        <v>49</v>
      </c>
      <c r="BK112" s="80">
        <f t="shared" si="27"/>
        <v>59</v>
      </c>
      <c r="BL112" s="80">
        <f t="shared" si="23"/>
        <v>9.259259259259256E-2</v>
      </c>
      <c r="BM112" s="80">
        <f t="shared" si="24"/>
        <v>0.38541666666666663</v>
      </c>
      <c r="BN112" s="80">
        <f t="shared" si="25"/>
        <v>0</v>
      </c>
    </row>
    <row r="113" spans="1:66" ht="15.75" x14ac:dyDescent="0.5">
      <c r="A113" s="83">
        <v>10.5</v>
      </c>
      <c r="B113" s="82">
        <v>65</v>
      </c>
      <c r="C113" s="84">
        <v>0.59</v>
      </c>
      <c r="D113" s="82">
        <v>121</v>
      </c>
      <c r="E113" s="82">
        <v>3</v>
      </c>
      <c r="F113" s="29">
        <v>1</v>
      </c>
      <c r="G113" s="82">
        <v>32</v>
      </c>
      <c r="H113" s="82">
        <v>10</v>
      </c>
      <c r="I113" s="80">
        <v>0</v>
      </c>
      <c r="J113" s="30">
        <v>181</v>
      </c>
      <c r="K113" s="82">
        <v>1</v>
      </c>
      <c r="N113">
        <v>14</v>
      </c>
      <c r="O113">
        <v>56</v>
      </c>
      <c r="P113">
        <v>0.91100000000000003</v>
      </c>
      <c r="Q113">
        <v>134</v>
      </c>
      <c r="R113">
        <v>2</v>
      </c>
      <c r="S113">
        <v>0</v>
      </c>
      <c r="T113">
        <v>30</v>
      </c>
      <c r="U113">
        <v>13</v>
      </c>
      <c r="V113">
        <v>1</v>
      </c>
      <c r="W113">
        <v>185</v>
      </c>
      <c r="X113" s="106">
        <v>1</v>
      </c>
      <c r="Y113" s="107">
        <v>0</v>
      </c>
      <c r="Z113" s="108">
        <f t="shared" si="15"/>
        <v>1</v>
      </c>
      <c r="AA113" s="80">
        <f t="shared" si="16"/>
        <v>1</v>
      </c>
      <c r="AB113" s="80">
        <f t="shared" si="17"/>
        <v>0.6344732194341054</v>
      </c>
      <c r="AC113" s="106">
        <f t="shared" si="18"/>
        <v>0.6344732194341054</v>
      </c>
      <c r="AD113" s="108">
        <f t="shared" si="19"/>
        <v>0.3655267805658946</v>
      </c>
      <c r="AE113" s="106">
        <f t="shared" si="20"/>
        <v>-0.45496020007210591</v>
      </c>
      <c r="AF113" s="108">
        <f t="shared" si="21"/>
        <v>100</v>
      </c>
      <c r="AG113" s="80">
        <f t="shared" si="22"/>
        <v>0.57611065269533768</v>
      </c>
      <c r="BG113">
        <v>0.78155327951420406</v>
      </c>
      <c r="BH113">
        <v>0</v>
      </c>
      <c r="BI113">
        <v>1</v>
      </c>
      <c r="BJ113" s="80">
        <f t="shared" si="26"/>
        <v>49</v>
      </c>
      <c r="BK113" s="80">
        <f t="shared" si="27"/>
        <v>60</v>
      </c>
      <c r="BL113" s="80">
        <f t="shared" si="23"/>
        <v>9.259259259259256E-2</v>
      </c>
      <c r="BM113" s="80">
        <f t="shared" si="24"/>
        <v>0.375</v>
      </c>
      <c r="BN113" s="80">
        <f t="shared" si="25"/>
        <v>0</v>
      </c>
    </row>
    <row r="114" spans="1:66" ht="15.75" x14ac:dyDescent="0.5">
      <c r="A114" s="83">
        <v>8.9</v>
      </c>
      <c r="B114" s="82">
        <v>39</v>
      </c>
      <c r="C114" s="84">
        <v>7.1999999999999995E-2</v>
      </c>
      <c r="D114" s="82">
        <v>116</v>
      </c>
      <c r="E114" s="82">
        <v>7</v>
      </c>
      <c r="F114" s="29">
        <v>1</v>
      </c>
      <c r="G114" s="82">
        <v>44</v>
      </c>
      <c r="H114" s="82">
        <v>16</v>
      </c>
      <c r="I114" s="80">
        <v>1</v>
      </c>
      <c r="J114" s="30">
        <v>170</v>
      </c>
      <c r="K114" s="82">
        <v>1</v>
      </c>
      <c r="N114">
        <v>14</v>
      </c>
      <c r="O114">
        <v>59</v>
      </c>
      <c r="P114">
        <v>1.159</v>
      </c>
      <c r="Q114">
        <v>196</v>
      </c>
      <c r="R114">
        <v>1</v>
      </c>
      <c r="S114">
        <v>0</v>
      </c>
      <c r="T114">
        <v>43</v>
      </c>
      <c r="U114">
        <v>15</v>
      </c>
      <c r="V114">
        <v>0</v>
      </c>
      <c r="W114">
        <v>184</v>
      </c>
      <c r="X114" s="106">
        <v>1</v>
      </c>
      <c r="Y114" s="107">
        <v>0</v>
      </c>
      <c r="Z114" s="108">
        <f t="shared" si="15"/>
        <v>1</v>
      </c>
      <c r="AA114" s="80">
        <f t="shared" si="16"/>
        <v>1</v>
      </c>
      <c r="AB114" s="80">
        <f t="shared" si="17"/>
        <v>0.83175323131456735</v>
      </c>
      <c r="AC114" s="106">
        <f t="shared" si="18"/>
        <v>0.83175323131456735</v>
      </c>
      <c r="AD114" s="108">
        <f t="shared" si="19"/>
        <v>0.16824676868543265</v>
      </c>
      <c r="AE114" s="106">
        <f t="shared" si="20"/>
        <v>-0.18421947913219464</v>
      </c>
      <c r="AF114" s="108">
        <f t="shared" si="21"/>
        <v>100</v>
      </c>
      <c r="AG114" s="80">
        <f t="shared" si="22"/>
        <v>0.20227966943936293</v>
      </c>
      <c r="BG114">
        <v>0.7905357100813315</v>
      </c>
      <c r="BH114">
        <v>0</v>
      </c>
      <c r="BI114">
        <v>1</v>
      </c>
      <c r="BJ114" s="80">
        <f t="shared" si="26"/>
        <v>49</v>
      </c>
      <c r="BK114" s="80">
        <f t="shared" si="27"/>
        <v>61</v>
      </c>
      <c r="BL114" s="80">
        <f t="shared" si="23"/>
        <v>9.259259259259256E-2</v>
      </c>
      <c r="BM114" s="80">
        <f t="shared" si="24"/>
        <v>0.36458333333333337</v>
      </c>
      <c r="BN114" s="80">
        <f t="shared" si="25"/>
        <v>0</v>
      </c>
    </row>
    <row r="115" spans="1:66" ht="15.75" x14ac:dyDescent="0.5">
      <c r="A115" s="83">
        <v>7.9</v>
      </c>
      <c r="B115" s="82">
        <v>42</v>
      </c>
      <c r="C115" s="84">
        <v>1.2829999999999999</v>
      </c>
      <c r="D115" s="82">
        <v>68</v>
      </c>
      <c r="E115" s="82">
        <v>4</v>
      </c>
      <c r="F115" s="29">
        <v>0</v>
      </c>
      <c r="G115" s="82">
        <v>37</v>
      </c>
      <c r="H115" s="82">
        <v>6</v>
      </c>
      <c r="I115" s="80">
        <v>0</v>
      </c>
      <c r="J115" s="30">
        <v>175</v>
      </c>
      <c r="K115" s="82">
        <v>1</v>
      </c>
      <c r="N115">
        <v>14</v>
      </c>
      <c r="O115">
        <v>70</v>
      </c>
      <c r="P115">
        <v>0.29099999999999998</v>
      </c>
      <c r="Q115">
        <v>182</v>
      </c>
      <c r="R115">
        <v>3</v>
      </c>
      <c r="S115">
        <v>1</v>
      </c>
      <c r="T115">
        <v>31</v>
      </c>
      <c r="U115">
        <v>6</v>
      </c>
      <c r="V115">
        <v>1</v>
      </c>
      <c r="W115">
        <v>173</v>
      </c>
      <c r="X115" s="106">
        <v>1</v>
      </c>
      <c r="Y115" s="107">
        <v>0</v>
      </c>
      <c r="Z115" s="108">
        <f t="shared" si="15"/>
        <v>1</v>
      </c>
      <c r="AA115" s="80">
        <f t="shared" si="16"/>
        <v>1</v>
      </c>
      <c r="AB115" s="80">
        <f t="shared" si="17"/>
        <v>0.3399688709282413</v>
      </c>
      <c r="AC115" s="106">
        <f t="shared" si="18"/>
        <v>0.3399688709282413</v>
      </c>
      <c r="AD115" s="108">
        <f t="shared" si="19"/>
        <v>0.66003112907175865</v>
      </c>
      <c r="AE115" s="106">
        <f t="shared" si="20"/>
        <v>-1.078901221656853</v>
      </c>
      <c r="AF115" s="108">
        <f t="shared" si="21"/>
        <v>0</v>
      </c>
      <c r="AG115" s="80">
        <f t="shared" si="22"/>
        <v>1.9414457778726284</v>
      </c>
      <c r="BG115">
        <v>0.79100912041757832</v>
      </c>
      <c r="BH115">
        <v>0</v>
      </c>
      <c r="BI115">
        <v>1</v>
      </c>
      <c r="BJ115" s="80">
        <f t="shared" si="26"/>
        <v>49</v>
      </c>
      <c r="BK115" s="80">
        <f t="shared" si="27"/>
        <v>62</v>
      </c>
      <c r="BL115" s="80">
        <f t="shared" si="23"/>
        <v>9.259259259259256E-2</v>
      </c>
      <c r="BM115" s="80">
        <f t="shared" si="24"/>
        <v>0.35416666666666663</v>
      </c>
      <c r="BN115" s="80">
        <f t="shared" si="25"/>
        <v>0</v>
      </c>
    </row>
    <row r="116" spans="1:66" ht="15.75" x14ac:dyDescent="0.5">
      <c r="A116" s="83">
        <v>21</v>
      </c>
      <c r="B116" s="82">
        <v>89</v>
      </c>
      <c r="C116" s="84">
        <v>7.4999999999999997E-2</v>
      </c>
      <c r="D116" s="82">
        <v>296</v>
      </c>
      <c r="E116" s="82">
        <v>0</v>
      </c>
      <c r="F116" s="29">
        <v>1</v>
      </c>
      <c r="G116" s="82">
        <v>37</v>
      </c>
      <c r="H116" s="82">
        <v>13</v>
      </c>
      <c r="I116" s="80">
        <v>1</v>
      </c>
      <c r="J116" s="30">
        <v>196</v>
      </c>
      <c r="K116" s="82">
        <v>1</v>
      </c>
      <c r="N116">
        <v>14</v>
      </c>
      <c r="O116">
        <v>74</v>
      </c>
      <c r="P116">
        <v>4.3999999999999997E-2</v>
      </c>
      <c r="Q116">
        <v>175</v>
      </c>
      <c r="R116">
        <v>3</v>
      </c>
      <c r="S116">
        <v>1</v>
      </c>
      <c r="T116">
        <v>39</v>
      </c>
      <c r="U116">
        <v>7</v>
      </c>
      <c r="V116">
        <v>0</v>
      </c>
      <c r="W116">
        <v>187</v>
      </c>
      <c r="X116" s="106">
        <v>1</v>
      </c>
      <c r="Y116" s="107">
        <v>0</v>
      </c>
      <c r="Z116" s="108">
        <f t="shared" si="15"/>
        <v>1</v>
      </c>
      <c r="AA116" s="80">
        <f t="shared" si="16"/>
        <v>1</v>
      </c>
      <c r="AB116" s="80">
        <f t="shared" si="17"/>
        <v>0.727230804998101</v>
      </c>
      <c r="AC116" s="106">
        <f t="shared" si="18"/>
        <v>0.727230804998101</v>
      </c>
      <c r="AD116" s="108">
        <f t="shared" si="19"/>
        <v>0.272769195001899</v>
      </c>
      <c r="AE116" s="106">
        <f t="shared" si="20"/>
        <v>-0.31851137590757467</v>
      </c>
      <c r="AF116" s="108">
        <f t="shared" si="21"/>
        <v>100</v>
      </c>
      <c r="AG116" s="80">
        <f t="shared" si="22"/>
        <v>0.37507926386948265</v>
      </c>
      <c r="BG116">
        <v>0.79580400180257316</v>
      </c>
      <c r="BH116">
        <v>0</v>
      </c>
      <c r="BI116">
        <v>1</v>
      </c>
      <c r="BJ116" s="80">
        <f t="shared" si="26"/>
        <v>49</v>
      </c>
      <c r="BK116" s="80">
        <f t="shared" si="27"/>
        <v>63</v>
      </c>
      <c r="BL116" s="80">
        <f t="shared" si="23"/>
        <v>9.259259259259256E-2</v>
      </c>
      <c r="BM116" s="80">
        <f t="shared" si="24"/>
        <v>0.34375</v>
      </c>
      <c r="BN116" s="80">
        <f t="shared" si="25"/>
        <v>0</v>
      </c>
    </row>
    <row r="117" spans="1:66" ht="15.75" x14ac:dyDescent="0.5">
      <c r="A117" s="83">
        <v>12.7</v>
      </c>
      <c r="B117" s="82">
        <v>65</v>
      </c>
      <c r="C117" s="84">
        <v>0.89900000000000002</v>
      </c>
      <c r="D117" s="82">
        <v>165</v>
      </c>
      <c r="E117" s="82">
        <v>1</v>
      </c>
      <c r="F117" s="29">
        <v>1</v>
      </c>
      <c r="G117" s="82">
        <v>60</v>
      </c>
      <c r="H117" s="82">
        <v>9</v>
      </c>
      <c r="I117" s="80">
        <v>0</v>
      </c>
      <c r="J117" s="30">
        <v>174</v>
      </c>
      <c r="K117" s="82">
        <v>0</v>
      </c>
      <c r="N117">
        <v>14.1</v>
      </c>
      <c r="O117">
        <v>88</v>
      </c>
      <c r="P117">
        <v>0.504</v>
      </c>
      <c r="Q117">
        <v>253</v>
      </c>
      <c r="R117">
        <v>3</v>
      </c>
      <c r="S117">
        <v>1</v>
      </c>
      <c r="T117">
        <v>42</v>
      </c>
      <c r="U117">
        <v>9</v>
      </c>
      <c r="V117">
        <v>1</v>
      </c>
      <c r="W117">
        <v>172</v>
      </c>
      <c r="X117" s="106">
        <v>0</v>
      </c>
      <c r="Y117" s="107">
        <v>1</v>
      </c>
      <c r="Z117" s="108">
        <f t="shared" si="15"/>
        <v>1</v>
      </c>
      <c r="AA117" s="80">
        <f t="shared" si="16"/>
        <v>0</v>
      </c>
      <c r="AB117" s="80">
        <f t="shared" si="17"/>
        <v>0.62138081353700192</v>
      </c>
      <c r="AC117" s="106">
        <f t="shared" si="18"/>
        <v>0.62138081353700192</v>
      </c>
      <c r="AD117" s="108">
        <f t="shared" si="19"/>
        <v>0.37861918646299808</v>
      </c>
      <c r="AE117" s="106">
        <f t="shared" si="20"/>
        <v>-0.9712243640926661</v>
      </c>
      <c r="AF117" s="108">
        <f t="shared" si="21"/>
        <v>0</v>
      </c>
      <c r="AG117" s="80">
        <f t="shared" si="22"/>
        <v>1.6411762418641418</v>
      </c>
      <c r="BG117">
        <v>0.80427056139988107</v>
      </c>
      <c r="BH117">
        <v>0</v>
      </c>
      <c r="BI117">
        <v>1</v>
      </c>
      <c r="BJ117" s="80">
        <f t="shared" si="26"/>
        <v>49</v>
      </c>
      <c r="BK117" s="80">
        <f t="shared" si="27"/>
        <v>64</v>
      </c>
      <c r="BL117" s="80">
        <f t="shared" si="23"/>
        <v>9.259259259259256E-2</v>
      </c>
      <c r="BM117" s="80">
        <f t="shared" si="24"/>
        <v>0.33333333333333337</v>
      </c>
      <c r="BN117" s="80">
        <f t="shared" si="25"/>
        <v>0</v>
      </c>
    </row>
    <row r="118" spans="1:66" ht="15.75" x14ac:dyDescent="0.5">
      <c r="A118" s="83">
        <v>9.4</v>
      </c>
      <c r="B118" s="82">
        <v>49</v>
      </c>
      <c r="C118" s="84">
        <v>1.248</v>
      </c>
      <c r="D118" s="82">
        <v>92</v>
      </c>
      <c r="E118" s="82">
        <v>2</v>
      </c>
      <c r="F118" s="29">
        <v>0</v>
      </c>
      <c r="G118" s="82">
        <v>53</v>
      </c>
      <c r="H118" s="82">
        <v>12</v>
      </c>
      <c r="I118" s="80">
        <v>0</v>
      </c>
      <c r="J118" s="30">
        <v>182</v>
      </c>
      <c r="K118" s="82">
        <v>0</v>
      </c>
      <c r="N118">
        <v>14.4</v>
      </c>
      <c r="O118">
        <v>75</v>
      </c>
      <c r="P118">
        <v>0.61199999999999999</v>
      </c>
      <c r="Q118">
        <v>156</v>
      </c>
      <c r="R118">
        <v>5</v>
      </c>
      <c r="S118">
        <v>1</v>
      </c>
      <c r="T118">
        <v>42</v>
      </c>
      <c r="U118">
        <v>15</v>
      </c>
      <c r="V118">
        <v>1</v>
      </c>
      <c r="W118">
        <v>193</v>
      </c>
      <c r="X118" s="106">
        <v>0</v>
      </c>
      <c r="Y118" s="107">
        <v>1</v>
      </c>
      <c r="Z118" s="108">
        <f t="shared" si="15"/>
        <v>1</v>
      </c>
      <c r="AA118" s="80">
        <f t="shared" si="16"/>
        <v>0</v>
      </c>
      <c r="AB118" s="80">
        <f t="shared" si="17"/>
        <v>0.82044015283349592</v>
      </c>
      <c r="AC118" s="106">
        <f t="shared" si="18"/>
        <v>0.82044015283349592</v>
      </c>
      <c r="AD118" s="108">
        <f t="shared" si="19"/>
        <v>0.17955984716650408</v>
      </c>
      <c r="AE118" s="106">
        <f t="shared" si="20"/>
        <v>-1.7172467162243477</v>
      </c>
      <c r="AF118" s="108">
        <f t="shared" si="21"/>
        <v>0</v>
      </c>
      <c r="AG118" s="80">
        <f t="shared" si="22"/>
        <v>4.5691738202066405</v>
      </c>
      <c r="BG118">
        <v>0.80507700740970622</v>
      </c>
      <c r="BH118">
        <v>0</v>
      </c>
      <c r="BI118">
        <v>1</v>
      </c>
      <c r="BJ118" s="80">
        <f t="shared" si="26"/>
        <v>49</v>
      </c>
      <c r="BK118" s="80">
        <f t="shared" si="27"/>
        <v>65</v>
      </c>
      <c r="BL118" s="80">
        <f t="shared" si="23"/>
        <v>9.259259259259256E-2</v>
      </c>
      <c r="BM118" s="80">
        <f t="shared" si="24"/>
        <v>0.32291666666666663</v>
      </c>
      <c r="BN118" s="80">
        <f t="shared" si="25"/>
        <v>0</v>
      </c>
    </row>
    <row r="119" spans="1:66" ht="15.75" x14ac:dyDescent="0.5">
      <c r="A119" s="83">
        <v>7.5</v>
      </c>
      <c r="B119" s="82">
        <v>51</v>
      </c>
      <c r="C119" s="84">
        <v>0.23100000000000001</v>
      </c>
      <c r="D119" s="82">
        <v>109</v>
      </c>
      <c r="E119" s="82">
        <v>5</v>
      </c>
      <c r="F119" s="29">
        <v>0</v>
      </c>
      <c r="G119" s="82">
        <v>41</v>
      </c>
      <c r="H119" s="82">
        <v>7</v>
      </c>
      <c r="I119" s="80">
        <v>1</v>
      </c>
      <c r="J119" s="30">
        <v>165</v>
      </c>
      <c r="K119" s="82">
        <v>1</v>
      </c>
      <c r="N119">
        <v>14.4</v>
      </c>
      <c r="O119">
        <v>83</v>
      </c>
      <c r="P119">
        <v>0.93600000000000005</v>
      </c>
      <c r="Q119">
        <v>203</v>
      </c>
      <c r="R119">
        <v>2</v>
      </c>
      <c r="S119">
        <v>0</v>
      </c>
      <c r="T119">
        <v>45</v>
      </c>
      <c r="U119">
        <v>9</v>
      </c>
      <c r="V119">
        <v>0</v>
      </c>
      <c r="W119">
        <v>178</v>
      </c>
      <c r="X119" s="106">
        <v>1</v>
      </c>
      <c r="Y119" s="107">
        <v>0</v>
      </c>
      <c r="Z119" s="108">
        <f t="shared" si="15"/>
        <v>1</v>
      </c>
      <c r="AA119" s="80">
        <f t="shared" si="16"/>
        <v>1</v>
      </c>
      <c r="AB119" s="80">
        <f t="shared" si="17"/>
        <v>0.83288211017534219</v>
      </c>
      <c r="AC119" s="106">
        <f t="shared" si="18"/>
        <v>0.83288211017534219</v>
      </c>
      <c r="AD119" s="108">
        <f t="shared" si="19"/>
        <v>0.16711788982465781</v>
      </c>
      <c r="AE119" s="106">
        <f t="shared" si="20"/>
        <v>-0.18286317123016624</v>
      </c>
      <c r="AF119" s="108">
        <f t="shared" si="21"/>
        <v>100</v>
      </c>
      <c r="AG119" s="80">
        <f t="shared" si="22"/>
        <v>0.20065011336295285</v>
      </c>
      <c r="BG119">
        <v>0.80554347261298831</v>
      </c>
      <c r="BH119">
        <v>0</v>
      </c>
      <c r="BI119">
        <v>1</v>
      </c>
      <c r="BJ119" s="80">
        <f t="shared" si="26"/>
        <v>49</v>
      </c>
      <c r="BK119" s="80">
        <f t="shared" si="27"/>
        <v>66</v>
      </c>
      <c r="BL119" s="80">
        <f t="shared" si="23"/>
        <v>9.259259259259256E-2</v>
      </c>
      <c r="BM119" s="80">
        <f t="shared" si="24"/>
        <v>0.3125</v>
      </c>
      <c r="BN119" s="80">
        <f t="shared" si="25"/>
        <v>5.787037037037028E-3</v>
      </c>
    </row>
    <row r="120" spans="1:66" ht="15.75" x14ac:dyDescent="0.5">
      <c r="A120" s="83">
        <v>11.8</v>
      </c>
      <c r="B120" s="82">
        <v>53</v>
      </c>
      <c r="C120" s="84">
        <v>1.512</v>
      </c>
      <c r="D120" s="82">
        <v>125</v>
      </c>
      <c r="E120" s="82">
        <v>2</v>
      </c>
      <c r="F120" s="29">
        <v>0</v>
      </c>
      <c r="G120" s="82">
        <v>39</v>
      </c>
      <c r="H120" s="82">
        <v>13</v>
      </c>
      <c r="I120" s="80">
        <v>0</v>
      </c>
      <c r="J120" s="30">
        <v>179</v>
      </c>
      <c r="K120" s="82">
        <v>1</v>
      </c>
      <c r="N120">
        <v>14.5</v>
      </c>
      <c r="O120">
        <v>54</v>
      </c>
      <c r="P120">
        <v>4.5999999999999999E-2</v>
      </c>
      <c r="Q120">
        <v>151</v>
      </c>
      <c r="R120">
        <v>0</v>
      </c>
      <c r="S120">
        <v>1</v>
      </c>
      <c r="T120">
        <v>30</v>
      </c>
      <c r="U120">
        <v>13</v>
      </c>
      <c r="V120">
        <v>0</v>
      </c>
      <c r="W120">
        <v>204</v>
      </c>
      <c r="X120" s="106">
        <v>1</v>
      </c>
      <c r="Y120" s="107">
        <v>0</v>
      </c>
      <c r="Z120" s="108">
        <f t="shared" si="15"/>
        <v>1</v>
      </c>
      <c r="AA120" s="80">
        <f t="shared" si="16"/>
        <v>1</v>
      </c>
      <c r="AB120" s="80">
        <f t="shared" si="17"/>
        <v>0.77948476237063158</v>
      </c>
      <c r="AC120" s="106">
        <f t="shared" si="18"/>
        <v>0.77948476237063158</v>
      </c>
      <c r="AD120" s="108">
        <f t="shared" si="19"/>
        <v>0.22051523762936842</v>
      </c>
      <c r="AE120" s="106">
        <f t="shared" si="20"/>
        <v>-0.24912213862837587</v>
      </c>
      <c r="AF120" s="108">
        <f t="shared" si="21"/>
        <v>100</v>
      </c>
      <c r="AG120" s="80">
        <f t="shared" si="22"/>
        <v>0.28289871499055325</v>
      </c>
      <c r="BG120">
        <v>0.8056397301205761</v>
      </c>
      <c r="BH120">
        <v>1</v>
      </c>
      <c r="BI120">
        <v>0</v>
      </c>
      <c r="BJ120" s="80">
        <f t="shared" si="26"/>
        <v>50</v>
      </c>
      <c r="BK120" s="80">
        <f t="shared" si="27"/>
        <v>66</v>
      </c>
      <c r="BL120" s="80">
        <f t="shared" si="23"/>
        <v>7.407407407407407E-2</v>
      </c>
      <c r="BM120" s="80">
        <f t="shared" si="24"/>
        <v>0.3125</v>
      </c>
      <c r="BN120" s="80">
        <f t="shared" si="25"/>
        <v>0</v>
      </c>
    </row>
    <row r="121" spans="1:66" ht="15.75" x14ac:dyDescent="0.5">
      <c r="A121" s="83">
        <v>11.4</v>
      </c>
      <c r="B121" s="82">
        <v>96</v>
      </c>
      <c r="C121" s="84">
        <v>0.83099999999999996</v>
      </c>
      <c r="D121" s="82">
        <v>199</v>
      </c>
      <c r="E121" s="82">
        <v>3</v>
      </c>
      <c r="F121" s="29">
        <v>0</v>
      </c>
      <c r="G121" s="82">
        <v>44</v>
      </c>
      <c r="H121" s="82">
        <v>10</v>
      </c>
      <c r="I121" s="80">
        <v>0</v>
      </c>
      <c r="J121" s="30">
        <v>168</v>
      </c>
      <c r="K121" s="82">
        <v>1</v>
      </c>
      <c r="N121">
        <v>14.5</v>
      </c>
      <c r="O121">
        <v>69</v>
      </c>
      <c r="P121">
        <v>9.0999999999999998E-2</v>
      </c>
      <c r="Q121">
        <v>213</v>
      </c>
      <c r="R121">
        <v>3</v>
      </c>
      <c r="S121">
        <v>0</v>
      </c>
      <c r="T121">
        <v>33</v>
      </c>
      <c r="U121">
        <v>16</v>
      </c>
      <c r="V121">
        <v>1</v>
      </c>
      <c r="W121">
        <v>178</v>
      </c>
      <c r="X121" s="106">
        <v>1</v>
      </c>
      <c r="Y121" s="107">
        <v>0</v>
      </c>
      <c r="Z121" s="108">
        <f t="shared" si="15"/>
        <v>1</v>
      </c>
      <c r="AA121" s="80">
        <f t="shared" si="16"/>
        <v>1</v>
      </c>
      <c r="AB121" s="80">
        <f t="shared" si="17"/>
        <v>0.81703975923728622</v>
      </c>
      <c r="AC121" s="106">
        <f t="shared" si="18"/>
        <v>0.81703975923728622</v>
      </c>
      <c r="AD121" s="108">
        <f t="shared" si="19"/>
        <v>0.18296024076271378</v>
      </c>
      <c r="AE121" s="106">
        <f t="shared" si="20"/>
        <v>-0.20206752038911382</v>
      </c>
      <c r="AF121" s="108">
        <f t="shared" si="21"/>
        <v>100</v>
      </c>
      <c r="AG121" s="80">
        <f t="shared" si="22"/>
        <v>0.22393064559490811</v>
      </c>
      <c r="BG121">
        <v>0.80762578783662631</v>
      </c>
      <c r="BH121">
        <v>0</v>
      </c>
      <c r="BI121">
        <v>1</v>
      </c>
      <c r="BJ121" s="80">
        <f t="shared" si="26"/>
        <v>50</v>
      </c>
      <c r="BK121" s="80">
        <f t="shared" si="27"/>
        <v>67</v>
      </c>
      <c r="BL121" s="80">
        <f t="shared" si="23"/>
        <v>7.407407407407407E-2</v>
      </c>
      <c r="BM121" s="80">
        <f t="shared" si="24"/>
        <v>0.30208333333333337</v>
      </c>
      <c r="BN121" s="80">
        <f t="shared" si="25"/>
        <v>0</v>
      </c>
    </row>
    <row r="122" spans="1:66" ht="15.75" x14ac:dyDescent="0.5">
      <c r="A122" s="83">
        <v>7.2</v>
      </c>
      <c r="B122" s="82">
        <v>56</v>
      </c>
      <c r="C122" s="84">
        <v>0.123</v>
      </c>
      <c r="D122" s="82">
        <v>113</v>
      </c>
      <c r="E122" s="82">
        <v>3</v>
      </c>
      <c r="F122" s="29">
        <v>0</v>
      </c>
      <c r="G122" s="82">
        <v>45</v>
      </c>
      <c r="H122" s="82">
        <v>6</v>
      </c>
      <c r="I122" s="80">
        <v>0</v>
      </c>
      <c r="J122" s="30">
        <v>167</v>
      </c>
      <c r="K122" s="82">
        <v>0</v>
      </c>
      <c r="N122">
        <v>14.8</v>
      </c>
      <c r="O122">
        <v>70</v>
      </c>
      <c r="P122">
        <v>0.82799999999999996</v>
      </c>
      <c r="Q122">
        <v>213</v>
      </c>
      <c r="R122">
        <v>3</v>
      </c>
      <c r="S122">
        <v>1</v>
      </c>
      <c r="T122">
        <v>37</v>
      </c>
      <c r="U122">
        <v>15</v>
      </c>
      <c r="V122">
        <v>1</v>
      </c>
      <c r="W122">
        <v>176</v>
      </c>
      <c r="X122" s="106">
        <v>1</v>
      </c>
      <c r="Y122" s="107">
        <v>0</v>
      </c>
      <c r="Z122" s="108">
        <f t="shared" si="15"/>
        <v>1</v>
      </c>
      <c r="AA122" s="80">
        <f t="shared" si="16"/>
        <v>1</v>
      </c>
      <c r="AB122" s="80">
        <f t="shared" si="17"/>
        <v>0.65627303008750371</v>
      </c>
      <c r="AC122" s="106">
        <f t="shared" si="18"/>
        <v>0.65627303008750371</v>
      </c>
      <c r="AD122" s="108">
        <f t="shared" si="19"/>
        <v>0.34372696991249629</v>
      </c>
      <c r="AE122" s="106">
        <f t="shared" si="20"/>
        <v>-0.42117837222539251</v>
      </c>
      <c r="AF122" s="108">
        <f t="shared" si="21"/>
        <v>100</v>
      </c>
      <c r="AG122" s="80">
        <f t="shared" si="22"/>
        <v>0.52375604992736902</v>
      </c>
      <c r="BG122">
        <v>0.80815136770682938</v>
      </c>
      <c r="BH122">
        <v>0</v>
      </c>
      <c r="BI122">
        <v>1</v>
      </c>
      <c r="BJ122" s="80">
        <f t="shared" si="26"/>
        <v>50</v>
      </c>
      <c r="BK122" s="80">
        <f t="shared" si="27"/>
        <v>68</v>
      </c>
      <c r="BL122" s="80">
        <f t="shared" si="23"/>
        <v>7.407407407407407E-2</v>
      </c>
      <c r="BM122" s="80">
        <f t="shared" si="24"/>
        <v>0.29166666666666663</v>
      </c>
      <c r="BN122" s="80">
        <f t="shared" si="25"/>
        <v>0</v>
      </c>
    </row>
    <row r="123" spans="1:66" ht="15.75" x14ac:dyDescent="0.5">
      <c r="A123" s="83">
        <v>20.399999999999999</v>
      </c>
      <c r="B123" s="82">
        <v>79</v>
      </c>
      <c r="C123" s="84">
        <v>0.13100000000000001</v>
      </c>
      <c r="D123" s="82">
        <v>284</v>
      </c>
      <c r="E123" s="82">
        <v>4</v>
      </c>
      <c r="F123" s="29">
        <v>1</v>
      </c>
      <c r="G123" s="82">
        <v>38</v>
      </c>
      <c r="H123" s="82">
        <v>15</v>
      </c>
      <c r="I123" s="80">
        <v>1</v>
      </c>
      <c r="J123" s="30">
        <v>185</v>
      </c>
      <c r="K123" s="82">
        <v>0</v>
      </c>
      <c r="N123">
        <v>14.8</v>
      </c>
      <c r="O123">
        <v>74</v>
      </c>
      <c r="P123">
        <v>1.927</v>
      </c>
      <c r="Q123">
        <v>249</v>
      </c>
      <c r="R123">
        <v>2</v>
      </c>
      <c r="S123">
        <v>1</v>
      </c>
      <c r="T123">
        <v>29</v>
      </c>
      <c r="U123">
        <v>7</v>
      </c>
      <c r="V123">
        <v>0</v>
      </c>
      <c r="W123">
        <v>171</v>
      </c>
      <c r="X123" s="106">
        <v>1</v>
      </c>
      <c r="Y123" s="107">
        <v>0</v>
      </c>
      <c r="Z123" s="108">
        <f t="shared" si="15"/>
        <v>1</v>
      </c>
      <c r="AA123" s="80">
        <f t="shared" si="16"/>
        <v>1</v>
      </c>
      <c r="AB123" s="80">
        <f t="shared" si="17"/>
        <v>0.93255224222498534</v>
      </c>
      <c r="AC123" s="106">
        <f t="shared" si="18"/>
        <v>0.93255224222498534</v>
      </c>
      <c r="AD123" s="108">
        <f t="shared" si="19"/>
        <v>6.7447757775014661E-2</v>
      </c>
      <c r="AE123" s="106">
        <f t="shared" si="20"/>
        <v>-6.9830105199678374E-2</v>
      </c>
      <c r="AF123" s="108">
        <f t="shared" si="21"/>
        <v>100</v>
      </c>
      <c r="AG123" s="80">
        <f t="shared" si="22"/>
        <v>7.2325983168610913E-2</v>
      </c>
      <c r="BG123">
        <v>0.80934336250633698</v>
      </c>
      <c r="BH123">
        <v>0</v>
      </c>
      <c r="BI123">
        <v>1</v>
      </c>
      <c r="BJ123" s="80">
        <f t="shared" si="26"/>
        <v>50</v>
      </c>
      <c r="BK123" s="80">
        <f t="shared" si="27"/>
        <v>69</v>
      </c>
      <c r="BL123" s="80">
        <f t="shared" si="23"/>
        <v>7.407407407407407E-2</v>
      </c>
      <c r="BM123" s="80">
        <f t="shared" si="24"/>
        <v>0.28125</v>
      </c>
      <c r="BN123" s="80">
        <f t="shared" si="25"/>
        <v>0</v>
      </c>
    </row>
    <row r="124" spans="1:66" ht="15.75" x14ac:dyDescent="0.5">
      <c r="A124" s="83">
        <v>9.8000000000000007</v>
      </c>
      <c r="B124" s="82">
        <v>64</v>
      </c>
      <c r="C124" s="84">
        <v>1.5389999999999999</v>
      </c>
      <c r="D124" s="82">
        <v>115</v>
      </c>
      <c r="E124" s="82">
        <v>4</v>
      </c>
      <c r="F124" s="29">
        <v>1</v>
      </c>
      <c r="G124" s="82">
        <v>36</v>
      </c>
      <c r="H124" s="82">
        <v>8</v>
      </c>
      <c r="I124" s="80">
        <v>1</v>
      </c>
      <c r="J124" s="30">
        <v>183</v>
      </c>
      <c r="K124" s="82">
        <v>1</v>
      </c>
      <c r="N124">
        <v>14.8</v>
      </c>
      <c r="O124">
        <v>91</v>
      </c>
      <c r="P124">
        <v>1.968</v>
      </c>
      <c r="Q124">
        <v>164</v>
      </c>
      <c r="R124">
        <v>1</v>
      </c>
      <c r="S124">
        <v>0</v>
      </c>
      <c r="T124">
        <v>33</v>
      </c>
      <c r="U124">
        <v>5</v>
      </c>
      <c r="V124">
        <v>0</v>
      </c>
      <c r="W124">
        <v>194</v>
      </c>
      <c r="X124" s="106">
        <v>1</v>
      </c>
      <c r="Y124" s="107">
        <v>0</v>
      </c>
      <c r="Z124" s="108">
        <f t="shared" si="15"/>
        <v>1</v>
      </c>
      <c r="AA124" s="80">
        <f t="shared" si="16"/>
        <v>1</v>
      </c>
      <c r="AB124" s="80">
        <f t="shared" si="17"/>
        <v>0.97301742201286312</v>
      </c>
      <c r="AC124" s="106">
        <f t="shared" si="18"/>
        <v>0.97301742201286312</v>
      </c>
      <c r="AD124" s="108">
        <f t="shared" si="19"/>
        <v>2.698257798713688E-2</v>
      </c>
      <c r="AE124" s="106">
        <f t="shared" si="20"/>
        <v>-2.7353291496141855E-2</v>
      </c>
      <c r="AF124" s="108">
        <f t="shared" si="21"/>
        <v>100</v>
      </c>
      <c r="AG124" s="80">
        <f t="shared" si="22"/>
        <v>2.7730827194561963E-2</v>
      </c>
      <c r="BG124">
        <v>0.8165192606179309</v>
      </c>
      <c r="BH124">
        <v>0</v>
      </c>
      <c r="BI124">
        <v>1</v>
      </c>
      <c r="BJ124" s="80">
        <f t="shared" si="26"/>
        <v>50</v>
      </c>
      <c r="BK124" s="80">
        <f t="shared" si="27"/>
        <v>70</v>
      </c>
      <c r="BL124" s="80">
        <f t="shared" si="23"/>
        <v>7.407407407407407E-2</v>
      </c>
      <c r="BM124" s="80">
        <f t="shared" si="24"/>
        <v>0.27083333333333337</v>
      </c>
      <c r="BN124" s="80">
        <f t="shared" si="25"/>
        <v>0</v>
      </c>
    </row>
    <row r="125" spans="1:66" ht="15.75" x14ac:dyDescent="0.5">
      <c r="A125" s="83">
        <v>16.2</v>
      </c>
      <c r="B125" s="82">
        <v>67</v>
      </c>
      <c r="C125" s="84">
        <v>0.63700000000000001</v>
      </c>
      <c r="D125" s="82">
        <v>188</v>
      </c>
      <c r="E125" s="82">
        <v>4</v>
      </c>
      <c r="F125" s="29">
        <v>1</v>
      </c>
      <c r="G125" s="82">
        <v>30</v>
      </c>
      <c r="H125" s="82">
        <v>12</v>
      </c>
      <c r="I125" s="80">
        <v>1</v>
      </c>
      <c r="J125" s="30">
        <v>190</v>
      </c>
      <c r="K125" s="82">
        <v>0</v>
      </c>
      <c r="N125">
        <v>14.9</v>
      </c>
      <c r="O125">
        <v>59</v>
      </c>
      <c r="P125">
        <v>0.7</v>
      </c>
      <c r="Q125">
        <v>214</v>
      </c>
      <c r="R125">
        <v>2</v>
      </c>
      <c r="S125">
        <v>0</v>
      </c>
      <c r="T125">
        <v>41</v>
      </c>
      <c r="U125">
        <v>4</v>
      </c>
      <c r="V125">
        <v>0</v>
      </c>
      <c r="W125">
        <v>182</v>
      </c>
      <c r="X125" s="106">
        <v>1</v>
      </c>
      <c r="Y125" s="107">
        <v>0</v>
      </c>
      <c r="Z125" s="108">
        <f t="shared" si="15"/>
        <v>1</v>
      </c>
      <c r="AA125" s="80">
        <f t="shared" si="16"/>
        <v>1</v>
      </c>
      <c r="AB125" s="80">
        <f t="shared" si="17"/>
        <v>0.53984086112864993</v>
      </c>
      <c r="AC125" s="106">
        <f t="shared" si="18"/>
        <v>0.53984086112864993</v>
      </c>
      <c r="AD125" s="108">
        <f t="shared" si="19"/>
        <v>0.46015913887135007</v>
      </c>
      <c r="AE125" s="106">
        <f t="shared" si="20"/>
        <v>-0.61648088447048222</v>
      </c>
      <c r="AF125" s="108">
        <f t="shared" si="21"/>
        <v>100</v>
      </c>
      <c r="AG125" s="80">
        <f t="shared" si="22"/>
        <v>0.85239775645973037</v>
      </c>
      <c r="BG125">
        <v>0.81703975923728622</v>
      </c>
      <c r="BH125">
        <v>0</v>
      </c>
      <c r="BI125">
        <v>1</v>
      </c>
      <c r="BJ125" s="80">
        <f t="shared" si="26"/>
        <v>50</v>
      </c>
      <c r="BK125" s="80">
        <f t="shared" si="27"/>
        <v>71</v>
      </c>
      <c r="BL125" s="80">
        <f t="shared" si="23"/>
        <v>7.407407407407407E-2</v>
      </c>
      <c r="BM125" s="80">
        <f t="shared" si="24"/>
        <v>0.26041666666666663</v>
      </c>
      <c r="BN125" s="80">
        <f t="shared" si="25"/>
        <v>0</v>
      </c>
    </row>
    <row r="126" spans="1:66" ht="15.75" x14ac:dyDescent="0.5">
      <c r="A126" s="83">
        <v>11.4</v>
      </c>
      <c r="B126" s="82">
        <v>65</v>
      </c>
      <c r="C126" s="84">
        <v>0.27500000000000002</v>
      </c>
      <c r="D126" s="82">
        <v>139</v>
      </c>
      <c r="E126" s="82">
        <v>1</v>
      </c>
      <c r="F126" s="29">
        <v>1</v>
      </c>
      <c r="G126" s="82">
        <v>34</v>
      </c>
      <c r="H126" s="82">
        <v>11</v>
      </c>
      <c r="I126" s="80">
        <v>1</v>
      </c>
      <c r="J126" s="30">
        <v>174</v>
      </c>
      <c r="K126" s="82">
        <v>0</v>
      </c>
      <c r="N126">
        <v>15.3</v>
      </c>
      <c r="O126">
        <v>117</v>
      </c>
      <c r="P126">
        <v>0.104</v>
      </c>
      <c r="Q126">
        <v>253</v>
      </c>
      <c r="R126">
        <v>2</v>
      </c>
      <c r="S126">
        <v>1</v>
      </c>
      <c r="T126">
        <v>52</v>
      </c>
      <c r="U126">
        <v>15</v>
      </c>
      <c r="V126">
        <v>0</v>
      </c>
      <c r="W126">
        <v>169</v>
      </c>
      <c r="X126" s="106">
        <v>1</v>
      </c>
      <c r="Y126" s="107">
        <v>0</v>
      </c>
      <c r="Z126" s="108">
        <f t="shared" si="15"/>
        <v>1</v>
      </c>
      <c r="AA126" s="80">
        <f t="shared" si="16"/>
        <v>1</v>
      </c>
      <c r="AB126" s="80">
        <f t="shared" si="17"/>
        <v>0.88004524137228035</v>
      </c>
      <c r="AC126" s="106">
        <f t="shared" si="18"/>
        <v>0.88004524137228035</v>
      </c>
      <c r="AD126" s="108">
        <f t="shared" si="19"/>
        <v>0.11995475862771965</v>
      </c>
      <c r="AE126" s="106">
        <f t="shared" si="20"/>
        <v>-0.12778196218104851</v>
      </c>
      <c r="AF126" s="108">
        <f t="shared" si="21"/>
        <v>100</v>
      </c>
      <c r="AG126" s="80">
        <f t="shared" si="22"/>
        <v>0.13630521817340968</v>
      </c>
      <c r="BG126">
        <v>0.81926103226698099</v>
      </c>
      <c r="BH126">
        <v>0</v>
      </c>
      <c r="BI126">
        <v>1</v>
      </c>
      <c r="BJ126" s="80">
        <f t="shared" si="26"/>
        <v>50</v>
      </c>
      <c r="BK126" s="80">
        <f t="shared" si="27"/>
        <v>72</v>
      </c>
      <c r="BL126" s="80">
        <f t="shared" si="23"/>
        <v>7.407407407407407E-2</v>
      </c>
      <c r="BM126" s="80">
        <f t="shared" si="24"/>
        <v>0.25</v>
      </c>
      <c r="BN126" s="80">
        <f t="shared" si="25"/>
        <v>4.6296296296296224E-3</v>
      </c>
    </row>
    <row r="127" spans="1:66" ht="15.75" x14ac:dyDescent="0.5">
      <c r="A127" s="83">
        <v>18.3</v>
      </c>
      <c r="B127" s="82">
        <v>89</v>
      </c>
      <c r="C127" s="84">
        <v>0.71099999999999997</v>
      </c>
      <c r="D127" s="82">
        <v>232</v>
      </c>
      <c r="E127" s="82">
        <v>4</v>
      </c>
      <c r="F127" s="29">
        <v>1</v>
      </c>
      <c r="G127" s="82">
        <v>47</v>
      </c>
      <c r="H127" s="82">
        <v>13</v>
      </c>
      <c r="I127" s="80">
        <v>1</v>
      </c>
      <c r="J127" s="30">
        <v>193</v>
      </c>
      <c r="K127" s="82">
        <v>0</v>
      </c>
      <c r="N127">
        <v>15.4</v>
      </c>
      <c r="O127">
        <v>58</v>
      </c>
      <c r="P127">
        <v>1.623</v>
      </c>
      <c r="Q127">
        <v>209</v>
      </c>
      <c r="R127">
        <v>1</v>
      </c>
      <c r="S127">
        <v>1</v>
      </c>
      <c r="T127">
        <v>45</v>
      </c>
      <c r="U127">
        <v>10</v>
      </c>
      <c r="V127">
        <v>1</v>
      </c>
      <c r="W127">
        <v>187</v>
      </c>
      <c r="X127" s="106">
        <v>0</v>
      </c>
      <c r="Y127" s="107">
        <v>1</v>
      </c>
      <c r="Z127" s="108">
        <f t="shared" si="15"/>
        <v>1</v>
      </c>
      <c r="AA127" s="80">
        <f t="shared" si="16"/>
        <v>0</v>
      </c>
      <c r="AB127" s="80">
        <f t="shared" si="17"/>
        <v>0.23127266258763288</v>
      </c>
      <c r="AC127" s="106">
        <f t="shared" si="18"/>
        <v>0.23127266258763288</v>
      </c>
      <c r="AD127" s="108">
        <f t="shared" si="19"/>
        <v>0.7687273374123671</v>
      </c>
      <c r="AE127" s="106">
        <f t="shared" si="20"/>
        <v>-0.2630189400847377</v>
      </c>
      <c r="AF127" s="108">
        <f t="shared" si="21"/>
        <v>100</v>
      </c>
      <c r="AG127" s="80">
        <f t="shared" si="22"/>
        <v>0.30085135695333243</v>
      </c>
      <c r="BG127">
        <v>0.82044015283349592</v>
      </c>
      <c r="BH127">
        <v>1</v>
      </c>
      <c r="BI127">
        <v>0</v>
      </c>
      <c r="BJ127" s="80">
        <f t="shared" si="26"/>
        <v>51</v>
      </c>
      <c r="BK127" s="80">
        <f t="shared" si="27"/>
        <v>72</v>
      </c>
      <c r="BL127" s="80">
        <f t="shared" si="23"/>
        <v>5.555555555555558E-2</v>
      </c>
      <c r="BM127" s="80">
        <f t="shared" si="24"/>
        <v>0.25</v>
      </c>
      <c r="BN127" s="80">
        <f t="shared" si="25"/>
        <v>0</v>
      </c>
    </row>
    <row r="128" spans="1:66" ht="15.75" x14ac:dyDescent="0.5">
      <c r="A128" s="83">
        <v>8.6999999999999993</v>
      </c>
      <c r="B128" s="82">
        <v>53</v>
      </c>
      <c r="C128" s="84">
        <v>1.2</v>
      </c>
      <c r="D128" s="82">
        <v>83</v>
      </c>
      <c r="E128" s="82">
        <v>2</v>
      </c>
      <c r="F128" s="29">
        <v>1</v>
      </c>
      <c r="G128" s="82">
        <v>33</v>
      </c>
      <c r="H128" s="82">
        <v>8</v>
      </c>
      <c r="I128" s="80">
        <v>1</v>
      </c>
      <c r="J128" s="30">
        <v>179</v>
      </c>
      <c r="K128" s="82">
        <v>1</v>
      </c>
      <c r="N128">
        <v>15.5</v>
      </c>
      <c r="O128">
        <v>75</v>
      </c>
      <c r="P128">
        <v>0.185</v>
      </c>
      <c r="Q128">
        <v>166</v>
      </c>
      <c r="R128">
        <v>5</v>
      </c>
      <c r="S128">
        <v>0</v>
      </c>
      <c r="T128">
        <v>29</v>
      </c>
      <c r="U128">
        <v>15</v>
      </c>
      <c r="V128">
        <v>1</v>
      </c>
      <c r="W128">
        <v>187</v>
      </c>
      <c r="X128" s="106">
        <v>0</v>
      </c>
      <c r="Y128" s="107">
        <v>1</v>
      </c>
      <c r="Z128" s="108">
        <f t="shared" si="15"/>
        <v>1</v>
      </c>
      <c r="AA128" s="80">
        <f t="shared" si="16"/>
        <v>0</v>
      </c>
      <c r="AB128" s="80">
        <f t="shared" si="17"/>
        <v>0.93043907338952492</v>
      </c>
      <c r="AC128" s="106">
        <f t="shared" si="18"/>
        <v>0.93043907338952492</v>
      </c>
      <c r="AD128" s="108">
        <f t="shared" si="19"/>
        <v>6.9560926610475082E-2</v>
      </c>
      <c r="AE128" s="106">
        <f t="shared" si="20"/>
        <v>-2.6655522685601225</v>
      </c>
      <c r="AF128" s="108">
        <f t="shared" si="21"/>
        <v>0</v>
      </c>
      <c r="AG128" s="80">
        <f t="shared" si="22"/>
        <v>13.375886704324198</v>
      </c>
      <c r="BG128">
        <v>0.8210486240701691</v>
      </c>
      <c r="BH128">
        <v>0</v>
      </c>
      <c r="BI128">
        <v>1</v>
      </c>
      <c r="BJ128" s="80">
        <f t="shared" si="26"/>
        <v>51</v>
      </c>
      <c r="BK128" s="80">
        <f t="shared" si="27"/>
        <v>73</v>
      </c>
      <c r="BL128" s="80">
        <f t="shared" si="23"/>
        <v>5.555555555555558E-2</v>
      </c>
      <c r="BM128" s="80">
        <f t="shared" si="24"/>
        <v>0.23958333333333337</v>
      </c>
      <c r="BN128" s="80">
        <f t="shared" si="25"/>
        <v>0</v>
      </c>
    </row>
    <row r="129" spans="1:66" ht="15.75" x14ac:dyDescent="0.5">
      <c r="A129" s="83">
        <v>9.1</v>
      </c>
      <c r="B129" s="82">
        <v>44</v>
      </c>
      <c r="C129" s="84">
        <v>1.2270000000000001</v>
      </c>
      <c r="D129" s="82">
        <v>100</v>
      </c>
      <c r="E129" s="82">
        <v>5</v>
      </c>
      <c r="F129" s="29">
        <v>0</v>
      </c>
      <c r="G129" s="82">
        <v>37</v>
      </c>
      <c r="H129" s="82">
        <v>10</v>
      </c>
      <c r="I129" s="80">
        <v>0</v>
      </c>
      <c r="J129" s="30">
        <v>180</v>
      </c>
      <c r="K129" s="82">
        <v>1</v>
      </c>
      <c r="N129">
        <v>15.6</v>
      </c>
      <c r="O129">
        <v>67</v>
      </c>
      <c r="P129">
        <v>1.4610000000000001</v>
      </c>
      <c r="Q129">
        <v>180</v>
      </c>
      <c r="R129">
        <v>4</v>
      </c>
      <c r="S129">
        <v>0</v>
      </c>
      <c r="T129">
        <v>44</v>
      </c>
      <c r="U129">
        <v>10</v>
      </c>
      <c r="V129">
        <v>0</v>
      </c>
      <c r="W129">
        <v>187</v>
      </c>
      <c r="X129" s="106">
        <v>0</v>
      </c>
      <c r="Y129" s="107">
        <v>1</v>
      </c>
      <c r="Z129" s="108">
        <f t="shared" si="15"/>
        <v>1</v>
      </c>
      <c r="AA129" s="80">
        <f t="shared" si="16"/>
        <v>0</v>
      </c>
      <c r="AB129" s="80">
        <f t="shared" si="17"/>
        <v>0.88490027172065788</v>
      </c>
      <c r="AC129" s="106">
        <f t="shared" si="18"/>
        <v>0.88490027172065788</v>
      </c>
      <c r="AD129" s="108">
        <f t="shared" si="19"/>
        <v>0.11509972827934212</v>
      </c>
      <c r="AE129" s="106">
        <f t="shared" si="20"/>
        <v>-2.1619563239926025</v>
      </c>
      <c r="AF129" s="108">
        <f t="shared" si="21"/>
        <v>0</v>
      </c>
      <c r="AG129" s="80">
        <f t="shared" si="22"/>
        <v>7.6881178170381315</v>
      </c>
      <c r="BG129">
        <v>0.83175323131456735</v>
      </c>
      <c r="BH129">
        <v>0</v>
      </c>
      <c r="BI129">
        <v>1</v>
      </c>
      <c r="BJ129" s="80">
        <f t="shared" si="26"/>
        <v>51</v>
      </c>
      <c r="BK129" s="80">
        <f t="shared" si="27"/>
        <v>74</v>
      </c>
      <c r="BL129" s="80">
        <f t="shared" si="23"/>
        <v>5.555555555555558E-2</v>
      </c>
      <c r="BM129" s="80">
        <f t="shared" si="24"/>
        <v>0.22916666666666663</v>
      </c>
      <c r="BN129" s="80">
        <f t="shared" si="25"/>
        <v>0</v>
      </c>
    </row>
    <row r="130" spans="1:66" ht="15.75" x14ac:dyDescent="0.5">
      <c r="A130" s="83">
        <v>9.6999999999999993</v>
      </c>
      <c r="B130" s="82">
        <v>46</v>
      </c>
      <c r="C130" s="84">
        <v>1.9630000000000001</v>
      </c>
      <c r="D130" s="82">
        <v>113</v>
      </c>
      <c r="E130" s="82">
        <v>4</v>
      </c>
      <c r="F130" s="29">
        <v>0</v>
      </c>
      <c r="G130" s="82">
        <v>28</v>
      </c>
      <c r="H130" s="82">
        <v>10</v>
      </c>
      <c r="I130" s="80">
        <v>0</v>
      </c>
      <c r="J130" s="30">
        <v>181</v>
      </c>
      <c r="K130" s="82">
        <v>1</v>
      </c>
      <c r="N130">
        <v>15.7</v>
      </c>
      <c r="O130">
        <v>67</v>
      </c>
      <c r="P130">
        <v>0.05</v>
      </c>
      <c r="Q130">
        <v>228</v>
      </c>
      <c r="R130">
        <v>4</v>
      </c>
      <c r="S130">
        <v>1</v>
      </c>
      <c r="T130">
        <v>31</v>
      </c>
      <c r="U130">
        <v>13</v>
      </c>
      <c r="V130">
        <v>1</v>
      </c>
      <c r="W130">
        <v>181</v>
      </c>
      <c r="X130" s="106">
        <v>0</v>
      </c>
      <c r="Y130" s="107">
        <v>1</v>
      </c>
      <c r="Z130" s="108">
        <f t="shared" si="15"/>
        <v>1</v>
      </c>
      <c r="AA130" s="80">
        <f t="shared" si="16"/>
        <v>0</v>
      </c>
      <c r="AB130" s="80">
        <f t="shared" si="17"/>
        <v>0.71298978945777602</v>
      </c>
      <c r="AC130" s="106">
        <f t="shared" si="18"/>
        <v>0.71298978945777602</v>
      </c>
      <c r="AD130" s="108">
        <f t="shared" si="19"/>
        <v>0.28701021054222398</v>
      </c>
      <c r="AE130" s="106">
        <f t="shared" si="20"/>
        <v>-1.2482374870531812</v>
      </c>
      <c r="AF130" s="108">
        <f t="shared" si="21"/>
        <v>0</v>
      </c>
      <c r="AG130" s="80">
        <f t="shared" si="22"/>
        <v>2.4841966009180827</v>
      </c>
      <c r="BG130">
        <v>0.83288211017534219</v>
      </c>
      <c r="BH130">
        <v>0</v>
      </c>
      <c r="BI130">
        <v>1</v>
      </c>
      <c r="BJ130" s="80">
        <f t="shared" si="26"/>
        <v>51</v>
      </c>
      <c r="BK130" s="80">
        <f t="shared" si="27"/>
        <v>75</v>
      </c>
      <c r="BL130" s="80">
        <f t="shared" si="23"/>
        <v>5.555555555555558E-2</v>
      </c>
      <c r="BM130" s="80">
        <f t="shared" si="24"/>
        <v>0.21875</v>
      </c>
      <c r="BN130" s="80">
        <f t="shared" si="25"/>
        <v>0</v>
      </c>
    </row>
    <row r="131" spans="1:66" ht="15.75" x14ac:dyDescent="0.5">
      <c r="A131" s="83">
        <v>6.6</v>
      </c>
      <c r="B131" s="82">
        <v>58</v>
      </c>
      <c r="C131" s="84">
        <v>0.496</v>
      </c>
      <c r="D131" s="82">
        <v>100</v>
      </c>
      <c r="E131" s="82">
        <v>2</v>
      </c>
      <c r="F131" s="29">
        <v>0</v>
      </c>
      <c r="G131" s="82">
        <v>42</v>
      </c>
      <c r="H131" s="82">
        <v>5</v>
      </c>
      <c r="I131" s="80">
        <v>0</v>
      </c>
      <c r="J131" s="30">
        <v>165</v>
      </c>
      <c r="K131" s="82">
        <v>0</v>
      </c>
      <c r="N131">
        <v>15.8</v>
      </c>
      <c r="O131">
        <v>88</v>
      </c>
      <c r="P131">
        <v>1</v>
      </c>
      <c r="Q131">
        <v>283</v>
      </c>
      <c r="R131">
        <v>2</v>
      </c>
      <c r="S131">
        <v>0</v>
      </c>
      <c r="T131">
        <v>40</v>
      </c>
      <c r="U131">
        <v>8</v>
      </c>
      <c r="V131">
        <v>0</v>
      </c>
      <c r="W131">
        <v>177</v>
      </c>
      <c r="X131" s="106">
        <v>1</v>
      </c>
      <c r="Y131" s="107">
        <v>0</v>
      </c>
      <c r="Z131" s="108">
        <f t="shared" si="15"/>
        <v>1</v>
      </c>
      <c r="AA131" s="80">
        <f t="shared" si="16"/>
        <v>1</v>
      </c>
      <c r="AB131" s="80">
        <f t="shared" si="17"/>
        <v>0.94378830187371021</v>
      </c>
      <c r="AC131" s="106">
        <f t="shared" si="18"/>
        <v>0.94378830187371021</v>
      </c>
      <c r="AD131" s="108">
        <f t="shared" si="19"/>
        <v>5.6211698126289789E-2</v>
      </c>
      <c r="AE131" s="106">
        <f t="shared" si="20"/>
        <v>-5.7853394475596703E-2</v>
      </c>
      <c r="AF131" s="108">
        <f t="shared" si="21"/>
        <v>100</v>
      </c>
      <c r="AG131" s="80">
        <f t="shared" si="22"/>
        <v>5.9559647025389351E-2</v>
      </c>
      <c r="BG131">
        <v>0.83478507042097061</v>
      </c>
      <c r="BH131">
        <v>0</v>
      </c>
      <c r="BI131">
        <v>1</v>
      </c>
      <c r="BJ131" s="80">
        <f t="shared" si="26"/>
        <v>51</v>
      </c>
      <c r="BK131" s="80">
        <f t="shared" si="27"/>
        <v>76</v>
      </c>
      <c r="BL131" s="80">
        <f t="shared" si="23"/>
        <v>5.555555555555558E-2</v>
      </c>
      <c r="BM131" s="80">
        <f t="shared" si="24"/>
        <v>0.20833333333333337</v>
      </c>
      <c r="BN131" s="80">
        <f t="shared" si="25"/>
        <v>0</v>
      </c>
    </row>
    <row r="132" spans="1:66" ht="15.75" x14ac:dyDescent="0.5">
      <c r="A132" s="83">
        <v>9.1</v>
      </c>
      <c r="B132" s="82">
        <v>62</v>
      </c>
      <c r="C132" s="84">
        <v>0.42399999999999999</v>
      </c>
      <c r="D132" s="82">
        <v>123</v>
      </c>
      <c r="E132" s="82">
        <v>2</v>
      </c>
      <c r="F132" s="29">
        <v>0</v>
      </c>
      <c r="G132" s="82">
        <v>49</v>
      </c>
      <c r="H132" s="82">
        <v>12</v>
      </c>
      <c r="I132" s="80">
        <v>1</v>
      </c>
      <c r="J132" s="30">
        <v>162</v>
      </c>
      <c r="K132" s="82">
        <v>0</v>
      </c>
      <c r="N132">
        <v>15.9</v>
      </c>
      <c r="O132">
        <v>66</v>
      </c>
      <c r="P132">
        <v>9.1999999999999998E-2</v>
      </c>
      <c r="Q132">
        <v>230</v>
      </c>
      <c r="R132">
        <v>4</v>
      </c>
      <c r="S132">
        <v>0</v>
      </c>
      <c r="T132">
        <v>43</v>
      </c>
      <c r="U132">
        <v>12</v>
      </c>
      <c r="V132">
        <v>0</v>
      </c>
      <c r="W132">
        <v>174</v>
      </c>
      <c r="X132" s="106">
        <v>0</v>
      </c>
      <c r="Y132" s="107">
        <v>1</v>
      </c>
      <c r="Z132" s="108">
        <f t="shared" si="15"/>
        <v>1</v>
      </c>
      <c r="AA132" s="80">
        <f t="shared" si="16"/>
        <v>0</v>
      </c>
      <c r="AB132" s="80">
        <f t="shared" si="17"/>
        <v>0.74091085264853618</v>
      </c>
      <c r="AC132" s="106">
        <f t="shared" si="18"/>
        <v>0.74091085264853618</v>
      </c>
      <c r="AD132" s="108">
        <f t="shared" si="19"/>
        <v>0.25908914735146382</v>
      </c>
      <c r="AE132" s="106">
        <f t="shared" si="20"/>
        <v>-1.3505830782370341</v>
      </c>
      <c r="AF132" s="108">
        <f t="shared" si="21"/>
        <v>0</v>
      </c>
      <c r="AG132" s="80">
        <f t="shared" si="22"/>
        <v>2.8596753674265782</v>
      </c>
      <c r="BG132">
        <v>0.84271152578838782</v>
      </c>
      <c r="BH132">
        <v>0</v>
      </c>
      <c r="BI132">
        <v>1</v>
      </c>
      <c r="BJ132" s="80">
        <f t="shared" si="26"/>
        <v>51</v>
      </c>
      <c r="BK132" s="80">
        <f t="shared" si="27"/>
        <v>77</v>
      </c>
      <c r="BL132" s="80">
        <f t="shared" si="23"/>
        <v>5.555555555555558E-2</v>
      </c>
      <c r="BM132" s="80">
        <f t="shared" si="24"/>
        <v>0.19791666666666663</v>
      </c>
      <c r="BN132" s="80">
        <f t="shared" si="25"/>
        <v>0</v>
      </c>
    </row>
    <row r="133" spans="1:66" ht="15.75" x14ac:dyDescent="0.5">
      <c r="A133" s="83">
        <v>9.6999999999999993</v>
      </c>
      <c r="B133" s="82">
        <v>62</v>
      </c>
      <c r="C133" s="84">
        <v>1.1519999999999999</v>
      </c>
      <c r="D133" s="82">
        <v>106</v>
      </c>
      <c r="E133" s="82">
        <v>2</v>
      </c>
      <c r="F133" s="29">
        <v>1</v>
      </c>
      <c r="G133" s="82">
        <v>42</v>
      </c>
      <c r="H133" s="82">
        <v>8</v>
      </c>
      <c r="I133" s="80">
        <v>0</v>
      </c>
      <c r="J133" s="30">
        <v>178</v>
      </c>
      <c r="K133" s="82">
        <v>1</v>
      </c>
      <c r="N133">
        <v>15.9</v>
      </c>
      <c r="O133">
        <v>84</v>
      </c>
      <c r="P133">
        <v>1.2589999999999999</v>
      </c>
      <c r="Q133">
        <v>175</v>
      </c>
      <c r="R133">
        <v>1</v>
      </c>
      <c r="S133">
        <v>1</v>
      </c>
      <c r="T133">
        <v>31</v>
      </c>
      <c r="U133">
        <v>8</v>
      </c>
      <c r="V133">
        <v>1</v>
      </c>
      <c r="W133">
        <v>190</v>
      </c>
      <c r="X133" s="106">
        <v>1</v>
      </c>
      <c r="Y133" s="107">
        <v>0</v>
      </c>
      <c r="Z133" s="108">
        <f t="shared" ref="Z133:Z153" si="28">X133+Y133</f>
        <v>1</v>
      </c>
      <c r="AA133" s="80">
        <f t="shared" ref="AA133:AA153" si="29">IF(Z133=0,"",X133/Z133)</f>
        <v>1</v>
      </c>
      <c r="AB133" s="80">
        <f t="shared" ref="AB133:AB153" si="30">1/(1+EXP(-$AI$5-MMULT(N133:W133,$AI$6:$AI$15)))</f>
        <v>0.67729963234949031</v>
      </c>
      <c r="AC133" s="106">
        <f t="shared" ref="AC133:AC153" si="31">Z133*AB133</f>
        <v>0.67729963234949031</v>
      </c>
      <c r="AD133" s="108">
        <f t="shared" ref="AD133:AD153" si="32">Z133-AC133</f>
        <v>0.32270036765050969</v>
      </c>
      <c r="AE133" s="106">
        <f t="shared" ref="AE133:AE153" si="33">IFERROR(Z133*(AA133*LN(AB133)+(1-AA133)*LN(1-AB133)),0)</f>
        <v>-0.3896415155792467</v>
      </c>
      <c r="AF133" s="108">
        <f t="shared" ref="AF133:AF153" si="34">100*IF(AB133&gt;=$BC$10,X133/Z133,Y133/Z133)</f>
        <v>100</v>
      </c>
      <c r="AG133" s="80">
        <f t="shared" ref="AG133:AG153" si="35">IFERROR((X133-AC133)^2/AC133+(Y133-AD133)^2/AD133,0)</f>
        <v>0.47645141417114267</v>
      </c>
      <c r="BG133">
        <v>0.86154302527702731</v>
      </c>
      <c r="BH133">
        <v>0</v>
      </c>
      <c r="BI133">
        <v>1</v>
      </c>
      <c r="BJ133" s="80">
        <f t="shared" si="26"/>
        <v>51</v>
      </c>
      <c r="BK133" s="80">
        <f t="shared" si="27"/>
        <v>78</v>
      </c>
      <c r="BL133" s="80">
        <f t="shared" ref="BL133:BL154" si="36">1-BJ133/BJ$154</f>
        <v>5.555555555555558E-2</v>
      </c>
      <c r="BM133" s="80">
        <f t="shared" ref="BM133:BM154" si="37">1-BK133/BK$154</f>
        <v>0.1875</v>
      </c>
      <c r="BN133" s="80">
        <f t="shared" ref="BN133:BN154" si="38">(BL133-BL134)*BM133</f>
        <v>0</v>
      </c>
    </row>
    <row r="134" spans="1:66" ht="15.75" x14ac:dyDescent="0.5">
      <c r="A134" s="83">
        <v>7.8</v>
      </c>
      <c r="B134" s="82">
        <v>46</v>
      </c>
      <c r="C134" s="84">
        <v>1.4810000000000001</v>
      </c>
      <c r="D134" s="82">
        <v>126</v>
      </c>
      <c r="E134" s="82">
        <v>3</v>
      </c>
      <c r="F134" s="29">
        <v>0</v>
      </c>
      <c r="G134" s="82">
        <v>40</v>
      </c>
      <c r="H134" s="82">
        <v>1</v>
      </c>
      <c r="I134" s="80">
        <v>0</v>
      </c>
      <c r="J134" s="30">
        <v>165</v>
      </c>
      <c r="K134" s="82">
        <v>0</v>
      </c>
      <c r="N134">
        <v>16.100000000000001</v>
      </c>
      <c r="O134">
        <v>98</v>
      </c>
      <c r="P134">
        <v>0.97399999999999998</v>
      </c>
      <c r="Q134">
        <v>201</v>
      </c>
      <c r="R134">
        <v>1</v>
      </c>
      <c r="S134">
        <v>1</v>
      </c>
      <c r="T134">
        <v>37</v>
      </c>
      <c r="U134">
        <v>6</v>
      </c>
      <c r="V134">
        <v>0</v>
      </c>
      <c r="W134">
        <v>194</v>
      </c>
      <c r="X134" s="106">
        <v>1</v>
      </c>
      <c r="Y134" s="107">
        <v>0</v>
      </c>
      <c r="Z134" s="108">
        <f t="shared" si="28"/>
        <v>1</v>
      </c>
      <c r="AA134" s="80">
        <f t="shared" si="29"/>
        <v>1</v>
      </c>
      <c r="AB134" s="80">
        <f t="shared" si="30"/>
        <v>0.91490409475657986</v>
      </c>
      <c r="AC134" s="106">
        <f t="shared" si="31"/>
        <v>0.91490409475657986</v>
      </c>
      <c r="AD134" s="108">
        <f t="shared" si="32"/>
        <v>8.5095905243420145E-2</v>
      </c>
      <c r="AE134" s="106">
        <f t="shared" si="33"/>
        <v>-8.8936033673719772E-2</v>
      </c>
      <c r="AF134" s="108">
        <f t="shared" si="34"/>
        <v>100</v>
      </c>
      <c r="AG134" s="80">
        <f t="shared" si="35"/>
        <v>9.3010738208643418E-2</v>
      </c>
      <c r="BG134">
        <v>0.86172392396088138</v>
      </c>
      <c r="BH134">
        <v>0</v>
      </c>
      <c r="BI134">
        <v>1</v>
      </c>
      <c r="BJ134" s="80">
        <f t="shared" ref="BJ134:BJ154" si="39">BJ133+BH134</f>
        <v>51</v>
      </c>
      <c r="BK134" s="80">
        <f t="shared" ref="BK134:BK154" si="40">BK133+BI134</f>
        <v>79</v>
      </c>
      <c r="BL134" s="80">
        <f t="shared" si="36"/>
        <v>5.555555555555558E-2</v>
      </c>
      <c r="BM134" s="80">
        <f t="shared" si="37"/>
        <v>0.17708333333333337</v>
      </c>
      <c r="BN134" s="80">
        <f t="shared" si="38"/>
        <v>0</v>
      </c>
    </row>
    <row r="135" spans="1:66" ht="15.75" x14ac:dyDescent="0.5">
      <c r="A135" s="83">
        <v>13.9</v>
      </c>
      <c r="B135" s="82">
        <v>66</v>
      </c>
      <c r="C135" s="84">
        <v>2.2850000000000001</v>
      </c>
      <c r="D135" s="82">
        <v>200</v>
      </c>
      <c r="E135" s="82">
        <v>3</v>
      </c>
      <c r="F135" s="29">
        <v>1</v>
      </c>
      <c r="G135" s="82">
        <v>32</v>
      </c>
      <c r="H135" s="82">
        <v>9</v>
      </c>
      <c r="I135" s="80">
        <v>0</v>
      </c>
      <c r="J135" s="30">
        <v>177</v>
      </c>
      <c r="K135" s="82">
        <v>1</v>
      </c>
      <c r="N135">
        <v>16.2</v>
      </c>
      <c r="O135">
        <v>67</v>
      </c>
      <c r="P135">
        <v>4.4999999999999998E-2</v>
      </c>
      <c r="Q135">
        <v>187</v>
      </c>
      <c r="R135">
        <v>0</v>
      </c>
      <c r="S135">
        <v>1</v>
      </c>
      <c r="T135">
        <v>29</v>
      </c>
      <c r="U135">
        <v>13</v>
      </c>
      <c r="V135">
        <v>1</v>
      </c>
      <c r="W135">
        <v>192</v>
      </c>
      <c r="X135" s="106">
        <v>1</v>
      </c>
      <c r="Y135" s="107">
        <v>0</v>
      </c>
      <c r="Z135" s="108">
        <f t="shared" si="28"/>
        <v>1</v>
      </c>
      <c r="AA135" s="80">
        <f t="shared" si="29"/>
        <v>1</v>
      </c>
      <c r="AB135" s="80">
        <f t="shared" si="30"/>
        <v>0.42205787299095682</v>
      </c>
      <c r="AC135" s="106">
        <f t="shared" si="31"/>
        <v>0.42205787299095682</v>
      </c>
      <c r="AD135" s="108">
        <f t="shared" si="32"/>
        <v>0.57794212700904324</v>
      </c>
      <c r="AE135" s="106">
        <f t="shared" si="33"/>
        <v>-0.86261283455992921</v>
      </c>
      <c r="AF135" s="108">
        <f t="shared" si="34"/>
        <v>0</v>
      </c>
      <c r="AG135" s="80">
        <f t="shared" si="35"/>
        <v>1.3693433152031891</v>
      </c>
      <c r="BG135">
        <v>0.86306822205549638</v>
      </c>
      <c r="BH135">
        <v>0</v>
      </c>
      <c r="BI135">
        <v>1</v>
      </c>
      <c r="BJ135" s="80">
        <f t="shared" si="39"/>
        <v>51</v>
      </c>
      <c r="BK135" s="80">
        <f t="shared" si="40"/>
        <v>80</v>
      </c>
      <c r="BL135" s="80">
        <f t="shared" si="36"/>
        <v>5.555555555555558E-2</v>
      </c>
      <c r="BM135" s="80">
        <f t="shared" si="37"/>
        <v>0.16666666666666663</v>
      </c>
      <c r="BN135" s="80">
        <f t="shared" si="38"/>
        <v>0</v>
      </c>
    </row>
    <row r="136" spans="1:66" ht="15.75" x14ac:dyDescent="0.5">
      <c r="A136" s="83">
        <v>10.3</v>
      </c>
      <c r="B136" s="82">
        <v>56</v>
      </c>
      <c r="C136" s="84">
        <v>0.29199999999999998</v>
      </c>
      <c r="D136" s="82">
        <v>47</v>
      </c>
      <c r="E136" s="82">
        <v>3</v>
      </c>
      <c r="F136" s="29">
        <v>0</v>
      </c>
      <c r="G136" s="82">
        <v>34</v>
      </c>
      <c r="H136" s="82">
        <v>9</v>
      </c>
      <c r="I136" s="80">
        <v>0</v>
      </c>
      <c r="J136" s="30">
        <v>186</v>
      </c>
      <c r="K136" s="82">
        <v>1</v>
      </c>
      <c r="N136">
        <v>16.2</v>
      </c>
      <c r="O136">
        <v>67</v>
      </c>
      <c r="P136">
        <v>0.63700000000000001</v>
      </c>
      <c r="Q136">
        <v>188</v>
      </c>
      <c r="R136">
        <v>4</v>
      </c>
      <c r="S136">
        <v>1</v>
      </c>
      <c r="T136">
        <v>30</v>
      </c>
      <c r="U136">
        <v>12</v>
      </c>
      <c r="V136">
        <v>1</v>
      </c>
      <c r="W136">
        <v>190</v>
      </c>
      <c r="X136" s="106">
        <v>0</v>
      </c>
      <c r="Y136" s="107">
        <v>1</v>
      </c>
      <c r="Z136" s="108">
        <f t="shared" si="28"/>
        <v>1</v>
      </c>
      <c r="AA136" s="80">
        <f t="shared" si="29"/>
        <v>0</v>
      </c>
      <c r="AB136" s="80">
        <f t="shared" si="30"/>
        <v>0.77400686758503479</v>
      </c>
      <c r="AC136" s="106">
        <f t="shared" si="31"/>
        <v>0.77400686758503479</v>
      </c>
      <c r="AD136" s="108">
        <f t="shared" si="32"/>
        <v>0.22599313241496521</v>
      </c>
      <c r="AE136" s="106">
        <f t="shared" si="33"/>
        <v>-1.4872506677159636</v>
      </c>
      <c r="AF136" s="108">
        <f t="shared" si="34"/>
        <v>0</v>
      </c>
      <c r="AG136" s="80">
        <f t="shared" si="35"/>
        <v>3.4249132233089941</v>
      </c>
      <c r="BG136">
        <v>0.86417699728667408</v>
      </c>
      <c r="BH136">
        <v>0</v>
      </c>
      <c r="BI136">
        <v>1</v>
      </c>
      <c r="BJ136" s="80">
        <f t="shared" si="39"/>
        <v>51</v>
      </c>
      <c r="BK136" s="80">
        <f t="shared" si="40"/>
        <v>81</v>
      </c>
      <c r="BL136" s="80">
        <f t="shared" si="36"/>
        <v>5.555555555555558E-2</v>
      </c>
      <c r="BM136" s="80">
        <f t="shared" si="37"/>
        <v>0.15625</v>
      </c>
      <c r="BN136" s="80">
        <f t="shared" si="38"/>
        <v>0</v>
      </c>
    </row>
    <row r="137" spans="1:66" ht="15.75" x14ac:dyDescent="0.5">
      <c r="A137" s="83">
        <v>11.7</v>
      </c>
      <c r="B137" s="82">
        <v>82</v>
      </c>
      <c r="C137" s="84">
        <v>0.88800000000000001</v>
      </c>
      <c r="D137" s="82">
        <v>202</v>
      </c>
      <c r="E137" s="82">
        <v>5</v>
      </c>
      <c r="F137" s="29">
        <v>1</v>
      </c>
      <c r="G137" s="82">
        <v>40</v>
      </c>
      <c r="H137" s="82">
        <v>7</v>
      </c>
      <c r="I137" s="80">
        <v>1</v>
      </c>
      <c r="J137" s="30">
        <v>163</v>
      </c>
      <c r="K137" s="82">
        <v>1</v>
      </c>
      <c r="N137">
        <v>16.3</v>
      </c>
      <c r="O137">
        <v>102</v>
      </c>
      <c r="P137">
        <v>8.4000000000000005E-2</v>
      </c>
      <c r="Q137">
        <v>249</v>
      </c>
      <c r="R137">
        <v>2</v>
      </c>
      <c r="S137">
        <v>1</v>
      </c>
      <c r="T137">
        <v>38</v>
      </c>
      <c r="U137">
        <v>11</v>
      </c>
      <c r="V137">
        <v>1</v>
      </c>
      <c r="W137">
        <v>177</v>
      </c>
      <c r="X137" s="106">
        <v>1</v>
      </c>
      <c r="Y137" s="107">
        <v>0</v>
      </c>
      <c r="Z137" s="108">
        <f t="shared" si="28"/>
        <v>1</v>
      </c>
      <c r="AA137" s="80">
        <f t="shared" si="29"/>
        <v>1</v>
      </c>
      <c r="AB137" s="80">
        <f t="shared" si="30"/>
        <v>0.69668237218709983</v>
      </c>
      <c r="AC137" s="106">
        <f t="shared" si="31"/>
        <v>0.69668237218709983</v>
      </c>
      <c r="AD137" s="108">
        <f t="shared" si="32"/>
        <v>0.30331762781290017</v>
      </c>
      <c r="AE137" s="106">
        <f t="shared" si="33"/>
        <v>-0.36142567913626372</v>
      </c>
      <c r="AF137" s="108">
        <f t="shared" si="34"/>
        <v>100</v>
      </c>
      <c r="AG137" s="80">
        <f t="shared" si="35"/>
        <v>0.43537433975929807</v>
      </c>
      <c r="BG137">
        <v>0.87449214802300279</v>
      </c>
      <c r="BH137">
        <v>0</v>
      </c>
      <c r="BI137">
        <v>1</v>
      </c>
      <c r="BJ137" s="80">
        <f t="shared" si="39"/>
        <v>51</v>
      </c>
      <c r="BK137" s="80">
        <f t="shared" si="40"/>
        <v>82</v>
      </c>
      <c r="BL137" s="80">
        <f t="shared" si="36"/>
        <v>5.555555555555558E-2</v>
      </c>
      <c r="BM137" s="80">
        <f t="shared" si="37"/>
        <v>0.14583333333333337</v>
      </c>
      <c r="BN137" s="80">
        <f t="shared" si="38"/>
        <v>0</v>
      </c>
    </row>
    <row r="138" spans="1:66" ht="15.75" x14ac:dyDescent="0.5">
      <c r="A138" s="83">
        <v>9.4</v>
      </c>
      <c r="B138" s="82">
        <v>44</v>
      </c>
      <c r="C138" s="84">
        <v>2.3239999999999998</v>
      </c>
      <c r="D138" s="82">
        <v>97</v>
      </c>
      <c r="E138" s="82">
        <v>2</v>
      </c>
      <c r="F138" s="29">
        <v>0</v>
      </c>
      <c r="G138" s="82">
        <v>49</v>
      </c>
      <c r="H138" s="82">
        <v>19</v>
      </c>
      <c r="I138" s="80">
        <v>1</v>
      </c>
      <c r="J138" s="30">
        <v>179</v>
      </c>
      <c r="K138" s="82">
        <v>1</v>
      </c>
      <c r="N138">
        <v>16.7</v>
      </c>
      <c r="O138">
        <v>68</v>
      </c>
      <c r="P138">
        <v>2.3519999999999999</v>
      </c>
      <c r="Q138">
        <v>209</v>
      </c>
      <c r="R138">
        <v>0</v>
      </c>
      <c r="S138">
        <v>1</v>
      </c>
      <c r="T138">
        <v>30</v>
      </c>
      <c r="U138">
        <v>12</v>
      </c>
      <c r="V138">
        <v>1</v>
      </c>
      <c r="W138">
        <v>189</v>
      </c>
      <c r="X138" s="106">
        <v>1</v>
      </c>
      <c r="Y138" s="107">
        <v>0</v>
      </c>
      <c r="Z138" s="108">
        <f t="shared" si="28"/>
        <v>1</v>
      </c>
      <c r="AA138" s="80">
        <f t="shared" si="29"/>
        <v>1</v>
      </c>
      <c r="AB138" s="80">
        <f t="shared" si="30"/>
        <v>0.74280180545498053</v>
      </c>
      <c r="AC138" s="106">
        <f t="shared" si="31"/>
        <v>0.74280180545498053</v>
      </c>
      <c r="AD138" s="108">
        <f t="shared" si="32"/>
        <v>0.25719819454501947</v>
      </c>
      <c r="AE138" s="106">
        <f t="shared" si="33"/>
        <v>-0.29732601889940435</v>
      </c>
      <c r="AF138" s="108">
        <f t="shared" si="34"/>
        <v>100</v>
      </c>
      <c r="AG138" s="80">
        <f t="shared" si="35"/>
        <v>0.34625413220082385</v>
      </c>
      <c r="BG138">
        <v>0.88004524137228035</v>
      </c>
      <c r="BH138">
        <v>0</v>
      </c>
      <c r="BI138">
        <v>1</v>
      </c>
      <c r="BJ138" s="80">
        <f t="shared" si="39"/>
        <v>51</v>
      </c>
      <c r="BK138" s="80">
        <f t="shared" si="40"/>
        <v>83</v>
      </c>
      <c r="BL138" s="80">
        <f t="shared" si="36"/>
        <v>5.555555555555558E-2</v>
      </c>
      <c r="BM138" s="80">
        <f t="shared" si="37"/>
        <v>0.13541666666666663</v>
      </c>
      <c r="BN138" s="80">
        <f t="shared" si="38"/>
        <v>2.5077160493827116E-3</v>
      </c>
    </row>
    <row r="139" spans="1:66" ht="15.75" x14ac:dyDescent="0.5">
      <c r="A139" s="83">
        <v>9.5</v>
      </c>
      <c r="B139" s="82">
        <v>44</v>
      </c>
      <c r="C139" s="84">
        <v>0.19600000000000001</v>
      </c>
      <c r="D139" s="82">
        <v>49</v>
      </c>
      <c r="E139" s="82">
        <v>3</v>
      </c>
      <c r="F139" s="29">
        <v>0</v>
      </c>
      <c r="G139" s="82">
        <v>33</v>
      </c>
      <c r="H139" s="82">
        <v>12</v>
      </c>
      <c r="I139" s="80">
        <v>0</v>
      </c>
      <c r="J139" s="30">
        <v>189</v>
      </c>
      <c r="K139" s="82">
        <v>1</v>
      </c>
      <c r="N139">
        <v>16.8</v>
      </c>
      <c r="O139">
        <v>86</v>
      </c>
      <c r="P139">
        <v>2.2839999999999998</v>
      </c>
      <c r="Q139">
        <v>201</v>
      </c>
      <c r="R139">
        <v>0</v>
      </c>
      <c r="S139">
        <v>1</v>
      </c>
      <c r="T139">
        <v>38</v>
      </c>
      <c r="U139">
        <v>10</v>
      </c>
      <c r="V139">
        <v>1</v>
      </c>
      <c r="W139">
        <v>192</v>
      </c>
      <c r="X139" s="106">
        <v>1</v>
      </c>
      <c r="Y139" s="107">
        <v>0</v>
      </c>
      <c r="Z139" s="108">
        <f t="shared" si="28"/>
        <v>1</v>
      </c>
      <c r="AA139" s="80">
        <f t="shared" si="29"/>
        <v>1</v>
      </c>
      <c r="AB139" s="80">
        <f t="shared" si="30"/>
        <v>0.71292614522865505</v>
      </c>
      <c r="AC139" s="106">
        <f t="shared" si="31"/>
        <v>0.71292614522865505</v>
      </c>
      <c r="AD139" s="108">
        <f t="shared" si="32"/>
        <v>0.28707385477134495</v>
      </c>
      <c r="AE139" s="106">
        <f t="shared" si="33"/>
        <v>-0.33837744706246004</v>
      </c>
      <c r="AF139" s="108">
        <f t="shared" si="34"/>
        <v>100</v>
      </c>
      <c r="AG139" s="80">
        <f t="shared" si="35"/>
        <v>0.40266983711092885</v>
      </c>
      <c r="BG139">
        <v>0.88490027172065788</v>
      </c>
      <c r="BH139">
        <v>1</v>
      </c>
      <c r="BI139">
        <v>0</v>
      </c>
      <c r="BJ139" s="80">
        <f t="shared" si="39"/>
        <v>52</v>
      </c>
      <c r="BK139" s="80">
        <f t="shared" si="40"/>
        <v>83</v>
      </c>
      <c r="BL139" s="80">
        <f t="shared" si="36"/>
        <v>3.703703703703709E-2</v>
      </c>
      <c r="BM139" s="80">
        <f t="shared" si="37"/>
        <v>0.13541666666666663</v>
      </c>
      <c r="BN139" s="80">
        <f t="shared" si="38"/>
        <v>0</v>
      </c>
    </row>
    <row r="140" spans="1:66" ht="15.75" x14ac:dyDescent="0.5">
      <c r="A140" s="83">
        <v>8.6999999999999993</v>
      </c>
      <c r="B140" s="82">
        <v>51</v>
      </c>
      <c r="C140" s="84">
        <v>0.18</v>
      </c>
      <c r="D140" s="82">
        <v>84</v>
      </c>
      <c r="E140" s="82">
        <v>4</v>
      </c>
      <c r="F140" s="29">
        <v>1</v>
      </c>
      <c r="G140" s="82">
        <v>40</v>
      </c>
      <c r="H140" s="82">
        <v>8</v>
      </c>
      <c r="I140" s="80">
        <v>1</v>
      </c>
      <c r="J140" s="30">
        <v>180</v>
      </c>
      <c r="K140" s="82">
        <v>1</v>
      </c>
      <c r="N140">
        <v>16.899999999999999</v>
      </c>
      <c r="O140">
        <v>85</v>
      </c>
      <c r="P140">
        <v>1.86</v>
      </c>
      <c r="Q140">
        <v>311</v>
      </c>
      <c r="R140">
        <v>2</v>
      </c>
      <c r="S140">
        <v>1</v>
      </c>
      <c r="T140">
        <v>37</v>
      </c>
      <c r="U140">
        <v>13</v>
      </c>
      <c r="V140">
        <v>1</v>
      </c>
      <c r="W140">
        <v>172</v>
      </c>
      <c r="X140" s="106">
        <v>1</v>
      </c>
      <c r="Y140" s="107">
        <v>0</v>
      </c>
      <c r="Z140" s="108">
        <f t="shared" si="28"/>
        <v>1</v>
      </c>
      <c r="AA140" s="80">
        <f t="shared" si="29"/>
        <v>1</v>
      </c>
      <c r="AB140" s="80">
        <f t="shared" si="30"/>
        <v>0.86306822205549638</v>
      </c>
      <c r="AC140" s="106">
        <f t="shared" si="31"/>
        <v>0.86306822205549638</v>
      </c>
      <c r="AD140" s="108">
        <f t="shared" si="32"/>
        <v>0.13693177794450362</v>
      </c>
      <c r="AE140" s="106">
        <f t="shared" si="33"/>
        <v>-0.14726153881517906</v>
      </c>
      <c r="AF140" s="108">
        <f t="shared" si="34"/>
        <v>100</v>
      </c>
      <c r="AG140" s="80">
        <f t="shared" si="35"/>
        <v>0.15865695717354164</v>
      </c>
      <c r="BG140">
        <v>0.89007866524120871</v>
      </c>
      <c r="BH140">
        <v>0</v>
      </c>
      <c r="BI140">
        <v>1</v>
      </c>
      <c r="BJ140" s="80">
        <f t="shared" si="39"/>
        <v>52</v>
      </c>
      <c r="BK140" s="80">
        <f t="shared" si="40"/>
        <v>84</v>
      </c>
      <c r="BL140" s="80">
        <f t="shared" si="36"/>
        <v>3.703703703703709E-2</v>
      </c>
      <c r="BM140" s="80">
        <f t="shared" si="37"/>
        <v>0.125</v>
      </c>
      <c r="BN140" s="80">
        <f t="shared" si="38"/>
        <v>0</v>
      </c>
    </row>
    <row r="141" spans="1:66" ht="15.75" x14ac:dyDescent="0.5">
      <c r="A141" s="83">
        <v>12.8</v>
      </c>
      <c r="B141" s="82">
        <v>70</v>
      </c>
      <c r="C141" s="84">
        <v>1.4159999999999999</v>
      </c>
      <c r="D141" s="82">
        <v>209</v>
      </c>
      <c r="E141" s="82">
        <v>2</v>
      </c>
      <c r="F141" s="29">
        <v>1</v>
      </c>
      <c r="G141" s="82">
        <v>45</v>
      </c>
      <c r="H141" s="82">
        <v>6</v>
      </c>
      <c r="I141" s="80">
        <v>0</v>
      </c>
      <c r="J141" s="30">
        <v>175</v>
      </c>
      <c r="K141" s="82">
        <v>1</v>
      </c>
      <c r="N141">
        <v>17</v>
      </c>
      <c r="O141">
        <v>75</v>
      </c>
      <c r="P141">
        <v>0.995</v>
      </c>
      <c r="Q141">
        <v>185</v>
      </c>
      <c r="R141">
        <v>2</v>
      </c>
      <c r="S141">
        <v>1</v>
      </c>
      <c r="T141">
        <v>30</v>
      </c>
      <c r="U141">
        <v>10</v>
      </c>
      <c r="V141">
        <v>1</v>
      </c>
      <c r="W141">
        <v>189</v>
      </c>
      <c r="X141" s="106">
        <v>1</v>
      </c>
      <c r="Y141" s="107">
        <v>0</v>
      </c>
      <c r="Z141" s="108">
        <f t="shared" si="28"/>
        <v>1</v>
      </c>
      <c r="AA141" s="80">
        <f t="shared" si="29"/>
        <v>1</v>
      </c>
      <c r="AB141" s="80">
        <f t="shared" si="30"/>
        <v>0.62853150993508711</v>
      </c>
      <c r="AC141" s="106">
        <f t="shared" si="31"/>
        <v>0.62853150993508711</v>
      </c>
      <c r="AD141" s="108">
        <f t="shared" si="32"/>
        <v>0.37146849006491289</v>
      </c>
      <c r="AE141" s="106">
        <f t="shared" si="33"/>
        <v>-0.46436911706920009</v>
      </c>
      <c r="AF141" s="108">
        <f t="shared" si="34"/>
        <v>100</v>
      </c>
      <c r="AG141" s="80">
        <f t="shared" si="35"/>
        <v>0.59101013106451428</v>
      </c>
      <c r="BG141">
        <v>0.9086974126768157</v>
      </c>
      <c r="BH141">
        <v>0</v>
      </c>
      <c r="BI141">
        <v>1</v>
      </c>
      <c r="BJ141" s="80">
        <f t="shared" si="39"/>
        <v>52</v>
      </c>
      <c r="BK141" s="80">
        <f t="shared" si="40"/>
        <v>85</v>
      </c>
      <c r="BL141" s="80">
        <f t="shared" si="36"/>
        <v>3.703703703703709E-2</v>
      </c>
      <c r="BM141" s="80">
        <f t="shared" si="37"/>
        <v>0.11458333333333337</v>
      </c>
      <c r="BN141" s="80">
        <f t="shared" si="38"/>
        <v>0</v>
      </c>
    </row>
    <row r="142" spans="1:66" ht="15.75" x14ac:dyDescent="0.5">
      <c r="A142" s="83">
        <v>6.6</v>
      </c>
      <c r="B142" s="82">
        <v>44</v>
      </c>
      <c r="C142" s="84">
        <v>0.115</v>
      </c>
      <c r="D142" s="82">
        <v>70</v>
      </c>
      <c r="E142" s="82">
        <v>3</v>
      </c>
      <c r="F142" s="29">
        <v>0</v>
      </c>
      <c r="G142" s="82">
        <v>46</v>
      </c>
      <c r="H142" s="82">
        <v>6</v>
      </c>
      <c r="I142" s="80">
        <v>0</v>
      </c>
      <c r="J142" s="30">
        <v>167</v>
      </c>
      <c r="K142" s="82">
        <v>0</v>
      </c>
      <c r="N142">
        <v>17.100000000000001</v>
      </c>
      <c r="O142">
        <v>65</v>
      </c>
      <c r="P142">
        <v>0.93700000000000006</v>
      </c>
      <c r="Q142">
        <v>215</v>
      </c>
      <c r="R142">
        <v>4</v>
      </c>
      <c r="S142">
        <v>1</v>
      </c>
      <c r="T142">
        <v>31</v>
      </c>
      <c r="U142">
        <v>12</v>
      </c>
      <c r="V142">
        <v>1</v>
      </c>
      <c r="W142">
        <v>192</v>
      </c>
      <c r="X142" s="106">
        <v>0</v>
      </c>
      <c r="Y142" s="107">
        <v>1</v>
      </c>
      <c r="Z142" s="108">
        <f t="shared" si="28"/>
        <v>1</v>
      </c>
      <c r="AA142" s="80">
        <f t="shared" si="29"/>
        <v>0</v>
      </c>
      <c r="AB142" s="80">
        <f t="shared" si="30"/>
        <v>0.8056397301205761</v>
      </c>
      <c r="AC142" s="106">
        <f t="shared" si="31"/>
        <v>0.8056397301205761</v>
      </c>
      <c r="AD142" s="108">
        <f t="shared" si="32"/>
        <v>0.1943602698794239</v>
      </c>
      <c r="AE142" s="106">
        <f t="shared" si="33"/>
        <v>-1.6380417808910466</v>
      </c>
      <c r="AF142" s="108">
        <f t="shared" si="34"/>
        <v>0</v>
      </c>
      <c r="AG142" s="80">
        <f t="shared" si="35"/>
        <v>4.1450844384007812</v>
      </c>
      <c r="BG142">
        <v>0.91490409475657986</v>
      </c>
      <c r="BH142">
        <v>0</v>
      </c>
      <c r="BI142">
        <v>1</v>
      </c>
      <c r="BJ142" s="80">
        <f t="shared" si="39"/>
        <v>52</v>
      </c>
      <c r="BK142" s="80">
        <f t="shared" si="40"/>
        <v>86</v>
      </c>
      <c r="BL142" s="80">
        <f t="shared" si="36"/>
        <v>3.703703703703709E-2</v>
      </c>
      <c r="BM142" s="80">
        <f t="shared" si="37"/>
        <v>0.10416666666666663</v>
      </c>
      <c r="BN142" s="80">
        <f t="shared" si="38"/>
        <v>0</v>
      </c>
    </row>
    <row r="143" spans="1:66" ht="15.75" x14ac:dyDescent="0.5">
      <c r="A143" s="83">
        <v>17</v>
      </c>
      <c r="B143" s="82">
        <v>75</v>
      </c>
      <c r="C143" s="84">
        <v>0.995</v>
      </c>
      <c r="D143" s="82">
        <v>185</v>
      </c>
      <c r="E143" s="82">
        <v>2</v>
      </c>
      <c r="F143" s="29">
        <v>1</v>
      </c>
      <c r="G143" s="82">
        <v>30</v>
      </c>
      <c r="H143" s="82">
        <v>10</v>
      </c>
      <c r="I143" s="80">
        <v>1</v>
      </c>
      <c r="J143" s="30">
        <v>189</v>
      </c>
      <c r="K143" s="82">
        <v>1</v>
      </c>
      <c r="N143">
        <v>17.100000000000001</v>
      </c>
      <c r="O143">
        <v>76</v>
      </c>
      <c r="P143">
        <v>0.81899999999999995</v>
      </c>
      <c r="Q143">
        <v>266</v>
      </c>
      <c r="R143">
        <v>4</v>
      </c>
      <c r="S143">
        <v>1</v>
      </c>
      <c r="T143">
        <v>52</v>
      </c>
      <c r="U143">
        <v>18</v>
      </c>
      <c r="V143">
        <v>1</v>
      </c>
      <c r="W143">
        <v>186</v>
      </c>
      <c r="X143" s="106">
        <v>0</v>
      </c>
      <c r="Y143" s="107">
        <v>1</v>
      </c>
      <c r="Z143" s="108">
        <f t="shared" si="28"/>
        <v>1</v>
      </c>
      <c r="AA143" s="80">
        <f t="shared" si="29"/>
        <v>0</v>
      </c>
      <c r="AB143" s="80">
        <f t="shared" si="30"/>
        <v>0.67879885016802022</v>
      </c>
      <c r="AC143" s="106">
        <f t="shared" si="31"/>
        <v>0.67879885016802022</v>
      </c>
      <c r="AD143" s="108">
        <f t="shared" si="32"/>
        <v>0.32120114983197978</v>
      </c>
      <c r="AE143" s="106">
        <f t="shared" si="33"/>
        <v>-1.1356877171152537</v>
      </c>
      <c r="AF143" s="108">
        <f t="shared" si="34"/>
        <v>0</v>
      </c>
      <c r="AG143" s="80">
        <f t="shared" si="35"/>
        <v>2.1133138860900704</v>
      </c>
      <c r="BG143">
        <v>0.91642629846172252</v>
      </c>
      <c r="BH143">
        <v>0</v>
      </c>
      <c r="BI143">
        <v>1</v>
      </c>
      <c r="BJ143" s="80">
        <f t="shared" si="39"/>
        <v>52</v>
      </c>
      <c r="BK143" s="80">
        <f t="shared" si="40"/>
        <v>87</v>
      </c>
      <c r="BL143" s="80">
        <f t="shared" si="36"/>
        <v>3.703703703703709E-2</v>
      </c>
      <c r="BM143" s="80">
        <f t="shared" si="37"/>
        <v>9.375E-2</v>
      </c>
      <c r="BN143" s="80">
        <f t="shared" si="38"/>
        <v>0</v>
      </c>
    </row>
    <row r="144" spans="1:66" ht="15.75" x14ac:dyDescent="0.5">
      <c r="A144" s="83">
        <v>16.7</v>
      </c>
      <c r="B144" s="82">
        <v>68</v>
      </c>
      <c r="C144" s="84">
        <v>2.3519999999999999</v>
      </c>
      <c r="D144" s="82">
        <v>209</v>
      </c>
      <c r="E144" s="82">
        <v>0</v>
      </c>
      <c r="F144" s="29">
        <v>1</v>
      </c>
      <c r="G144" s="82">
        <v>30</v>
      </c>
      <c r="H144" s="82">
        <v>12</v>
      </c>
      <c r="I144" s="80">
        <v>1</v>
      </c>
      <c r="J144" s="30">
        <v>189</v>
      </c>
      <c r="K144" s="82">
        <v>1</v>
      </c>
      <c r="N144">
        <v>18.2</v>
      </c>
      <c r="O144">
        <v>66</v>
      </c>
      <c r="P144">
        <v>1.3720000000000001</v>
      </c>
      <c r="Q144">
        <v>287</v>
      </c>
      <c r="R144">
        <v>1</v>
      </c>
      <c r="S144">
        <v>1</v>
      </c>
      <c r="T144">
        <v>29</v>
      </c>
      <c r="U144">
        <v>10</v>
      </c>
      <c r="V144">
        <v>0</v>
      </c>
      <c r="W144">
        <v>180</v>
      </c>
      <c r="X144" s="106">
        <v>1</v>
      </c>
      <c r="Y144" s="107">
        <v>0</v>
      </c>
      <c r="Z144" s="108">
        <f t="shared" si="28"/>
        <v>1</v>
      </c>
      <c r="AA144" s="80">
        <f t="shared" si="29"/>
        <v>1</v>
      </c>
      <c r="AB144" s="80">
        <f t="shared" si="30"/>
        <v>0.86154302527702731</v>
      </c>
      <c r="AC144" s="106">
        <f t="shared" si="31"/>
        <v>0.86154302527702731</v>
      </c>
      <c r="AD144" s="108">
        <f t="shared" si="32"/>
        <v>0.13845697472297269</v>
      </c>
      <c r="AE144" s="106">
        <f t="shared" si="33"/>
        <v>-0.14903028197796842</v>
      </c>
      <c r="AF144" s="108">
        <f t="shared" si="34"/>
        <v>100</v>
      </c>
      <c r="AG144" s="80">
        <f t="shared" si="35"/>
        <v>0.16070813721514621</v>
      </c>
      <c r="BG144">
        <v>0.92177930389493368</v>
      </c>
      <c r="BH144">
        <v>0</v>
      </c>
      <c r="BI144">
        <v>1</v>
      </c>
      <c r="BJ144" s="80">
        <f t="shared" si="39"/>
        <v>52</v>
      </c>
      <c r="BK144" s="80">
        <f t="shared" si="40"/>
        <v>88</v>
      </c>
      <c r="BL144" s="80">
        <f t="shared" si="36"/>
        <v>3.703703703703709E-2</v>
      </c>
      <c r="BM144" s="80">
        <f t="shared" si="37"/>
        <v>8.333333333333337E-2</v>
      </c>
      <c r="BN144" s="80">
        <f t="shared" si="38"/>
        <v>1.5432098765432174E-3</v>
      </c>
    </row>
    <row r="145" spans="1:66" ht="15.75" x14ac:dyDescent="0.5">
      <c r="A145" s="83">
        <v>15.9</v>
      </c>
      <c r="B145" s="82">
        <v>84</v>
      </c>
      <c r="C145" s="84">
        <v>1.2589999999999999</v>
      </c>
      <c r="D145" s="82">
        <v>175</v>
      </c>
      <c r="E145" s="82">
        <v>1</v>
      </c>
      <c r="F145" s="29">
        <v>1</v>
      </c>
      <c r="G145" s="82">
        <v>31</v>
      </c>
      <c r="H145" s="82">
        <v>8</v>
      </c>
      <c r="I145" s="80">
        <v>1</v>
      </c>
      <c r="J145" s="30">
        <v>190</v>
      </c>
      <c r="K145" s="82">
        <v>1</v>
      </c>
      <c r="N145">
        <v>18.2</v>
      </c>
      <c r="O145">
        <v>88</v>
      </c>
      <c r="P145">
        <v>1.6</v>
      </c>
      <c r="Q145">
        <v>282</v>
      </c>
      <c r="R145">
        <v>0</v>
      </c>
      <c r="S145">
        <v>1</v>
      </c>
      <c r="T145">
        <v>39</v>
      </c>
      <c r="U145">
        <v>18</v>
      </c>
      <c r="V145">
        <v>1</v>
      </c>
      <c r="W145">
        <v>185</v>
      </c>
      <c r="X145" s="106">
        <v>1</v>
      </c>
      <c r="Y145" s="107">
        <v>0</v>
      </c>
      <c r="Z145" s="108">
        <f t="shared" si="28"/>
        <v>1</v>
      </c>
      <c r="AA145" s="80">
        <f t="shared" si="29"/>
        <v>1</v>
      </c>
      <c r="AB145" s="80">
        <f t="shared" si="30"/>
        <v>0.83478507042097061</v>
      </c>
      <c r="AC145" s="106">
        <f t="shared" si="31"/>
        <v>0.83478507042097061</v>
      </c>
      <c r="AD145" s="108">
        <f t="shared" si="32"/>
        <v>0.16521492957902939</v>
      </c>
      <c r="AE145" s="106">
        <f t="shared" si="33"/>
        <v>-0.18058098795797423</v>
      </c>
      <c r="AF145" s="108">
        <f t="shared" si="34"/>
        <v>100</v>
      </c>
      <c r="AG145" s="80">
        <f t="shared" si="35"/>
        <v>0.19791313409056749</v>
      </c>
      <c r="BG145">
        <v>0.93043907338952492</v>
      </c>
      <c r="BH145">
        <v>1</v>
      </c>
      <c r="BI145">
        <v>0</v>
      </c>
      <c r="BJ145" s="80">
        <f t="shared" si="39"/>
        <v>53</v>
      </c>
      <c r="BK145" s="80">
        <f t="shared" si="40"/>
        <v>88</v>
      </c>
      <c r="BL145" s="80">
        <f t="shared" si="36"/>
        <v>1.851851851851849E-2</v>
      </c>
      <c r="BM145" s="80">
        <f t="shared" si="37"/>
        <v>8.333333333333337E-2</v>
      </c>
      <c r="BN145" s="80">
        <f t="shared" si="38"/>
        <v>0</v>
      </c>
    </row>
    <row r="146" spans="1:66" ht="15.75" x14ac:dyDescent="0.5">
      <c r="A146" s="83">
        <v>7.9</v>
      </c>
      <c r="B146" s="82">
        <v>51</v>
      </c>
      <c r="C146" s="84">
        <v>1.464</v>
      </c>
      <c r="D146" s="82">
        <v>118</v>
      </c>
      <c r="E146" s="82">
        <v>4</v>
      </c>
      <c r="F146" s="29">
        <v>0</v>
      </c>
      <c r="G146" s="82">
        <v>46</v>
      </c>
      <c r="H146" s="82">
        <v>6</v>
      </c>
      <c r="I146" s="80">
        <v>0</v>
      </c>
      <c r="J146" s="30">
        <v>167</v>
      </c>
      <c r="K146" s="82">
        <v>1</v>
      </c>
      <c r="N146">
        <v>18.3</v>
      </c>
      <c r="O146">
        <v>89</v>
      </c>
      <c r="P146">
        <v>0.71099999999999997</v>
      </c>
      <c r="Q146">
        <v>232</v>
      </c>
      <c r="R146">
        <v>4</v>
      </c>
      <c r="S146">
        <v>1</v>
      </c>
      <c r="T146">
        <v>47</v>
      </c>
      <c r="U146">
        <v>13</v>
      </c>
      <c r="V146">
        <v>1</v>
      </c>
      <c r="W146">
        <v>193</v>
      </c>
      <c r="X146" s="106">
        <v>0</v>
      </c>
      <c r="Y146" s="107">
        <v>1</v>
      </c>
      <c r="Z146" s="108">
        <f t="shared" si="28"/>
        <v>1</v>
      </c>
      <c r="AA146" s="80">
        <f t="shared" si="29"/>
        <v>0</v>
      </c>
      <c r="AB146" s="80">
        <f t="shared" si="30"/>
        <v>0.70205717803603684</v>
      </c>
      <c r="AC146" s="106">
        <f t="shared" si="31"/>
        <v>0.70205717803603684</v>
      </c>
      <c r="AD146" s="108">
        <f t="shared" si="32"/>
        <v>0.29794282196396316</v>
      </c>
      <c r="AE146" s="106">
        <f t="shared" si="33"/>
        <v>-1.2108536834907861</v>
      </c>
      <c r="AF146" s="108">
        <f t="shared" si="34"/>
        <v>0</v>
      </c>
      <c r="AG146" s="80">
        <f t="shared" si="35"/>
        <v>2.3563486893500398</v>
      </c>
      <c r="BG146">
        <v>0.93255224222498534</v>
      </c>
      <c r="BH146">
        <v>0</v>
      </c>
      <c r="BI146">
        <v>1</v>
      </c>
      <c r="BJ146" s="80">
        <f t="shared" si="39"/>
        <v>53</v>
      </c>
      <c r="BK146" s="80">
        <f t="shared" si="40"/>
        <v>89</v>
      </c>
      <c r="BL146" s="80">
        <f t="shared" si="36"/>
        <v>1.851851851851849E-2</v>
      </c>
      <c r="BM146" s="80">
        <f t="shared" si="37"/>
        <v>7.291666666666663E-2</v>
      </c>
      <c r="BN146" s="80">
        <f t="shared" si="38"/>
        <v>1.350308641975306E-3</v>
      </c>
    </row>
    <row r="147" spans="1:66" ht="15.75" x14ac:dyDescent="0.5">
      <c r="A147" s="83">
        <v>14.1</v>
      </c>
      <c r="B147" s="82">
        <v>88</v>
      </c>
      <c r="C147" s="84">
        <v>0.504</v>
      </c>
      <c r="D147" s="82">
        <v>253</v>
      </c>
      <c r="E147" s="82">
        <v>3</v>
      </c>
      <c r="F147" s="29">
        <v>1</v>
      </c>
      <c r="G147" s="82">
        <v>42</v>
      </c>
      <c r="H147" s="82">
        <v>9</v>
      </c>
      <c r="I147" s="80">
        <v>1</v>
      </c>
      <c r="J147" s="30">
        <v>172</v>
      </c>
      <c r="K147" s="82">
        <v>0</v>
      </c>
      <c r="N147">
        <v>18.5</v>
      </c>
      <c r="O147">
        <v>62</v>
      </c>
      <c r="P147">
        <v>2.0190000000000001</v>
      </c>
      <c r="Q147">
        <v>238</v>
      </c>
      <c r="R147">
        <v>0</v>
      </c>
      <c r="S147">
        <v>1</v>
      </c>
      <c r="T147">
        <v>32</v>
      </c>
      <c r="U147">
        <v>15</v>
      </c>
      <c r="V147">
        <v>1</v>
      </c>
      <c r="W147">
        <v>192</v>
      </c>
      <c r="X147" s="106">
        <v>1</v>
      </c>
      <c r="Y147" s="107">
        <v>0</v>
      </c>
      <c r="Z147" s="108">
        <f t="shared" si="28"/>
        <v>1</v>
      </c>
      <c r="AA147" s="80">
        <f t="shared" si="29"/>
        <v>1</v>
      </c>
      <c r="AB147" s="80">
        <f t="shared" si="30"/>
        <v>0.66522332040720245</v>
      </c>
      <c r="AC147" s="106">
        <f t="shared" si="31"/>
        <v>0.66522332040720245</v>
      </c>
      <c r="AD147" s="108">
        <f t="shared" si="32"/>
        <v>0.33477667959279755</v>
      </c>
      <c r="AE147" s="106">
        <f t="shared" si="33"/>
        <v>-0.4076324745400457</v>
      </c>
      <c r="AF147" s="108">
        <f t="shared" si="34"/>
        <v>100</v>
      </c>
      <c r="AG147" s="80">
        <f t="shared" si="35"/>
        <v>0.5032545753024279</v>
      </c>
      <c r="BG147">
        <v>0.94125029570418062</v>
      </c>
      <c r="BH147">
        <v>1</v>
      </c>
      <c r="BI147">
        <v>0</v>
      </c>
      <c r="BJ147" s="80">
        <f t="shared" si="39"/>
        <v>54</v>
      </c>
      <c r="BK147" s="80">
        <f t="shared" si="40"/>
        <v>89</v>
      </c>
      <c r="BL147" s="80">
        <f t="shared" si="36"/>
        <v>0</v>
      </c>
      <c r="BM147" s="80">
        <f t="shared" si="37"/>
        <v>7.291666666666663E-2</v>
      </c>
      <c r="BN147" s="80">
        <f t="shared" si="38"/>
        <v>0</v>
      </c>
    </row>
    <row r="148" spans="1:66" ht="15.75" x14ac:dyDescent="0.5">
      <c r="A148" s="83">
        <v>8.1</v>
      </c>
      <c r="B148" s="82">
        <v>58</v>
      </c>
      <c r="C148" s="84">
        <v>0.44700000000000001</v>
      </c>
      <c r="D148" s="82">
        <v>20</v>
      </c>
      <c r="E148" s="82">
        <v>4</v>
      </c>
      <c r="F148" s="29">
        <v>0</v>
      </c>
      <c r="G148" s="82">
        <v>43</v>
      </c>
      <c r="H148" s="82">
        <v>10</v>
      </c>
      <c r="I148" s="80">
        <v>0</v>
      </c>
      <c r="J148" s="30">
        <v>184</v>
      </c>
      <c r="K148" s="82">
        <v>1</v>
      </c>
      <c r="N148">
        <v>19</v>
      </c>
      <c r="O148">
        <v>79</v>
      </c>
      <c r="P148">
        <v>1.72</v>
      </c>
      <c r="Q148">
        <v>255</v>
      </c>
      <c r="R148">
        <v>1</v>
      </c>
      <c r="S148">
        <v>1</v>
      </c>
      <c r="T148">
        <v>40</v>
      </c>
      <c r="U148">
        <v>13</v>
      </c>
      <c r="V148">
        <v>1</v>
      </c>
      <c r="W148">
        <v>188</v>
      </c>
      <c r="X148" s="106">
        <v>1</v>
      </c>
      <c r="Y148" s="107">
        <v>0</v>
      </c>
      <c r="Z148" s="108">
        <f t="shared" si="28"/>
        <v>1</v>
      </c>
      <c r="AA148" s="80">
        <f t="shared" si="29"/>
        <v>1</v>
      </c>
      <c r="AB148" s="80">
        <f t="shared" si="30"/>
        <v>0.59995858223825116</v>
      </c>
      <c r="AC148" s="106">
        <f t="shared" si="31"/>
        <v>0.59995858223825116</v>
      </c>
      <c r="AD148" s="108">
        <f t="shared" si="32"/>
        <v>0.40004141776174884</v>
      </c>
      <c r="AE148" s="106">
        <f t="shared" si="33"/>
        <v>-0.51089465575155812</v>
      </c>
      <c r="AF148" s="108">
        <f t="shared" si="34"/>
        <v>100</v>
      </c>
      <c r="AG148" s="80">
        <f t="shared" si="35"/>
        <v>0.66678172394721624</v>
      </c>
      <c r="BG148">
        <v>0.94378830187371021</v>
      </c>
      <c r="BH148">
        <v>0</v>
      </c>
      <c r="BI148">
        <v>1</v>
      </c>
      <c r="BJ148" s="80">
        <f t="shared" si="39"/>
        <v>54</v>
      </c>
      <c r="BK148" s="80">
        <f t="shared" si="40"/>
        <v>90</v>
      </c>
      <c r="BL148" s="80">
        <f t="shared" si="36"/>
        <v>0</v>
      </c>
      <c r="BM148" s="80">
        <f t="shared" si="37"/>
        <v>6.25E-2</v>
      </c>
      <c r="BN148" s="80">
        <f t="shared" si="38"/>
        <v>0</v>
      </c>
    </row>
    <row r="149" spans="1:66" ht="15.75" x14ac:dyDescent="0.5">
      <c r="A149" s="83">
        <v>13.6</v>
      </c>
      <c r="B149" s="82">
        <v>66</v>
      </c>
      <c r="C149" s="84">
        <v>2.62</v>
      </c>
      <c r="D149" s="82">
        <v>103</v>
      </c>
      <c r="E149" s="82">
        <v>2</v>
      </c>
      <c r="F149" s="29">
        <v>1</v>
      </c>
      <c r="G149" s="82">
        <v>39</v>
      </c>
      <c r="H149" s="82">
        <v>8</v>
      </c>
      <c r="I149" s="80">
        <v>0</v>
      </c>
      <c r="J149" s="30">
        <v>172</v>
      </c>
      <c r="K149" s="82">
        <v>0</v>
      </c>
      <c r="N149">
        <v>19.3</v>
      </c>
      <c r="O149">
        <v>74</v>
      </c>
      <c r="P149">
        <v>0.248</v>
      </c>
      <c r="Q149">
        <v>301</v>
      </c>
      <c r="R149">
        <v>1</v>
      </c>
      <c r="S149">
        <v>1</v>
      </c>
      <c r="T149">
        <v>39</v>
      </c>
      <c r="U149">
        <v>21</v>
      </c>
      <c r="V149">
        <v>1</v>
      </c>
      <c r="W149">
        <v>187</v>
      </c>
      <c r="X149" s="106">
        <v>1</v>
      </c>
      <c r="Y149" s="107">
        <v>0</v>
      </c>
      <c r="Z149" s="108">
        <f t="shared" si="28"/>
        <v>1</v>
      </c>
      <c r="AA149" s="80">
        <f t="shared" si="29"/>
        <v>1</v>
      </c>
      <c r="AB149" s="80">
        <f t="shared" si="30"/>
        <v>0.67066720414045866</v>
      </c>
      <c r="AC149" s="106">
        <f t="shared" si="31"/>
        <v>0.67066720414045866</v>
      </c>
      <c r="AD149" s="108">
        <f t="shared" si="32"/>
        <v>0.32933279585954134</v>
      </c>
      <c r="AE149" s="106">
        <f t="shared" si="33"/>
        <v>-0.3994822350286637</v>
      </c>
      <c r="AF149" s="108">
        <f t="shared" si="34"/>
        <v>100</v>
      </c>
      <c r="AG149" s="80">
        <f t="shared" si="35"/>
        <v>0.49105248299955451</v>
      </c>
      <c r="BG149">
        <v>0.94543158432946084</v>
      </c>
      <c r="BH149">
        <v>0</v>
      </c>
      <c r="BI149">
        <v>1</v>
      </c>
      <c r="BJ149" s="80">
        <f t="shared" si="39"/>
        <v>54</v>
      </c>
      <c r="BK149" s="80">
        <f t="shared" si="40"/>
        <v>91</v>
      </c>
      <c r="BL149" s="80">
        <f t="shared" si="36"/>
        <v>0</v>
      </c>
      <c r="BM149" s="80">
        <f t="shared" si="37"/>
        <v>5.208333333333337E-2</v>
      </c>
      <c r="BN149" s="80">
        <f t="shared" si="38"/>
        <v>0</v>
      </c>
    </row>
    <row r="150" spans="1:66" ht="15.75" x14ac:dyDescent="0.5">
      <c r="A150" s="83">
        <v>10</v>
      </c>
      <c r="B150" s="82">
        <v>55</v>
      </c>
      <c r="C150" s="84">
        <v>1.1679999999999999</v>
      </c>
      <c r="D150" s="82">
        <v>120</v>
      </c>
      <c r="E150" s="82">
        <v>3</v>
      </c>
      <c r="F150" s="29">
        <v>0</v>
      </c>
      <c r="G150" s="82">
        <v>52</v>
      </c>
      <c r="H150" s="82">
        <v>10</v>
      </c>
      <c r="I150" s="80">
        <v>0</v>
      </c>
      <c r="J150" s="30">
        <v>182</v>
      </c>
      <c r="K150" s="82">
        <v>1</v>
      </c>
      <c r="N150">
        <v>19.5</v>
      </c>
      <c r="O150">
        <v>99</v>
      </c>
      <c r="P150">
        <v>1.76</v>
      </c>
      <c r="Q150">
        <v>369</v>
      </c>
      <c r="R150">
        <v>4</v>
      </c>
      <c r="S150">
        <v>1</v>
      </c>
      <c r="T150">
        <v>38</v>
      </c>
      <c r="U150">
        <v>12</v>
      </c>
      <c r="V150">
        <v>1</v>
      </c>
      <c r="W150">
        <v>170</v>
      </c>
      <c r="X150" s="106">
        <v>0</v>
      </c>
      <c r="Y150" s="107">
        <v>1</v>
      </c>
      <c r="Z150" s="108">
        <f t="shared" si="28"/>
        <v>1</v>
      </c>
      <c r="AA150" s="80">
        <f t="shared" si="29"/>
        <v>0</v>
      </c>
      <c r="AB150" s="80">
        <f t="shared" si="30"/>
        <v>0.94125029570418062</v>
      </c>
      <c r="AC150" s="106">
        <f t="shared" si="31"/>
        <v>0.94125029570418062</v>
      </c>
      <c r="AD150" s="108">
        <f t="shared" si="32"/>
        <v>5.8749704295819383E-2</v>
      </c>
      <c r="AE150" s="106">
        <f t="shared" si="33"/>
        <v>-2.8344691592331843</v>
      </c>
      <c r="AF150" s="108">
        <f t="shared" si="34"/>
        <v>0</v>
      </c>
      <c r="AG150" s="80">
        <f t="shared" si="35"/>
        <v>16.021362268731622</v>
      </c>
      <c r="BG150">
        <v>0.95645516613087267</v>
      </c>
      <c r="BH150">
        <v>0</v>
      </c>
      <c r="BI150">
        <v>1</v>
      </c>
      <c r="BJ150" s="80">
        <f t="shared" si="39"/>
        <v>54</v>
      </c>
      <c r="BK150" s="80">
        <f t="shared" si="40"/>
        <v>92</v>
      </c>
      <c r="BL150" s="80">
        <f t="shared" si="36"/>
        <v>0</v>
      </c>
      <c r="BM150" s="80">
        <f t="shared" si="37"/>
        <v>4.166666666666663E-2</v>
      </c>
      <c r="BN150" s="80">
        <f t="shared" si="38"/>
        <v>0</v>
      </c>
    </row>
    <row r="151" spans="1:66" ht="15.75" x14ac:dyDescent="0.5">
      <c r="A151" s="83">
        <v>11.6</v>
      </c>
      <c r="B151" s="82">
        <v>60</v>
      </c>
      <c r="C151" s="84">
        <v>3.2000000000000001E-2</v>
      </c>
      <c r="D151" s="82">
        <v>102</v>
      </c>
      <c r="E151" s="82">
        <v>5</v>
      </c>
      <c r="F151" s="29">
        <v>1</v>
      </c>
      <c r="G151" s="82">
        <v>35</v>
      </c>
      <c r="H151" s="82">
        <v>8</v>
      </c>
      <c r="I151" s="80">
        <v>0</v>
      </c>
      <c r="J151" s="30">
        <v>185</v>
      </c>
      <c r="K151" s="82">
        <v>1</v>
      </c>
      <c r="N151">
        <v>20.399999999999999</v>
      </c>
      <c r="O151">
        <v>79</v>
      </c>
      <c r="P151">
        <v>0.13100000000000001</v>
      </c>
      <c r="Q151">
        <v>284</v>
      </c>
      <c r="R151">
        <v>4</v>
      </c>
      <c r="S151">
        <v>1</v>
      </c>
      <c r="T151">
        <v>38</v>
      </c>
      <c r="U151">
        <v>15</v>
      </c>
      <c r="V151">
        <v>1</v>
      </c>
      <c r="W151">
        <v>185</v>
      </c>
      <c r="X151" s="106">
        <v>0</v>
      </c>
      <c r="Y151" s="107">
        <v>1</v>
      </c>
      <c r="Z151" s="108">
        <f t="shared" si="28"/>
        <v>1</v>
      </c>
      <c r="AA151" s="80">
        <f t="shared" si="29"/>
        <v>0</v>
      </c>
      <c r="AB151" s="80">
        <f t="shared" si="30"/>
        <v>0.64167640817326155</v>
      </c>
      <c r="AC151" s="106">
        <f t="shared" si="31"/>
        <v>0.64167640817326155</v>
      </c>
      <c r="AD151" s="108">
        <f t="shared" si="32"/>
        <v>0.35832359182673845</v>
      </c>
      <c r="AE151" s="106">
        <f t="shared" si="33"/>
        <v>-1.0263188130578182</v>
      </c>
      <c r="AF151" s="108">
        <f t="shared" si="34"/>
        <v>0</v>
      </c>
      <c r="AG151" s="80">
        <f t="shared" si="35"/>
        <v>1.7907735432712835</v>
      </c>
      <c r="BG151">
        <v>0.96348270337114528</v>
      </c>
      <c r="BH151">
        <v>0</v>
      </c>
      <c r="BI151">
        <v>1</v>
      </c>
      <c r="BJ151" s="80">
        <f t="shared" si="39"/>
        <v>54</v>
      </c>
      <c r="BK151" s="80">
        <f t="shared" si="40"/>
        <v>93</v>
      </c>
      <c r="BL151" s="80">
        <f t="shared" si="36"/>
        <v>0</v>
      </c>
      <c r="BM151" s="80">
        <f t="shared" si="37"/>
        <v>3.125E-2</v>
      </c>
      <c r="BN151" s="80">
        <f t="shared" si="38"/>
        <v>0</v>
      </c>
    </row>
    <row r="152" spans="1:66" x14ac:dyDescent="0.45">
      <c r="N152">
        <v>21</v>
      </c>
      <c r="O152">
        <v>89</v>
      </c>
      <c r="P152">
        <v>7.4999999999999997E-2</v>
      </c>
      <c r="Q152">
        <v>296</v>
      </c>
      <c r="R152">
        <v>0</v>
      </c>
      <c r="S152">
        <v>1</v>
      </c>
      <c r="T152">
        <v>37</v>
      </c>
      <c r="U152">
        <v>13</v>
      </c>
      <c r="V152">
        <v>1</v>
      </c>
      <c r="W152">
        <v>196</v>
      </c>
      <c r="X152" s="106">
        <v>1</v>
      </c>
      <c r="Y152" s="107">
        <v>0</v>
      </c>
      <c r="Z152" s="108">
        <f t="shared" si="28"/>
        <v>1</v>
      </c>
      <c r="AA152" s="80">
        <f t="shared" si="29"/>
        <v>1</v>
      </c>
      <c r="AB152" s="80">
        <f t="shared" si="30"/>
        <v>0.53142861180774714</v>
      </c>
      <c r="AC152" s="106">
        <f t="shared" si="31"/>
        <v>0.53142861180774714</v>
      </c>
      <c r="AD152" s="108">
        <f t="shared" si="32"/>
        <v>0.46857138819225286</v>
      </c>
      <c r="AE152" s="106">
        <f t="shared" si="33"/>
        <v>-0.63218640478794108</v>
      </c>
      <c r="AF152" s="108">
        <f t="shared" si="34"/>
        <v>100</v>
      </c>
      <c r="AG152" s="80">
        <f t="shared" si="35"/>
        <v>0.88172028713005401</v>
      </c>
      <c r="BG152">
        <v>0.97301742201286312</v>
      </c>
      <c r="BH152">
        <v>0</v>
      </c>
      <c r="BI152">
        <v>1</v>
      </c>
      <c r="BJ152" s="80">
        <f t="shared" si="39"/>
        <v>54</v>
      </c>
      <c r="BK152" s="80">
        <f t="shared" si="40"/>
        <v>94</v>
      </c>
      <c r="BL152" s="80">
        <f t="shared" si="36"/>
        <v>0</v>
      </c>
      <c r="BM152" s="80">
        <f t="shared" si="37"/>
        <v>2.083333333333337E-2</v>
      </c>
      <c r="BN152" s="80">
        <f t="shared" si="38"/>
        <v>0</v>
      </c>
    </row>
    <row r="153" spans="1:66" x14ac:dyDescent="0.45">
      <c r="N153">
        <v>23.5</v>
      </c>
      <c r="O153">
        <v>89</v>
      </c>
      <c r="P153">
        <v>1.018</v>
      </c>
      <c r="Q153">
        <v>348</v>
      </c>
      <c r="R153">
        <v>0</v>
      </c>
      <c r="S153">
        <v>1</v>
      </c>
      <c r="T153">
        <v>36</v>
      </c>
      <c r="U153">
        <v>12</v>
      </c>
      <c r="V153">
        <v>1</v>
      </c>
      <c r="W153">
        <v>195</v>
      </c>
      <c r="X153" s="109">
        <v>1</v>
      </c>
      <c r="Y153" s="110">
        <v>0</v>
      </c>
      <c r="Z153" s="108">
        <f t="shared" si="28"/>
        <v>1</v>
      </c>
      <c r="AA153" s="80">
        <f t="shared" si="29"/>
        <v>1</v>
      </c>
      <c r="AB153" s="80">
        <f t="shared" si="30"/>
        <v>0.63492674561177542</v>
      </c>
      <c r="AC153" s="106">
        <f t="shared" si="31"/>
        <v>0.63492674561177542</v>
      </c>
      <c r="AD153" s="108">
        <f t="shared" si="32"/>
        <v>0.36507325438822458</v>
      </c>
      <c r="AE153" s="106">
        <f t="shared" si="33"/>
        <v>-0.45424564798536377</v>
      </c>
      <c r="AF153" s="108">
        <f t="shared" si="34"/>
        <v>100</v>
      </c>
      <c r="AG153" s="80">
        <f t="shared" si="35"/>
        <v>0.57498484181267706</v>
      </c>
      <c r="BG153">
        <v>0.97476871515341335</v>
      </c>
      <c r="BH153">
        <v>0</v>
      </c>
      <c r="BI153">
        <v>1</v>
      </c>
      <c r="BJ153" s="80">
        <f t="shared" si="39"/>
        <v>54</v>
      </c>
      <c r="BK153" s="80">
        <f t="shared" si="40"/>
        <v>95</v>
      </c>
      <c r="BL153" s="80">
        <f t="shared" si="36"/>
        <v>0</v>
      </c>
      <c r="BM153" s="80">
        <f t="shared" si="37"/>
        <v>1.041666666666663E-2</v>
      </c>
      <c r="BN153" s="80">
        <f t="shared" si="38"/>
        <v>0</v>
      </c>
    </row>
    <row r="154" spans="1:66" x14ac:dyDescent="0.45"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>
        <f>SUM(X4:X153)</f>
        <v>96</v>
      </c>
      <c r="Y154" s="102">
        <f t="shared" ref="Y154:Z154" si="41">SUM(Y4:Y153)</f>
        <v>54</v>
      </c>
      <c r="Z154" s="113">
        <f t="shared" si="41"/>
        <v>150</v>
      </c>
      <c r="AA154" s="113"/>
      <c r="AB154" s="113"/>
      <c r="AC154" s="113">
        <f>SUM(AC4:AC153)</f>
        <v>96.000000000000043</v>
      </c>
      <c r="AD154" s="113">
        <f t="shared" ref="AD154:AE154" si="42">SUM(AD4:AD153)</f>
        <v>53.999999999999979</v>
      </c>
      <c r="AE154" s="113">
        <f t="shared" si="42"/>
        <v>-83.38323996799221</v>
      </c>
      <c r="AF154" s="113">
        <f>SUMPRODUCT(AF4:AF153,Z4:Z153)/Z154</f>
        <v>72.666666666666671</v>
      </c>
      <c r="AG154" s="113">
        <f>SUM(AG4:AG153)</f>
        <v>157.17438535560197</v>
      </c>
      <c r="BG154" s="119">
        <v>0.99086424293011477</v>
      </c>
      <c r="BH154" s="119">
        <v>0</v>
      </c>
      <c r="BI154" s="119">
        <v>1</v>
      </c>
      <c r="BJ154" s="119">
        <f t="shared" si="39"/>
        <v>54</v>
      </c>
      <c r="BK154" s="119">
        <f t="shared" si="40"/>
        <v>96</v>
      </c>
      <c r="BL154" s="119">
        <f t="shared" si="36"/>
        <v>0</v>
      </c>
      <c r="BM154" s="119">
        <f t="shared" si="37"/>
        <v>0</v>
      </c>
      <c r="BN154" s="119">
        <f t="shared" si="38"/>
        <v>0</v>
      </c>
    </row>
    <row r="155" spans="1:66" ht="14.65" thickBot="1" x14ac:dyDescent="0.5">
      <c r="BN155">
        <f>SUM(BN4:BN154)</f>
        <v>0.75771604938271608</v>
      </c>
    </row>
    <row r="156" spans="1:66" ht="14.65" thickTop="1" x14ac:dyDescent="0.45">
      <c r="N156" s="118"/>
      <c r="O156" s="118" t="s">
        <v>166</v>
      </c>
      <c r="P156" s="118" t="s">
        <v>167</v>
      </c>
      <c r="Q156" s="118" t="s">
        <v>168</v>
      </c>
      <c r="R156" s="118" t="s">
        <v>158</v>
      </c>
      <c r="S156" s="118" t="s">
        <v>169</v>
      </c>
      <c r="T156" s="118" t="s">
        <v>170</v>
      </c>
      <c r="U156" s="118" t="s">
        <v>171</v>
      </c>
    </row>
    <row r="157" spans="1:66" x14ac:dyDescent="0.45">
      <c r="N157" t="s">
        <v>100</v>
      </c>
      <c r="O157">
        <f t="array" ref="O157:O167">AI5:AI15</f>
        <v>-10.635597823366092</v>
      </c>
      <c r="P157">
        <f t="array" ref="P157:P167">SQRT([1]!DIAG(AN4:AX14))</f>
        <v>7.6736351507010223</v>
      </c>
      <c r="Q157">
        <f>(O157/P157)^2</f>
        <v>1.9209741468546395</v>
      </c>
      <c r="R157">
        <f>_xlfn.CHISQ.DIST.RT(Q157,1)</f>
        <v>0.16574931076349941</v>
      </c>
      <c r="S157">
        <f>EXP(O157)</f>
        <v>2.4044655194011711E-5</v>
      </c>
    </row>
    <row r="158" spans="1:66" x14ac:dyDescent="0.45">
      <c r="N158" t="str">
        <f t="array" ref="N158:N167">TRANSPOSE(N3:W3)</f>
        <v>Sales $m</v>
      </c>
      <c r="O158">
        <v>-0.3283058008515844</v>
      </c>
      <c r="P158">
        <v>0.23365305961166322</v>
      </c>
      <c r="Q158" s="80">
        <f t="shared" ref="Q158:Q167" si="43">(O158/P158)^2</f>
        <v>1.9743046484119551</v>
      </c>
      <c r="R158" s="80">
        <f t="shared" ref="R158:R167" si="44">_xlfn.CHISQ.DIST.RT(Q158,1)</f>
        <v>0.15999168818283663</v>
      </c>
      <c r="S158" s="80">
        <f t="shared" ref="S158:S167" si="45">EXP(O158)</f>
        <v>0.72014276575906411</v>
      </c>
      <c r="T158">
        <f>EXP(O158-P158*_xlfn.NORM.S.INV(1-$AL$9/2))</f>
        <v>0.45554654523771682</v>
      </c>
      <c r="U158">
        <f>EXP(O158+P158*_xlfn.NORM.S.INV(1-$AL$9/2))</f>
        <v>1.1384250599562586</v>
      </c>
    </row>
    <row r="159" spans="1:66" x14ac:dyDescent="0.45">
      <c r="N159" t="str">
        <v>No. Staff</v>
      </c>
      <c r="O159">
        <v>5.3091455573071794E-2</v>
      </c>
      <c r="P159">
        <v>2.5426846624128582E-2</v>
      </c>
      <c r="Q159" s="80">
        <f t="shared" si="43"/>
        <v>4.3597768179817491</v>
      </c>
      <c r="R159" s="80">
        <f t="shared" si="44"/>
        <v>3.6797125790729329E-2</v>
      </c>
      <c r="S159" s="80">
        <f t="shared" si="45"/>
        <v>1.0545260829966376</v>
      </c>
      <c r="T159" s="80">
        <f t="shared" ref="T159:T167" si="46">EXP(O159-P159*_xlfn.NORM.S.INV(1-$AL$9/2))</f>
        <v>1.003261057666204</v>
      </c>
      <c r="U159" s="80">
        <f t="shared" ref="U159:U167" si="47">EXP(O159+P159*_xlfn.NORM.S.INV(1-$AL$9/2))</f>
        <v>1.1084106686120521</v>
      </c>
    </row>
    <row r="160" spans="1:66" x14ac:dyDescent="0.45">
      <c r="N160" t="str">
        <v>GrossProfit $m</v>
      </c>
      <c r="O160">
        <v>0.71457747605243715</v>
      </c>
      <c r="P160">
        <v>0.32675632367729329</v>
      </c>
      <c r="Q160" s="80">
        <f t="shared" si="43"/>
        <v>4.7824522583837883</v>
      </c>
      <c r="R160" s="80">
        <f t="shared" si="44"/>
        <v>2.8751149689841042E-2</v>
      </c>
      <c r="S160" s="80">
        <f t="shared" si="45"/>
        <v>2.0433231468770496</v>
      </c>
      <c r="T160" s="80">
        <f t="shared" si="46"/>
        <v>1.0769649461052013</v>
      </c>
      <c r="U160" s="80">
        <f t="shared" si="47"/>
        <v>3.8767923669780107</v>
      </c>
    </row>
    <row r="161" spans="14:21" x14ac:dyDescent="0.45">
      <c r="N161" t="str">
        <v>Adv.$'000</v>
      </c>
      <c r="O161">
        <v>1.291985635836646E-2</v>
      </c>
      <c r="P161">
        <v>9.5603794959175457E-3</v>
      </c>
      <c r="Q161" s="80">
        <f t="shared" si="43"/>
        <v>1.8262705124699217</v>
      </c>
      <c r="R161" s="80">
        <f t="shared" si="44"/>
        <v>0.17656868983704935</v>
      </c>
      <c r="S161" s="80">
        <f t="shared" si="45"/>
        <v>1.0130036783026919</v>
      </c>
      <c r="T161" s="80">
        <f t="shared" si="46"/>
        <v>0.9941987494854857</v>
      </c>
      <c r="U161" s="80">
        <f t="shared" si="47"/>
        <v>1.0321642959074804</v>
      </c>
    </row>
    <row r="162" spans="14:21" x14ac:dyDescent="0.45">
      <c r="N162" t="str">
        <v>Competitors</v>
      </c>
      <c r="O162">
        <v>0.37206242947262586</v>
      </c>
      <c r="P162">
        <v>0.15677745733093243</v>
      </c>
      <c r="Q162" s="80">
        <f t="shared" si="43"/>
        <v>5.6320227687478894</v>
      </c>
      <c r="R162" s="80">
        <f t="shared" si="44"/>
        <v>1.7635270207667735E-2</v>
      </c>
      <c r="S162" s="80">
        <f t="shared" si="45"/>
        <v>1.4507235463720902</v>
      </c>
      <c r="T162" s="80">
        <f t="shared" si="46"/>
        <v>1.0669288198131317</v>
      </c>
      <c r="U162" s="80">
        <f t="shared" si="47"/>
        <v>1.9725765851624728</v>
      </c>
    </row>
    <row r="163" spans="14:21" x14ac:dyDescent="0.45">
      <c r="N163" t="str">
        <v>Mng-Gender</v>
      </c>
      <c r="O163">
        <v>-0.63202807524991811</v>
      </c>
      <c r="P163">
        <v>0.48082930228757276</v>
      </c>
      <c r="Q163" s="80">
        <f t="shared" si="43"/>
        <v>1.72778973113128</v>
      </c>
      <c r="R163" s="80">
        <f t="shared" si="44"/>
        <v>0.18869341560408873</v>
      </c>
      <c r="S163" s="80">
        <f t="shared" si="45"/>
        <v>0.53151275931568909</v>
      </c>
      <c r="T163" s="80">
        <f t="shared" si="46"/>
        <v>0.20712429842538463</v>
      </c>
      <c r="U163" s="80">
        <f t="shared" si="47"/>
        <v>1.363943368610365</v>
      </c>
    </row>
    <row r="164" spans="14:21" x14ac:dyDescent="0.45">
      <c r="N164" t="str">
        <v>Mng-Age</v>
      </c>
      <c r="O164">
        <v>-0.10670428808156794</v>
      </c>
      <c r="P164">
        <v>3.355217981457722E-2</v>
      </c>
      <c r="Q164" s="80">
        <f t="shared" si="43"/>
        <v>10.113984039140199</v>
      </c>
      <c r="R164" s="80">
        <f t="shared" si="44"/>
        <v>1.4714852621207728E-3</v>
      </c>
      <c r="S164" s="80">
        <f t="shared" si="45"/>
        <v>0.8987914170307294</v>
      </c>
      <c r="T164" s="80">
        <f t="shared" si="46"/>
        <v>0.84158744752671755</v>
      </c>
      <c r="U164" s="80">
        <f t="shared" si="47"/>
        <v>0.95988362671302896</v>
      </c>
    </row>
    <row r="165" spans="14:21" x14ac:dyDescent="0.45">
      <c r="N165" t="str">
        <v>Mng-Exp</v>
      </c>
      <c r="O165">
        <v>0.13608764400664836</v>
      </c>
      <c r="P165">
        <v>6.9531525435299488E-2</v>
      </c>
      <c r="Q165" s="80">
        <f t="shared" si="43"/>
        <v>3.8306623768160182</v>
      </c>
      <c r="R165" s="80">
        <f t="shared" si="44"/>
        <v>5.0323042008940985E-2</v>
      </c>
      <c r="S165" s="80">
        <f t="shared" si="45"/>
        <v>1.145782310146751</v>
      </c>
      <c r="T165" s="80">
        <f t="shared" si="46"/>
        <v>0.99980837672541611</v>
      </c>
      <c r="U165" s="80">
        <f t="shared" si="47"/>
        <v>1.3130687167724873</v>
      </c>
    </row>
    <row r="166" spans="14:21" x14ac:dyDescent="0.45">
      <c r="N166" t="str">
        <v>OnlineChannel</v>
      </c>
      <c r="O166">
        <v>-1.4641707570514748</v>
      </c>
      <c r="P166">
        <v>0.52102140113172646</v>
      </c>
      <c r="Q166" s="80">
        <f t="shared" si="43"/>
        <v>7.8971853740505882</v>
      </c>
      <c r="R166" s="80">
        <f t="shared" si="44"/>
        <v>4.9511780982624551E-3</v>
      </c>
      <c r="S166" s="80">
        <f t="shared" si="45"/>
        <v>0.23126969074396961</v>
      </c>
      <c r="T166" s="80">
        <f t="shared" si="46"/>
        <v>8.3296067613533642E-2</v>
      </c>
      <c r="U166" s="80">
        <f t="shared" si="47"/>
        <v>0.64211518489645003</v>
      </c>
    </row>
    <row r="167" spans="14:21" x14ac:dyDescent="0.45">
      <c r="N167" s="119" t="str">
        <v>Basket:2017</v>
      </c>
      <c r="O167" s="119">
        <v>6.8000039947678281E-2</v>
      </c>
      <c r="P167" s="119">
        <v>4.6319045385252909E-2</v>
      </c>
      <c r="Q167" s="119">
        <f t="shared" si="43"/>
        <v>2.1552573522691865</v>
      </c>
      <c r="R167" s="119">
        <f t="shared" si="44"/>
        <v>0.14208263545255945</v>
      </c>
      <c r="S167" s="119">
        <f t="shared" si="45"/>
        <v>1.0703653512373843</v>
      </c>
      <c r="T167" s="119">
        <f t="shared" si="46"/>
        <v>0.97747396592148506</v>
      </c>
      <c r="U167" s="119">
        <f t="shared" si="47"/>
        <v>1.1720843982268834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E3C78-2658-41CB-851F-E3958E7F58C9}">
  <dimension ref="A1:BA155"/>
  <sheetViews>
    <sheetView topLeftCell="S10" workbookViewId="0">
      <selection activeCell="AC38" sqref="AC38"/>
    </sheetView>
  </sheetViews>
  <sheetFormatPr defaultRowHeight="14.25" x14ac:dyDescent="0.45"/>
  <sheetData>
    <row r="1" spans="1:53" x14ac:dyDescent="0.45">
      <c r="A1" t="s">
        <v>144</v>
      </c>
      <c r="AO1" t="s">
        <v>173</v>
      </c>
      <c r="AT1" t="s">
        <v>178</v>
      </c>
    </row>
    <row r="3" spans="1:53" x14ac:dyDescent="0.45">
      <c r="A3" t="s">
        <v>40</v>
      </c>
      <c r="B3" t="s">
        <v>42</v>
      </c>
      <c r="C3" t="s">
        <v>44</v>
      </c>
      <c r="D3" t="s">
        <v>45</v>
      </c>
      <c r="E3" t="s">
        <v>46</v>
      </c>
      <c r="F3" t="s">
        <v>49</v>
      </c>
      <c r="G3" t="s">
        <v>50</v>
      </c>
      <c r="H3" t="s">
        <v>51</v>
      </c>
      <c r="I3" t="s">
        <v>55</v>
      </c>
      <c r="J3" t="s">
        <v>57</v>
      </c>
      <c r="K3" t="s">
        <v>145</v>
      </c>
      <c r="L3" t="s">
        <v>146</v>
      </c>
      <c r="M3" t="s">
        <v>99</v>
      </c>
      <c r="N3" t="s">
        <v>147</v>
      </c>
      <c r="O3" t="s">
        <v>148</v>
      </c>
      <c r="P3" t="s">
        <v>149</v>
      </c>
      <c r="Q3" t="s">
        <v>150</v>
      </c>
      <c r="R3" t="s">
        <v>151</v>
      </c>
      <c r="S3" t="s">
        <v>152</v>
      </c>
      <c r="T3" t="s">
        <v>153</v>
      </c>
      <c r="V3" t="s">
        <v>154</v>
      </c>
      <c r="X3" t="s">
        <v>155</v>
      </c>
      <c r="Y3">
        <v>-98.012729219055274</v>
      </c>
      <c r="AA3" t="s">
        <v>165</v>
      </c>
      <c r="AM3" t="s">
        <v>172</v>
      </c>
      <c r="AP3" t="s">
        <v>174</v>
      </c>
      <c r="AQ3" t="s">
        <v>175</v>
      </c>
      <c r="AT3" t="s">
        <v>148</v>
      </c>
      <c r="AU3" t="s">
        <v>146</v>
      </c>
      <c r="AV3" t="s">
        <v>145</v>
      </c>
      <c r="AW3" t="s">
        <v>179</v>
      </c>
      <c r="AX3" t="s">
        <v>180</v>
      </c>
      <c r="AY3" t="s">
        <v>181</v>
      </c>
      <c r="AZ3" t="s">
        <v>182</v>
      </c>
      <c r="BA3" t="s">
        <v>183</v>
      </c>
    </row>
    <row r="4" spans="1:53" x14ac:dyDescent="0.45">
      <c r="A4">
        <v>5.9</v>
      </c>
      <c r="B4">
        <v>48</v>
      </c>
      <c r="C4">
        <v>1.7999999999999999E-2</v>
      </c>
      <c r="D4">
        <v>77</v>
      </c>
      <c r="E4">
        <v>2</v>
      </c>
      <c r="F4">
        <v>0</v>
      </c>
      <c r="G4">
        <v>28</v>
      </c>
      <c r="H4">
        <v>1</v>
      </c>
      <c r="I4">
        <v>0</v>
      </c>
      <c r="J4">
        <v>160</v>
      </c>
      <c r="K4">
        <v>0</v>
      </c>
      <c r="L4">
        <v>1</v>
      </c>
      <c r="M4">
        <v>1</v>
      </c>
      <c r="N4">
        <v>0</v>
      </c>
      <c r="O4">
        <v>0.43929542684355577</v>
      </c>
      <c r="P4">
        <v>0.43929542684355577</v>
      </c>
      <c r="Q4">
        <v>0.56070457315644417</v>
      </c>
      <c r="R4">
        <v>-0.57856111973017277</v>
      </c>
      <c r="S4">
        <v>100</v>
      </c>
      <c r="T4">
        <v>0.78347038329039353</v>
      </c>
      <c r="X4" t="s">
        <v>156</v>
      </c>
      <c r="Y4">
        <v>-83.38323996799221</v>
      </c>
      <c r="AA4">
        <v>58.884676426074307</v>
      </c>
      <c r="AB4">
        <v>1.299978152904798</v>
      </c>
      <c r="AC4">
        <v>-3.7323048935108488E-2</v>
      </c>
      <c r="AD4">
        <v>-0.32312242313684997</v>
      </c>
      <c r="AE4">
        <v>-5.2211087669241665E-2</v>
      </c>
      <c r="AF4">
        <v>-0.41720213947355539</v>
      </c>
      <c r="AG4">
        <v>0.36093947725083286</v>
      </c>
      <c r="AH4">
        <v>-2.438984847771037E-2</v>
      </c>
      <c r="AI4">
        <v>1.1662122712028777E-2</v>
      </c>
      <c r="AJ4">
        <v>-0.15767911726533065</v>
      </c>
      <c r="AK4">
        <v>-0.34724286167171198</v>
      </c>
      <c r="AM4">
        <v>-1.2778537538112948E-13</v>
      </c>
      <c r="AO4" t="s">
        <v>149</v>
      </c>
      <c r="AP4">
        <v>84</v>
      </c>
      <c r="AQ4">
        <v>29</v>
      </c>
      <c r="AR4">
        <v>113</v>
      </c>
      <c r="AW4">
        <v>0</v>
      </c>
      <c r="AX4">
        <v>0</v>
      </c>
      <c r="AY4">
        <v>1</v>
      </c>
      <c r="AZ4">
        <v>1</v>
      </c>
      <c r="BA4">
        <v>1.851851851851849E-2</v>
      </c>
    </row>
    <row r="5" spans="1:53" x14ac:dyDescent="0.45">
      <c r="A5">
        <v>6.2</v>
      </c>
      <c r="B5">
        <v>40</v>
      </c>
      <c r="C5">
        <v>0.97599999999999998</v>
      </c>
      <c r="D5">
        <v>82</v>
      </c>
      <c r="E5">
        <v>2</v>
      </c>
      <c r="F5">
        <v>0</v>
      </c>
      <c r="G5">
        <v>37</v>
      </c>
      <c r="H5">
        <v>5</v>
      </c>
      <c r="I5">
        <v>0</v>
      </c>
      <c r="J5">
        <v>168</v>
      </c>
      <c r="K5">
        <v>0</v>
      </c>
      <c r="L5">
        <v>1</v>
      </c>
      <c r="M5">
        <v>1</v>
      </c>
      <c r="N5">
        <v>0</v>
      </c>
      <c r="O5">
        <v>0.52745520694922932</v>
      </c>
      <c r="P5">
        <v>0.52745520694922932</v>
      </c>
      <c r="Q5">
        <v>0.47254479305077068</v>
      </c>
      <c r="R5">
        <v>-0.74962273643413468</v>
      </c>
      <c r="S5">
        <v>0</v>
      </c>
      <c r="T5">
        <v>1.1162015002725023</v>
      </c>
      <c r="V5">
        <v>-10.635597823366092</v>
      </c>
      <c r="AA5">
        <v>1.2999781529048213</v>
      </c>
      <c r="AB5">
        <v>5.4593752265891443E-2</v>
      </c>
      <c r="AC5">
        <v>-2.3923765996618903E-3</v>
      </c>
      <c r="AD5">
        <v>-1.4713068765473793E-2</v>
      </c>
      <c r="AE5">
        <v>-1.9284345314014271E-3</v>
      </c>
      <c r="AF5">
        <v>-4.6277405903005055E-3</v>
      </c>
      <c r="AG5">
        <v>-5.0349613792930589E-3</v>
      </c>
      <c r="AH5">
        <v>2.3747704811579503E-3</v>
      </c>
      <c r="AI5">
        <v>-5.3283401530744255E-3</v>
      </c>
      <c r="AJ5">
        <v>1.7620837113865372E-2</v>
      </c>
      <c r="AK5">
        <v>-8.5765280099684756E-3</v>
      </c>
      <c r="AM5">
        <v>-2.9215554131183144E-15</v>
      </c>
      <c r="AO5" t="s">
        <v>150</v>
      </c>
      <c r="AP5">
        <v>12</v>
      </c>
      <c r="AQ5">
        <v>25</v>
      </c>
      <c r="AR5">
        <v>37</v>
      </c>
      <c r="AT5">
        <v>0.10107083636874439</v>
      </c>
      <c r="AU5">
        <v>1</v>
      </c>
      <c r="AV5">
        <v>0</v>
      </c>
      <c r="AW5">
        <v>1</v>
      </c>
      <c r="AX5">
        <v>0</v>
      </c>
      <c r="AY5">
        <v>0.98148148148148151</v>
      </c>
      <c r="AZ5">
        <v>1</v>
      </c>
      <c r="BA5">
        <v>1.851851851851849E-2</v>
      </c>
    </row>
    <row r="6" spans="1:53" x14ac:dyDescent="0.45">
      <c r="A6">
        <v>6.6</v>
      </c>
      <c r="B6">
        <v>44</v>
      </c>
      <c r="C6">
        <v>0.115</v>
      </c>
      <c r="D6">
        <v>70</v>
      </c>
      <c r="E6">
        <v>3</v>
      </c>
      <c r="F6">
        <v>0</v>
      </c>
      <c r="G6">
        <v>46</v>
      </c>
      <c r="H6">
        <v>6</v>
      </c>
      <c r="I6">
        <v>0</v>
      </c>
      <c r="J6">
        <v>167</v>
      </c>
      <c r="K6">
        <v>0</v>
      </c>
      <c r="L6">
        <v>1</v>
      </c>
      <c r="M6">
        <v>1</v>
      </c>
      <c r="N6">
        <v>0</v>
      </c>
      <c r="O6">
        <v>0.24983300314631965</v>
      </c>
      <c r="P6">
        <v>0.24983300314631965</v>
      </c>
      <c r="Q6">
        <v>0.75016699685368038</v>
      </c>
      <c r="R6">
        <v>-0.28745943476581609</v>
      </c>
      <c r="S6">
        <v>100</v>
      </c>
      <c r="T6">
        <v>0.33303651612795415</v>
      </c>
      <c r="V6">
        <v>-0.3283058008515844</v>
      </c>
      <c r="X6" t="s">
        <v>157</v>
      </c>
      <c r="Y6">
        <v>29.258978502126126</v>
      </c>
      <c r="AA6">
        <v>-3.7323048935109134E-2</v>
      </c>
      <c r="AB6">
        <v>-2.39237659966187E-3</v>
      </c>
      <c r="AC6">
        <v>6.4652452924695908E-4</v>
      </c>
      <c r="AD6">
        <v>1.8762018974100259E-3</v>
      </c>
      <c r="AE6">
        <v>8.678795371660873E-6</v>
      </c>
      <c r="AF6">
        <v>2.6446568567949021E-4</v>
      </c>
      <c r="AG6">
        <v>-1.6845867857466718E-3</v>
      </c>
      <c r="AH6">
        <v>-2.9132623542383771E-4</v>
      </c>
      <c r="AI6">
        <v>6.9467340388298222E-4</v>
      </c>
      <c r="AJ6">
        <v>-3.0388215955605286E-3</v>
      </c>
      <c r="AK6">
        <v>1.6524507126030103E-4</v>
      </c>
      <c r="AM6">
        <v>9.0138974320496228E-17</v>
      </c>
      <c r="AP6">
        <v>96</v>
      </c>
      <c r="AQ6">
        <v>54</v>
      </c>
      <c r="AR6">
        <v>150</v>
      </c>
      <c r="AT6">
        <v>0.14945461586881659</v>
      </c>
      <c r="AU6">
        <v>1</v>
      </c>
      <c r="AV6">
        <v>0</v>
      </c>
      <c r="AW6">
        <v>2</v>
      </c>
      <c r="AX6">
        <v>0</v>
      </c>
      <c r="AY6">
        <v>0.96296296296296302</v>
      </c>
      <c r="AZ6">
        <v>1</v>
      </c>
      <c r="BA6">
        <v>1.8518518518518601E-2</v>
      </c>
    </row>
    <row r="7" spans="1:53" x14ac:dyDescent="0.45">
      <c r="A7">
        <v>6.6</v>
      </c>
      <c r="B7">
        <v>58</v>
      </c>
      <c r="C7">
        <v>0.496</v>
      </c>
      <c r="D7">
        <v>100</v>
      </c>
      <c r="E7">
        <v>2</v>
      </c>
      <c r="F7">
        <v>0</v>
      </c>
      <c r="G7">
        <v>42</v>
      </c>
      <c r="H7">
        <v>5</v>
      </c>
      <c r="I7">
        <v>0</v>
      </c>
      <c r="J7">
        <v>165</v>
      </c>
      <c r="K7">
        <v>0</v>
      </c>
      <c r="L7">
        <v>1</v>
      </c>
      <c r="M7">
        <v>1</v>
      </c>
      <c r="N7">
        <v>0</v>
      </c>
      <c r="O7">
        <v>0.52156010973454003</v>
      </c>
      <c r="P7">
        <v>0.52156010973454003</v>
      </c>
      <c r="Q7">
        <v>0.47843989026545997</v>
      </c>
      <c r="R7">
        <v>-0.73722469715994132</v>
      </c>
      <c r="S7">
        <v>0</v>
      </c>
      <c r="T7">
        <v>1.0901267230145777</v>
      </c>
      <c r="V7">
        <v>5.3091455573071794E-2</v>
      </c>
      <c r="X7" t="s">
        <v>101</v>
      </c>
      <c r="Y7">
        <v>10</v>
      </c>
      <c r="AA7">
        <v>-0.32312242313685496</v>
      </c>
      <c r="AB7">
        <v>-1.4713068765473741E-2</v>
      </c>
      <c r="AC7">
        <v>1.8762018974100324E-3</v>
      </c>
      <c r="AD7">
        <v>0.10676969506310008</v>
      </c>
      <c r="AE7">
        <v>4.7766130210924132E-4</v>
      </c>
      <c r="AF7">
        <v>1.7342046812769206E-2</v>
      </c>
      <c r="AG7">
        <v>-1.4880712787625927E-2</v>
      </c>
      <c r="AH7">
        <v>-2.7624532238072637E-3</v>
      </c>
      <c r="AI7">
        <v>4.8081931859995548E-3</v>
      </c>
      <c r="AJ7">
        <v>-2.288876707397831E-2</v>
      </c>
      <c r="AK7">
        <v>1.414636992957799E-3</v>
      </c>
      <c r="AM7">
        <v>8.6952461487425945E-16</v>
      </c>
      <c r="AT7">
        <v>0.18471675236519725</v>
      </c>
      <c r="AU7">
        <v>1</v>
      </c>
      <c r="AV7">
        <v>0</v>
      </c>
      <c r="AW7">
        <v>3</v>
      </c>
      <c r="AX7">
        <v>0</v>
      </c>
      <c r="AY7">
        <v>0.94444444444444442</v>
      </c>
      <c r="AZ7">
        <v>1</v>
      </c>
      <c r="BA7">
        <v>1.851851851851849E-2</v>
      </c>
    </row>
    <row r="8" spans="1:53" x14ac:dyDescent="0.45">
      <c r="A8">
        <v>6.8</v>
      </c>
      <c r="B8">
        <v>44</v>
      </c>
      <c r="C8">
        <v>4.5900000000000003E-2</v>
      </c>
      <c r="D8">
        <v>104</v>
      </c>
      <c r="E8">
        <v>6</v>
      </c>
      <c r="F8">
        <v>0</v>
      </c>
      <c r="G8">
        <v>29</v>
      </c>
      <c r="H8">
        <v>2</v>
      </c>
      <c r="I8">
        <v>0</v>
      </c>
      <c r="J8">
        <v>168</v>
      </c>
      <c r="K8">
        <v>1</v>
      </c>
      <c r="L8">
        <v>0</v>
      </c>
      <c r="M8">
        <v>1</v>
      </c>
      <c r="N8">
        <v>1</v>
      </c>
      <c r="O8">
        <v>0.84271152578838782</v>
      </c>
      <c r="P8">
        <v>0.84271152578838782</v>
      </c>
      <c r="Q8">
        <v>0.15728847421161218</v>
      </c>
      <c r="R8">
        <v>-0.1711305790831836</v>
      </c>
      <c r="S8">
        <v>100</v>
      </c>
      <c r="T8">
        <v>0.18664569001173087</v>
      </c>
      <c r="V8">
        <v>0.71457747605243715</v>
      </c>
      <c r="X8" t="s">
        <v>158</v>
      </c>
      <c r="Y8">
        <v>1.1312294772396914E-3</v>
      </c>
      <c r="AA8">
        <v>-5.2211087669242262E-2</v>
      </c>
      <c r="AB8">
        <v>-1.9284345314014193E-3</v>
      </c>
      <c r="AC8">
        <v>8.6787953716611271E-6</v>
      </c>
      <c r="AD8">
        <v>4.7766130210924137E-4</v>
      </c>
      <c r="AE8">
        <v>9.1400856105960631E-5</v>
      </c>
      <c r="AF8">
        <v>2.5855858491423276E-4</v>
      </c>
      <c r="AG8">
        <v>-2.2552132065320411E-4</v>
      </c>
      <c r="AH8">
        <v>-6.885905243889467E-5</v>
      </c>
      <c r="AI8">
        <v>7.9202720299926643E-5</v>
      </c>
      <c r="AJ8">
        <v>-5.7681572484139724E-4</v>
      </c>
      <c r="AK8">
        <v>3.4725622352844456E-4</v>
      </c>
      <c r="AM8">
        <v>1.1581701536830705E-16</v>
      </c>
      <c r="AO8" t="s">
        <v>176</v>
      </c>
      <c r="AP8">
        <v>0.875</v>
      </c>
      <c r="AQ8">
        <v>0.46296296296296297</v>
      </c>
      <c r="AR8">
        <v>0.72666666666666668</v>
      </c>
      <c r="AT8">
        <v>0.23127266258763288</v>
      </c>
      <c r="AU8">
        <v>1</v>
      </c>
      <c r="AV8">
        <v>0</v>
      </c>
      <c r="AW8">
        <v>4</v>
      </c>
      <c r="AX8">
        <v>0</v>
      </c>
      <c r="AY8">
        <v>0.92592592592592593</v>
      </c>
      <c r="AZ8">
        <v>1</v>
      </c>
      <c r="BA8">
        <v>1.851851851851849E-2</v>
      </c>
    </row>
    <row r="9" spans="1:53" x14ac:dyDescent="0.45">
      <c r="A9">
        <v>7.2</v>
      </c>
      <c r="B9">
        <v>41</v>
      </c>
      <c r="C9">
        <v>0.879</v>
      </c>
      <c r="D9">
        <v>112</v>
      </c>
      <c r="E9">
        <v>2</v>
      </c>
      <c r="F9">
        <v>0</v>
      </c>
      <c r="G9">
        <v>39</v>
      </c>
      <c r="H9">
        <v>5</v>
      </c>
      <c r="I9">
        <v>0</v>
      </c>
      <c r="J9">
        <v>167</v>
      </c>
      <c r="K9">
        <v>0</v>
      </c>
      <c r="L9">
        <v>1</v>
      </c>
      <c r="M9">
        <v>1</v>
      </c>
      <c r="N9">
        <v>0</v>
      </c>
      <c r="O9">
        <v>0.4679415685278549</v>
      </c>
      <c r="P9">
        <v>0.4679415685278549</v>
      </c>
      <c r="Q9">
        <v>0.53205843147214504</v>
      </c>
      <c r="R9">
        <v>-0.6310019620775027</v>
      </c>
      <c r="S9">
        <v>100</v>
      </c>
      <c r="T9">
        <v>0.8794928166688647</v>
      </c>
      <c r="V9">
        <v>1.291985635836646E-2</v>
      </c>
      <c r="X9" t="s">
        <v>159</v>
      </c>
      <c r="Y9">
        <v>0.05</v>
      </c>
      <c r="AA9">
        <v>-0.41720213947354456</v>
      </c>
      <c r="AB9">
        <v>-4.6277405903001273E-3</v>
      </c>
      <c r="AC9">
        <v>2.6446568567947416E-4</v>
      </c>
      <c r="AD9">
        <v>1.7342046812769105E-2</v>
      </c>
      <c r="AE9">
        <v>2.5855858491422024E-4</v>
      </c>
      <c r="AF9">
        <v>2.4579171127152338E-2</v>
      </c>
      <c r="AG9">
        <v>3.5023643103077773E-3</v>
      </c>
      <c r="AH9">
        <v>-4.2655034133700428E-4</v>
      </c>
      <c r="AI9">
        <v>-5.2908740444535831E-4</v>
      </c>
      <c r="AJ9">
        <v>-3.9226996856048055E-3</v>
      </c>
      <c r="AK9">
        <v>2.0256535305997001E-3</v>
      </c>
      <c r="AM9">
        <v>9.3371941079399779E-16</v>
      </c>
      <c r="AT9">
        <v>0.23421959940541739</v>
      </c>
      <c r="AU9">
        <v>1</v>
      </c>
      <c r="AV9">
        <v>0</v>
      </c>
      <c r="AW9">
        <v>5</v>
      </c>
      <c r="AX9">
        <v>0</v>
      </c>
      <c r="AY9">
        <v>0.90740740740740744</v>
      </c>
      <c r="AZ9">
        <v>1</v>
      </c>
      <c r="BA9">
        <v>0</v>
      </c>
    </row>
    <row r="10" spans="1:53" x14ac:dyDescent="0.45">
      <c r="A10">
        <v>7.2</v>
      </c>
      <c r="B10">
        <v>56</v>
      </c>
      <c r="C10">
        <v>0.123</v>
      </c>
      <c r="D10">
        <v>113</v>
      </c>
      <c r="E10">
        <v>3</v>
      </c>
      <c r="F10">
        <v>0</v>
      </c>
      <c r="G10">
        <v>45</v>
      </c>
      <c r="H10">
        <v>6</v>
      </c>
      <c r="I10">
        <v>0</v>
      </c>
      <c r="J10">
        <v>167</v>
      </c>
      <c r="K10">
        <v>0</v>
      </c>
      <c r="L10">
        <v>1</v>
      </c>
      <c r="M10">
        <v>1</v>
      </c>
      <c r="N10">
        <v>0</v>
      </c>
      <c r="O10">
        <v>0.5021463819889378</v>
      </c>
      <c r="P10">
        <v>0.5021463819889378</v>
      </c>
      <c r="Q10">
        <v>0.4978536180110622</v>
      </c>
      <c r="R10">
        <v>-0.69744918490305885</v>
      </c>
      <c r="S10">
        <v>0</v>
      </c>
      <c r="T10">
        <v>1.0086225424955737</v>
      </c>
      <c r="V10">
        <v>0.37206242947262586</v>
      </c>
      <c r="X10" t="s">
        <v>160</v>
      </c>
      <c r="Y10" t="s">
        <v>184</v>
      </c>
      <c r="AA10">
        <v>0.36093947725081166</v>
      </c>
      <c r="AB10">
        <v>-5.0349613792939479E-3</v>
      </c>
      <c r="AC10">
        <v>-1.6845867857466197E-3</v>
      </c>
      <c r="AD10">
        <v>-1.4880712787625667E-2</v>
      </c>
      <c r="AE10">
        <v>-2.2552132065317639E-4</v>
      </c>
      <c r="AF10">
        <v>3.5023643103077695E-3</v>
      </c>
      <c r="AG10">
        <v>0.23119681793835403</v>
      </c>
      <c r="AH10">
        <v>1.2248082355007185E-3</v>
      </c>
      <c r="AI10">
        <v>-9.2952038287163151E-4</v>
      </c>
      <c r="AJ10">
        <v>-2.5442755998414401E-2</v>
      </c>
      <c r="AK10">
        <v>-1.7201497919978952E-3</v>
      </c>
      <c r="AM10">
        <v>-9.7555807011409371E-16</v>
      </c>
      <c r="AO10" t="s">
        <v>177</v>
      </c>
      <c r="AP10">
        <v>0.5</v>
      </c>
      <c r="AT10">
        <v>0.24643547162104598</v>
      </c>
      <c r="AU10">
        <v>0</v>
      </c>
      <c r="AV10">
        <v>1</v>
      </c>
      <c r="AW10">
        <v>5</v>
      </c>
      <c r="AX10">
        <v>1</v>
      </c>
      <c r="AY10">
        <v>0.90740740740740744</v>
      </c>
      <c r="AZ10">
        <v>0.98958333333333337</v>
      </c>
      <c r="BA10">
        <v>1.8325617283950699E-2</v>
      </c>
    </row>
    <row r="11" spans="1:53" x14ac:dyDescent="0.45">
      <c r="A11">
        <v>7.3</v>
      </c>
      <c r="B11">
        <v>56</v>
      </c>
      <c r="C11">
        <v>1.56</v>
      </c>
      <c r="D11">
        <v>115</v>
      </c>
      <c r="E11">
        <v>5</v>
      </c>
      <c r="F11">
        <v>0</v>
      </c>
      <c r="G11">
        <v>46</v>
      </c>
      <c r="H11">
        <v>1</v>
      </c>
      <c r="I11">
        <v>0</v>
      </c>
      <c r="J11">
        <v>166</v>
      </c>
      <c r="K11">
        <v>1</v>
      </c>
      <c r="L11">
        <v>0</v>
      </c>
      <c r="M11">
        <v>1</v>
      </c>
      <c r="N11">
        <v>1</v>
      </c>
      <c r="O11">
        <v>0.71451711219263359</v>
      </c>
      <c r="P11">
        <v>0.71451711219263359</v>
      </c>
      <c r="Q11">
        <v>0.28548288780736641</v>
      </c>
      <c r="R11">
        <v>-0.33614833201428729</v>
      </c>
      <c r="S11">
        <v>100</v>
      </c>
      <c r="T11">
        <v>0.39954660698231159</v>
      </c>
      <c r="V11">
        <v>-0.63202807524991811</v>
      </c>
      <c r="AA11">
        <v>-2.4389848477706959E-2</v>
      </c>
      <c r="AB11">
        <v>2.3747704811580223E-3</v>
      </c>
      <c r="AC11">
        <v>-2.9132623542384037E-4</v>
      </c>
      <c r="AD11">
        <v>-2.7624532238072698E-3</v>
      </c>
      <c r="AE11">
        <v>-6.885905243889776E-5</v>
      </c>
      <c r="AF11">
        <v>-4.2655034133701712E-4</v>
      </c>
      <c r="AG11">
        <v>1.2248082355007833E-3</v>
      </c>
      <c r="AH11">
        <v>1.1257487703097229E-3</v>
      </c>
      <c r="AI11">
        <v>-1.0550749489645376E-3</v>
      </c>
      <c r="AJ11">
        <v>8.3403100234064262E-3</v>
      </c>
      <c r="AK11">
        <v>-5.8992785660549558E-5</v>
      </c>
      <c r="AM11">
        <v>1.26667075910924E-18</v>
      </c>
      <c r="AT11">
        <v>0.24983300314631965</v>
      </c>
      <c r="AU11">
        <v>1</v>
      </c>
      <c r="AV11">
        <v>0</v>
      </c>
      <c r="AW11">
        <v>6</v>
      </c>
      <c r="AX11">
        <v>1</v>
      </c>
      <c r="AY11">
        <v>0.88888888888888884</v>
      </c>
      <c r="AZ11">
        <v>0.98958333333333337</v>
      </c>
      <c r="BA11">
        <v>1.8325617283950591E-2</v>
      </c>
    </row>
    <row r="12" spans="1:53" x14ac:dyDescent="0.45">
      <c r="A12">
        <v>7.4</v>
      </c>
      <c r="B12">
        <v>44</v>
      </c>
      <c r="C12">
        <v>0.97399999999999998</v>
      </c>
      <c r="D12">
        <v>117</v>
      </c>
      <c r="E12">
        <v>3</v>
      </c>
      <c r="F12">
        <v>0</v>
      </c>
      <c r="G12">
        <v>33</v>
      </c>
      <c r="H12">
        <v>6</v>
      </c>
      <c r="I12">
        <v>1</v>
      </c>
      <c r="J12">
        <v>170</v>
      </c>
      <c r="K12">
        <v>0</v>
      </c>
      <c r="L12">
        <v>1</v>
      </c>
      <c r="M12">
        <v>1</v>
      </c>
      <c r="N12">
        <v>0</v>
      </c>
      <c r="O12">
        <v>0.4964732162336733</v>
      </c>
      <c r="P12">
        <v>0.4964732162336733</v>
      </c>
      <c r="Q12">
        <v>0.50352678376632665</v>
      </c>
      <c r="R12">
        <v>-0.68611837307184487</v>
      </c>
      <c r="S12">
        <v>100</v>
      </c>
      <c r="T12">
        <v>0.98599167361089834</v>
      </c>
      <c r="V12">
        <v>-0.10670428808156794</v>
      </c>
      <c r="X12" t="s">
        <v>161</v>
      </c>
      <c r="Y12">
        <v>0.14926111503707473</v>
      </c>
      <c r="AA12">
        <v>1.1662122712021081E-2</v>
      </c>
      <c r="AB12">
        <v>-5.3283401530746025E-3</v>
      </c>
      <c r="AC12">
        <v>6.946734038829898E-4</v>
      </c>
      <c r="AD12">
        <v>4.8081931859996017E-3</v>
      </c>
      <c r="AE12">
        <v>7.9202720299934015E-5</v>
      </c>
      <c r="AF12">
        <v>-5.29087404445308E-4</v>
      </c>
      <c r="AG12">
        <v>-9.2952038287173213E-4</v>
      </c>
      <c r="AH12">
        <v>-1.0550749489645404E-3</v>
      </c>
      <c r="AI12">
        <v>4.8346330293596992E-3</v>
      </c>
      <c r="AJ12">
        <v>-1.8746520091178394E-2</v>
      </c>
      <c r="AK12">
        <v>-6.4829815152224448E-6</v>
      </c>
      <c r="AM12">
        <v>2.137237184676101E-16</v>
      </c>
      <c r="AT12">
        <v>0.25239328255936155</v>
      </c>
      <c r="AU12">
        <v>1</v>
      </c>
      <c r="AV12">
        <v>0</v>
      </c>
      <c r="AW12">
        <v>7</v>
      </c>
      <c r="AX12">
        <v>1</v>
      </c>
      <c r="AY12">
        <v>0.87037037037037035</v>
      </c>
      <c r="AZ12">
        <v>0.98958333333333337</v>
      </c>
      <c r="BA12">
        <v>1.8325617283950591E-2</v>
      </c>
    </row>
    <row r="13" spans="1:53" x14ac:dyDescent="0.45">
      <c r="A13">
        <v>7.4</v>
      </c>
      <c r="B13">
        <v>51</v>
      </c>
      <c r="C13">
        <v>1.083</v>
      </c>
      <c r="D13">
        <v>101</v>
      </c>
      <c r="E13">
        <v>2</v>
      </c>
      <c r="F13">
        <v>0</v>
      </c>
      <c r="G13">
        <v>53</v>
      </c>
      <c r="H13">
        <v>7</v>
      </c>
      <c r="I13">
        <v>0</v>
      </c>
      <c r="J13">
        <v>167</v>
      </c>
      <c r="K13">
        <v>0</v>
      </c>
      <c r="L13">
        <v>1</v>
      </c>
      <c r="M13">
        <v>1</v>
      </c>
      <c r="N13">
        <v>0</v>
      </c>
      <c r="O13">
        <v>0.29293210260807212</v>
      </c>
      <c r="P13">
        <v>0.29293210260807212</v>
      </c>
      <c r="Q13">
        <v>0.70706789739192788</v>
      </c>
      <c r="R13">
        <v>-0.34662858178168521</v>
      </c>
      <c r="S13">
        <v>100</v>
      </c>
      <c r="T13">
        <v>0.41429133423900844</v>
      </c>
      <c r="V13">
        <v>0.13608764400664836</v>
      </c>
      <c r="X13" t="s">
        <v>162</v>
      </c>
      <c r="Y13">
        <v>0.17721459262148798</v>
      </c>
      <c r="AA13">
        <v>-0.15767911726528699</v>
      </c>
      <c r="AB13">
        <v>1.7620837113866316E-2</v>
      </c>
      <c r="AC13">
        <v>-3.0388215955605507E-3</v>
      </c>
      <c r="AD13">
        <v>-2.2888767073978463E-2</v>
      </c>
      <c r="AE13">
        <v>-5.7681572484143823E-4</v>
      </c>
      <c r="AF13">
        <v>-3.9226996856050493E-3</v>
      </c>
      <c r="AG13">
        <v>-2.5442755998413825E-2</v>
      </c>
      <c r="AH13">
        <v>8.3403100234064331E-3</v>
      </c>
      <c r="AI13">
        <v>-1.874652009117837E-2</v>
      </c>
      <c r="AJ13">
        <v>0.27146330043726746</v>
      </c>
      <c r="AK13">
        <v>-6.3298193941944904E-5</v>
      </c>
      <c r="AM13">
        <v>-1.1365662083990274E-15</v>
      </c>
      <c r="AT13">
        <v>0.25457629729006465</v>
      </c>
      <c r="AU13">
        <v>1</v>
      </c>
      <c r="AV13">
        <v>0</v>
      </c>
      <c r="AW13">
        <v>8</v>
      </c>
      <c r="AX13">
        <v>1</v>
      </c>
      <c r="AY13">
        <v>0.85185185185185186</v>
      </c>
      <c r="AZ13">
        <v>0.98958333333333337</v>
      </c>
      <c r="BA13">
        <v>1.8325617283950591E-2</v>
      </c>
    </row>
    <row r="14" spans="1:53" x14ac:dyDescent="0.45">
      <c r="A14">
        <v>7.5</v>
      </c>
      <c r="B14">
        <v>43</v>
      </c>
      <c r="C14">
        <v>0.48</v>
      </c>
      <c r="D14">
        <v>59</v>
      </c>
      <c r="E14">
        <v>3</v>
      </c>
      <c r="F14">
        <v>0</v>
      </c>
      <c r="G14">
        <v>30</v>
      </c>
      <c r="H14">
        <v>4</v>
      </c>
      <c r="I14">
        <v>0</v>
      </c>
      <c r="J14">
        <v>175</v>
      </c>
      <c r="K14">
        <v>0</v>
      </c>
      <c r="L14">
        <v>1</v>
      </c>
      <c r="M14">
        <v>1</v>
      </c>
      <c r="N14">
        <v>0</v>
      </c>
      <c r="O14">
        <v>0.65694875674733388</v>
      </c>
      <c r="P14">
        <v>0.65694875674733388</v>
      </c>
      <c r="Q14">
        <v>0.34305124325266612</v>
      </c>
      <c r="R14">
        <v>-1.0698754457367594</v>
      </c>
      <c r="S14">
        <v>0</v>
      </c>
      <c r="T14">
        <v>1.9150163996446272</v>
      </c>
      <c r="V14">
        <v>-1.4641707570514748</v>
      </c>
      <c r="X14" t="s">
        <v>163</v>
      </c>
      <c r="Y14">
        <v>0.24298439779657294</v>
      </c>
      <c r="AA14">
        <v>-0.34724286167171325</v>
      </c>
      <c r="AB14">
        <v>-8.5765280099683663E-3</v>
      </c>
      <c r="AC14">
        <v>1.6524507126029867E-4</v>
      </c>
      <c r="AD14">
        <v>1.4146369929577756E-3</v>
      </c>
      <c r="AE14">
        <v>3.4725622352844223E-4</v>
      </c>
      <c r="AF14">
        <v>2.0256535305997695E-3</v>
      </c>
      <c r="AG14">
        <v>-1.7201497919980401E-3</v>
      </c>
      <c r="AH14">
        <v>-5.8992785660529094E-5</v>
      </c>
      <c r="AI14">
        <v>-6.4829815152685539E-6</v>
      </c>
      <c r="AJ14">
        <v>-6.3298193941680155E-5</v>
      </c>
      <c r="AK14">
        <v>2.1454539654011187E-3</v>
      </c>
      <c r="AM14">
        <v>7.5210250338967385E-16</v>
      </c>
      <c r="AT14">
        <v>0.27726244210516737</v>
      </c>
      <c r="AU14">
        <v>1</v>
      </c>
      <c r="AV14">
        <v>0</v>
      </c>
      <c r="AW14">
        <v>9</v>
      </c>
      <c r="AX14">
        <v>1</v>
      </c>
      <c r="AY14">
        <v>0.83333333333333337</v>
      </c>
      <c r="AZ14">
        <v>0.98958333333333337</v>
      </c>
      <c r="BA14">
        <v>1.8325617283950591E-2</v>
      </c>
    </row>
    <row r="15" spans="1:53" x14ac:dyDescent="0.45">
      <c r="A15">
        <v>7.5</v>
      </c>
      <c r="B15">
        <v>51</v>
      </c>
      <c r="C15">
        <v>0.23100000000000001</v>
      </c>
      <c r="D15">
        <v>109</v>
      </c>
      <c r="E15">
        <v>5</v>
      </c>
      <c r="F15">
        <v>0</v>
      </c>
      <c r="G15">
        <v>41</v>
      </c>
      <c r="H15">
        <v>7</v>
      </c>
      <c r="I15">
        <v>1</v>
      </c>
      <c r="J15">
        <v>165</v>
      </c>
      <c r="K15">
        <v>1</v>
      </c>
      <c r="L15">
        <v>0</v>
      </c>
      <c r="M15">
        <v>1</v>
      </c>
      <c r="N15">
        <v>1</v>
      </c>
      <c r="O15">
        <v>0.34909725720140938</v>
      </c>
      <c r="P15">
        <v>0.34909725720140938</v>
      </c>
      <c r="Q15">
        <v>0.65090274279859062</v>
      </c>
      <c r="R15">
        <v>-1.0524047216725372</v>
      </c>
      <c r="S15">
        <v>0</v>
      </c>
      <c r="T15">
        <v>1.8645312427162857</v>
      </c>
      <c r="V15">
        <v>6.8000039947678281E-2</v>
      </c>
      <c r="AT15">
        <v>0.2891538601688185</v>
      </c>
      <c r="AU15">
        <v>1</v>
      </c>
      <c r="AV15">
        <v>0</v>
      </c>
      <c r="AW15">
        <v>10</v>
      </c>
      <c r="AX15">
        <v>1</v>
      </c>
      <c r="AY15">
        <v>0.81481481481481488</v>
      </c>
      <c r="AZ15">
        <v>0.98958333333333337</v>
      </c>
      <c r="BA15">
        <v>1.8325617283950699E-2</v>
      </c>
    </row>
    <row r="16" spans="1:53" x14ac:dyDescent="0.45">
      <c r="A16">
        <v>7.6</v>
      </c>
      <c r="B16">
        <v>42</v>
      </c>
      <c r="C16">
        <v>1.4279999999999999</v>
      </c>
      <c r="D16">
        <v>121</v>
      </c>
      <c r="E16">
        <v>4</v>
      </c>
      <c r="F16">
        <v>0</v>
      </c>
      <c r="G16">
        <v>45</v>
      </c>
      <c r="H16">
        <v>5</v>
      </c>
      <c r="I16">
        <v>0</v>
      </c>
      <c r="J16">
        <v>165</v>
      </c>
      <c r="K16">
        <v>1</v>
      </c>
      <c r="L16">
        <v>0</v>
      </c>
      <c r="M16">
        <v>1</v>
      </c>
      <c r="N16">
        <v>1</v>
      </c>
      <c r="O16">
        <v>0.56705363582878421</v>
      </c>
      <c r="P16">
        <v>0.56705363582878421</v>
      </c>
      <c r="Q16">
        <v>0.43294636417121579</v>
      </c>
      <c r="R16">
        <v>-0.5673013839103257</v>
      </c>
      <c r="S16">
        <v>100</v>
      </c>
      <c r="T16">
        <v>0.7635016104577792</v>
      </c>
      <c r="X16" t="s">
        <v>164</v>
      </c>
      <c r="Y16">
        <v>157.17438535560197</v>
      </c>
      <c r="AT16">
        <v>0.29293210260807212</v>
      </c>
      <c r="AU16">
        <v>1</v>
      </c>
      <c r="AV16">
        <v>0</v>
      </c>
      <c r="AW16">
        <v>11</v>
      </c>
      <c r="AX16">
        <v>1</v>
      </c>
      <c r="AY16">
        <v>0.79629629629629628</v>
      </c>
      <c r="AZ16">
        <v>0.98958333333333337</v>
      </c>
      <c r="BA16">
        <v>1.8325617283950591E-2</v>
      </c>
    </row>
    <row r="17" spans="1:53" x14ac:dyDescent="0.45">
      <c r="A17">
        <v>7.6</v>
      </c>
      <c r="B17">
        <v>50</v>
      </c>
      <c r="C17">
        <v>0.53200000000000003</v>
      </c>
      <c r="D17">
        <v>111</v>
      </c>
      <c r="E17">
        <v>2</v>
      </c>
      <c r="F17">
        <v>0</v>
      </c>
      <c r="G17">
        <v>46</v>
      </c>
      <c r="H17">
        <v>3</v>
      </c>
      <c r="I17">
        <v>0</v>
      </c>
      <c r="J17">
        <v>172</v>
      </c>
      <c r="K17">
        <v>0</v>
      </c>
      <c r="L17">
        <v>1</v>
      </c>
      <c r="M17">
        <v>1</v>
      </c>
      <c r="N17">
        <v>0</v>
      </c>
      <c r="O17">
        <v>0.32697638920008382</v>
      </c>
      <c r="P17">
        <v>0.32697638920008382</v>
      </c>
      <c r="Q17">
        <v>0.67302361079991613</v>
      </c>
      <c r="R17">
        <v>-0.39597486704059198</v>
      </c>
      <c r="S17">
        <v>100</v>
      </c>
      <c r="T17">
        <v>0.48583197372742837</v>
      </c>
      <c r="X17" t="s">
        <v>101</v>
      </c>
      <c r="Y17">
        <v>148</v>
      </c>
      <c r="AT17">
        <v>0.31051691223993649</v>
      </c>
      <c r="AU17">
        <v>1</v>
      </c>
      <c r="AV17">
        <v>0</v>
      </c>
      <c r="AW17">
        <v>12</v>
      </c>
      <c r="AX17">
        <v>1</v>
      </c>
      <c r="AY17">
        <v>0.77777777777777779</v>
      </c>
      <c r="AZ17">
        <v>0.98958333333333337</v>
      </c>
      <c r="BA17">
        <v>1.8325617283950591E-2</v>
      </c>
    </row>
    <row r="18" spans="1:53" x14ac:dyDescent="0.45">
      <c r="A18">
        <v>7.6</v>
      </c>
      <c r="B18">
        <v>51</v>
      </c>
      <c r="C18">
        <v>0.93500000000000005</v>
      </c>
      <c r="D18">
        <v>112</v>
      </c>
      <c r="E18">
        <v>4</v>
      </c>
      <c r="F18">
        <v>0</v>
      </c>
      <c r="G18">
        <v>36</v>
      </c>
      <c r="H18">
        <v>4</v>
      </c>
      <c r="I18">
        <v>0</v>
      </c>
      <c r="J18">
        <v>171</v>
      </c>
      <c r="K18">
        <v>1</v>
      </c>
      <c r="L18">
        <v>0</v>
      </c>
      <c r="M18">
        <v>1</v>
      </c>
      <c r="N18">
        <v>1</v>
      </c>
      <c r="O18">
        <v>0.81926103226698099</v>
      </c>
      <c r="P18">
        <v>0.81926103226698099</v>
      </c>
      <c r="Q18">
        <v>0.18073896773301901</v>
      </c>
      <c r="R18">
        <v>-0.19935252519302113</v>
      </c>
      <c r="S18">
        <v>100</v>
      </c>
      <c r="T18">
        <v>0.22061218661028631</v>
      </c>
      <c r="X18" t="s">
        <v>158</v>
      </c>
      <c r="Y18">
        <v>0.28733762438457383</v>
      </c>
      <c r="AT18">
        <v>0.32697638920008382</v>
      </c>
      <c r="AU18">
        <v>1</v>
      </c>
      <c r="AV18">
        <v>0</v>
      </c>
      <c r="AW18">
        <v>13</v>
      </c>
      <c r="AX18">
        <v>1</v>
      </c>
      <c r="AY18">
        <v>0.7592592592592593</v>
      </c>
      <c r="AZ18">
        <v>0.98958333333333337</v>
      </c>
      <c r="BA18">
        <v>0</v>
      </c>
    </row>
    <row r="19" spans="1:53" x14ac:dyDescent="0.45">
      <c r="A19">
        <v>7.7</v>
      </c>
      <c r="B19">
        <v>46</v>
      </c>
      <c r="C19">
        <v>2.6259999999999999</v>
      </c>
      <c r="D19">
        <v>43</v>
      </c>
      <c r="E19">
        <v>2</v>
      </c>
      <c r="F19">
        <v>0</v>
      </c>
      <c r="G19">
        <v>50</v>
      </c>
      <c r="H19">
        <v>4</v>
      </c>
      <c r="I19">
        <v>0</v>
      </c>
      <c r="J19">
        <v>180</v>
      </c>
      <c r="K19">
        <v>0</v>
      </c>
      <c r="L19">
        <v>1</v>
      </c>
      <c r="M19">
        <v>1</v>
      </c>
      <c r="N19">
        <v>0</v>
      </c>
      <c r="O19">
        <v>0.47600768065026178</v>
      </c>
      <c r="P19">
        <v>0.47600768065026178</v>
      </c>
      <c r="Q19">
        <v>0.52399231934973822</v>
      </c>
      <c r="R19">
        <v>-0.64627825249802762</v>
      </c>
      <c r="S19">
        <v>100</v>
      </c>
      <c r="T19">
        <v>0.90842491974114381</v>
      </c>
      <c r="X19" t="s">
        <v>159</v>
      </c>
      <c r="Y19">
        <v>0.05</v>
      </c>
      <c r="AT19">
        <v>0.33864642660775052</v>
      </c>
      <c r="AU19">
        <v>0</v>
      </c>
      <c r="AV19">
        <v>1</v>
      </c>
      <c r="AW19">
        <v>13</v>
      </c>
      <c r="AX19">
        <v>2</v>
      </c>
      <c r="AY19">
        <v>0.7592592592592593</v>
      </c>
      <c r="AZ19">
        <v>0.97916666666666663</v>
      </c>
      <c r="BA19">
        <v>0</v>
      </c>
    </row>
    <row r="20" spans="1:53" x14ac:dyDescent="0.45">
      <c r="A20">
        <v>7.8</v>
      </c>
      <c r="B20">
        <v>46</v>
      </c>
      <c r="C20">
        <v>1.4810000000000001</v>
      </c>
      <c r="D20">
        <v>126</v>
      </c>
      <c r="E20">
        <v>3</v>
      </c>
      <c r="F20">
        <v>0</v>
      </c>
      <c r="G20">
        <v>40</v>
      </c>
      <c r="H20">
        <v>1</v>
      </c>
      <c r="I20">
        <v>0</v>
      </c>
      <c r="J20">
        <v>165</v>
      </c>
      <c r="K20">
        <v>0</v>
      </c>
      <c r="L20">
        <v>1</v>
      </c>
      <c r="M20">
        <v>1</v>
      </c>
      <c r="N20">
        <v>0</v>
      </c>
      <c r="O20">
        <v>0.5339788047093762</v>
      </c>
      <c r="P20">
        <v>0.5339788047093762</v>
      </c>
      <c r="Q20">
        <v>0.4660211952906238</v>
      </c>
      <c r="R20">
        <v>-0.76352416243455801</v>
      </c>
      <c r="S20">
        <v>0</v>
      </c>
      <c r="T20">
        <v>1.1458251472368595</v>
      </c>
      <c r="X20" t="s">
        <v>160</v>
      </c>
      <c r="Y20" t="s">
        <v>185</v>
      </c>
      <c r="AT20">
        <v>0.3399688709282413</v>
      </c>
      <c r="AU20">
        <v>0</v>
      </c>
      <c r="AV20">
        <v>1</v>
      </c>
      <c r="AW20">
        <v>13</v>
      </c>
      <c r="AX20">
        <v>3</v>
      </c>
      <c r="AY20">
        <v>0.7592592592592593</v>
      </c>
      <c r="AZ20">
        <v>0.96875</v>
      </c>
      <c r="BA20">
        <v>0</v>
      </c>
    </row>
    <row r="21" spans="1:53" x14ac:dyDescent="0.45">
      <c r="A21">
        <v>7.9</v>
      </c>
      <c r="B21">
        <v>35</v>
      </c>
      <c r="C21">
        <v>4.7E-2</v>
      </c>
      <c r="D21">
        <v>65</v>
      </c>
      <c r="E21">
        <v>4</v>
      </c>
      <c r="F21">
        <v>0</v>
      </c>
      <c r="G21">
        <v>27</v>
      </c>
      <c r="H21">
        <v>5</v>
      </c>
      <c r="I21">
        <v>0</v>
      </c>
      <c r="J21">
        <v>186</v>
      </c>
      <c r="K21">
        <v>1</v>
      </c>
      <c r="L21">
        <v>0</v>
      </c>
      <c r="M21">
        <v>1</v>
      </c>
      <c r="N21">
        <v>1</v>
      </c>
      <c r="O21">
        <v>0.80815136770682938</v>
      </c>
      <c r="P21">
        <v>0.80815136770682938</v>
      </c>
      <c r="Q21">
        <v>0.19184863229317062</v>
      </c>
      <c r="R21">
        <v>-0.21300590173546122</v>
      </c>
      <c r="S21">
        <v>100</v>
      </c>
      <c r="T21">
        <v>0.23739195398202551</v>
      </c>
      <c r="AT21">
        <v>0.34299083984853473</v>
      </c>
      <c r="AU21">
        <v>0</v>
      </c>
      <c r="AV21">
        <v>1</v>
      </c>
      <c r="AW21">
        <v>13</v>
      </c>
      <c r="AX21">
        <v>4</v>
      </c>
      <c r="AY21">
        <v>0.7592592592592593</v>
      </c>
      <c r="AZ21">
        <v>0.95833333333333337</v>
      </c>
      <c r="BA21">
        <v>0</v>
      </c>
    </row>
    <row r="22" spans="1:53" x14ac:dyDescent="0.45">
      <c r="A22">
        <v>7.9</v>
      </c>
      <c r="B22">
        <v>42</v>
      </c>
      <c r="C22">
        <v>1.2829999999999999</v>
      </c>
      <c r="D22">
        <v>68</v>
      </c>
      <c r="E22">
        <v>4</v>
      </c>
      <c r="F22">
        <v>0</v>
      </c>
      <c r="G22">
        <v>37</v>
      </c>
      <c r="H22">
        <v>6</v>
      </c>
      <c r="I22">
        <v>0</v>
      </c>
      <c r="J22">
        <v>175</v>
      </c>
      <c r="K22">
        <v>1</v>
      </c>
      <c r="L22">
        <v>0</v>
      </c>
      <c r="M22">
        <v>1</v>
      </c>
      <c r="N22">
        <v>1</v>
      </c>
      <c r="O22">
        <v>0.74129390525158267</v>
      </c>
      <c r="P22">
        <v>0.74129390525158267</v>
      </c>
      <c r="Q22">
        <v>0.25870609474841733</v>
      </c>
      <c r="R22">
        <v>-0.299358099056239</v>
      </c>
      <c r="S22">
        <v>100</v>
      </c>
      <c r="T22">
        <v>0.34899260996974857</v>
      </c>
      <c r="AT22">
        <v>0.34909725720140938</v>
      </c>
      <c r="AU22">
        <v>0</v>
      </c>
      <c r="AV22">
        <v>1</v>
      </c>
      <c r="AW22">
        <v>13</v>
      </c>
      <c r="AX22">
        <v>5</v>
      </c>
      <c r="AY22">
        <v>0.7592592592592593</v>
      </c>
      <c r="AZ22">
        <v>0.94791666666666663</v>
      </c>
      <c r="BA22">
        <v>0</v>
      </c>
    </row>
    <row r="23" spans="1:53" x14ac:dyDescent="0.45">
      <c r="A23">
        <v>7.9</v>
      </c>
      <c r="B23">
        <v>51</v>
      </c>
      <c r="C23">
        <v>1.464</v>
      </c>
      <c r="D23">
        <v>118</v>
      </c>
      <c r="E23">
        <v>4</v>
      </c>
      <c r="F23">
        <v>0</v>
      </c>
      <c r="G23">
        <v>46</v>
      </c>
      <c r="H23">
        <v>6</v>
      </c>
      <c r="I23">
        <v>0</v>
      </c>
      <c r="J23">
        <v>167</v>
      </c>
      <c r="K23">
        <v>1</v>
      </c>
      <c r="L23">
        <v>0</v>
      </c>
      <c r="M23">
        <v>1</v>
      </c>
      <c r="N23">
        <v>1</v>
      </c>
      <c r="O23">
        <v>0.69029954294078799</v>
      </c>
      <c r="P23">
        <v>0.69029954294078799</v>
      </c>
      <c r="Q23">
        <v>0.30970045705921201</v>
      </c>
      <c r="R23">
        <v>-0.3706296553897046</v>
      </c>
      <c r="S23">
        <v>100</v>
      </c>
      <c r="T23">
        <v>0.44864647561526383</v>
      </c>
      <c r="W23" t="s">
        <v>166</v>
      </c>
      <c r="X23" t="s">
        <v>167</v>
      </c>
      <c r="Y23" t="s">
        <v>168</v>
      </c>
      <c r="Z23" t="s">
        <v>158</v>
      </c>
      <c r="AA23" t="s">
        <v>169</v>
      </c>
      <c r="AB23" t="s">
        <v>170</v>
      </c>
      <c r="AC23" t="s">
        <v>171</v>
      </c>
      <c r="AT23">
        <v>0.36603221536715808</v>
      </c>
      <c r="AU23">
        <v>0</v>
      </c>
      <c r="AV23">
        <v>1</v>
      </c>
      <c r="AW23">
        <v>13</v>
      </c>
      <c r="AX23">
        <v>6</v>
      </c>
      <c r="AY23">
        <v>0.7592592592592593</v>
      </c>
      <c r="AZ23">
        <v>0.9375</v>
      </c>
      <c r="BA23">
        <v>1.7361111111111188E-2</v>
      </c>
    </row>
    <row r="24" spans="1:53" x14ac:dyDescent="0.45">
      <c r="A24">
        <v>8</v>
      </c>
      <c r="B24">
        <v>44</v>
      </c>
      <c r="C24">
        <v>1.18</v>
      </c>
      <c r="D24">
        <v>69</v>
      </c>
      <c r="E24">
        <v>2</v>
      </c>
      <c r="F24">
        <v>0</v>
      </c>
      <c r="G24">
        <v>34</v>
      </c>
      <c r="H24">
        <v>6</v>
      </c>
      <c r="I24">
        <v>0</v>
      </c>
      <c r="J24">
        <v>183</v>
      </c>
      <c r="K24">
        <v>0</v>
      </c>
      <c r="L24">
        <v>1</v>
      </c>
      <c r="M24">
        <v>1</v>
      </c>
      <c r="N24">
        <v>0</v>
      </c>
      <c r="O24">
        <v>0.76591081605926736</v>
      </c>
      <c r="P24">
        <v>0.76591081605926736</v>
      </c>
      <c r="Q24">
        <v>0.23408918394073264</v>
      </c>
      <c r="R24">
        <v>-1.4520531082833958</v>
      </c>
      <c r="S24">
        <v>0</v>
      </c>
      <c r="T24">
        <v>3.2718761420996825</v>
      </c>
      <c r="V24" t="s">
        <v>100</v>
      </c>
      <c r="W24">
        <v>-10.635597823366092</v>
      </c>
      <c r="X24">
        <v>7.6736351507010223</v>
      </c>
      <c r="Y24">
        <v>1.9209741468546395</v>
      </c>
      <c r="Z24">
        <v>0.16574931076349941</v>
      </c>
      <c r="AA24">
        <v>2.4044655194011711E-5</v>
      </c>
      <c r="AT24">
        <v>0.36811935022799858</v>
      </c>
      <c r="AU24">
        <v>1</v>
      </c>
      <c r="AV24">
        <v>0</v>
      </c>
      <c r="AW24">
        <v>14</v>
      </c>
      <c r="AX24">
        <v>6</v>
      </c>
      <c r="AY24">
        <v>0.7407407407407407</v>
      </c>
      <c r="AZ24">
        <v>0.9375</v>
      </c>
      <c r="BA24">
        <v>0</v>
      </c>
    </row>
    <row r="25" spans="1:53" x14ac:dyDescent="0.45">
      <c r="A25">
        <v>8</v>
      </c>
      <c r="B25">
        <v>51</v>
      </c>
      <c r="C25">
        <v>0.41699999999999998</v>
      </c>
      <c r="D25">
        <v>121</v>
      </c>
      <c r="E25">
        <v>3</v>
      </c>
      <c r="F25">
        <v>0</v>
      </c>
      <c r="G25">
        <v>36</v>
      </c>
      <c r="H25">
        <v>8</v>
      </c>
      <c r="I25">
        <v>1</v>
      </c>
      <c r="J25">
        <v>167</v>
      </c>
      <c r="K25">
        <v>0</v>
      </c>
      <c r="L25">
        <v>1</v>
      </c>
      <c r="M25">
        <v>1</v>
      </c>
      <c r="N25">
        <v>0</v>
      </c>
      <c r="O25">
        <v>0.3922823347902995</v>
      </c>
      <c r="P25">
        <v>0.3922823347902995</v>
      </c>
      <c r="Q25">
        <v>0.6077176652097005</v>
      </c>
      <c r="R25">
        <v>-0.49804487129886471</v>
      </c>
      <c r="S25">
        <v>100</v>
      </c>
      <c r="T25">
        <v>0.64550095751279113</v>
      </c>
      <c r="V25" t="s">
        <v>40</v>
      </c>
      <c r="W25">
        <v>-0.3283058008515844</v>
      </c>
      <c r="X25">
        <v>0.23365305961166322</v>
      </c>
      <c r="Y25">
        <v>1.9743046484119551</v>
      </c>
      <c r="Z25">
        <v>0.15999168818283663</v>
      </c>
      <c r="AA25">
        <v>0.72014276575906411</v>
      </c>
      <c r="AB25">
        <v>0.45554654523771682</v>
      </c>
      <c r="AC25">
        <v>1.1384250599562586</v>
      </c>
      <c r="AT25">
        <v>0.37396873590418778</v>
      </c>
      <c r="AU25">
        <v>0</v>
      </c>
      <c r="AV25">
        <v>1</v>
      </c>
      <c r="AW25">
        <v>14</v>
      </c>
      <c r="AX25">
        <v>7</v>
      </c>
      <c r="AY25">
        <v>0.7407407407407407</v>
      </c>
      <c r="AZ25">
        <v>0.92708333333333337</v>
      </c>
      <c r="BA25">
        <v>0</v>
      </c>
    </row>
    <row r="26" spans="1:53" x14ac:dyDescent="0.45">
      <c r="A26">
        <v>8</v>
      </c>
      <c r="B26">
        <v>51</v>
      </c>
      <c r="C26">
        <v>1</v>
      </c>
      <c r="D26">
        <v>66</v>
      </c>
      <c r="E26">
        <v>3</v>
      </c>
      <c r="F26">
        <v>0</v>
      </c>
      <c r="G26">
        <v>34</v>
      </c>
      <c r="H26">
        <v>6</v>
      </c>
      <c r="I26">
        <v>0</v>
      </c>
      <c r="J26">
        <v>184</v>
      </c>
      <c r="K26">
        <v>1</v>
      </c>
      <c r="L26">
        <v>0</v>
      </c>
      <c r="M26">
        <v>1</v>
      </c>
      <c r="N26">
        <v>1</v>
      </c>
      <c r="O26">
        <v>0.86172392396088138</v>
      </c>
      <c r="P26">
        <v>0.86172392396088138</v>
      </c>
      <c r="Q26">
        <v>0.13827607603911862</v>
      </c>
      <c r="R26">
        <v>-0.14882033344434331</v>
      </c>
      <c r="S26">
        <v>100</v>
      </c>
      <c r="T26">
        <v>0.16046447382305215</v>
      </c>
      <c r="V26" t="s">
        <v>42</v>
      </c>
      <c r="W26">
        <v>5.3091455573071794E-2</v>
      </c>
      <c r="X26">
        <v>2.5426846624128582E-2</v>
      </c>
      <c r="Y26">
        <v>4.3597768179817491</v>
      </c>
      <c r="Z26">
        <v>3.6797125790729329E-2</v>
      </c>
      <c r="AA26">
        <v>1.0545260829966376</v>
      </c>
      <c r="AB26">
        <v>1.003261057666204</v>
      </c>
      <c r="AC26">
        <v>1.1084106686120521</v>
      </c>
      <c r="AT26">
        <v>0.37997244504253758</v>
      </c>
      <c r="AU26">
        <v>0</v>
      </c>
      <c r="AV26">
        <v>1</v>
      </c>
      <c r="AW26">
        <v>14</v>
      </c>
      <c r="AX26">
        <v>8</v>
      </c>
      <c r="AY26">
        <v>0.7407407407407407</v>
      </c>
      <c r="AZ26">
        <v>0.91666666666666663</v>
      </c>
      <c r="BA26">
        <v>1.697530864197528E-2</v>
      </c>
    </row>
    <row r="27" spans="1:53" x14ac:dyDescent="0.45">
      <c r="A27">
        <v>8.1</v>
      </c>
      <c r="B27">
        <v>43</v>
      </c>
      <c r="C27">
        <v>1.607</v>
      </c>
      <c r="D27">
        <v>123</v>
      </c>
      <c r="E27">
        <v>1</v>
      </c>
      <c r="F27">
        <v>0</v>
      </c>
      <c r="G27">
        <v>45</v>
      </c>
      <c r="H27">
        <v>8</v>
      </c>
      <c r="I27">
        <v>0</v>
      </c>
      <c r="J27">
        <v>170</v>
      </c>
      <c r="K27">
        <v>0</v>
      </c>
      <c r="L27">
        <v>1</v>
      </c>
      <c r="M27">
        <v>1</v>
      </c>
      <c r="N27">
        <v>0</v>
      </c>
      <c r="O27">
        <v>0.48615442166814798</v>
      </c>
      <c r="P27">
        <v>0.48615442166814798</v>
      </c>
      <c r="Q27">
        <v>0.51384557833185207</v>
      </c>
      <c r="R27">
        <v>-0.66583248992647237</v>
      </c>
      <c r="S27">
        <v>100</v>
      </c>
      <c r="T27">
        <v>0.9461099640993299</v>
      </c>
      <c r="V27" t="s">
        <v>44</v>
      </c>
      <c r="W27">
        <v>0.71457747605243715</v>
      </c>
      <c r="X27">
        <v>0.32675632367729329</v>
      </c>
      <c r="Y27">
        <v>4.7824522583837883</v>
      </c>
      <c r="Z27">
        <v>2.8751149689841042E-2</v>
      </c>
      <c r="AA27">
        <v>2.0433231468770496</v>
      </c>
      <c r="AB27">
        <v>1.0769649461052013</v>
      </c>
      <c r="AC27">
        <v>3.8767923669780107</v>
      </c>
      <c r="AT27">
        <v>0.38434048187579722</v>
      </c>
      <c r="AU27">
        <v>1</v>
      </c>
      <c r="AV27">
        <v>0</v>
      </c>
      <c r="AW27">
        <v>15</v>
      </c>
      <c r="AX27">
        <v>8</v>
      </c>
      <c r="AY27">
        <v>0.72222222222222221</v>
      </c>
      <c r="AZ27">
        <v>0.91666666666666663</v>
      </c>
      <c r="BA27">
        <v>1.697530864197528E-2</v>
      </c>
    </row>
    <row r="28" spans="1:53" x14ac:dyDescent="0.45">
      <c r="A28">
        <v>8.1</v>
      </c>
      <c r="B28">
        <v>49</v>
      </c>
      <c r="C28">
        <v>0.98299999999999998</v>
      </c>
      <c r="D28">
        <v>71</v>
      </c>
      <c r="E28">
        <v>4</v>
      </c>
      <c r="F28">
        <v>0</v>
      </c>
      <c r="G28">
        <v>39</v>
      </c>
      <c r="H28">
        <v>7</v>
      </c>
      <c r="I28">
        <v>0</v>
      </c>
      <c r="J28">
        <v>180</v>
      </c>
      <c r="K28">
        <v>1</v>
      </c>
      <c r="L28">
        <v>0</v>
      </c>
      <c r="M28">
        <v>1</v>
      </c>
      <c r="N28">
        <v>1</v>
      </c>
      <c r="O28">
        <v>0.80934336250633698</v>
      </c>
      <c r="P28">
        <v>0.80934336250633698</v>
      </c>
      <c r="Q28">
        <v>0.19065663749366302</v>
      </c>
      <c r="R28">
        <v>-0.21153202365348067</v>
      </c>
      <c r="S28">
        <v>100</v>
      </c>
      <c r="T28">
        <v>0.23556953244571796</v>
      </c>
      <c r="V28" t="s">
        <v>45</v>
      </c>
      <c r="W28">
        <v>1.291985635836646E-2</v>
      </c>
      <c r="X28">
        <v>9.5603794959175457E-3</v>
      </c>
      <c r="Y28">
        <v>1.8262705124699217</v>
      </c>
      <c r="Z28">
        <v>0.17656868983704935</v>
      </c>
      <c r="AA28">
        <v>1.0130036783026919</v>
      </c>
      <c r="AB28">
        <v>0.9941987494854857</v>
      </c>
      <c r="AC28">
        <v>1.0321642959074804</v>
      </c>
      <c r="AT28">
        <v>0.3922823347902995</v>
      </c>
      <c r="AU28">
        <v>1</v>
      </c>
      <c r="AV28">
        <v>0</v>
      </c>
      <c r="AW28">
        <v>16</v>
      </c>
      <c r="AX28">
        <v>8</v>
      </c>
      <c r="AY28">
        <v>0.70370370370370372</v>
      </c>
      <c r="AZ28">
        <v>0.91666666666666663</v>
      </c>
      <c r="BA28">
        <v>0</v>
      </c>
    </row>
    <row r="29" spans="1:53" x14ac:dyDescent="0.45">
      <c r="A29">
        <v>8.1</v>
      </c>
      <c r="B29">
        <v>58</v>
      </c>
      <c r="C29">
        <v>0.44700000000000001</v>
      </c>
      <c r="D29">
        <v>20</v>
      </c>
      <c r="E29">
        <v>4</v>
      </c>
      <c r="F29">
        <v>0</v>
      </c>
      <c r="G29">
        <v>43</v>
      </c>
      <c r="H29">
        <v>10</v>
      </c>
      <c r="I29">
        <v>0</v>
      </c>
      <c r="J29">
        <v>184</v>
      </c>
      <c r="K29">
        <v>1</v>
      </c>
      <c r="L29">
        <v>0</v>
      </c>
      <c r="M29">
        <v>1</v>
      </c>
      <c r="N29">
        <v>1</v>
      </c>
      <c r="O29">
        <v>0.75677738370155812</v>
      </c>
      <c r="P29">
        <v>0.75677738370155812</v>
      </c>
      <c r="Q29">
        <v>0.24322261629844188</v>
      </c>
      <c r="R29">
        <v>-0.27868614580628492</v>
      </c>
      <c r="S29">
        <v>100</v>
      </c>
      <c r="T29">
        <v>0.32139255418652796</v>
      </c>
      <c r="V29" t="s">
        <v>46</v>
      </c>
      <c r="W29">
        <v>0.37206242947262586</v>
      </c>
      <c r="X29">
        <v>0.15677745733093243</v>
      </c>
      <c r="Y29">
        <v>5.6320227687478894</v>
      </c>
      <c r="Z29">
        <v>1.7635270207667735E-2</v>
      </c>
      <c r="AA29">
        <v>1.4507235463720902</v>
      </c>
      <c r="AB29">
        <v>1.0669288198131317</v>
      </c>
      <c r="AC29">
        <v>1.9725765851624728</v>
      </c>
      <c r="AT29">
        <v>0.40464657858435737</v>
      </c>
      <c r="AU29">
        <v>0</v>
      </c>
      <c r="AV29">
        <v>1</v>
      </c>
      <c r="AW29">
        <v>16</v>
      </c>
      <c r="AX29">
        <v>9</v>
      </c>
      <c r="AY29">
        <v>0.70370370370370372</v>
      </c>
      <c r="AZ29">
        <v>0.90625</v>
      </c>
      <c r="BA29">
        <v>0</v>
      </c>
    </row>
    <row r="30" spans="1:53" x14ac:dyDescent="0.45">
      <c r="A30">
        <v>8.1</v>
      </c>
      <c r="B30">
        <v>79</v>
      </c>
      <c r="C30">
        <v>0.54600000000000004</v>
      </c>
      <c r="D30">
        <v>122</v>
      </c>
      <c r="E30">
        <v>4</v>
      </c>
      <c r="F30">
        <v>0</v>
      </c>
      <c r="G30">
        <v>56</v>
      </c>
      <c r="H30">
        <v>3</v>
      </c>
      <c r="I30">
        <v>0</v>
      </c>
      <c r="J30">
        <v>170</v>
      </c>
      <c r="K30">
        <v>1</v>
      </c>
      <c r="L30">
        <v>0</v>
      </c>
      <c r="M30">
        <v>1</v>
      </c>
      <c r="N30">
        <v>1</v>
      </c>
      <c r="O30">
        <v>0.58584410627558337</v>
      </c>
      <c r="P30">
        <v>0.58584410627558337</v>
      </c>
      <c r="Q30">
        <v>0.41415589372441663</v>
      </c>
      <c r="R30">
        <v>-0.53470155504389227</v>
      </c>
      <c r="S30">
        <v>100</v>
      </c>
      <c r="T30">
        <v>0.70693873897161996</v>
      </c>
      <c r="V30" s="124" t="s">
        <v>49</v>
      </c>
      <c r="W30" s="124">
        <v>-0.63202807524991811</v>
      </c>
      <c r="X30" s="124">
        <v>0.48082930228757276</v>
      </c>
      <c r="Y30" s="124">
        <v>1.72778973113128</v>
      </c>
      <c r="Z30" s="124">
        <v>0.18869341560408873</v>
      </c>
      <c r="AA30" s="124">
        <v>0.53151275931568909</v>
      </c>
      <c r="AB30" s="124">
        <v>0.20712429842538463</v>
      </c>
      <c r="AC30" s="124">
        <v>1.363943368610365</v>
      </c>
      <c r="AT30">
        <v>0.41077142291413243</v>
      </c>
      <c r="AU30">
        <v>0</v>
      </c>
      <c r="AV30">
        <v>1</v>
      </c>
      <c r="AW30">
        <v>16</v>
      </c>
      <c r="AX30">
        <v>10</v>
      </c>
      <c r="AY30">
        <v>0.70370370370370372</v>
      </c>
      <c r="AZ30">
        <v>0.89583333333333337</v>
      </c>
      <c r="BA30">
        <v>0</v>
      </c>
    </row>
    <row r="31" spans="1:53" x14ac:dyDescent="0.45">
      <c r="A31">
        <v>8.1999999999999993</v>
      </c>
      <c r="B31">
        <v>49</v>
      </c>
      <c r="C31">
        <v>0.85199999999999998</v>
      </c>
      <c r="D31">
        <v>102</v>
      </c>
      <c r="E31">
        <v>3</v>
      </c>
      <c r="F31">
        <v>0</v>
      </c>
      <c r="G31">
        <v>37</v>
      </c>
      <c r="H31">
        <v>9</v>
      </c>
      <c r="I31">
        <v>0</v>
      </c>
      <c r="J31">
        <v>168</v>
      </c>
      <c r="K31">
        <v>1</v>
      </c>
      <c r="L31">
        <v>0</v>
      </c>
      <c r="M31">
        <v>1</v>
      </c>
      <c r="N31">
        <v>1</v>
      </c>
      <c r="O31">
        <v>0.734455198507595</v>
      </c>
      <c r="P31">
        <v>0.734455198507595</v>
      </c>
      <c r="Q31">
        <v>0.265544801492405</v>
      </c>
      <c r="R31">
        <v>-0.30862628113377938</v>
      </c>
      <c r="S31">
        <v>100</v>
      </c>
      <c r="T31">
        <v>0.36155343720350697</v>
      </c>
      <c r="V31" t="s">
        <v>50</v>
      </c>
      <c r="W31">
        <v>-0.10670428808156794</v>
      </c>
      <c r="X31">
        <v>3.355217981457722E-2</v>
      </c>
      <c r="Y31">
        <v>10.113984039140199</v>
      </c>
      <c r="Z31">
        <v>1.4714852621207728E-3</v>
      </c>
      <c r="AA31">
        <v>0.8987914170307294</v>
      </c>
      <c r="AB31">
        <v>0.84158744752671755</v>
      </c>
      <c r="AC31">
        <v>0.95988362671302896</v>
      </c>
      <c r="AT31">
        <v>0.42205787299095682</v>
      </c>
      <c r="AU31">
        <v>0</v>
      </c>
      <c r="AV31">
        <v>1</v>
      </c>
      <c r="AW31">
        <v>16</v>
      </c>
      <c r="AX31">
        <v>11</v>
      </c>
      <c r="AY31">
        <v>0.70370370370370372</v>
      </c>
      <c r="AZ31">
        <v>0.88541666666666663</v>
      </c>
      <c r="BA31">
        <v>1.6396604938271678E-2</v>
      </c>
    </row>
    <row r="32" spans="1:53" x14ac:dyDescent="0.45">
      <c r="A32">
        <v>8.3000000000000007</v>
      </c>
      <c r="B32">
        <v>49</v>
      </c>
      <c r="C32">
        <v>0.124</v>
      </c>
      <c r="D32">
        <v>77</v>
      </c>
      <c r="E32">
        <v>3</v>
      </c>
      <c r="F32">
        <v>0</v>
      </c>
      <c r="G32">
        <v>29</v>
      </c>
      <c r="H32">
        <v>10</v>
      </c>
      <c r="I32">
        <v>1</v>
      </c>
      <c r="J32">
        <v>175</v>
      </c>
      <c r="K32">
        <v>0</v>
      </c>
      <c r="L32">
        <v>1</v>
      </c>
      <c r="M32">
        <v>1</v>
      </c>
      <c r="N32">
        <v>0</v>
      </c>
      <c r="O32">
        <v>0.53565376145208821</v>
      </c>
      <c r="P32">
        <v>0.53565376145208821</v>
      </c>
      <c r="Q32">
        <v>0.46434623854791179</v>
      </c>
      <c r="R32">
        <v>-0.76712480126043858</v>
      </c>
      <c r="S32">
        <v>0</v>
      </c>
      <c r="T32">
        <v>1.1535654151677139</v>
      </c>
      <c r="V32" t="s">
        <v>51</v>
      </c>
      <c r="W32">
        <v>0.13608764400664836</v>
      </c>
      <c r="X32">
        <v>6.9531525435299488E-2</v>
      </c>
      <c r="Y32">
        <v>3.8306623768160182</v>
      </c>
      <c r="Z32">
        <v>5.0323042008940985E-2</v>
      </c>
      <c r="AA32">
        <v>1.145782310146751</v>
      </c>
      <c r="AB32">
        <v>0.99980837672541611</v>
      </c>
      <c r="AC32">
        <v>1.3130687167724873</v>
      </c>
      <c r="AT32">
        <v>0.43151247659266645</v>
      </c>
      <c r="AU32">
        <v>1</v>
      </c>
      <c r="AV32">
        <v>0</v>
      </c>
      <c r="AW32">
        <v>17</v>
      </c>
      <c r="AX32">
        <v>11</v>
      </c>
      <c r="AY32">
        <v>0.68518518518518512</v>
      </c>
      <c r="AZ32">
        <v>0.88541666666666663</v>
      </c>
      <c r="BA32">
        <v>1.639660493827148E-2</v>
      </c>
    </row>
    <row r="33" spans="1:53" x14ac:dyDescent="0.45">
      <c r="A33">
        <v>8.4</v>
      </c>
      <c r="B33">
        <v>47</v>
      </c>
      <c r="C33">
        <v>1.512</v>
      </c>
      <c r="D33">
        <v>73</v>
      </c>
      <c r="E33">
        <v>0</v>
      </c>
      <c r="F33">
        <v>1</v>
      </c>
      <c r="G33">
        <v>31</v>
      </c>
      <c r="H33">
        <v>7</v>
      </c>
      <c r="I33">
        <v>1</v>
      </c>
      <c r="J33">
        <v>180</v>
      </c>
      <c r="K33">
        <v>0</v>
      </c>
      <c r="L33">
        <v>1</v>
      </c>
      <c r="M33">
        <v>1</v>
      </c>
      <c r="N33">
        <v>0</v>
      </c>
      <c r="O33">
        <v>0.25239328255936155</v>
      </c>
      <c r="P33">
        <v>0.25239328255936155</v>
      </c>
      <c r="Q33">
        <v>0.74760671744063845</v>
      </c>
      <c r="R33">
        <v>-0.29087821810048936</v>
      </c>
      <c r="S33">
        <v>100</v>
      </c>
      <c r="T33">
        <v>0.33760167835758126</v>
      </c>
      <c r="V33" t="s">
        <v>55</v>
      </c>
      <c r="W33">
        <v>-1.4641707570514748</v>
      </c>
      <c r="X33">
        <v>0.52102140113172646</v>
      </c>
      <c r="Y33">
        <v>7.8971853740505882</v>
      </c>
      <c r="Z33">
        <v>4.9511780982624551E-3</v>
      </c>
      <c r="AA33">
        <v>0.23126969074396961</v>
      </c>
      <c r="AB33">
        <v>8.3296067613533642E-2</v>
      </c>
      <c r="AC33">
        <v>0.64211518489645003</v>
      </c>
      <c r="AT33">
        <v>0.43929542684355577</v>
      </c>
      <c r="AU33">
        <v>1</v>
      </c>
      <c r="AV33">
        <v>0</v>
      </c>
      <c r="AW33">
        <v>18</v>
      </c>
      <c r="AX33">
        <v>11</v>
      </c>
      <c r="AY33">
        <v>0.66666666666666674</v>
      </c>
      <c r="AZ33">
        <v>0.88541666666666663</v>
      </c>
      <c r="BA33">
        <v>1.6396604938271678E-2</v>
      </c>
    </row>
    <row r="34" spans="1:53" x14ac:dyDescent="0.45">
      <c r="A34">
        <v>8.4</v>
      </c>
      <c r="B34">
        <v>56</v>
      </c>
      <c r="C34">
        <v>3.9E-2</v>
      </c>
      <c r="D34">
        <v>128</v>
      </c>
      <c r="E34">
        <v>1</v>
      </c>
      <c r="F34">
        <v>1</v>
      </c>
      <c r="G34">
        <v>43</v>
      </c>
      <c r="H34">
        <v>6</v>
      </c>
      <c r="I34">
        <v>0</v>
      </c>
      <c r="J34">
        <v>172</v>
      </c>
      <c r="K34">
        <v>0</v>
      </c>
      <c r="L34">
        <v>1</v>
      </c>
      <c r="M34">
        <v>1</v>
      </c>
      <c r="N34">
        <v>0</v>
      </c>
      <c r="O34">
        <v>0.25457629729006465</v>
      </c>
      <c r="P34">
        <v>0.25457629729006465</v>
      </c>
      <c r="Q34">
        <v>0.7454237027099353</v>
      </c>
      <c r="R34">
        <v>-0.2938024937976092</v>
      </c>
      <c r="S34">
        <v>100</v>
      </c>
      <c r="T34">
        <v>0.34151891919262894</v>
      </c>
      <c r="V34" t="s">
        <v>57</v>
      </c>
      <c r="W34">
        <v>6.8000039947678281E-2</v>
      </c>
      <c r="X34">
        <v>4.6319045385252909E-2</v>
      </c>
      <c r="Y34">
        <v>2.1552573522691865</v>
      </c>
      <c r="Z34">
        <v>0.14208263545255945</v>
      </c>
      <c r="AA34">
        <v>1.0703653512373843</v>
      </c>
      <c r="AB34">
        <v>0.97747396592148506</v>
      </c>
      <c r="AC34">
        <v>1.1720843982268834</v>
      </c>
      <c r="AT34">
        <v>0.44304848566960292</v>
      </c>
      <c r="AU34">
        <v>1</v>
      </c>
      <c r="AV34">
        <v>0</v>
      </c>
      <c r="AW34">
        <v>19</v>
      </c>
      <c r="AX34">
        <v>11</v>
      </c>
      <c r="AY34">
        <v>0.64814814814814814</v>
      </c>
      <c r="AZ34">
        <v>0.88541666666666663</v>
      </c>
      <c r="BA34">
        <v>1.6396604938271577E-2</v>
      </c>
    </row>
    <row r="35" spans="1:53" x14ac:dyDescent="0.45">
      <c r="A35">
        <v>8.5</v>
      </c>
      <c r="B35">
        <v>53</v>
      </c>
      <c r="C35">
        <v>0.56799999999999995</v>
      </c>
      <c r="D35">
        <v>125</v>
      </c>
      <c r="E35">
        <v>3</v>
      </c>
      <c r="F35">
        <v>0</v>
      </c>
      <c r="G35">
        <v>44</v>
      </c>
      <c r="H35">
        <v>8</v>
      </c>
      <c r="I35">
        <v>0</v>
      </c>
      <c r="J35">
        <v>167</v>
      </c>
      <c r="K35">
        <v>0</v>
      </c>
      <c r="L35">
        <v>1</v>
      </c>
      <c r="M35">
        <v>1</v>
      </c>
      <c r="N35">
        <v>0</v>
      </c>
      <c r="O35">
        <v>0.56817731755227496</v>
      </c>
      <c r="P35">
        <v>0.56817731755227496</v>
      </c>
      <c r="Q35">
        <v>0.43182268244772504</v>
      </c>
      <c r="R35">
        <v>-0.83974023229561356</v>
      </c>
      <c r="S35">
        <v>0</v>
      </c>
      <c r="T35">
        <v>1.3157653375956149</v>
      </c>
      <c r="AT35">
        <v>0.46397095815989348</v>
      </c>
      <c r="AU35">
        <v>1</v>
      </c>
      <c r="AV35">
        <v>0</v>
      </c>
      <c r="AW35">
        <v>20</v>
      </c>
      <c r="AX35">
        <v>11</v>
      </c>
      <c r="AY35">
        <v>0.62962962962962965</v>
      </c>
      <c r="AZ35">
        <v>0.88541666666666663</v>
      </c>
      <c r="BA35">
        <v>1.6396604938271577E-2</v>
      </c>
    </row>
    <row r="36" spans="1:53" x14ac:dyDescent="0.45">
      <c r="A36">
        <v>8.6</v>
      </c>
      <c r="B36">
        <v>48</v>
      </c>
      <c r="C36">
        <v>1.6439999999999999</v>
      </c>
      <c r="D36">
        <v>60</v>
      </c>
      <c r="E36">
        <v>3</v>
      </c>
      <c r="F36">
        <v>1</v>
      </c>
      <c r="G36">
        <v>34</v>
      </c>
      <c r="H36">
        <v>19</v>
      </c>
      <c r="I36">
        <v>1</v>
      </c>
      <c r="J36">
        <v>180</v>
      </c>
      <c r="K36">
        <v>0</v>
      </c>
      <c r="L36">
        <v>1</v>
      </c>
      <c r="M36">
        <v>1</v>
      </c>
      <c r="N36">
        <v>0</v>
      </c>
      <c r="O36">
        <v>0.77851510435289484</v>
      </c>
      <c r="P36">
        <v>0.77851510435289484</v>
      </c>
      <c r="Q36">
        <v>0.22148489564710516</v>
      </c>
      <c r="R36">
        <v>-1.5074008830315304</v>
      </c>
      <c r="S36">
        <v>0</v>
      </c>
      <c r="T36">
        <v>3.5149805682158721</v>
      </c>
      <c r="V36" s="140" t="s">
        <v>197</v>
      </c>
      <c r="W36" s="140"/>
      <c r="AT36">
        <v>0.4679415685278549</v>
      </c>
      <c r="AU36">
        <v>1</v>
      </c>
      <c r="AV36">
        <v>0</v>
      </c>
      <c r="AW36">
        <v>21</v>
      </c>
      <c r="AX36">
        <v>11</v>
      </c>
      <c r="AY36">
        <v>0.61111111111111116</v>
      </c>
      <c r="AZ36">
        <v>0.88541666666666663</v>
      </c>
      <c r="BA36">
        <v>1.6396604938271678E-2</v>
      </c>
    </row>
    <row r="37" spans="1:53" x14ac:dyDescent="0.45">
      <c r="A37">
        <v>8.6999999999999993</v>
      </c>
      <c r="B37">
        <v>51</v>
      </c>
      <c r="C37">
        <v>0.18</v>
      </c>
      <c r="D37">
        <v>84</v>
      </c>
      <c r="E37">
        <v>4</v>
      </c>
      <c r="F37">
        <v>1</v>
      </c>
      <c r="G37">
        <v>40</v>
      </c>
      <c r="H37">
        <v>8</v>
      </c>
      <c r="I37">
        <v>1</v>
      </c>
      <c r="J37">
        <v>180</v>
      </c>
      <c r="K37">
        <v>1</v>
      </c>
      <c r="L37">
        <v>0</v>
      </c>
      <c r="M37">
        <v>1</v>
      </c>
      <c r="N37">
        <v>1</v>
      </c>
      <c r="O37">
        <v>0.24643547162104598</v>
      </c>
      <c r="P37">
        <v>0.24643547162104598</v>
      </c>
      <c r="Q37">
        <v>0.75356452837895405</v>
      </c>
      <c r="R37">
        <v>-1.4006550981829486</v>
      </c>
      <c r="S37">
        <v>0</v>
      </c>
      <c r="T37">
        <v>3.0578573913163822</v>
      </c>
      <c r="AT37">
        <v>0.47600768065026178</v>
      </c>
      <c r="AU37">
        <v>1</v>
      </c>
      <c r="AV37">
        <v>0</v>
      </c>
      <c r="AW37">
        <v>22</v>
      </c>
      <c r="AX37">
        <v>11</v>
      </c>
      <c r="AY37">
        <v>0.59259259259259256</v>
      </c>
      <c r="AZ37">
        <v>0.88541666666666663</v>
      </c>
      <c r="BA37">
        <v>1.6396604938271577E-2</v>
      </c>
    </row>
    <row r="38" spans="1:53" x14ac:dyDescent="0.45">
      <c r="A38">
        <v>8.6999999999999993</v>
      </c>
      <c r="B38">
        <v>53</v>
      </c>
      <c r="C38">
        <v>1.2</v>
      </c>
      <c r="D38">
        <v>83</v>
      </c>
      <c r="E38">
        <v>2</v>
      </c>
      <c r="F38">
        <v>1</v>
      </c>
      <c r="G38">
        <v>33</v>
      </c>
      <c r="H38">
        <v>8</v>
      </c>
      <c r="I38">
        <v>1</v>
      </c>
      <c r="J38">
        <v>179</v>
      </c>
      <c r="K38">
        <v>1</v>
      </c>
      <c r="L38">
        <v>0</v>
      </c>
      <c r="M38">
        <v>1</v>
      </c>
      <c r="N38">
        <v>1</v>
      </c>
      <c r="O38">
        <v>0.41077142291413243</v>
      </c>
      <c r="P38">
        <v>0.41077142291413243</v>
      </c>
      <c r="Q38">
        <v>0.58922857708586762</v>
      </c>
      <c r="R38">
        <v>-0.8897183678213284</v>
      </c>
      <c r="S38">
        <v>0</v>
      </c>
      <c r="T38">
        <v>1.4344439369849735</v>
      </c>
      <c r="AT38">
        <v>0.48608472465311825</v>
      </c>
      <c r="AU38">
        <v>1</v>
      </c>
      <c r="AV38">
        <v>0</v>
      </c>
      <c r="AW38">
        <v>23</v>
      </c>
      <c r="AX38">
        <v>11</v>
      </c>
      <c r="AY38">
        <v>0.57407407407407407</v>
      </c>
      <c r="AZ38">
        <v>0.88541666666666663</v>
      </c>
      <c r="BA38">
        <v>1.6396604938271577E-2</v>
      </c>
    </row>
    <row r="39" spans="1:53" x14ac:dyDescent="0.45">
      <c r="A39">
        <v>8.6999999999999993</v>
      </c>
      <c r="B39">
        <v>53</v>
      </c>
      <c r="C39">
        <v>2.8719999999999999</v>
      </c>
      <c r="D39">
        <v>144</v>
      </c>
      <c r="E39">
        <v>6</v>
      </c>
      <c r="F39">
        <v>1</v>
      </c>
      <c r="G39">
        <v>35</v>
      </c>
      <c r="H39">
        <v>4</v>
      </c>
      <c r="I39">
        <v>0</v>
      </c>
      <c r="J39">
        <v>171</v>
      </c>
      <c r="K39">
        <v>1</v>
      </c>
      <c r="L39">
        <v>0</v>
      </c>
      <c r="M39">
        <v>1</v>
      </c>
      <c r="N39">
        <v>1</v>
      </c>
      <c r="O39">
        <v>0.96348270337114528</v>
      </c>
      <c r="P39">
        <v>0.96348270337114528</v>
      </c>
      <c r="Q39">
        <v>3.6517296628854723E-2</v>
      </c>
      <c r="R39">
        <v>-3.7200743161042403E-2</v>
      </c>
      <c r="S39">
        <v>100</v>
      </c>
      <c r="T39">
        <v>3.7901351525132479E-2</v>
      </c>
      <c r="AT39">
        <v>0.48615442166814798</v>
      </c>
      <c r="AU39">
        <v>1</v>
      </c>
      <c r="AV39">
        <v>0</v>
      </c>
      <c r="AW39">
        <v>24</v>
      </c>
      <c r="AX39">
        <v>11</v>
      </c>
      <c r="AY39">
        <v>0.55555555555555558</v>
      </c>
      <c r="AZ39">
        <v>0.88541666666666663</v>
      </c>
      <c r="BA39">
        <v>0</v>
      </c>
    </row>
    <row r="40" spans="1:53" x14ac:dyDescent="0.45">
      <c r="A40">
        <v>8.8000000000000007</v>
      </c>
      <c r="B40">
        <v>56</v>
      </c>
      <c r="C40">
        <v>0.496</v>
      </c>
      <c r="D40">
        <v>86</v>
      </c>
      <c r="E40">
        <v>3</v>
      </c>
      <c r="F40">
        <v>0</v>
      </c>
      <c r="G40">
        <v>54</v>
      </c>
      <c r="H40">
        <v>8</v>
      </c>
      <c r="I40">
        <v>0</v>
      </c>
      <c r="J40">
        <v>179</v>
      </c>
      <c r="K40">
        <v>0</v>
      </c>
      <c r="L40">
        <v>1</v>
      </c>
      <c r="M40">
        <v>1</v>
      </c>
      <c r="N40">
        <v>0</v>
      </c>
      <c r="O40">
        <v>0.38434048187579722</v>
      </c>
      <c r="P40">
        <v>0.38434048187579722</v>
      </c>
      <c r="Q40">
        <v>0.61565951812420283</v>
      </c>
      <c r="R40">
        <v>-0.48506119857818364</v>
      </c>
      <c r="S40">
        <v>100</v>
      </c>
      <c r="T40">
        <v>0.6242744090870378</v>
      </c>
      <c r="AT40">
        <v>0.49252144440860174</v>
      </c>
      <c r="AU40">
        <v>0</v>
      </c>
      <c r="AV40">
        <v>1</v>
      </c>
      <c r="AW40">
        <v>24</v>
      </c>
      <c r="AX40">
        <v>12</v>
      </c>
      <c r="AY40">
        <v>0.55555555555555558</v>
      </c>
      <c r="AZ40">
        <v>0.875</v>
      </c>
      <c r="BA40">
        <v>1.6203703703703776E-2</v>
      </c>
    </row>
    <row r="41" spans="1:53" x14ac:dyDescent="0.45">
      <c r="A41">
        <v>8.8000000000000007</v>
      </c>
      <c r="B41">
        <v>58</v>
      </c>
      <c r="C41">
        <v>0.86399999999999999</v>
      </c>
      <c r="D41">
        <v>129</v>
      </c>
      <c r="E41">
        <v>4</v>
      </c>
      <c r="F41">
        <v>0</v>
      </c>
      <c r="G41">
        <v>61</v>
      </c>
      <c r="H41">
        <v>8</v>
      </c>
      <c r="I41">
        <v>0</v>
      </c>
      <c r="J41">
        <v>168</v>
      </c>
      <c r="K41">
        <v>1</v>
      </c>
      <c r="L41">
        <v>0</v>
      </c>
      <c r="M41">
        <v>1</v>
      </c>
      <c r="N41">
        <v>1</v>
      </c>
      <c r="O41">
        <v>0.33864642660775052</v>
      </c>
      <c r="P41">
        <v>0.33864642660775052</v>
      </c>
      <c r="Q41">
        <v>0.66135357339224954</v>
      </c>
      <c r="R41">
        <v>-1.0827987052512484</v>
      </c>
      <c r="S41">
        <v>0</v>
      </c>
      <c r="T41">
        <v>1.9529323844255009</v>
      </c>
      <c r="AT41">
        <v>0.4964732162336733</v>
      </c>
      <c r="AU41">
        <v>1</v>
      </c>
      <c r="AV41">
        <v>0</v>
      </c>
      <c r="AW41">
        <v>25</v>
      </c>
      <c r="AX41">
        <v>12</v>
      </c>
      <c r="AY41">
        <v>0.53703703703703698</v>
      </c>
      <c r="AZ41">
        <v>0.875</v>
      </c>
      <c r="BA41">
        <v>1.6203703703703581E-2</v>
      </c>
    </row>
    <row r="42" spans="1:53" x14ac:dyDescent="0.45">
      <c r="A42">
        <v>8.9</v>
      </c>
      <c r="B42">
        <v>39</v>
      </c>
      <c r="C42">
        <v>7.1999999999999995E-2</v>
      </c>
      <c r="D42">
        <v>116</v>
      </c>
      <c r="E42">
        <v>7</v>
      </c>
      <c r="F42">
        <v>1</v>
      </c>
      <c r="G42">
        <v>44</v>
      </c>
      <c r="H42">
        <v>16</v>
      </c>
      <c r="I42">
        <v>1</v>
      </c>
      <c r="J42">
        <v>170</v>
      </c>
      <c r="K42">
        <v>1</v>
      </c>
      <c r="L42">
        <v>0</v>
      </c>
      <c r="M42">
        <v>1</v>
      </c>
      <c r="N42">
        <v>1</v>
      </c>
      <c r="O42">
        <v>0.40464657858435737</v>
      </c>
      <c r="P42">
        <v>0.40464657858435737</v>
      </c>
      <c r="Q42">
        <v>0.59535342141564263</v>
      </c>
      <c r="R42">
        <v>-0.90474123832303377</v>
      </c>
      <c r="S42">
        <v>0</v>
      </c>
      <c r="T42">
        <v>1.4712923645578984</v>
      </c>
      <c r="AT42">
        <v>0.5021463819889378</v>
      </c>
      <c r="AU42">
        <v>1</v>
      </c>
      <c r="AV42">
        <v>0</v>
      </c>
      <c r="AW42">
        <v>26</v>
      </c>
      <c r="AX42">
        <v>12</v>
      </c>
      <c r="AY42">
        <v>0.5185185185185186</v>
      </c>
      <c r="AZ42">
        <v>0.875</v>
      </c>
      <c r="BA42">
        <v>1.6203703703703776E-2</v>
      </c>
    </row>
    <row r="43" spans="1:53" x14ac:dyDescent="0.45">
      <c r="A43">
        <v>9</v>
      </c>
      <c r="B43">
        <v>39</v>
      </c>
      <c r="C43">
        <v>0.10299999999999999</v>
      </c>
      <c r="D43">
        <v>89</v>
      </c>
      <c r="E43">
        <v>5</v>
      </c>
      <c r="F43">
        <v>0</v>
      </c>
      <c r="G43">
        <v>40</v>
      </c>
      <c r="H43">
        <v>20</v>
      </c>
      <c r="I43">
        <v>1</v>
      </c>
      <c r="J43">
        <v>176</v>
      </c>
      <c r="K43">
        <v>1</v>
      </c>
      <c r="L43">
        <v>0</v>
      </c>
      <c r="M43">
        <v>1</v>
      </c>
      <c r="N43">
        <v>1</v>
      </c>
      <c r="O43">
        <v>0.62747863020410866</v>
      </c>
      <c r="P43">
        <v>0.62747863020410866</v>
      </c>
      <c r="Q43">
        <v>0.37252136979589134</v>
      </c>
      <c r="R43">
        <v>-0.46604566400771785</v>
      </c>
      <c r="S43">
        <v>100</v>
      </c>
      <c r="T43">
        <v>0.59367977149232343</v>
      </c>
      <c r="AT43">
        <v>0.51451717763163785</v>
      </c>
      <c r="AU43">
        <v>1</v>
      </c>
      <c r="AV43">
        <v>0</v>
      </c>
      <c r="AW43">
        <v>27</v>
      </c>
      <c r="AX43">
        <v>12</v>
      </c>
      <c r="AY43">
        <v>0.5</v>
      </c>
      <c r="AZ43">
        <v>0.875</v>
      </c>
      <c r="BA43">
        <v>1.6203703703703679E-2</v>
      </c>
    </row>
    <row r="44" spans="1:53" x14ac:dyDescent="0.45">
      <c r="A44">
        <v>9</v>
      </c>
      <c r="B44">
        <v>48</v>
      </c>
      <c r="C44">
        <v>0.183</v>
      </c>
      <c r="D44">
        <v>85</v>
      </c>
      <c r="E44">
        <v>4</v>
      </c>
      <c r="F44">
        <v>0</v>
      </c>
      <c r="G44">
        <v>37</v>
      </c>
      <c r="H44">
        <v>11</v>
      </c>
      <c r="I44">
        <v>0</v>
      </c>
      <c r="J44">
        <v>178</v>
      </c>
      <c r="K44">
        <v>1</v>
      </c>
      <c r="L44">
        <v>0</v>
      </c>
      <c r="M44">
        <v>1</v>
      </c>
      <c r="N44">
        <v>1</v>
      </c>
      <c r="O44">
        <v>0.7905357100813315</v>
      </c>
      <c r="P44">
        <v>0.7905357100813315</v>
      </c>
      <c r="Q44">
        <v>0.2094642899186685</v>
      </c>
      <c r="R44">
        <v>-0.23504444930949661</v>
      </c>
      <c r="S44">
        <v>100</v>
      </c>
      <c r="T44">
        <v>0.26496499430382281</v>
      </c>
      <c r="AT44">
        <v>0.52156010973454003</v>
      </c>
      <c r="AU44">
        <v>1</v>
      </c>
      <c r="AV44">
        <v>0</v>
      </c>
      <c r="AW44">
        <v>28</v>
      </c>
      <c r="AX44">
        <v>12</v>
      </c>
      <c r="AY44">
        <v>0.48148148148148151</v>
      </c>
      <c r="AZ44">
        <v>0.875</v>
      </c>
      <c r="BA44">
        <v>0</v>
      </c>
    </row>
    <row r="45" spans="1:53" x14ac:dyDescent="0.45">
      <c r="A45">
        <v>9</v>
      </c>
      <c r="B45">
        <v>53</v>
      </c>
      <c r="C45">
        <v>0.84</v>
      </c>
      <c r="D45">
        <v>99</v>
      </c>
      <c r="E45">
        <v>3</v>
      </c>
      <c r="F45">
        <v>0</v>
      </c>
      <c r="G45">
        <v>36</v>
      </c>
      <c r="H45">
        <v>9</v>
      </c>
      <c r="I45">
        <v>1</v>
      </c>
      <c r="J45">
        <v>176</v>
      </c>
      <c r="K45">
        <v>1</v>
      </c>
      <c r="L45">
        <v>0</v>
      </c>
      <c r="M45">
        <v>1</v>
      </c>
      <c r="N45">
        <v>1</v>
      </c>
      <c r="O45">
        <v>0.52654151837203511</v>
      </c>
      <c r="P45">
        <v>0.52654151837203511</v>
      </c>
      <c r="Q45">
        <v>0.47345848162796489</v>
      </c>
      <c r="R45">
        <v>-0.64142509321037156</v>
      </c>
      <c r="S45">
        <v>100</v>
      </c>
      <c r="T45">
        <v>0.89918546801742671</v>
      </c>
      <c r="AT45">
        <v>0.52654151837203511</v>
      </c>
      <c r="AU45">
        <v>0</v>
      </c>
      <c r="AV45">
        <v>1</v>
      </c>
      <c r="AW45">
        <v>28</v>
      </c>
      <c r="AX45">
        <v>13</v>
      </c>
      <c r="AY45">
        <v>0.48148148148148151</v>
      </c>
      <c r="AZ45">
        <v>0.86458333333333337</v>
      </c>
      <c r="BA45">
        <v>1.6010802469135874E-2</v>
      </c>
    </row>
    <row r="46" spans="1:53" x14ac:dyDescent="0.45">
      <c r="A46">
        <v>9</v>
      </c>
      <c r="B46">
        <v>56</v>
      </c>
      <c r="C46">
        <v>1.4039999999999999</v>
      </c>
      <c r="D46">
        <v>69</v>
      </c>
      <c r="E46">
        <v>1</v>
      </c>
      <c r="F46">
        <v>0</v>
      </c>
      <c r="G46">
        <v>34</v>
      </c>
      <c r="H46">
        <v>8</v>
      </c>
      <c r="I46">
        <v>0</v>
      </c>
      <c r="J46">
        <v>181</v>
      </c>
      <c r="K46">
        <v>1</v>
      </c>
      <c r="L46">
        <v>0</v>
      </c>
      <c r="M46">
        <v>1</v>
      </c>
      <c r="N46">
        <v>1</v>
      </c>
      <c r="O46">
        <v>0.80507700740970622</v>
      </c>
      <c r="P46">
        <v>0.80507700740970622</v>
      </c>
      <c r="Q46">
        <v>0.19492299259029378</v>
      </c>
      <c r="R46">
        <v>-0.21681734476031453</v>
      </c>
      <c r="S46">
        <v>100</v>
      </c>
      <c r="T46">
        <v>0.24211720220087823</v>
      </c>
      <c r="AT46">
        <v>0.52745520694922932</v>
      </c>
      <c r="AU46">
        <v>1</v>
      </c>
      <c r="AV46">
        <v>0</v>
      </c>
      <c r="AW46">
        <v>29</v>
      </c>
      <c r="AX46">
        <v>13</v>
      </c>
      <c r="AY46">
        <v>0.46296296296296291</v>
      </c>
      <c r="AZ46">
        <v>0.86458333333333337</v>
      </c>
      <c r="BA46">
        <v>0</v>
      </c>
    </row>
    <row r="47" spans="1:53" x14ac:dyDescent="0.45">
      <c r="A47">
        <v>9.1</v>
      </c>
      <c r="B47">
        <v>44</v>
      </c>
      <c r="C47">
        <v>1.2270000000000001</v>
      </c>
      <c r="D47">
        <v>100</v>
      </c>
      <c r="E47">
        <v>5</v>
      </c>
      <c r="F47">
        <v>0</v>
      </c>
      <c r="G47">
        <v>37</v>
      </c>
      <c r="H47">
        <v>10</v>
      </c>
      <c r="I47">
        <v>0</v>
      </c>
      <c r="J47">
        <v>180</v>
      </c>
      <c r="K47">
        <v>1</v>
      </c>
      <c r="L47">
        <v>0</v>
      </c>
      <c r="M47">
        <v>1</v>
      </c>
      <c r="N47">
        <v>1</v>
      </c>
      <c r="O47">
        <v>0.91642629846172252</v>
      </c>
      <c r="P47">
        <v>0.91642629846172252</v>
      </c>
      <c r="Q47">
        <v>8.3573701538277478E-2</v>
      </c>
      <c r="R47">
        <v>-8.7273631235207497E-2</v>
      </c>
      <c r="S47">
        <v>100</v>
      </c>
      <c r="T47">
        <v>9.1195223967885944E-2</v>
      </c>
      <c r="AT47">
        <v>0.53142861180774714</v>
      </c>
      <c r="AU47">
        <v>0</v>
      </c>
      <c r="AV47">
        <v>1</v>
      </c>
      <c r="AW47">
        <v>29</v>
      </c>
      <c r="AX47">
        <v>14</v>
      </c>
      <c r="AY47">
        <v>0.46296296296296291</v>
      </c>
      <c r="AZ47">
        <v>0.85416666666666663</v>
      </c>
      <c r="BA47">
        <v>1.5817901234567874E-2</v>
      </c>
    </row>
    <row r="48" spans="1:53" x14ac:dyDescent="0.45">
      <c r="A48">
        <v>9.1</v>
      </c>
      <c r="B48">
        <v>62</v>
      </c>
      <c r="C48">
        <v>0.42399999999999999</v>
      </c>
      <c r="D48">
        <v>123</v>
      </c>
      <c r="E48">
        <v>2</v>
      </c>
      <c r="F48">
        <v>0</v>
      </c>
      <c r="G48">
        <v>49</v>
      </c>
      <c r="H48">
        <v>12</v>
      </c>
      <c r="I48">
        <v>1</v>
      </c>
      <c r="J48">
        <v>162</v>
      </c>
      <c r="K48">
        <v>0</v>
      </c>
      <c r="L48">
        <v>1</v>
      </c>
      <c r="M48">
        <v>1</v>
      </c>
      <c r="N48">
        <v>0</v>
      </c>
      <c r="O48">
        <v>0.14945461586881659</v>
      </c>
      <c r="P48">
        <v>0.14945461586881659</v>
      </c>
      <c r="Q48">
        <v>0.85054538413118341</v>
      </c>
      <c r="R48">
        <v>-0.16187750686363489</v>
      </c>
      <c r="S48">
        <v>100</v>
      </c>
      <c r="T48">
        <v>0.17571621533339077</v>
      </c>
      <c r="AT48">
        <v>0.53318355278894802</v>
      </c>
      <c r="AU48">
        <v>1</v>
      </c>
      <c r="AV48">
        <v>0</v>
      </c>
      <c r="AW48">
        <v>30</v>
      </c>
      <c r="AX48">
        <v>14</v>
      </c>
      <c r="AY48">
        <v>0.44444444444444442</v>
      </c>
      <c r="AZ48">
        <v>0.85416666666666663</v>
      </c>
      <c r="BA48">
        <v>1.5817901234567874E-2</v>
      </c>
    </row>
    <row r="49" spans="1:53" x14ac:dyDescent="0.45">
      <c r="A49">
        <v>9.1</v>
      </c>
      <c r="B49">
        <v>78</v>
      </c>
      <c r="C49">
        <v>1.6240000000000001</v>
      </c>
      <c r="D49">
        <v>148</v>
      </c>
      <c r="E49">
        <v>5</v>
      </c>
      <c r="F49">
        <v>0</v>
      </c>
      <c r="G49">
        <v>39</v>
      </c>
      <c r="H49">
        <v>11</v>
      </c>
      <c r="I49">
        <v>0</v>
      </c>
      <c r="J49">
        <v>175</v>
      </c>
      <c r="K49">
        <v>1</v>
      </c>
      <c r="L49">
        <v>0</v>
      </c>
      <c r="M49">
        <v>1</v>
      </c>
      <c r="N49">
        <v>1</v>
      </c>
      <c r="O49">
        <v>0.99086424293011477</v>
      </c>
      <c r="P49">
        <v>0.99086424293011477</v>
      </c>
      <c r="Q49">
        <v>9.1357570698852308E-3</v>
      </c>
      <c r="R49">
        <v>-9.1777440158359036E-3</v>
      </c>
      <c r="S49">
        <v>100</v>
      </c>
      <c r="T49">
        <v>9.219988646345342E-3</v>
      </c>
      <c r="AT49">
        <v>0.5339788047093762</v>
      </c>
      <c r="AU49">
        <v>1</v>
      </c>
      <c r="AV49">
        <v>0</v>
      </c>
      <c r="AW49">
        <v>31</v>
      </c>
      <c r="AX49">
        <v>14</v>
      </c>
      <c r="AY49">
        <v>0.42592592592592593</v>
      </c>
      <c r="AZ49">
        <v>0.85416666666666663</v>
      </c>
      <c r="BA49">
        <v>1.5817901234567874E-2</v>
      </c>
    </row>
    <row r="50" spans="1:53" x14ac:dyDescent="0.45">
      <c r="A50">
        <v>9.1999999999999993</v>
      </c>
      <c r="B50">
        <v>55</v>
      </c>
      <c r="C50">
        <v>6.5000000000000002E-2</v>
      </c>
      <c r="D50">
        <v>154</v>
      </c>
      <c r="E50">
        <v>3</v>
      </c>
      <c r="F50">
        <v>0</v>
      </c>
      <c r="G50">
        <v>42</v>
      </c>
      <c r="H50">
        <v>13</v>
      </c>
      <c r="I50">
        <v>1</v>
      </c>
      <c r="J50">
        <v>165</v>
      </c>
      <c r="K50">
        <v>0</v>
      </c>
      <c r="L50">
        <v>1</v>
      </c>
      <c r="M50">
        <v>1</v>
      </c>
      <c r="N50">
        <v>0</v>
      </c>
      <c r="O50">
        <v>0.36811935022799858</v>
      </c>
      <c r="P50">
        <v>0.36811935022799858</v>
      </c>
      <c r="Q50">
        <v>0.63188064977200142</v>
      </c>
      <c r="R50">
        <v>-0.45905474796626417</v>
      </c>
      <c r="S50">
        <v>100</v>
      </c>
      <c r="T50">
        <v>0.58257734330181721</v>
      </c>
      <c r="AT50">
        <v>0.53565376145208821</v>
      </c>
      <c r="AU50">
        <v>1</v>
      </c>
      <c r="AV50">
        <v>0</v>
      </c>
      <c r="AW50">
        <v>32</v>
      </c>
      <c r="AX50">
        <v>14</v>
      </c>
      <c r="AY50">
        <v>0.40740740740740744</v>
      </c>
      <c r="AZ50">
        <v>0.85416666666666663</v>
      </c>
      <c r="BA50">
        <v>0</v>
      </c>
    </row>
    <row r="51" spans="1:53" x14ac:dyDescent="0.45">
      <c r="A51">
        <v>9.3000000000000007</v>
      </c>
      <c r="B51">
        <v>55</v>
      </c>
      <c r="C51">
        <v>8.5000000000000006E-2</v>
      </c>
      <c r="D51">
        <v>125</v>
      </c>
      <c r="E51">
        <v>7</v>
      </c>
      <c r="F51">
        <v>0</v>
      </c>
      <c r="G51">
        <v>38</v>
      </c>
      <c r="H51">
        <v>4</v>
      </c>
      <c r="I51">
        <v>0</v>
      </c>
      <c r="J51">
        <v>169</v>
      </c>
      <c r="K51">
        <v>1</v>
      </c>
      <c r="L51">
        <v>0</v>
      </c>
      <c r="M51">
        <v>1</v>
      </c>
      <c r="N51">
        <v>1</v>
      </c>
      <c r="O51">
        <v>0.8165192606179309</v>
      </c>
      <c r="P51">
        <v>0.8165192606179309</v>
      </c>
      <c r="Q51">
        <v>0.1834807393820691</v>
      </c>
      <c r="R51">
        <v>-0.20270477760558814</v>
      </c>
      <c r="S51">
        <v>100</v>
      </c>
      <c r="T51">
        <v>0.2247108528012105</v>
      </c>
      <c r="AT51">
        <v>0.53984086112864993</v>
      </c>
      <c r="AU51">
        <v>0</v>
      </c>
      <c r="AV51">
        <v>1</v>
      </c>
      <c r="AW51">
        <v>32</v>
      </c>
      <c r="AX51">
        <v>15</v>
      </c>
      <c r="AY51">
        <v>0.40740740740740744</v>
      </c>
      <c r="AZ51">
        <v>0.84375</v>
      </c>
      <c r="BA51">
        <v>0</v>
      </c>
    </row>
    <row r="52" spans="1:53" x14ac:dyDescent="0.45">
      <c r="A52">
        <v>9.4</v>
      </c>
      <c r="B52">
        <v>44</v>
      </c>
      <c r="C52">
        <v>2.3239999999999998</v>
      </c>
      <c r="D52">
        <v>97</v>
      </c>
      <c r="E52">
        <v>2</v>
      </c>
      <c r="F52">
        <v>0</v>
      </c>
      <c r="G52">
        <v>49</v>
      </c>
      <c r="H52">
        <v>19</v>
      </c>
      <c r="I52">
        <v>1</v>
      </c>
      <c r="J52">
        <v>179</v>
      </c>
      <c r="K52">
        <v>1</v>
      </c>
      <c r="L52">
        <v>0</v>
      </c>
      <c r="M52">
        <v>1</v>
      </c>
      <c r="N52">
        <v>1</v>
      </c>
      <c r="O52">
        <v>0.58355205500271234</v>
      </c>
      <c r="P52">
        <v>0.58355205500271234</v>
      </c>
      <c r="Q52">
        <v>0.41644794499728766</v>
      </c>
      <c r="R52">
        <v>-0.53862161957618815</v>
      </c>
      <c r="S52">
        <v>100</v>
      </c>
      <c r="T52">
        <v>0.71364318131884918</v>
      </c>
      <c r="AT52">
        <v>0.54569777512945605</v>
      </c>
      <c r="AU52">
        <v>0</v>
      </c>
      <c r="AV52">
        <v>1</v>
      </c>
      <c r="AW52">
        <v>32</v>
      </c>
      <c r="AX52">
        <v>16</v>
      </c>
      <c r="AY52">
        <v>0.40740740740740744</v>
      </c>
      <c r="AZ52">
        <v>0.83333333333333337</v>
      </c>
      <c r="BA52">
        <v>0</v>
      </c>
    </row>
    <row r="53" spans="1:53" x14ac:dyDescent="0.45">
      <c r="A53">
        <v>9.4</v>
      </c>
      <c r="B53">
        <v>49</v>
      </c>
      <c r="C53">
        <v>1.248</v>
      </c>
      <c r="D53">
        <v>92</v>
      </c>
      <c r="E53">
        <v>2</v>
      </c>
      <c r="F53">
        <v>0</v>
      </c>
      <c r="G53">
        <v>53</v>
      </c>
      <c r="H53">
        <v>12</v>
      </c>
      <c r="I53">
        <v>0</v>
      </c>
      <c r="J53">
        <v>182</v>
      </c>
      <c r="K53">
        <v>0</v>
      </c>
      <c r="L53">
        <v>1</v>
      </c>
      <c r="M53">
        <v>1</v>
      </c>
      <c r="N53">
        <v>0</v>
      </c>
      <c r="O53">
        <v>0.51451717763163785</v>
      </c>
      <c r="P53">
        <v>0.51451717763163785</v>
      </c>
      <c r="Q53">
        <v>0.48548282236836215</v>
      </c>
      <c r="R53">
        <v>-0.72261137319829327</v>
      </c>
      <c r="S53">
        <v>0</v>
      </c>
      <c r="T53">
        <v>1.0598051134366311</v>
      </c>
      <c r="AT53">
        <v>0.54656862294646102</v>
      </c>
      <c r="AU53">
        <v>0</v>
      </c>
      <c r="AV53">
        <v>1</v>
      </c>
      <c r="AW53">
        <v>32</v>
      </c>
      <c r="AX53">
        <v>17</v>
      </c>
      <c r="AY53">
        <v>0.40740740740740744</v>
      </c>
      <c r="AZ53">
        <v>0.82291666666666663</v>
      </c>
      <c r="BA53">
        <v>0</v>
      </c>
    </row>
    <row r="54" spans="1:53" x14ac:dyDescent="0.45">
      <c r="A54">
        <v>9.4</v>
      </c>
      <c r="B54">
        <v>50</v>
      </c>
      <c r="C54">
        <v>1.5449999999999999</v>
      </c>
      <c r="D54">
        <v>102</v>
      </c>
      <c r="E54">
        <v>3</v>
      </c>
      <c r="F54">
        <v>0</v>
      </c>
      <c r="G54">
        <v>41</v>
      </c>
      <c r="H54">
        <v>10</v>
      </c>
      <c r="I54">
        <v>1</v>
      </c>
      <c r="J54">
        <v>169</v>
      </c>
      <c r="K54">
        <v>1</v>
      </c>
      <c r="L54">
        <v>0</v>
      </c>
      <c r="M54">
        <v>1</v>
      </c>
      <c r="N54">
        <v>1</v>
      </c>
      <c r="O54">
        <v>0.37396873590418778</v>
      </c>
      <c r="P54">
        <v>0.37396873590418778</v>
      </c>
      <c r="Q54">
        <v>0.62603126409581222</v>
      </c>
      <c r="R54">
        <v>-0.98358307890083496</v>
      </c>
      <c r="S54">
        <v>0</v>
      </c>
      <c r="T54">
        <v>1.6740203230684072</v>
      </c>
      <c r="AT54">
        <v>0.56705363582878421</v>
      </c>
      <c r="AU54">
        <v>0</v>
      </c>
      <c r="AV54">
        <v>1</v>
      </c>
      <c r="AW54">
        <v>32</v>
      </c>
      <c r="AX54">
        <v>18</v>
      </c>
      <c r="AY54">
        <v>0.40740740740740744</v>
      </c>
      <c r="AZ54">
        <v>0.8125</v>
      </c>
      <c r="BA54">
        <v>1.5046296296296363E-2</v>
      </c>
    </row>
    <row r="55" spans="1:53" x14ac:dyDescent="0.45">
      <c r="A55">
        <v>9.4</v>
      </c>
      <c r="B55">
        <v>55</v>
      </c>
      <c r="C55">
        <v>0.65500000000000003</v>
      </c>
      <c r="D55">
        <v>150</v>
      </c>
      <c r="E55">
        <v>3</v>
      </c>
      <c r="F55">
        <v>0</v>
      </c>
      <c r="G55">
        <v>37</v>
      </c>
      <c r="H55">
        <v>9</v>
      </c>
      <c r="I55">
        <v>0</v>
      </c>
      <c r="J55">
        <v>168</v>
      </c>
      <c r="K55">
        <v>1</v>
      </c>
      <c r="L55">
        <v>0</v>
      </c>
      <c r="M55">
        <v>1</v>
      </c>
      <c r="N55">
        <v>1</v>
      </c>
      <c r="O55">
        <v>0.80554347261298831</v>
      </c>
      <c r="P55">
        <v>0.80554347261298831</v>
      </c>
      <c r="Q55">
        <v>0.19445652738701169</v>
      </c>
      <c r="R55">
        <v>-0.21623810809704089</v>
      </c>
      <c r="S55">
        <v>100</v>
      </c>
      <c r="T55">
        <v>0.24139793071159987</v>
      </c>
      <c r="AT55">
        <v>0.56817731755227496</v>
      </c>
      <c r="AU55">
        <v>1</v>
      </c>
      <c r="AV55">
        <v>0</v>
      </c>
      <c r="AW55">
        <v>33</v>
      </c>
      <c r="AX55">
        <v>18</v>
      </c>
      <c r="AY55">
        <v>0.38888888888888884</v>
      </c>
      <c r="AZ55">
        <v>0.8125</v>
      </c>
      <c r="BA55">
        <v>0</v>
      </c>
    </row>
    <row r="56" spans="1:53" x14ac:dyDescent="0.45">
      <c r="A56">
        <v>9.5</v>
      </c>
      <c r="B56">
        <v>44</v>
      </c>
      <c r="C56">
        <v>0.19600000000000001</v>
      </c>
      <c r="D56">
        <v>49</v>
      </c>
      <c r="E56">
        <v>3</v>
      </c>
      <c r="F56">
        <v>0</v>
      </c>
      <c r="G56">
        <v>33</v>
      </c>
      <c r="H56">
        <v>12</v>
      </c>
      <c r="I56">
        <v>0</v>
      </c>
      <c r="J56">
        <v>189</v>
      </c>
      <c r="K56">
        <v>1</v>
      </c>
      <c r="L56">
        <v>0</v>
      </c>
      <c r="M56">
        <v>1</v>
      </c>
      <c r="N56">
        <v>1</v>
      </c>
      <c r="O56">
        <v>0.80762578783662631</v>
      </c>
      <c r="P56">
        <v>0.80762578783662631</v>
      </c>
      <c r="Q56">
        <v>0.19237421216337369</v>
      </c>
      <c r="R56">
        <v>-0.21365646160621637</v>
      </c>
      <c r="S56">
        <v>100</v>
      </c>
      <c r="T56">
        <v>0.23819721343802466</v>
      </c>
      <c r="AT56">
        <v>0.57731955540793356</v>
      </c>
      <c r="AU56">
        <v>0</v>
      </c>
      <c r="AV56">
        <v>1</v>
      </c>
      <c r="AW56">
        <v>33</v>
      </c>
      <c r="AX56">
        <v>19</v>
      </c>
      <c r="AY56">
        <v>0.38888888888888884</v>
      </c>
      <c r="AZ56">
        <v>0.80208333333333337</v>
      </c>
      <c r="BA56">
        <v>0</v>
      </c>
    </row>
    <row r="57" spans="1:53" x14ac:dyDescent="0.45">
      <c r="A57">
        <v>9.5</v>
      </c>
      <c r="B57">
        <v>53</v>
      </c>
      <c r="C57">
        <v>1.2949999999999999</v>
      </c>
      <c r="D57">
        <v>110</v>
      </c>
      <c r="E57">
        <v>1</v>
      </c>
      <c r="F57">
        <v>0</v>
      </c>
      <c r="G57">
        <v>40</v>
      </c>
      <c r="H57">
        <v>8</v>
      </c>
      <c r="I57">
        <v>1</v>
      </c>
      <c r="J57">
        <v>182</v>
      </c>
      <c r="K57">
        <v>1</v>
      </c>
      <c r="L57">
        <v>0</v>
      </c>
      <c r="M57">
        <v>1</v>
      </c>
      <c r="N57">
        <v>1</v>
      </c>
      <c r="O57">
        <v>0.37997244504253758</v>
      </c>
      <c r="P57">
        <v>0.37997244504253758</v>
      </c>
      <c r="Q57">
        <v>0.62002755495746242</v>
      </c>
      <c r="R57">
        <v>-0.96765654193685735</v>
      </c>
      <c r="S57">
        <v>0</v>
      </c>
      <c r="T57">
        <v>1.6317697850117812</v>
      </c>
      <c r="AT57">
        <v>0.58355205500271234</v>
      </c>
      <c r="AU57">
        <v>0</v>
      </c>
      <c r="AV57">
        <v>1</v>
      </c>
      <c r="AW57">
        <v>33</v>
      </c>
      <c r="AX57">
        <v>20</v>
      </c>
      <c r="AY57">
        <v>0.38888888888888884</v>
      </c>
      <c r="AZ57">
        <v>0.79166666666666663</v>
      </c>
      <c r="BA57">
        <v>1.466049382716047E-2</v>
      </c>
    </row>
    <row r="58" spans="1:53" x14ac:dyDescent="0.45">
      <c r="A58">
        <v>9.5</v>
      </c>
      <c r="B58">
        <v>62</v>
      </c>
      <c r="C58">
        <v>0.73399999999999999</v>
      </c>
      <c r="D58">
        <v>152</v>
      </c>
      <c r="E58">
        <v>3</v>
      </c>
      <c r="F58">
        <v>0</v>
      </c>
      <c r="G58">
        <v>44</v>
      </c>
      <c r="H58">
        <v>5</v>
      </c>
      <c r="I58">
        <v>0</v>
      </c>
      <c r="J58">
        <v>169</v>
      </c>
      <c r="K58">
        <v>1</v>
      </c>
      <c r="L58">
        <v>0</v>
      </c>
      <c r="M58">
        <v>1</v>
      </c>
      <c r="N58">
        <v>1</v>
      </c>
      <c r="O58">
        <v>0.65002041184018589</v>
      </c>
      <c r="P58">
        <v>0.65002041184018589</v>
      </c>
      <c r="Q58">
        <v>0.34997958815981411</v>
      </c>
      <c r="R58">
        <v>-0.43075151375445764</v>
      </c>
      <c r="S58">
        <v>100</v>
      </c>
      <c r="T58">
        <v>0.53841322793084867</v>
      </c>
      <c r="AT58">
        <v>0.584616798646724</v>
      </c>
      <c r="AU58">
        <v>1</v>
      </c>
      <c r="AV58">
        <v>0</v>
      </c>
      <c r="AW58">
        <v>34</v>
      </c>
      <c r="AX58">
        <v>20</v>
      </c>
      <c r="AY58">
        <v>0.37037037037037035</v>
      </c>
      <c r="AZ58">
        <v>0.79166666666666663</v>
      </c>
      <c r="BA58">
        <v>0</v>
      </c>
    </row>
    <row r="59" spans="1:53" x14ac:dyDescent="0.45">
      <c r="A59">
        <v>9.6</v>
      </c>
      <c r="B59">
        <v>51</v>
      </c>
      <c r="C59">
        <v>0.498</v>
      </c>
      <c r="D59">
        <v>31</v>
      </c>
      <c r="E59">
        <v>4</v>
      </c>
      <c r="F59">
        <v>0</v>
      </c>
      <c r="G59">
        <v>30</v>
      </c>
      <c r="H59">
        <v>5</v>
      </c>
      <c r="I59">
        <v>0</v>
      </c>
      <c r="J59">
        <v>187</v>
      </c>
      <c r="K59">
        <v>1</v>
      </c>
      <c r="L59">
        <v>0</v>
      </c>
      <c r="M59">
        <v>1</v>
      </c>
      <c r="N59">
        <v>1</v>
      </c>
      <c r="O59">
        <v>0.79580400180257316</v>
      </c>
      <c r="P59">
        <v>0.79580400180257316</v>
      </c>
      <c r="Q59">
        <v>0.20419599819742684</v>
      </c>
      <c r="R59">
        <v>-0.22840235234830433</v>
      </c>
      <c r="S59">
        <v>100</v>
      </c>
      <c r="T59">
        <v>0.25659081599854128</v>
      </c>
      <c r="AT59">
        <v>0.58584410627558337</v>
      </c>
      <c r="AU59">
        <v>0</v>
      </c>
      <c r="AV59">
        <v>1</v>
      </c>
      <c r="AW59">
        <v>34</v>
      </c>
      <c r="AX59">
        <v>21</v>
      </c>
      <c r="AY59">
        <v>0.37037037037037035</v>
      </c>
      <c r="AZ59">
        <v>0.78125</v>
      </c>
      <c r="BA59">
        <v>0</v>
      </c>
    </row>
    <row r="60" spans="1:53" x14ac:dyDescent="0.45">
      <c r="A60">
        <v>9.6999999999999993</v>
      </c>
      <c r="B60">
        <v>46</v>
      </c>
      <c r="C60">
        <v>1.9630000000000001</v>
      </c>
      <c r="D60">
        <v>113</v>
      </c>
      <c r="E60">
        <v>4</v>
      </c>
      <c r="F60">
        <v>0</v>
      </c>
      <c r="G60">
        <v>28</v>
      </c>
      <c r="H60">
        <v>10</v>
      </c>
      <c r="I60">
        <v>0</v>
      </c>
      <c r="J60">
        <v>181</v>
      </c>
      <c r="K60">
        <v>1</v>
      </c>
      <c r="L60">
        <v>0</v>
      </c>
      <c r="M60">
        <v>1</v>
      </c>
      <c r="N60">
        <v>1</v>
      </c>
      <c r="O60">
        <v>0.97476871515341335</v>
      </c>
      <c r="P60">
        <v>0.97476871515341335</v>
      </c>
      <c r="Q60">
        <v>2.5231284846586655E-2</v>
      </c>
      <c r="R60">
        <v>-2.5555051351540507E-2</v>
      </c>
      <c r="S60">
        <v>100</v>
      </c>
      <c r="T60">
        <v>2.5884381037624547E-2</v>
      </c>
      <c r="AT60">
        <v>0.59995858223825116</v>
      </c>
      <c r="AU60">
        <v>0</v>
      </c>
      <c r="AV60">
        <v>1</v>
      </c>
      <c r="AW60">
        <v>34</v>
      </c>
      <c r="AX60">
        <v>22</v>
      </c>
      <c r="AY60">
        <v>0.37037037037037035</v>
      </c>
      <c r="AZ60">
        <v>0.77083333333333337</v>
      </c>
      <c r="BA60">
        <v>0</v>
      </c>
    </row>
    <row r="61" spans="1:53" x14ac:dyDescent="0.45">
      <c r="A61">
        <v>9.6999999999999993</v>
      </c>
      <c r="B61">
        <v>54</v>
      </c>
      <c r="C61">
        <v>0.626</v>
      </c>
      <c r="D61">
        <v>51</v>
      </c>
      <c r="E61">
        <v>2</v>
      </c>
      <c r="F61">
        <v>0</v>
      </c>
      <c r="G61">
        <v>38</v>
      </c>
      <c r="H61">
        <v>8</v>
      </c>
      <c r="I61">
        <v>0</v>
      </c>
      <c r="J61">
        <v>193</v>
      </c>
      <c r="K61">
        <v>1</v>
      </c>
      <c r="L61">
        <v>0</v>
      </c>
      <c r="M61">
        <v>1</v>
      </c>
      <c r="N61">
        <v>1</v>
      </c>
      <c r="O61">
        <v>0.74174986710438551</v>
      </c>
      <c r="P61">
        <v>0.74174986710438551</v>
      </c>
      <c r="Q61">
        <v>0.25825013289561449</v>
      </c>
      <c r="R61">
        <v>-0.29874319897618923</v>
      </c>
      <c r="S61">
        <v>100</v>
      </c>
      <c r="T61">
        <v>0.34816336928210234</v>
      </c>
      <c r="AT61">
        <v>0.61658148123680379</v>
      </c>
      <c r="AU61">
        <v>0</v>
      </c>
      <c r="AV61">
        <v>1</v>
      </c>
      <c r="AW61">
        <v>34</v>
      </c>
      <c r="AX61">
        <v>23</v>
      </c>
      <c r="AY61">
        <v>0.37037037037037035</v>
      </c>
      <c r="AZ61">
        <v>0.76041666666666663</v>
      </c>
      <c r="BA61">
        <v>0</v>
      </c>
    </row>
    <row r="62" spans="1:53" x14ac:dyDescent="0.45">
      <c r="A62">
        <v>9.6999999999999993</v>
      </c>
      <c r="B62">
        <v>55</v>
      </c>
      <c r="C62">
        <v>1.3839999999999999</v>
      </c>
      <c r="D62">
        <v>33</v>
      </c>
      <c r="E62">
        <v>2</v>
      </c>
      <c r="F62">
        <v>0</v>
      </c>
      <c r="G62">
        <v>27</v>
      </c>
      <c r="H62">
        <v>10</v>
      </c>
      <c r="I62">
        <v>1</v>
      </c>
      <c r="J62">
        <v>192</v>
      </c>
      <c r="K62">
        <v>1</v>
      </c>
      <c r="L62">
        <v>0</v>
      </c>
      <c r="M62">
        <v>1</v>
      </c>
      <c r="N62">
        <v>1</v>
      </c>
      <c r="O62">
        <v>0.79100912041757832</v>
      </c>
      <c r="P62">
        <v>0.79100912041757832</v>
      </c>
      <c r="Q62">
        <v>0.20899087958242168</v>
      </c>
      <c r="R62">
        <v>-0.23444578104381514</v>
      </c>
      <c r="S62">
        <v>100</v>
      </c>
      <c r="T62">
        <v>0.264207926543368</v>
      </c>
      <c r="AT62">
        <v>0.61950061370682952</v>
      </c>
      <c r="AU62">
        <v>0</v>
      </c>
      <c r="AV62">
        <v>1</v>
      </c>
      <c r="AW62">
        <v>34</v>
      </c>
      <c r="AX62">
        <v>24</v>
      </c>
      <c r="AY62">
        <v>0.37037037037037035</v>
      </c>
      <c r="AZ62">
        <v>0.75</v>
      </c>
      <c r="BA62">
        <v>1.3888888888888867E-2</v>
      </c>
    </row>
    <row r="63" spans="1:53" x14ac:dyDescent="0.45">
      <c r="A63">
        <v>9.6999999999999993</v>
      </c>
      <c r="B63">
        <v>62</v>
      </c>
      <c r="C63">
        <v>1.1519999999999999</v>
      </c>
      <c r="D63">
        <v>106</v>
      </c>
      <c r="E63">
        <v>2</v>
      </c>
      <c r="F63">
        <v>1</v>
      </c>
      <c r="G63">
        <v>42</v>
      </c>
      <c r="H63">
        <v>8</v>
      </c>
      <c r="I63">
        <v>0</v>
      </c>
      <c r="J63">
        <v>178</v>
      </c>
      <c r="K63">
        <v>1</v>
      </c>
      <c r="L63">
        <v>0</v>
      </c>
      <c r="M63">
        <v>1</v>
      </c>
      <c r="N63">
        <v>1</v>
      </c>
      <c r="O63">
        <v>0.61950061370682952</v>
      </c>
      <c r="P63">
        <v>0.61950061370682952</v>
      </c>
      <c r="Q63">
        <v>0.38049938629317048</v>
      </c>
      <c r="R63">
        <v>-0.47884158726479537</v>
      </c>
      <c r="S63">
        <v>100</v>
      </c>
      <c r="T63">
        <v>0.61420340492711245</v>
      </c>
      <c r="AT63">
        <v>0.62138081353700192</v>
      </c>
      <c r="AU63">
        <v>1</v>
      </c>
      <c r="AV63">
        <v>0</v>
      </c>
      <c r="AW63">
        <v>35</v>
      </c>
      <c r="AX63">
        <v>24</v>
      </c>
      <c r="AY63">
        <v>0.35185185185185186</v>
      </c>
      <c r="AZ63">
        <v>0.75</v>
      </c>
      <c r="BA63">
        <v>0</v>
      </c>
    </row>
    <row r="64" spans="1:53" x14ac:dyDescent="0.45">
      <c r="A64">
        <v>9.8000000000000007</v>
      </c>
      <c r="B64">
        <v>62</v>
      </c>
      <c r="C64">
        <v>0.58799999999999997</v>
      </c>
      <c r="D64">
        <v>136</v>
      </c>
      <c r="E64">
        <v>4</v>
      </c>
      <c r="F64">
        <v>1</v>
      </c>
      <c r="G64">
        <v>41</v>
      </c>
      <c r="H64">
        <v>10</v>
      </c>
      <c r="I64">
        <v>1</v>
      </c>
      <c r="J64">
        <v>167</v>
      </c>
      <c r="K64">
        <v>1</v>
      </c>
      <c r="L64">
        <v>0</v>
      </c>
      <c r="M64">
        <v>1</v>
      </c>
      <c r="N64">
        <v>1</v>
      </c>
      <c r="O64">
        <v>0.34299083984853473</v>
      </c>
      <c r="P64">
        <v>0.34299083984853473</v>
      </c>
      <c r="Q64">
        <v>0.65700916015146527</v>
      </c>
      <c r="R64">
        <v>-1.0700515381537565</v>
      </c>
      <c r="S64">
        <v>0</v>
      </c>
      <c r="T64">
        <v>1.91552975712588</v>
      </c>
      <c r="AT64">
        <v>0.62147756562407364</v>
      </c>
      <c r="AU64">
        <v>0</v>
      </c>
      <c r="AV64">
        <v>1</v>
      </c>
      <c r="AW64">
        <v>35</v>
      </c>
      <c r="AX64">
        <v>25</v>
      </c>
      <c r="AY64">
        <v>0.35185185185185186</v>
      </c>
      <c r="AZ64">
        <v>0.73958333333333326</v>
      </c>
      <c r="BA64">
        <v>1.3695987654320965E-2</v>
      </c>
    </row>
    <row r="65" spans="1:53" x14ac:dyDescent="0.45">
      <c r="A65">
        <v>9.8000000000000007</v>
      </c>
      <c r="B65">
        <v>64</v>
      </c>
      <c r="C65">
        <v>1.5389999999999999</v>
      </c>
      <c r="D65">
        <v>115</v>
      </c>
      <c r="E65">
        <v>4</v>
      </c>
      <c r="F65">
        <v>1</v>
      </c>
      <c r="G65">
        <v>36</v>
      </c>
      <c r="H65">
        <v>8</v>
      </c>
      <c r="I65">
        <v>1</v>
      </c>
      <c r="J65">
        <v>183</v>
      </c>
      <c r="K65">
        <v>1</v>
      </c>
      <c r="L65">
        <v>0</v>
      </c>
      <c r="M65">
        <v>1</v>
      </c>
      <c r="N65">
        <v>1</v>
      </c>
      <c r="O65">
        <v>0.77096738949968691</v>
      </c>
      <c r="P65">
        <v>0.77096738949968691</v>
      </c>
      <c r="Q65">
        <v>0.22903261050031309</v>
      </c>
      <c r="R65">
        <v>-0.26010920268208304</v>
      </c>
      <c r="S65">
        <v>100</v>
      </c>
      <c r="T65">
        <v>0.29707172264308346</v>
      </c>
      <c r="AT65">
        <v>0.62663731587821736</v>
      </c>
      <c r="AU65">
        <v>1</v>
      </c>
      <c r="AV65">
        <v>0</v>
      </c>
      <c r="AW65">
        <v>36</v>
      </c>
      <c r="AX65">
        <v>25</v>
      </c>
      <c r="AY65">
        <v>0.33333333333333337</v>
      </c>
      <c r="AZ65">
        <v>0.73958333333333326</v>
      </c>
      <c r="BA65">
        <v>0</v>
      </c>
    </row>
    <row r="66" spans="1:53" x14ac:dyDescent="0.45">
      <c r="A66">
        <v>10</v>
      </c>
      <c r="B66">
        <v>55</v>
      </c>
      <c r="C66">
        <v>1.1679999999999999</v>
      </c>
      <c r="D66">
        <v>120</v>
      </c>
      <c r="E66">
        <v>3</v>
      </c>
      <c r="F66">
        <v>0</v>
      </c>
      <c r="G66">
        <v>52</v>
      </c>
      <c r="H66">
        <v>10</v>
      </c>
      <c r="I66">
        <v>0</v>
      </c>
      <c r="J66">
        <v>182</v>
      </c>
      <c r="K66">
        <v>1</v>
      </c>
      <c r="L66">
        <v>0</v>
      </c>
      <c r="M66">
        <v>1</v>
      </c>
      <c r="N66">
        <v>1</v>
      </c>
      <c r="O66">
        <v>0.6661518721756543</v>
      </c>
      <c r="P66">
        <v>0.6661518721756543</v>
      </c>
      <c r="Q66">
        <v>0.3338481278243457</v>
      </c>
      <c r="R66">
        <v>-0.40623759813829169</v>
      </c>
      <c r="S66">
        <v>100</v>
      </c>
      <c r="T66">
        <v>0.50115918271609228</v>
      </c>
      <c r="AT66">
        <v>0.62747863020410866</v>
      </c>
      <c r="AU66">
        <v>0</v>
      </c>
      <c r="AV66">
        <v>1</v>
      </c>
      <c r="AW66">
        <v>36</v>
      </c>
      <c r="AX66">
        <v>26</v>
      </c>
      <c r="AY66">
        <v>0.33333333333333337</v>
      </c>
      <c r="AZ66">
        <v>0.72916666666666674</v>
      </c>
      <c r="BA66">
        <v>0</v>
      </c>
    </row>
    <row r="67" spans="1:53" x14ac:dyDescent="0.45">
      <c r="A67">
        <v>10.3</v>
      </c>
      <c r="B67">
        <v>49</v>
      </c>
      <c r="C67">
        <v>1.881</v>
      </c>
      <c r="D67">
        <v>46</v>
      </c>
      <c r="E67">
        <v>1</v>
      </c>
      <c r="F67">
        <v>1</v>
      </c>
      <c r="G67">
        <v>46</v>
      </c>
      <c r="H67">
        <v>9</v>
      </c>
      <c r="I67">
        <v>0</v>
      </c>
      <c r="J67">
        <v>194</v>
      </c>
      <c r="K67">
        <v>0</v>
      </c>
      <c r="L67">
        <v>1</v>
      </c>
      <c r="M67">
        <v>1</v>
      </c>
      <c r="N67">
        <v>0</v>
      </c>
      <c r="O67">
        <v>0.44304848566960292</v>
      </c>
      <c r="P67">
        <v>0.44304848566960292</v>
      </c>
      <c r="Q67">
        <v>0.55695151433039713</v>
      </c>
      <c r="R67">
        <v>-0.58527709072453482</v>
      </c>
      <c r="S67">
        <v>100</v>
      </c>
      <c r="T67">
        <v>0.79548842990805801</v>
      </c>
      <c r="AT67">
        <v>0.62853150993508711</v>
      </c>
      <c r="AU67">
        <v>0</v>
      </c>
      <c r="AV67">
        <v>1</v>
      </c>
      <c r="AW67">
        <v>36</v>
      </c>
      <c r="AX67">
        <v>27</v>
      </c>
      <c r="AY67">
        <v>0.33333333333333337</v>
      </c>
      <c r="AZ67">
        <v>0.71875</v>
      </c>
      <c r="BA67">
        <v>0</v>
      </c>
    </row>
    <row r="68" spans="1:53" x14ac:dyDescent="0.45">
      <c r="A68">
        <v>10.3</v>
      </c>
      <c r="B68">
        <v>56</v>
      </c>
      <c r="C68">
        <v>0.29199999999999998</v>
      </c>
      <c r="D68">
        <v>47</v>
      </c>
      <c r="E68">
        <v>3</v>
      </c>
      <c r="F68">
        <v>0</v>
      </c>
      <c r="G68">
        <v>34</v>
      </c>
      <c r="H68">
        <v>9</v>
      </c>
      <c r="I68">
        <v>0</v>
      </c>
      <c r="J68">
        <v>186</v>
      </c>
      <c r="K68">
        <v>1</v>
      </c>
      <c r="L68">
        <v>0</v>
      </c>
      <c r="M68">
        <v>1</v>
      </c>
      <c r="N68">
        <v>1</v>
      </c>
      <c r="O68">
        <v>0.75637396893535824</v>
      </c>
      <c r="P68">
        <v>0.75637396893535824</v>
      </c>
      <c r="Q68">
        <v>0.24362603106464176</v>
      </c>
      <c r="R68">
        <v>-0.2792193572065258</v>
      </c>
      <c r="S68">
        <v>100</v>
      </c>
      <c r="T68">
        <v>0.32209732363946897</v>
      </c>
      <c r="AT68">
        <v>0.63051863806255981</v>
      </c>
      <c r="AU68">
        <v>0</v>
      </c>
      <c r="AV68">
        <v>1</v>
      </c>
      <c r="AW68">
        <v>36</v>
      </c>
      <c r="AX68">
        <v>28</v>
      </c>
      <c r="AY68">
        <v>0.33333333333333337</v>
      </c>
      <c r="AZ68">
        <v>0.70833333333333326</v>
      </c>
      <c r="BA68">
        <v>0</v>
      </c>
    </row>
    <row r="69" spans="1:53" x14ac:dyDescent="0.45">
      <c r="A69">
        <v>10.3</v>
      </c>
      <c r="B69">
        <v>65</v>
      </c>
      <c r="C69">
        <v>2.1440000000000001</v>
      </c>
      <c r="D69">
        <v>97</v>
      </c>
      <c r="E69">
        <v>2</v>
      </c>
      <c r="F69">
        <v>0</v>
      </c>
      <c r="G69">
        <v>32</v>
      </c>
      <c r="H69">
        <v>8</v>
      </c>
      <c r="I69">
        <v>1</v>
      </c>
      <c r="J69">
        <v>180</v>
      </c>
      <c r="K69">
        <v>1</v>
      </c>
      <c r="L69">
        <v>0</v>
      </c>
      <c r="M69">
        <v>1</v>
      </c>
      <c r="N69">
        <v>1</v>
      </c>
      <c r="O69">
        <v>0.80427056139988107</v>
      </c>
      <c r="P69">
        <v>0.80427056139988107</v>
      </c>
      <c r="Q69">
        <v>0.19572943860011893</v>
      </c>
      <c r="R69">
        <v>-0.21781954725896044</v>
      </c>
      <c r="S69">
        <v>100</v>
      </c>
      <c r="T69">
        <v>0.24336267917035298</v>
      </c>
      <c r="AT69">
        <v>0.6344732194341054</v>
      </c>
      <c r="AU69">
        <v>0</v>
      </c>
      <c r="AV69">
        <v>1</v>
      </c>
      <c r="AW69">
        <v>36</v>
      </c>
      <c r="AX69">
        <v>29</v>
      </c>
      <c r="AY69">
        <v>0.33333333333333337</v>
      </c>
      <c r="AZ69">
        <v>0.69791666666666674</v>
      </c>
      <c r="BA69">
        <v>0</v>
      </c>
    </row>
    <row r="70" spans="1:53" x14ac:dyDescent="0.45">
      <c r="A70">
        <v>10.4</v>
      </c>
      <c r="B70">
        <v>51</v>
      </c>
      <c r="C70">
        <v>0.63600000000000001</v>
      </c>
      <c r="D70">
        <v>118</v>
      </c>
      <c r="E70">
        <v>3</v>
      </c>
      <c r="F70">
        <v>0</v>
      </c>
      <c r="G70">
        <v>32</v>
      </c>
      <c r="H70">
        <v>10</v>
      </c>
      <c r="I70">
        <v>1</v>
      </c>
      <c r="J70">
        <v>180</v>
      </c>
      <c r="K70">
        <v>1</v>
      </c>
      <c r="L70">
        <v>0</v>
      </c>
      <c r="M70">
        <v>1</v>
      </c>
      <c r="N70">
        <v>1</v>
      </c>
      <c r="O70">
        <v>0.61658148123680379</v>
      </c>
      <c r="P70">
        <v>0.61658148123680379</v>
      </c>
      <c r="Q70">
        <v>0.38341851876319621</v>
      </c>
      <c r="R70">
        <v>-0.48356479765479521</v>
      </c>
      <c r="S70">
        <v>100</v>
      </c>
      <c r="T70">
        <v>0.62184566100508754</v>
      </c>
      <c r="AT70">
        <v>0.63492674561177542</v>
      </c>
      <c r="AU70">
        <v>0</v>
      </c>
      <c r="AV70">
        <v>1</v>
      </c>
      <c r="AW70">
        <v>36</v>
      </c>
      <c r="AX70">
        <v>30</v>
      </c>
      <c r="AY70">
        <v>0.33333333333333337</v>
      </c>
      <c r="AZ70">
        <v>0.6875</v>
      </c>
      <c r="BA70">
        <v>1.2731481481481538E-2</v>
      </c>
    </row>
    <row r="71" spans="1:53" x14ac:dyDescent="0.45">
      <c r="A71">
        <v>10.4</v>
      </c>
      <c r="B71">
        <v>53</v>
      </c>
      <c r="C71">
        <v>1.3149999999999999</v>
      </c>
      <c r="D71">
        <v>69</v>
      </c>
      <c r="E71">
        <v>1</v>
      </c>
      <c r="F71">
        <v>1</v>
      </c>
      <c r="G71">
        <v>35</v>
      </c>
      <c r="H71">
        <v>9</v>
      </c>
      <c r="I71">
        <v>0</v>
      </c>
      <c r="J71">
        <v>189</v>
      </c>
      <c r="K71">
        <v>1</v>
      </c>
      <c r="L71">
        <v>0</v>
      </c>
      <c r="M71">
        <v>1</v>
      </c>
      <c r="N71">
        <v>1</v>
      </c>
      <c r="O71">
        <v>0.66311104080966832</v>
      </c>
      <c r="P71">
        <v>0.66311104080966832</v>
      </c>
      <c r="Q71">
        <v>0.33688895919033168</v>
      </c>
      <c r="R71">
        <v>-0.41081282045235662</v>
      </c>
      <c r="S71">
        <v>100</v>
      </c>
      <c r="T71">
        <v>0.50804305532145166</v>
      </c>
      <c r="AT71">
        <v>0.64167640817326155</v>
      </c>
      <c r="AU71">
        <v>1</v>
      </c>
      <c r="AV71">
        <v>0</v>
      </c>
      <c r="AW71">
        <v>37</v>
      </c>
      <c r="AX71">
        <v>30</v>
      </c>
      <c r="AY71">
        <v>0.31481481481481477</v>
      </c>
      <c r="AZ71">
        <v>0.6875</v>
      </c>
      <c r="BA71">
        <v>1.2731481481481462E-2</v>
      </c>
    </row>
    <row r="72" spans="1:53" x14ac:dyDescent="0.45">
      <c r="A72">
        <v>10.5</v>
      </c>
      <c r="B72">
        <v>58</v>
      </c>
      <c r="C72">
        <v>0.16700000000000001</v>
      </c>
      <c r="D72">
        <v>81</v>
      </c>
      <c r="E72">
        <v>1</v>
      </c>
      <c r="F72">
        <v>0</v>
      </c>
      <c r="G72">
        <v>39</v>
      </c>
      <c r="H72">
        <v>10</v>
      </c>
      <c r="I72">
        <v>0</v>
      </c>
      <c r="J72">
        <v>188</v>
      </c>
      <c r="K72">
        <v>0</v>
      </c>
      <c r="L72">
        <v>1</v>
      </c>
      <c r="M72">
        <v>1</v>
      </c>
      <c r="N72">
        <v>0</v>
      </c>
      <c r="O72">
        <v>0.62663731587821736</v>
      </c>
      <c r="P72">
        <v>0.62663731587821736</v>
      </c>
      <c r="Q72">
        <v>0.37336268412178264</v>
      </c>
      <c r="R72">
        <v>-0.98520498826800762</v>
      </c>
      <c r="S72">
        <v>0</v>
      </c>
      <c r="T72">
        <v>1.6783608607062139</v>
      </c>
      <c r="AT72">
        <v>0.64768896038695012</v>
      </c>
      <c r="AU72">
        <v>1</v>
      </c>
      <c r="AV72">
        <v>0</v>
      </c>
      <c r="AW72">
        <v>38</v>
      </c>
      <c r="AX72">
        <v>30</v>
      </c>
      <c r="AY72">
        <v>0.29629629629629628</v>
      </c>
      <c r="AZ72">
        <v>0.6875</v>
      </c>
      <c r="BA72">
        <v>0</v>
      </c>
    </row>
    <row r="73" spans="1:53" x14ac:dyDescent="0.45">
      <c r="A73">
        <v>10.5</v>
      </c>
      <c r="B73">
        <v>60</v>
      </c>
      <c r="C73">
        <v>0.81299999999999994</v>
      </c>
      <c r="D73">
        <v>101</v>
      </c>
      <c r="E73">
        <v>3</v>
      </c>
      <c r="F73">
        <v>0</v>
      </c>
      <c r="G73">
        <v>44</v>
      </c>
      <c r="H73">
        <v>8</v>
      </c>
      <c r="I73">
        <v>0</v>
      </c>
      <c r="J73">
        <v>177</v>
      </c>
      <c r="K73">
        <v>1</v>
      </c>
      <c r="L73">
        <v>0</v>
      </c>
      <c r="M73">
        <v>1</v>
      </c>
      <c r="N73">
        <v>1</v>
      </c>
      <c r="O73">
        <v>0.63051863806255981</v>
      </c>
      <c r="P73">
        <v>0.63051863806255981</v>
      </c>
      <c r="Q73">
        <v>0.36948136193744019</v>
      </c>
      <c r="R73">
        <v>-0.46121256324871307</v>
      </c>
      <c r="S73">
        <v>100</v>
      </c>
      <c r="T73">
        <v>0.58599593990238297</v>
      </c>
      <c r="AT73">
        <v>0.64965388616892994</v>
      </c>
      <c r="AU73">
        <v>0</v>
      </c>
      <c r="AV73">
        <v>1</v>
      </c>
      <c r="AW73">
        <v>38</v>
      </c>
      <c r="AX73">
        <v>31</v>
      </c>
      <c r="AY73">
        <v>0.29629629629629628</v>
      </c>
      <c r="AZ73">
        <v>0.67708333333333326</v>
      </c>
      <c r="BA73">
        <v>0</v>
      </c>
    </row>
    <row r="74" spans="1:53" x14ac:dyDescent="0.45">
      <c r="A74">
        <v>10.5</v>
      </c>
      <c r="B74">
        <v>65</v>
      </c>
      <c r="C74">
        <v>0.59</v>
      </c>
      <c r="D74">
        <v>121</v>
      </c>
      <c r="E74">
        <v>3</v>
      </c>
      <c r="F74">
        <v>1</v>
      </c>
      <c r="G74">
        <v>32</v>
      </c>
      <c r="H74">
        <v>10</v>
      </c>
      <c r="I74">
        <v>0</v>
      </c>
      <c r="J74">
        <v>181</v>
      </c>
      <c r="K74">
        <v>1</v>
      </c>
      <c r="L74">
        <v>0</v>
      </c>
      <c r="M74">
        <v>1</v>
      </c>
      <c r="N74">
        <v>1</v>
      </c>
      <c r="O74">
        <v>0.89007866524120871</v>
      </c>
      <c r="P74">
        <v>0.89007866524120871</v>
      </c>
      <c r="Q74">
        <v>0.10992133475879129</v>
      </c>
      <c r="R74">
        <v>-0.11644543225046236</v>
      </c>
      <c r="S74">
        <v>100</v>
      </c>
      <c r="T74">
        <v>0.12349620213512581</v>
      </c>
      <c r="AT74">
        <v>0.65002041184018589</v>
      </c>
      <c r="AU74">
        <v>0</v>
      </c>
      <c r="AV74">
        <v>1</v>
      </c>
      <c r="AW74">
        <v>38</v>
      </c>
      <c r="AX74">
        <v>32</v>
      </c>
      <c r="AY74">
        <v>0.29629629629629628</v>
      </c>
      <c r="AZ74">
        <v>0.66666666666666674</v>
      </c>
      <c r="BA74">
        <v>1.2345679012345661E-2</v>
      </c>
    </row>
    <row r="75" spans="1:53" x14ac:dyDescent="0.45">
      <c r="A75">
        <v>10.6</v>
      </c>
      <c r="B75">
        <v>51</v>
      </c>
      <c r="C75">
        <v>1.155</v>
      </c>
      <c r="D75">
        <v>132</v>
      </c>
      <c r="E75">
        <v>2</v>
      </c>
      <c r="F75">
        <v>1</v>
      </c>
      <c r="G75">
        <v>35</v>
      </c>
      <c r="H75">
        <v>1</v>
      </c>
      <c r="I75">
        <v>0</v>
      </c>
      <c r="J75">
        <v>181</v>
      </c>
      <c r="K75">
        <v>0</v>
      </c>
      <c r="L75">
        <v>1</v>
      </c>
      <c r="M75">
        <v>1</v>
      </c>
      <c r="N75">
        <v>0</v>
      </c>
      <c r="O75">
        <v>0.48608472465311825</v>
      </c>
      <c r="P75">
        <v>0.48608472465311825</v>
      </c>
      <c r="Q75">
        <v>0.51391527534688175</v>
      </c>
      <c r="R75">
        <v>-0.66569686106906445</v>
      </c>
      <c r="S75">
        <v>100</v>
      </c>
      <c r="T75">
        <v>0.94584603332722783</v>
      </c>
      <c r="AT75">
        <v>0.65210324117048291</v>
      </c>
      <c r="AU75">
        <v>1</v>
      </c>
      <c r="AV75">
        <v>0</v>
      </c>
      <c r="AW75">
        <v>39</v>
      </c>
      <c r="AX75">
        <v>32</v>
      </c>
      <c r="AY75">
        <v>0.27777777777777779</v>
      </c>
      <c r="AZ75">
        <v>0.66666666666666674</v>
      </c>
      <c r="BA75">
        <v>0</v>
      </c>
    </row>
    <row r="76" spans="1:53" x14ac:dyDescent="0.45">
      <c r="A76">
        <v>10.7</v>
      </c>
      <c r="B76">
        <v>53</v>
      </c>
      <c r="C76">
        <v>1.018</v>
      </c>
      <c r="D76">
        <v>134</v>
      </c>
      <c r="E76">
        <v>1</v>
      </c>
      <c r="F76">
        <v>1</v>
      </c>
      <c r="G76">
        <v>36</v>
      </c>
      <c r="H76">
        <v>10</v>
      </c>
      <c r="I76">
        <v>0</v>
      </c>
      <c r="J76">
        <v>182</v>
      </c>
      <c r="K76">
        <v>0</v>
      </c>
      <c r="L76">
        <v>1</v>
      </c>
      <c r="M76">
        <v>1</v>
      </c>
      <c r="N76">
        <v>0</v>
      </c>
      <c r="O76">
        <v>0.68127590956136153</v>
      </c>
      <c r="P76">
        <v>0.68127590956136153</v>
      </c>
      <c r="Q76">
        <v>0.31872409043863847</v>
      </c>
      <c r="R76">
        <v>-1.1434294707116865</v>
      </c>
      <c r="S76">
        <v>0</v>
      </c>
      <c r="T76">
        <v>2.1375099341369754</v>
      </c>
      <c r="AT76">
        <v>0.65627303008750371</v>
      </c>
      <c r="AU76">
        <v>0</v>
      </c>
      <c r="AV76">
        <v>1</v>
      </c>
      <c r="AW76">
        <v>39</v>
      </c>
      <c r="AX76">
        <v>33</v>
      </c>
      <c r="AY76">
        <v>0.27777777777777779</v>
      </c>
      <c r="AZ76">
        <v>0.65625</v>
      </c>
      <c r="BA76">
        <v>1.2152777777777759E-2</v>
      </c>
    </row>
    <row r="77" spans="1:53" x14ac:dyDescent="0.45">
      <c r="A77">
        <v>10.7</v>
      </c>
      <c r="B77">
        <v>62</v>
      </c>
      <c r="C77">
        <v>0.879</v>
      </c>
      <c r="D77">
        <v>118</v>
      </c>
      <c r="E77">
        <v>3</v>
      </c>
      <c r="F77">
        <v>1</v>
      </c>
      <c r="G77">
        <v>31</v>
      </c>
      <c r="H77">
        <v>10</v>
      </c>
      <c r="I77">
        <v>1</v>
      </c>
      <c r="J77">
        <v>180</v>
      </c>
      <c r="K77">
        <v>0</v>
      </c>
      <c r="L77">
        <v>1</v>
      </c>
      <c r="M77">
        <v>1</v>
      </c>
      <c r="N77">
        <v>0</v>
      </c>
      <c r="O77">
        <v>0.64768896038695012</v>
      </c>
      <c r="P77">
        <v>0.64768896038695012</v>
      </c>
      <c r="Q77">
        <v>0.35231103961304988</v>
      </c>
      <c r="R77">
        <v>-1.0432408582955022</v>
      </c>
      <c r="S77">
        <v>0</v>
      </c>
      <c r="T77">
        <v>1.838400979709065</v>
      </c>
      <c r="AT77">
        <v>0.65694875674733388</v>
      </c>
      <c r="AU77">
        <v>1</v>
      </c>
      <c r="AV77">
        <v>0</v>
      </c>
      <c r="AW77">
        <v>40</v>
      </c>
      <c r="AX77">
        <v>33</v>
      </c>
      <c r="AY77">
        <v>0.2592592592592593</v>
      </c>
      <c r="AZ77">
        <v>0.65625</v>
      </c>
      <c r="BA77">
        <v>0</v>
      </c>
    </row>
    <row r="78" spans="1:53" x14ac:dyDescent="0.45">
      <c r="A78">
        <v>10.9</v>
      </c>
      <c r="B78">
        <v>56</v>
      </c>
      <c r="C78">
        <v>1.9990000000000001</v>
      </c>
      <c r="D78">
        <v>75</v>
      </c>
      <c r="E78">
        <v>0</v>
      </c>
      <c r="F78">
        <v>1</v>
      </c>
      <c r="G78">
        <v>49</v>
      </c>
      <c r="H78">
        <v>7</v>
      </c>
      <c r="I78">
        <v>0</v>
      </c>
      <c r="J78">
        <v>189</v>
      </c>
      <c r="K78">
        <v>0</v>
      </c>
      <c r="L78">
        <v>1</v>
      </c>
      <c r="M78">
        <v>1</v>
      </c>
      <c r="N78">
        <v>0</v>
      </c>
      <c r="O78">
        <v>0.2891538601688185</v>
      </c>
      <c r="P78">
        <v>0.2891538601688185</v>
      </c>
      <c r="Q78">
        <v>0.7108461398311815</v>
      </c>
      <c r="R78">
        <v>-0.3412992722715345</v>
      </c>
      <c r="S78">
        <v>100</v>
      </c>
      <c r="T78">
        <v>0.40677418637666024</v>
      </c>
      <c r="AT78">
        <v>0.65783054210721192</v>
      </c>
      <c r="AU78">
        <v>0</v>
      </c>
      <c r="AV78">
        <v>1</v>
      </c>
      <c r="AW78">
        <v>40</v>
      </c>
      <c r="AX78">
        <v>34</v>
      </c>
      <c r="AY78">
        <v>0.2592592592592593</v>
      </c>
      <c r="AZ78">
        <v>0.64583333333333326</v>
      </c>
      <c r="BA78">
        <v>0</v>
      </c>
    </row>
    <row r="79" spans="1:53" x14ac:dyDescent="0.45">
      <c r="A79">
        <v>11</v>
      </c>
      <c r="B79">
        <v>51</v>
      </c>
      <c r="C79">
        <v>1.0840000000000001</v>
      </c>
      <c r="D79">
        <v>181</v>
      </c>
      <c r="E79">
        <v>2</v>
      </c>
      <c r="F79">
        <v>1</v>
      </c>
      <c r="G79">
        <v>53</v>
      </c>
      <c r="H79">
        <v>9</v>
      </c>
      <c r="I79">
        <v>0</v>
      </c>
      <c r="J79">
        <v>170</v>
      </c>
      <c r="K79">
        <v>0</v>
      </c>
      <c r="L79">
        <v>1</v>
      </c>
      <c r="M79">
        <v>1</v>
      </c>
      <c r="N79">
        <v>0</v>
      </c>
      <c r="O79">
        <v>0.23421959940541739</v>
      </c>
      <c r="P79">
        <v>0.23421959940541739</v>
      </c>
      <c r="Q79">
        <v>0.76578040059458263</v>
      </c>
      <c r="R79">
        <v>-0.2668598336399472</v>
      </c>
      <c r="S79">
        <v>100</v>
      </c>
      <c r="T79">
        <v>0.30585739622424379</v>
      </c>
      <c r="AT79">
        <v>0.66311104080966832</v>
      </c>
      <c r="AU79">
        <v>0</v>
      </c>
      <c r="AV79">
        <v>1</v>
      </c>
      <c r="AW79">
        <v>40</v>
      </c>
      <c r="AX79">
        <v>35</v>
      </c>
      <c r="AY79">
        <v>0.2592592592592593</v>
      </c>
      <c r="AZ79">
        <v>0.63541666666666674</v>
      </c>
      <c r="BA79">
        <v>0</v>
      </c>
    </row>
    <row r="80" spans="1:53" x14ac:dyDescent="0.45">
      <c r="A80">
        <v>11.1</v>
      </c>
      <c r="B80">
        <v>65</v>
      </c>
      <c r="C80">
        <v>0.159</v>
      </c>
      <c r="D80">
        <v>144</v>
      </c>
      <c r="E80">
        <v>2</v>
      </c>
      <c r="F80">
        <v>1</v>
      </c>
      <c r="G80">
        <v>47</v>
      </c>
      <c r="H80">
        <v>14</v>
      </c>
      <c r="I80">
        <v>1</v>
      </c>
      <c r="J80">
        <v>174</v>
      </c>
      <c r="K80">
        <v>0</v>
      </c>
      <c r="L80">
        <v>1</v>
      </c>
      <c r="M80">
        <v>1</v>
      </c>
      <c r="N80">
        <v>0</v>
      </c>
      <c r="O80">
        <v>0.18471675236519725</v>
      </c>
      <c r="P80">
        <v>0.18471675236519725</v>
      </c>
      <c r="Q80">
        <v>0.81528324763480275</v>
      </c>
      <c r="R80">
        <v>-0.20421968301020446</v>
      </c>
      <c r="S80">
        <v>100</v>
      </c>
      <c r="T80">
        <v>0.22656757991909474</v>
      </c>
      <c r="AT80">
        <v>0.66522332040720245</v>
      </c>
      <c r="AU80">
        <v>0</v>
      </c>
      <c r="AV80">
        <v>1</v>
      </c>
      <c r="AW80">
        <v>40</v>
      </c>
      <c r="AX80">
        <v>36</v>
      </c>
      <c r="AY80">
        <v>0.2592592592592593</v>
      </c>
      <c r="AZ80">
        <v>0.625</v>
      </c>
      <c r="BA80">
        <v>0</v>
      </c>
    </row>
    <row r="81" spans="1:53" x14ac:dyDescent="0.45">
      <c r="A81">
        <v>11.1</v>
      </c>
      <c r="B81">
        <v>70</v>
      </c>
      <c r="C81">
        <v>0.40799999999999997</v>
      </c>
      <c r="D81">
        <v>175</v>
      </c>
      <c r="E81">
        <v>2</v>
      </c>
      <c r="F81">
        <v>0</v>
      </c>
      <c r="G81">
        <v>42</v>
      </c>
      <c r="H81">
        <v>7</v>
      </c>
      <c r="I81">
        <v>0</v>
      </c>
      <c r="J81">
        <v>168</v>
      </c>
      <c r="K81">
        <v>0</v>
      </c>
      <c r="L81">
        <v>1</v>
      </c>
      <c r="M81">
        <v>1</v>
      </c>
      <c r="N81">
        <v>0</v>
      </c>
      <c r="O81">
        <v>0.65210324117048291</v>
      </c>
      <c r="P81">
        <v>0.65210324117048291</v>
      </c>
      <c r="Q81">
        <v>0.34789675882951709</v>
      </c>
      <c r="R81">
        <v>-1.055849513253045</v>
      </c>
      <c r="S81">
        <v>0</v>
      </c>
      <c r="T81">
        <v>1.8744159714636455</v>
      </c>
      <c r="AT81">
        <v>0.6661518721756543</v>
      </c>
      <c r="AU81">
        <v>0</v>
      </c>
      <c r="AV81">
        <v>1</v>
      </c>
      <c r="AW81">
        <v>40</v>
      </c>
      <c r="AX81">
        <v>37</v>
      </c>
      <c r="AY81">
        <v>0.2592592592592593</v>
      </c>
      <c r="AZ81">
        <v>0.61458333333333326</v>
      </c>
      <c r="BA81">
        <v>0</v>
      </c>
    </row>
    <row r="82" spans="1:53" x14ac:dyDescent="0.45">
      <c r="A82">
        <v>11.2</v>
      </c>
      <c r="B82">
        <v>70</v>
      </c>
      <c r="C82">
        <v>4.8000000000000001E-2</v>
      </c>
      <c r="D82">
        <v>197</v>
      </c>
      <c r="E82">
        <v>4</v>
      </c>
      <c r="F82">
        <v>1</v>
      </c>
      <c r="G82">
        <v>35</v>
      </c>
      <c r="H82">
        <v>11</v>
      </c>
      <c r="I82">
        <v>0</v>
      </c>
      <c r="J82">
        <v>172</v>
      </c>
      <c r="K82">
        <v>1</v>
      </c>
      <c r="L82">
        <v>0</v>
      </c>
      <c r="M82">
        <v>1</v>
      </c>
      <c r="N82">
        <v>1</v>
      </c>
      <c r="O82">
        <v>0.9086974126768157</v>
      </c>
      <c r="P82">
        <v>0.9086974126768157</v>
      </c>
      <c r="Q82">
        <v>9.1302587323184303E-2</v>
      </c>
      <c r="R82">
        <v>-9.5743119564722312E-2</v>
      </c>
      <c r="S82">
        <v>100</v>
      </c>
      <c r="T82">
        <v>0.10047633684157598</v>
      </c>
      <c r="AT82">
        <v>0.67066720414045866</v>
      </c>
      <c r="AU82">
        <v>0</v>
      </c>
      <c r="AV82">
        <v>1</v>
      </c>
      <c r="AW82">
        <v>40</v>
      </c>
      <c r="AX82">
        <v>38</v>
      </c>
      <c r="AY82">
        <v>0.2592592592592593</v>
      </c>
      <c r="AZ82">
        <v>0.60416666666666674</v>
      </c>
      <c r="BA82">
        <v>0</v>
      </c>
    </row>
    <row r="83" spans="1:53" x14ac:dyDescent="0.45">
      <c r="A83">
        <v>11.3</v>
      </c>
      <c r="B83">
        <v>72</v>
      </c>
      <c r="C83">
        <v>1.496</v>
      </c>
      <c r="D83">
        <v>139</v>
      </c>
      <c r="E83">
        <v>2</v>
      </c>
      <c r="F83">
        <v>1</v>
      </c>
      <c r="G83">
        <v>36</v>
      </c>
      <c r="H83">
        <v>6</v>
      </c>
      <c r="I83">
        <v>0</v>
      </c>
      <c r="J83">
        <v>184</v>
      </c>
      <c r="K83">
        <v>1</v>
      </c>
      <c r="L83">
        <v>0</v>
      </c>
      <c r="M83">
        <v>1</v>
      </c>
      <c r="N83">
        <v>1</v>
      </c>
      <c r="O83">
        <v>0.87449214802300279</v>
      </c>
      <c r="P83">
        <v>0.87449214802300279</v>
      </c>
      <c r="Q83">
        <v>0.12550785197699721</v>
      </c>
      <c r="R83">
        <v>-0.1341119633825405</v>
      </c>
      <c r="S83">
        <v>100</v>
      </c>
      <c r="T83">
        <v>0.14352084493924561</v>
      </c>
      <c r="AT83">
        <v>0.67729963234949031</v>
      </c>
      <c r="AU83">
        <v>0</v>
      </c>
      <c r="AV83">
        <v>1</v>
      </c>
      <c r="AW83">
        <v>40</v>
      </c>
      <c r="AX83">
        <v>39</v>
      </c>
      <c r="AY83">
        <v>0.2592592592592593</v>
      </c>
      <c r="AZ83">
        <v>0.59375</v>
      </c>
      <c r="BA83">
        <v>1.0995370370370419E-2</v>
      </c>
    </row>
    <row r="84" spans="1:53" x14ac:dyDescent="0.45">
      <c r="A84">
        <v>11.4</v>
      </c>
      <c r="B84">
        <v>58</v>
      </c>
      <c r="C84">
        <v>1.3360000000000001</v>
      </c>
      <c r="D84">
        <v>150</v>
      </c>
      <c r="E84">
        <v>2</v>
      </c>
      <c r="F84">
        <v>1</v>
      </c>
      <c r="G84">
        <v>38</v>
      </c>
      <c r="H84">
        <v>9</v>
      </c>
      <c r="I84">
        <v>1</v>
      </c>
      <c r="J84">
        <v>183</v>
      </c>
      <c r="K84">
        <v>0</v>
      </c>
      <c r="L84">
        <v>1</v>
      </c>
      <c r="M84">
        <v>1</v>
      </c>
      <c r="N84">
        <v>0</v>
      </c>
      <c r="O84">
        <v>0.46397095815989348</v>
      </c>
      <c r="P84">
        <v>0.46397095815989348</v>
      </c>
      <c r="Q84">
        <v>0.53602904184010658</v>
      </c>
      <c r="R84">
        <v>-0.62356693684164344</v>
      </c>
      <c r="S84">
        <v>100</v>
      </c>
      <c r="T84">
        <v>0.86557056044417169</v>
      </c>
      <c r="AT84">
        <v>0.67879885016802022</v>
      </c>
      <c r="AU84">
        <v>1</v>
      </c>
      <c r="AV84">
        <v>0</v>
      </c>
      <c r="AW84">
        <v>41</v>
      </c>
      <c r="AX84">
        <v>39</v>
      </c>
      <c r="AY84">
        <v>0.2407407407407407</v>
      </c>
      <c r="AZ84">
        <v>0.59375</v>
      </c>
      <c r="BA84">
        <v>1.0995370370370353E-2</v>
      </c>
    </row>
    <row r="85" spans="1:53" x14ac:dyDescent="0.45">
      <c r="A85">
        <v>11.4</v>
      </c>
      <c r="B85">
        <v>65</v>
      </c>
      <c r="C85">
        <v>0.27500000000000002</v>
      </c>
      <c r="D85">
        <v>139</v>
      </c>
      <c r="E85">
        <v>1</v>
      </c>
      <c r="F85">
        <v>1</v>
      </c>
      <c r="G85">
        <v>34</v>
      </c>
      <c r="H85">
        <v>11</v>
      </c>
      <c r="I85">
        <v>1</v>
      </c>
      <c r="J85">
        <v>174</v>
      </c>
      <c r="K85">
        <v>0</v>
      </c>
      <c r="L85">
        <v>1</v>
      </c>
      <c r="M85">
        <v>1</v>
      </c>
      <c r="N85">
        <v>0</v>
      </c>
      <c r="O85">
        <v>0.27726244210516737</v>
      </c>
      <c r="P85">
        <v>0.27726244210516737</v>
      </c>
      <c r="Q85">
        <v>0.72273755789483263</v>
      </c>
      <c r="R85">
        <v>-0.32470911318393647</v>
      </c>
      <c r="S85">
        <v>100</v>
      </c>
      <c r="T85">
        <v>0.38362810826210381</v>
      </c>
      <c r="AT85">
        <v>0.68127590956136153</v>
      </c>
      <c r="AU85">
        <v>1</v>
      </c>
      <c r="AV85">
        <v>0</v>
      </c>
      <c r="AW85">
        <v>42</v>
      </c>
      <c r="AX85">
        <v>39</v>
      </c>
      <c r="AY85">
        <v>0.22222222222222221</v>
      </c>
      <c r="AZ85">
        <v>0.59375</v>
      </c>
      <c r="BA85">
        <v>0</v>
      </c>
    </row>
    <row r="86" spans="1:53" x14ac:dyDescent="0.45">
      <c r="A86">
        <v>11.4</v>
      </c>
      <c r="B86">
        <v>96</v>
      </c>
      <c r="C86">
        <v>0.83099999999999996</v>
      </c>
      <c r="D86">
        <v>199</v>
      </c>
      <c r="E86">
        <v>3</v>
      </c>
      <c r="F86">
        <v>0</v>
      </c>
      <c r="G86">
        <v>44</v>
      </c>
      <c r="H86">
        <v>10</v>
      </c>
      <c r="I86">
        <v>0</v>
      </c>
      <c r="J86">
        <v>168</v>
      </c>
      <c r="K86">
        <v>1</v>
      </c>
      <c r="L86">
        <v>0</v>
      </c>
      <c r="M86">
        <v>1</v>
      </c>
      <c r="N86">
        <v>1</v>
      </c>
      <c r="O86">
        <v>0.95645516613087267</v>
      </c>
      <c r="P86">
        <v>0.95645516613087267</v>
      </c>
      <c r="Q86">
        <v>4.3544833869127331E-2</v>
      </c>
      <c r="R86">
        <v>-4.4521364037956507E-2</v>
      </c>
      <c r="S86">
        <v>100</v>
      </c>
      <c r="T86">
        <v>4.5527313157059206E-2</v>
      </c>
      <c r="AT86">
        <v>0.69029954294078799</v>
      </c>
      <c r="AU86">
        <v>0</v>
      </c>
      <c r="AV86">
        <v>1</v>
      </c>
      <c r="AW86">
        <v>42</v>
      </c>
      <c r="AX86">
        <v>40</v>
      </c>
      <c r="AY86">
        <v>0.22222222222222221</v>
      </c>
      <c r="AZ86">
        <v>0.58333333333333326</v>
      </c>
      <c r="BA86">
        <v>0</v>
      </c>
    </row>
    <row r="87" spans="1:53" x14ac:dyDescent="0.45">
      <c r="A87">
        <v>11.6</v>
      </c>
      <c r="B87">
        <v>55</v>
      </c>
      <c r="C87">
        <v>0.73899999999999999</v>
      </c>
      <c r="D87">
        <v>146</v>
      </c>
      <c r="E87">
        <v>3</v>
      </c>
      <c r="F87">
        <v>1</v>
      </c>
      <c r="G87">
        <v>43</v>
      </c>
      <c r="H87">
        <v>11</v>
      </c>
      <c r="I87">
        <v>0</v>
      </c>
      <c r="J87">
        <v>175</v>
      </c>
      <c r="K87">
        <v>1</v>
      </c>
      <c r="L87">
        <v>0</v>
      </c>
      <c r="M87">
        <v>1</v>
      </c>
      <c r="N87">
        <v>1</v>
      </c>
      <c r="O87">
        <v>0.54569777512945605</v>
      </c>
      <c r="P87">
        <v>0.54569777512945605</v>
      </c>
      <c r="Q87">
        <v>0.45430222487054395</v>
      </c>
      <c r="R87">
        <v>-0.60568998189290013</v>
      </c>
      <c r="S87">
        <v>100</v>
      </c>
      <c r="T87">
        <v>0.83251617575822023</v>
      </c>
      <c r="AT87">
        <v>0.69668237218709983</v>
      </c>
      <c r="AU87">
        <v>0</v>
      </c>
      <c r="AV87">
        <v>1</v>
      </c>
      <c r="AW87">
        <v>42</v>
      </c>
      <c r="AX87">
        <v>41</v>
      </c>
      <c r="AY87">
        <v>0.22222222222222221</v>
      </c>
      <c r="AZ87">
        <v>0.57291666666666674</v>
      </c>
      <c r="BA87">
        <v>1.0609567901234553E-2</v>
      </c>
    </row>
    <row r="88" spans="1:53" x14ac:dyDescent="0.45">
      <c r="A88">
        <v>11.6</v>
      </c>
      <c r="B88">
        <v>60</v>
      </c>
      <c r="C88">
        <v>3.2000000000000001E-2</v>
      </c>
      <c r="D88">
        <v>102</v>
      </c>
      <c r="E88">
        <v>5</v>
      </c>
      <c r="F88">
        <v>1</v>
      </c>
      <c r="G88">
        <v>35</v>
      </c>
      <c r="H88">
        <v>8</v>
      </c>
      <c r="I88">
        <v>0</v>
      </c>
      <c r="J88">
        <v>185</v>
      </c>
      <c r="K88">
        <v>1</v>
      </c>
      <c r="L88">
        <v>0</v>
      </c>
      <c r="M88">
        <v>1</v>
      </c>
      <c r="N88">
        <v>1</v>
      </c>
      <c r="O88">
        <v>0.77635962958524907</v>
      </c>
      <c r="P88">
        <v>0.77635962958524907</v>
      </c>
      <c r="Q88">
        <v>0.22364037041475093</v>
      </c>
      <c r="R88">
        <v>-0.25313942596697803</v>
      </c>
      <c r="S88">
        <v>100</v>
      </c>
      <c r="T88">
        <v>0.28806285372440765</v>
      </c>
      <c r="AT88">
        <v>0.70205717803603684</v>
      </c>
      <c r="AU88">
        <v>1</v>
      </c>
      <c r="AV88">
        <v>0</v>
      </c>
      <c r="AW88">
        <v>43</v>
      </c>
      <c r="AX88">
        <v>41</v>
      </c>
      <c r="AY88">
        <v>0.20370370370370372</v>
      </c>
      <c r="AZ88">
        <v>0.57291666666666674</v>
      </c>
      <c r="BA88">
        <v>0</v>
      </c>
    </row>
    <row r="89" spans="1:53" x14ac:dyDescent="0.45">
      <c r="A89">
        <v>11.7</v>
      </c>
      <c r="B89">
        <v>82</v>
      </c>
      <c r="C89">
        <v>0.88800000000000001</v>
      </c>
      <c r="D89">
        <v>202</v>
      </c>
      <c r="E89">
        <v>5</v>
      </c>
      <c r="F89">
        <v>1</v>
      </c>
      <c r="G89">
        <v>40</v>
      </c>
      <c r="H89">
        <v>7</v>
      </c>
      <c r="I89">
        <v>1</v>
      </c>
      <c r="J89">
        <v>163</v>
      </c>
      <c r="K89">
        <v>1</v>
      </c>
      <c r="L89">
        <v>0</v>
      </c>
      <c r="M89">
        <v>1</v>
      </c>
      <c r="N89">
        <v>1</v>
      </c>
      <c r="O89">
        <v>0.65783054210721192</v>
      </c>
      <c r="P89">
        <v>0.65783054210721192</v>
      </c>
      <c r="Q89">
        <v>0.34216945789278808</v>
      </c>
      <c r="R89">
        <v>-0.41880791561607017</v>
      </c>
      <c r="S89">
        <v>100</v>
      </c>
      <c r="T89">
        <v>0.52014832998894411</v>
      </c>
      <c r="AT89">
        <v>0.70615218482439968</v>
      </c>
      <c r="AU89">
        <v>0</v>
      </c>
      <c r="AV89">
        <v>1</v>
      </c>
      <c r="AW89">
        <v>43</v>
      </c>
      <c r="AX89">
        <v>42</v>
      </c>
      <c r="AY89">
        <v>0.20370370370370372</v>
      </c>
      <c r="AZ89">
        <v>0.5625</v>
      </c>
      <c r="BA89">
        <v>0</v>
      </c>
    </row>
    <row r="90" spans="1:53" x14ac:dyDescent="0.45">
      <c r="A90">
        <v>11.8</v>
      </c>
      <c r="B90">
        <v>51</v>
      </c>
      <c r="C90">
        <v>0.79900000000000004</v>
      </c>
      <c r="D90">
        <v>96</v>
      </c>
      <c r="E90">
        <v>6</v>
      </c>
      <c r="F90">
        <v>1</v>
      </c>
      <c r="G90">
        <v>34</v>
      </c>
      <c r="H90">
        <v>12</v>
      </c>
      <c r="I90">
        <v>0</v>
      </c>
      <c r="J90">
        <v>189</v>
      </c>
      <c r="K90">
        <v>1</v>
      </c>
      <c r="L90">
        <v>0</v>
      </c>
      <c r="M90">
        <v>1</v>
      </c>
      <c r="N90">
        <v>1</v>
      </c>
      <c r="O90">
        <v>0.92177930389493368</v>
      </c>
      <c r="P90">
        <v>0.92177930389493368</v>
      </c>
      <c r="Q90">
        <v>7.8220696105066323E-2</v>
      </c>
      <c r="R90">
        <v>-8.1449450786641078E-2</v>
      </c>
      <c r="S90">
        <v>100</v>
      </c>
      <c r="T90">
        <v>8.485837746036233E-2</v>
      </c>
      <c r="AT90">
        <v>0.71105532263277982</v>
      </c>
      <c r="AU90">
        <v>0</v>
      </c>
      <c r="AV90">
        <v>1</v>
      </c>
      <c r="AW90">
        <v>43</v>
      </c>
      <c r="AX90">
        <v>43</v>
      </c>
      <c r="AY90">
        <v>0.20370370370370372</v>
      </c>
      <c r="AZ90">
        <v>0.55208333333333326</v>
      </c>
      <c r="BA90">
        <v>0</v>
      </c>
    </row>
    <row r="91" spans="1:53" x14ac:dyDescent="0.45">
      <c r="A91">
        <v>11.8</v>
      </c>
      <c r="B91">
        <v>53</v>
      </c>
      <c r="C91">
        <v>1.512</v>
      </c>
      <c r="D91">
        <v>125</v>
      </c>
      <c r="E91">
        <v>2</v>
      </c>
      <c r="F91">
        <v>0</v>
      </c>
      <c r="G91">
        <v>39</v>
      </c>
      <c r="H91">
        <v>13</v>
      </c>
      <c r="I91">
        <v>0</v>
      </c>
      <c r="J91">
        <v>179</v>
      </c>
      <c r="K91">
        <v>1</v>
      </c>
      <c r="L91">
        <v>0</v>
      </c>
      <c r="M91">
        <v>1</v>
      </c>
      <c r="N91">
        <v>1</v>
      </c>
      <c r="O91">
        <v>0.8210486240701691</v>
      </c>
      <c r="P91">
        <v>0.8210486240701691</v>
      </c>
      <c r="Q91">
        <v>0.1789513759298309</v>
      </c>
      <c r="R91">
        <v>-0.1971729458630396</v>
      </c>
      <c r="S91">
        <v>100</v>
      </c>
      <c r="T91">
        <v>0.21795466271256697</v>
      </c>
      <c r="AT91">
        <v>0.71292614522865505</v>
      </c>
      <c r="AU91">
        <v>0</v>
      </c>
      <c r="AV91">
        <v>1</v>
      </c>
      <c r="AW91">
        <v>43</v>
      </c>
      <c r="AX91">
        <v>44</v>
      </c>
      <c r="AY91">
        <v>0.20370370370370372</v>
      </c>
      <c r="AZ91">
        <v>0.54166666666666674</v>
      </c>
      <c r="BA91">
        <v>1.003086419753085E-2</v>
      </c>
    </row>
    <row r="92" spans="1:53" x14ac:dyDescent="0.45">
      <c r="A92">
        <v>11.8</v>
      </c>
      <c r="B92">
        <v>56</v>
      </c>
      <c r="C92">
        <v>1.1419999999999999</v>
      </c>
      <c r="D92">
        <v>199</v>
      </c>
      <c r="E92">
        <v>2</v>
      </c>
      <c r="F92">
        <v>1</v>
      </c>
      <c r="G92">
        <v>35</v>
      </c>
      <c r="H92">
        <v>8</v>
      </c>
      <c r="I92">
        <v>0</v>
      </c>
      <c r="J92">
        <v>170</v>
      </c>
      <c r="K92">
        <v>1</v>
      </c>
      <c r="L92">
        <v>0</v>
      </c>
      <c r="M92">
        <v>1</v>
      </c>
      <c r="N92">
        <v>1</v>
      </c>
      <c r="O92">
        <v>0.70615218482439968</v>
      </c>
      <c r="P92">
        <v>0.70615218482439968</v>
      </c>
      <c r="Q92">
        <v>0.29384781517560032</v>
      </c>
      <c r="R92">
        <v>-0.34792450547709075</v>
      </c>
      <c r="S92">
        <v>100</v>
      </c>
      <c r="T92">
        <v>0.41612533599775248</v>
      </c>
      <c r="AT92">
        <v>0.71298978945777602</v>
      </c>
      <c r="AU92">
        <v>1</v>
      </c>
      <c r="AV92">
        <v>0</v>
      </c>
      <c r="AW92">
        <v>44</v>
      </c>
      <c r="AX92">
        <v>44</v>
      </c>
      <c r="AY92">
        <v>0.18518518518518523</v>
      </c>
      <c r="AZ92">
        <v>0.54166666666666674</v>
      </c>
      <c r="BA92">
        <v>0</v>
      </c>
    </row>
    <row r="93" spans="1:53" x14ac:dyDescent="0.45">
      <c r="A93">
        <v>12</v>
      </c>
      <c r="B93">
        <v>60</v>
      </c>
      <c r="C93">
        <v>0.93700000000000006</v>
      </c>
      <c r="D93">
        <v>211</v>
      </c>
      <c r="E93">
        <v>3</v>
      </c>
      <c r="F93">
        <v>0</v>
      </c>
      <c r="G93">
        <v>59</v>
      </c>
      <c r="H93">
        <v>15</v>
      </c>
      <c r="I93">
        <v>0</v>
      </c>
      <c r="J93">
        <v>171</v>
      </c>
      <c r="K93">
        <v>1</v>
      </c>
      <c r="L93">
        <v>0</v>
      </c>
      <c r="M93">
        <v>1</v>
      </c>
      <c r="N93">
        <v>1</v>
      </c>
      <c r="O93">
        <v>0.62147756562407364</v>
      </c>
      <c r="P93">
        <v>0.62147756562407364</v>
      </c>
      <c r="Q93">
        <v>0.37852243437592636</v>
      </c>
      <c r="R93">
        <v>-0.47565546582838586</v>
      </c>
      <c r="S93">
        <v>100</v>
      </c>
      <c r="T93">
        <v>0.60906854134923227</v>
      </c>
      <c r="AT93">
        <v>0.71451711219263359</v>
      </c>
      <c r="AU93">
        <v>0</v>
      </c>
      <c r="AV93">
        <v>1</v>
      </c>
      <c r="AW93">
        <v>44</v>
      </c>
      <c r="AX93">
        <v>45</v>
      </c>
      <c r="AY93">
        <v>0.18518518518518523</v>
      </c>
      <c r="AZ93">
        <v>0.53125</v>
      </c>
      <c r="BA93">
        <v>0</v>
      </c>
    </row>
    <row r="94" spans="1:53" x14ac:dyDescent="0.45">
      <c r="A94">
        <v>12.1</v>
      </c>
      <c r="B94">
        <v>56</v>
      </c>
      <c r="C94">
        <v>2.536</v>
      </c>
      <c r="D94">
        <v>146</v>
      </c>
      <c r="E94">
        <v>1</v>
      </c>
      <c r="F94">
        <v>1</v>
      </c>
      <c r="G94">
        <v>36</v>
      </c>
      <c r="H94">
        <v>8</v>
      </c>
      <c r="I94">
        <v>0</v>
      </c>
      <c r="J94">
        <v>179</v>
      </c>
      <c r="K94">
        <v>1</v>
      </c>
      <c r="L94">
        <v>0</v>
      </c>
      <c r="M94">
        <v>1</v>
      </c>
      <c r="N94">
        <v>1</v>
      </c>
      <c r="O94">
        <v>0.7725698543697358</v>
      </c>
      <c r="P94">
        <v>0.7725698543697358</v>
      </c>
      <c r="Q94">
        <v>0.2274301456302642</v>
      </c>
      <c r="R94">
        <v>-0.25803284792986408</v>
      </c>
      <c r="S94">
        <v>100</v>
      </c>
      <c r="T94">
        <v>0.29438133567326702</v>
      </c>
      <c r="AT94">
        <v>0.727230804998101</v>
      </c>
      <c r="AU94">
        <v>0</v>
      </c>
      <c r="AV94">
        <v>1</v>
      </c>
      <c r="AW94">
        <v>44</v>
      </c>
      <c r="AX94">
        <v>46</v>
      </c>
      <c r="AY94">
        <v>0.18518518518518523</v>
      </c>
      <c r="AZ94">
        <v>0.52083333333333326</v>
      </c>
      <c r="BA94">
        <v>9.6450617283951028E-3</v>
      </c>
    </row>
    <row r="95" spans="1:53" x14ac:dyDescent="0.45">
      <c r="A95">
        <v>12.2</v>
      </c>
      <c r="B95">
        <v>71</v>
      </c>
      <c r="C95">
        <v>0.121</v>
      </c>
      <c r="D95">
        <v>116</v>
      </c>
      <c r="E95">
        <v>0</v>
      </c>
      <c r="F95">
        <v>1</v>
      </c>
      <c r="G95">
        <v>34</v>
      </c>
      <c r="H95">
        <v>8</v>
      </c>
      <c r="I95">
        <v>1</v>
      </c>
      <c r="J95">
        <v>193</v>
      </c>
      <c r="K95">
        <v>0</v>
      </c>
      <c r="L95">
        <v>1</v>
      </c>
      <c r="M95">
        <v>1</v>
      </c>
      <c r="N95">
        <v>0</v>
      </c>
      <c r="O95">
        <v>0.31051691223993649</v>
      </c>
      <c r="P95">
        <v>0.31051691223993649</v>
      </c>
      <c r="Q95">
        <v>0.68948308776006351</v>
      </c>
      <c r="R95">
        <v>-0.37181311031637132</v>
      </c>
      <c r="S95">
        <v>100</v>
      </c>
      <c r="T95">
        <v>0.45036189828632134</v>
      </c>
      <c r="AT95">
        <v>0.73183623196631886</v>
      </c>
      <c r="AU95">
        <v>1</v>
      </c>
      <c r="AV95">
        <v>0</v>
      </c>
      <c r="AW95">
        <v>45</v>
      </c>
      <c r="AX95">
        <v>46</v>
      </c>
      <c r="AY95">
        <v>0.16666666666666663</v>
      </c>
      <c r="AZ95">
        <v>0.52083333333333326</v>
      </c>
      <c r="BA95">
        <v>0</v>
      </c>
    </row>
    <row r="96" spans="1:53" x14ac:dyDescent="0.45">
      <c r="A96">
        <v>12.4</v>
      </c>
      <c r="B96">
        <v>57</v>
      </c>
      <c r="C96">
        <v>1.476</v>
      </c>
      <c r="D96">
        <v>171</v>
      </c>
      <c r="E96">
        <v>1</v>
      </c>
      <c r="F96">
        <v>0</v>
      </c>
      <c r="G96">
        <v>28</v>
      </c>
      <c r="H96">
        <v>8</v>
      </c>
      <c r="I96">
        <v>1</v>
      </c>
      <c r="J96">
        <v>181</v>
      </c>
      <c r="K96">
        <v>1</v>
      </c>
      <c r="L96">
        <v>0</v>
      </c>
      <c r="M96">
        <v>1</v>
      </c>
      <c r="N96">
        <v>1</v>
      </c>
      <c r="O96">
        <v>0.71105532263277982</v>
      </c>
      <c r="P96">
        <v>0.71105532263277982</v>
      </c>
      <c r="Q96">
        <v>0.28894467736722018</v>
      </c>
      <c r="R96">
        <v>-0.34100504259580866</v>
      </c>
      <c r="S96">
        <v>100</v>
      </c>
      <c r="T96">
        <v>0.40636033255100729</v>
      </c>
      <c r="AT96">
        <v>0.734455198507595</v>
      </c>
      <c r="AU96">
        <v>0</v>
      </c>
      <c r="AV96">
        <v>1</v>
      </c>
      <c r="AW96">
        <v>45</v>
      </c>
      <c r="AX96">
        <v>47</v>
      </c>
      <c r="AY96">
        <v>0.16666666666666663</v>
      </c>
      <c r="AZ96">
        <v>0.51041666666666674</v>
      </c>
      <c r="BA96">
        <v>0</v>
      </c>
    </row>
    <row r="97" spans="1:53" x14ac:dyDescent="0.45">
      <c r="A97">
        <v>12.4</v>
      </c>
      <c r="B97">
        <v>76</v>
      </c>
      <c r="C97">
        <v>4.2999999999999997E-2</v>
      </c>
      <c r="D97">
        <v>214</v>
      </c>
      <c r="E97">
        <v>2</v>
      </c>
      <c r="F97">
        <v>1</v>
      </c>
      <c r="G97">
        <v>42</v>
      </c>
      <c r="H97">
        <v>3</v>
      </c>
      <c r="I97">
        <v>0</v>
      </c>
      <c r="J97">
        <v>166</v>
      </c>
      <c r="K97">
        <v>1</v>
      </c>
      <c r="L97">
        <v>0</v>
      </c>
      <c r="M97">
        <v>1</v>
      </c>
      <c r="N97">
        <v>1</v>
      </c>
      <c r="O97">
        <v>0.36603221536715808</v>
      </c>
      <c r="P97">
        <v>0.36603221536715808</v>
      </c>
      <c r="Q97">
        <v>0.63396778463284198</v>
      </c>
      <c r="R97">
        <v>-1.0050339293254678</v>
      </c>
      <c r="S97">
        <v>0</v>
      </c>
      <c r="T97">
        <v>1.7319999661694374</v>
      </c>
      <c r="AT97">
        <v>0.73729870145855503</v>
      </c>
      <c r="AU97">
        <v>0</v>
      </c>
      <c r="AV97">
        <v>1</v>
      </c>
      <c r="AW97">
        <v>45</v>
      </c>
      <c r="AX97">
        <v>48</v>
      </c>
      <c r="AY97">
        <v>0.16666666666666663</v>
      </c>
      <c r="AZ97">
        <v>0.5</v>
      </c>
      <c r="BA97">
        <v>9.2592592592592449E-3</v>
      </c>
    </row>
    <row r="98" spans="1:53" x14ac:dyDescent="0.45">
      <c r="A98">
        <v>12.5</v>
      </c>
      <c r="B98">
        <v>60</v>
      </c>
      <c r="C98">
        <v>0.71199999999999997</v>
      </c>
      <c r="D98">
        <v>171</v>
      </c>
      <c r="E98">
        <v>3</v>
      </c>
      <c r="F98">
        <v>0</v>
      </c>
      <c r="G98">
        <v>33</v>
      </c>
      <c r="H98">
        <v>12</v>
      </c>
      <c r="I98">
        <v>1</v>
      </c>
      <c r="J98">
        <v>178</v>
      </c>
      <c r="K98">
        <v>1</v>
      </c>
      <c r="L98">
        <v>0</v>
      </c>
      <c r="M98">
        <v>1</v>
      </c>
      <c r="N98">
        <v>1</v>
      </c>
      <c r="O98">
        <v>0.73729870145855503</v>
      </c>
      <c r="P98">
        <v>0.73729870145855503</v>
      </c>
      <c r="Q98">
        <v>0.26270129854144497</v>
      </c>
      <c r="R98">
        <v>-0.30476217519986254</v>
      </c>
      <c r="S98">
        <v>100</v>
      </c>
      <c r="T98">
        <v>0.35630240229876753</v>
      </c>
      <c r="AT98">
        <v>0.74091085264853618</v>
      </c>
      <c r="AU98">
        <v>1</v>
      </c>
      <c r="AV98">
        <v>0</v>
      </c>
      <c r="AW98">
        <v>46</v>
      </c>
      <c r="AX98">
        <v>48</v>
      </c>
      <c r="AY98">
        <v>0.14814814814814814</v>
      </c>
      <c r="AZ98">
        <v>0.5</v>
      </c>
      <c r="BA98">
        <v>0</v>
      </c>
    </row>
    <row r="99" spans="1:53" x14ac:dyDescent="0.45">
      <c r="A99">
        <v>12.5</v>
      </c>
      <c r="B99">
        <v>60</v>
      </c>
      <c r="C99">
        <v>1.8</v>
      </c>
      <c r="D99">
        <v>212</v>
      </c>
      <c r="E99">
        <v>2</v>
      </c>
      <c r="F99">
        <v>1</v>
      </c>
      <c r="G99">
        <v>39</v>
      </c>
      <c r="H99">
        <v>9</v>
      </c>
      <c r="I99">
        <v>0</v>
      </c>
      <c r="J99">
        <v>171</v>
      </c>
      <c r="K99">
        <v>1</v>
      </c>
      <c r="L99">
        <v>0</v>
      </c>
      <c r="M99">
        <v>1</v>
      </c>
      <c r="N99">
        <v>1</v>
      </c>
      <c r="O99">
        <v>0.78155327951420406</v>
      </c>
      <c r="P99">
        <v>0.78155327951420406</v>
      </c>
      <c r="Q99">
        <v>0.21844672048579594</v>
      </c>
      <c r="R99">
        <v>-0.24647195548260761</v>
      </c>
      <c r="S99">
        <v>100</v>
      </c>
      <c r="T99">
        <v>0.27950329966189574</v>
      </c>
      <c r="AT99">
        <v>0.74129390525158267</v>
      </c>
      <c r="AU99">
        <v>0</v>
      </c>
      <c r="AV99">
        <v>1</v>
      </c>
      <c r="AW99">
        <v>46</v>
      </c>
      <c r="AX99">
        <v>49</v>
      </c>
      <c r="AY99">
        <v>0.14814814814814814</v>
      </c>
      <c r="AZ99">
        <v>0.48958333333333337</v>
      </c>
      <c r="BA99">
        <v>0</v>
      </c>
    </row>
    <row r="100" spans="1:53" x14ac:dyDescent="0.45">
      <c r="A100">
        <v>12.5</v>
      </c>
      <c r="B100">
        <v>67</v>
      </c>
      <c r="C100">
        <v>0.85599999999999998</v>
      </c>
      <c r="D100">
        <v>91</v>
      </c>
      <c r="E100">
        <v>3</v>
      </c>
      <c r="F100">
        <v>0</v>
      </c>
      <c r="G100">
        <v>33</v>
      </c>
      <c r="H100">
        <v>1</v>
      </c>
      <c r="I100">
        <v>0</v>
      </c>
      <c r="J100">
        <v>188</v>
      </c>
      <c r="K100">
        <v>1</v>
      </c>
      <c r="L100">
        <v>0</v>
      </c>
      <c r="M100">
        <v>1</v>
      </c>
      <c r="N100">
        <v>1</v>
      </c>
      <c r="O100">
        <v>0.75401345500588002</v>
      </c>
      <c r="P100">
        <v>0.75401345500588002</v>
      </c>
      <c r="Q100">
        <v>0.24598654499411998</v>
      </c>
      <c r="R100">
        <v>-0.28234506629801354</v>
      </c>
      <c r="S100">
        <v>100</v>
      </c>
      <c r="T100">
        <v>0.32623628048149578</v>
      </c>
      <c r="AT100">
        <v>0.74174986710438551</v>
      </c>
      <c r="AU100">
        <v>0</v>
      </c>
      <c r="AV100">
        <v>1</v>
      </c>
      <c r="AW100">
        <v>46</v>
      </c>
      <c r="AX100">
        <v>50</v>
      </c>
      <c r="AY100">
        <v>0.14814814814814814</v>
      </c>
      <c r="AZ100">
        <v>0.47916666666666663</v>
      </c>
      <c r="BA100">
        <v>0</v>
      </c>
    </row>
    <row r="101" spans="1:53" x14ac:dyDescent="0.45">
      <c r="A101">
        <v>12.7</v>
      </c>
      <c r="B101">
        <v>51</v>
      </c>
      <c r="C101">
        <v>0.17199999999999999</v>
      </c>
      <c r="D101">
        <v>117</v>
      </c>
      <c r="E101">
        <v>5</v>
      </c>
      <c r="F101">
        <v>1</v>
      </c>
      <c r="G101">
        <v>33</v>
      </c>
      <c r="H101">
        <v>11</v>
      </c>
      <c r="I101">
        <v>0</v>
      </c>
      <c r="J101">
        <v>184</v>
      </c>
      <c r="K101">
        <v>1</v>
      </c>
      <c r="L101">
        <v>0</v>
      </c>
      <c r="M101">
        <v>1</v>
      </c>
      <c r="N101">
        <v>1</v>
      </c>
      <c r="O101">
        <v>0.7778407353221245</v>
      </c>
      <c r="P101">
        <v>0.7778407353221245</v>
      </c>
      <c r="Q101">
        <v>0.2221592646778755</v>
      </c>
      <c r="R101">
        <v>-0.25123348614264929</v>
      </c>
      <c r="S101">
        <v>100</v>
      </c>
      <c r="T101">
        <v>0.28561022146246101</v>
      </c>
      <c r="AT101">
        <v>0.74280180545498053</v>
      </c>
      <c r="AU101">
        <v>0</v>
      </c>
      <c r="AV101">
        <v>1</v>
      </c>
      <c r="AW101">
        <v>46</v>
      </c>
      <c r="AX101">
        <v>51</v>
      </c>
      <c r="AY101">
        <v>0.14814814814814814</v>
      </c>
      <c r="AZ101">
        <v>0.46875</v>
      </c>
      <c r="BA101">
        <v>0</v>
      </c>
    </row>
    <row r="102" spans="1:53" x14ac:dyDescent="0.45">
      <c r="A102">
        <v>12.7</v>
      </c>
      <c r="B102">
        <v>65</v>
      </c>
      <c r="C102">
        <v>0.89900000000000002</v>
      </c>
      <c r="D102">
        <v>165</v>
      </c>
      <c r="E102">
        <v>1</v>
      </c>
      <c r="F102">
        <v>1</v>
      </c>
      <c r="G102">
        <v>60</v>
      </c>
      <c r="H102">
        <v>9</v>
      </c>
      <c r="I102">
        <v>0</v>
      </c>
      <c r="J102">
        <v>174</v>
      </c>
      <c r="K102">
        <v>0</v>
      </c>
      <c r="L102">
        <v>1</v>
      </c>
      <c r="M102">
        <v>1</v>
      </c>
      <c r="N102">
        <v>0</v>
      </c>
      <c r="O102">
        <v>0.10107083636874439</v>
      </c>
      <c r="P102">
        <v>0.10107083636874439</v>
      </c>
      <c r="Q102">
        <v>0.89892916363125563</v>
      </c>
      <c r="R102">
        <v>-0.10655104224094343</v>
      </c>
      <c r="S102">
        <v>100</v>
      </c>
      <c r="T102">
        <v>0.11243470615689585</v>
      </c>
      <c r="AT102">
        <v>0.75401345500588002</v>
      </c>
      <c r="AU102">
        <v>0</v>
      </c>
      <c r="AV102">
        <v>1</v>
      </c>
      <c r="AW102">
        <v>46</v>
      </c>
      <c r="AX102">
        <v>52</v>
      </c>
      <c r="AY102">
        <v>0.14814814814814814</v>
      </c>
      <c r="AZ102">
        <v>0.45833333333333337</v>
      </c>
      <c r="BA102">
        <v>0</v>
      </c>
    </row>
    <row r="103" spans="1:53" x14ac:dyDescent="0.45">
      <c r="A103">
        <v>12.8</v>
      </c>
      <c r="B103">
        <v>70</v>
      </c>
      <c r="C103">
        <v>1.4159999999999999</v>
      </c>
      <c r="D103">
        <v>209</v>
      </c>
      <c r="E103">
        <v>2</v>
      </c>
      <c r="F103">
        <v>1</v>
      </c>
      <c r="G103">
        <v>45</v>
      </c>
      <c r="H103">
        <v>6</v>
      </c>
      <c r="I103">
        <v>0</v>
      </c>
      <c r="J103">
        <v>175</v>
      </c>
      <c r="K103">
        <v>1</v>
      </c>
      <c r="L103">
        <v>0</v>
      </c>
      <c r="M103">
        <v>1</v>
      </c>
      <c r="N103">
        <v>1</v>
      </c>
      <c r="O103">
        <v>0.64965388616892994</v>
      </c>
      <c r="P103">
        <v>0.64965388616892994</v>
      </c>
      <c r="Q103">
        <v>0.35034611383107006</v>
      </c>
      <c r="R103">
        <v>-0.43131554072880679</v>
      </c>
      <c r="S103">
        <v>100</v>
      </c>
      <c r="T103">
        <v>0.5392811792400628</v>
      </c>
      <c r="AT103">
        <v>0.75637396893535824</v>
      </c>
      <c r="AU103">
        <v>0</v>
      </c>
      <c r="AV103">
        <v>1</v>
      </c>
      <c r="AW103">
        <v>46</v>
      </c>
      <c r="AX103">
        <v>53</v>
      </c>
      <c r="AY103">
        <v>0.14814814814814814</v>
      </c>
      <c r="AZ103">
        <v>0.44791666666666663</v>
      </c>
      <c r="BA103">
        <v>0</v>
      </c>
    </row>
    <row r="104" spans="1:53" x14ac:dyDescent="0.45">
      <c r="A104">
        <v>12.9</v>
      </c>
      <c r="B104">
        <v>60</v>
      </c>
      <c r="C104">
        <v>1.0720000000000001</v>
      </c>
      <c r="D104">
        <v>178</v>
      </c>
      <c r="E104">
        <v>2</v>
      </c>
      <c r="F104">
        <v>1</v>
      </c>
      <c r="G104">
        <v>38</v>
      </c>
      <c r="H104">
        <v>13</v>
      </c>
      <c r="I104">
        <v>1</v>
      </c>
      <c r="J104">
        <v>183</v>
      </c>
      <c r="K104">
        <v>1</v>
      </c>
      <c r="L104">
        <v>0</v>
      </c>
      <c r="M104">
        <v>1</v>
      </c>
      <c r="N104">
        <v>1</v>
      </c>
      <c r="O104">
        <v>0.54656862294646102</v>
      </c>
      <c r="P104">
        <v>0.54656862294646102</v>
      </c>
      <c r="Q104">
        <v>0.45343137705353898</v>
      </c>
      <c r="R104">
        <v>-0.60409541118549548</v>
      </c>
      <c r="S104">
        <v>100</v>
      </c>
      <c r="T104">
        <v>0.82959642763458585</v>
      </c>
      <c r="AT104">
        <v>0.75677738370155812</v>
      </c>
      <c r="AU104">
        <v>0</v>
      </c>
      <c r="AV104">
        <v>1</v>
      </c>
      <c r="AW104">
        <v>46</v>
      </c>
      <c r="AX104">
        <v>54</v>
      </c>
      <c r="AY104">
        <v>0.14814814814814814</v>
      </c>
      <c r="AZ104">
        <v>0.4375</v>
      </c>
      <c r="BA104">
        <v>8.1018518518518393E-3</v>
      </c>
    </row>
    <row r="105" spans="1:53" x14ac:dyDescent="0.45">
      <c r="A105">
        <v>13.1</v>
      </c>
      <c r="B105">
        <v>61</v>
      </c>
      <c r="C105">
        <v>0.66200000000000003</v>
      </c>
      <c r="D105">
        <v>124</v>
      </c>
      <c r="E105">
        <v>2</v>
      </c>
      <c r="F105">
        <v>1</v>
      </c>
      <c r="G105">
        <v>52</v>
      </c>
      <c r="H105">
        <v>15</v>
      </c>
      <c r="I105">
        <v>0</v>
      </c>
      <c r="J105">
        <v>191</v>
      </c>
      <c r="K105">
        <v>1</v>
      </c>
      <c r="L105">
        <v>0</v>
      </c>
      <c r="M105">
        <v>1</v>
      </c>
      <c r="N105">
        <v>1</v>
      </c>
      <c r="O105">
        <v>0.49252144440860174</v>
      </c>
      <c r="P105">
        <v>0.49252144440860174</v>
      </c>
      <c r="Q105">
        <v>0.50747855559139832</v>
      </c>
      <c r="R105">
        <v>-0.70821727737151707</v>
      </c>
      <c r="S105">
        <v>0</v>
      </c>
      <c r="T105">
        <v>1.0303684465978054</v>
      </c>
      <c r="AT105">
        <v>0.76591081605926736</v>
      </c>
      <c r="AU105">
        <v>1</v>
      </c>
      <c r="AV105">
        <v>0</v>
      </c>
      <c r="AW105">
        <v>47</v>
      </c>
      <c r="AX105">
        <v>54</v>
      </c>
      <c r="AY105">
        <v>0.12962962962962965</v>
      </c>
      <c r="AZ105">
        <v>0.4375</v>
      </c>
      <c r="BA105">
        <v>0</v>
      </c>
    </row>
    <row r="106" spans="1:53" x14ac:dyDescent="0.45">
      <c r="A106">
        <v>13.1</v>
      </c>
      <c r="B106">
        <v>61</v>
      </c>
      <c r="C106">
        <v>0.96</v>
      </c>
      <c r="D106">
        <v>213</v>
      </c>
      <c r="E106">
        <v>2</v>
      </c>
      <c r="F106">
        <v>1</v>
      </c>
      <c r="G106">
        <v>30</v>
      </c>
      <c r="H106">
        <v>10</v>
      </c>
      <c r="I106">
        <v>1</v>
      </c>
      <c r="J106">
        <v>173</v>
      </c>
      <c r="K106">
        <v>1</v>
      </c>
      <c r="L106">
        <v>0</v>
      </c>
      <c r="M106">
        <v>1</v>
      </c>
      <c r="N106">
        <v>1</v>
      </c>
      <c r="O106">
        <v>0.57731955540793356</v>
      </c>
      <c r="P106">
        <v>0.57731955540793356</v>
      </c>
      <c r="Q106">
        <v>0.42268044459206644</v>
      </c>
      <c r="R106">
        <v>-0.54935934357949312</v>
      </c>
      <c r="S106">
        <v>100</v>
      </c>
      <c r="T106">
        <v>0.73214295381593431</v>
      </c>
      <c r="AT106">
        <v>0.77096738949968691</v>
      </c>
      <c r="AU106">
        <v>0</v>
      </c>
      <c r="AV106">
        <v>1</v>
      </c>
      <c r="AW106">
        <v>47</v>
      </c>
      <c r="AX106">
        <v>55</v>
      </c>
      <c r="AY106">
        <v>0.12962962962962965</v>
      </c>
      <c r="AZ106">
        <v>0.42708333333333337</v>
      </c>
      <c r="BA106">
        <v>0</v>
      </c>
    </row>
    <row r="107" spans="1:53" x14ac:dyDescent="0.45">
      <c r="A107">
        <v>13.2</v>
      </c>
      <c r="B107">
        <v>73</v>
      </c>
      <c r="C107">
        <v>1.8360000000000001</v>
      </c>
      <c r="D107">
        <v>169</v>
      </c>
      <c r="E107">
        <v>0</v>
      </c>
      <c r="F107">
        <v>1</v>
      </c>
      <c r="G107">
        <v>36</v>
      </c>
      <c r="H107">
        <v>7</v>
      </c>
      <c r="I107">
        <v>1</v>
      </c>
      <c r="J107">
        <v>187</v>
      </c>
      <c r="K107">
        <v>0</v>
      </c>
      <c r="L107">
        <v>1</v>
      </c>
      <c r="M107">
        <v>1</v>
      </c>
      <c r="N107">
        <v>0</v>
      </c>
      <c r="O107">
        <v>0.53318355278894802</v>
      </c>
      <c r="P107">
        <v>0.53318355278894802</v>
      </c>
      <c r="Q107">
        <v>0.46681644721105198</v>
      </c>
      <c r="R107">
        <v>-0.76181914523359939</v>
      </c>
      <c r="S107">
        <v>0</v>
      </c>
      <c r="T107">
        <v>1.1421695957252571</v>
      </c>
      <c r="AT107">
        <v>0.7725698543697358</v>
      </c>
      <c r="AU107">
        <v>0</v>
      </c>
      <c r="AV107">
        <v>1</v>
      </c>
      <c r="AW107">
        <v>47</v>
      </c>
      <c r="AX107">
        <v>56</v>
      </c>
      <c r="AY107">
        <v>0.12962962962962965</v>
      </c>
      <c r="AZ107">
        <v>0.41666666666666663</v>
      </c>
      <c r="BA107">
        <v>7.7160493827160368E-3</v>
      </c>
    </row>
    <row r="108" spans="1:53" x14ac:dyDescent="0.45">
      <c r="A108">
        <v>13.3</v>
      </c>
      <c r="B108">
        <v>58</v>
      </c>
      <c r="C108">
        <v>0.40300000000000002</v>
      </c>
      <c r="D108">
        <v>157</v>
      </c>
      <c r="E108">
        <v>2</v>
      </c>
      <c r="F108">
        <v>1</v>
      </c>
      <c r="G108">
        <v>35</v>
      </c>
      <c r="H108">
        <v>16</v>
      </c>
      <c r="I108">
        <v>1</v>
      </c>
      <c r="J108">
        <v>180</v>
      </c>
      <c r="K108">
        <v>0</v>
      </c>
      <c r="L108">
        <v>1</v>
      </c>
      <c r="M108">
        <v>1</v>
      </c>
      <c r="N108">
        <v>0</v>
      </c>
      <c r="O108">
        <v>0.43151247659266645</v>
      </c>
      <c r="P108">
        <v>0.43151247659266645</v>
      </c>
      <c r="Q108">
        <v>0.56848752340733355</v>
      </c>
      <c r="R108">
        <v>-0.56477591254542026</v>
      </c>
      <c r="S108">
        <v>100</v>
      </c>
      <c r="T108">
        <v>0.75905355671891939</v>
      </c>
      <c r="AT108">
        <v>0.77400686758503479</v>
      </c>
      <c r="AU108">
        <v>1</v>
      </c>
      <c r="AV108">
        <v>0</v>
      </c>
      <c r="AW108">
        <v>48</v>
      </c>
      <c r="AX108">
        <v>56</v>
      </c>
      <c r="AY108">
        <v>0.11111111111111116</v>
      </c>
      <c r="AZ108">
        <v>0.41666666666666663</v>
      </c>
      <c r="BA108">
        <v>0</v>
      </c>
    </row>
    <row r="109" spans="1:53" x14ac:dyDescent="0.45">
      <c r="A109">
        <v>13.4</v>
      </c>
      <c r="B109">
        <v>71</v>
      </c>
      <c r="C109">
        <v>1.28</v>
      </c>
      <c r="D109">
        <v>141</v>
      </c>
      <c r="E109">
        <v>2</v>
      </c>
      <c r="F109">
        <v>1</v>
      </c>
      <c r="G109">
        <v>28</v>
      </c>
      <c r="H109">
        <v>9</v>
      </c>
      <c r="I109">
        <v>1</v>
      </c>
      <c r="J109">
        <v>186</v>
      </c>
      <c r="K109">
        <v>0</v>
      </c>
      <c r="L109">
        <v>1</v>
      </c>
      <c r="M109">
        <v>1</v>
      </c>
      <c r="N109">
        <v>0</v>
      </c>
      <c r="O109">
        <v>0.73183623196631886</v>
      </c>
      <c r="P109">
        <v>0.73183623196631886</v>
      </c>
      <c r="Q109">
        <v>0.26816376803368114</v>
      </c>
      <c r="R109">
        <v>-1.3161574103488893</v>
      </c>
      <c r="S109">
        <v>0</v>
      </c>
      <c r="T109">
        <v>2.7290645463871943</v>
      </c>
      <c r="AT109">
        <v>0.77635962958524907</v>
      </c>
      <c r="AU109">
        <v>0</v>
      </c>
      <c r="AV109">
        <v>1</v>
      </c>
      <c r="AW109">
        <v>48</v>
      </c>
      <c r="AX109">
        <v>57</v>
      </c>
      <c r="AY109">
        <v>0.11111111111111116</v>
      </c>
      <c r="AZ109">
        <v>0.40625</v>
      </c>
      <c r="BA109">
        <v>0</v>
      </c>
    </row>
    <row r="110" spans="1:53" x14ac:dyDescent="0.45">
      <c r="A110">
        <v>13.6</v>
      </c>
      <c r="B110">
        <v>66</v>
      </c>
      <c r="C110">
        <v>2.62</v>
      </c>
      <c r="D110">
        <v>103</v>
      </c>
      <c r="E110">
        <v>2</v>
      </c>
      <c r="F110">
        <v>1</v>
      </c>
      <c r="G110">
        <v>39</v>
      </c>
      <c r="H110">
        <v>8</v>
      </c>
      <c r="I110">
        <v>0</v>
      </c>
      <c r="J110">
        <v>172</v>
      </c>
      <c r="K110">
        <v>0</v>
      </c>
      <c r="L110">
        <v>1</v>
      </c>
      <c r="M110">
        <v>1</v>
      </c>
      <c r="N110">
        <v>0</v>
      </c>
      <c r="O110">
        <v>0.584616798646724</v>
      </c>
      <c r="P110">
        <v>0.584616798646724</v>
      </c>
      <c r="Q110">
        <v>0.415383201353276</v>
      </c>
      <c r="R110">
        <v>-0.87855380804662286</v>
      </c>
      <c r="S110">
        <v>0</v>
      </c>
      <c r="T110">
        <v>1.4074156026100773</v>
      </c>
      <c r="AT110">
        <v>0.7778407353221245</v>
      </c>
      <c r="AU110">
        <v>0</v>
      </c>
      <c r="AV110">
        <v>1</v>
      </c>
      <c r="AW110">
        <v>48</v>
      </c>
      <c r="AX110">
        <v>58</v>
      </c>
      <c r="AY110">
        <v>0.11111111111111116</v>
      </c>
      <c r="AZ110">
        <v>0.39583333333333337</v>
      </c>
      <c r="BA110">
        <v>7.3302469135802803E-3</v>
      </c>
    </row>
    <row r="111" spans="1:53" x14ac:dyDescent="0.45">
      <c r="A111">
        <v>13.8</v>
      </c>
      <c r="B111">
        <v>63</v>
      </c>
      <c r="C111">
        <v>0.61199999999999999</v>
      </c>
      <c r="D111">
        <v>148</v>
      </c>
      <c r="E111">
        <v>3</v>
      </c>
      <c r="F111">
        <v>0</v>
      </c>
      <c r="G111">
        <v>35</v>
      </c>
      <c r="H111">
        <v>10</v>
      </c>
      <c r="I111">
        <v>0</v>
      </c>
      <c r="J111">
        <v>185</v>
      </c>
      <c r="K111">
        <v>1</v>
      </c>
      <c r="L111">
        <v>0</v>
      </c>
      <c r="M111">
        <v>1</v>
      </c>
      <c r="N111">
        <v>1</v>
      </c>
      <c r="O111">
        <v>0.86417699728667408</v>
      </c>
      <c r="P111">
        <v>0.86417699728667408</v>
      </c>
      <c r="Q111">
        <v>0.13582300271332592</v>
      </c>
      <c r="R111">
        <v>-0.14597767318792262</v>
      </c>
      <c r="S111">
        <v>100</v>
      </c>
      <c r="T111">
        <v>0.15717035183739017</v>
      </c>
      <c r="AT111">
        <v>0.77851510435289484</v>
      </c>
      <c r="AU111">
        <v>1</v>
      </c>
      <c r="AV111">
        <v>0</v>
      </c>
      <c r="AW111">
        <v>49</v>
      </c>
      <c r="AX111">
        <v>58</v>
      </c>
      <c r="AY111">
        <v>9.259259259259256E-2</v>
      </c>
      <c r="AZ111">
        <v>0.39583333333333337</v>
      </c>
      <c r="BA111">
        <v>0</v>
      </c>
    </row>
    <row r="112" spans="1:53" x14ac:dyDescent="0.45">
      <c r="A112">
        <v>13.9</v>
      </c>
      <c r="B112">
        <v>66</v>
      </c>
      <c r="C112">
        <v>2.2850000000000001</v>
      </c>
      <c r="D112">
        <v>200</v>
      </c>
      <c r="E112">
        <v>3</v>
      </c>
      <c r="F112">
        <v>1</v>
      </c>
      <c r="G112">
        <v>32</v>
      </c>
      <c r="H112">
        <v>9</v>
      </c>
      <c r="I112">
        <v>0</v>
      </c>
      <c r="J112">
        <v>177</v>
      </c>
      <c r="K112">
        <v>1</v>
      </c>
      <c r="L112">
        <v>0</v>
      </c>
      <c r="M112">
        <v>1</v>
      </c>
      <c r="N112">
        <v>1</v>
      </c>
      <c r="O112">
        <v>0.94543158432946084</v>
      </c>
      <c r="P112">
        <v>0.94543158432946084</v>
      </c>
      <c r="Q112">
        <v>5.4568415670539161E-2</v>
      </c>
      <c r="R112">
        <v>-5.6113752751326469E-2</v>
      </c>
      <c r="S112">
        <v>100</v>
      </c>
      <c r="T112">
        <v>5.7717995225684507E-2</v>
      </c>
      <c r="AT112">
        <v>0.77948476237063158</v>
      </c>
      <c r="AU112">
        <v>0</v>
      </c>
      <c r="AV112">
        <v>1</v>
      </c>
      <c r="AW112">
        <v>49</v>
      </c>
      <c r="AX112">
        <v>59</v>
      </c>
      <c r="AY112">
        <v>9.259259259259256E-2</v>
      </c>
      <c r="AZ112">
        <v>0.38541666666666663</v>
      </c>
      <c r="BA112">
        <v>0</v>
      </c>
    </row>
    <row r="113" spans="1:53" x14ac:dyDescent="0.45">
      <c r="A113">
        <v>14</v>
      </c>
      <c r="B113">
        <v>56</v>
      </c>
      <c r="C113">
        <v>0.91100000000000003</v>
      </c>
      <c r="D113">
        <v>134</v>
      </c>
      <c r="E113">
        <v>2</v>
      </c>
      <c r="F113">
        <v>0</v>
      </c>
      <c r="G113">
        <v>30</v>
      </c>
      <c r="H113">
        <v>13</v>
      </c>
      <c r="I113">
        <v>1</v>
      </c>
      <c r="J113">
        <v>185</v>
      </c>
      <c r="K113">
        <v>1</v>
      </c>
      <c r="L113">
        <v>0</v>
      </c>
      <c r="M113">
        <v>1</v>
      </c>
      <c r="N113">
        <v>1</v>
      </c>
      <c r="O113">
        <v>0.6344732194341054</v>
      </c>
      <c r="P113">
        <v>0.6344732194341054</v>
      </c>
      <c r="Q113">
        <v>0.3655267805658946</v>
      </c>
      <c r="R113">
        <v>-0.45496020007210591</v>
      </c>
      <c r="S113">
        <v>100</v>
      </c>
      <c r="T113">
        <v>0.57611065269533768</v>
      </c>
      <c r="AT113">
        <v>0.78155327951420406</v>
      </c>
      <c r="AU113">
        <v>0</v>
      </c>
      <c r="AV113">
        <v>1</v>
      </c>
      <c r="AW113">
        <v>49</v>
      </c>
      <c r="AX113">
        <v>60</v>
      </c>
      <c r="AY113">
        <v>9.259259259259256E-2</v>
      </c>
      <c r="AZ113">
        <v>0.375</v>
      </c>
      <c r="BA113">
        <v>0</v>
      </c>
    </row>
    <row r="114" spans="1:53" x14ac:dyDescent="0.45">
      <c r="A114">
        <v>14</v>
      </c>
      <c r="B114">
        <v>59</v>
      </c>
      <c r="C114">
        <v>1.159</v>
      </c>
      <c r="D114">
        <v>196</v>
      </c>
      <c r="E114">
        <v>1</v>
      </c>
      <c r="F114">
        <v>0</v>
      </c>
      <c r="G114">
        <v>43</v>
      </c>
      <c r="H114">
        <v>15</v>
      </c>
      <c r="I114">
        <v>0</v>
      </c>
      <c r="J114">
        <v>184</v>
      </c>
      <c r="K114">
        <v>1</v>
      </c>
      <c r="L114">
        <v>0</v>
      </c>
      <c r="M114">
        <v>1</v>
      </c>
      <c r="N114">
        <v>1</v>
      </c>
      <c r="O114">
        <v>0.83175323131456735</v>
      </c>
      <c r="P114">
        <v>0.83175323131456735</v>
      </c>
      <c r="Q114">
        <v>0.16824676868543265</v>
      </c>
      <c r="R114">
        <v>-0.18421947913219464</v>
      </c>
      <c r="S114">
        <v>100</v>
      </c>
      <c r="T114">
        <v>0.20227966943936293</v>
      </c>
      <c r="AT114">
        <v>0.7905357100813315</v>
      </c>
      <c r="AU114">
        <v>0</v>
      </c>
      <c r="AV114">
        <v>1</v>
      </c>
      <c r="AW114">
        <v>49</v>
      </c>
      <c r="AX114">
        <v>61</v>
      </c>
      <c r="AY114">
        <v>9.259259259259256E-2</v>
      </c>
      <c r="AZ114">
        <v>0.36458333333333337</v>
      </c>
      <c r="BA114">
        <v>0</v>
      </c>
    </row>
    <row r="115" spans="1:53" x14ac:dyDescent="0.45">
      <c r="A115">
        <v>14</v>
      </c>
      <c r="B115">
        <v>70</v>
      </c>
      <c r="C115">
        <v>0.29099999999999998</v>
      </c>
      <c r="D115">
        <v>182</v>
      </c>
      <c r="E115">
        <v>3</v>
      </c>
      <c r="F115">
        <v>1</v>
      </c>
      <c r="G115">
        <v>31</v>
      </c>
      <c r="H115">
        <v>6</v>
      </c>
      <c r="I115">
        <v>1</v>
      </c>
      <c r="J115">
        <v>173</v>
      </c>
      <c r="K115">
        <v>1</v>
      </c>
      <c r="L115">
        <v>0</v>
      </c>
      <c r="M115">
        <v>1</v>
      </c>
      <c r="N115">
        <v>1</v>
      </c>
      <c r="O115">
        <v>0.3399688709282413</v>
      </c>
      <c r="P115">
        <v>0.3399688709282413</v>
      </c>
      <c r="Q115">
        <v>0.66003112907175865</v>
      </c>
      <c r="R115">
        <v>-1.078901221656853</v>
      </c>
      <c r="S115">
        <v>0</v>
      </c>
      <c r="T115">
        <v>1.9414457778726284</v>
      </c>
      <c r="AT115">
        <v>0.79100912041757832</v>
      </c>
      <c r="AU115">
        <v>0</v>
      </c>
      <c r="AV115">
        <v>1</v>
      </c>
      <c r="AW115">
        <v>49</v>
      </c>
      <c r="AX115">
        <v>62</v>
      </c>
      <c r="AY115">
        <v>9.259259259259256E-2</v>
      </c>
      <c r="AZ115">
        <v>0.35416666666666663</v>
      </c>
      <c r="BA115">
        <v>0</v>
      </c>
    </row>
    <row r="116" spans="1:53" x14ac:dyDescent="0.45">
      <c r="A116">
        <v>14</v>
      </c>
      <c r="B116">
        <v>74</v>
      </c>
      <c r="C116">
        <v>4.3999999999999997E-2</v>
      </c>
      <c r="D116">
        <v>175</v>
      </c>
      <c r="E116">
        <v>3</v>
      </c>
      <c r="F116">
        <v>1</v>
      </c>
      <c r="G116">
        <v>39</v>
      </c>
      <c r="H116">
        <v>7</v>
      </c>
      <c r="I116">
        <v>0</v>
      </c>
      <c r="J116">
        <v>187</v>
      </c>
      <c r="K116">
        <v>1</v>
      </c>
      <c r="L116">
        <v>0</v>
      </c>
      <c r="M116">
        <v>1</v>
      </c>
      <c r="N116">
        <v>1</v>
      </c>
      <c r="O116">
        <v>0.727230804998101</v>
      </c>
      <c r="P116">
        <v>0.727230804998101</v>
      </c>
      <c r="Q116">
        <v>0.272769195001899</v>
      </c>
      <c r="R116">
        <v>-0.31851137590757467</v>
      </c>
      <c r="S116">
        <v>100</v>
      </c>
      <c r="T116">
        <v>0.37507926386948265</v>
      </c>
      <c r="AT116">
        <v>0.79580400180257316</v>
      </c>
      <c r="AU116">
        <v>0</v>
      </c>
      <c r="AV116">
        <v>1</v>
      </c>
      <c r="AW116">
        <v>49</v>
      </c>
      <c r="AX116">
        <v>63</v>
      </c>
      <c r="AY116">
        <v>9.259259259259256E-2</v>
      </c>
      <c r="AZ116">
        <v>0.34375</v>
      </c>
      <c r="BA116">
        <v>0</v>
      </c>
    </row>
    <row r="117" spans="1:53" x14ac:dyDescent="0.45">
      <c r="A117">
        <v>14.1</v>
      </c>
      <c r="B117">
        <v>88</v>
      </c>
      <c r="C117">
        <v>0.504</v>
      </c>
      <c r="D117">
        <v>253</v>
      </c>
      <c r="E117">
        <v>3</v>
      </c>
      <c r="F117">
        <v>1</v>
      </c>
      <c r="G117">
        <v>42</v>
      </c>
      <c r="H117">
        <v>9</v>
      </c>
      <c r="I117">
        <v>1</v>
      </c>
      <c r="J117">
        <v>172</v>
      </c>
      <c r="K117">
        <v>0</v>
      </c>
      <c r="L117">
        <v>1</v>
      </c>
      <c r="M117">
        <v>1</v>
      </c>
      <c r="N117">
        <v>0</v>
      </c>
      <c r="O117">
        <v>0.62138081353700192</v>
      </c>
      <c r="P117">
        <v>0.62138081353700192</v>
      </c>
      <c r="Q117">
        <v>0.37861918646299808</v>
      </c>
      <c r="R117">
        <v>-0.9712243640926661</v>
      </c>
      <c r="S117">
        <v>0</v>
      </c>
      <c r="T117">
        <v>1.6411762418641418</v>
      </c>
      <c r="AT117">
        <v>0.80427056139988107</v>
      </c>
      <c r="AU117">
        <v>0</v>
      </c>
      <c r="AV117">
        <v>1</v>
      </c>
      <c r="AW117">
        <v>49</v>
      </c>
      <c r="AX117">
        <v>64</v>
      </c>
      <c r="AY117">
        <v>9.259259259259256E-2</v>
      </c>
      <c r="AZ117">
        <v>0.33333333333333337</v>
      </c>
      <c r="BA117">
        <v>0</v>
      </c>
    </row>
    <row r="118" spans="1:53" x14ac:dyDescent="0.45">
      <c r="A118">
        <v>14.4</v>
      </c>
      <c r="B118">
        <v>75</v>
      </c>
      <c r="C118">
        <v>0.61199999999999999</v>
      </c>
      <c r="D118">
        <v>156</v>
      </c>
      <c r="E118">
        <v>5</v>
      </c>
      <c r="F118">
        <v>1</v>
      </c>
      <c r="G118">
        <v>42</v>
      </c>
      <c r="H118">
        <v>15</v>
      </c>
      <c r="I118">
        <v>1</v>
      </c>
      <c r="J118">
        <v>193</v>
      </c>
      <c r="K118">
        <v>0</v>
      </c>
      <c r="L118">
        <v>1</v>
      </c>
      <c r="M118">
        <v>1</v>
      </c>
      <c r="N118">
        <v>0</v>
      </c>
      <c r="O118">
        <v>0.82044015283349592</v>
      </c>
      <c r="P118">
        <v>0.82044015283349592</v>
      </c>
      <c r="Q118">
        <v>0.17955984716650408</v>
      </c>
      <c r="R118">
        <v>-1.7172467162243477</v>
      </c>
      <c r="S118">
        <v>0</v>
      </c>
      <c r="T118">
        <v>4.5691738202066405</v>
      </c>
      <c r="AT118">
        <v>0.80507700740970622</v>
      </c>
      <c r="AU118">
        <v>0</v>
      </c>
      <c r="AV118">
        <v>1</v>
      </c>
      <c r="AW118">
        <v>49</v>
      </c>
      <c r="AX118">
        <v>65</v>
      </c>
      <c r="AY118">
        <v>9.259259259259256E-2</v>
      </c>
      <c r="AZ118">
        <v>0.32291666666666663</v>
      </c>
      <c r="BA118">
        <v>0</v>
      </c>
    </row>
    <row r="119" spans="1:53" x14ac:dyDescent="0.45">
      <c r="A119">
        <v>14.4</v>
      </c>
      <c r="B119">
        <v>83</v>
      </c>
      <c r="C119">
        <v>0.93600000000000005</v>
      </c>
      <c r="D119">
        <v>203</v>
      </c>
      <c r="E119">
        <v>2</v>
      </c>
      <c r="F119">
        <v>0</v>
      </c>
      <c r="G119">
        <v>45</v>
      </c>
      <c r="H119">
        <v>9</v>
      </c>
      <c r="I119">
        <v>0</v>
      </c>
      <c r="J119">
        <v>178</v>
      </c>
      <c r="K119">
        <v>1</v>
      </c>
      <c r="L119">
        <v>0</v>
      </c>
      <c r="M119">
        <v>1</v>
      </c>
      <c r="N119">
        <v>1</v>
      </c>
      <c r="O119">
        <v>0.83288211017534219</v>
      </c>
      <c r="P119">
        <v>0.83288211017534219</v>
      </c>
      <c r="Q119">
        <v>0.16711788982465781</v>
      </c>
      <c r="R119">
        <v>-0.18286317123016624</v>
      </c>
      <c r="S119">
        <v>100</v>
      </c>
      <c r="T119">
        <v>0.20065011336295285</v>
      </c>
      <c r="AT119">
        <v>0.80554347261298831</v>
      </c>
      <c r="AU119">
        <v>0</v>
      </c>
      <c r="AV119">
        <v>1</v>
      </c>
      <c r="AW119">
        <v>49</v>
      </c>
      <c r="AX119">
        <v>66</v>
      </c>
      <c r="AY119">
        <v>9.259259259259256E-2</v>
      </c>
      <c r="AZ119">
        <v>0.3125</v>
      </c>
      <c r="BA119">
        <v>5.787037037037028E-3</v>
      </c>
    </row>
    <row r="120" spans="1:53" x14ac:dyDescent="0.45">
      <c r="A120">
        <v>14.5</v>
      </c>
      <c r="B120">
        <v>54</v>
      </c>
      <c r="C120">
        <v>4.5999999999999999E-2</v>
      </c>
      <c r="D120">
        <v>151</v>
      </c>
      <c r="E120">
        <v>0</v>
      </c>
      <c r="F120">
        <v>1</v>
      </c>
      <c r="G120">
        <v>30</v>
      </c>
      <c r="H120">
        <v>13</v>
      </c>
      <c r="I120">
        <v>0</v>
      </c>
      <c r="J120">
        <v>204</v>
      </c>
      <c r="K120">
        <v>1</v>
      </c>
      <c r="L120">
        <v>0</v>
      </c>
      <c r="M120">
        <v>1</v>
      </c>
      <c r="N120">
        <v>1</v>
      </c>
      <c r="O120">
        <v>0.77948476237063158</v>
      </c>
      <c r="P120">
        <v>0.77948476237063158</v>
      </c>
      <c r="Q120">
        <v>0.22051523762936842</v>
      </c>
      <c r="R120">
        <v>-0.24912213862837587</v>
      </c>
      <c r="S120">
        <v>100</v>
      </c>
      <c r="T120">
        <v>0.28289871499055325</v>
      </c>
      <c r="AT120">
        <v>0.8056397301205761</v>
      </c>
      <c r="AU120">
        <v>1</v>
      </c>
      <c r="AV120">
        <v>0</v>
      </c>
      <c r="AW120">
        <v>50</v>
      </c>
      <c r="AX120">
        <v>66</v>
      </c>
      <c r="AY120">
        <v>7.407407407407407E-2</v>
      </c>
      <c r="AZ120">
        <v>0.3125</v>
      </c>
      <c r="BA120">
        <v>0</v>
      </c>
    </row>
    <row r="121" spans="1:53" x14ac:dyDescent="0.45">
      <c r="A121">
        <v>14.5</v>
      </c>
      <c r="B121">
        <v>69</v>
      </c>
      <c r="C121">
        <v>9.0999999999999998E-2</v>
      </c>
      <c r="D121">
        <v>213</v>
      </c>
      <c r="E121">
        <v>3</v>
      </c>
      <c r="F121">
        <v>0</v>
      </c>
      <c r="G121">
        <v>33</v>
      </c>
      <c r="H121">
        <v>16</v>
      </c>
      <c r="I121">
        <v>1</v>
      </c>
      <c r="J121">
        <v>178</v>
      </c>
      <c r="K121">
        <v>1</v>
      </c>
      <c r="L121">
        <v>0</v>
      </c>
      <c r="M121">
        <v>1</v>
      </c>
      <c r="N121">
        <v>1</v>
      </c>
      <c r="O121">
        <v>0.81703975923728622</v>
      </c>
      <c r="P121">
        <v>0.81703975923728622</v>
      </c>
      <c r="Q121">
        <v>0.18296024076271378</v>
      </c>
      <c r="R121">
        <v>-0.20206752038911382</v>
      </c>
      <c r="S121">
        <v>100</v>
      </c>
      <c r="T121">
        <v>0.22393064559490811</v>
      </c>
      <c r="AT121">
        <v>0.80762578783662631</v>
      </c>
      <c r="AU121">
        <v>0</v>
      </c>
      <c r="AV121">
        <v>1</v>
      </c>
      <c r="AW121">
        <v>50</v>
      </c>
      <c r="AX121">
        <v>67</v>
      </c>
      <c r="AY121">
        <v>7.407407407407407E-2</v>
      </c>
      <c r="AZ121">
        <v>0.30208333333333337</v>
      </c>
      <c r="BA121">
        <v>0</v>
      </c>
    </row>
    <row r="122" spans="1:53" x14ac:dyDescent="0.45">
      <c r="A122">
        <v>14.8</v>
      </c>
      <c r="B122">
        <v>70</v>
      </c>
      <c r="C122">
        <v>0.82799999999999996</v>
      </c>
      <c r="D122">
        <v>213</v>
      </c>
      <c r="E122">
        <v>3</v>
      </c>
      <c r="F122">
        <v>1</v>
      </c>
      <c r="G122">
        <v>37</v>
      </c>
      <c r="H122">
        <v>15</v>
      </c>
      <c r="I122">
        <v>1</v>
      </c>
      <c r="J122">
        <v>176</v>
      </c>
      <c r="K122">
        <v>1</v>
      </c>
      <c r="L122">
        <v>0</v>
      </c>
      <c r="M122">
        <v>1</v>
      </c>
      <c r="N122">
        <v>1</v>
      </c>
      <c r="O122">
        <v>0.65627303008750371</v>
      </c>
      <c r="P122">
        <v>0.65627303008750371</v>
      </c>
      <c r="Q122">
        <v>0.34372696991249629</v>
      </c>
      <c r="R122">
        <v>-0.42117837222539251</v>
      </c>
      <c r="S122">
        <v>100</v>
      </c>
      <c r="T122">
        <v>0.52375604992736902</v>
      </c>
      <c r="AT122">
        <v>0.80815136770682938</v>
      </c>
      <c r="AU122">
        <v>0</v>
      </c>
      <c r="AV122">
        <v>1</v>
      </c>
      <c r="AW122">
        <v>50</v>
      </c>
      <c r="AX122">
        <v>68</v>
      </c>
      <c r="AY122">
        <v>7.407407407407407E-2</v>
      </c>
      <c r="AZ122">
        <v>0.29166666666666663</v>
      </c>
      <c r="BA122">
        <v>0</v>
      </c>
    </row>
    <row r="123" spans="1:53" x14ac:dyDescent="0.45">
      <c r="A123">
        <v>14.8</v>
      </c>
      <c r="B123">
        <v>74</v>
      </c>
      <c r="C123">
        <v>1.927</v>
      </c>
      <c r="D123">
        <v>249</v>
      </c>
      <c r="E123">
        <v>2</v>
      </c>
      <c r="F123">
        <v>1</v>
      </c>
      <c r="G123">
        <v>29</v>
      </c>
      <c r="H123">
        <v>7</v>
      </c>
      <c r="I123">
        <v>0</v>
      </c>
      <c r="J123">
        <v>171</v>
      </c>
      <c r="K123">
        <v>1</v>
      </c>
      <c r="L123">
        <v>0</v>
      </c>
      <c r="M123">
        <v>1</v>
      </c>
      <c r="N123">
        <v>1</v>
      </c>
      <c r="O123">
        <v>0.93255224222498534</v>
      </c>
      <c r="P123">
        <v>0.93255224222498534</v>
      </c>
      <c r="Q123">
        <v>6.7447757775014661E-2</v>
      </c>
      <c r="R123">
        <v>-6.9830105199678374E-2</v>
      </c>
      <c r="S123">
        <v>100</v>
      </c>
      <c r="T123">
        <v>7.2325983168610913E-2</v>
      </c>
      <c r="AT123">
        <v>0.80934336250633698</v>
      </c>
      <c r="AU123">
        <v>0</v>
      </c>
      <c r="AV123">
        <v>1</v>
      </c>
      <c r="AW123">
        <v>50</v>
      </c>
      <c r="AX123">
        <v>69</v>
      </c>
      <c r="AY123">
        <v>7.407407407407407E-2</v>
      </c>
      <c r="AZ123">
        <v>0.28125</v>
      </c>
      <c r="BA123">
        <v>0</v>
      </c>
    </row>
    <row r="124" spans="1:53" x14ac:dyDescent="0.45">
      <c r="A124">
        <v>14.8</v>
      </c>
      <c r="B124">
        <v>91</v>
      </c>
      <c r="C124">
        <v>1.968</v>
      </c>
      <c r="D124">
        <v>164</v>
      </c>
      <c r="E124">
        <v>1</v>
      </c>
      <c r="F124">
        <v>0</v>
      </c>
      <c r="G124">
        <v>33</v>
      </c>
      <c r="H124">
        <v>5</v>
      </c>
      <c r="I124">
        <v>0</v>
      </c>
      <c r="J124">
        <v>194</v>
      </c>
      <c r="K124">
        <v>1</v>
      </c>
      <c r="L124">
        <v>0</v>
      </c>
      <c r="M124">
        <v>1</v>
      </c>
      <c r="N124">
        <v>1</v>
      </c>
      <c r="O124">
        <v>0.97301742201286312</v>
      </c>
      <c r="P124">
        <v>0.97301742201286312</v>
      </c>
      <c r="Q124">
        <v>2.698257798713688E-2</v>
      </c>
      <c r="R124">
        <v>-2.7353291496141855E-2</v>
      </c>
      <c r="S124">
        <v>100</v>
      </c>
      <c r="T124">
        <v>2.7730827194561963E-2</v>
      </c>
      <c r="AT124">
        <v>0.8165192606179309</v>
      </c>
      <c r="AU124">
        <v>0</v>
      </c>
      <c r="AV124">
        <v>1</v>
      </c>
      <c r="AW124">
        <v>50</v>
      </c>
      <c r="AX124">
        <v>70</v>
      </c>
      <c r="AY124">
        <v>7.407407407407407E-2</v>
      </c>
      <c r="AZ124">
        <v>0.27083333333333337</v>
      </c>
      <c r="BA124">
        <v>0</v>
      </c>
    </row>
    <row r="125" spans="1:53" x14ac:dyDescent="0.45">
      <c r="A125">
        <v>14.9</v>
      </c>
      <c r="B125">
        <v>59</v>
      </c>
      <c r="C125">
        <v>0.7</v>
      </c>
      <c r="D125">
        <v>214</v>
      </c>
      <c r="E125">
        <v>2</v>
      </c>
      <c r="F125">
        <v>0</v>
      </c>
      <c r="G125">
        <v>41</v>
      </c>
      <c r="H125">
        <v>4</v>
      </c>
      <c r="I125">
        <v>0</v>
      </c>
      <c r="J125">
        <v>182</v>
      </c>
      <c r="K125">
        <v>1</v>
      </c>
      <c r="L125">
        <v>0</v>
      </c>
      <c r="M125">
        <v>1</v>
      </c>
      <c r="N125">
        <v>1</v>
      </c>
      <c r="O125">
        <v>0.53984086112864993</v>
      </c>
      <c r="P125">
        <v>0.53984086112864993</v>
      </c>
      <c r="Q125">
        <v>0.46015913887135007</v>
      </c>
      <c r="R125">
        <v>-0.61648088447048222</v>
      </c>
      <c r="S125">
        <v>100</v>
      </c>
      <c r="T125">
        <v>0.85239775645973037</v>
      </c>
      <c r="AT125">
        <v>0.81703975923728622</v>
      </c>
      <c r="AU125">
        <v>0</v>
      </c>
      <c r="AV125">
        <v>1</v>
      </c>
      <c r="AW125">
        <v>50</v>
      </c>
      <c r="AX125">
        <v>71</v>
      </c>
      <c r="AY125">
        <v>7.407407407407407E-2</v>
      </c>
      <c r="AZ125">
        <v>0.26041666666666663</v>
      </c>
      <c r="BA125">
        <v>0</v>
      </c>
    </row>
    <row r="126" spans="1:53" x14ac:dyDescent="0.45">
      <c r="A126">
        <v>15.3</v>
      </c>
      <c r="B126">
        <v>117</v>
      </c>
      <c r="C126">
        <v>0.104</v>
      </c>
      <c r="D126">
        <v>253</v>
      </c>
      <c r="E126">
        <v>2</v>
      </c>
      <c r="F126">
        <v>1</v>
      </c>
      <c r="G126">
        <v>52</v>
      </c>
      <c r="H126">
        <v>15</v>
      </c>
      <c r="I126">
        <v>0</v>
      </c>
      <c r="J126">
        <v>169</v>
      </c>
      <c r="K126">
        <v>1</v>
      </c>
      <c r="L126">
        <v>0</v>
      </c>
      <c r="M126">
        <v>1</v>
      </c>
      <c r="N126">
        <v>1</v>
      </c>
      <c r="O126">
        <v>0.88004524137228035</v>
      </c>
      <c r="P126">
        <v>0.88004524137228035</v>
      </c>
      <c r="Q126">
        <v>0.11995475862771965</v>
      </c>
      <c r="R126">
        <v>-0.12778196218104851</v>
      </c>
      <c r="S126">
        <v>100</v>
      </c>
      <c r="T126">
        <v>0.13630521817340968</v>
      </c>
      <c r="AT126">
        <v>0.81926103226698099</v>
      </c>
      <c r="AU126">
        <v>0</v>
      </c>
      <c r="AV126">
        <v>1</v>
      </c>
      <c r="AW126">
        <v>50</v>
      </c>
      <c r="AX126">
        <v>72</v>
      </c>
      <c r="AY126">
        <v>7.407407407407407E-2</v>
      </c>
      <c r="AZ126">
        <v>0.25</v>
      </c>
      <c r="BA126">
        <v>4.6296296296296224E-3</v>
      </c>
    </row>
    <row r="127" spans="1:53" x14ac:dyDescent="0.45">
      <c r="A127">
        <v>15.4</v>
      </c>
      <c r="B127">
        <v>58</v>
      </c>
      <c r="C127">
        <v>1.623</v>
      </c>
      <c r="D127">
        <v>209</v>
      </c>
      <c r="E127">
        <v>1</v>
      </c>
      <c r="F127">
        <v>1</v>
      </c>
      <c r="G127">
        <v>45</v>
      </c>
      <c r="H127">
        <v>10</v>
      </c>
      <c r="I127">
        <v>1</v>
      </c>
      <c r="J127">
        <v>187</v>
      </c>
      <c r="K127">
        <v>0</v>
      </c>
      <c r="L127">
        <v>1</v>
      </c>
      <c r="M127">
        <v>1</v>
      </c>
      <c r="N127">
        <v>0</v>
      </c>
      <c r="O127">
        <v>0.23127266258763288</v>
      </c>
      <c r="P127">
        <v>0.23127266258763288</v>
      </c>
      <c r="Q127">
        <v>0.7687273374123671</v>
      </c>
      <c r="R127">
        <v>-0.2630189400847377</v>
      </c>
      <c r="S127">
        <v>100</v>
      </c>
      <c r="T127">
        <v>0.30085135695333243</v>
      </c>
      <c r="AT127">
        <v>0.82044015283349592</v>
      </c>
      <c r="AU127">
        <v>1</v>
      </c>
      <c r="AV127">
        <v>0</v>
      </c>
      <c r="AW127">
        <v>51</v>
      </c>
      <c r="AX127">
        <v>72</v>
      </c>
      <c r="AY127">
        <v>5.555555555555558E-2</v>
      </c>
      <c r="AZ127">
        <v>0.25</v>
      </c>
      <c r="BA127">
        <v>0</v>
      </c>
    </row>
    <row r="128" spans="1:53" x14ac:dyDescent="0.45">
      <c r="A128">
        <v>15.5</v>
      </c>
      <c r="B128">
        <v>75</v>
      </c>
      <c r="C128">
        <v>0.185</v>
      </c>
      <c r="D128">
        <v>166</v>
      </c>
      <c r="E128">
        <v>5</v>
      </c>
      <c r="F128">
        <v>0</v>
      </c>
      <c r="G128">
        <v>29</v>
      </c>
      <c r="H128">
        <v>15</v>
      </c>
      <c r="I128">
        <v>1</v>
      </c>
      <c r="J128">
        <v>187</v>
      </c>
      <c r="K128">
        <v>0</v>
      </c>
      <c r="L128">
        <v>1</v>
      </c>
      <c r="M128">
        <v>1</v>
      </c>
      <c r="N128">
        <v>0</v>
      </c>
      <c r="O128">
        <v>0.93043907338952492</v>
      </c>
      <c r="P128">
        <v>0.93043907338952492</v>
      </c>
      <c r="Q128">
        <v>6.9560926610475082E-2</v>
      </c>
      <c r="R128">
        <v>-2.6655522685601225</v>
      </c>
      <c r="S128">
        <v>0</v>
      </c>
      <c r="T128">
        <v>13.375886704324198</v>
      </c>
      <c r="AT128">
        <v>0.8210486240701691</v>
      </c>
      <c r="AU128">
        <v>0</v>
      </c>
      <c r="AV128">
        <v>1</v>
      </c>
      <c r="AW128">
        <v>51</v>
      </c>
      <c r="AX128">
        <v>73</v>
      </c>
      <c r="AY128">
        <v>5.555555555555558E-2</v>
      </c>
      <c r="AZ128">
        <v>0.23958333333333337</v>
      </c>
      <c r="BA128">
        <v>0</v>
      </c>
    </row>
    <row r="129" spans="1:53" x14ac:dyDescent="0.45">
      <c r="A129">
        <v>15.6</v>
      </c>
      <c r="B129">
        <v>67</v>
      </c>
      <c r="C129">
        <v>1.4610000000000001</v>
      </c>
      <c r="D129">
        <v>180</v>
      </c>
      <c r="E129">
        <v>4</v>
      </c>
      <c r="F129">
        <v>0</v>
      </c>
      <c r="G129">
        <v>44</v>
      </c>
      <c r="H129">
        <v>10</v>
      </c>
      <c r="I129">
        <v>0</v>
      </c>
      <c r="J129">
        <v>187</v>
      </c>
      <c r="K129">
        <v>0</v>
      </c>
      <c r="L129">
        <v>1</v>
      </c>
      <c r="M129">
        <v>1</v>
      </c>
      <c r="N129">
        <v>0</v>
      </c>
      <c r="O129">
        <v>0.88490027172065788</v>
      </c>
      <c r="P129">
        <v>0.88490027172065788</v>
      </c>
      <c r="Q129">
        <v>0.11509972827934212</v>
      </c>
      <c r="R129">
        <v>-2.1619563239926025</v>
      </c>
      <c r="S129">
        <v>0</v>
      </c>
      <c r="T129">
        <v>7.6881178170381315</v>
      </c>
      <c r="AT129">
        <v>0.83175323131456735</v>
      </c>
      <c r="AU129">
        <v>0</v>
      </c>
      <c r="AV129">
        <v>1</v>
      </c>
      <c r="AW129">
        <v>51</v>
      </c>
      <c r="AX129">
        <v>74</v>
      </c>
      <c r="AY129">
        <v>5.555555555555558E-2</v>
      </c>
      <c r="AZ129">
        <v>0.22916666666666663</v>
      </c>
      <c r="BA129">
        <v>0</v>
      </c>
    </row>
    <row r="130" spans="1:53" x14ac:dyDescent="0.45">
      <c r="A130">
        <v>15.7</v>
      </c>
      <c r="B130">
        <v>67</v>
      </c>
      <c r="C130">
        <v>0.05</v>
      </c>
      <c r="D130">
        <v>228</v>
      </c>
      <c r="E130">
        <v>4</v>
      </c>
      <c r="F130">
        <v>1</v>
      </c>
      <c r="G130">
        <v>31</v>
      </c>
      <c r="H130">
        <v>13</v>
      </c>
      <c r="I130">
        <v>1</v>
      </c>
      <c r="J130">
        <v>181</v>
      </c>
      <c r="K130">
        <v>0</v>
      </c>
      <c r="L130">
        <v>1</v>
      </c>
      <c r="M130">
        <v>1</v>
      </c>
      <c r="N130">
        <v>0</v>
      </c>
      <c r="O130">
        <v>0.71298978945777602</v>
      </c>
      <c r="P130">
        <v>0.71298978945777602</v>
      </c>
      <c r="Q130">
        <v>0.28701021054222398</v>
      </c>
      <c r="R130">
        <v>-1.2482374870531812</v>
      </c>
      <c r="S130">
        <v>0</v>
      </c>
      <c r="T130">
        <v>2.4841966009180827</v>
      </c>
      <c r="AT130">
        <v>0.83288211017534219</v>
      </c>
      <c r="AU130">
        <v>0</v>
      </c>
      <c r="AV130">
        <v>1</v>
      </c>
      <c r="AW130">
        <v>51</v>
      </c>
      <c r="AX130">
        <v>75</v>
      </c>
      <c r="AY130">
        <v>5.555555555555558E-2</v>
      </c>
      <c r="AZ130">
        <v>0.21875</v>
      </c>
      <c r="BA130">
        <v>0</v>
      </c>
    </row>
    <row r="131" spans="1:53" x14ac:dyDescent="0.45">
      <c r="A131">
        <v>15.8</v>
      </c>
      <c r="B131">
        <v>88</v>
      </c>
      <c r="C131">
        <v>1</v>
      </c>
      <c r="D131">
        <v>283</v>
      </c>
      <c r="E131">
        <v>2</v>
      </c>
      <c r="F131">
        <v>0</v>
      </c>
      <c r="G131">
        <v>40</v>
      </c>
      <c r="H131">
        <v>8</v>
      </c>
      <c r="I131">
        <v>0</v>
      </c>
      <c r="J131">
        <v>177</v>
      </c>
      <c r="K131">
        <v>1</v>
      </c>
      <c r="L131">
        <v>0</v>
      </c>
      <c r="M131">
        <v>1</v>
      </c>
      <c r="N131">
        <v>1</v>
      </c>
      <c r="O131">
        <v>0.94378830187371021</v>
      </c>
      <c r="P131">
        <v>0.94378830187371021</v>
      </c>
      <c r="Q131">
        <v>5.6211698126289789E-2</v>
      </c>
      <c r="R131">
        <v>-5.7853394475596703E-2</v>
      </c>
      <c r="S131">
        <v>100</v>
      </c>
      <c r="T131">
        <v>5.9559647025389351E-2</v>
      </c>
      <c r="AT131">
        <v>0.83478507042097061</v>
      </c>
      <c r="AU131">
        <v>0</v>
      </c>
      <c r="AV131">
        <v>1</v>
      </c>
      <c r="AW131">
        <v>51</v>
      </c>
      <c r="AX131">
        <v>76</v>
      </c>
      <c r="AY131">
        <v>5.555555555555558E-2</v>
      </c>
      <c r="AZ131">
        <v>0.20833333333333337</v>
      </c>
      <c r="BA131">
        <v>0</v>
      </c>
    </row>
    <row r="132" spans="1:53" x14ac:dyDescent="0.45">
      <c r="A132">
        <v>15.9</v>
      </c>
      <c r="B132">
        <v>66</v>
      </c>
      <c r="C132">
        <v>9.1999999999999998E-2</v>
      </c>
      <c r="D132">
        <v>230</v>
      </c>
      <c r="E132">
        <v>4</v>
      </c>
      <c r="F132">
        <v>0</v>
      </c>
      <c r="G132">
        <v>43</v>
      </c>
      <c r="H132">
        <v>12</v>
      </c>
      <c r="I132">
        <v>0</v>
      </c>
      <c r="J132">
        <v>174</v>
      </c>
      <c r="K132">
        <v>0</v>
      </c>
      <c r="L132">
        <v>1</v>
      </c>
      <c r="M132">
        <v>1</v>
      </c>
      <c r="N132">
        <v>0</v>
      </c>
      <c r="O132">
        <v>0.74091085264853618</v>
      </c>
      <c r="P132">
        <v>0.74091085264853618</v>
      </c>
      <c r="Q132">
        <v>0.25908914735146382</v>
      </c>
      <c r="R132">
        <v>-1.3505830782370341</v>
      </c>
      <c r="S132">
        <v>0</v>
      </c>
      <c r="T132">
        <v>2.8596753674265782</v>
      </c>
      <c r="AT132">
        <v>0.84271152578838782</v>
      </c>
      <c r="AU132">
        <v>0</v>
      </c>
      <c r="AV132">
        <v>1</v>
      </c>
      <c r="AW132">
        <v>51</v>
      </c>
      <c r="AX132">
        <v>77</v>
      </c>
      <c r="AY132">
        <v>5.555555555555558E-2</v>
      </c>
      <c r="AZ132">
        <v>0.19791666666666663</v>
      </c>
      <c r="BA132">
        <v>0</v>
      </c>
    </row>
    <row r="133" spans="1:53" x14ac:dyDescent="0.45">
      <c r="A133">
        <v>15.9</v>
      </c>
      <c r="B133">
        <v>84</v>
      </c>
      <c r="C133">
        <v>1.2589999999999999</v>
      </c>
      <c r="D133">
        <v>175</v>
      </c>
      <c r="E133">
        <v>1</v>
      </c>
      <c r="F133">
        <v>1</v>
      </c>
      <c r="G133">
        <v>31</v>
      </c>
      <c r="H133">
        <v>8</v>
      </c>
      <c r="I133">
        <v>1</v>
      </c>
      <c r="J133">
        <v>190</v>
      </c>
      <c r="K133">
        <v>1</v>
      </c>
      <c r="L133">
        <v>0</v>
      </c>
      <c r="M133">
        <v>1</v>
      </c>
      <c r="N133">
        <v>1</v>
      </c>
      <c r="O133">
        <v>0.67729963234949031</v>
      </c>
      <c r="P133">
        <v>0.67729963234949031</v>
      </c>
      <c r="Q133">
        <v>0.32270036765050969</v>
      </c>
      <c r="R133">
        <v>-0.3896415155792467</v>
      </c>
      <c r="S133">
        <v>100</v>
      </c>
      <c r="T133">
        <v>0.47645141417114267</v>
      </c>
      <c r="AT133">
        <v>0.86154302527702731</v>
      </c>
      <c r="AU133">
        <v>0</v>
      </c>
      <c r="AV133">
        <v>1</v>
      </c>
      <c r="AW133">
        <v>51</v>
      </c>
      <c r="AX133">
        <v>78</v>
      </c>
      <c r="AY133">
        <v>5.555555555555558E-2</v>
      </c>
      <c r="AZ133">
        <v>0.1875</v>
      </c>
      <c r="BA133">
        <v>0</v>
      </c>
    </row>
    <row r="134" spans="1:53" x14ac:dyDescent="0.45">
      <c r="A134">
        <v>16.100000000000001</v>
      </c>
      <c r="B134">
        <v>98</v>
      </c>
      <c r="C134">
        <v>0.97399999999999998</v>
      </c>
      <c r="D134">
        <v>201</v>
      </c>
      <c r="E134">
        <v>1</v>
      </c>
      <c r="F134">
        <v>1</v>
      </c>
      <c r="G134">
        <v>37</v>
      </c>
      <c r="H134">
        <v>6</v>
      </c>
      <c r="I134">
        <v>0</v>
      </c>
      <c r="J134">
        <v>194</v>
      </c>
      <c r="K134">
        <v>1</v>
      </c>
      <c r="L134">
        <v>0</v>
      </c>
      <c r="M134">
        <v>1</v>
      </c>
      <c r="N134">
        <v>1</v>
      </c>
      <c r="O134">
        <v>0.91490409475657986</v>
      </c>
      <c r="P134">
        <v>0.91490409475657986</v>
      </c>
      <c r="Q134">
        <v>8.5095905243420145E-2</v>
      </c>
      <c r="R134">
        <v>-8.8936033673719772E-2</v>
      </c>
      <c r="S134">
        <v>100</v>
      </c>
      <c r="T134">
        <v>9.3010738208643418E-2</v>
      </c>
      <c r="AT134">
        <v>0.86172392396088138</v>
      </c>
      <c r="AU134">
        <v>0</v>
      </c>
      <c r="AV134">
        <v>1</v>
      </c>
      <c r="AW134">
        <v>51</v>
      </c>
      <c r="AX134">
        <v>79</v>
      </c>
      <c r="AY134">
        <v>5.555555555555558E-2</v>
      </c>
      <c r="AZ134">
        <v>0.17708333333333337</v>
      </c>
      <c r="BA134">
        <v>0</v>
      </c>
    </row>
    <row r="135" spans="1:53" x14ac:dyDescent="0.45">
      <c r="A135">
        <v>16.2</v>
      </c>
      <c r="B135">
        <v>67</v>
      </c>
      <c r="C135">
        <v>4.4999999999999998E-2</v>
      </c>
      <c r="D135">
        <v>187</v>
      </c>
      <c r="E135">
        <v>0</v>
      </c>
      <c r="F135">
        <v>1</v>
      </c>
      <c r="G135">
        <v>29</v>
      </c>
      <c r="H135">
        <v>13</v>
      </c>
      <c r="I135">
        <v>1</v>
      </c>
      <c r="J135">
        <v>192</v>
      </c>
      <c r="K135">
        <v>1</v>
      </c>
      <c r="L135">
        <v>0</v>
      </c>
      <c r="M135">
        <v>1</v>
      </c>
      <c r="N135">
        <v>1</v>
      </c>
      <c r="O135">
        <v>0.42205787299095682</v>
      </c>
      <c r="P135">
        <v>0.42205787299095682</v>
      </c>
      <c r="Q135">
        <v>0.57794212700904324</v>
      </c>
      <c r="R135">
        <v>-0.86261283455992921</v>
      </c>
      <c r="S135">
        <v>0</v>
      </c>
      <c r="T135">
        <v>1.3693433152031891</v>
      </c>
      <c r="AT135">
        <v>0.86306822205549638</v>
      </c>
      <c r="AU135">
        <v>0</v>
      </c>
      <c r="AV135">
        <v>1</v>
      </c>
      <c r="AW135">
        <v>51</v>
      </c>
      <c r="AX135">
        <v>80</v>
      </c>
      <c r="AY135">
        <v>5.555555555555558E-2</v>
      </c>
      <c r="AZ135">
        <v>0.16666666666666663</v>
      </c>
      <c r="BA135">
        <v>0</v>
      </c>
    </row>
    <row r="136" spans="1:53" x14ac:dyDescent="0.45">
      <c r="A136">
        <v>16.2</v>
      </c>
      <c r="B136">
        <v>67</v>
      </c>
      <c r="C136">
        <v>0.63700000000000001</v>
      </c>
      <c r="D136">
        <v>188</v>
      </c>
      <c r="E136">
        <v>4</v>
      </c>
      <c r="F136">
        <v>1</v>
      </c>
      <c r="G136">
        <v>30</v>
      </c>
      <c r="H136">
        <v>12</v>
      </c>
      <c r="I136">
        <v>1</v>
      </c>
      <c r="J136">
        <v>190</v>
      </c>
      <c r="K136">
        <v>0</v>
      </c>
      <c r="L136">
        <v>1</v>
      </c>
      <c r="M136">
        <v>1</v>
      </c>
      <c r="N136">
        <v>0</v>
      </c>
      <c r="O136">
        <v>0.77400686758503479</v>
      </c>
      <c r="P136">
        <v>0.77400686758503479</v>
      </c>
      <c r="Q136">
        <v>0.22599313241496521</v>
      </c>
      <c r="R136">
        <v>-1.4872506677159636</v>
      </c>
      <c r="S136">
        <v>0</v>
      </c>
      <c r="T136">
        <v>3.4249132233089941</v>
      </c>
      <c r="AT136">
        <v>0.86417699728667408</v>
      </c>
      <c r="AU136">
        <v>0</v>
      </c>
      <c r="AV136">
        <v>1</v>
      </c>
      <c r="AW136">
        <v>51</v>
      </c>
      <c r="AX136">
        <v>81</v>
      </c>
      <c r="AY136">
        <v>5.555555555555558E-2</v>
      </c>
      <c r="AZ136">
        <v>0.15625</v>
      </c>
      <c r="BA136">
        <v>0</v>
      </c>
    </row>
    <row r="137" spans="1:53" x14ac:dyDescent="0.45">
      <c r="A137">
        <v>16.3</v>
      </c>
      <c r="B137">
        <v>102</v>
      </c>
      <c r="C137">
        <v>8.4000000000000005E-2</v>
      </c>
      <c r="D137">
        <v>249</v>
      </c>
      <c r="E137">
        <v>2</v>
      </c>
      <c r="F137">
        <v>1</v>
      </c>
      <c r="G137">
        <v>38</v>
      </c>
      <c r="H137">
        <v>11</v>
      </c>
      <c r="I137">
        <v>1</v>
      </c>
      <c r="J137">
        <v>177</v>
      </c>
      <c r="K137">
        <v>1</v>
      </c>
      <c r="L137">
        <v>0</v>
      </c>
      <c r="M137">
        <v>1</v>
      </c>
      <c r="N137">
        <v>1</v>
      </c>
      <c r="O137">
        <v>0.69668237218709983</v>
      </c>
      <c r="P137">
        <v>0.69668237218709983</v>
      </c>
      <c r="Q137">
        <v>0.30331762781290017</v>
      </c>
      <c r="R137">
        <v>-0.36142567913626372</v>
      </c>
      <c r="S137">
        <v>100</v>
      </c>
      <c r="T137">
        <v>0.43537433975929807</v>
      </c>
      <c r="AT137">
        <v>0.87449214802300279</v>
      </c>
      <c r="AU137">
        <v>0</v>
      </c>
      <c r="AV137">
        <v>1</v>
      </c>
      <c r="AW137">
        <v>51</v>
      </c>
      <c r="AX137">
        <v>82</v>
      </c>
      <c r="AY137">
        <v>5.555555555555558E-2</v>
      </c>
      <c r="AZ137">
        <v>0.14583333333333337</v>
      </c>
      <c r="BA137">
        <v>0</v>
      </c>
    </row>
    <row r="138" spans="1:53" x14ac:dyDescent="0.45">
      <c r="A138">
        <v>16.7</v>
      </c>
      <c r="B138">
        <v>68</v>
      </c>
      <c r="C138">
        <v>2.3519999999999999</v>
      </c>
      <c r="D138">
        <v>209</v>
      </c>
      <c r="E138">
        <v>0</v>
      </c>
      <c r="F138">
        <v>1</v>
      </c>
      <c r="G138">
        <v>30</v>
      </c>
      <c r="H138">
        <v>12</v>
      </c>
      <c r="I138">
        <v>1</v>
      </c>
      <c r="J138">
        <v>189</v>
      </c>
      <c r="K138">
        <v>1</v>
      </c>
      <c r="L138">
        <v>0</v>
      </c>
      <c r="M138">
        <v>1</v>
      </c>
      <c r="N138">
        <v>1</v>
      </c>
      <c r="O138">
        <v>0.74280180545498053</v>
      </c>
      <c r="P138">
        <v>0.74280180545498053</v>
      </c>
      <c r="Q138">
        <v>0.25719819454501947</v>
      </c>
      <c r="R138">
        <v>-0.29732601889940435</v>
      </c>
      <c r="S138">
        <v>100</v>
      </c>
      <c r="T138">
        <v>0.34625413220082385</v>
      </c>
      <c r="AT138">
        <v>0.88004524137228035</v>
      </c>
      <c r="AU138">
        <v>0</v>
      </c>
      <c r="AV138">
        <v>1</v>
      </c>
      <c r="AW138">
        <v>51</v>
      </c>
      <c r="AX138">
        <v>83</v>
      </c>
      <c r="AY138">
        <v>5.555555555555558E-2</v>
      </c>
      <c r="AZ138">
        <v>0.13541666666666663</v>
      </c>
      <c r="BA138">
        <v>2.5077160493827116E-3</v>
      </c>
    </row>
    <row r="139" spans="1:53" x14ac:dyDescent="0.45">
      <c r="A139">
        <v>16.8</v>
      </c>
      <c r="B139">
        <v>86</v>
      </c>
      <c r="C139">
        <v>2.2839999999999998</v>
      </c>
      <c r="D139">
        <v>201</v>
      </c>
      <c r="E139">
        <v>0</v>
      </c>
      <c r="F139">
        <v>1</v>
      </c>
      <c r="G139">
        <v>38</v>
      </c>
      <c r="H139">
        <v>10</v>
      </c>
      <c r="I139">
        <v>1</v>
      </c>
      <c r="J139">
        <v>192</v>
      </c>
      <c r="K139">
        <v>1</v>
      </c>
      <c r="L139">
        <v>0</v>
      </c>
      <c r="M139">
        <v>1</v>
      </c>
      <c r="N139">
        <v>1</v>
      </c>
      <c r="O139">
        <v>0.71292614522865505</v>
      </c>
      <c r="P139">
        <v>0.71292614522865505</v>
      </c>
      <c r="Q139">
        <v>0.28707385477134495</v>
      </c>
      <c r="R139">
        <v>-0.33837744706246004</v>
      </c>
      <c r="S139">
        <v>100</v>
      </c>
      <c r="T139">
        <v>0.40266983711092885</v>
      </c>
      <c r="AT139">
        <v>0.88490027172065788</v>
      </c>
      <c r="AU139">
        <v>1</v>
      </c>
      <c r="AV139">
        <v>0</v>
      </c>
      <c r="AW139">
        <v>52</v>
      </c>
      <c r="AX139">
        <v>83</v>
      </c>
      <c r="AY139">
        <v>3.703703703703709E-2</v>
      </c>
      <c r="AZ139">
        <v>0.13541666666666663</v>
      </c>
      <c r="BA139">
        <v>0</v>
      </c>
    </row>
    <row r="140" spans="1:53" x14ac:dyDescent="0.45">
      <c r="A140">
        <v>16.899999999999999</v>
      </c>
      <c r="B140">
        <v>85</v>
      </c>
      <c r="C140">
        <v>1.86</v>
      </c>
      <c r="D140">
        <v>311</v>
      </c>
      <c r="E140">
        <v>2</v>
      </c>
      <c r="F140">
        <v>1</v>
      </c>
      <c r="G140">
        <v>37</v>
      </c>
      <c r="H140">
        <v>13</v>
      </c>
      <c r="I140">
        <v>1</v>
      </c>
      <c r="J140">
        <v>172</v>
      </c>
      <c r="K140">
        <v>1</v>
      </c>
      <c r="L140">
        <v>0</v>
      </c>
      <c r="M140">
        <v>1</v>
      </c>
      <c r="N140">
        <v>1</v>
      </c>
      <c r="O140">
        <v>0.86306822205549638</v>
      </c>
      <c r="P140">
        <v>0.86306822205549638</v>
      </c>
      <c r="Q140">
        <v>0.13693177794450362</v>
      </c>
      <c r="R140">
        <v>-0.14726153881517906</v>
      </c>
      <c r="S140">
        <v>100</v>
      </c>
      <c r="T140">
        <v>0.15865695717354164</v>
      </c>
      <c r="AT140">
        <v>0.89007866524120871</v>
      </c>
      <c r="AU140">
        <v>0</v>
      </c>
      <c r="AV140">
        <v>1</v>
      </c>
      <c r="AW140">
        <v>52</v>
      </c>
      <c r="AX140">
        <v>84</v>
      </c>
      <c r="AY140">
        <v>3.703703703703709E-2</v>
      </c>
      <c r="AZ140">
        <v>0.125</v>
      </c>
      <c r="BA140">
        <v>0</v>
      </c>
    </row>
    <row r="141" spans="1:53" x14ac:dyDescent="0.45">
      <c r="A141">
        <v>17</v>
      </c>
      <c r="B141">
        <v>75</v>
      </c>
      <c r="C141">
        <v>0.995</v>
      </c>
      <c r="D141">
        <v>185</v>
      </c>
      <c r="E141">
        <v>2</v>
      </c>
      <c r="F141">
        <v>1</v>
      </c>
      <c r="G141">
        <v>30</v>
      </c>
      <c r="H141">
        <v>10</v>
      </c>
      <c r="I141">
        <v>1</v>
      </c>
      <c r="J141">
        <v>189</v>
      </c>
      <c r="K141">
        <v>1</v>
      </c>
      <c r="L141">
        <v>0</v>
      </c>
      <c r="M141">
        <v>1</v>
      </c>
      <c r="N141">
        <v>1</v>
      </c>
      <c r="O141">
        <v>0.62853150993508711</v>
      </c>
      <c r="P141">
        <v>0.62853150993508711</v>
      </c>
      <c r="Q141">
        <v>0.37146849006491289</v>
      </c>
      <c r="R141">
        <v>-0.46436911706920009</v>
      </c>
      <c r="S141">
        <v>100</v>
      </c>
      <c r="T141">
        <v>0.59101013106451428</v>
      </c>
      <c r="AT141">
        <v>0.9086974126768157</v>
      </c>
      <c r="AU141">
        <v>0</v>
      </c>
      <c r="AV141">
        <v>1</v>
      </c>
      <c r="AW141">
        <v>52</v>
      </c>
      <c r="AX141">
        <v>85</v>
      </c>
      <c r="AY141">
        <v>3.703703703703709E-2</v>
      </c>
      <c r="AZ141">
        <v>0.11458333333333337</v>
      </c>
      <c r="BA141">
        <v>0</v>
      </c>
    </row>
    <row r="142" spans="1:53" x14ac:dyDescent="0.45">
      <c r="A142">
        <v>17.100000000000001</v>
      </c>
      <c r="B142">
        <v>65</v>
      </c>
      <c r="C142">
        <v>0.93700000000000006</v>
      </c>
      <c r="D142">
        <v>215</v>
      </c>
      <c r="E142">
        <v>4</v>
      </c>
      <c r="F142">
        <v>1</v>
      </c>
      <c r="G142">
        <v>31</v>
      </c>
      <c r="H142">
        <v>12</v>
      </c>
      <c r="I142">
        <v>1</v>
      </c>
      <c r="J142">
        <v>192</v>
      </c>
      <c r="K142">
        <v>0</v>
      </c>
      <c r="L142">
        <v>1</v>
      </c>
      <c r="M142">
        <v>1</v>
      </c>
      <c r="N142">
        <v>0</v>
      </c>
      <c r="O142">
        <v>0.8056397301205761</v>
      </c>
      <c r="P142">
        <v>0.8056397301205761</v>
      </c>
      <c r="Q142">
        <v>0.1943602698794239</v>
      </c>
      <c r="R142">
        <v>-1.6380417808910466</v>
      </c>
      <c r="S142">
        <v>0</v>
      </c>
      <c r="T142">
        <v>4.1450844384007812</v>
      </c>
      <c r="AT142">
        <v>0.91490409475657986</v>
      </c>
      <c r="AU142">
        <v>0</v>
      </c>
      <c r="AV142">
        <v>1</v>
      </c>
      <c r="AW142">
        <v>52</v>
      </c>
      <c r="AX142">
        <v>86</v>
      </c>
      <c r="AY142">
        <v>3.703703703703709E-2</v>
      </c>
      <c r="AZ142">
        <v>0.10416666666666663</v>
      </c>
      <c r="BA142">
        <v>0</v>
      </c>
    </row>
    <row r="143" spans="1:53" x14ac:dyDescent="0.45">
      <c r="A143">
        <v>17.100000000000001</v>
      </c>
      <c r="B143">
        <v>76</v>
      </c>
      <c r="C143">
        <v>0.81899999999999995</v>
      </c>
      <c r="D143">
        <v>266</v>
      </c>
      <c r="E143">
        <v>4</v>
      </c>
      <c r="F143">
        <v>1</v>
      </c>
      <c r="G143">
        <v>52</v>
      </c>
      <c r="H143">
        <v>18</v>
      </c>
      <c r="I143">
        <v>1</v>
      </c>
      <c r="J143">
        <v>186</v>
      </c>
      <c r="K143">
        <v>0</v>
      </c>
      <c r="L143">
        <v>1</v>
      </c>
      <c r="M143">
        <v>1</v>
      </c>
      <c r="N143">
        <v>0</v>
      </c>
      <c r="O143">
        <v>0.67879885016802022</v>
      </c>
      <c r="P143">
        <v>0.67879885016802022</v>
      </c>
      <c r="Q143">
        <v>0.32120114983197978</v>
      </c>
      <c r="R143">
        <v>-1.1356877171152537</v>
      </c>
      <c r="S143">
        <v>0</v>
      </c>
      <c r="T143">
        <v>2.1133138860900704</v>
      </c>
      <c r="AT143">
        <v>0.91642629846172252</v>
      </c>
      <c r="AU143">
        <v>0</v>
      </c>
      <c r="AV143">
        <v>1</v>
      </c>
      <c r="AW143">
        <v>52</v>
      </c>
      <c r="AX143">
        <v>87</v>
      </c>
      <c r="AY143">
        <v>3.703703703703709E-2</v>
      </c>
      <c r="AZ143">
        <v>9.375E-2</v>
      </c>
      <c r="BA143">
        <v>0</v>
      </c>
    </row>
    <row r="144" spans="1:53" x14ac:dyDescent="0.45">
      <c r="A144">
        <v>18.2</v>
      </c>
      <c r="B144">
        <v>66</v>
      </c>
      <c r="C144">
        <v>1.3720000000000001</v>
      </c>
      <c r="D144">
        <v>287</v>
      </c>
      <c r="E144">
        <v>1</v>
      </c>
      <c r="F144">
        <v>1</v>
      </c>
      <c r="G144">
        <v>29</v>
      </c>
      <c r="H144">
        <v>10</v>
      </c>
      <c r="I144">
        <v>0</v>
      </c>
      <c r="J144">
        <v>180</v>
      </c>
      <c r="K144">
        <v>1</v>
      </c>
      <c r="L144">
        <v>0</v>
      </c>
      <c r="M144">
        <v>1</v>
      </c>
      <c r="N144">
        <v>1</v>
      </c>
      <c r="O144">
        <v>0.86154302527702731</v>
      </c>
      <c r="P144">
        <v>0.86154302527702731</v>
      </c>
      <c r="Q144">
        <v>0.13845697472297269</v>
      </c>
      <c r="R144">
        <v>-0.14903028197796842</v>
      </c>
      <c r="S144">
        <v>100</v>
      </c>
      <c r="T144">
        <v>0.16070813721514621</v>
      </c>
      <c r="AT144">
        <v>0.92177930389493368</v>
      </c>
      <c r="AU144">
        <v>0</v>
      </c>
      <c r="AV144">
        <v>1</v>
      </c>
      <c r="AW144">
        <v>52</v>
      </c>
      <c r="AX144">
        <v>88</v>
      </c>
      <c r="AY144">
        <v>3.703703703703709E-2</v>
      </c>
      <c r="AZ144">
        <v>8.333333333333337E-2</v>
      </c>
      <c r="BA144">
        <v>1.5432098765432174E-3</v>
      </c>
    </row>
    <row r="145" spans="1:53" x14ac:dyDescent="0.45">
      <c r="A145">
        <v>18.2</v>
      </c>
      <c r="B145">
        <v>88</v>
      </c>
      <c r="C145">
        <v>1.6</v>
      </c>
      <c r="D145">
        <v>282</v>
      </c>
      <c r="E145">
        <v>0</v>
      </c>
      <c r="F145">
        <v>1</v>
      </c>
      <c r="G145">
        <v>39</v>
      </c>
      <c r="H145">
        <v>18</v>
      </c>
      <c r="I145">
        <v>1</v>
      </c>
      <c r="J145">
        <v>185</v>
      </c>
      <c r="K145">
        <v>1</v>
      </c>
      <c r="L145">
        <v>0</v>
      </c>
      <c r="M145">
        <v>1</v>
      </c>
      <c r="N145">
        <v>1</v>
      </c>
      <c r="O145">
        <v>0.83478507042097061</v>
      </c>
      <c r="P145">
        <v>0.83478507042097061</v>
      </c>
      <c r="Q145">
        <v>0.16521492957902939</v>
      </c>
      <c r="R145">
        <v>-0.18058098795797423</v>
      </c>
      <c r="S145">
        <v>100</v>
      </c>
      <c r="T145">
        <v>0.19791313409056749</v>
      </c>
      <c r="AT145">
        <v>0.93043907338952492</v>
      </c>
      <c r="AU145">
        <v>1</v>
      </c>
      <c r="AV145">
        <v>0</v>
      </c>
      <c r="AW145">
        <v>53</v>
      </c>
      <c r="AX145">
        <v>88</v>
      </c>
      <c r="AY145">
        <v>1.851851851851849E-2</v>
      </c>
      <c r="AZ145">
        <v>8.333333333333337E-2</v>
      </c>
      <c r="BA145">
        <v>0</v>
      </c>
    </row>
    <row r="146" spans="1:53" x14ac:dyDescent="0.45">
      <c r="A146">
        <v>18.3</v>
      </c>
      <c r="B146">
        <v>89</v>
      </c>
      <c r="C146">
        <v>0.71099999999999997</v>
      </c>
      <c r="D146">
        <v>232</v>
      </c>
      <c r="E146">
        <v>4</v>
      </c>
      <c r="F146">
        <v>1</v>
      </c>
      <c r="G146">
        <v>47</v>
      </c>
      <c r="H146">
        <v>13</v>
      </c>
      <c r="I146">
        <v>1</v>
      </c>
      <c r="J146">
        <v>193</v>
      </c>
      <c r="K146">
        <v>0</v>
      </c>
      <c r="L146">
        <v>1</v>
      </c>
      <c r="M146">
        <v>1</v>
      </c>
      <c r="N146">
        <v>0</v>
      </c>
      <c r="O146">
        <v>0.70205717803603684</v>
      </c>
      <c r="P146">
        <v>0.70205717803603684</v>
      </c>
      <c r="Q146">
        <v>0.29794282196396316</v>
      </c>
      <c r="R146">
        <v>-1.2108536834907861</v>
      </c>
      <c r="S146">
        <v>0</v>
      </c>
      <c r="T146">
        <v>2.3563486893500398</v>
      </c>
      <c r="AT146">
        <v>0.93255224222498534</v>
      </c>
      <c r="AU146">
        <v>0</v>
      </c>
      <c r="AV146">
        <v>1</v>
      </c>
      <c r="AW146">
        <v>53</v>
      </c>
      <c r="AX146">
        <v>89</v>
      </c>
      <c r="AY146">
        <v>1.851851851851849E-2</v>
      </c>
      <c r="AZ146">
        <v>7.291666666666663E-2</v>
      </c>
      <c r="BA146">
        <v>1.350308641975306E-3</v>
      </c>
    </row>
    <row r="147" spans="1:53" x14ac:dyDescent="0.45">
      <c r="A147">
        <v>18.5</v>
      </c>
      <c r="B147">
        <v>62</v>
      </c>
      <c r="C147">
        <v>2.0190000000000001</v>
      </c>
      <c r="D147">
        <v>238</v>
      </c>
      <c r="E147">
        <v>0</v>
      </c>
      <c r="F147">
        <v>1</v>
      </c>
      <c r="G147">
        <v>32</v>
      </c>
      <c r="H147">
        <v>15</v>
      </c>
      <c r="I147">
        <v>1</v>
      </c>
      <c r="J147">
        <v>192</v>
      </c>
      <c r="K147">
        <v>1</v>
      </c>
      <c r="L147">
        <v>0</v>
      </c>
      <c r="M147">
        <v>1</v>
      </c>
      <c r="N147">
        <v>1</v>
      </c>
      <c r="O147">
        <v>0.66522332040720245</v>
      </c>
      <c r="P147">
        <v>0.66522332040720245</v>
      </c>
      <c r="Q147">
        <v>0.33477667959279755</v>
      </c>
      <c r="R147">
        <v>-0.4076324745400457</v>
      </c>
      <c r="S147">
        <v>100</v>
      </c>
      <c r="T147">
        <v>0.5032545753024279</v>
      </c>
      <c r="AT147">
        <v>0.94125029570418062</v>
      </c>
      <c r="AU147">
        <v>1</v>
      </c>
      <c r="AV147">
        <v>0</v>
      </c>
      <c r="AW147">
        <v>54</v>
      </c>
      <c r="AX147">
        <v>89</v>
      </c>
      <c r="AY147">
        <v>0</v>
      </c>
      <c r="AZ147">
        <v>7.291666666666663E-2</v>
      </c>
      <c r="BA147">
        <v>0</v>
      </c>
    </row>
    <row r="148" spans="1:53" x14ac:dyDescent="0.45">
      <c r="A148">
        <v>19</v>
      </c>
      <c r="B148">
        <v>79</v>
      </c>
      <c r="C148">
        <v>1.72</v>
      </c>
      <c r="D148">
        <v>255</v>
      </c>
      <c r="E148">
        <v>1</v>
      </c>
      <c r="F148">
        <v>1</v>
      </c>
      <c r="G148">
        <v>40</v>
      </c>
      <c r="H148">
        <v>13</v>
      </c>
      <c r="I148">
        <v>1</v>
      </c>
      <c r="J148">
        <v>188</v>
      </c>
      <c r="K148">
        <v>1</v>
      </c>
      <c r="L148">
        <v>0</v>
      </c>
      <c r="M148">
        <v>1</v>
      </c>
      <c r="N148">
        <v>1</v>
      </c>
      <c r="O148">
        <v>0.59995858223825116</v>
      </c>
      <c r="P148">
        <v>0.59995858223825116</v>
      </c>
      <c r="Q148">
        <v>0.40004141776174884</v>
      </c>
      <c r="R148">
        <v>-0.51089465575155812</v>
      </c>
      <c r="S148">
        <v>100</v>
      </c>
      <c r="T148">
        <v>0.66678172394721624</v>
      </c>
      <c r="AT148">
        <v>0.94378830187371021</v>
      </c>
      <c r="AU148">
        <v>0</v>
      </c>
      <c r="AV148">
        <v>1</v>
      </c>
      <c r="AW148">
        <v>54</v>
      </c>
      <c r="AX148">
        <v>90</v>
      </c>
      <c r="AY148">
        <v>0</v>
      </c>
      <c r="AZ148">
        <v>6.25E-2</v>
      </c>
      <c r="BA148">
        <v>0</v>
      </c>
    </row>
    <row r="149" spans="1:53" x14ac:dyDescent="0.45">
      <c r="A149">
        <v>19.3</v>
      </c>
      <c r="B149">
        <v>74</v>
      </c>
      <c r="C149">
        <v>0.248</v>
      </c>
      <c r="D149">
        <v>301</v>
      </c>
      <c r="E149">
        <v>1</v>
      </c>
      <c r="F149">
        <v>1</v>
      </c>
      <c r="G149">
        <v>39</v>
      </c>
      <c r="H149">
        <v>21</v>
      </c>
      <c r="I149">
        <v>1</v>
      </c>
      <c r="J149">
        <v>187</v>
      </c>
      <c r="K149">
        <v>1</v>
      </c>
      <c r="L149">
        <v>0</v>
      </c>
      <c r="M149">
        <v>1</v>
      </c>
      <c r="N149">
        <v>1</v>
      </c>
      <c r="O149">
        <v>0.67066720414045866</v>
      </c>
      <c r="P149">
        <v>0.67066720414045866</v>
      </c>
      <c r="Q149">
        <v>0.32933279585954134</v>
      </c>
      <c r="R149">
        <v>-0.3994822350286637</v>
      </c>
      <c r="S149">
        <v>100</v>
      </c>
      <c r="T149">
        <v>0.49105248299955451</v>
      </c>
      <c r="AT149">
        <v>0.94543158432946084</v>
      </c>
      <c r="AU149">
        <v>0</v>
      </c>
      <c r="AV149">
        <v>1</v>
      </c>
      <c r="AW149">
        <v>54</v>
      </c>
      <c r="AX149">
        <v>91</v>
      </c>
      <c r="AY149">
        <v>0</v>
      </c>
      <c r="AZ149">
        <v>5.208333333333337E-2</v>
      </c>
      <c r="BA149">
        <v>0</v>
      </c>
    </row>
    <row r="150" spans="1:53" x14ac:dyDescent="0.45">
      <c r="A150">
        <v>19.5</v>
      </c>
      <c r="B150">
        <v>99</v>
      </c>
      <c r="C150">
        <v>1.76</v>
      </c>
      <c r="D150">
        <v>369</v>
      </c>
      <c r="E150">
        <v>4</v>
      </c>
      <c r="F150">
        <v>1</v>
      </c>
      <c r="G150">
        <v>38</v>
      </c>
      <c r="H150">
        <v>12</v>
      </c>
      <c r="I150">
        <v>1</v>
      </c>
      <c r="J150">
        <v>170</v>
      </c>
      <c r="K150">
        <v>0</v>
      </c>
      <c r="L150">
        <v>1</v>
      </c>
      <c r="M150">
        <v>1</v>
      </c>
      <c r="N150">
        <v>0</v>
      </c>
      <c r="O150">
        <v>0.94125029570418062</v>
      </c>
      <c r="P150">
        <v>0.94125029570418062</v>
      </c>
      <c r="Q150">
        <v>5.8749704295819383E-2</v>
      </c>
      <c r="R150">
        <v>-2.8344691592331843</v>
      </c>
      <c r="S150">
        <v>0</v>
      </c>
      <c r="T150">
        <v>16.021362268731622</v>
      </c>
      <c r="AT150">
        <v>0.95645516613087267</v>
      </c>
      <c r="AU150">
        <v>0</v>
      </c>
      <c r="AV150">
        <v>1</v>
      </c>
      <c r="AW150">
        <v>54</v>
      </c>
      <c r="AX150">
        <v>92</v>
      </c>
      <c r="AY150">
        <v>0</v>
      </c>
      <c r="AZ150">
        <v>4.166666666666663E-2</v>
      </c>
      <c r="BA150">
        <v>0</v>
      </c>
    </row>
    <row r="151" spans="1:53" x14ac:dyDescent="0.45">
      <c r="A151">
        <v>20.399999999999999</v>
      </c>
      <c r="B151">
        <v>79</v>
      </c>
      <c r="C151">
        <v>0.13100000000000001</v>
      </c>
      <c r="D151">
        <v>284</v>
      </c>
      <c r="E151">
        <v>4</v>
      </c>
      <c r="F151">
        <v>1</v>
      </c>
      <c r="G151">
        <v>38</v>
      </c>
      <c r="H151">
        <v>15</v>
      </c>
      <c r="I151">
        <v>1</v>
      </c>
      <c r="J151">
        <v>185</v>
      </c>
      <c r="K151">
        <v>0</v>
      </c>
      <c r="L151">
        <v>1</v>
      </c>
      <c r="M151">
        <v>1</v>
      </c>
      <c r="N151">
        <v>0</v>
      </c>
      <c r="O151">
        <v>0.64167640817326155</v>
      </c>
      <c r="P151">
        <v>0.64167640817326155</v>
      </c>
      <c r="Q151">
        <v>0.35832359182673845</v>
      </c>
      <c r="R151">
        <v>-1.0263188130578182</v>
      </c>
      <c r="S151">
        <v>0</v>
      </c>
      <c r="T151">
        <v>1.7907735432712835</v>
      </c>
      <c r="AT151">
        <v>0.96348270337114528</v>
      </c>
      <c r="AU151">
        <v>0</v>
      </c>
      <c r="AV151">
        <v>1</v>
      </c>
      <c r="AW151">
        <v>54</v>
      </c>
      <c r="AX151">
        <v>93</v>
      </c>
      <c r="AY151">
        <v>0</v>
      </c>
      <c r="AZ151">
        <v>3.125E-2</v>
      </c>
      <c r="BA151">
        <v>0</v>
      </c>
    </row>
    <row r="152" spans="1:53" x14ac:dyDescent="0.45">
      <c r="A152">
        <v>21</v>
      </c>
      <c r="B152">
        <v>89</v>
      </c>
      <c r="C152">
        <v>7.4999999999999997E-2</v>
      </c>
      <c r="D152">
        <v>296</v>
      </c>
      <c r="E152">
        <v>0</v>
      </c>
      <c r="F152">
        <v>1</v>
      </c>
      <c r="G152">
        <v>37</v>
      </c>
      <c r="H152">
        <v>13</v>
      </c>
      <c r="I152">
        <v>1</v>
      </c>
      <c r="J152">
        <v>196</v>
      </c>
      <c r="K152">
        <v>1</v>
      </c>
      <c r="L152">
        <v>0</v>
      </c>
      <c r="M152">
        <v>1</v>
      </c>
      <c r="N152">
        <v>1</v>
      </c>
      <c r="O152">
        <v>0.53142861180774714</v>
      </c>
      <c r="P152">
        <v>0.53142861180774714</v>
      </c>
      <c r="Q152">
        <v>0.46857138819225286</v>
      </c>
      <c r="R152">
        <v>-0.63218640478794108</v>
      </c>
      <c r="S152">
        <v>100</v>
      </c>
      <c r="T152">
        <v>0.88172028713005401</v>
      </c>
      <c r="AT152">
        <v>0.97301742201286312</v>
      </c>
      <c r="AU152">
        <v>0</v>
      </c>
      <c r="AV152">
        <v>1</v>
      </c>
      <c r="AW152">
        <v>54</v>
      </c>
      <c r="AX152">
        <v>94</v>
      </c>
      <c r="AY152">
        <v>0</v>
      </c>
      <c r="AZ152">
        <v>2.083333333333337E-2</v>
      </c>
      <c r="BA152">
        <v>0</v>
      </c>
    </row>
    <row r="153" spans="1:53" x14ac:dyDescent="0.45">
      <c r="A153">
        <v>23.5</v>
      </c>
      <c r="B153">
        <v>89</v>
      </c>
      <c r="C153">
        <v>1.018</v>
      </c>
      <c r="D153">
        <v>348</v>
      </c>
      <c r="E153">
        <v>0</v>
      </c>
      <c r="F153">
        <v>1</v>
      </c>
      <c r="G153">
        <v>36</v>
      </c>
      <c r="H153">
        <v>12</v>
      </c>
      <c r="I153">
        <v>1</v>
      </c>
      <c r="J153">
        <v>195</v>
      </c>
      <c r="K153">
        <v>1</v>
      </c>
      <c r="L153">
        <v>0</v>
      </c>
      <c r="M153">
        <v>1</v>
      </c>
      <c r="N153">
        <v>1</v>
      </c>
      <c r="O153">
        <v>0.63492674561177542</v>
      </c>
      <c r="P153">
        <v>0.63492674561177542</v>
      </c>
      <c r="Q153">
        <v>0.36507325438822458</v>
      </c>
      <c r="R153">
        <v>-0.45424564798536377</v>
      </c>
      <c r="S153">
        <v>100</v>
      </c>
      <c r="T153">
        <v>0.57498484181267706</v>
      </c>
      <c r="AT153">
        <v>0.97476871515341335</v>
      </c>
      <c r="AU153">
        <v>0</v>
      </c>
      <c r="AV153">
        <v>1</v>
      </c>
      <c r="AW153">
        <v>54</v>
      </c>
      <c r="AX153">
        <v>95</v>
      </c>
      <c r="AY153">
        <v>0</v>
      </c>
      <c r="AZ153">
        <v>1.041666666666663E-2</v>
      </c>
      <c r="BA153">
        <v>0</v>
      </c>
    </row>
    <row r="154" spans="1:53" x14ac:dyDescent="0.45">
      <c r="K154">
        <v>96</v>
      </c>
      <c r="L154">
        <v>54</v>
      </c>
      <c r="M154">
        <v>150</v>
      </c>
      <c r="P154">
        <v>96.000000000000043</v>
      </c>
      <c r="Q154">
        <v>53.999999999999979</v>
      </c>
      <c r="R154">
        <v>-83.38323996799221</v>
      </c>
      <c r="S154">
        <v>72.666666666666671</v>
      </c>
      <c r="T154">
        <v>157.17438535560197</v>
      </c>
      <c r="AT154">
        <v>0.99086424293011477</v>
      </c>
      <c r="AU154">
        <v>0</v>
      </c>
      <c r="AV154">
        <v>1</v>
      </c>
      <c r="AW154">
        <v>54</v>
      </c>
      <c r="AX154">
        <v>96</v>
      </c>
      <c r="AY154">
        <v>0</v>
      </c>
      <c r="AZ154">
        <v>0</v>
      </c>
      <c r="BA154">
        <v>0</v>
      </c>
    </row>
    <row r="155" spans="1:53" x14ac:dyDescent="0.45">
      <c r="BA155">
        <v>0.75771604938271608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C08B5-09AA-46F1-83A2-715CD123A9D6}">
  <dimension ref="A1:BG167"/>
  <sheetViews>
    <sheetView workbookViewId="0">
      <selection sqref="A1:I1048576"/>
    </sheetView>
  </sheetViews>
  <sheetFormatPr defaultRowHeight="14.25" x14ac:dyDescent="0.45"/>
  <cols>
    <col min="1" max="9" width="9.1328125" style="80"/>
  </cols>
  <sheetData>
    <row r="1" spans="1:59" ht="15.75" x14ac:dyDescent="0.5">
      <c r="A1" s="58" t="s">
        <v>42</v>
      </c>
      <c r="B1" s="87" t="s">
        <v>44</v>
      </c>
      <c r="C1" s="87" t="s">
        <v>45</v>
      </c>
      <c r="D1" s="87" t="s">
        <v>46</v>
      </c>
      <c r="E1" s="87" t="s">
        <v>50</v>
      </c>
      <c r="F1" s="87" t="s">
        <v>51</v>
      </c>
      <c r="G1" s="60" t="s">
        <v>55</v>
      </c>
      <c r="H1" s="59" t="s">
        <v>57</v>
      </c>
      <c r="I1" s="88" t="s">
        <v>48</v>
      </c>
    </row>
    <row r="2" spans="1:59" ht="15.75" x14ac:dyDescent="0.5">
      <c r="A2" s="82">
        <v>60</v>
      </c>
      <c r="B2" s="84">
        <v>0.71199999999999997</v>
      </c>
      <c r="C2" s="82">
        <v>171</v>
      </c>
      <c r="D2" s="82">
        <v>3</v>
      </c>
      <c r="E2" s="82">
        <v>33</v>
      </c>
      <c r="F2" s="82">
        <v>12</v>
      </c>
      <c r="G2" s="80">
        <v>1</v>
      </c>
      <c r="H2" s="30">
        <v>178</v>
      </c>
      <c r="I2" s="82">
        <v>1</v>
      </c>
    </row>
    <row r="3" spans="1:59" ht="15.75" x14ac:dyDescent="0.5">
      <c r="A3" s="82">
        <v>69</v>
      </c>
      <c r="B3" s="84">
        <v>9.0999999999999998E-2</v>
      </c>
      <c r="C3" s="82">
        <v>213</v>
      </c>
      <c r="D3" s="82">
        <v>3</v>
      </c>
      <c r="E3" s="82">
        <v>33</v>
      </c>
      <c r="F3" s="82">
        <v>16</v>
      </c>
      <c r="G3" s="80">
        <v>1</v>
      </c>
      <c r="H3" s="30">
        <v>178</v>
      </c>
      <c r="I3" s="82">
        <v>1</v>
      </c>
      <c r="K3" t="s">
        <v>144</v>
      </c>
      <c r="AU3" t="s">
        <v>173</v>
      </c>
      <c r="AZ3" t="s">
        <v>178</v>
      </c>
    </row>
    <row r="4" spans="1:59" ht="16.149999999999999" thickBot="1" x14ac:dyDescent="0.55000000000000004">
      <c r="A4" s="82">
        <v>79</v>
      </c>
      <c r="B4" s="84">
        <v>1.72</v>
      </c>
      <c r="C4" s="82">
        <v>255</v>
      </c>
      <c r="D4" s="82">
        <v>1</v>
      </c>
      <c r="E4" s="82">
        <v>40</v>
      </c>
      <c r="F4" s="82">
        <v>13</v>
      </c>
      <c r="G4" s="80">
        <v>1</v>
      </c>
      <c r="H4" s="30">
        <v>188</v>
      </c>
      <c r="I4" s="82">
        <v>1</v>
      </c>
    </row>
    <row r="5" spans="1:59" ht="16.149999999999999" thickTop="1" x14ac:dyDescent="0.5">
      <c r="A5" s="82">
        <v>66</v>
      </c>
      <c r="B5" s="84">
        <v>1.3720000000000001</v>
      </c>
      <c r="C5" s="82">
        <v>287</v>
      </c>
      <c r="D5" s="82">
        <v>1</v>
      </c>
      <c r="E5" s="82">
        <v>29</v>
      </c>
      <c r="F5" s="82">
        <v>10</v>
      </c>
      <c r="G5" s="80">
        <v>0</v>
      </c>
      <c r="H5" s="30">
        <v>180</v>
      </c>
      <c r="I5" s="82">
        <v>1</v>
      </c>
      <c r="K5" s="112" t="str">
        <f>A1</f>
        <v>No. Staff</v>
      </c>
      <c r="L5" s="112" t="str">
        <f t="shared" ref="L5:R5" si="0">B1</f>
        <v>GrossProfit $m</v>
      </c>
      <c r="M5" s="112" t="str">
        <f t="shared" si="0"/>
        <v>Adv.$'000</v>
      </c>
      <c r="N5" s="112" t="str">
        <f t="shared" si="0"/>
        <v>Competitors</v>
      </c>
      <c r="O5" s="112" t="str">
        <f t="shared" si="0"/>
        <v>Mng-Age</v>
      </c>
      <c r="P5" s="112" t="str">
        <f t="shared" si="0"/>
        <v>Mng-Exp</v>
      </c>
      <c r="Q5" s="112" t="str">
        <f t="shared" si="0"/>
        <v>OnlineChannel</v>
      </c>
      <c r="R5" s="112" t="str">
        <f t="shared" si="0"/>
        <v>Basket:2017</v>
      </c>
      <c r="S5" s="112" t="s">
        <v>145</v>
      </c>
      <c r="T5" s="112" t="s">
        <v>146</v>
      </c>
      <c r="U5" s="112" t="s">
        <v>99</v>
      </c>
      <c r="V5" s="112" t="s">
        <v>147</v>
      </c>
      <c r="W5" s="112" t="s">
        <v>148</v>
      </c>
      <c r="X5" s="112" t="s">
        <v>149</v>
      </c>
      <c r="Y5" s="112" t="s">
        <v>150</v>
      </c>
      <c r="Z5" s="112" t="s">
        <v>151</v>
      </c>
      <c r="AA5" s="112" t="s">
        <v>152</v>
      </c>
      <c r="AB5" s="112" t="s">
        <v>153</v>
      </c>
      <c r="AD5" t="s">
        <v>154</v>
      </c>
      <c r="AF5" t="s">
        <v>155</v>
      </c>
      <c r="AG5" s="114">
        <f>S156*LN(S156/U156)+T156*LN(T156/U156)</f>
        <v>-98.012729219055274</v>
      </c>
      <c r="AI5" t="s">
        <v>165</v>
      </c>
      <c r="AS5" t="s">
        <v>172</v>
      </c>
      <c r="AV5" s="120" t="s">
        <v>174</v>
      </c>
      <c r="AW5" s="120" t="s">
        <v>175</v>
      </c>
      <c r="AZ5" s="118" t="s">
        <v>148</v>
      </c>
      <c r="BA5" s="118" t="s">
        <v>146</v>
      </c>
      <c r="BB5" s="118" t="s">
        <v>145</v>
      </c>
      <c r="BC5" s="118" t="s">
        <v>179</v>
      </c>
      <c r="BD5" s="118" t="s">
        <v>180</v>
      </c>
      <c r="BE5" s="118" t="s">
        <v>181</v>
      </c>
      <c r="BF5" s="118" t="s">
        <v>182</v>
      </c>
      <c r="BG5" s="118" t="s">
        <v>183</v>
      </c>
    </row>
    <row r="6" spans="1:59" ht="15.75" x14ac:dyDescent="0.5">
      <c r="A6" s="82">
        <v>51</v>
      </c>
      <c r="B6" s="84">
        <v>0.93500000000000005</v>
      </c>
      <c r="C6" s="82">
        <v>112</v>
      </c>
      <c r="D6" s="82">
        <v>4</v>
      </c>
      <c r="E6" s="82">
        <v>36</v>
      </c>
      <c r="F6" s="82">
        <v>4</v>
      </c>
      <c r="G6" s="80">
        <v>0</v>
      </c>
      <c r="H6" s="30">
        <v>171</v>
      </c>
      <c r="I6" s="82">
        <v>1</v>
      </c>
      <c r="K6">
        <f t="array" ref="K6:T155">[1]!LogitSummary(A2:I151)</f>
        <v>35</v>
      </c>
      <c r="L6">
        <v>4.7E-2</v>
      </c>
      <c r="M6">
        <v>65</v>
      </c>
      <c r="N6">
        <v>4</v>
      </c>
      <c r="O6">
        <v>27</v>
      </c>
      <c r="P6">
        <v>5</v>
      </c>
      <c r="Q6">
        <v>0</v>
      </c>
      <c r="R6">
        <v>186</v>
      </c>
      <c r="S6" s="106">
        <v>1</v>
      </c>
      <c r="T6" s="107">
        <v>0</v>
      </c>
      <c r="U6" s="108">
        <f>S6+T6</f>
        <v>1</v>
      </c>
      <c r="V6">
        <f>IF(U6=0,"",S6/U6)</f>
        <v>1</v>
      </c>
      <c r="W6">
        <f>1/(1+EXP(-$AD$7-MMULT(K6:R6,$AD$8:$AD$15)))</f>
        <v>0.73293353164568797</v>
      </c>
      <c r="X6" s="103">
        <f>U6*W6</f>
        <v>0.73293353164568797</v>
      </c>
      <c r="Y6" s="105">
        <f>U6-X6</f>
        <v>0.26706646835431203</v>
      </c>
      <c r="Z6" s="103">
        <f>IFERROR(U6*(V6*LN(W6)+(1-V6)*LN(1-W6)),0)</f>
        <v>-0.31070026109025434</v>
      </c>
      <c r="AA6" s="105">
        <f>100*IF(W6&gt;=$AV$12,S6/U6,T6/U6)</f>
        <v>100</v>
      </c>
      <c r="AB6">
        <f>IFERROR((S6-X6)^2/X6+(T6-Y6)^2/Y6,0)</f>
        <v>0.36438020205550686</v>
      </c>
      <c r="AF6" t="s">
        <v>156</v>
      </c>
      <c r="AG6" s="116">
        <f>Z156</f>
        <v>-85.348626236289633</v>
      </c>
      <c r="AI6" s="103">
        <f t="array" ref="AI6:AQ14">MINVERSE(MMULT(TRANSPOSE([1]!DESIGN(K6:R155)),W6:W155*(1-W6:W155)*U6:U155*[1]!DESIGN(K6:R155)))</f>
        <v>26.56620286059422</v>
      </c>
      <c r="AJ6" s="104">
        <v>2.1980637672820835E-2</v>
      </c>
      <c r="AK6" s="104">
        <v>0.11498945209575114</v>
      </c>
      <c r="AL6" s="104">
        <v>-5.4740384618076222E-3</v>
      </c>
      <c r="AM6" s="104">
        <v>-0.31498991653252545</v>
      </c>
      <c r="AN6" s="104">
        <v>-8.2315820697821937E-2</v>
      </c>
      <c r="AO6" s="104">
        <v>0.1389223625947259</v>
      </c>
      <c r="AP6" s="104">
        <v>-0.53262002093286476</v>
      </c>
      <c r="AQ6" s="105">
        <v>-0.13566970297294892</v>
      </c>
      <c r="AS6" s="114">
        <f t="array" ref="AS6:AS14">MMULT(AI6:AQ14,MMULT(TRANSPOSE([1]!DESIGN(K6:R155)),U6:U155*(V6:V155-W6:W155)))</f>
        <v>1.3922740131488261E-14</v>
      </c>
      <c r="AU6" t="s">
        <v>149</v>
      </c>
      <c r="AV6" s="103">
        <f>SUMIF(W6:W155,"&gt;="&amp;AV12,S6:S155)</f>
        <v>83</v>
      </c>
      <c r="AW6" s="105">
        <f>SUMIF(W6:W155,"&gt;="&amp;AV12,T6:T155)</f>
        <v>26</v>
      </c>
      <c r="AX6">
        <f>AV6+AW6</f>
        <v>109</v>
      </c>
      <c r="BC6">
        <v>0</v>
      </c>
      <c r="BD6">
        <v>0</v>
      </c>
      <c r="BE6">
        <f>1-BC6/BC$156</f>
        <v>1</v>
      </c>
      <c r="BF6" s="80">
        <f>1-BD6/BD$156</f>
        <v>1</v>
      </c>
      <c r="BG6">
        <f>(BE6-BE7)*BF6</f>
        <v>1.851851851851849E-2</v>
      </c>
    </row>
    <row r="7" spans="1:59" ht="15.75" x14ac:dyDescent="0.5">
      <c r="A7" s="82">
        <v>62</v>
      </c>
      <c r="B7" s="84">
        <v>2.0190000000000001</v>
      </c>
      <c r="C7" s="82">
        <v>238</v>
      </c>
      <c r="D7" s="82">
        <v>0</v>
      </c>
      <c r="E7" s="82">
        <v>32</v>
      </c>
      <c r="F7" s="82">
        <v>15</v>
      </c>
      <c r="G7" s="80">
        <v>1</v>
      </c>
      <c r="H7" s="30">
        <v>192</v>
      </c>
      <c r="I7" s="82">
        <v>1</v>
      </c>
      <c r="K7">
        <v>39</v>
      </c>
      <c r="L7">
        <v>7.1999999999999995E-2</v>
      </c>
      <c r="M7">
        <v>116</v>
      </c>
      <c r="N7">
        <v>7</v>
      </c>
      <c r="O7">
        <v>44</v>
      </c>
      <c r="P7">
        <v>16</v>
      </c>
      <c r="Q7">
        <v>1</v>
      </c>
      <c r="R7">
        <v>170</v>
      </c>
      <c r="S7" s="106">
        <v>1</v>
      </c>
      <c r="T7" s="107">
        <v>0</v>
      </c>
      <c r="U7" s="108">
        <f t="shared" ref="U7:U70" si="1">S7+T7</f>
        <v>1</v>
      </c>
      <c r="V7" s="80">
        <f t="shared" ref="V7:V70" si="2">IF(U7=0,"",S7/U7)</f>
        <v>1</v>
      </c>
      <c r="W7" s="80">
        <f t="shared" ref="W7:W70" si="3">1/(1+EXP(-$AD$7-MMULT(K7:R7,$AD$8:$AD$15)))</f>
        <v>0.5563557810077342</v>
      </c>
      <c r="X7" s="106">
        <f t="shared" ref="X7:X70" si="4">U7*W7</f>
        <v>0.5563557810077342</v>
      </c>
      <c r="Y7" s="108">
        <f t="shared" ref="Y7:Y70" si="5">U7-X7</f>
        <v>0.4436442189922658</v>
      </c>
      <c r="Z7" s="106">
        <f t="shared" ref="Z7:Z70" si="6">IFERROR(U7*(V7*LN(W7)+(1-V7)*LN(1-W7)),0)</f>
        <v>-0.58634729547755704</v>
      </c>
      <c r="AA7" s="108">
        <f t="shared" ref="AA7:AA70" si="7">100*IF(W7&gt;=$AV$12,S7/U7,T7/U7)</f>
        <v>100</v>
      </c>
      <c r="AB7" s="80">
        <f t="shared" ref="AB7:AB70" si="8">IFERROR((S7-X7)^2/X7+(T7-Y7)^2/Y7,0)</f>
        <v>0.79741099874739763</v>
      </c>
      <c r="AD7" s="114">
        <f t="array" ref="AD7:AD15">[1]!LogitCoeff(K6:T155,,,,,20)</f>
        <v>-1.2618085336417022</v>
      </c>
      <c r="AI7" s="106">
        <v>2.1980637672826108E-2</v>
      </c>
      <c r="AJ7" s="107">
        <v>4.8890825092314037E-4</v>
      </c>
      <c r="AK7" s="107">
        <v>1.1210105289865097E-3</v>
      </c>
      <c r="AL7" s="107">
        <v>-7.6300163233136614E-5</v>
      </c>
      <c r="AM7" s="107">
        <v>8.2323352945973884E-5</v>
      </c>
      <c r="AN7" s="107">
        <v>-1.6234046008692577E-4</v>
      </c>
      <c r="AO7" s="107">
        <v>4.208454055442079E-4</v>
      </c>
      <c r="AP7" s="107">
        <v>-2.2263861068834499E-3</v>
      </c>
      <c r="AQ7" s="108">
        <v>-2.1426528139154821E-4</v>
      </c>
      <c r="AS7" s="115">
        <v>1.217468950196653E-18</v>
      </c>
      <c r="AU7" t="s">
        <v>150</v>
      </c>
      <c r="AV7" s="109">
        <f>AV8-AV6</f>
        <v>13</v>
      </c>
      <c r="AW7" s="111">
        <f>AW8-AW6</f>
        <v>28</v>
      </c>
      <c r="AX7" s="80">
        <f t="shared" ref="AX7:AX8" si="9">AV7+AW7</f>
        <v>41</v>
      </c>
      <c r="AZ7">
        <f t="array" ref="AZ7:BB156">[1]!SelectCols(S6:W155,"5,2,1",1)</f>
        <v>0.18068821261058357</v>
      </c>
      <c r="BA7">
        <v>1</v>
      </c>
      <c r="BB7">
        <v>0</v>
      </c>
      <c r="BC7">
        <f>BC6+BA7</f>
        <v>1</v>
      </c>
      <c r="BD7" s="80">
        <f>BD6+BB7</f>
        <v>0</v>
      </c>
      <c r="BE7" s="80">
        <f t="shared" ref="BE7:BE70" si="10">1-BC7/BC$156</f>
        <v>0.98148148148148151</v>
      </c>
      <c r="BF7" s="80">
        <f t="shared" ref="BF7:BF70" si="11">1-BD7/BD$156</f>
        <v>1</v>
      </c>
      <c r="BG7" s="80">
        <f t="shared" ref="BG7:BG70" si="12">(BE7-BE8)*BF7</f>
        <v>1.851851851851849E-2</v>
      </c>
    </row>
    <row r="8" spans="1:59" ht="15.75" x14ac:dyDescent="0.5">
      <c r="A8" s="82">
        <v>61</v>
      </c>
      <c r="B8" s="84">
        <v>0.66200000000000003</v>
      </c>
      <c r="C8" s="82">
        <v>124</v>
      </c>
      <c r="D8" s="82">
        <v>2</v>
      </c>
      <c r="E8" s="82">
        <v>52</v>
      </c>
      <c r="F8" s="82">
        <v>15</v>
      </c>
      <c r="G8" s="80">
        <v>0</v>
      </c>
      <c r="H8" s="30">
        <v>191</v>
      </c>
      <c r="I8" s="82">
        <v>1</v>
      </c>
      <c r="K8">
        <v>39</v>
      </c>
      <c r="L8">
        <v>0.10299999999999999</v>
      </c>
      <c r="M8">
        <v>89</v>
      </c>
      <c r="N8">
        <v>5</v>
      </c>
      <c r="O8">
        <v>40</v>
      </c>
      <c r="P8">
        <v>20</v>
      </c>
      <c r="Q8">
        <v>1</v>
      </c>
      <c r="R8">
        <v>176</v>
      </c>
      <c r="S8" s="106">
        <v>1</v>
      </c>
      <c r="T8" s="107">
        <v>0</v>
      </c>
      <c r="U8" s="108">
        <f t="shared" si="1"/>
        <v>1</v>
      </c>
      <c r="V8" s="80">
        <f t="shared" si="2"/>
        <v>1</v>
      </c>
      <c r="W8" s="80">
        <f t="shared" si="3"/>
        <v>0.58909262346827651</v>
      </c>
      <c r="X8" s="106">
        <f t="shared" si="4"/>
        <v>0.58909262346827651</v>
      </c>
      <c r="Y8" s="108">
        <f t="shared" si="5"/>
        <v>0.41090737653172349</v>
      </c>
      <c r="Z8" s="106">
        <f t="shared" si="6"/>
        <v>-0.5291718522299278</v>
      </c>
      <c r="AA8" s="108">
        <f t="shared" si="7"/>
        <v>100</v>
      </c>
      <c r="AB8" s="80">
        <f t="shared" si="8"/>
        <v>0.69752592404316771</v>
      </c>
      <c r="AD8" s="115">
        <v>3.5713306467844964E-2</v>
      </c>
      <c r="AF8" t="s">
        <v>157</v>
      </c>
      <c r="AG8" s="114">
        <f>2*(AG6-AG5)</f>
        <v>25.328205965531282</v>
      </c>
      <c r="AI8" s="106">
        <v>0.11498945209577585</v>
      </c>
      <c r="AJ8" s="107">
        <v>1.1210105289864939E-3</v>
      </c>
      <c r="AK8" s="107">
        <v>0.10212313147789399</v>
      </c>
      <c r="AL8" s="107">
        <v>-9.5863230087590094E-5</v>
      </c>
      <c r="AM8" s="107">
        <v>1.4520740652795145E-2</v>
      </c>
      <c r="AN8" s="107">
        <v>-2.1183386435810287E-3</v>
      </c>
      <c r="AO8" s="107">
        <v>3.7748197288798272E-3</v>
      </c>
      <c r="AP8" s="107">
        <v>-2.2873334359445871E-2</v>
      </c>
      <c r="AQ8" s="108">
        <v>-1.3334412306759474E-3</v>
      </c>
      <c r="AS8" s="115">
        <v>4.7069122604745127E-17</v>
      </c>
      <c r="AV8">
        <f>S156</f>
        <v>96</v>
      </c>
      <c r="AW8">
        <f>T156</f>
        <v>54</v>
      </c>
      <c r="AX8" s="80">
        <f t="shared" si="9"/>
        <v>150</v>
      </c>
      <c r="AZ8">
        <v>0.22758329530879534</v>
      </c>
      <c r="BA8">
        <v>1</v>
      </c>
      <c r="BB8">
        <v>0</v>
      </c>
      <c r="BC8" s="80">
        <f t="shared" ref="BC8:BC71" si="13">BC7+BA8</f>
        <v>2</v>
      </c>
      <c r="BD8" s="80">
        <f t="shared" ref="BD8:BD71" si="14">BD7+BB8</f>
        <v>0</v>
      </c>
      <c r="BE8" s="80">
        <f t="shared" si="10"/>
        <v>0.96296296296296302</v>
      </c>
      <c r="BF8" s="80">
        <f t="shared" si="11"/>
        <v>1</v>
      </c>
      <c r="BG8" s="80">
        <f t="shared" si="12"/>
        <v>0</v>
      </c>
    </row>
    <row r="9" spans="1:59" ht="15.75" x14ac:dyDescent="0.5">
      <c r="A9" s="82">
        <v>59</v>
      </c>
      <c r="B9" s="84">
        <v>0.7</v>
      </c>
      <c r="C9" s="82">
        <v>214</v>
      </c>
      <c r="D9" s="82">
        <v>2</v>
      </c>
      <c r="E9" s="82">
        <v>41</v>
      </c>
      <c r="F9" s="82">
        <v>4</v>
      </c>
      <c r="G9" s="80">
        <v>0</v>
      </c>
      <c r="H9" s="30">
        <v>182</v>
      </c>
      <c r="I9" s="82">
        <v>1</v>
      </c>
      <c r="K9">
        <v>40</v>
      </c>
      <c r="L9">
        <v>0.97599999999999998</v>
      </c>
      <c r="M9">
        <v>82</v>
      </c>
      <c r="N9">
        <v>2</v>
      </c>
      <c r="O9">
        <v>37</v>
      </c>
      <c r="P9">
        <v>5</v>
      </c>
      <c r="Q9">
        <v>0</v>
      </c>
      <c r="R9">
        <v>168</v>
      </c>
      <c r="S9" s="106">
        <v>0</v>
      </c>
      <c r="T9" s="107">
        <v>1</v>
      </c>
      <c r="U9" s="108">
        <f t="shared" si="1"/>
        <v>1</v>
      </c>
      <c r="V9" s="80">
        <f t="shared" si="2"/>
        <v>0</v>
      </c>
      <c r="W9" s="80">
        <f t="shared" si="3"/>
        <v>0.48996674767023501</v>
      </c>
      <c r="X9" s="106">
        <f t="shared" si="4"/>
        <v>0.48996674767023501</v>
      </c>
      <c r="Y9" s="108">
        <f t="shared" si="5"/>
        <v>0.51003325232976504</v>
      </c>
      <c r="Z9" s="106">
        <f t="shared" si="6"/>
        <v>-0.67327935474263723</v>
      </c>
      <c r="AA9" s="108">
        <f t="shared" si="7"/>
        <v>100</v>
      </c>
      <c r="AB9" s="80">
        <f t="shared" si="8"/>
        <v>0.96065647765539031</v>
      </c>
      <c r="AD9" s="115">
        <v>0.61858039376139817</v>
      </c>
      <c r="AF9" t="s">
        <v>101</v>
      </c>
      <c r="AG9" s="115">
        <f>COUNT(K6:R6)</f>
        <v>8</v>
      </c>
      <c r="AI9" s="106">
        <v>-5.4740384618082102E-3</v>
      </c>
      <c r="AJ9" s="107">
        <v>-7.6300163233135977E-5</v>
      </c>
      <c r="AK9" s="107">
        <v>-9.5863230087588956E-5</v>
      </c>
      <c r="AL9" s="107">
        <v>2.2104102240704429E-5</v>
      </c>
      <c r="AM9" s="107">
        <v>9.9440140758508063E-5</v>
      </c>
      <c r="AN9" s="107">
        <v>1.6529432207050549E-5</v>
      </c>
      <c r="AO9" s="107">
        <v>-1.0973325390838941E-4</v>
      </c>
      <c r="AP9" s="107">
        <v>1.3656563638965348E-5</v>
      </c>
      <c r="AQ9" s="108">
        <v>3.9745086092452211E-5</v>
      </c>
      <c r="AS9" s="115">
        <v>2.0633925641383836E-18</v>
      </c>
      <c r="AZ9">
        <v>0.25218139939818979</v>
      </c>
      <c r="BA9">
        <v>0</v>
      </c>
      <c r="BB9">
        <v>1</v>
      </c>
      <c r="BC9" s="80">
        <f t="shared" si="13"/>
        <v>2</v>
      </c>
      <c r="BD9" s="80">
        <f t="shared" si="14"/>
        <v>1</v>
      </c>
      <c r="BE9" s="80">
        <f t="shared" si="10"/>
        <v>0.96296296296296302</v>
      </c>
      <c r="BF9" s="80">
        <f t="shared" si="11"/>
        <v>0.98958333333333337</v>
      </c>
      <c r="BG9" s="80">
        <f t="shared" si="12"/>
        <v>1.8325617283950699E-2</v>
      </c>
    </row>
    <row r="10" spans="1:59" ht="15.75" x14ac:dyDescent="0.5">
      <c r="A10" s="82">
        <v>65</v>
      </c>
      <c r="B10" s="84">
        <v>0.93700000000000006</v>
      </c>
      <c r="C10" s="82">
        <v>215</v>
      </c>
      <c r="D10" s="82">
        <v>4</v>
      </c>
      <c r="E10" s="82">
        <v>31</v>
      </c>
      <c r="F10" s="82">
        <v>12</v>
      </c>
      <c r="G10" s="80">
        <v>1</v>
      </c>
      <c r="H10" s="30">
        <v>192</v>
      </c>
      <c r="I10" s="82">
        <v>0</v>
      </c>
      <c r="K10">
        <v>41</v>
      </c>
      <c r="L10">
        <v>0.879</v>
      </c>
      <c r="M10">
        <v>112</v>
      </c>
      <c r="N10">
        <v>2</v>
      </c>
      <c r="O10">
        <v>39</v>
      </c>
      <c r="P10">
        <v>5</v>
      </c>
      <c r="Q10">
        <v>0</v>
      </c>
      <c r="R10">
        <v>167</v>
      </c>
      <c r="S10" s="106">
        <v>0</v>
      </c>
      <c r="T10" s="107">
        <v>1</v>
      </c>
      <c r="U10" s="108">
        <f t="shared" si="1"/>
        <v>1</v>
      </c>
      <c r="V10" s="80">
        <f t="shared" si="2"/>
        <v>0</v>
      </c>
      <c r="W10" s="80">
        <f t="shared" si="3"/>
        <v>0.43552572851387006</v>
      </c>
      <c r="X10" s="106">
        <f t="shared" si="4"/>
        <v>0.43552572851387006</v>
      </c>
      <c r="Y10" s="108">
        <f t="shared" si="5"/>
        <v>0.56447427148612994</v>
      </c>
      <c r="Z10" s="106">
        <f t="shared" si="6"/>
        <v>-0.5718604739578923</v>
      </c>
      <c r="AA10" s="108">
        <f t="shared" si="7"/>
        <v>100</v>
      </c>
      <c r="AB10" s="80">
        <f t="shared" si="8"/>
        <v>0.77155992843966437</v>
      </c>
      <c r="AD10" s="115">
        <v>-5.1795054615290543E-5</v>
      </c>
      <c r="AF10" t="s">
        <v>158</v>
      </c>
      <c r="AG10" s="115">
        <f>_xlfn.CHISQ.DIST.RT(AG8,AG9)</f>
        <v>1.3674131919436002E-3</v>
      </c>
      <c r="AI10" s="106">
        <v>-0.31498991653251562</v>
      </c>
      <c r="AJ10" s="107">
        <v>8.2323352946051784E-5</v>
      </c>
      <c r="AK10" s="107">
        <v>1.4520740652795499E-2</v>
      </c>
      <c r="AL10" s="107">
        <v>9.9440140758497438E-5</v>
      </c>
      <c r="AM10" s="107">
        <v>2.3393378749732591E-2</v>
      </c>
      <c r="AN10" s="107">
        <v>-1.7913596127024876E-4</v>
      </c>
      <c r="AO10" s="107">
        <v>-8.6305647242159648E-4</v>
      </c>
      <c r="AP10" s="107">
        <v>-2.5405297363632678E-3</v>
      </c>
      <c r="AQ10" s="108">
        <v>1.3471522143611069E-3</v>
      </c>
      <c r="AS10" s="115">
        <v>-7.2471677560864246E-17</v>
      </c>
      <c r="AU10" t="s">
        <v>176</v>
      </c>
      <c r="AV10" s="121">
        <f>AV6/AV8</f>
        <v>0.86458333333333337</v>
      </c>
      <c r="AW10" s="122">
        <f>AW7/AW8</f>
        <v>0.51851851851851849</v>
      </c>
      <c r="AX10">
        <f>(AV6+AW7)/AX8</f>
        <v>0.74</v>
      </c>
      <c r="AZ10">
        <v>0.25444177621902214</v>
      </c>
      <c r="BA10">
        <v>1</v>
      </c>
      <c r="BB10">
        <v>0</v>
      </c>
      <c r="BC10" s="80">
        <f t="shared" si="13"/>
        <v>3</v>
      </c>
      <c r="BD10" s="80">
        <f t="shared" si="14"/>
        <v>1</v>
      </c>
      <c r="BE10" s="80">
        <f t="shared" si="10"/>
        <v>0.94444444444444442</v>
      </c>
      <c r="BF10" s="80">
        <f t="shared" si="11"/>
        <v>0.98958333333333337</v>
      </c>
      <c r="BG10" s="80">
        <f t="shared" si="12"/>
        <v>1.8325617283950591E-2</v>
      </c>
    </row>
    <row r="11" spans="1:59" ht="15.75" x14ac:dyDescent="0.5">
      <c r="A11" s="82">
        <v>55</v>
      </c>
      <c r="B11" s="84">
        <v>6.5000000000000002E-2</v>
      </c>
      <c r="C11" s="82">
        <v>154</v>
      </c>
      <c r="D11" s="82">
        <v>3</v>
      </c>
      <c r="E11" s="82">
        <v>42</v>
      </c>
      <c r="F11" s="82">
        <v>13</v>
      </c>
      <c r="G11" s="80">
        <v>1</v>
      </c>
      <c r="H11" s="30">
        <v>165</v>
      </c>
      <c r="I11" s="82">
        <v>0</v>
      </c>
      <c r="K11">
        <v>42</v>
      </c>
      <c r="L11">
        <v>1.2829999999999999</v>
      </c>
      <c r="M11">
        <v>68</v>
      </c>
      <c r="N11">
        <v>4</v>
      </c>
      <c r="O11">
        <v>37</v>
      </c>
      <c r="P11">
        <v>6</v>
      </c>
      <c r="Q11">
        <v>0</v>
      </c>
      <c r="R11">
        <v>175</v>
      </c>
      <c r="S11" s="106">
        <v>1</v>
      </c>
      <c r="T11" s="107">
        <v>0</v>
      </c>
      <c r="U11" s="108">
        <f t="shared" si="1"/>
        <v>1</v>
      </c>
      <c r="V11" s="80">
        <f t="shared" si="2"/>
        <v>1</v>
      </c>
      <c r="W11" s="80">
        <f t="shared" si="3"/>
        <v>0.75298107075219989</v>
      </c>
      <c r="X11" s="106">
        <f t="shared" si="4"/>
        <v>0.75298107075219989</v>
      </c>
      <c r="Y11" s="108">
        <f t="shared" si="5"/>
        <v>0.24701892924780011</v>
      </c>
      <c r="Z11" s="106">
        <f t="shared" si="6"/>
        <v>-0.28371518994151307</v>
      </c>
      <c r="AA11" s="108">
        <f t="shared" si="7"/>
        <v>100</v>
      </c>
      <c r="AB11" s="80">
        <f t="shared" si="8"/>
        <v>0.32805463356607023</v>
      </c>
      <c r="AD11" s="115">
        <v>0.36496765246548624</v>
      </c>
      <c r="AF11" t="s">
        <v>159</v>
      </c>
      <c r="AG11" s="115">
        <v>0.05</v>
      </c>
      <c r="AI11" s="106">
        <v>-8.2315820697826045E-2</v>
      </c>
      <c r="AJ11" s="107">
        <v>-1.6234046008692786E-4</v>
      </c>
      <c r="AK11" s="107">
        <v>-2.1183386435810144E-3</v>
      </c>
      <c r="AL11" s="107">
        <v>1.6529432207051921E-5</v>
      </c>
      <c r="AM11" s="107">
        <v>-1.7913596127018894E-4</v>
      </c>
      <c r="AN11" s="107">
        <v>9.6893889317950705E-4</v>
      </c>
      <c r="AO11" s="107">
        <v>-8.0759074879751614E-4</v>
      </c>
      <c r="AP11" s="107">
        <v>7.618873903397742E-3</v>
      </c>
      <c r="AQ11" s="108">
        <v>3.2589821343253047E-4</v>
      </c>
      <c r="AS11" s="115">
        <v>6.6001217752994215E-18</v>
      </c>
      <c r="AZ11">
        <v>0.27439159737568697</v>
      </c>
      <c r="BA11">
        <v>1</v>
      </c>
      <c r="BB11">
        <v>0</v>
      </c>
      <c r="BC11" s="80">
        <f t="shared" si="13"/>
        <v>4</v>
      </c>
      <c r="BD11" s="80">
        <f t="shared" si="14"/>
        <v>1</v>
      </c>
      <c r="BE11" s="80">
        <f t="shared" si="10"/>
        <v>0.92592592592592593</v>
      </c>
      <c r="BF11" s="80">
        <f t="shared" si="11"/>
        <v>0.98958333333333337</v>
      </c>
      <c r="BG11" s="80">
        <f t="shared" si="12"/>
        <v>1.8325617283950591E-2</v>
      </c>
    </row>
    <row r="12" spans="1:59" ht="15.75" x14ac:dyDescent="0.5">
      <c r="A12" s="82">
        <v>65</v>
      </c>
      <c r="B12" s="84">
        <v>2.1440000000000001</v>
      </c>
      <c r="C12" s="82">
        <v>97</v>
      </c>
      <c r="D12" s="82">
        <v>2</v>
      </c>
      <c r="E12" s="82">
        <v>32</v>
      </c>
      <c r="F12" s="82">
        <v>8</v>
      </c>
      <c r="G12" s="80">
        <v>1</v>
      </c>
      <c r="H12" s="30">
        <v>180</v>
      </c>
      <c r="I12" s="82">
        <v>1</v>
      </c>
      <c r="K12">
        <v>42</v>
      </c>
      <c r="L12">
        <v>1.4279999999999999</v>
      </c>
      <c r="M12">
        <v>121</v>
      </c>
      <c r="N12">
        <v>4</v>
      </c>
      <c r="O12">
        <v>45</v>
      </c>
      <c r="P12">
        <v>5</v>
      </c>
      <c r="Q12">
        <v>0</v>
      </c>
      <c r="R12">
        <v>165</v>
      </c>
      <c r="S12" s="106">
        <v>1</v>
      </c>
      <c r="T12" s="107">
        <v>0</v>
      </c>
      <c r="U12" s="108">
        <f t="shared" si="1"/>
        <v>1</v>
      </c>
      <c r="V12" s="80">
        <f t="shared" si="2"/>
        <v>1</v>
      </c>
      <c r="W12" s="80">
        <f t="shared" si="3"/>
        <v>0.56794306406194517</v>
      </c>
      <c r="X12" s="106">
        <f t="shared" si="4"/>
        <v>0.56794306406194517</v>
      </c>
      <c r="Y12" s="108">
        <f t="shared" si="5"/>
        <v>0.43205693593805483</v>
      </c>
      <c r="Z12" s="106">
        <f t="shared" si="6"/>
        <v>-0.56573410461284412</v>
      </c>
      <c r="AA12" s="108">
        <f t="shared" si="7"/>
        <v>100</v>
      </c>
      <c r="AB12" s="80">
        <f t="shared" si="8"/>
        <v>0.76073987566283696</v>
      </c>
      <c r="AD12" s="115">
        <v>-9.2629488852781633E-2</v>
      </c>
      <c r="AF12" t="s">
        <v>160</v>
      </c>
      <c r="AG12" s="117" t="str">
        <f>IF(AG10&lt;AG11,"yes","no")</f>
        <v>yes</v>
      </c>
      <c r="AI12" s="106">
        <v>0.13892236259472956</v>
      </c>
      <c r="AJ12" s="107">
        <v>4.2084540554418448E-4</v>
      </c>
      <c r="AK12" s="107">
        <v>3.7748197288797209E-3</v>
      </c>
      <c r="AL12" s="107">
        <v>-1.0973325390838747E-4</v>
      </c>
      <c r="AM12" s="107">
        <v>-8.6305647242169634E-4</v>
      </c>
      <c r="AN12" s="107">
        <v>-8.0759074879749619E-4</v>
      </c>
      <c r="AO12" s="107">
        <v>4.1993965169630099E-3</v>
      </c>
      <c r="AP12" s="107">
        <v>-1.6987552941734957E-2</v>
      </c>
      <c r="AQ12" s="108">
        <v>-8.3686425959306351E-4</v>
      </c>
      <c r="AS12" s="115">
        <v>4.7937116225818847E-17</v>
      </c>
      <c r="AU12" t="s">
        <v>177</v>
      </c>
      <c r="AV12" s="123">
        <v>0.5</v>
      </c>
      <c r="AZ12">
        <v>0.28469555370828553</v>
      </c>
      <c r="BA12">
        <v>1</v>
      </c>
      <c r="BB12">
        <v>0</v>
      </c>
      <c r="BC12" s="80">
        <f t="shared" si="13"/>
        <v>5</v>
      </c>
      <c r="BD12" s="80">
        <f t="shared" si="14"/>
        <v>1</v>
      </c>
      <c r="BE12" s="80">
        <f t="shared" si="10"/>
        <v>0.90740740740740744</v>
      </c>
      <c r="BF12" s="80">
        <f t="shared" si="11"/>
        <v>0.98958333333333337</v>
      </c>
      <c r="BG12" s="80">
        <f t="shared" si="12"/>
        <v>1.8325617283950699E-2</v>
      </c>
    </row>
    <row r="13" spans="1:59" ht="15.75" x14ac:dyDescent="0.5">
      <c r="A13" s="82">
        <v>74</v>
      </c>
      <c r="B13" s="84">
        <v>0.248</v>
      </c>
      <c r="C13" s="82">
        <v>301</v>
      </c>
      <c r="D13" s="82">
        <v>1</v>
      </c>
      <c r="E13" s="82">
        <v>39</v>
      </c>
      <c r="F13" s="82">
        <v>21</v>
      </c>
      <c r="G13" s="80">
        <v>1</v>
      </c>
      <c r="H13" s="30">
        <v>187</v>
      </c>
      <c r="I13" s="82">
        <v>1</v>
      </c>
      <c r="K13">
        <v>43</v>
      </c>
      <c r="L13">
        <v>0.48</v>
      </c>
      <c r="M13">
        <v>59</v>
      </c>
      <c r="N13">
        <v>3</v>
      </c>
      <c r="O13">
        <v>30</v>
      </c>
      <c r="P13">
        <v>4</v>
      </c>
      <c r="Q13">
        <v>0</v>
      </c>
      <c r="R13">
        <v>175</v>
      </c>
      <c r="S13" s="106">
        <v>0</v>
      </c>
      <c r="T13" s="107">
        <v>1</v>
      </c>
      <c r="U13" s="108">
        <f t="shared" si="1"/>
        <v>1</v>
      </c>
      <c r="V13" s="80">
        <f t="shared" si="2"/>
        <v>0</v>
      </c>
      <c r="W13" s="80">
        <f t="shared" si="3"/>
        <v>0.67380353332062581</v>
      </c>
      <c r="X13" s="106">
        <f t="shared" si="4"/>
        <v>0.67380353332062581</v>
      </c>
      <c r="Y13" s="108">
        <f t="shared" si="5"/>
        <v>0.32619646667937419</v>
      </c>
      <c r="Z13" s="106">
        <f t="shared" si="6"/>
        <v>-1.1202554206154627</v>
      </c>
      <c r="AA13" s="108">
        <f t="shared" si="7"/>
        <v>0</v>
      </c>
      <c r="AB13" s="80">
        <f t="shared" si="8"/>
        <v>2.065637130223493</v>
      </c>
      <c r="AD13" s="115">
        <v>0.10601728876386843</v>
      </c>
      <c r="AI13" s="106">
        <v>-0.53262002093291516</v>
      </c>
      <c r="AJ13" s="107">
        <v>-2.226386106883495E-3</v>
      </c>
      <c r="AK13" s="107">
        <v>-2.2873334359445954E-2</v>
      </c>
      <c r="AL13" s="107">
        <v>1.3656563638981165E-5</v>
      </c>
      <c r="AM13" s="107">
        <v>-2.5405297363625869E-3</v>
      </c>
      <c r="AN13" s="107">
        <v>7.6188739033977888E-3</v>
      </c>
      <c r="AO13" s="107">
        <v>-1.6987552941735221E-2</v>
      </c>
      <c r="AP13" s="107">
        <v>0.25688537909633974</v>
      </c>
      <c r="AQ13" s="108">
        <v>2.4371746307297018E-3</v>
      </c>
      <c r="AS13" s="115">
        <v>-1.1459455068456627E-16</v>
      </c>
      <c r="AZ13">
        <v>0.29094903954956236</v>
      </c>
      <c r="BA13">
        <v>1</v>
      </c>
      <c r="BB13">
        <v>0</v>
      </c>
      <c r="BC13" s="80">
        <f t="shared" si="13"/>
        <v>6</v>
      </c>
      <c r="BD13" s="80">
        <f t="shared" si="14"/>
        <v>1</v>
      </c>
      <c r="BE13" s="80">
        <f t="shared" si="10"/>
        <v>0.88888888888888884</v>
      </c>
      <c r="BF13" s="80">
        <f t="shared" si="11"/>
        <v>0.98958333333333337</v>
      </c>
      <c r="BG13" s="80">
        <f t="shared" si="12"/>
        <v>1.8325617283950591E-2</v>
      </c>
    </row>
    <row r="14" spans="1:59" ht="15.75" x14ac:dyDescent="0.5">
      <c r="A14" s="82">
        <v>43</v>
      </c>
      <c r="B14" s="84">
        <v>1.607</v>
      </c>
      <c r="C14" s="82">
        <v>123</v>
      </c>
      <c r="D14" s="82">
        <v>1</v>
      </c>
      <c r="E14" s="82">
        <v>45</v>
      </c>
      <c r="F14" s="82">
        <v>8</v>
      </c>
      <c r="G14" s="80">
        <v>0</v>
      </c>
      <c r="H14" s="30">
        <v>170</v>
      </c>
      <c r="I14" s="82">
        <v>0</v>
      </c>
      <c r="K14">
        <v>43</v>
      </c>
      <c r="L14">
        <v>1.607</v>
      </c>
      <c r="M14">
        <v>123</v>
      </c>
      <c r="N14">
        <v>1</v>
      </c>
      <c r="O14">
        <v>45</v>
      </c>
      <c r="P14">
        <v>8</v>
      </c>
      <c r="Q14">
        <v>0</v>
      </c>
      <c r="R14">
        <v>170</v>
      </c>
      <c r="S14" s="106">
        <v>0</v>
      </c>
      <c r="T14" s="107">
        <v>1</v>
      </c>
      <c r="U14" s="108">
        <f t="shared" si="1"/>
        <v>1</v>
      </c>
      <c r="V14" s="80">
        <f t="shared" si="2"/>
        <v>0</v>
      </c>
      <c r="W14" s="80">
        <f t="shared" si="3"/>
        <v>0.42151722806740438</v>
      </c>
      <c r="X14" s="106">
        <f t="shared" si="4"/>
        <v>0.42151722806740438</v>
      </c>
      <c r="Y14" s="108">
        <f t="shared" si="5"/>
        <v>0.57848277193259556</v>
      </c>
      <c r="Z14" s="106">
        <f t="shared" si="6"/>
        <v>-0.54734651337509632</v>
      </c>
      <c r="AA14" s="108">
        <f t="shared" si="7"/>
        <v>100</v>
      </c>
      <c r="AB14" s="80">
        <f t="shared" si="8"/>
        <v>0.72865995068305911</v>
      </c>
      <c r="AD14" s="115">
        <v>-1.495628982208026</v>
      </c>
      <c r="AF14" t="s">
        <v>161</v>
      </c>
      <c r="AG14" s="114">
        <f>1-AG6/AG5</f>
        <v>0.12920875771617157</v>
      </c>
      <c r="AI14" s="109">
        <v>-0.13566970297294967</v>
      </c>
      <c r="AJ14" s="110">
        <v>-2.1426528139151848E-4</v>
      </c>
      <c r="AK14" s="110">
        <v>-1.3334412306758182E-3</v>
      </c>
      <c r="AL14" s="110">
        <v>3.9745086092448844E-5</v>
      </c>
      <c r="AM14" s="110">
        <v>1.3471522143611706E-3</v>
      </c>
      <c r="AN14" s="110">
        <v>3.2589821343250765E-4</v>
      </c>
      <c r="AO14" s="110">
        <v>-8.3686425959304605E-4</v>
      </c>
      <c r="AP14" s="110">
        <v>2.437174630729423E-3</v>
      </c>
      <c r="AQ14" s="111">
        <v>7.5429830181868228E-4</v>
      </c>
      <c r="AS14" s="116">
        <v>-8.2946220983832019E-17</v>
      </c>
      <c r="AZ14">
        <v>0.29729213241068897</v>
      </c>
      <c r="BA14">
        <v>1</v>
      </c>
      <c r="BB14">
        <v>0</v>
      </c>
      <c r="BC14" s="80">
        <f t="shared" si="13"/>
        <v>7</v>
      </c>
      <c r="BD14" s="80">
        <f t="shared" si="14"/>
        <v>1</v>
      </c>
      <c r="BE14" s="80">
        <f t="shared" si="10"/>
        <v>0.87037037037037035</v>
      </c>
      <c r="BF14" s="80">
        <f t="shared" si="11"/>
        <v>0.98958333333333337</v>
      </c>
      <c r="BG14" s="80">
        <f t="shared" si="12"/>
        <v>1.8325617283950591E-2</v>
      </c>
    </row>
    <row r="15" spans="1:59" ht="15.75" x14ac:dyDescent="0.5">
      <c r="A15" s="82">
        <v>78</v>
      </c>
      <c r="B15" s="84">
        <v>1.6240000000000001</v>
      </c>
      <c r="C15" s="82">
        <v>148</v>
      </c>
      <c r="D15" s="82">
        <v>5</v>
      </c>
      <c r="E15" s="82">
        <v>39</v>
      </c>
      <c r="F15" s="82">
        <v>11</v>
      </c>
      <c r="G15" s="80">
        <v>0</v>
      </c>
      <c r="H15" s="30">
        <v>175</v>
      </c>
      <c r="I15" s="82">
        <v>1</v>
      </c>
      <c r="K15">
        <v>44</v>
      </c>
      <c r="L15">
        <v>4.5900000000000003E-2</v>
      </c>
      <c r="M15">
        <v>104</v>
      </c>
      <c r="N15">
        <v>6</v>
      </c>
      <c r="O15">
        <v>29</v>
      </c>
      <c r="P15">
        <v>2</v>
      </c>
      <c r="Q15">
        <v>0</v>
      </c>
      <c r="R15">
        <v>168</v>
      </c>
      <c r="S15" s="106">
        <v>1</v>
      </c>
      <c r="T15" s="107">
        <v>0</v>
      </c>
      <c r="U15" s="108">
        <f t="shared" si="1"/>
        <v>1</v>
      </c>
      <c r="V15" s="80">
        <f t="shared" si="2"/>
        <v>1</v>
      </c>
      <c r="W15" s="80">
        <f t="shared" si="3"/>
        <v>0.80362211543631079</v>
      </c>
      <c r="X15" s="106">
        <f t="shared" si="4"/>
        <v>0.80362211543631079</v>
      </c>
      <c r="Y15" s="108">
        <f t="shared" si="5"/>
        <v>0.19637788456368921</v>
      </c>
      <c r="Z15" s="106">
        <f t="shared" si="6"/>
        <v>-0.21862612596669001</v>
      </c>
      <c r="AA15" s="108">
        <f t="shared" si="7"/>
        <v>100</v>
      </c>
      <c r="AB15" s="80">
        <f t="shared" si="8"/>
        <v>0.24436595358885776</v>
      </c>
      <c r="AD15" s="116">
        <v>8.1007139676357639E-3</v>
      </c>
      <c r="AF15" t="s">
        <v>162</v>
      </c>
      <c r="AG15" s="115">
        <f>1-EXP((-2/U156)*(AG6-AG5))</f>
        <v>0.15536838599198621</v>
      </c>
      <c r="AZ15">
        <v>0.30118372890389306</v>
      </c>
      <c r="BA15">
        <v>1</v>
      </c>
      <c r="BB15">
        <v>0</v>
      </c>
      <c r="BC15" s="80">
        <f t="shared" si="13"/>
        <v>8</v>
      </c>
      <c r="BD15" s="80">
        <f t="shared" si="14"/>
        <v>1</v>
      </c>
      <c r="BE15" s="80">
        <f t="shared" si="10"/>
        <v>0.85185185185185186</v>
      </c>
      <c r="BF15" s="80">
        <f t="shared" si="11"/>
        <v>0.98958333333333337</v>
      </c>
      <c r="BG15" s="80">
        <f t="shared" si="12"/>
        <v>1.8325617283950591E-2</v>
      </c>
    </row>
    <row r="16" spans="1:59" ht="15.75" x14ac:dyDescent="0.5">
      <c r="A16" s="82">
        <v>67</v>
      </c>
      <c r="B16" s="84">
        <v>0.05</v>
      </c>
      <c r="C16" s="82">
        <v>228</v>
      </c>
      <c r="D16" s="82">
        <v>4</v>
      </c>
      <c r="E16" s="82">
        <v>31</v>
      </c>
      <c r="F16" s="82">
        <v>13</v>
      </c>
      <c r="G16" s="80">
        <v>1</v>
      </c>
      <c r="H16" s="30">
        <v>181</v>
      </c>
      <c r="I16" s="82">
        <v>0</v>
      </c>
      <c r="K16">
        <v>44</v>
      </c>
      <c r="L16">
        <v>0.115</v>
      </c>
      <c r="M16">
        <v>70</v>
      </c>
      <c r="N16">
        <v>3</v>
      </c>
      <c r="O16">
        <v>46</v>
      </c>
      <c r="P16">
        <v>6</v>
      </c>
      <c r="Q16">
        <v>0</v>
      </c>
      <c r="R16">
        <v>167</v>
      </c>
      <c r="S16" s="106">
        <v>0</v>
      </c>
      <c r="T16" s="107">
        <v>1</v>
      </c>
      <c r="U16" s="108">
        <f t="shared" si="1"/>
        <v>1</v>
      </c>
      <c r="V16" s="80">
        <f t="shared" si="2"/>
        <v>0</v>
      </c>
      <c r="W16" s="80">
        <f t="shared" si="3"/>
        <v>0.31001642302424243</v>
      </c>
      <c r="X16" s="106">
        <f t="shared" si="4"/>
        <v>0.31001642302424243</v>
      </c>
      <c r="Y16" s="108">
        <f t="shared" si="5"/>
        <v>0.68998357697575763</v>
      </c>
      <c r="Z16" s="106">
        <f t="shared" si="6"/>
        <v>-0.37108748315850104</v>
      </c>
      <c r="AA16" s="108">
        <f t="shared" si="7"/>
        <v>100</v>
      </c>
      <c r="AB16" s="80">
        <f t="shared" si="8"/>
        <v>0.44930985804483103</v>
      </c>
      <c r="AF16" t="s">
        <v>163</v>
      </c>
      <c r="AG16" s="116">
        <f>AG15/(1-EXP(2*AG5/U156))</f>
        <v>0.21303038958830456</v>
      </c>
      <c r="AZ16">
        <v>0.3030021687220516</v>
      </c>
      <c r="BA16">
        <v>1</v>
      </c>
      <c r="BB16">
        <v>0</v>
      </c>
      <c r="BC16" s="80">
        <f t="shared" si="13"/>
        <v>9</v>
      </c>
      <c r="BD16" s="80">
        <f t="shared" si="14"/>
        <v>1</v>
      </c>
      <c r="BE16" s="80">
        <f t="shared" si="10"/>
        <v>0.83333333333333337</v>
      </c>
      <c r="BF16" s="80">
        <f t="shared" si="11"/>
        <v>0.98958333333333337</v>
      </c>
      <c r="BG16" s="80">
        <f t="shared" si="12"/>
        <v>1.8325617283950591E-2</v>
      </c>
    </row>
    <row r="17" spans="1:59" ht="15.75" x14ac:dyDescent="0.5">
      <c r="A17" s="82">
        <v>62</v>
      </c>
      <c r="B17" s="84">
        <v>0.58799999999999997</v>
      </c>
      <c r="C17" s="82">
        <v>136</v>
      </c>
      <c r="D17" s="82">
        <v>4</v>
      </c>
      <c r="E17" s="82">
        <v>41</v>
      </c>
      <c r="F17" s="82">
        <v>10</v>
      </c>
      <c r="G17" s="80">
        <v>1</v>
      </c>
      <c r="H17" s="30">
        <v>167</v>
      </c>
      <c r="I17" s="82">
        <v>1</v>
      </c>
      <c r="K17">
        <v>44</v>
      </c>
      <c r="L17">
        <v>0.19600000000000001</v>
      </c>
      <c r="M17">
        <v>49</v>
      </c>
      <c r="N17">
        <v>3</v>
      </c>
      <c r="O17">
        <v>33</v>
      </c>
      <c r="P17">
        <v>12</v>
      </c>
      <c r="Q17">
        <v>0</v>
      </c>
      <c r="R17">
        <v>189</v>
      </c>
      <c r="S17" s="106">
        <v>1</v>
      </c>
      <c r="T17" s="107">
        <v>0</v>
      </c>
      <c r="U17" s="108">
        <f t="shared" si="1"/>
        <v>1</v>
      </c>
      <c r="V17" s="80">
        <f t="shared" si="2"/>
        <v>1</v>
      </c>
      <c r="W17" s="80">
        <f t="shared" si="3"/>
        <v>0.78068333815155766</v>
      </c>
      <c r="X17" s="106">
        <f t="shared" si="4"/>
        <v>0.78068333815155766</v>
      </c>
      <c r="Y17" s="108">
        <f t="shared" si="5"/>
        <v>0.21931666184844234</v>
      </c>
      <c r="Z17" s="106">
        <f t="shared" si="6"/>
        <v>-0.2475856682745482</v>
      </c>
      <c r="AA17" s="108">
        <f t="shared" si="7"/>
        <v>100</v>
      </c>
      <c r="AB17" s="80">
        <f t="shared" si="8"/>
        <v>0.28092909266864025</v>
      </c>
      <c r="AZ17">
        <v>0.30604728364631012</v>
      </c>
      <c r="BA17">
        <v>1</v>
      </c>
      <c r="BB17">
        <v>0</v>
      </c>
      <c r="BC17" s="80">
        <f t="shared" si="13"/>
        <v>10</v>
      </c>
      <c r="BD17" s="80">
        <f t="shared" si="14"/>
        <v>1</v>
      </c>
      <c r="BE17" s="80">
        <f t="shared" si="10"/>
        <v>0.81481481481481488</v>
      </c>
      <c r="BF17" s="80">
        <f t="shared" si="11"/>
        <v>0.98958333333333337</v>
      </c>
      <c r="BG17" s="80">
        <f t="shared" si="12"/>
        <v>1.8325617283950699E-2</v>
      </c>
    </row>
    <row r="18" spans="1:59" ht="15.75" x14ac:dyDescent="0.5">
      <c r="A18" s="82">
        <v>99</v>
      </c>
      <c r="B18" s="84">
        <v>1.76</v>
      </c>
      <c r="C18" s="82">
        <v>369</v>
      </c>
      <c r="D18" s="82">
        <v>4</v>
      </c>
      <c r="E18" s="82">
        <v>38</v>
      </c>
      <c r="F18" s="82">
        <v>12</v>
      </c>
      <c r="G18" s="80">
        <v>1</v>
      </c>
      <c r="H18" s="30">
        <v>170</v>
      </c>
      <c r="I18" s="82">
        <v>0</v>
      </c>
      <c r="K18">
        <v>44</v>
      </c>
      <c r="L18">
        <v>0.97399999999999998</v>
      </c>
      <c r="M18">
        <v>117</v>
      </c>
      <c r="N18">
        <v>3</v>
      </c>
      <c r="O18">
        <v>33</v>
      </c>
      <c r="P18">
        <v>6</v>
      </c>
      <c r="Q18">
        <v>1</v>
      </c>
      <c r="R18">
        <v>170</v>
      </c>
      <c r="S18" s="106">
        <v>0</v>
      </c>
      <c r="T18" s="107">
        <v>1</v>
      </c>
      <c r="U18" s="108">
        <f t="shared" si="1"/>
        <v>1</v>
      </c>
      <c r="V18" s="80">
        <f t="shared" si="2"/>
        <v>0</v>
      </c>
      <c r="W18" s="80">
        <f t="shared" si="3"/>
        <v>0.36859248600235017</v>
      </c>
      <c r="X18" s="106">
        <f t="shared" si="4"/>
        <v>0.36859248600235017</v>
      </c>
      <c r="Y18" s="108">
        <f t="shared" si="5"/>
        <v>0.63140751399764983</v>
      </c>
      <c r="Z18" s="106">
        <f t="shared" si="6"/>
        <v>-0.45980380239429286</v>
      </c>
      <c r="AA18" s="108">
        <f t="shared" si="7"/>
        <v>100</v>
      </c>
      <c r="AB18" s="80">
        <f t="shared" si="8"/>
        <v>0.58376322395764535</v>
      </c>
      <c r="AF18" t="s">
        <v>164</v>
      </c>
      <c r="AG18" s="114">
        <f>AB156</f>
        <v>157.55802684990877</v>
      </c>
      <c r="AZ18">
        <v>0.31001642302424243</v>
      </c>
      <c r="BA18">
        <v>1</v>
      </c>
      <c r="BB18">
        <v>0</v>
      </c>
      <c r="BC18" s="80">
        <f t="shared" si="13"/>
        <v>11</v>
      </c>
      <c r="BD18" s="80">
        <f t="shared" si="14"/>
        <v>1</v>
      </c>
      <c r="BE18" s="80">
        <f t="shared" si="10"/>
        <v>0.79629629629629628</v>
      </c>
      <c r="BF18" s="80">
        <f t="shared" si="11"/>
        <v>0.98958333333333337</v>
      </c>
      <c r="BG18" s="80">
        <f t="shared" si="12"/>
        <v>0</v>
      </c>
    </row>
    <row r="19" spans="1:59" ht="15.75" x14ac:dyDescent="0.5">
      <c r="A19" s="82">
        <v>67</v>
      </c>
      <c r="B19" s="84">
        <v>4.4999999999999998E-2</v>
      </c>
      <c r="C19" s="82">
        <v>187</v>
      </c>
      <c r="D19" s="82">
        <v>0</v>
      </c>
      <c r="E19" s="82">
        <v>29</v>
      </c>
      <c r="F19" s="82">
        <v>13</v>
      </c>
      <c r="G19" s="80">
        <v>1</v>
      </c>
      <c r="H19" s="30">
        <v>192</v>
      </c>
      <c r="I19" s="82">
        <v>1</v>
      </c>
      <c r="K19">
        <v>44</v>
      </c>
      <c r="L19">
        <v>1.18</v>
      </c>
      <c r="M19">
        <v>69</v>
      </c>
      <c r="N19">
        <v>2</v>
      </c>
      <c r="O19">
        <v>34</v>
      </c>
      <c r="P19">
        <v>6</v>
      </c>
      <c r="Q19">
        <v>0</v>
      </c>
      <c r="R19">
        <v>183</v>
      </c>
      <c r="S19" s="106">
        <v>0</v>
      </c>
      <c r="T19" s="107">
        <v>1</v>
      </c>
      <c r="U19" s="108">
        <f t="shared" si="1"/>
        <v>1</v>
      </c>
      <c r="V19" s="80">
        <f t="shared" si="2"/>
        <v>0</v>
      </c>
      <c r="W19" s="80">
        <f t="shared" si="3"/>
        <v>0.67590043887433371</v>
      </c>
      <c r="X19" s="106">
        <f t="shared" si="4"/>
        <v>0.67590043887433371</v>
      </c>
      <c r="Y19" s="108">
        <f t="shared" si="5"/>
        <v>0.32409956112566629</v>
      </c>
      <c r="Z19" s="106">
        <f t="shared" si="6"/>
        <v>-1.1267045229680228</v>
      </c>
      <c r="AA19" s="108">
        <f t="shared" si="7"/>
        <v>0</v>
      </c>
      <c r="AB19" s="80">
        <f t="shared" si="8"/>
        <v>2.0854716264557367</v>
      </c>
      <c r="AF19" t="s">
        <v>101</v>
      </c>
      <c r="AG19" s="115">
        <f>COUNT(U6:U155)-2</f>
        <v>148</v>
      </c>
      <c r="AZ19">
        <v>0.31688867316761549</v>
      </c>
      <c r="BA19">
        <v>0</v>
      </c>
      <c r="BB19">
        <v>1</v>
      </c>
      <c r="BC19" s="80">
        <f t="shared" si="13"/>
        <v>11</v>
      </c>
      <c r="BD19" s="80">
        <f t="shared" si="14"/>
        <v>2</v>
      </c>
      <c r="BE19" s="80">
        <f t="shared" si="10"/>
        <v>0.79629629629629628</v>
      </c>
      <c r="BF19" s="80">
        <f t="shared" si="11"/>
        <v>0.97916666666666663</v>
      </c>
      <c r="BG19" s="80">
        <f t="shared" si="12"/>
        <v>1.8132716049382686E-2</v>
      </c>
    </row>
    <row r="20" spans="1:59" ht="15.75" x14ac:dyDescent="0.5">
      <c r="A20" s="82">
        <v>51</v>
      </c>
      <c r="B20" s="84">
        <v>1</v>
      </c>
      <c r="C20" s="82">
        <v>66</v>
      </c>
      <c r="D20" s="82">
        <v>3</v>
      </c>
      <c r="E20" s="82">
        <v>34</v>
      </c>
      <c r="F20" s="82">
        <v>6</v>
      </c>
      <c r="G20" s="80">
        <v>0</v>
      </c>
      <c r="H20" s="30">
        <v>184</v>
      </c>
      <c r="I20" s="82">
        <v>1</v>
      </c>
      <c r="K20">
        <v>44</v>
      </c>
      <c r="L20">
        <v>1.2270000000000001</v>
      </c>
      <c r="M20">
        <v>100</v>
      </c>
      <c r="N20">
        <v>5</v>
      </c>
      <c r="O20">
        <v>37</v>
      </c>
      <c r="P20">
        <v>10</v>
      </c>
      <c r="Q20">
        <v>0</v>
      </c>
      <c r="R20">
        <v>180</v>
      </c>
      <c r="S20" s="106">
        <v>1</v>
      </c>
      <c r="T20" s="107">
        <v>0</v>
      </c>
      <c r="U20" s="108">
        <f t="shared" si="1"/>
        <v>1</v>
      </c>
      <c r="V20" s="80">
        <f t="shared" si="2"/>
        <v>1</v>
      </c>
      <c r="W20" s="80">
        <f t="shared" si="3"/>
        <v>0.87860056661945929</v>
      </c>
      <c r="X20" s="106">
        <f t="shared" si="4"/>
        <v>0.87860056661945929</v>
      </c>
      <c r="Y20" s="108">
        <f t="shared" si="5"/>
        <v>0.12139943338054071</v>
      </c>
      <c r="Z20" s="106">
        <f t="shared" si="6"/>
        <v>-0.12942490252892067</v>
      </c>
      <c r="AA20" s="108">
        <f t="shared" si="7"/>
        <v>100</v>
      </c>
      <c r="AB20" s="80">
        <f t="shared" si="8"/>
        <v>0.13817363429168081</v>
      </c>
      <c r="AF20" t="s">
        <v>158</v>
      </c>
      <c r="AG20" s="115">
        <f>_xlfn.CHISQ.DIST.RT(AG18,AG19)</f>
        <v>0.28008854338414119</v>
      </c>
      <c r="AZ20">
        <v>0.32669329432643546</v>
      </c>
      <c r="BA20">
        <v>1</v>
      </c>
      <c r="BB20">
        <v>0</v>
      </c>
      <c r="BC20" s="80">
        <f t="shared" si="13"/>
        <v>12</v>
      </c>
      <c r="BD20" s="80">
        <f t="shared" si="14"/>
        <v>2</v>
      </c>
      <c r="BE20" s="80">
        <f t="shared" si="10"/>
        <v>0.77777777777777779</v>
      </c>
      <c r="BF20" s="80">
        <f t="shared" si="11"/>
        <v>0.97916666666666663</v>
      </c>
      <c r="BG20" s="80">
        <f t="shared" si="12"/>
        <v>0</v>
      </c>
    </row>
    <row r="21" spans="1:59" ht="15.75" x14ac:dyDescent="0.5">
      <c r="A21" s="82">
        <v>71</v>
      </c>
      <c r="B21" s="84">
        <v>0.121</v>
      </c>
      <c r="C21" s="82">
        <v>116</v>
      </c>
      <c r="D21" s="82">
        <v>0</v>
      </c>
      <c r="E21" s="82">
        <v>34</v>
      </c>
      <c r="F21" s="82">
        <v>8</v>
      </c>
      <c r="G21" s="80">
        <v>1</v>
      </c>
      <c r="H21" s="30">
        <v>193</v>
      </c>
      <c r="I21" s="82">
        <v>0</v>
      </c>
      <c r="K21">
        <v>44</v>
      </c>
      <c r="L21">
        <v>2.3239999999999998</v>
      </c>
      <c r="M21">
        <v>97</v>
      </c>
      <c r="N21">
        <v>2</v>
      </c>
      <c r="O21">
        <v>49</v>
      </c>
      <c r="P21">
        <v>19</v>
      </c>
      <c r="Q21">
        <v>1</v>
      </c>
      <c r="R21">
        <v>179</v>
      </c>
      <c r="S21" s="106">
        <v>1</v>
      </c>
      <c r="T21" s="107">
        <v>0</v>
      </c>
      <c r="U21" s="108">
        <f t="shared" si="1"/>
        <v>1</v>
      </c>
      <c r="V21" s="80">
        <f t="shared" si="2"/>
        <v>1</v>
      </c>
      <c r="W21" s="80">
        <f t="shared" si="3"/>
        <v>0.47550744889141461</v>
      </c>
      <c r="X21" s="106">
        <f t="shared" si="4"/>
        <v>0.47550744889141461</v>
      </c>
      <c r="Y21" s="108">
        <f t="shared" si="5"/>
        <v>0.52449255110858539</v>
      </c>
      <c r="Z21" s="106">
        <f t="shared" si="6"/>
        <v>-0.74337273173261142</v>
      </c>
      <c r="AA21" s="108">
        <f t="shared" si="7"/>
        <v>0</v>
      </c>
      <c r="AB21" s="80">
        <f t="shared" si="8"/>
        <v>1.1030164770948874</v>
      </c>
      <c r="AF21" t="s">
        <v>159</v>
      </c>
      <c r="AG21" s="115">
        <f>AG11</f>
        <v>0.05</v>
      </c>
      <c r="AZ21">
        <v>0.33335616704578286</v>
      </c>
      <c r="BA21">
        <v>0</v>
      </c>
      <c r="BB21">
        <v>1</v>
      </c>
      <c r="BC21" s="80">
        <f t="shared" si="13"/>
        <v>12</v>
      </c>
      <c r="BD21" s="80">
        <f t="shared" si="14"/>
        <v>3</v>
      </c>
      <c r="BE21" s="80">
        <f t="shared" si="10"/>
        <v>0.77777777777777779</v>
      </c>
      <c r="BF21" s="80">
        <f t="shared" si="11"/>
        <v>0.96875</v>
      </c>
      <c r="BG21" s="80">
        <f t="shared" si="12"/>
        <v>0</v>
      </c>
    </row>
    <row r="22" spans="1:59" ht="15.75" x14ac:dyDescent="0.5">
      <c r="A22" s="82">
        <v>65</v>
      </c>
      <c r="B22" s="84">
        <v>0.159</v>
      </c>
      <c r="C22" s="82">
        <v>144</v>
      </c>
      <c r="D22" s="82">
        <v>2</v>
      </c>
      <c r="E22" s="82">
        <v>47</v>
      </c>
      <c r="F22" s="82">
        <v>14</v>
      </c>
      <c r="G22" s="80">
        <v>1</v>
      </c>
      <c r="H22" s="30">
        <v>174</v>
      </c>
      <c r="I22" s="82">
        <v>0</v>
      </c>
      <c r="K22">
        <v>46</v>
      </c>
      <c r="L22">
        <v>1.4810000000000001</v>
      </c>
      <c r="M22">
        <v>126</v>
      </c>
      <c r="N22">
        <v>3</v>
      </c>
      <c r="O22">
        <v>40</v>
      </c>
      <c r="P22">
        <v>1</v>
      </c>
      <c r="Q22">
        <v>0</v>
      </c>
      <c r="R22">
        <v>165</v>
      </c>
      <c r="S22" s="106">
        <v>0</v>
      </c>
      <c r="T22" s="107">
        <v>1</v>
      </c>
      <c r="U22" s="108">
        <f t="shared" si="1"/>
        <v>1</v>
      </c>
      <c r="V22" s="80">
        <f t="shared" si="2"/>
        <v>0</v>
      </c>
      <c r="W22" s="80">
        <f t="shared" si="3"/>
        <v>0.53069969610842205</v>
      </c>
      <c r="X22" s="106">
        <f t="shared" si="4"/>
        <v>0.53069969610842205</v>
      </c>
      <c r="Y22" s="108">
        <f t="shared" si="5"/>
        <v>0.46930030389157795</v>
      </c>
      <c r="Z22" s="106">
        <f t="shared" si="6"/>
        <v>-0.75651240863972469</v>
      </c>
      <c r="AA22" s="108">
        <f t="shared" si="7"/>
        <v>0</v>
      </c>
      <c r="AB22" s="80">
        <f t="shared" si="8"/>
        <v>1.130831775960301</v>
      </c>
      <c r="AF22" t="s">
        <v>160</v>
      </c>
      <c r="AG22" s="117" t="str">
        <f>IF(AG20&lt;AG21,"yes","no")</f>
        <v>no</v>
      </c>
      <c r="AZ22">
        <v>0.34431245810603817</v>
      </c>
      <c r="BA22">
        <v>0</v>
      </c>
      <c r="BB22">
        <v>1</v>
      </c>
      <c r="BC22" s="80">
        <f t="shared" si="13"/>
        <v>12</v>
      </c>
      <c r="BD22" s="80">
        <f t="shared" si="14"/>
        <v>4</v>
      </c>
      <c r="BE22" s="80">
        <f t="shared" si="10"/>
        <v>0.77777777777777779</v>
      </c>
      <c r="BF22" s="80">
        <f t="shared" si="11"/>
        <v>0.95833333333333337</v>
      </c>
      <c r="BG22" s="80">
        <f t="shared" si="12"/>
        <v>1.7746913580246888E-2</v>
      </c>
    </row>
    <row r="23" spans="1:59" ht="15.75" x14ac:dyDescent="0.5">
      <c r="A23" s="82">
        <v>86</v>
      </c>
      <c r="B23" s="84">
        <v>2.2839999999999998</v>
      </c>
      <c r="C23" s="82">
        <v>201</v>
      </c>
      <c r="D23" s="82">
        <v>0</v>
      </c>
      <c r="E23" s="82">
        <v>38</v>
      </c>
      <c r="F23" s="82">
        <v>10</v>
      </c>
      <c r="G23" s="80">
        <v>1</v>
      </c>
      <c r="H23" s="30">
        <v>192</v>
      </c>
      <c r="I23" s="82">
        <v>1</v>
      </c>
      <c r="K23">
        <v>46</v>
      </c>
      <c r="L23">
        <v>1.9630000000000001</v>
      </c>
      <c r="M23">
        <v>113</v>
      </c>
      <c r="N23">
        <v>4</v>
      </c>
      <c r="O23">
        <v>28</v>
      </c>
      <c r="P23">
        <v>10</v>
      </c>
      <c r="Q23">
        <v>0</v>
      </c>
      <c r="R23">
        <v>181</v>
      </c>
      <c r="S23" s="106">
        <v>1</v>
      </c>
      <c r="T23" s="107">
        <v>0</v>
      </c>
      <c r="U23" s="108">
        <f t="shared" si="1"/>
        <v>1</v>
      </c>
      <c r="V23" s="80">
        <f t="shared" si="2"/>
        <v>1</v>
      </c>
      <c r="W23" s="80">
        <f t="shared" si="3"/>
        <v>0.95175755387049665</v>
      </c>
      <c r="X23" s="106">
        <f t="shared" si="4"/>
        <v>0.95175755387049665</v>
      </c>
      <c r="Y23" s="108">
        <f t="shared" si="5"/>
        <v>4.8242446129503347E-2</v>
      </c>
      <c r="Z23" s="106">
        <f t="shared" si="6"/>
        <v>-4.9444946928860554E-2</v>
      </c>
      <c r="AA23" s="108">
        <f t="shared" si="7"/>
        <v>100</v>
      </c>
      <c r="AB23" s="80">
        <f t="shared" si="8"/>
        <v>5.0687747035278674E-2</v>
      </c>
      <c r="AZ23">
        <v>0.34809707002068213</v>
      </c>
      <c r="BA23">
        <v>1</v>
      </c>
      <c r="BB23">
        <v>0</v>
      </c>
      <c r="BC23" s="80">
        <f t="shared" si="13"/>
        <v>13</v>
      </c>
      <c r="BD23" s="80">
        <f t="shared" si="14"/>
        <v>4</v>
      </c>
      <c r="BE23" s="80">
        <f t="shared" si="10"/>
        <v>0.7592592592592593</v>
      </c>
      <c r="BF23" s="80">
        <f t="shared" si="11"/>
        <v>0.95833333333333337</v>
      </c>
      <c r="BG23" s="80">
        <f t="shared" si="12"/>
        <v>1.7746913580246992E-2</v>
      </c>
    </row>
    <row r="24" spans="1:59" ht="15.75" x14ac:dyDescent="0.5">
      <c r="A24" s="82">
        <v>51</v>
      </c>
      <c r="B24" s="84">
        <v>0.79900000000000004</v>
      </c>
      <c r="C24" s="82">
        <v>96</v>
      </c>
      <c r="D24" s="82">
        <v>6</v>
      </c>
      <c r="E24" s="82">
        <v>34</v>
      </c>
      <c r="F24" s="82">
        <v>12</v>
      </c>
      <c r="G24" s="80">
        <v>0</v>
      </c>
      <c r="H24" s="30">
        <v>189</v>
      </c>
      <c r="I24" s="82">
        <v>1</v>
      </c>
      <c r="K24">
        <v>46</v>
      </c>
      <c r="L24">
        <v>2.6259999999999999</v>
      </c>
      <c r="M24">
        <v>43</v>
      </c>
      <c r="N24">
        <v>2</v>
      </c>
      <c r="O24">
        <v>50</v>
      </c>
      <c r="P24">
        <v>4</v>
      </c>
      <c r="Q24">
        <v>0</v>
      </c>
      <c r="R24">
        <v>180</v>
      </c>
      <c r="S24" s="106">
        <v>0</v>
      </c>
      <c r="T24" s="107">
        <v>1</v>
      </c>
      <c r="U24" s="108">
        <f t="shared" si="1"/>
        <v>1</v>
      </c>
      <c r="V24" s="80">
        <f t="shared" si="2"/>
        <v>0</v>
      </c>
      <c r="W24" s="80">
        <f t="shared" si="3"/>
        <v>0.49595684364618986</v>
      </c>
      <c r="X24" s="106">
        <f t="shared" si="4"/>
        <v>0.49595684364618986</v>
      </c>
      <c r="Y24" s="108">
        <f t="shared" si="5"/>
        <v>0.50404315635381014</v>
      </c>
      <c r="Z24" s="106">
        <f t="shared" si="6"/>
        <v>-0.68509338689047827</v>
      </c>
      <c r="AA24" s="108">
        <f t="shared" si="7"/>
        <v>100</v>
      </c>
      <c r="AB24" s="80">
        <f t="shared" si="8"/>
        <v>0.98395710247091595</v>
      </c>
      <c r="AZ24">
        <v>0.3616002808115053</v>
      </c>
      <c r="BA24">
        <v>1</v>
      </c>
      <c r="BB24">
        <v>0</v>
      </c>
      <c r="BC24" s="80">
        <f t="shared" si="13"/>
        <v>14</v>
      </c>
      <c r="BD24" s="80">
        <f t="shared" si="14"/>
        <v>4</v>
      </c>
      <c r="BE24" s="80">
        <f t="shared" si="10"/>
        <v>0.7407407407407407</v>
      </c>
      <c r="BF24" s="80">
        <f t="shared" si="11"/>
        <v>0.95833333333333337</v>
      </c>
      <c r="BG24" s="80">
        <f t="shared" si="12"/>
        <v>1.7746913580246888E-2</v>
      </c>
    </row>
    <row r="25" spans="1:59" ht="15.75" x14ac:dyDescent="0.5">
      <c r="A25" s="82">
        <v>56</v>
      </c>
      <c r="B25" s="84">
        <v>0.91100000000000003</v>
      </c>
      <c r="C25" s="82">
        <v>134</v>
      </c>
      <c r="D25" s="82">
        <v>2</v>
      </c>
      <c r="E25" s="82">
        <v>30</v>
      </c>
      <c r="F25" s="82">
        <v>13</v>
      </c>
      <c r="G25" s="80">
        <v>1</v>
      </c>
      <c r="H25" s="30">
        <v>185</v>
      </c>
      <c r="I25" s="82">
        <v>1</v>
      </c>
      <c r="K25">
        <v>47</v>
      </c>
      <c r="L25">
        <v>1.512</v>
      </c>
      <c r="M25">
        <v>73</v>
      </c>
      <c r="N25">
        <v>0</v>
      </c>
      <c r="O25">
        <v>31</v>
      </c>
      <c r="P25">
        <v>7</v>
      </c>
      <c r="Q25">
        <v>1</v>
      </c>
      <c r="R25">
        <v>180</v>
      </c>
      <c r="S25" s="106">
        <v>0</v>
      </c>
      <c r="T25" s="107">
        <v>1</v>
      </c>
      <c r="U25" s="108">
        <f t="shared" si="1"/>
        <v>1</v>
      </c>
      <c r="V25" s="80">
        <f t="shared" si="2"/>
        <v>0</v>
      </c>
      <c r="W25" s="80">
        <f t="shared" si="3"/>
        <v>0.30604728364631012</v>
      </c>
      <c r="X25" s="106">
        <f t="shared" si="4"/>
        <v>0.30604728364631012</v>
      </c>
      <c r="Y25" s="108">
        <f t="shared" si="5"/>
        <v>0.69395271635368982</v>
      </c>
      <c r="Z25" s="106">
        <f t="shared" si="6"/>
        <v>-0.36535145285162846</v>
      </c>
      <c r="AA25" s="108">
        <f t="shared" si="7"/>
        <v>100</v>
      </c>
      <c r="AB25" s="80">
        <f t="shared" si="8"/>
        <v>0.44102036988111698</v>
      </c>
      <c r="AZ25">
        <v>0.36859248600235017</v>
      </c>
      <c r="BA25">
        <v>1</v>
      </c>
      <c r="BB25">
        <v>0</v>
      </c>
      <c r="BC25" s="80">
        <f t="shared" si="13"/>
        <v>15</v>
      </c>
      <c r="BD25" s="80">
        <f t="shared" si="14"/>
        <v>4</v>
      </c>
      <c r="BE25" s="80">
        <f t="shared" si="10"/>
        <v>0.72222222222222221</v>
      </c>
      <c r="BF25" s="80">
        <f t="shared" si="11"/>
        <v>0.95833333333333337</v>
      </c>
      <c r="BG25" s="80">
        <f t="shared" si="12"/>
        <v>1.7746913580246888E-2</v>
      </c>
    </row>
    <row r="26" spans="1:59" ht="15.75" x14ac:dyDescent="0.5">
      <c r="A26" s="82">
        <v>60</v>
      </c>
      <c r="B26" s="84">
        <v>0.81299999999999994</v>
      </c>
      <c r="C26" s="82">
        <v>101</v>
      </c>
      <c r="D26" s="82">
        <v>3</v>
      </c>
      <c r="E26" s="82">
        <v>44</v>
      </c>
      <c r="F26" s="82">
        <v>8</v>
      </c>
      <c r="G26" s="80">
        <v>0</v>
      </c>
      <c r="H26" s="30">
        <v>177</v>
      </c>
      <c r="I26" s="82">
        <v>1</v>
      </c>
      <c r="K26">
        <v>48</v>
      </c>
      <c r="L26">
        <v>1.7999999999999999E-2</v>
      </c>
      <c r="M26">
        <v>77</v>
      </c>
      <c r="N26">
        <v>2</v>
      </c>
      <c r="O26">
        <v>28</v>
      </c>
      <c r="P26">
        <v>1</v>
      </c>
      <c r="Q26">
        <v>0</v>
      </c>
      <c r="R26">
        <v>160</v>
      </c>
      <c r="S26" s="106">
        <v>0</v>
      </c>
      <c r="T26" s="107">
        <v>1</v>
      </c>
      <c r="U26" s="108">
        <f t="shared" si="1"/>
        <v>1</v>
      </c>
      <c r="V26" s="80">
        <f t="shared" si="2"/>
        <v>0</v>
      </c>
      <c r="W26" s="80">
        <f t="shared" si="3"/>
        <v>0.49950438649628393</v>
      </c>
      <c r="X26" s="106">
        <f t="shared" si="4"/>
        <v>0.49950438649628393</v>
      </c>
      <c r="Y26" s="108">
        <f t="shared" si="5"/>
        <v>0.50049561350371607</v>
      </c>
      <c r="Z26" s="106">
        <f t="shared" si="6"/>
        <v>-0.69215644449360736</v>
      </c>
      <c r="AA26" s="108">
        <f t="shared" si="7"/>
        <v>100</v>
      </c>
      <c r="AB26" s="80">
        <f t="shared" si="8"/>
        <v>0.99801950910120252</v>
      </c>
      <c r="AZ26">
        <v>0.38180756637938179</v>
      </c>
      <c r="BA26">
        <v>1</v>
      </c>
      <c r="BB26">
        <v>0</v>
      </c>
      <c r="BC26" s="80">
        <f t="shared" si="13"/>
        <v>16</v>
      </c>
      <c r="BD26" s="80">
        <f t="shared" si="14"/>
        <v>4</v>
      </c>
      <c r="BE26" s="80">
        <f t="shared" si="10"/>
        <v>0.70370370370370372</v>
      </c>
      <c r="BF26" s="80">
        <f t="shared" si="11"/>
        <v>0.95833333333333337</v>
      </c>
      <c r="BG26" s="80">
        <f t="shared" si="12"/>
        <v>1.7746913580246992E-2</v>
      </c>
    </row>
    <row r="27" spans="1:59" ht="15.75" x14ac:dyDescent="0.5">
      <c r="A27" s="82">
        <v>40</v>
      </c>
      <c r="B27" s="84">
        <v>0.97599999999999998</v>
      </c>
      <c r="C27" s="82">
        <v>82</v>
      </c>
      <c r="D27" s="82">
        <v>2</v>
      </c>
      <c r="E27" s="82">
        <v>37</v>
      </c>
      <c r="F27" s="82">
        <v>5</v>
      </c>
      <c r="G27" s="80">
        <v>0</v>
      </c>
      <c r="H27" s="30">
        <v>168</v>
      </c>
      <c r="I27" s="82">
        <v>0</v>
      </c>
      <c r="K27">
        <v>48</v>
      </c>
      <c r="L27">
        <v>0.183</v>
      </c>
      <c r="M27">
        <v>85</v>
      </c>
      <c r="N27">
        <v>4</v>
      </c>
      <c r="O27">
        <v>37</v>
      </c>
      <c r="P27">
        <v>11</v>
      </c>
      <c r="Q27">
        <v>0</v>
      </c>
      <c r="R27">
        <v>178</v>
      </c>
      <c r="S27" s="106">
        <v>1</v>
      </c>
      <c r="T27" s="107">
        <v>0</v>
      </c>
      <c r="U27" s="108">
        <f t="shared" si="1"/>
        <v>1</v>
      </c>
      <c r="V27" s="80">
        <f t="shared" si="2"/>
        <v>1</v>
      </c>
      <c r="W27" s="80">
        <f t="shared" si="3"/>
        <v>0.76886698115063579</v>
      </c>
      <c r="X27" s="106">
        <f t="shared" si="4"/>
        <v>0.76886698115063579</v>
      </c>
      <c r="Y27" s="108">
        <f t="shared" si="5"/>
        <v>0.23113301884936421</v>
      </c>
      <c r="Z27" s="106">
        <f t="shared" si="6"/>
        <v>-0.26283730083572809</v>
      </c>
      <c r="AA27" s="108">
        <f t="shared" si="7"/>
        <v>100</v>
      </c>
      <c r="AB27" s="80">
        <f t="shared" si="8"/>
        <v>0.3006150927478583</v>
      </c>
      <c r="AZ27">
        <v>0.42151722806740438</v>
      </c>
      <c r="BA27">
        <v>1</v>
      </c>
      <c r="BB27">
        <v>0</v>
      </c>
      <c r="BC27" s="80">
        <f t="shared" si="13"/>
        <v>17</v>
      </c>
      <c r="BD27" s="80">
        <f t="shared" si="14"/>
        <v>4</v>
      </c>
      <c r="BE27" s="80">
        <f t="shared" si="10"/>
        <v>0.68518518518518512</v>
      </c>
      <c r="BF27" s="80">
        <f t="shared" si="11"/>
        <v>0.95833333333333337</v>
      </c>
      <c r="BG27" s="80">
        <f t="shared" si="12"/>
        <v>0</v>
      </c>
    </row>
    <row r="28" spans="1:59" ht="15.75" x14ac:dyDescent="0.5">
      <c r="A28" s="82">
        <v>85</v>
      </c>
      <c r="B28" s="84">
        <v>1.86</v>
      </c>
      <c r="C28" s="82">
        <v>311</v>
      </c>
      <c r="D28" s="82">
        <v>2</v>
      </c>
      <c r="E28" s="82">
        <v>37</v>
      </c>
      <c r="F28" s="82">
        <v>13</v>
      </c>
      <c r="G28" s="80">
        <v>1</v>
      </c>
      <c r="H28" s="30">
        <v>172</v>
      </c>
      <c r="I28" s="82">
        <v>1</v>
      </c>
      <c r="K28">
        <v>48</v>
      </c>
      <c r="L28">
        <v>1.6439999999999999</v>
      </c>
      <c r="M28">
        <v>60</v>
      </c>
      <c r="N28">
        <v>3</v>
      </c>
      <c r="O28">
        <v>34</v>
      </c>
      <c r="P28">
        <v>19</v>
      </c>
      <c r="Q28">
        <v>1</v>
      </c>
      <c r="R28">
        <v>180</v>
      </c>
      <c r="S28" s="106">
        <v>0</v>
      </c>
      <c r="T28" s="107">
        <v>1</v>
      </c>
      <c r="U28" s="108">
        <f t="shared" si="1"/>
        <v>1</v>
      </c>
      <c r="V28" s="80">
        <f t="shared" si="2"/>
        <v>0</v>
      </c>
      <c r="W28" s="80">
        <f t="shared" si="3"/>
        <v>0.80036816705403679</v>
      </c>
      <c r="X28" s="106">
        <f t="shared" si="4"/>
        <v>0.80036816705403679</v>
      </c>
      <c r="Y28" s="108">
        <f t="shared" si="5"/>
        <v>0.19963183294596321</v>
      </c>
      <c r="Z28" s="106">
        <f t="shared" si="6"/>
        <v>-1.6112804441237358</v>
      </c>
      <c r="AA28" s="108">
        <f t="shared" si="7"/>
        <v>0</v>
      </c>
      <c r="AB28" s="80">
        <f t="shared" si="8"/>
        <v>4.0092211509708591</v>
      </c>
      <c r="AZ28">
        <v>0.4267652757775876</v>
      </c>
      <c r="BA28">
        <v>0</v>
      </c>
      <c r="BB28">
        <v>1</v>
      </c>
      <c r="BC28" s="80">
        <f t="shared" si="13"/>
        <v>17</v>
      </c>
      <c r="BD28" s="80">
        <f t="shared" si="14"/>
        <v>5</v>
      </c>
      <c r="BE28" s="80">
        <f t="shared" si="10"/>
        <v>0.68518518518518512</v>
      </c>
      <c r="BF28" s="80">
        <f t="shared" si="11"/>
        <v>0.94791666666666663</v>
      </c>
      <c r="BG28" s="80">
        <f t="shared" si="12"/>
        <v>1.7554012345678879E-2</v>
      </c>
    </row>
    <row r="29" spans="1:59" ht="15.75" x14ac:dyDescent="0.5">
      <c r="A29" s="82">
        <v>35</v>
      </c>
      <c r="B29" s="84">
        <v>4.7E-2</v>
      </c>
      <c r="C29" s="82">
        <v>65</v>
      </c>
      <c r="D29" s="82">
        <v>4</v>
      </c>
      <c r="E29" s="82">
        <v>27</v>
      </c>
      <c r="F29" s="82">
        <v>5</v>
      </c>
      <c r="G29" s="80">
        <v>0</v>
      </c>
      <c r="H29" s="30">
        <v>186</v>
      </c>
      <c r="I29" s="82">
        <v>1</v>
      </c>
      <c r="K29">
        <v>49</v>
      </c>
      <c r="L29">
        <v>0.124</v>
      </c>
      <c r="M29">
        <v>77</v>
      </c>
      <c r="N29">
        <v>3</v>
      </c>
      <c r="O29">
        <v>29</v>
      </c>
      <c r="P29">
        <v>10</v>
      </c>
      <c r="Q29">
        <v>1</v>
      </c>
      <c r="R29">
        <v>175</v>
      </c>
      <c r="S29" s="106">
        <v>0</v>
      </c>
      <c r="T29" s="107">
        <v>1</v>
      </c>
      <c r="U29" s="108">
        <f t="shared" si="1"/>
        <v>1</v>
      </c>
      <c r="V29" s="80">
        <f t="shared" si="2"/>
        <v>0</v>
      </c>
      <c r="W29" s="80">
        <f t="shared" si="3"/>
        <v>0.48792131627681501</v>
      </c>
      <c r="X29" s="106">
        <f t="shared" si="4"/>
        <v>0.48792131627681501</v>
      </c>
      <c r="Y29" s="108">
        <f t="shared" si="5"/>
        <v>0.51207868372318499</v>
      </c>
      <c r="Z29" s="106">
        <f t="shared" si="6"/>
        <v>-0.669276986603214</v>
      </c>
      <c r="AA29" s="108">
        <f t="shared" si="7"/>
        <v>100</v>
      </c>
      <c r="AB29" s="80">
        <f t="shared" si="8"/>
        <v>0.95282489153672967</v>
      </c>
      <c r="AZ29">
        <v>0.42680596696038947</v>
      </c>
      <c r="BA29">
        <v>1</v>
      </c>
      <c r="BB29">
        <v>0</v>
      </c>
      <c r="BC29" s="80">
        <f t="shared" si="13"/>
        <v>18</v>
      </c>
      <c r="BD29" s="80">
        <f t="shared" si="14"/>
        <v>5</v>
      </c>
      <c r="BE29" s="80">
        <f t="shared" si="10"/>
        <v>0.66666666666666674</v>
      </c>
      <c r="BF29" s="80">
        <f t="shared" si="11"/>
        <v>0.94791666666666663</v>
      </c>
      <c r="BG29" s="80">
        <f t="shared" si="12"/>
        <v>1.755401234567909E-2</v>
      </c>
    </row>
    <row r="30" spans="1:59" ht="15.75" x14ac:dyDescent="0.5">
      <c r="A30" s="82">
        <v>51</v>
      </c>
      <c r="B30" s="84">
        <v>0.498</v>
      </c>
      <c r="C30" s="82">
        <v>31</v>
      </c>
      <c r="D30" s="82">
        <v>4</v>
      </c>
      <c r="E30" s="82">
        <v>30</v>
      </c>
      <c r="F30" s="82">
        <v>5</v>
      </c>
      <c r="G30" s="80">
        <v>0</v>
      </c>
      <c r="H30" s="30">
        <v>187</v>
      </c>
      <c r="I30" s="82">
        <v>1</v>
      </c>
      <c r="K30">
        <v>49</v>
      </c>
      <c r="L30">
        <v>0.85199999999999998</v>
      </c>
      <c r="M30">
        <v>102</v>
      </c>
      <c r="N30">
        <v>3</v>
      </c>
      <c r="O30">
        <v>37</v>
      </c>
      <c r="P30">
        <v>9</v>
      </c>
      <c r="Q30">
        <v>0</v>
      </c>
      <c r="R30">
        <v>168</v>
      </c>
      <c r="S30" s="106">
        <v>1</v>
      </c>
      <c r="T30" s="107">
        <v>0</v>
      </c>
      <c r="U30" s="108">
        <f t="shared" si="1"/>
        <v>1</v>
      </c>
      <c r="V30" s="80">
        <f t="shared" si="2"/>
        <v>1</v>
      </c>
      <c r="W30" s="80">
        <f t="shared" si="3"/>
        <v>0.72959688367077002</v>
      </c>
      <c r="X30" s="106">
        <f t="shared" si="4"/>
        <v>0.72959688367077002</v>
      </c>
      <c r="Y30" s="108">
        <f t="shared" si="5"/>
        <v>0.27040311632922998</v>
      </c>
      <c r="Z30" s="106">
        <f t="shared" si="6"/>
        <v>-0.31526311151571795</v>
      </c>
      <c r="AA30" s="108">
        <f t="shared" si="7"/>
        <v>100</v>
      </c>
      <c r="AB30" s="80">
        <f t="shared" si="8"/>
        <v>0.37061988939531865</v>
      </c>
      <c r="AZ30">
        <v>0.43140234630777641</v>
      </c>
      <c r="BA30">
        <v>1</v>
      </c>
      <c r="BB30">
        <v>0</v>
      </c>
      <c r="BC30" s="80">
        <f t="shared" si="13"/>
        <v>19</v>
      </c>
      <c r="BD30" s="80">
        <f t="shared" si="14"/>
        <v>5</v>
      </c>
      <c r="BE30" s="80">
        <f t="shared" si="10"/>
        <v>0.64814814814814814</v>
      </c>
      <c r="BF30" s="80">
        <f t="shared" si="11"/>
        <v>0.94791666666666663</v>
      </c>
      <c r="BG30" s="80">
        <f t="shared" si="12"/>
        <v>1.7554012345678983E-2</v>
      </c>
    </row>
    <row r="31" spans="1:59" ht="15.75" x14ac:dyDescent="0.5">
      <c r="A31" s="82">
        <v>102</v>
      </c>
      <c r="B31" s="84">
        <v>8.4000000000000005E-2</v>
      </c>
      <c r="C31" s="82">
        <v>249</v>
      </c>
      <c r="D31" s="82">
        <v>2</v>
      </c>
      <c r="E31" s="82">
        <v>38</v>
      </c>
      <c r="F31" s="82">
        <v>11</v>
      </c>
      <c r="G31" s="80">
        <v>1</v>
      </c>
      <c r="H31" s="30">
        <v>177</v>
      </c>
      <c r="I31" s="82">
        <v>1</v>
      </c>
      <c r="K31">
        <v>49</v>
      </c>
      <c r="L31">
        <v>0.98299999999999998</v>
      </c>
      <c r="M31">
        <v>71</v>
      </c>
      <c r="N31">
        <v>4</v>
      </c>
      <c r="O31">
        <v>39</v>
      </c>
      <c r="P31">
        <v>7</v>
      </c>
      <c r="Q31">
        <v>0</v>
      </c>
      <c r="R31">
        <v>180</v>
      </c>
      <c r="S31" s="106">
        <v>1</v>
      </c>
      <c r="T31" s="107">
        <v>0</v>
      </c>
      <c r="U31" s="108">
        <f t="shared" si="1"/>
        <v>1</v>
      </c>
      <c r="V31" s="80">
        <f t="shared" si="2"/>
        <v>1</v>
      </c>
      <c r="W31" s="80">
        <f t="shared" si="3"/>
        <v>0.75769811644293628</v>
      </c>
      <c r="X31" s="106">
        <f t="shared" si="4"/>
        <v>0.75769811644293628</v>
      </c>
      <c r="Y31" s="108">
        <f t="shared" si="5"/>
        <v>0.24230188355706372</v>
      </c>
      <c r="Z31" s="106">
        <f t="shared" si="6"/>
        <v>-0.27747023593553771</v>
      </c>
      <c r="AA31" s="108">
        <f t="shared" si="7"/>
        <v>100</v>
      </c>
      <c r="AB31" s="80">
        <f t="shared" si="8"/>
        <v>0.31978683633868049</v>
      </c>
      <c r="AZ31">
        <v>0.43552572851387006</v>
      </c>
      <c r="BA31">
        <v>1</v>
      </c>
      <c r="BB31">
        <v>0</v>
      </c>
      <c r="BC31" s="80">
        <f t="shared" si="13"/>
        <v>20</v>
      </c>
      <c r="BD31" s="80">
        <f t="shared" si="14"/>
        <v>5</v>
      </c>
      <c r="BE31" s="80">
        <f t="shared" si="10"/>
        <v>0.62962962962962965</v>
      </c>
      <c r="BF31" s="80">
        <f t="shared" si="11"/>
        <v>0.94791666666666663</v>
      </c>
      <c r="BG31" s="80">
        <f t="shared" si="12"/>
        <v>1.7554012345678983E-2</v>
      </c>
    </row>
    <row r="32" spans="1:59" ht="15.75" x14ac:dyDescent="0.5">
      <c r="A32" s="82">
        <v>70</v>
      </c>
      <c r="B32" s="84">
        <v>4.8000000000000001E-2</v>
      </c>
      <c r="C32" s="82">
        <v>197</v>
      </c>
      <c r="D32" s="82">
        <v>4</v>
      </c>
      <c r="E32" s="82">
        <v>35</v>
      </c>
      <c r="F32" s="82">
        <v>11</v>
      </c>
      <c r="G32" s="80">
        <v>0</v>
      </c>
      <c r="H32" s="30">
        <v>172</v>
      </c>
      <c r="I32" s="82">
        <v>1</v>
      </c>
      <c r="K32">
        <v>49</v>
      </c>
      <c r="L32">
        <v>1.248</v>
      </c>
      <c r="M32">
        <v>92</v>
      </c>
      <c r="N32">
        <v>2</v>
      </c>
      <c r="O32">
        <v>53</v>
      </c>
      <c r="P32">
        <v>12</v>
      </c>
      <c r="Q32">
        <v>0</v>
      </c>
      <c r="R32">
        <v>182</v>
      </c>
      <c r="S32" s="106">
        <v>0</v>
      </c>
      <c r="T32" s="107">
        <v>1</v>
      </c>
      <c r="U32" s="108">
        <f t="shared" si="1"/>
        <v>1</v>
      </c>
      <c r="V32" s="80">
        <f t="shared" si="2"/>
        <v>0</v>
      </c>
      <c r="W32" s="80">
        <f t="shared" si="3"/>
        <v>0.4557353058451083</v>
      </c>
      <c r="X32" s="106">
        <f t="shared" si="4"/>
        <v>0.4557353058451083</v>
      </c>
      <c r="Y32" s="108">
        <f t="shared" si="5"/>
        <v>0.54426469415489165</v>
      </c>
      <c r="Z32" s="106">
        <f t="shared" si="6"/>
        <v>-0.6083195803253908</v>
      </c>
      <c r="AA32" s="108">
        <f t="shared" si="7"/>
        <v>100</v>
      </c>
      <c r="AB32" s="80">
        <f t="shared" si="8"/>
        <v>0.83734129870899021</v>
      </c>
      <c r="AZ32">
        <v>0.44502055390082484</v>
      </c>
      <c r="BA32">
        <v>1</v>
      </c>
      <c r="BB32">
        <v>0</v>
      </c>
      <c r="BC32" s="80">
        <f t="shared" si="13"/>
        <v>21</v>
      </c>
      <c r="BD32" s="80">
        <f t="shared" si="14"/>
        <v>5</v>
      </c>
      <c r="BE32" s="80">
        <f t="shared" si="10"/>
        <v>0.61111111111111116</v>
      </c>
      <c r="BF32" s="80">
        <f t="shared" si="11"/>
        <v>0.94791666666666663</v>
      </c>
      <c r="BG32" s="80">
        <f t="shared" si="12"/>
        <v>0</v>
      </c>
    </row>
    <row r="33" spans="1:59" ht="15.75" x14ac:dyDescent="0.5">
      <c r="A33" s="82">
        <v>61</v>
      </c>
      <c r="B33" s="84">
        <v>0.96</v>
      </c>
      <c r="C33" s="82">
        <v>213</v>
      </c>
      <c r="D33" s="82">
        <v>2</v>
      </c>
      <c r="E33" s="82">
        <v>30</v>
      </c>
      <c r="F33" s="82">
        <v>10</v>
      </c>
      <c r="G33" s="80">
        <v>1</v>
      </c>
      <c r="H33" s="30">
        <v>173</v>
      </c>
      <c r="I33" s="82">
        <v>1</v>
      </c>
      <c r="K33">
        <v>49</v>
      </c>
      <c r="L33">
        <v>1.881</v>
      </c>
      <c r="M33">
        <v>46</v>
      </c>
      <c r="N33">
        <v>1</v>
      </c>
      <c r="O33">
        <v>46</v>
      </c>
      <c r="P33">
        <v>9</v>
      </c>
      <c r="Q33">
        <v>0</v>
      </c>
      <c r="R33">
        <v>194</v>
      </c>
      <c r="S33" s="106">
        <v>0</v>
      </c>
      <c r="T33" s="107">
        <v>1</v>
      </c>
      <c r="U33" s="108">
        <f t="shared" si="1"/>
        <v>1</v>
      </c>
      <c r="V33" s="80">
        <f t="shared" si="2"/>
        <v>0</v>
      </c>
      <c r="W33" s="80">
        <f t="shared" si="3"/>
        <v>0.56930494351137928</v>
      </c>
      <c r="X33" s="106">
        <f t="shared" si="4"/>
        <v>0.56930494351137928</v>
      </c>
      <c r="Y33" s="108">
        <f t="shared" si="5"/>
        <v>0.43069505648862072</v>
      </c>
      <c r="Z33" s="106">
        <f t="shared" si="6"/>
        <v>-0.84235496484115724</v>
      </c>
      <c r="AA33" s="108">
        <f t="shared" si="7"/>
        <v>0</v>
      </c>
      <c r="AB33" s="80">
        <f t="shared" si="8"/>
        <v>1.3218283677384646</v>
      </c>
      <c r="AZ33">
        <v>0.44768471286768546</v>
      </c>
      <c r="BA33">
        <v>0</v>
      </c>
      <c r="BB33">
        <v>1</v>
      </c>
      <c r="BC33" s="80">
        <f t="shared" si="13"/>
        <v>21</v>
      </c>
      <c r="BD33" s="80">
        <f t="shared" si="14"/>
        <v>6</v>
      </c>
      <c r="BE33" s="80">
        <f t="shared" si="10"/>
        <v>0.61111111111111116</v>
      </c>
      <c r="BF33" s="80">
        <f t="shared" si="11"/>
        <v>0.9375</v>
      </c>
      <c r="BG33" s="80">
        <f t="shared" si="12"/>
        <v>1.7361111111111188E-2</v>
      </c>
    </row>
    <row r="34" spans="1:59" ht="15.75" x14ac:dyDescent="0.5">
      <c r="A34" s="82">
        <v>44</v>
      </c>
      <c r="B34" s="84">
        <v>1.18</v>
      </c>
      <c r="C34" s="82">
        <v>69</v>
      </c>
      <c r="D34" s="82">
        <v>2</v>
      </c>
      <c r="E34" s="82">
        <v>34</v>
      </c>
      <c r="F34" s="82">
        <v>6</v>
      </c>
      <c r="G34" s="80">
        <v>0</v>
      </c>
      <c r="H34" s="30">
        <v>183</v>
      </c>
      <c r="I34" s="82">
        <v>0</v>
      </c>
      <c r="K34">
        <v>50</v>
      </c>
      <c r="L34">
        <v>0.53200000000000003</v>
      </c>
      <c r="M34">
        <v>111</v>
      </c>
      <c r="N34">
        <v>2</v>
      </c>
      <c r="O34">
        <v>46</v>
      </c>
      <c r="P34">
        <v>3</v>
      </c>
      <c r="Q34">
        <v>0</v>
      </c>
      <c r="R34">
        <v>172</v>
      </c>
      <c r="S34" s="106">
        <v>0</v>
      </c>
      <c r="T34" s="107">
        <v>1</v>
      </c>
      <c r="U34" s="108">
        <f t="shared" si="1"/>
        <v>1</v>
      </c>
      <c r="V34" s="80">
        <f t="shared" si="2"/>
        <v>0</v>
      </c>
      <c r="W34" s="80">
        <f t="shared" si="3"/>
        <v>0.27439159737568697</v>
      </c>
      <c r="X34" s="106">
        <f t="shared" si="4"/>
        <v>0.27439159737568697</v>
      </c>
      <c r="Y34" s="108">
        <f t="shared" si="5"/>
        <v>0.72560840262431303</v>
      </c>
      <c r="Z34" s="106">
        <f t="shared" si="6"/>
        <v>-0.32074480000527139</v>
      </c>
      <c r="AA34" s="108">
        <f t="shared" si="7"/>
        <v>100</v>
      </c>
      <c r="AB34" s="80">
        <f t="shared" si="8"/>
        <v>0.37815383116195034</v>
      </c>
      <c r="AZ34">
        <v>0.45447657683503229</v>
      </c>
      <c r="BA34">
        <v>1</v>
      </c>
      <c r="BB34">
        <v>0</v>
      </c>
      <c r="BC34" s="80">
        <f t="shared" si="13"/>
        <v>22</v>
      </c>
      <c r="BD34" s="80">
        <f t="shared" si="14"/>
        <v>6</v>
      </c>
      <c r="BE34" s="80">
        <f t="shared" si="10"/>
        <v>0.59259259259259256</v>
      </c>
      <c r="BF34" s="80">
        <f t="shared" si="11"/>
        <v>0.9375</v>
      </c>
      <c r="BG34" s="80">
        <f t="shared" si="12"/>
        <v>1.7361111111111084E-2</v>
      </c>
    </row>
    <row r="35" spans="1:59" ht="15.75" x14ac:dyDescent="0.5">
      <c r="A35" s="82">
        <v>98</v>
      </c>
      <c r="B35" s="84">
        <v>0.97399999999999998</v>
      </c>
      <c r="C35" s="82">
        <v>201</v>
      </c>
      <c r="D35" s="82">
        <v>1</v>
      </c>
      <c r="E35" s="82">
        <v>37</v>
      </c>
      <c r="F35" s="82">
        <v>6</v>
      </c>
      <c r="G35" s="80">
        <v>0</v>
      </c>
      <c r="H35" s="30">
        <v>194</v>
      </c>
      <c r="I35" s="82">
        <v>1</v>
      </c>
      <c r="K35">
        <v>50</v>
      </c>
      <c r="L35">
        <v>1.5449999999999999</v>
      </c>
      <c r="M35">
        <v>102</v>
      </c>
      <c r="N35">
        <v>3</v>
      </c>
      <c r="O35">
        <v>41</v>
      </c>
      <c r="P35">
        <v>10</v>
      </c>
      <c r="Q35">
        <v>1</v>
      </c>
      <c r="R35">
        <v>169</v>
      </c>
      <c r="S35" s="106">
        <v>1</v>
      </c>
      <c r="T35" s="107">
        <v>0</v>
      </c>
      <c r="U35" s="108">
        <f t="shared" si="1"/>
        <v>1</v>
      </c>
      <c r="V35" s="80">
        <f t="shared" si="2"/>
        <v>1</v>
      </c>
      <c r="W35" s="80">
        <f t="shared" si="3"/>
        <v>0.4267652757775876</v>
      </c>
      <c r="X35" s="106">
        <f t="shared" si="4"/>
        <v>0.4267652757775876</v>
      </c>
      <c r="Y35" s="108">
        <f t="shared" si="5"/>
        <v>0.5732347242224124</v>
      </c>
      <c r="Z35" s="106">
        <f t="shared" si="6"/>
        <v>-0.85152112233584432</v>
      </c>
      <c r="AA35" s="108">
        <f t="shared" si="7"/>
        <v>0</v>
      </c>
      <c r="AB35" s="80">
        <f t="shared" si="8"/>
        <v>1.3432084491362382</v>
      </c>
      <c r="AZ35">
        <v>0.4557353058451083</v>
      </c>
      <c r="BA35">
        <v>1</v>
      </c>
      <c r="BB35">
        <v>0</v>
      </c>
      <c r="BC35" s="80">
        <f t="shared" si="13"/>
        <v>23</v>
      </c>
      <c r="BD35" s="80">
        <f t="shared" si="14"/>
        <v>6</v>
      </c>
      <c r="BE35" s="80">
        <f t="shared" si="10"/>
        <v>0.57407407407407407</v>
      </c>
      <c r="BF35" s="80">
        <f t="shared" si="11"/>
        <v>0.9375</v>
      </c>
      <c r="BG35" s="80">
        <f t="shared" si="12"/>
        <v>0</v>
      </c>
    </row>
    <row r="36" spans="1:59" ht="15.75" x14ac:dyDescent="0.5">
      <c r="A36" s="82">
        <v>53</v>
      </c>
      <c r="B36" s="84">
        <v>1.3149999999999999</v>
      </c>
      <c r="C36" s="82">
        <v>69</v>
      </c>
      <c r="D36" s="82">
        <v>1</v>
      </c>
      <c r="E36" s="82">
        <v>35</v>
      </c>
      <c r="F36" s="82">
        <v>9</v>
      </c>
      <c r="G36" s="80">
        <v>0</v>
      </c>
      <c r="H36" s="30">
        <v>189</v>
      </c>
      <c r="I36" s="82">
        <v>1</v>
      </c>
      <c r="K36">
        <v>51</v>
      </c>
      <c r="L36">
        <v>0.17199999999999999</v>
      </c>
      <c r="M36">
        <v>117</v>
      </c>
      <c r="N36">
        <v>5</v>
      </c>
      <c r="O36">
        <v>33</v>
      </c>
      <c r="P36">
        <v>11</v>
      </c>
      <c r="Q36">
        <v>0</v>
      </c>
      <c r="R36">
        <v>184</v>
      </c>
      <c r="S36" s="106">
        <v>1</v>
      </c>
      <c r="T36" s="107">
        <v>0</v>
      </c>
      <c r="U36" s="108">
        <f t="shared" si="1"/>
        <v>1</v>
      </c>
      <c r="V36" s="80">
        <f t="shared" si="2"/>
        <v>1</v>
      </c>
      <c r="W36" s="80">
        <f t="shared" si="3"/>
        <v>0.88940645178841171</v>
      </c>
      <c r="X36" s="106">
        <f t="shared" si="4"/>
        <v>0.88940645178841171</v>
      </c>
      <c r="Y36" s="108">
        <f t="shared" si="5"/>
        <v>0.11059354821158829</v>
      </c>
      <c r="Z36" s="106">
        <f t="shared" si="6"/>
        <v>-0.11720094684099083</v>
      </c>
      <c r="AA36" s="108">
        <f t="shared" si="7"/>
        <v>100</v>
      </c>
      <c r="AB36" s="80">
        <f t="shared" si="8"/>
        <v>0.12434534063611483</v>
      </c>
      <c r="AZ36">
        <v>0.46125122735807533</v>
      </c>
      <c r="BA36">
        <v>0</v>
      </c>
      <c r="BB36">
        <v>1</v>
      </c>
      <c r="BC36" s="80">
        <f t="shared" si="13"/>
        <v>23</v>
      </c>
      <c r="BD36" s="80">
        <f t="shared" si="14"/>
        <v>7</v>
      </c>
      <c r="BE36" s="80">
        <f t="shared" si="10"/>
        <v>0.57407407407407407</v>
      </c>
      <c r="BF36" s="80">
        <f t="shared" si="11"/>
        <v>0.92708333333333337</v>
      </c>
      <c r="BG36" s="80">
        <f t="shared" si="12"/>
        <v>0</v>
      </c>
    </row>
    <row r="37" spans="1:59" ht="15.75" x14ac:dyDescent="0.5">
      <c r="A37" s="82">
        <v>44</v>
      </c>
      <c r="B37" s="84">
        <v>0.97399999999999998</v>
      </c>
      <c r="C37" s="82">
        <v>117</v>
      </c>
      <c r="D37" s="82">
        <v>3</v>
      </c>
      <c r="E37" s="82">
        <v>33</v>
      </c>
      <c r="F37" s="82">
        <v>6</v>
      </c>
      <c r="G37" s="80">
        <v>1</v>
      </c>
      <c r="H37" s="30">
        <v>170</v>
      </c>
      <c r="I37" s="82">
        <v>0</v>
      </c>
      <c r="K37">
        <v>51</v>
      </c>
      <c r="L37">
        <v>0.18</v>
      </c>
      <c r="M37">
        <v>84</v>
      </c>
      <c r="N37">
        <v>4</v>
      </c>
      <c r="O37">
        <v>40</v>
      </c>
      <c r="P37">
        <v>8</v>
      </c>
      <c r="Q37">
        <v>1</v>
      </c>
      <c r="R37">
        <v>180</v>
      </c>
      <c r="S37" s="106">
        <v>1</v>
      </c>
      <c r="T37" s="107">
        <v>0</v>
      </c>
      <c r="U37" s="108">
        <f t="shared" si="1"/>
        <v>1</v>
      </c>
      <c r="V37" s="80">
        <f t="shared" si="2"/>
        <v>1</v>
      </c>
      <c r="W37" s="80">
        <f t="shared" si="3"/>
        <v>0.31688867316761549</v>
      </c>
      <c r="X37" s="106">
        <f t="shared" si="4"/>
        <v>0.31688867316761549</v>
      </c>
      <c r="Y37" s="108">
        <f t="shared" si="5"/>
        <v>0.68311132683238451</v>
      </c>
      <c r="Z37" s="106">
        <f t="shared" si="6"/>
        <v>-1.1492047555317579</v>
      </c>
      <c r="AA37" s="108">
        <f t="shared" si="7"/>
        <v>0</v>
      </c>
      <c r="AB37" s="80">
        <f t="shared" si="8"/>
        <v>2.1556823726263601</v>
      </c>
      <c r="AZ37">
        <v>0.46474884362955104</v>
      </c>
      <c r="BA37">
        <v>0</v>
      </c>
      <c r="BB37">
        <v>1</v>
      </c>
      <c r="BC37" s="80">
        <f t="shared" si="13"/>
        <v>23</v>
      </c>
      <c r="BD37" s="80">
        <f t="shared" si="14"/>
        <v>8</v>
      </c>
      <c r="BE37" s="80">
        <f t="shared" si="10"/>
        <v>0.57407407407407407</v>
      </c>
      <c r="BF37" s="80">
        <f t="shared" si="11"/>
        <v>0.91666666666666663</v>
      </c>
      <c r="BG37" s="80">
        <f t="shared" si="12"/>
        <v>0</v>
      </c>
    </row>
    <row r="38" spans="1:59" ht="15.75" x14ac:dyDescent="0.5">
      <c r="A38" s="82">
        <v>58</v>
      </c>
      <c r="B38" s="84">
        <v>0.16700000000000001</v>
      </c>
      <c r="C38" s="82">
        <v>81</v>
      </c>
      <c r="D38" s="82">
        <v>1</v>
      </c>
      <c r="E38" s="82">
        <v>39</v>
      </c>
      <c r="F38" s="82">
        <v>10</v>
      </c>
      <c r="G38" s="80">
        <v>0</v>
      </c>
      <c r="H38" s="30">
        <v>188</v>
      </c>
      <c r="I38" s="82">
        <v>0</v>
      </c>
      <c r="K38">
        <v>51</v>
      </c>
      <c r="L38">
        <v>0.23100000000000001</v>
      </c>
      <c r="M38">
        <v>109</v>
      </c>
      <c r="N38">
        <v>5</v>
      </c>
      <c r="O38">
        <v>41</v>
      </c>
      <c r="P38">
        <v>7</v>
      </c>
      <c r="Q38">
        <v>1</v>
      </c>
      <c r="R38">
        <v>165</v>
      </c>
      <c r="S38" s="106">
        <v>1</v>
      </c>
      <c r="T38" s="107">
        <v>0</v>
      </c>
      <c r="U38" s="108">
        <f t="shared" si="1"/>
        <v>1</v>
      </c>
      <c r="V38" s="80">
        <f t="shared" si="2"/>
        <v>1</v>
      </c>
      <c r="W38" s="80">
        <f t="shared" si="3"/>
        <v>0.33335616704578286</v>
      </c>
      <c r="X38" s="106">
        <f t="shared" si="4"/>
        <v>0.33335616704578286</v>
      </c>
      <c r="Y38" s="108">
        <f t="shared" si="5"/>
        <v>0.66664383295421714</v>
      </c>
      <c r="Z38" s="106">
        <f t="shared" si="6"/>
        <v>-1.0985437898768569</v>
      </c>
      <c r="AA38" s="108">
        <f t="shared" si="7"/>
        <v>0</v>
      </c>
      <c r="AB38" s="80">
        <f t="shared" si="8"/>
        <v>1.9997945106642074</v>
      </c>
      <c r="AZ38">
        <v>0.4721594050198904</v>
      </c>
      <c r="BA38">
        <v>0</v>
      </c>
      <c r="BB38">
        <v>1</v>
      </c>
      <c r="BC38" s="80">
        <f t="shared" si="13"/>
        <v>23</v>
      </c>
      <c r="BD38" s="80">
        <f t="shared" si="14"/>
        <v>9</v>
      </c>
      <c r="BE38" s="80">
        <f t="shared" si="10"/>
        <v>0.57407407407407407</v>
      </c>
      <c r="BF38" s="80">
        <f t="shared" si="11"/>
        <v>0.90625</v>
      </c>
      <c r="BG38" s="80">
        <f t="shared" si="12"/>
        <v>1.6782407407407381E-2</v>
      </c>
    </row>
    <row r="39" spans="1:59" ht="15.75" x14ac:dyDescent="0.5">
      <c r="A39" s="82">
        <v>60</v>
      </c>
      <c r="B39" s="84">
        <v>0.93700000000000006</v>
      </c>
      <c r="C39" s="82">
        <v>211</v>
      </c>
      <c r="D39" s="82">
        <v>3</v>
      </c>
      <c r="E39" s="82">
        <v>59</v>
      </c>
      <c r="F39" s="82">
        <v>15</v>
      </c>
      <c r="G39" s="80">
        <v>0</v>
      </c>
      <c r="H39" s="30">
        <v>171</v>
      </c>
      <c r="I39" s="82">
        <v>1</v>
      </c>
      <c r="K39">
        <v>51</v>
      </c>
      <c r="L39">
        <v>0.41699999999999998</v>
      </c>
      <c r="M39">
        <v>121</v>
      </c>
      <c r="N39">
        <v>3</v>
      </c>
      <c r="O39">
        <v>36</v>
      </c>
      <c r="P39">
        <v>8</v>
      </c>
      <c r="Q39">
        <v>1</v>
      </c>
      <c r="R39">
        <v>167</v>
      </c>
      <c r="S39" s="106">
        <v>0</v>
      </c>
      <c r="T39" s="107">
        <v>1</v>
      </c>
      <c r="U39" s="108">
        <f t="shared" si="1"/>
        <v>1</v>
      </c>
      <c r="V39" s="80">
        <f t="shared" si="2"/>
        <v>0</v>
      </c>
      <c r="W39" s="80">
        <f t="shared" si="3"/>
        <v>0.32669329432643546</v>
      </c>
      <c r="X39" s="106">
        <f t="shared" si="4"/>
        <v>0.32669329432643546</v>
      </c>
      <c r="Y39" s="108">
        <f t="shared" si="5"/>
        <v>0.67330670567356454</v>
      </c>
      <c r="Z39" s="106">
        <f t="shared" si="6"/>
        <v>-0.39555432406632074</v>
      </c>
      <c r="AA39" s="108">
        <f t="shared" si="7"/>
        <v>100</v>
      </c>
      <c r="AB39" s="80">
        <f t="shared" si="8"/>
        <v>0.48520724890095523</v>
      </c>
      <c r="AZ39">
        <v>0.47474327211785533</v>
      </c>
      <c r="BA39">
        <v>1</v>
      </c>
      <c r="BB39">
        <v>0</v>
      </c>
      <c r="BC39" s="80">
        <f t="shared" si="13"/>
        <v>24</v>
      </c>
      <c r="BD39" s="80">
        <f t="shared" si="14"/>
        <v>9</v>
      </c>
      <c r="BE39" s="80">
        <f t="shared" si="10"/>
        <v>0.55555555555555558</v>
      </c>
      <c r="BF39" s="80">
        <f t="shared" si="11"/>
        <v>0.90625</v>
      </c>
      <c r="BG39" s="80">
        <f t="shared" si="12"/>
        <v>0</v>
      </c>
    </row>
    <row r="40" spans="1:59" ht="15.75" x14ac:dyDescent="0.5">
      <c r="A40" s="82">
        <v>54</v>
      </c>
      <c r="B40" s="84">
        <v>4.5999999999999999E-2</v>
      </c>
      <c r="C40" s="82">
        <v>151</v>
      </c>
      <c r="D40" s="82">
        <v>0</v>
      </c>
      <c r="E40" s="82">
        <v>30</v>
      </c>
      <c r="F40" s="82">
        <v>13</v>
      </c>
      <c r="G40" s="80">
        <v>0</v>
      </c>
      <c r="H40" s="30">
        <v>204</v>
      </c>
      <c r="I40" s="82">
        <v>1</v>
      </c>
      <c r="K40">
        <v>51</v>
      </c>
      <c r="L40">
        <v>0.498</v>
      </c>
      <c r="M40">
        <v>31</v>
      </c>
      <c r="N40">
        <v>4</v>
      </c>
      <c r="O40">
        <v>30</v>
      </c>
      <c r="P40">
        <v>5</v>
      </c>
      <c r="Q40">
        <v>0</v>
      </c>
      <c r="R40">
        <v>187</v>
      </c>
      <c r="S40" s="106">
        <v>1</v>
      </c>
      <c r="T40" s="107">
        <v>0</v>
      </c>
      <c r="U40" s="108">
        <f t="shared" si="1"/>
        <v>1</v>
      </c>
      <c r="V40" s="80">
        <f t="shared" si="2"/>
        <v>1</v>
      </c>
      <c r="W40" s="80">
        <f t="shared" si="3"/>
        <v>0.83088653789711242</v>
      </c>
      <c r="X40" s="106">
        <f t="shared" si="4"/>
        <v>0.83088653789711242</v>
      </c>
      <c r="Y40" s="108">
        <f t="shared" si="5"/>
        <v>0.16911346210288758</v>
      </c>
      <c r="Z40" s="106">
        <f t="shared" si="6"/>
        <v>-0.18526203027526941</v>
      </c>
      <c r="AA40" s="108">
        <f t="shared" si="7"/>
        <v>100</v>
      </c>
      <c r="AB40" s="80">
        <f t="shared" si="8"/>
        <v>0.20353376109678728</v>
      </c>
      <c r="AZ40">
        <v>0.47522309024963483</v>
      </c>
      <c r="BA40">
        <v>0</v>
      </c>
      <c r="BB40">
        <v>1</v>
      </c>
      <c r="BC40" s="80">
        <f t="shared" si="13"/>
        <v>24</v>
      </c>
      <c r="BD40" s="80">
        <f t="shared" si="14"/>
        <v>10</v>
      </c>
      <c r="BE40" s="80">
        <f t="shared" si="10"/>
        <v>0.55555555555555558</v>
      </c>
      <c r="BF40" s="80">
        <f t="shared" si="11"/>
        <v>0.89583333333333337</v>
      </c>
      <c r="BG40" s="80">
        <f t="shared" si="12"/>
        <v>0</v>
      </c>
    </row>
    <row r="41" spans="1:59" ht="15.75" x14ac:dyDescent="0.5">
      <c r="A41" s="82">
        <v>48</v>
      </c>
      <c r="B41" s="86">
        <v>1.7999999999999999E-2</v>
      </c>
      <c r="C41" s="81">
        <v>77</v>
      </c>
      <c r="D41" s="81">
        <v>2</v>
      </c>
      <c r="E41" s="82">
        <v>28</v>
      </c>
      <c r="F41" s="82">
        <v>1</v>
      </c>
      <c r="G41" s="80">
        <v>0</v>
      </c>
      <c r="H41" s="30">
        <v>160</v>
      </c>
      <c r="I41" s="82">
        <v>0</v>
      </c>
      <c r="K41">
        <v>51</v>
      </c>
      <c r="L41">
        <v>0.63600000000000001</v>
      </c>
      <c r="M41">
        <v>118</v>
      </c>
      <c r="N41">
        <v>3</v>
      </c>
      <c r="O41">
        <v>32</v>
      </c>
      <c r="P41">
        <v>10</v>
      </c>
      <c r="Q41">
        <v>1</v>
      </c>
      <c r="R41">
        <v>180</v>
      </c>
      <c r="S41" s="106">
        <v>1</v>
      </c>
      <c r="T41" s="107">
        <v>0</v>
      </c>
      <c r="U41" s="108">
        <f t="shared" si="1"/>
        <v>1</v>
      </c>
      <c r="V41" s="80">
        <f t="shared" si="2"/>
        <v>1</v>
      </c>
      <c r="W41" s="80">
        <f t="shared" si="3"/>
        <v>0.52505578122487939</v>
      </c>
      <c r="X41" s="106">
        <f t="shared" si="4"/>
        <v>0.52505578122487939</v>
      </c>
      <c r="Y41" s="108">
        <f t="shared" si="5"/>
        <v>0.47494421877512061</v>
      </c>
      <c r="Z41" s="106">
        <f t="shared" si="6"/>
        <v>-0.64425077208248849</v>
      </c>
      <c r="AA41" s="108">
        <f t="shared" si="7"/>
        <v>100</v>
      </c>
      <c r="AB41" s="80">
        <f t="shared" si="8"/>
        <v>0.90455954540133665</v>
      </c>
      <c r="AZ41">
        <v>0.47550744889141461</v>
      </c>
      <c r="BA41">
        <v>0</v>
      </c>
      <c r="BB41">
        <v>1</v>
      </c>
      <c r="BC41" s="80">
        <f t="shared" si="13"/>
        <v>24</v>
      </c>
      <c r="BD41" s="80">
        <f t="shared" si="14"/>
        <v>11</v>
      </c>
      <c r="BE41" s="80">
        <f t="shared" si="10"/>
        <v>0.55555555555555558</v>
      </c>
      <c r="BF41" s="80">
        <f t="shared" si="11"/>
        <v>0.88541666666666663</v>
      </c>
      <c r="BG41" s="80">
        <f t="shared" si="12"/>
        <v>1.6396604938271678E-2</v>
      </c>
    </row>
    <row r="42" spans="1:59" ht="15.75" x14ac:dyDescent="0.5">
      <c r="A42" s="82">
        <v>53</v>
      </c>
      <c r="B42" s="84">
        <v>0.84</v>
      </c>
      <c r="C42" s="82">
        <v>99</v>
      </c>
      <c r="D42" s="82">
        <v>3</v>
      </c>
      <c r="E42" s="82">
        <v>36</v>
      </c>
      <c r="F42" s="82">
        <v>9</v>
      </c>
      <c r="G42" s="80">
        <v>1</v>
      </c>
      <c r="H42" s="30">
        <v>176</v>
      </c>
      <c r="I42" s="82">
        <v>1</v>
      </c>
      <c r="K42">
        <v>51</v>
      </c>
      <c r="L42">
        <v>0.79900000000000004</v>
      </c>
      <c r="M42">
        <v>96</v>
      </c>
      <c r="N42">
        <v>6</v>
      </c>
      <c r="O42">
        <v>34</v>
      </c>
      <c r="P42">
        <v>12</v>
      </c>
      <c r="Q42">
        <v>0</v>
      </c>
      <c r="R42">
        <v>189</v>
      </c>
      <c r="S42" s="106">
        <v>1</v>
      </c>
      <c r="T42" s="107">
        <v>0</v>
      </c>
      <c r="U42" s="108">
        <f t="shared" si="1"/>
        <v>1</v>
      </c>
      <c r="V42" s="80">
        <f t="shared" si="2"/>
        <v>1</v>
      </c>
      <c r="W42" s="80">
        <f t="shared" si="3"/>
        <v>0.94747390014709754</v>
      </c>
      <c r="X42" s="106">
        <f t="shared" si="4"/>
        <v>0.94747390014709754</v>
      </c>
      <c r="Y42" s="108">
        <f t="shared" si="5"/>
        <v>5.2526099852902464E-2</v>
      </c>
      <c r="Z42" s="106">
        <f t="shared" si="6"/>
        <v>-5.3955888423848603E-2</v>
      </c>
      <c r="AA42" s="108">
        <f t="shared" si="7"/>
        <v>100</v>
      </c>
      <c r="AB42" s="80">
        <f t="shared" si="8"/>
        <v>5.5438044092557759E-2</v>
      </c>
      <c r="AZ42">
        <v>0.48792131627681501</v>
      </c>
      <c r="BA42">
        <v>1</v>
      </c>
      <c r="BB42">
        <v>0</v>
      </c>
      <c r="BC42" s="80">
        <f t="shared" si="13"/>
        <v>25</v>
      </c>
      <c r="BD42" s="80">
        <f t="shared" si="14"/>
        <v>11</v>
      </c>
      <c r="BE42" s="80">
        <f t="shared" si="10"/>
        <v>0.53703703703703698</v>
      </c>
      <c r="BF42" s="80">
        <f t="shared" si="11"/>
        <v>0.88541666666666663</v>
      </c>
      <c r="BG42" s="80">
        <f t="shared" si="12"/>
        <v>1.639660493827148E-2</v>
      </c>
    </row>
    <row r="43" spans="1:59" ht="15.75" x14ac:dyDescent="0.5">
      <c r="A43" s="82">
        <v>88</v>
      </c>
      <c r="B43" s="84">
        <v>1</v>
      </c>
      <c r="C43" s="82">
        <v>283</v>
      </c>
      <c r="D43" s="82">
        <v>2</v>
      </c>
      <c r="E43" s="82">
        <v>40</v>
      </c>
      <c r="F43" s="82">
        <v>8</v>
      </c>
      <c r="G43" s="80">
        <v>0</v>
      </c>
      <c r="H43" s="30">
        <v>177</v>
      </c>
      <c r="I43" s="82">
        <v>1</v>
      </c>
      <c r="K43">
        <v>51</v>
      </c>
      <c r="L43">
        <v>0.93500000000000005</v>
      </c>
      <c r="M43">
        <v>112</v>
      </c>
      <c r="N43">
        <v>4</v>
      </c>
      <c r="O43">
        <v>36</v>
      </c>
      <c r="P43">
        <v>4</v>
      </c>
      <c r="Q43">
        <v>0</v>
      </c>
      <c r="R43">
        <v>171</v>
      </c>
      <c r="S43" s="106">
        <v>1</v>
      </c>
      <c r="T43" s="107">
        <v>0</v>
      </c>
      <c r="U43" s="108">
        <f t="shared" si="1"/>
        <v>1</v>
      </c>
      <c r="V43" s="80">
        <f t="shared" si="2"/>
        <v>1</v>
      </c>
      <c r="W43" s="80">
        <f t="shared" si="3"/>
        <v>0.74395778758066844</v>
      </c>
      <c r="X43" s="106">
        <f t="shared" si="4"/>
        <v>0.74395778758066844</v>
      </c>
      <c r="Y43" s="108">
        <f t="shared" si="5"/>
        <v>0.25604221241933156</v>
      </c>
      <c r="Z43" s="106">
        <f t="shared" si="6"/>
        <v>-0.29577098288141407</v>
      </c>
      <c r="AA43" s="108">
        <f t="shared" si="7"/>
        <v>100</v>
      </c>
      <c r="AB43" s="80">
        <f t="shared" si="8"/>
        <v>0.34416228540596938</v>
      </c>
      <c r="AZ43">
        <v>0.48996674767023501</v>
      </c>
      <c r="BA43">
        <v>1</v>
      </c>
      <c r="BB43">
        <v>0</v>
      </c>
      <c r="BC43" s="80">
        <f t="shared" si="13"/>
        <v>26</v>
      </c>
      <c r="BD43" s="80">
        <f t="shared" si="14"/>
        <v>11</v>
      </c>
      <c r="BE43" s="80">
        <f t="shared" si="10"/>
        <v>0.5185185185185186</v>
      </c>
      <c r="BF43" s="80">
        <f t="shared" si="11"/>
        <v>0.88541666666666663</v>
      </c>
      <c r="BG43" s="80">
        <f t="shared" si="12"/>
        <v>0</v>
      </c>
    </row>
    <row r="44" spans="1:59" ht="15.75" x14ac:dyDescent="0.5">
      <c r="A44" s="82">
        <v>59</v>
      </c>
      <c r="B44" s="84">
        <v>1.159</v>
      </c>
      <c r="C44" s="82">
        <v>196</v>
      </c>
      <c r="D44" s="82">
        <v>1</v>
      </c>
      <c r="E44" s="82">
        <v>43</v>
      </c>
      <c r="F44" s="82">
        <v>15</v>
      </c>
      <c r="G44" s="80">
        <v>0</v>
      </c>
      <c r="H44" s="30">
        <v>184</v>
      </c>
      <c r="I44" s="82">
        <v>1</v>
      </c>
      <c r="K44">
        <v>51</v>
      </c>
      <c r="L44">
        <v>1</v>
      </c>
      <c r="M44">
        <v>66</v>
      </c>
      <c r="N44">
        <v>3</v>
      </c>
      <c r="O44">
        <v>34</v>
      </c>
      <c r="P44">
        <v>6</v>
      </c>
      <c r="Q44">
        <v>0</v>
      </c>
      <c r="R44">
        <v>184</v>
      </c>
      <c r="S44" s="106">
        <v>1</v>
      </c>
      <c r="T44" s="107">
        <v>0</v>
      </c>
      <c r="U44" s="108">
        <f t="shared" si="1"/>
        <v>1</v>
      </c>
      <c r="V44" s="80">
        <f t="shared" si="2"/>
        <v>1</v>
      </c>
      <c r="W44" s="80">
        <f t="shared" si="3"/>
        <v>0.77675713170946337</v>
      </c>
      <c r="X44" s="106">
        <f t="shared" si="4"/>
        <v>0.77675713170946337</v>
      </c>
      <c r="Y44" s="108">
        <f t="shared" si="5"/>
        <v>0.22324286829053663</v>
      </c>
      <c r="Z44" s="106">
        <f t="shared" si="6"/>
        <v>-0.25262754927772985</v>
      </c>
      <c r="AA44" s="108">
        <f t="shared" si="7"/>
        <v>100</v>
      </c>
      <c r="AB44" s="80">
        <f t="shared" si="8"/>
        <v>0.28740369309417285</v>
      </c>
      <c r="AZ44">
        <v>0.492546734921611</v>
      </c>
      <c r="BA44">
        <v>0</v>
      </c>
      <c r="BB44">
        <v>1</v>
      </c>
      <c r="BC44" s="80">
        <f t="shared" si="13"/>
        <v>26</v>
      </c>
      <c r="BD44" s="80">
        <f t="shared" si="14"/>
        <v>12</v>
      </c>
      <c r="BE44" s="80">
        <f t="shared" si="10"/>
        <v>0.5185185185185186</v>
      </c>
      <c r="BF44" s="80">
        <f t="shared" si="11"/>
        <v>0.875</v>
      </c>
      <c r="BG44" s="80">
        <f t="shared" si="12"/>
        <v>1.6203703703703776E-2</v>
      </c>
    </row>
    <row r="45" spans="1:59" ht="15.75" x14ac:dyDescent="0.5">
      <c r="A45" s="82">
        <v>117</v>
      </c>
      <c r="B45" s="84">
        <v>0.104</v>
      </c>
      <c r="C45" s="82">
        <v>253</v>
      </c>
      <c r="D45" s="82">
        <v>2</v>
      </c>
      <c r="E45" s="82">
        <v>52</v>
      </c>
      <c r="F45" s="82">
        <v>15</v>
      </c>
      <c r="G45" s="80">
        <v>0</v>
      </c>
      <c r="H45" s="30">
        <v>169</v>
      </c>
      <c r="I45" s="82">
        <v>1</v>
      </c>
      <c r="K45">
        <v>51</v>
      </c>
      <c r="L45">
        <v>1.083</v>
      </c>
      <c r="M45">
        <v>101</v>
      </c>
      <c r="N45">
        <v>2</v>
      </c>
      <c r="O45">
        <v>53</v>
      </c>
      <c r="P45">
        <v>7</v>
      </c>
      <c r="Q45">
        <v>0</v>
      </c>
      <c r="R45">
        <v>167</v>
      </c>
      <c r="S45" s="106">
        <v>0</v>
      </c>
      <c r="T45" s="107">
        <v>1</v>
      </c>
      <c r="U45" s="108">
        <f t="shared" si="1"/>
        <v>1</v>
      </c>
      <c r="V45" s="80">
        <f t="shared" si="2"/>
        <v>0</v>
      </c>
      <c r="W45" s="80">
        <f t="shared" si="3"/>
        <v>0.29729213241068897</v>
      </c>
      <c r="X45" s="106">
        <f t="shared" si="4"/>
        <v>0.29729213241068897</v>
      </c>
      <c r="Y45" s="108">
        <f t="shared" si="5"/>
        <v>0.70270786758931103</v>
      </c>
      <c r="Z45" s="106">
        <f t="shared" si="6"/>
        <v>-0.35281402461881112</v>
      </c>
      <c r="AA45" s="108">
        <f t="shared" si="7"/>
        <v>100</v>
      </c>
      <c r="AB45" s="80">
        <f t="shared" si="8"/>
        <v>0.42306646349438298</v>
      </c>
      <c r="AZ45">
        <v>0.49595684364618986</v>
      </c>
      <c r="BA45">
        <v>1</v>
      </c>
      <c r="BB45">
        <v>0</v>
      </c>
      <c r="BC45" s="80">
        <f t="shared" si="13"/>
        <v>27</v>
      </c>
      <c r="BD45" s="80">
        <f t="shared" si="14"/>
        <v>12</v>
      </c>
      <c r="BE45" s="80">
        <f t="shared" si="10"/>
        <v>0.5</v>
      </c>
      <c r="BF45" s="80">
        <f t="shared" si="11"/>
        <v>0.875</v>
      </c>
      <c r="BG45" s="80">
        <f t="shared" si="12"/>
        <v>0</v>
      </c>
    </row>
    <row r="46" spans="1:59" ht="15.75" x14ac:dyDescent="0.5">
      <c r="A46" s="82">
        <v>83</v>
      </c>
      <c r="B46" s="84">
        <v>0.93600000000000005</v>
      </c>
      <c r="C46" s="82">
        <v>203</v>
      </c>
      <c r="D46" s="82">
        <v>2</v>
      </c>
      <c r="E46" s="82">
        <v>45</v>
      </c>
      <c r="F46" s="82">
        <v>9</v>
      </c>
      <c r="G46" s="80">
        <v>0</v>
      </c>
      <c r="H46" s="30">
        <v>178</v>
      </c>
      <c r="I46" s="82">
        <v>1</v>
      </c>
      <c r="K46">
        <v>51</v>
      </c>
      <c r="L46">
        <v>1.0840000000000001</v>
      </c>
      <c r="M46">
        <v>181</v>
      </c>
      <c r="N46">
        <v>2</v>
      </c>
      <c r="O46">
        <v>53</v>
      </c>
      <c r="P46">
        <v>9</v>
      </c>
      <c r="Q46">
        <v>0</v>
      </c>
      <c r="R46">
        <v>170</v>
      </c>
      <c r="S46" s="106">
        <v>0</v>
      </c>
      <c r="T46" s="107">
        <v>1</v>
      </c>
      <c r="U46" s="108">
        <f t="shared" si="1"/>
        <v>1</v>
      </c>
      <c r="V46" s="80">
        <f t="shared" si="2"/>
        <v>0</v>
      </c>
      <c r="W46" s="80">
        <f t="shared" si="3"/>
        <v>0.34809707002068213</v>
      </c>
      <c r="X46" s="106">
        <f t="shared" si="4"/>
        <v>0.34809707002068213</v>
      </c>
      <c r="Y46" s="108">
        <f t="shared" si="5"/>
        <v>0.65190292997931787</v>
      </c>
      <c r="Z46" s="106">
        <f t="shared" si="6"/>
        <v>-0.42785960853909016</v>
      </c>
      <c r="AA46" s="108">
        <f t="shared" si="7"/>
        <v>100</v>
      </c>
      <c r="AB46" s="80">
        <f t="shared" si="8"/>
        <v>0.5339707094608791</v>
      </c>
      <c r="AZ46">
        <v>0.49769565561208345</v>
      </c>
      <c r="BA46">
        <v>0</v>
      </c>
      <c r="BB46">
        <v>1</v>
      </c>
      <c r="BC46" s="80">
        <f t="shared" si="13"/>
        <v>27</v>
      </c>
      <c r="BD46" s="80">
        <f t="shared" si="14"/>
        <v>13</v>
      </c>
      <c r="BE46" s="80">
        <f t="shared" si="10"/>
        <v>0.5</v>
      </c>
      <c r="BF46" s="80">
        <f t="shared" si="11"/>
        <v>0.86458333333333337</v>
      </c>
      <c r="BG46" s="80">
        <f t="shared" si="12"/>
        <v>1.601080246913578E-2</v>
      </c>
    </row>
    <row r="47" spans="1:59" ht="15.75" x14ac:dyDescent="0.5">
      <c r="A47" s="82">
        <v>91</v>
      </c>
      <c r="B47" s="84">
        <v>1.968</v>
      </c>
      <c r="C47" s="82">
        <v>164</v>
      </c>
      <c r="D47" s="82">
        <v>1</v>
      </c>
      <c r="E47" s="82">
        <v>33</v>
      </c>
      <c r="F47" s="82">
        <v>5</v>
      </c>
      <c r="G47" s="80">
        <v>0</v>
      </c>
      <c r="H47" s="30">
        <v>194</v>
      </c>
      <c r="I47" s="82">
        <v>1</v>
      </c>
      <c r="K47">
        <v>51</v>
      </c>
      <c r="L47">
        <v>1.155</v>
      </c>
      <c r="M47">
        <v>132</v>
      </c>
      <c r="N47">
        <v>2</v>
      </c>
      <c r="O47">
        <v>35</v>
      </c>
      <c r="P47">
        <v>1</v>
      </c>
      <c r="Q47">
        <v>0</v>
      </c>
      <c r="R47">
        <v>181</v>
      </c>
      <c r="S47" s="106">
        <v>0</v>
      </c>
      <c r="T47" s="107">
        <v>1</v>
      </c>
      <c r="U47" s="108">
        <f t="shared" si="1"/>
        <v>1</v>
      </c>
      <c r="V47" s="80">
        <f t="shared" si="2"/>
        <v>0</v>
      </c>
      <c r="W47" s="80">
        <f t="shared" si="3"/>
        <v>0.58111280025129242</v>
      </c>
      <c r="X47" s="106">
        <f t="shared" si="4"/>
        <v>0.58111280025129242</v>
      </c>
      <c r="Y47" s="108">
        <f t="shared" si="5"/>
        <v>0.41888719974870758</v>
      </c>
      <c r="Z47" s="106">
        <f t="shared" si="6"/>
        <v>-0.87015360831457134</v>
      </c>
      <c r="AA47" s="108">
        <f t="shared" si="7"/>
        <v>0</v>
      </c>
      <c r="AB47" s="80">
        <f t="shared" si="8"/>
        <v>1.387277531039155</v>
      </c>
      <c r="AZ47">
        <v>0.49950438649628393</v>
      </c>
      <c r="BA47">
        <v>1</v>
      </c>
      <c r="BB47">
        <v>0</v>
      </c>
      <c r="BC47" s="80">
        <f t="shared" si="13"/>
        <v>28</v>
      </c>
      <c r="BD47" s="80">
        <f t="shared" si="14"/>
        <v>13</v>
      </c>
      <c r="BE47" s="80">
        <f t="shared" si="10"/>
        <v>0.48148148148148151</v>
      </c>
      <c r="BF47" s="80">
        <f t="shared" si="11"/>
        <v>0.86458333333333337</v>
      </c>
      <c r="BG47" s="80">
        <f t="shared" si="12"/>
        <v>0</v>
      </c>
    </row>
    <row r="48" spans="1:59" ht="15.75" x14ac:dyDescent="0.5">
      <c r="A48" s="82">
        <v>56</v>
      </c>
      <c r="B48" s="84">
        <v>2.536</v>
      </c>
      <c r="C48" s="82">
        <v>146</v>
      </c>
      <c r="D48" s="82">
        <v>1</v>
      </c>
      <c r="E48" s="82">
        <v>36</v>
      </c>
      <c r="F48" s="82">
        <v>8</v>
      </c>
      <c r="G48" s="80">
        <v>0</v>
      </c>
      <c r="H48" s="30">
        <v>179</v>
      </c>
      <c r="I48" s="82">
        <v>1</v>
      </c>
      <c r="K48">
        <v>51</v>
      </c>
      <c r="L48">
        <v>1.464</v>
      </c>
      <c r="M48">
        <v>118</v>
      </c>
      <c r="N48">
        <v>4</v>
      </c>
      <c r="O48">
        <v>46</v>
      </c>
      <c r="P48">
        <v>6</v>
      </c>
      <c r="Q48">
        <v>0</v>
      </c>
      <c r="R48">
        <v>167</v>
      </c>
      <c r="S48" s="106">
        <v>1</v>
      </c>
      <c r="T48" s="107">
        <v>0</v>
      </c>
      <c r="U48" s="108">
        <f t="shared" si="1"/>
        <v>1</v>
      </c>
      <c r="V48" s="80">
        <f t="shared" si="2"/>
        <v>1</v>
      </c>
      <c r="W48" s="80">
        <f t="shared" si="3"/>
        <v>0.6563108828798675</v>
      </c>
      <c r="X48" s="106">
        <f t="shared" si="4"/>
        <v>0.6563108828798675</v>
      </c>
      <c r="Y48" s="108">
        <f t="shared" si="5"/>
        <v>0.3436891171201325</v>
      </c>
      <c r="Z48" s="106">
        <f t="shared" si="6"/>
        <v>-0.42112069546735775</v>
      </c>
      <c r="AA48" s="108">
        <f t="shared" si="7"/>
        <v>100</v>
      </c>
      <c r="AB48" s="80">
        <f t="shared" si="8"/>
        <v>0.52366816715279441</v>
      </c>
      <c r="AZ48">
        <v>0.51372541631918278</v>
      </c>
      <c r="BA48">
        <v>0</v>
      </c>
      <c r="BB48">
        <v>1</v>
      </c>
      <c r="BC48" s="80">
        <f t="shared" si="13"/>
        <v>28</v>
      </c>
      <c r="BD48" s="80">
        <f t="shared" si="14"/>
        <v>14</v>
      </c>
      <c r="BE48" s="80">
        <f t="shared" si="10"/>
        <v>0.48148148148148151</v>
      </c>
      <c r="BF48" s="80">
        <f t="shared" si="11"/>
        <v>0.85416666666666663</v>
      </c>
      <c r="BG48" s="80">
        <f t="shared" si="12"/>
        <v>0</v>
      </c>
    </row>
    <row r="49" spans="1:59" ht="15.75" x14ac:dyDescent="0.5">
      <c r="A49" s="82">
        <v>51</v>
      </c>
      <c r="B49" s="84">
        <v>0.41699999999999998</v>
      </c>
      <c r="C49" s="82">
        <v>121</v>
      </c>
      <c r="D49" s="82">
        <v>3</v>
      </c>
      <c r="E49" s="82">
        <v>36</v>
      </c>
      <c r="F49" s="82">
        <v>8</v>
      </c>
      <c r="G49" s="80">
        <v>1</v>
      </c>
      <c r="H49" s="30">
        <v>167</v>
      </c>
      <c r="I49" s="82">
        <v>0</v>
      </c>
      <c r="K49">
        <v>53</v>
      </c>
      <c r="L49">
        <v>0.56799999999999995</v>
      </c>
      <c r="M49">
        <v>125</v>
      </c>
      <c r="N49">
        <v>3</v>
      </c>
      <c r="O49">
        <v>44</v>
      </c>
      <c r="P49">
        <v>8</v>
      </c>
      <c r="Q49">
        <v>0</v>
      </c>
      <c r="R49">
        <v>167</v>
      </c>
      <c r="S49" s="106">
        <v>0</v>
      </c>
      <c r="T49" s="107">
        <v>1</v>
      </c>
      <c r="U49" s="108">
        <f t="shared" si="1"/>
        <v>1</v>
      </c>
      <c r="V49" s="80">
        <f t="shared" si="2"/>
        <v>0</v>
      </c>
      <c r="W49" s="80">
        <f t="shared" si="3"/>
        <v>0.54885338732090605</v>
      </c>
      <c r="X49" s="106">
        <f t="shared" si="4"/>
        <v>0.54885338732090605</v>
      </c>
      <c r="Y49" s="108">
        <f t="shared" si="5"/>
        <v>0.45114661267909395</v>
      </c>
      <c r="Z49" s="106">
        <f t="shared" si="6"/>
        <v>-0.79596290876200293</v>
      </c>
      <c r="AA49" s="108">
        <f t="shared" si="7"/>
        <v>0</v>
      </c>
      <c r="AB49" s="80">
        <f t="shared" si="8"/>
        <v>1.2165743283798345</v>
      </c>
      <c r="AZ49">
        <v>0.52441158582144465</v>
      </c>
      <c r="BA49">
        <v>0</v>
      </c>
      <c r="BB49">
        <v>1</v>
      </c>
      <c r="BC49" s="80">
        <f t="shared" si="13"/>
        <v>28</v>
      </c>
      <c r="BD49" s="80">
        <f t="shared" si="14"/>
        <v>15</v>
      </c>
      <c r="BE49" s="80">
        <f t="shared" si="10"/>
        <v>0.48148148148148151</v>
      </c>
      <c r="BF49" s="80">
        <f t="shared" si="11"/>
        <v>0.84375</v>
      </c>
      <c r="BG49" s="80">
        <f t="shared" si="12"/>
        <v>0</v>
      </c>
    </row>
    <row r="50" spans="1:59" ht="15.75" x14ac:dyDescent="0.5">
      <c r="A50" s="82">
        <v>56</v>
      </c>
      <c r="B50" s="84">
        <v>3.9E-2</v>
      </c>
      <c r="C50" s="82">
        <v>128</v>
      </c>
      <c r="D50" s="82">
        <v>1</v>
      </c>
      <c r="E50" s="82">
        <v>43</v>
      </c>
      <c r="F50" s="82">
        <v>6</v>
      </c>
      <c r="G50" s="80">
        <v>0</v>
      </c>
      <c r="H50" s="30">
        <v>172</v>
      </c>
      <c r="I50" s="82">
        <v>0</v>
      </c>
      <c r="K50">
        <v>53</v>
      </c>
      <c r="L50">
        <v>0.84</v>
      </c>
      <c r="M50">
        <v>99</v>
      </c>
      <c r="N50">
        <v>3</v>
      </c>
      <c r="O50">
        <v>36</v>
      </c>
      <c r="P50">
        <v>9</v>
      </c>
      <c r="Q50">
        <v>1</v>
      </c>
      <c r="R50">
        <v>176</v>
      </c>
      <c r="S50" s="106">
        <v>1</v>
      </c>
      <c r="T50" s="107">
        <v>0</v>
      </c>
      <c r="U50" s="108">
        <f t="shared" si="1"/>
        <v>1</v>
      </c>
      <c r="V50" s="80">
        <f t="shared" si="2"/>
        <v>1</v>
      </c>
      <c r="W50" s="80">
        <f t="shared" si="3"/>
        <v>0.44768471286768546</v>
      </c>
      <c r="X50" s="106">
        <f t="shared" si="4"/>
        <v>0.44768471286768546</v>
      </c>
      <c r="Y50" s="108">
        <f t="shared" si="5"/>
        <v>0.55231528713231448</v>
      </c>
      <c r="Z50" s="106">
        <f t="shared" si="6"/>
        <v>-0.80366606024698206</v>
      </c>
      <c r="AA50" s="108">
        <f t="shared" si="7"/>
        <v>0</v>
      </c>
      <c r="AB50" s="80">
        <f t="shared" si="8"/>
        <v>1.2337148695438098</v>
      </c>
      <c r="AZ50">
        <v>0.52505578122487939</v>
      </c>
      <c r="BA50">
        <v>0</v>
      </c>
      <c r="BB50">
        <v>1</v>
      </c>
      <c r="BC50" s="80">
        <f t="shared" si="13"/>
        <v>28</v>
      </c>
      <c r="BD50" s="80">
        <f t="shared" si="14"/>
        <v>16</v>
      </c>
      <c r="BE50" s="80">
        <f t="shared" si="10"/>
        <v>0.48148148148148151</v>
      </c>
      <c r="BF50" s="80">
        <f t="shared" si="11"/>
        <v>0.83333333333333337</v>
      </c>
      <c r="BG50" s="80">
        <f t="shared" si="12"/>
        <v>0</v>
      </c>
    </row>
    <row r="51" spans="1:59" ht="15.75" x14ac:dyDescent="0.5">
      <c r="A51" s="82">
        <v>51</v>
      </c>
      <c r="B51" s="84">
        <v>1.155</v>
      </c>
      <c r="C51" s="82">
        <v>132</v>
      </c>
      <c r="D51" s="82">
        <v>2</v>
      </c>
      <c r="E51" s="82">
        <v>35</v>
      </c>
      <c r="F51" s="82">
        <v>1</v>
      </c>
      <c r="G51" s="80">
        <v>0</v>
      </c>
      <c r="H51" s="30">
        <v>181</v>
      </c>
      <c r="I51" s="82">
        <v>0</v>
      </c>
      <c r="K51">
        <v>53</v>
      </c>
      <c r="L51">
        <v>1.018</v>
      </c>
      <c r="M51">
        <v>134</v>
      </c>
      <c r="N51">
        <v>1</v>
      </c>
      <c r="O51">
        <v>36</v>
      </c>
      <c r="P51">
        <v>10</v>
      </c>
      <c r="Q51">
        <v>0</v>
      </c>
      <c r="R51">
        <v>182</v>
      </c>
      <c r="S51" s="106">
        <v>0</v>
      </c>
      <c r="T51" s="107">
        <v>1</v>
      </c>
      <c r="U51" s="108">
        <f t="shared" si="1"/>
        <v>1</v>
      </c>
      <c r="V51" s="80">
        <f t="shared" si="2"/>
        <v>0</v>
      </c>
      <c r="W51" s="80">
        <f t="shared" si="3"/>
        <v>0.69393480836454613</v>
      </c>
      <c r="X51" s="106">
        <f t="shared" si="4"/>
        <v>0.69393480836454613</v>
      </c>
      <c r="Y51" s="108">
        <f t="shared" si="5"/>
        <v>0.30606519163545387</v>
      </c>
      <c r="Z51" s="106">
        <f t="shared" si="6"/>
        <v>-1.183957155160219</v>
      </c>
      <c r="AA51" s="108">
        <f t="shared" si="7"/>
        <v>0</v>
      </c>
      <c r="AB51" s="80">
        <f t="shared" si="8"/>
        <v>2.267277780451014</v>
      </c>
      <c r="AZ51">
        <v>0.52745477567448984</v>
      </c>
      <c r="BA51">
        <v>0</v>
      </c>
      <c r="BB51">
        <v>1</v>
      </c>
      <c r="BC51" s="80">
        <f t="shared" si="13"/>
        <v>28</v>
      </c>
      <c r="BD51" s="80">
        <f t="shared" si="14"/>
        <v>17</v>
      </c>
      <c r="BE51" s="80">
        <f t="shared" si="10"/>
        <v>0.48148148148148151</v>
      </c>
      <c r="BF51" s="80">
        <f t="shared" si="11"/>
        <v>0.82291666666666663</v>
      </c>
      <c r="BG51" s="80">
        <f t="shared" si="12"/>
        <v>1.5239197530864265E-2</v>
      </c>
    </row>
    <row r="52" spans="1:59" ht="15.75" x14ac:dyDescent="0.5">
      <c r="A52" s="82">
        <v>56</v>
      </c>
      <c r="B52" s="84">
        <v>1.9990000000000001</v>
      </c>
      <c r="C52" s="82">
        <v>75</v>
      </c>
      <c r="D52" s="82">
        <v>0</v>
      </c>
      <c r="E52" s="82">
        <v>49</v>
      </c>
      <c r="F52" s="82">
        <v>7</v>
      </c>
      <c r="G52" s="80">
        <v>0</v>
      </c>
      <c r="H52" s="30">
        <v>189</v>
      </c>
      <c r="I52" s="82">
        <v>0</v>
      </c>
      <c r="K52">
        <v>53</v>
      </c>
      <c r="L52">
        <v>1.2</v>
      </c>
      <c r="M52">
        <v>83</v>
      </c>
      <c r="N52">
        <v>2</v>
      </c>
      <c r="O52">
        <v>33</v>
      </c>
      <c r="P52">
        <v>8</v>
      </c>
      <c r="Q52">
        <v>1</v>
      </c>
      <c r="R52">
        <v>179</v>
      </c>
      <c r="S52" s="106">
        <v>1</v>
      </c>
      <c r="T52" s="107">
        <v>0</v>
      </c>
      <c r="U52" s="108">
        <f t="shared" si="1"/>
        <v>1</v>
      </c>
      <c r="V52" s="80">
        <f t="shared" si="2"/>
        <v>1</v>
      </c>
      <c r="W52" s="80">
        <f t="shared" si="3"/>
        <v>0.46125122735807533</v>
      </c>
      <c r="X52" s="106">
        <f t="shared" si="4"/>
        <v>0.46125122735807533</v>
      </c>
      <c r="Y52" s="108">
        <f t="shared" si="5"/>
        <v>0.53874877264192467</v>
      </c>
      <c r="Z52" s="106">
        <f t="shared" si="6"/>
        <v>-0.77381242269202366</v>
      </c>
      <c r="AA52" s="108">
        <f t="shared" si="7"/>
        <v>0</v>
      </c>
      <c r="AB52" s="80">
        <f t="shared" si="8"/>
        <v>1.1680159112588919</v>
      </c>
      <c r="AZ52">
        <v>0.53069969610842205</v>
      </c>
      <c r="BA52">
        <v>1</v>
      </c>
      <c r="BB52">
        <v>0</v>
      </c>
      <c r="BC52" s="80">
        <f t="shared" si="13"/>
        <v>29</v>
      </c>
      <c r="BD52" s="80">
        <f t="shared" si="14"/>
        <v>17</v>
      </c>
      <c r="BE52" s="80">
        <f t="shared" si="10"/>
        <v>0.46296296296296291</v>
      </c>
      <c r="BF52" s="80">
        <f t="shared" si="11"/>
        <v>0.82291666666666663</v>
      </c>
      <c r="BG52" s="80">
        <f t="shared" si="12"/>
        <v>0</v>
      </c>
    </row>
    <row r="53" spans="1:59" ht="15.75" x14ac:dyDescent="0.5">
      <c r="A53" s="82">
        <v>53</v>
      </c>
      <c r="B53" s="84">
        <v>2.8719999999999999</v>
      </c>
      <c r="C53" s="82">
        <v>144</v>
      </c>
      <c r="D53" s="82">
        <v>6</v>
      </c>
      <c r="E53" s="82">
        <v>35</v>
      </c>
      <c r="F53" s="82">
        <v>4</v>
      </c>
      <c r="G53" s="80">
        <v>0</v>
      </c>
      <c r="H53" s="30">
        <v>171</v>
      </c>
      <c r="I53" s="82">
        <v>1</v>
      </c>
      <c r="K53">
        <v>53</v>
      </c>
      <c r="L53">
        <v>1.2949999999999999</v>
      </c>
      <c r="M53">
        <v>110</v>
      </c>
      <c r="N53">
        <v>1</v>
      </c>
      <c r="O53">
        <v>40</v>
      </c>
      <c r="P53">
        <v>8</v>
      </c>
      <c r="Q53">
        <v>1</v>
      </c>
      <c r="R53">
        <v>182</v>
      </c>
      <c r="S53" s="106">
        <v>1</v>
      </c>
      <c r="T53" s="107">
        <v>0</v>
      </c>
      <c r="U53" s="108">
        <f t="shared" si="1"/>
        <v>1</v>
      </c>
      <c r="V53" s="80">
        <f t="shared" si="2"/>
        <v>1</v>
      </c>
      <c r="W53" s="80">
        <f t="shared" si="3"/>
        <v>0.25218139939818979</v>
      </c>
      <c r="X53" s="106">
        <f t="shared" si="4"/>
        <v>0.25218139939818979</v>
      </c>
      <c r="Y53" s="108">
        <f t="shared" si="5"/>
        <v>0.74781860060181016</v>
      </c>
      <c r="Z53" s="106">
        <f t="shared" si="6"/>
        <v>-1.3776066115487506</v>
      </c>
      <c r="AA53" s="108">
        <f t="shared" si="7"/>
        <v>0</v>
      </c>
      <c r="AB53" s="80">
        <f t="shared" si="8"/>
        <v>2.9653995194983365</v>
      </c>
      <c r="AZ53">
        <v>0.54338814511877098</v>
      </c>
      <c r="BA53">
        <v>0</v>
      </c>
      <c r="BB53">
        <v>1</v>
      </c>
      <c r="BC53" s="80">
        <f t="shared" si="13"/>
        <v>29</v>
      </c>
      <c r="BD53" s="80">
        <f t="shared" si="14"/>
        <v>18</v>
      </c>
      <c r="BE53" s="80">
        <f t="shared" si="10"/>
        <v>0.46296296296296291</v>
      </c>
      <c r="BF53" s="80">
        <f t="shared" si="11"/>
        <v>0.8125</v>
      </c>
      <c r="BG53" s="80">
        <f t="shared" si="12"/>
        <v>1.5046296296296273E-2</v>
      </c>
    </row>
    <row r="54" spans="1:59" ht="15.75" x14ac:dyDescent="0.5">
      <c r="A54" s="82">
        <v>62</v>
      </c>
      <c r="B54" s="84">
        <v>0.73399999999999999</v>
      </c>
      <c r="C54" s="82">
        <v>152</v>
      </c>
      <c r="D54" s="82">
        <v>3</v>
      </c>
      <c r="E54" s="82">
        <v>44</v>
      </c>
      <c r="F54" s="82">
        <v>5</v>
      </c>
      <c r="G54" s="80">
        <v>0</v>
      </c>
      <c r="H54" s="30">
        <v>169</v>
      </c>
      <c r="I54" s="82">
        <v>1</v>
      </c>
      <c r="K54">
        <v>53</v>
      </c>
      <c r="L54">
        <v>1.3149999999999999</v>
      </c>
      <c r="M54">
        <v>69</v>
      </c>
      <c r="N54">
        <v>1</v>
      </c>
      <c r="O54">
        <v>35</v>
      </c>
      <c r="P54">
        <v>9</v>
      </c>
      <c r="Q54">
        <v>0</v>
      </c>
      <c r="R54">
        <v>189</v>
      </c>
      <c r="S54" s="106">
        <v>1</v>
      </c>
      <c r="T54" s="107">
        <v>0</v>
      </c>
      <c r="U54" s="108">
        <f t="shared" si="1"/>
        <v>1</v>
      </c>
      <c r="V54" s="80">
        <f t="shared" si="2"/>
        <v>1</v>
      </c>
      <c r="W54" s="80">
        <f t="shared" si="3"/>
        <v>0.74057939606377743</v>
      </c>
      <c r="X54" s="106">
        <f t="shared" si="4"/>
        <v>0.74057939606377743</v>
      </c>
      <c r="Y54" s="108">
        <f t="shared" si="5"/>
        <v>0.25942060393622257</v>
      </c>
      <c r="Z54" s="106">
        <f t="shared" si="6"/>
        <v>-0.30032243148943927</v>
      </c>
      <c r="AA54" s="108">
        <f t="shared" si="7"/>
        <v>100</v>
      </c>
      <c r="AB54" s="80">
        <f t="shared" si="8"/>
        <v>0.35029411473645927</v>
      </c>
      <c r="AZ54">
        <v>0.54885338732090605</v>
      </c>
      <c r="BA54">
        <v>1</v>
      </c>
      <c r="BB54">
        <v>0</v>
      </c>
      <c r="BC54" s="80">
        <f t="shared" si="13"/>
        <v>30</v>
      </c>
      <c r="BD54" s="80">
        <f t="shared" si="14"/>
        <v>18</v>
      </c>
      <c r="BE54" s="80">
        <f t="shared" si="10"/>
        <v>0.44444444444444442</v>
      </c>
      <c r="BF54" s="80">
        <f t="shared" si="11"/>
        <v>0.8125</v>
      </c>
      <c r="BG54" s="80">
        <f t="shared" si="12"/>
        <v>1.5046296296296273E-2</v>
      </c>
    </row>
    <row r="55" spans="1:59" ht="15.75" x14ac:dyDescent="0.5">
      <c r="A55" s="82">
        <v>44</v>
      </c>
      <c r="B55" s="84">
        <v>4.5900000000000003E-2</v>
      </c>
      <c r="C55" s="82">
        <v>104</v>
      </c>
      <c r="D55" s="82">
        <v>6</v>
      </c>
      <c r="E55" s="82">
        <v>29</v>
      </c>
      <c r="F55" s="82">
        <v>2</v>
      </c>
      <c r="G55" s="80">
        <v>0</v>
      </c>
      <c r="H55" s="30">
        <v>168</v>
      </c>
      <c r="I55" s="82">
        <v>1</v>
      </c>
      <c r="K55">
        <v>53</v>
      </c>
      <c r="L55">
        <v>1.512</v>
      </c>
      <c r="M55">
        <v>125</v>
      </c>
      <c r="N55">
        <v>2</v>
      </c>
      <c r="O55">
        <v>39</v>
      </c>
      <c r="P55">
        <v>13</v>
      </c>
      <c r="Q55">
        <v>0</v>
      </c>
      <c r="R55">
        <v>179</v>
      </c>
      <c r="S55" s="106">
        <v>1</v>
      </c>
      <c r="T55" s="107">
        <v>0</v>
      </c>
      <c r="U55" s="108">
        <f t="shared" si="1"/>
        <v>1</v>
      </c>
      <c r="V55" s="80">
        <f t="shared" si="2"/>
        <v>1</v>
      </c>
      <c r="W55" s="80">
        <f t="shared" si="3"/>
        <v>0.81838646436074591</v>
      </c>
      <c r="X55" s="106">
        <f t="shared" si="4"/>
        <v>0.81838646436074591</v>
      </c>
      <c r="Y55" s="108">
        <f t="shared" si="5"/>
        <v>0.18161353563925409</v>
      </c>
      <c r="Z55" s="106">
        <f t="shared" si="6"/>
        <v>-0.20042060363014225</v>
      </c>
      <c r="AA55" s="108">
        <f t="shared" si="7"/>
        <v>100</v>
      </c>
      <c r="AB55" s="80">
        <f t="shared" si="8"/>
        <v>0.22191659264686786</v>
      </c>
      <c r="AZ55">
        <v>0.54919004039450503</v>
      </c>
      <c r="BA55">
        <v>1</v>
      </c>
      <c r="BB55">
        <v>0</v>
      </c>
      <c r="BC55" s="80">
        <f t="shared" si="13"/>
        <v>31</v>
      </c>
      <c r="BD55" s="80">
        <f t="shared" si="14"/>
        <v>18</v>
      </c>
      <c r="BE55" s="80">
        <f t="shared" si="10"/>
        <v>0.42592592592592593</v>
      </c>
      <c r="BF55" s="80">
        <f t="shared" si="11"/>
        <v>0.8125</v>
      </c>
      <c r="BG55" s="80">
        <f t="shared" si="12"/>
        <v>0</v>
      </c>
    </row>
    <row r="56" spans="1:59" ht="15.75" x14ac:dyDescent="0.5">
      <c r="A56" s="82">
        <v>41</v>
      </c>
      <c r="B56" s="84">
        <v>0.879</v>
      </c>
      <c r="C56" s="82">
        <v>112</v>
      </c>
      <c r="D56" s="82">
        <v>2</v>
      </c>
      <c r="E56" s="82">
        <v>39</v>
      </c>
      <c r="F56" s="82">
        <v>5</v>
      </c>
      <c r="G56" s="80">
        <v>0</v>
      </c>
      <c r="H56" s="30">
        <v>167</v>
      </c>
      <c r="I56" s="82">
        <v>0</v>
      </c>
      <c r="K56">
        <v>53</v>
      </c>
      <c r="L56">
        <v>2.8719999999999999</v>
      </c>
      <c r="M56">
        <v>144</v>
      </c>
      <c r="N56">
        <v>6</v>
      </c>
      <c r="O56">
        <v>35</v>
      </c>
      <c r="P56">
        <v>4</v>
      </c>
      <c r="Q56">
        <v>0</v>
      </c>
      <c r="R56">
        <v>171</v>
      </c>
      <c r="S56" s="106">
        <v>1</v>
      </c>
      <c r="T56" s="107">
        <v>0</v>
      </c>
      <c r="U56" s="108">
        <f t="shared" si="1"/>
        <v>1</v>
      </c>
      <c r="V56" s="80">
        <f t="shared" si="2"/>
        <v>1</v>
      </c>
      <c r="W56" s="80">
        <f t="shared" si="3"/>
        <v>0.95919016173524774</v>
      </c>
      <c r="X56" s="106">
        <f t="shared" si="4"/>
        <v>0.95919016173524774</v>
      </c>
      <c r="Y56" s="108">
        <f t="shared" si="5"/>
        <v>4.0809838264752263E-2</v>
      </c>
      <c r="Z56" s="106">
        <f t="shared" si="6"/>
        <v>-4.1665932061166665E-2</v>
      </c>
      <c r="AA56" s="108">
        <f t="shared" si="7"/>
        <v>100</v>
      </c>
      <c r="AB56" s="80">
        <f t="shared" si="8"/>
        <v>4.2546139329582122E-2</v>
      </c>
      <c r="AZ56">
        <v>0.5563557810077342</v>
      </c>
      <c r="BA56">
        <v>0</v>
      </c>
      <c r="BB56">
        <v>1</v>
      </c>
      <c r="BC56" s="80">
        <f t="shared" si="13"/>
        <v>31</v>
      </c>
      <c r="BD56" s="80">
        <f t="shared" si="14"/>
        <v>19</v>
      </c>
      <c r="BE56" s="80">
        <f t="shared" si="10"/>
        <v>0.42592592592592593</v>
      </c>
      <c r="BF56" s="80">
        <f t="shared" si="11"/>
        <v>0.80208333333333337</v>
      </c>
      <c r="BG56" s="80">
        <f t="shared" si="12"/>
        <v>0</v>
      </c>
    </row>
    <row r="57" spans="1:59" ht="15.75" x14ac:dyDescent="0.5">
      <c r="A57" s="82">
        <v>72</v>
      </c>
      <c r="B57" s="84">
        <v>1.496</v>
      </c>
      <c r="C57" s="82">
        <v>139</v>
      </c>
      <c r="D57" s="82">
        <v>2</v>
      </c>
      <c r="E57" s="82">
        <v>36</v>
      </c>
      <c r="F57" s="82">
        <v>6</v>
      </c>
      <c r="G57" s="80">
        <v>0</v>
      </c>
      <c r="H57" s="30">
        <v>184</v>
      </c>
      <c r="I57" s="82">
        <v>1</v>
      </c>
      <c r="K57">
        <v>54</v>
      </c>
      <c r="L57">
        <v>4.5999999999999999E-2</v>
      </c>
      <c r="M57">
        <v>151</v>
      </c>
      <c r="N57">
        <v>0</v>
      </c>
      <c r="O57">
        <v>30</v>
      </c>
      <c r="P57">
        <v>13</v>
      </c>
      <c r="Q57">
        <v>0</v>
      </c>
      <c r="R57">
        <v>204</v>
      </c>
      <c r="S57" s="106">
        <v>1</v>
      </c>
      <c r="T57" s="107">
        <v>0</v>
      </c>
      <c r="U57" s="108">
        <f t="shared" si="1"/>
        <v>1</v>
      </c>
      <c r="V57" s="80">
        <f t="shared" si="2"/>
        <v>1</v>
      </c>
      <c r="W57" s="80">
        <f t="shared" si="3"/>
        <v>0.71894397317247327</v>
      </c>
      <c r="X57" s="106">
        <f t="shared" si="4"/>
        <v>0.71894397317247327</v>
      </c>
      <c r="Y57" s="108">
        <f t="shared" si="5"/>
        <v>0.28105602682752673</v>
      </c>
      <c r="Z57" s="106">
        <f t="shared" si="6"/>
        <v>-0.32997184756225417</v>
      </c>
      <c r="AA57" s="108">
        <f t="shared" si="7"/>
        <v>100</v>
      </c>
      <c r="AB57" s="80">
        <f t="shared" si="8"/>
        <v>0.39092896987134479</v>
      </c>
      <c r="AZ57">
        <v>0.55758884327604896</v>
      </c>
      <c r="BA57">
        <v>0</v>
      </c>
      <c r="BB57">
        <v>1</v>
      </c>
      <c r="BC57" s="80">
        <f t="shared" si="13"/>
        <v>31</v>
      </c>
      <c r="BD57" s="80">
        <f t="shared" si="14"/>
        <v>20</v>
      </c>
      <c r="BE57" s="80">
        <f t="shared" si="10"/>
        <v>0.42592592592592593</v>
      </c>
      <c r="BF57" s="80">
        <f t="shared" si="11"/>
        <v>0.79166666666666663</v>
      </c>
      <c r="BG57" s="80">
        <f t="shared" si="12"/>
        <v>1.466049382716047E-2</v>
      </c>
    </row>
    <row r="58" spans="1:59" ht="15.75" x14ac:dyDescent="0.5">
      <c r="A58" s="82">
        <v>55</v>
      </c>
      <c r="B58" s="84">
        <v>0.65500000000000003</v>
      </c>
      <c r="C58" s="82">
        <v>150</v>
      </c>
      <c r="D58" s="82">
        <v>3</v>
      </c>
      <c r="E58" s="82">
        <v>37</v>
      </c>
      <c r="F58" s="82">
        <v>9</v>
      </c>
      <c r="G58" s="80">
        <v>0</v>
      </c>
      <c r="H58" s="30">
        <v>168</v>
      </c>
      <c r="I58" s="82">
        <v>1</v>
      </c>
      <c r="K58">
        <v>54</v>
      </c>
      <c r="L58">
        <v>0.626</v>
      </c>
      <c r="M58">
        <v>51</v>
      </c>
      <c r="N58">
        <v>2</v>
      </c>
      <c r="O58">
        <v>38</v>
      </c>
      <c r="P58">
        <v>8</v>
      </c>
      <c r="Q58">
        <v>0</v>
      </c>
      <c r="R58">
        <v>193</v>
      </c>
      <c r="S58" s="106">
        <v>1</v>
      </c>
      <c r="T58" s="107">
        <v>0</v>
      </c>
      <c r="U58" s="108">
        <f t="shared" si="1"/>
        <v>1</v>
      </c>
      <c r="V58" s="80">
        <f t="shared" si="2"/>
        <v>1</v>
      </c>
      <c r="W58" s="80">
        <f t="shared" si="3"/>
        <v>0.66215011685271363</v>
      </c>
      <c r="X58" s="106">
        <f t="shared" si="4"/>
        <v>0.66215011685271363</v>
      </c>
      <c r="Y58" s="108">
        <f t="shared" si="5"/>
        <v>0.33784988314728637</v>
      </c>
      <c r="Z58" s="106">
        <f t="shared" si="6"/>
        <v>-0.4122629861344928</v>
      </c>
      <c r="AA58" s="108">
        <f t="shared" si="7"/>
        <v>100</v>
      </c>
      <c r="AB58" s="80">
        <f t="shared" si="8"/>
        <v>0.51023155406681975</v>
      </c>
      <c r="AZ58">
        <v>0.55871205885208619</v>
      </c>
      <c r="BA58">
        <v>1</v>
      </c>
      <c r="BB58">
        <v>0</v>
      </c>
      <c r="BC58" s="80">
        <f t="shared" si="13"/>
        <v>32</v>
      </c>
      <c r="BD58" s="80">
        <f t="shared" si="14"/>
        <v>20</v>
      </c>
      <c r="BE58" s="80">
        <f t="shared" si="10"/>
        <v>0.40740740740740744</v>
      </c>
      <c r="BF58" s="80">
        <f t="shared" si="11"/>
        <v>0.79166666666666663</v>
      </c>
      <c r="BG58" s="80">
        <f t="shared" si="12"/>
        <v>1.4660493827160559E-2</v>
      </c>
    </row>
    <row r="59" spans="1:59" ht="15.75" x14ac:dyDescent="0.5">
      <c r="A59" s="82">
        <v>48</v>
      </c>
      <c r="B59" s="84">
        <v>1.6439999999999999</v>
      </c>
      <c r="C59" s="82">
        <v>60</v>
      </c>
      <c r="D59" s="82">
        <v>3</v>
      </c>
      <c r="E59" s="82">
        <v>34</v>
      </c>
      <c r="F59" s="82">
        <v>19</v>
      </c>
      <c r="G59" s="80">
        <v>1</v>
      </c>
      <c r="H59" s="30">
        <v>180</v>
      </c>
      <c r="I59" s="82">
        <v>0</v>
      </c>
      <c r="K59">
        <v>55</v>
      </c>
      <c r="L59">
        <v>6.5000000000000002E-2</v>
      </c>
      <c r="M59">
        <v>154</v>
      </c>
      <c r="N59">
        <v>3</v>
      </c>
      <c r="O59">
        <v>42</v>
      </c>
      <c r="P59">
        <v>13</v>
      </c>
      <c r="Q59">
        <v>1</v>
      </c>
      <c r="R59">
        <v>165</v>
      </c>
      <c r="S59" s="106">
        <v>0</v>
      </c>
      <c r="T59" s="107">
        <v>1</v>
      </c>
      <c r="U59" s="108">
        <f t="shared" si="1"/>
        <v>1</v>
      </c>
      <c r="V59" s="80">
        <f t="shared" si="2"/>
        <v>0</v>
      </c>
      <c r="W59" s="80">
        <f t="shared" si="3"/>
        <v>0.30118372890389306</v>
      </c>
      <c r="X59" s="106">
        <f t="shared" si="4"/>
        <v>0.30118372890389306</v>
      </c>
      <c r="Y59" s="108">
        <f t="shared" si="5"/>
        <v>0.698816271096107</v>
      </c>
      <c r="Z59" s="106">
        <f t="shared" si="6"/>
        <v>-0.35836741665429184</v>
      </c>
      <c r="AA59" s="108">
        <f t="shared" si="7"/>
        <v>100</v>
      </c>
      <c r="AB59" s="80">
        <f t="shared" si="8"/>
        <v>0.43099129393693203</v>
      </c>
      <c r="AZ59">
        <v>0.56074729607617813</v>
      </c>
      <c r="BA59">
        <v>1</v>
      </c>
      <c r="BB59">
        <v>0</v>
      </c>
      <c r="BC59" s="80">
        <f t="shared" si="13"/>
        <v>33</v>
      </c>
      <c r="BD59" s="80">
        <f t="shared" si="14"/>
        <v>20</v>
      </c>
      <c r="BE59" s="80">
        <f t="shared" si="10"/>
        <v>0.38888888888888884</v>
      </c>
      <c r="BF59" s="80">
        <f t="shared" si="11"/>
        <v>0.79166666666666663</v>
      </c>
      <c r="BG59" s="80">
        <f t="shared" si="12"/>
        <v>0</v>
      </c>
    </row>
    <row r="60" spans="1:59" ht="15.75" x14ac:dyDescent="0.5">
      <c r="A60" s="82">
        <v>76</v>
      </c>
      <c r="B60" s="84">
        <v>0.81899999999999995</v>
      </c>
      <c r="C60" s="82">
        <v>266</v>
      </c>
      <c r="D60" s="82">
        <v>4</v>
      </c>
      <c r="E60" s="82">
        <v>52</v>
      </c>
      <c r="F60" s="82">
        <v>18</v>
      </c>
      <c r="G60" s="80">
        <v>1</v>
      </c>
      <c r="H60" s="30">
        <v>186</v>
      </c>
      <c r="I60" s="82">
        <v>0</v>
      </c>
      <c r="K60">
        <v>55</v>
      </c>
      <c r="L60">
        <v>8.5000000000000006E-2</v>
      </c>
      <c r="M60">
        <v>125</v>
      </c>
      <c r="N60">
        <v>7</v>
      </c>
      <c r="O60">
        <v>38</v>
      </c>
      <c r="P60">
        <v>4</v>
      </c>
      <c r="Q60">
        <v>0</v>
      </c>
      <c r="R60">
        <v>169</v>
      </c>
      <c r="S60" s="106">
        <v>1</v>
      </c>
      <c r="T60" s="107">
        <v>0</v>
      </c>
      <c r="U60" s="108">
        <f t="shared" si="1"/>
        <v>1</v>
      </c>
      <c r="V60" s="80">
        <f t="shared" si="2"/>
        <v>1</v>
      </c>
      <c r="W60" s="80">
        <f t="shared" si="3"/>
        <v>0.82870415610663384</v>
      </c>
      <c r="X60" s="106">
        <f t="shared" si="4"/>
        <v>0.82870415610663384</v>
      </c>
      <c r="Y60" s="108">
        <f t="shared" si="5"/>
        <v>0.17129584389336616</v>
      </c>
      <c r="Z60" s="106">
        <f t="shared" si="6"/>
        <v>-0.18789205592717406</v>
      </c>
      <c r="AA60" s="108">
        <f t="shared" si="7"/>
        <v>100</v>
      </c>
      <c r="AB60" s="80">
        <f t="shared" si="8"/>
        <v>0.20670325185544816</v>
      </c>
      <c r="AZ60">
        <v>0.56662594719153403</v>
      </c>
      <c r="BA60">
        <v>0</v>
      </c>
      <c r="BB60">
        <v>1</v>
      </c>
      <c r="BC60" s="80">
        <f t="shared" si="13"/>
        <v>33</v>
      </c>
      <c r="BD60" s="80">
        <f t="shared" si="14"/>
        <v>21</v>
      </c>
      <c r="BE60" s="80">
        <f t="shared" si="10"/>
        <v>0.38888888888888884</v>
      </c>
      <c r="BF60" s="80">
        <f t="shared" si="11"/>
        <v>0.78125</v>
      </c>
      <c r="BG60" s="80">
        <f t="shared" si="12"/>
        <v>0</v>
      </c>
    </row>
    <row r="61" spans="1:59" ht="15.75" x14ac:dyDescent="0.5">
      <c r="A61" s="82">
        <v>58</v>
      </c>
      <c r="B61" s="84">
        <v>1.623</v>
      </c>
      <c r="C61" s="82">
        <v>209</v>
      </c>
      <c r="D61" s="82">
        <v>1</v>
      </c>
      <c r="E61" s="82">
        <v>45</v>
      </c>
      <c r="F61" s="82">
        <v>10</v>
      </c>
      <c r="G61" s="80">
        <v>1</v>
      </c>
      <c r="H61" s="30">
        <v>187</v>
      </c>
      <c r="I61" s="82">
        <v>0</v>
      </c>
      <c r="K61">
        <v>55</v>
      </c>
      <c r="L61">
        <v>0.65500000000000003</v>
      </c>
      <c r="M61">
        <v>150</v>
      </c>
      <c r="N61">
        <v>3</v>
      </c>
      <c r="O61">
        <v>37</v>
      </c>
      <c r="P61">
        <v>9</v>
      </c>
      <c r="Q61">
        <v>0</v>
      </c>
      <c r="R61">
        <v>168</v>
      </c>
      <c r="S61" s="106">
        <v>1</v>
      </c>
      <c r="T61" s="107">
        <v>0</v>
      </c>
      <c r="U61" s="108">
        <f t="shared" si="1"/>
        <v>1</v>
      </c>
      <c r="V61" s="80">
        <f t="shared" si="2"/>
        <v>1</v>
      </c>
      <c r="W61" s="80">
        <f t="shared" si="3"/>
        <v>0.7469689930099721</v>
      </c>
      <c r="X61" s="106">
        <f t="shared" si="4"/>
        <v>0.7469689930099721</v>
      </c>
      <c r="Y61" s="108">
        <f t="shared" si="5"/>
        <v>0.2530310069900279</v>
      </c>
      <c r="Z61" s="106">
        <f t="shared" si="6"/>
        <v>-0.29173160339895221</v>
      </c>
      <c r="AA61" s="108">
        <f t="shared" si="7"/>
        <v>100</v>
      </c>
      <c r="AB61" s="80">
        <f t="shared" si="8"/>
        <v>0.3387436551688966</v>
      </c>
      <c r="AZ61">
        <v>0.56794306406194517</v>
      </c>
      <c r="BA61">
        <v>0</v>
      </c>
      <c r="BB61">
        <v>1</v>
      </c>
      <c r="BC61" s="80">
        <f t="shared" si="13"/>
        <v>33</v>
      </c>
      <c r="BD61" s="80">
        <f t="shared" si="14"/>
        <v>22</v>
      </c>
      <c r="BE61" s="80">
        <f t="shared" si="10"/>
        <v>0.38888888888888884</v>
      </c>
      <c r="BF61" s="80">
        <f t="shared" si="11"/>
        <v>0.77083333333333337</v>
      </c>
      <c r="BG61" s="80">
        <f t="shared" si="12"/>
        <v>1.427469135802467E-2</v>
      </c>
    </row>
    <row r="62" spans="1:59" ht="15.75" x14ac:dyDescent="0.5">
      <c r="A62" s="82">
        <v>51</v>
      </c>
      <c r="B62" s="84">
        <v>1.0840000000000001</v>
      </c>
      <c r="C62" s="82">
        <v>181</v>
      </c>
      <c r="D62" s="82">
        <v>2</v>
      </c>
      <c r="E62" s="82">
        <v>53</v>
      </c>
      <c r="F62" s="82">
        <v>9</v>
      </c>
      <c r="G62" s="80">
        <v>0</v>
      </c>
      <c r="H62" s="30">
        <v>170</v>
      </c>
      <c r="I62" s="82">
        <v>0</v>
      </c>
      <c r="K62">
        <v>55</v>
      </c>
      <c r="L62">
        <v>0.73899999999999999</v>
      </c>
      <c r="M62">
        <v>146</v>
      </c>
      <c r="N62">
        <v>3</v>
      </c>
      <c r="O62">
        <v>43</v>
      </c>
      <c r="P62">
        <v>11</v>
      </c>
      <c r="Q62">
        <v>0</v>
      </c>
      <c r="R62">
        <v>175</v>
      </c>
      <c r="S62" s="106">
        <v>1</v>
      </c>
      <c r="T62" s="107">
        <v>0</v>
      </c>
      <c r="U62" s="108">
        <f t="shared" si="1"/>
        <v>1</v>
      </c>
      <c r="V62" s="80">
        <f t="shared" si="2"/>
        <v>1</v>
      </c>
      <c r="W62" s="80">
        <f t="shared" si="3"/>
        <v>0.70007230897798889</v>
      </c>
      <c r="X62" s="106">
        <f t="shared" si="4"/>
        <v>0.70007230897798889</v>
      </c>
      <c r="Y62" s="108">
        <f t="shared" si="5"/>
        <v>0.29992769102201111</v>
      </c>
      <c r="Z62" s="106">
        <f t="shared" si="6"/>
        <v>-0.35657165073367503</v>
      </c>
      <c r="AA62" s="108">
        <f t="shared" si="7"/>
        <v>100</v>
      </c>
      <c r="AB62" s="80">
        <f t="shared" si="8"/>
        <v>0.42842387447071728</v>
      </c>
      <c r="AZ62">
        <v>0.56930494351137928</v>
      </c>
      <c r="BA62">
        <v>1</v>
      </c>
      <c r="BB62">
        <v>0</v>
      </c>
      <c r="BC62" s="80">
        <f t="shared" si="13"/>
        <v>34</v>
      </c>
      <c r="BD62" s="80">
        <f t="shared" si="14"/>
        <v>22</v>
      </c>
      <c r="BE62" s="80">
        <f t="shared" si="10"/>
        <v>0.37037037037037035</v>
      </c>
      <c r="BF62" s="80">
        <f t="shared" si="11"/>
        <v>0.77083333333333337</v>
      </c>
      <c r="BG62" s="80">
        <f t="shared" si="12"/>
        <v>0</v>
      </c>
    </row>
    <row r="63" spans="1:59" ht="15.75" x14ac:dyDescent="0.5">
      <c r="A63" s="82">
        <v>67</v>
      </c>
      <c r="B63" s="84">
        <v>1.4610000000000001</v>
      </c>
      <c r="C63" s="82">
        <v>180</v>
      </c>
      <c r="D63" s="82">
        <v>4</v>
      </c>
      <c r="E63" s="82">
        <v>44</v>
      </c>
      <c r="F63" s="82">
        <v>10</v>
      </c>
      <c r="G63" s="80">
        <v>0</v>
      </c>
      <c r="H63" s="30">
        <v>187</v>
      </c>
      <c r="I63" s="82">
        <v>0</v>
      </c>
      <c r="K63">
        <v>55</v>
      </c>
      <c r="L63">
        <v>1.1679999999999999</v>
      </c>
      <c r="M63">
        <v>120</v>
      </c>
      <c r="N63">
        <v>3</v>
      </c>
      <c r="O63">
        <v>52</v>
      </c>
      <c r="P63">
        <v>10</v>
      </c>
      <c r="Q63">
        <v>0</v>
      </c>
      <c r="R63">
        <v>182</v>
      </c>
      <c r="S63" s="106">
        <v>1</v>
      </c>
      <c r="T63" s="107">
        <v>0</v>
      </c>
      <c r="U63" s="108">
        <f t="shared" si="1"/>
        <v>1</v>
      </c>
      <c r="V63" s="80">
        <f t="shared" si="2"/>
        <v>1</v>
      </c>
      <c r="W63" s="80">
        <f t="shared" si="3"/>
        <v>0.55758884327604896</v>
      </c>
      <c r="X63" s="106">
        <f t="shared" si="4"/>
        <v>0.55758884327604896</v>
      </c>
      <c r="Y63" s="108">
        <f t="shared" si="5"/>
        <v>0.44241115672395104</v>
      </c>
      <c r="Z63" s="106">
        <f t="shared" si="6"/>
        <v>-0.58413342820793024</v>
      </c>
      <c r="AA63" s="108">
        <f t="shared" si="7"/>
        <v>100</v>
      </c>
      <c r="AB63" s="80">
        <f t="shared" si="8"/>
        <v>0.793436170861338</v>
      </c>
      <c r="AZ63">
        <v>0.57856715417458249</v>
      </c>
      <c r="BA63">
        <v>0</v>
      </c>
      <c r="BB63">
        <v>1</v>
      </c>
      <c r="BC63" s="80">
        <f t="shared" si="13"/>
        <v>34</v>
      </c>
      <c r="BD63" s="80">
        <f t="shared" si="14"/>
        <v>23</v>
      </c>
      <c r="BE63" s="80">
        <f t="shared" si="10"/>
        <v>0.37037037037037035</v>
      </c>
      <c r="BF63" s="80">
        <f t="shared" si="11"/>
        <v>0.76041666666666663</v>
      </c>
      <c r="BG63" s="80">
        <f t="shared" si="12"/>
        <v>1.4081790123456768E-2</v>
      </c>
    </row>
    <row r="64" spans="1:59" ht="15.75" x14ac:dyDescent="0.5">
      <c r="A64" s="82">
        <v>50</v>
      </c>
      <c r="B64" s="84">
        <v>0.53200000000000003</v>
      </c>
      <c r="C64" s="82">
        <v>111</v>
      </c>
      <c r="D64" s="82">
        <v>2</v>
      </c>
      <c r="E64" s="82">
        <v>46</v>
      </c>
      <c r="F64" s="82">
        <v>3</v>
      </c>
      <c r="G64" s="80">
        <v>0</v>
      </c>
      <c r="H64" s="30">
        <v>172</v>
      </c>
      <c r="I64" s="82">
        <v>0</v>
      </c>
      <c r="K64">
        <v>55</v>
      </c>
      <c r="L64">
        <v>1.3839999999999999</v>
      </c>
      <c r="M64">
        <v>33</v>
      </c>
      <c r="N64">
        <v>2</v>
      </c>
      <c r="O64">
        <v>27</v>
      </c>
      <c r="P64">
        <v>10</v>
      </c>
      <c r="Q64">
        <v>1</v>
      </c>
      <c r="R64">
        <v>192</v>
      </c>
      <c r="S64" s="106">
        <v>1</v>
      </c>
      <c r="T64" s="107">
        <v>0</v>
      </c>
      <c r="U64" s="108">
        <f t="shared" si="1"/>
        <v>1</v>
      </c>
      <c r="V64" s="80">
        <f t="shared" si="2"/>
        <v>1</v>
      </c>
      <c r="W64" s="80">
        <f t="shared" si="3"/>
        <v>0.71210907996780992</v>
      </c>
      <c r="X64" s="106">
        <f t="shared" si="4"/>
        <v>0.71210907996780992</v>
      </c>
      <c r="Y64" s="108">
        <f t="shared" si="5"/>
        <v>0.28789092003219008</v>
      </c>
      <c r="Z64" s="106">
        <f t="shared" si="6"/>
        <v>-0.33952417710243993</v>
      </c>
      <c r="AA64" s="108">
        <f t="shared" si="7"/>
        <v>100</v>
      </c>
      <c r="AB64" s="80">
        <f t="shared" si="8"/>
        <v>0.40427924335019549</v>
      </c>
      <c r="AZ64">
        <v>0.58111280025129242</v>
      </c>
      <c r="BA64">
        <v>1</v>
      </c>
      <c r="BB64">
        <v>0</v>
      </c>
      <c r="BC64" s="80">
        <f t="shared" si="13"/>
        <v>35</v>
      </c>
      <c r="BD64" s="80">
        <f t="shared" si="14"/>
        <v>23</v>
      </c>
      <c r="BE64" s="80">
        <f t="shared" si="10"/>
        <v>0.35185185185185186</v>
      </c>
      <c r="BF64" s="80">
        <f t="shared" si="11"/>
        <v>0.76041666666666663</v>
      </c>
      <c r="BG64" s="80">
        <f t="shared" si="12"/>
        <v>0</v>
      </c>
    </row>
    <row r="65" spans="1:59" ht="15.75" x14ac:dyDescent="0.5">
      <c r="A65" s="82">
        <v>58</v>
      </c>
      <c r="B65" s="84">
        <v>1.3360000000000001</v>
      </c>
      <c r="C65" s="82">
        <v>150</v>
      </c>
      <c r="D65" s="82">
        <v>2</v>
      </c>
      <c r="E65" s="82">
        <v>38</v>
      </c>
      <c r="F65" s="82">
        <v>9</v>
      </c>
      <c r="G65" s="80">
        <v>1</v>
      </c>
      <c r="H65" s="30">
        <v>183</v>
      </c>
      <c r="I65" s="82">
        <v>0</v>
      </c>
      <c r="K65">
        <v>56</v>
      </c>
      <c r="L65">
        <v>3.9E-2</v>
      </c>
      <c r="M65">
        <v>128</v>
      </c>
      <c r="N65">
        <v>1</v>
      </c>
      <c r="O65">
        <v>43</v>
      </c>
      <c r="P65">
        <v>6</v>
      </c>
      <c r="Q65">
        <v>0</v>
      </c>
      <c r="R65">
        <v>172</v>
      </c>
      <c r="S65" s="106">
        <v>0</v>
      </c>
      <c r="T65" s="107">
        <v>1</v>
      </c>
      <c r="U65" s="108">
        <f t="shared" si="1"/>
        <v>1</v>
      </c>
      <c r="V65" s="80">
        <f t="shared" si="2"/>
        <v>0</v>
      </c>
      <c r="W65" s="80">
        <f t="shared" si="3"/>
        <v>0.3030021687220516</v>
      </c>
      <c r="X65" s="106">
        <f t="shared" si="4"/>
        <v>0.3030021687220516</v>
      </c>
      <c r="Y65" s="108">
        <f t="shared" si="5"/>
        <v>0.69699783127794834</v>
      </c>
      <c r="Z65" s="106">
        <f t="shared" si="6"/>
        <v>-0.36097297973585374</v>
      </c>
      <c r="AA65" s="108">
        <f t="shared" si="7"/>
        <v>100</v>
      </c>
      <c r="AB65" s="80">
        <f t="shared" si="8"/>
        <v>0.43472469371460731</v>
      </c>
      <c r="AZ65">
        <v>0.58909262346827651</v>
      </c>
      <c r="BA65">
        <v>0</v>
      </c>
      <c r="BB65">
        <v>1</v>
      </c>
      <c r="BC65" s="80">
        <f t="shared" si="13"/>
        <v>35</v>
      </c>
      <c r="BD65" s="80">
        <f t="shared" si="14"/>
        <v>24</v>
      </c>
      <c r="BE65" s="80">
        <f t="shared" si="10"/>
        <v>0.35185185185185186</v>
      </c>
      <c r="BF65" s="80">
        <f t="shared" si="11"/>
        <v>0.75</v>
      </c>
      <c r="BG65" s="80">
        <f t="shared" si="12"/>
        <v>0</v>
      </c>
    </row>
    <row r="66" spans="1:59" ht="15.75" x14ac:dyDescent="0.5">
      <c r="A66" s="82">
        <v>89</v>
      </c>
      <c r="B66" s="84">
        <v>1.018</v>
      </c>
      <c r="C66" s="82">
        <v>348</v>
      </c>
      <c r="D66" s="82">
        <v>0</v>
      </c>
      <c r="E66" s="82">
        <v>36</v>
      </c>
      <c r="F66" s="82">
        <v>12</v>
      </c>
      <c r="G66" s="80">
        <v>1</v>
      </c>
      <c r="H66" s="30">
        <v>195</v>
      </c>
      <c r="I66" s="82">
        <v>1</v>
      </c>
      <c r="K66">
        <v>56</v>
      </c>
      <c r="L66">
        <v>0.123</v>
      </c>
      <c r="M66">
        <v>113</v>
      </c>
      <c r="N66">
        <v>3</v>
      </c>
      <c r="O66">
        <v>45</v>
      </c>
      <c r="P66">
        <v>6</v>
      </c>
      <c r="Q66">
        <v>0</v>
      </c>
      <c r="R66">
        <v>167</v>
      </c>
      <c r="S66" s="106">
        <v>0</v>
      </c>
      <c r="T66" s="107">
        <v>1</v>
      </c>
      <c r="U66" s="108">
        <f t="shared" si="1"/>
        <v>1</v>
      </c>
      <c r="V66" s="80">
        <f t="shared" si="2"/>
        <v>0</v>
      </c>
      <c r="W66" s="80">
        <f t="shared" si="3"/>
        <v>0.43140234630777641</v>
      </c>
      <c r="X66" s="106">
        <f t="shared" si="4"/>
        <v>0.43140234630777641</v>
      </c>
      <c r="Y66" s="108">
        <f t="shared" si="5"/>
        <v>0.56859765369222359</v>
      </c>
      <c r="Z66" s="106">
        <f t="shared" si="6"/>
        <v>-0.56458220623836008</v>
      </c>
      <c r="AA66" s="108">
        <f t="shared" si="7"/>
        <v>100</v>
      </c>
      <c r="AB66" s="80">
        <f t="shared" si="8"/>
        <v>0.75871284995011656</v>
      </c>
      <c r="AZ66">
        <v>0.59157456652235063</v>
      </c>
      <c r="BA66">
        <v>0</v>
      </c>
      <c r="BB66">
        <v>1</v>
      </c>
      <c r="BC66" s="80">
        <f t="shared" si="13"/>
        <v>35</v>
      </c>
      <c r="BD66" s="80">
        <f t="shared" si="14"/>
        <v>25</v>
      </c>
      <c r="BE66" s="80">
        <f t="shared" si="10"/>
        <v>0.35185185185185186</v>
      </c>
      <c r="BF66" s="80">
        <f t="shared" si="11"/>
        <v>0.73958333333333326</v>
      </c>
      <c r="BG66" s="80">
        <f t="shared" si="12"/>
        <v>0</v>
      </c>
    </row>
    <row r="67" spans="1:59" ht="15.75" x14ac:dyDescent="0.5">
      <c r="A67" s="82">
        <v>76</v>
      </c>
      <c r="B67" s="84">
        <v>4.2999999999999997E-2</v>
      </c>
      <c r="C67" s="82">
        <v>214</v>
      </c>
      <c r="D67" s="82">
        <v>2</v>
      </c>
      <c r="E67" s="82">
        <v>42</v>
      </c>
      <c r="F67" s="82">
        <v>3</v>
      </c>
      <c r="G67" s="80">
        <v>0</v>
      </c>
      <c r="H67" s="30">
        <v>166</v>
      </c>
      <c r="I67" s="82">
        <v>1</v>
      </c>
      <c r="K67">
        <v>56</v>
      </c>
      <c r="L67">
        <v>0.29199999999999998</v>
      </c>
      <c r="M67">
        <v>47</v>
      </c>
      <c r="N67">
        <v>3</v>
      </c>
      <c r="O67">
        <v>34</v>
      </c>
      <c r="P67">
        <v>9</v>
      </c>
      <c r="Q67">
        <v>0</v>
      </c>
      <c r="R67">
        <v>186</v>
      </c>
      <c r="S67" s="106">
        <v>1</v>
      </c>
      <c r="T67" s="107">
        <v>0</v>
      </c>
      <c r="U67" s="108">
        <f t="shared" si="1"/>
        <v>1</v>
      </c>
      <c r="V67" s="80">
        <f t="shared" si="2"/>
        <v>1</v>
      </c>
      <c r="W67" s="80">
        <f t="shared" si="3"/>
        <v>0.78963330118259789</v>
      </c>
      <c r="X67" s="106">
        <f t="shared" si="4"/>
        <v>0.78963330118259789</v>
      </c>
      <c r="Y67" s="108">
        <f t="shared" si="5"/>
        <v>0.21036669881740211</v>
      </c>
      <c r="Z67" s="106">
        <f t="shared" si="6"/>
        <v>-0.23618661700219765</v>
      </c>
      <c r="AA67" s="108">
        <f t="shared" si="7"/>
        <v>100</v>
      </c>
      <c r="AB67" s="80">
        <f t="shared" si="8"/>
        <v>0.26641062187010789</v>
      </c>
      <c r="AZ67">
        <v>0.60265166685407512</v>
      </c>
      <c r="BA67">
        <v>0</v>
      </c>
      <c r="BB67">
        <v>1</v>
      </c>
      <c r="BC67" s="80">
        <f t="shared" si="13"/>
        <v>35</v>
      </c>
      <c r="BD67" s="80">
        <f t="shared" si="14"/>
        <v>26</v>
      </c>
      <c r="BE67" s="80">
        <f t="shared" si="10"/>
        <v>0.35185185185185186</v>
      </c>
      <c r="BF67" s="80">
        <f t="shared" si="11"/>
        <v>0.72916666666666674</v>
      </c>
      <c r="BG67" s="80">
        <f t="shared" si="12"/>
        <v>1.3503086419753067E-2</v>
      </c>
    </row>
    <row r="68" spans="1:59" ht="15.75" x14ac:dyDescent="0.5">
      <c r="A68" s="82">
        <v>71</v>
      </c>
      <c r="B68" s="84">
        <v>1.28</v>
      </c>
      <c r="C68" s="82">
        <v>141</v>
      </c>
      <c r="D68" s="82">
        <v>2</v>
      </c>
      <c r="E68" s="82">
        <v>28</v>
      </c>
      <c r="F68" s="82">
        <v>9</v>
      </c>
      <c r="G68" s="80">
        <v>1</v>
      </c>
      <c r="H68" s="30">
        <v>186</v>
      </c>
      <c r="I68" s="82">
        <v>0</v>
      </c>
      <c r="K68">
        <v>56</v>
      </c>
      <c r="L68">
        <v>0.496</v>
      </c>
      <c r="M68">
        <v>86</v>
      </c>
      <c r="N68">
        <v>3</v>
      </c>
      <c r="O68">
        <v>54</v>
      </c>
      <c r="P68">
        <v>8</v>
      </c>
      <c r="Q68">
        <v>0</v>
      </c>
      <c r="R68">
        <v>179</v>
      </c>
      <c r="S68" s="106">
        <v>0</v>
      </c>
      <c r="T68" s="107">
        <v>1</v>
      </c>
      <c r="U68" s="108">
        <f t="shared" si="1"/>
        <v>1</v>
      </c>
      <c r="V68" s="80">
        <f t="shared" si="2"/>
        <v>0</v>
      </c>
      <c r="W68" s="80">
        <f t="shared" si="3"/>
        <v>0.3616002808115053</v>
      </c>
      <c r="X68" s="106">
        <f t="shared" si="4"/>
        <v>0.3616002808115053</v>
      </c>
      <c r="Y68" s="108">
        <f t="shared" si="5"/>
        <v>0.6383997191884947</v>
      </c>
      <c r="Z68" s="106">
        <f t="shared" si="6"/>
        <v>-0.44879067271428091</v>
      </c>
      <c r="AA68" s="108">
        <f t="shared" si="7"/>
        <v>100</v>
      </c>
      <c r="AB68" s="80">
        <f t="shared" si="8"/>
        <v>0.56641672911629015</v>
      </c>
      <c r="AZ68">
        <v>0.60443459628272711</v>
      </c>
      <c r="BA68">
        <v>1</v>
      </c>
      <c r="BB68">
        <v>0</v>
      </c>
      <c r="BC68" s="80">
        <f t="shared" si="13"/>
        <v>36</v>
      </c>
      <c r="BD68" s="80">
        <f t="shared" si="14"/>
        <v>26</v>
      </c>
      <c r="BE68" s="80">
        <f t="shared" si="10"/>
        <v>0.33333333333333337</v>
      </c>
      <c r="BF68" s="80">
        <f t="shared" si="11"/>
        <v>0.72916666666666674</v>
      </c>
      <c r="BG68" s="80">
        <f t="shared" si="12"/>
        <v>1.3503086419753148E-2</v>
      </c>
    </row>
    <row r="69" spans="1:59" ht="15.75" x14ac:dyDescent="0.5">
      <c r="A69" s="82">
        <v>63</v>
      </c>
      <c r="B69" s="84">
        <v>0.61199999999999999</v>
      </c>
      <c r="C69" s="82">
        <v>148</v>
      </c>
      <c r="D69" s="82">
        <v>3</v>
      </c>
      <c r="E69" s="82">
        <v>35</v>
      </c>
      <c r="F69" s="82">
        <v>10</v>
      </c>
      <c r="G69" s="80">
        <v>0</v>
      </c>
      <c r="H69" s="30">
        <v>185</v>
      </c>
      <c r="I69" s="82">
        <v>1</v>
      </c>
      <c r="K69">
        <v>56</v>
      </c>
      <c r="L69">
        <v>0.91100000000000003</v>
      </c>
      <c r="M69">
        <v>134</v>
      </c>
      <c r="N69">
        <v>2</v>
      </c>
      <c r="O69">
        <v>30</v>
      </c>
      <c r="P69">
        <v>13</v>
      </c>
      <c r="Q69">
        <v>1</v>
      </c>
      <c r="R69">
        <v>185</v>
      </c>
      <c r="S69" s="106">
        <v>1</v>
      </c>
      <c r="T69" s="107">
        <v>0</v>
      </c>
      <c r="U69" s="108">
        <f t="shared" si="1"/>
        <v>1</v>
      </c>
      <c r="V69" s="80">
        <f t="shared" si="2"/>
        <v>1</v>
      </c>
      <c r="W69" s="80">
        <f t="shared" si="3"/>
        <v>0.65180921120323643</v>
      </c>
      <c r="X69" s="106">
        <f t="shared" si="4"/>
        <v>0.65180921120323643</v>
      </c>
      <c r="Y69" s="108">
        <f t="shared" si="5"/>
        <v>0.34819078879676357</v>
      </c>
      <c r="Z69" s="106">
        <f t="shared" si="6"/>
        <v>-0.42800338073125194</v>
      </c>
      <c r="AA69" s="108">
        <f t="shared" si="7"/>
        <v>100</v>
      </c>
      <c r="AB69" s="80">
        <f t="shared" si="8"/>
        <v>0.53419126764717728</v>
      </c>
      <c r="AZ69">
        <v>0.62428938644100562</v>
      </c>
      <c r="BA69">
        <v>1</v>
      </c>
      <c r="BB69">
        <v>0</v>
      </c>
      <c r="BC69" s="80">
        <f t="shared" si="13"/>
        <v>37</v>
      </c>
      <c r="BD69" s="80">
        <f t="shared" si="14"/>
        <v>26</v>
      </c>
      <c r="BE69" s="80">
        <f t="shared" si="10"/>
        <v>0.31481481481481477</v>
      </c>
      <c r="BF69" s="80">
        <f t="shared" si="11"/>
        <v>0.72916666666666674</v>
      </c>
      <c r="BG69" s="80">
        <f t="shared" si="12"/>
        <v>0</v>
      </c>
    </row>
    <row r="70" spans="1:59" ht="15.75" x14ac:dyDescent="0.5">
      <c r="A70" s="82">
        <v>55</v>
      </c>
      <c r="B70" s="84">
        <v>0.73899999999999999</v>
      </c>
      <c r="C70" s="82">
        <v>146</v>
      </c>
      <c r="D70" s="82">
        <v>3</v>
      </c>
      <c r="E70" s="82">
        <v>43</v>
      </c>
      <c r="F70" s="82">
        <v>11</v>
      </c>
      <c r="G70" s="80">
        <v>0</v>
      </c>
      <c r="H70" s="30">
        <v>175</v>
      </c>
      <c r="I70" s="82">
        <v>1</v>
      </c>
      <c r="K70">
        <v>56</v>
      </c>
      <c r="L70">
        <v>1.1419999999999999</v>
      </c>
      <c r="M70">
        <v>199</v>
      </c>
      <c r="N70">
        <v>2</v>
      </c>
      <c r="O70">
        <v>35</v>
      </c>
      <c r="P70">
        <v>8</v>
      </c>
      <c r="Q70">
        <v>0</v>
      </c>
      <c r="R70">
        <v>170</v>
      </c>
      <c r="S70" s="106">
        <v>1</v>
      </c>
      <c r="T70" s="107">
        <v>0</v>
      </c>
      <c r="U70" s="108">
        <f t="shared" si="1"/>
        <v>1</v>
      </c>
      <c r="V70" s="80">
        <f t="shared" si="2"/>
        <v>1</v>
      </c>
      <c r="W70" s="80">
        <f t="shared" si="3"/>
        <v>0.75903772651945423</v>
      </c>
      <c r="X70" s="106">
        <f t="shared" si="4"/>
        <v>0.75903772651945423</v>
      </c>
      <c r="Y70" s="108">
        <f t="shared" si="5"/>
        <v>0.24096227348054577</v>
      </c>
      <c r="Z70" s="106">
        <f t="shared" si="6"/>
        <v>-0.27570379726255928</v>
      </c>
      <c r="AA70" s="108">
        <f t="shared" si="7"/>
        <v>100</v>
      </c>
      <c r="AB70" s="80">
        <f t="shared" si="8"/>
        <v>0.31745757168813121</v>
      </c>
      <c r="AZ70">
        <v>0.62639426966102685</v>
      </c>
      <c r="BA70">
        <v>0</v>
      </c>
      <c r="BB70">
        <v>1</v>
      </c>
      <c r="BC70" s="80">
        <f t="shared" si="13"/>
        <v>37</v>
      </c>
      <c r="BD70" s="80">
        <f t="shared" si="14"/>
        <v>27</v>
      </c>
      <c r="BE70" s="80">
        <f t="shared" si="10"/>
        <v>0.31481481481481477</v>
      </c>
      <c r="BF70" s="80">
        <f t="shared" si="11"/>
        <v>0.71875</v>
      </c>
      <c r="BG70" s="80">
        <f t="shared" si="12"/>
        <v>0</v>
      </c>
    </row>
    <row r="71" spans="1:59" ht="15.75" x14ac:dyDescent="0.5">
      <c r="A71" s="82">
        <v>56</v>
      </c>
      <c r="B71" s="84">
        <v>1.1419999999999999</v>
      </c>
      <c r="C71" s="82">
        <v>199</v>
      </c>
      <c r="D71" s="82">
        <v>2</v>
      </c>
      <c r="E71" s="82">
        <v>35</v>
      </c>
      <c r="F71" s="82">
        <v>8</v>
      </c>
      <c r="G71" s="80">
        <v>0</v>
      </c>
      <c r="H71" s="30">
        <v>170</v>
      </c>
      <c r="I71" s="82">
        <v>1</v>
      </c>
      <c r="K71">
        <v>56</v>
      </c>
      <c r="L71">
        <v>1.4039999999999999</v>
      </c>
      <c r="M71">
        <v>69</v>
      </c>
      <c r="N71">
        <v>1</v>
      </c>
      <c r="O71">
        <v>34</v>
      </c>
      <c r="P71">
        <v>8</v>
      </c>
      <c r="Q71">
        <v>0</v>
      </c>
      <c r="R71">
        <v>181</v>
      </c>
      <c r="S71" s="106">
        <v>1</v>
      </c>
      <c r="T71" s="107">
        <v>0</v>
      </c>
      <c r="U71" s="108">
        <f t="shared" ref="U71:U134" si="15">S71+T71</f>
        <v>1</v>
      </c>
      <c r="V71" s="80">
        <f t="shared" ref="V71:V134" si="16">IF(U71=0,"",S71/U71)</f>
        <v>1</v>
      </c>
      <c r="W71" s="80">
        <f t="shared" ref="W71:W134" si="17">1/(1+EXP(-$AD$7-MMULT(K71:R71,$AD$8:$AD$15)))</f>
        <v>0.75638883583031791</v>
      </c>
      <c r="X71" s="106">
        <f t="shared" ref="X71:X134" si="18">U71*W71</f>
        <v>0.75638883583031791</v>
      </c>
      <c r="Y71" s="108">
        <f t="shared" ref="Y71:Y134" si="19">U71-X71</f>
        <v>0.24361116416968209</v>
      </c>
      <c r="Z71" s="106">
        <f t="shared" ref="Z71:Z134" si="20">IFERROR(U71*(V71*LN(W71)+(1-V71)*LN(1-W71)),0)</f>
        <v>-0.27919970191765525</v>
      </c>
      <c r="AA71" s="108">
        <f t="shared" ref="AA71:AA134" si="21">100*IF(W71&gt;=$AV$12,S71/U71,T71/U71)</f>
        <v>100</v>
      </c>
      <c r="AB71" s="80">
        <f t="shared" ref="AB71:AB134" si="22">IFERROR((S71-X71)^2/X71+(T71-Y71)^2/Y71,0)</f>
        <v>0.32207133769003937</v>
      </c>
      <c r="AZ71">
        <v>0.634117496959964</v>
      </c>
      <c r="BA71">
        <v>0</v>
      </c>
      <c r="BB71">
        <v>1</v>
      </c>
      <c r="BC71" s="80">
        <f t="shared" si="13"/>
        <v>37</v>
      </c>
      <c r="BD71" s="80">
        <f t="shared" si="14"/>
        <v>28</v>
      </c>
      <c r="BE71" s="80">
        <f t="shared" ref="BE71:BE134" si="23">1-BC71/BC$156</f>
        <v>0.31481481481481477</v>
      </c>
      <c r="BF71" s="80">
        <f t="shared" ref="BF71:BF134" si="24">1-BD71/BD$156</f>
        <v>0.70833333333333326</v>
      </c>
      <c r="BG71" s="80">
        <f t="shared" ref="BG71:BG134" si="25">(BE71-BE72)*BF71</f>
        <v>0</v>
      </c>
    </row>
    <row r="72" spans="1:59" ht="15.75" x14ac:dyDescent="0.5">
      <c r="A72" s="82">
        <v>57</v>
      </c>
      <c r="B72" s="84">
        <v>1.476</v>
      </c>
      <c r="C72" s="82">
        <v>171</v>
      </c>
      <c r="D72" s="82">
        <v>1</v>
      </c>
      <c r="E72" s="82">
        <v>28</v>
      </c>
      <c r="F72" s="82">
        <v>8</v>
      </c>
      <c r="G72" s="80">
        <v>1</v>
      </c>
      <c r="H72" s="30">
        <v>181</v>
      </c>
      <c r="I72" s="82">
        <v>1</v>
      </c>
      <c r="K72">
        <v>56</v>
      </c>
      <c r="L72">
        <v>1.56</v>
      </c>
      <c r="M72">
        <v>115</v>
      </c>
      <c r="N72">
        <v>5</v>
      </c>
      <c r="O72">
        <v>46</v>
      </c>
      <c r="P72">
        <v>1</v>
      </c>
      <c r="Q72">
        <v>0</v>
      </c>
      <c r="R72">
        <v>166</v>
      </c>
      <c r="S72" s="106">
        <v>1</v>
      </c>
      <c r="T72" s="107">
        <v>0</v>
      </c>
      <c r="U72" s="108">
        <f t="shared" si="15"/>
        <v>1</v>
      </c>
      <c r="V72" s="80">
        <f t="shared" si="16"/>
        <v>1</v>
      </c>
      <c r="W72" s="80">
        <f t="shared" si="17"/>
        <v>0.6707950607111417</v>
      </c>
      <c r="X72" s="106">
        <f t="shared" si="18"/>
        <v>0.6707950607111417</v>
      </c>
      <c r="Y72" s="108">
        <f t="shared" si="19"/>
        <v>0.3292049392888583</v>
      </c>
      <c r="Z72" s="106">
        <f t="shared" si="20"/>
        <v>-0.39929161234113791</v>
      </c>
      <c r="AA72" s="108">
        <f t="shared" si="21"/>
        <v>100</v>
      </c>
      <c r="AB72" s="80">
        <f t="shared" si="22"/>
        <v>0.49076828165647568</v>
      </c>
      <c r="AZ72">
        <v>0.63857798990401005</v>
      </c>
      <c r="BA72">
        <v>0</v>
      </c>
      <c r="BB72">
        <v>1</v>
      </c>
      <c r="BC72" s="80">
        <f t="shared" ref="BC72:BC135" si="26">BC71+BA72</f>
        <v>37</v>
      </c>
      <c r="BD72" s="80">
        <f t="shared" ref="BD72:BD135" si="27">BD71+BB72</f>
        <v>29</v>
      </c>
      <c r="BE72" s="80">
        <f t="shared" si="23"/>
        <v>0.31481481481481477</v>
      </c>
      <c r="BF72" s="80">
        <f t="shared" si="24"/>
        <v>0.69791666666666674</v>
      </c>
      <c r="BG72" s="80">
        <f t="shared" si="25"/>
        <v>0</v>
      </c>
    </row>
    <row r="73" spans="1:59" ht="15.75" x14ac:dyDescent="0.5">
      <c r="A73" s="82">
        <v>79</v>
      </c>
      <c r="B73" s="84">
        <v>0.54600000000000004</v>
      </c>
      <c r="C73" s="82">
        <v>122</v>
      </c>
      <c r="D73" s="82">
        <v>4</v>
      </c>
      <c r="E73" s="82">
        <v>56</v>
      </c>
      <c r="F73" s="82">
        <v>3</v>
      </c>
      <c r="G73" s="80">
        <v>0</v>
      </c>
      <c r="H73" s="30">
        <v>170</v>
      </c>
      <c r="I73" s="82">
        <v>1</v>
      </c>
      <c r="K73">
        <v>56</v>
      </c>
      <c r="L73">
        <v>1.9990000000000001</v>
      </c>
      <c r="M73">
        <v>75</v>
      </c>
      <c r="N73">
        <v>0</v>
      </c>
      <c r="O73">
        <v>49</v>
      </c>
      <c r="P73">
        <v>7</v>
      </c>
      <c r="Q73">
        <v>0</v>
      </c>
      <c r="R73">
        <v>189</v>
      </c>
      <c r="S73" s="106">
        <v>0</v>
      </c>
      <c r="T73" s="107">
        <v>1</v>
      </c>
      <c r="U73" s="108">
        <f t="shared" si="15"/>
        <v>1</v>
      </c>
      <c r="V73" s="80">
        <f t="shared" si="16"/>
        <v>0</v>
      </c>
      <c r="W73" s="80">
        <f t="shared" si="17"/>
        <v>0.42680596696038947</v>
      </c>
      <c r="X73" s="106">
        <f t="shared" si="18"/>
        <v>0.42680596696038947</v>
      </c>
      <c r="Y73" s="108">
        <f t="shared" si="19"/>
        <v>0.57319403303961058</v>
      </c>
      <c r="Z73" s="106">
        <f t="shared" si="20"/>
        <v>-0.55653099299226438</v>
      </c>
      <c r="AA73" s="108">
        <f t="shared" si="21"/>
        <v>100</v>
      </c>
      <c r="AB73" s="80">
        <f t="shared" si="22"/>
        <v>0.74460992675912063</v>
      </c>
      <c r="AZ73">
        <v>0.65180921120323643</v>
      </c>
      <c r="BA73">
        <v>0</v>
      </c>
      <c r="BB73">
        <v>1</v>
      </c>
      <c r="BC73" s="80">
        <f t="shared" si="26"/>
        <v>37</v>
      </c>
      <c r="BD73" s="80">
        <f t="shared" si="27"/>
        <v>30</v>
      </c>
      <c r="BE73" s="80">
        <f t="shared" si="23"/>
        <v>0.31481481481481477</v>
      </c>
      <c r="BF73" s="80">
        <f t="shared" si="24"/>
        <v>0.6875</v>
      </c>
      <c r="BG73" s="80">
        <f t="shared" si="25"/>
        <v>0</v>
      </c>
    </row>
    <row r="74" spans="1:59" ht="15.75" x14ac:dyDescent="0.5">
      <c r="A74" s="82">
        <v>53</v>
      </c>
      <c r="B74" s="84">
        <v>1.2949999999999999</v>
      </c>
      <c r="C74" s="82">
        <v>110</v>
      </c>
      <c r="D74" s="82">
        <v>1</v>
      </c>
      <c r="E74" s="82">
        <v>40</v>
      </c>
      <c r="F74" s="82">
        <v>8</v>
      </c>
      <c r="G74" s="80">
        <v>1</v>
      </c>
      <c r="H74" s="30">
        <v>182</v>
      </c>
      <c r="I74" s="82">
        <v>1</v>
      </c>
      <c r="K74">
        <v>56</v>
      </c>
      <c r="L74">
        <v>2.536</v>
      </c>
      <c r="M74">
        <v>146</v>
      </c>
      <c r="N74">
        <v>1</v>
      </c>
      <c r="O74">
        <v>36</v>
      </c>
      <c r="P74">
        <v>8</v>
      </c>
      <c r="Q74">
        <v>0</v>
      </c>
      <c r="R74">
        <v>179</v>
      </c>
      <c r="S74" s="106">
        <v>1</v>
      </c>
      <c r="T74" s="107">
        <v>0</v>
      </c>
      <c r="U74" s="108">
        <f t="shared" si="15"/>
        <v>1</v>
      </c>
      <c r="V74" s="80">
        <f t="shared" si="16"/>
        <v>1</v>
      </c>
      <c r="W74" s="80">
        <f t="shared" si="17"/>
        <v>0.83586345468670253</v>
      </c>
      <c r="X74" s="106">
        <f t="shared" si="18"/>
        <v>0.83586345468670253</v>
      </c>
      <c r="Y74" s="108">
        <f t="shared" si="19"/>
        <v>0.16413654531329747</v>
      </c>
      <c r="Z74" s="106">
        <f t="shared" si="20"/>
        <v>-0.17929001095198316</v>
      </c>
      <c r="AA74" s="108">
        <f t="shared" si="21"/>
        <v>100</v>
      </c>
      <c r="AB74" s="80">
        <f t="shared" si="22"/>
        <v>0.19636765358382482</v>
      </c>
      <c r="AZ74">
        <v>0.6563108828798675</v>
      </c>
      <c r="BA74">
        <v>0</v>
      </c>
      <c r="BB74">
        <v>1</v>
      </c>
      <c r="BC74" s="80">
        <f t="shared" si="26"/>
        <v>37</v>
      </c>
      <c r="BD74" s="80">
        <f t="shared" si="27"/>
        <v>31</v>
      </c>
      <c r="BE74" s="80">
        <f t="shared" si="23"/>
        <v>0.31481481481481477</v>
      </c>
      <c r="BF74" s="80">
        <f t="shared" si="24"/>
        <v>0.67708333333333326</v>
      </c>
      <c r="BG74" s="80">
        <f t="shared" si="25"/>
        <v>0</v>
      </c>
    </row>
    <row r="75" spans="1:59" ht="15.75" x14ac:dyDescent="0.5">
      <c r="A75" s="82">
        <v>47</v>
      </c>
      <c r="B75" s="84">
        <v>1.512</v>
      </c>
      <c r="C75" s="82">
        <v>73</v>
      </c>
      <c r="D75" s="82">
        <v>0</v>
      </c>
      <c r="E75" s="82">
        <v>31</v>
      </c>
      <c r="F75" s="82">
        <v>7</v>
      </c>
      <c r="G75" s="80">
        <v>1</v>
      </c>
      <c r="H75" s="30">
        <v>180</v>
      </c>
      <c r="I75" s="82">
        <v>0</v>
      </c>
      <c r="K75">
        <v>57</v>
      </c>
      <c r="L75">
        <v>1.476</v>
      </c>
      <c r="M75">
        <v>171</v>
      </c>
      <c r="N75">
        <v>1</v>
      </c>
      <c r="O75">
        <v>28</v>
      </c>
      <c r="P75">
        <v>8</v>
      </c>
      <c r="Q75">
        <v>1</v>
      </c>
      <c r="R75">
        <v>181</v>
      </c>
      <c r="S75" s="106">
        <v>1</v>
      </c>
      <c r="T75" s="107">
        <v>0</v>
      </c>
      <c r="U75" s="108">
        <f t="shared" si="15"/>
        <v>1</v>
      </c>
      <c r="V75" s="80">
        <f t="shared" si="16"/>
        <v>1</v>
      </c>
      <c r="W75" s="80">
        <f t="shared" si="17"/>
        <v>0.56662594719153403</v>
      </c>
      <c r="X75" s="106">
        <f t="shared" si="18"/>
        <v>0.56662594719153403</v>
      </c>
      <c r="Y75" s="108">
        <f t="shared" si="19"/>
        <v>0.43337405280846597</v>
      </c>
      <c r="Z75" s="106">
        <f t="shared" si="20"/>
        <v>-0.56805589808513457</v>
      </c>
      <c r="AA75" s="108">
        <f t="shared" si="21"/>
        <v>100</v>
      </c>
      <c r="AB75" s="80">
        <f t="shared" si="22"/>
        <v>0.76483269951980248</v>
      </c>
      <c r="AZ75">
        <v>0.66215011685271363</v>
      </c>
      <c r="BA75">
        <v>0</v>
      </c>
      <c r="BB75">
        <v>1</v>
      </c>
      <c r="BC75" s="80">
        <f t="shared" si="26"/>
        <v>37</v>
      </c>
      <c r="BD75" s="80">
        <f t="shared" si="27"/>
        <v>32</v>
      </c>
      <c r="BE75" s="80">
        <f t="shared" si="23"/>
        <v>0.31481481481481477</v>
      </c>
      <c r="BF75" s="80">
        <f t="shared" si="24"/>
        <v>0.66666666666666674</v>
      </c>
      <c r="BG75" s="80">
        <f t="shared" si="25"/>
        <v>0</v>
      </c>
    </row>
    <row r="76" spans="1:59" ht="15.75" x14ac:dyDescent="0.5">
      <c r="A76" s="82">
        <v>39</v>
      </c>
      <c r="B76" s="84">
        <v>0.10299999999999999</v>
      </c>
      <c r="C76" s="82">
        <v>89</v>
      </c>
      <c r="D76" s="82">
        <v>5</v>
      </c>
      <c r="E76" s="82">
        <v>40</v>
      </c>
      <c r="F76" s="82">
        <v>20</v>
      </c>
      <c r="G76" s="80">
        <v>1</v>
      </c>
      <c r="H76" s="30">
        <v>176</v>
      </c>
      <c r="I76" s="82">
        <v>1</v>
      </c>
      <c r="K76">
        <v>58</v>
      </c>
      <c r="L76">
        <v>0.16700000000000001</v>
      </c>
      <c r="M76">
        <v>81</v>
      </c>
      <c r="N76">
        <v>1</v>
      </c>
      <c r="O76">
        <v>39</v>
      </c>
      <c r="P76">
        <v>10</v>
      </c>
      <c r="Q76">
        <v>0</v>
      </c>
      <c r="R76">
        <v>188</v>
      </c>
      <c r="S76" s="106">
        <v>0</v>
      </c>
      <c r="T76" s="107">
        <v>1</v>
      </c>
      <c r="U76" s="108">
        <f t="shared" si="15"/>
        <v>1</v>
      </c>
      <c r="V76" s="80">
        <f t="shared" si="16"/>
        <v>0</v>
      </c>
      <c r="W76" s="80">
        <f t="shared" si="17"/>
        <v>0.56074729607617813</v>
      </c>
      <c r="X76" s="106">
        <f t="shared" si="18"/>
        <v>0.56074729607617813</v>
      </c>
      <c r="Y76" s="108">
        <f t="shared" si="19"/>
        <v>0.43925270392382187</v>
      </c>
      <c r="Z76" s="106">
        <f t="shared" si="20"/>
        <v>-0.82268039615966693</v>
      </c>
      <c r="AA76" s="108">
        <f t="shared" si="21"/>
        <v>0</v>
      </c>
      <c r="AB76" s="80">
        <f t="shared" si="22"/>
        <v>1.2765938400994492</v>
      </c>
      <c r="AZ76">
        <v>0.66275848483095356</v>
      </c>
      <c r="BA76">
        <v>0</v>
      </c>
      <c r="BB76">
        <v>1</v>
      </c>
      <c r="BC76" s="80">
        <f t="shared" si="26"/>
        <v>37</v>
      </c>
      <c r="BD76" s="80">
        <f t="shared" si="27"/>
        <v>33</v>
      </c>
      <c r="BE76" s="80">
        <f t="shared" si="23"/>
        <v>0.31481481481481477</v>
      </c>
      <c r="BF76" s="80">
        <f t="shared" si="24"/>
        <v>0.65625</v>
      </c>
      <c r="BG76" s="80">
        <f t="shared" si="25"/>
        <v>0</v>
      </c>
    </row>
    <row r="77" spans="1:59" ht="15.75" x14ac:dyDescent="0.5">
      <c r="A77" s="82">
        <v>75</v>
      </c>
      <c r="B77" s="84">
        <v>0.185</v>
      </c>
      <c r="C77" s="82">
        <v>166</v>
      </c>
      <c r="D77" s="82">
        <v>5</v>
      </c>
      <c r="E77" s="82">
        <v>29</v>
      </c>
      <c r="F77" s="82">
        <v>15</v>
      </c>
      <c r="G77" s="80">
        <v>1</v>
      </c>
      <c r="H77" s="30">
        <v>187</v>
      </c>
      <c r="I77" s="82">
        <v>0</v>
      </c>
      <c r="K77">
        <v>58</v>
      </c>
      <c r="L77">
        <v>0.40300000000000002</v>
      </c>
      <c r="M77">
        <v>157</v>
      </c>
      <c r="N77">
        <v>2</v>
      </c>
      <c r="O77">
        <v>35</v>
      </c>
      <c r="P77">
        <v>16</v>
      </c>
      <c r="Q77">
        <v>1</v>
      </c>
      <c r="R77">
        <v>180</v>
      </c>
      <c r="S77" s="106">
        <v>0</v>
      </c>
      <c r="T77" s="107">
        <v>1</v>
      </c>
      <c r="U77" s="108">
        <f t="shared" si="15"/>
        <v>1</v>
      </c>
      <c r="V77" s="80">
        <f t="shared" si="16"/>
        <v>0</v>
      </c>
      <c r="W77" s="80">
        <f t="shared" si="17"/>
        <v>0.54919004039450503</v>
      </c>
      <c r="X77" s="106">
        <f t="shared" si="18"/>
        <v>0.54919004039450503</v>
      </c>
      <c r="Y77" s="108">
        <f t="shared" si="19"/>
        <v>0.45080995960549497</v>
      </c>
      <c r="Z77" s="106">
        <f t="shared" si="20"/>
        <v>-0.79670940388067524</v>
      </c>
      <c r="AA77" s="108">
        <f t="shared" si="21"/>
        <v>0</v>
      </c>
      <c r="AB77" s="80">
        <f t="shared" si="22"/>
        <v>1.218229608048373</v>
      </c>
      <c r="AZ77">
        <v>0.66370176840544848</v>
      </c>
      <c r="BA77">
        <v>0</v>
      </c>
      <c r="BB77">
        <v>1</v>
      </c>
      <c r="BC77" s="80">
        <f t="shared" si="26"/>
        <v>37</v>
      </c>
      <c r="BD77" s="80">
        <f t="shared" si="27"/>
        <v>34</v>
      </c>
      <c r="BE77" s="80">
        <f t="shared" si="23"/>
        <v>0.31481481481481477</v>
      </c>
      <c r="BF77" s="80">
        <f t="shared" si="24"/>
        <v>0.64583333333333326</v>
      </c>
      <c r="BG77" s="80">
        <f t="shared" si="25"/>
        <v>0</v>
      </c>
    </row>
    <row r="78" spans="1:59" ht="15.75" x14ac:dyDescent="0.5">
      <c r="A78" s="82">
        <v>51</v>
      </c>
      <c r="B78" s="84">
        <v>0.63600000000000001</v>
      </c>
      <c r="C78" s="82">
        <v>118</v>
      </c>
      <c r="D78" s="82">
        <v>3</v>
      </c>
      <c r="E78" s="82">
        <v>32</v>
      </c>
      <c r="F78" s="82">
        <v>10</v>
      </c>
      <c r="G78" s="80">
        <v>1</v>
      </c>
      <c r="H78" s="30">
        <v>180</v>
      </c>
      <c r="I78" s="82">
        <v>1</v>
      </c>
      <c r="K78">
        <v>58</v>
      </c>
      <c r="L78">
        <v>0.44700000000000001</v>
      </c>
      <c r="M78">
        <v>20</v>
      </c>
      <c r="N78">
        <v>4</v>
      </c>
      <c r="O78">
        <v>43</v>
      </c>
      <c r="P78">
        <v>10</v>
      </c>
      <c r="Q78">
        <v>0</v>
      </c>
      <c r="R78">
        <v>184</v>
      </c>
      <c r="S78" s="106">
        <v>1</v>
      </c>
      <c r="T78" s="107">
        <v>0</v>
      </c>
      <c r="U78" s="108">
        <f t="shared" si="15"/>
        <v>1</v>
      </c>
      <c r="V78" s="80">
        <f t="shared" si="16"/>
        <v>1</v>
      </c>
      <c r="W78" s="80">
        <f t="shared" si="17"/>
        <v>0.75260227249776035</v>
      </c>
      <c r="X78" s="106">
        <f t="shared" si="18"/>
        <v>0.75260227249776035</v>
      </c>
      <c r="Y78" s="108">
        <f t="shared" si="19"/>
        <v>0.24739772750223965</v>
      </c>
      <c r="Z78" s="106">
        <f t="shared" si="20"/>
        <v>-0.28421838129804677</v>
      </c>
      <c r="AA78" s="108">
        <f t="shared" si="21"/>
        <v>100</v>
      </c>
      <c r="AB78" s="80">
        <f t="shared" si="22"/>
        <v>0.32872306733962975</v>
      </c>
      <c r="AZ78">
        <v>0.6707950607111417</v>
      </c>
      <c r="BA78">
        <v>0</v>
      </c>
      <c r="BB78">
        <v>1</v>
      </c>
      <c r="BC78" s="80">
        <f t="shared" si="26"/>
        <v>37</v>
      </c>
      <c r="BD78" s="80">
        <f t="shared" si="27"/>
        <v>35</v>
      </c>
      <c r="BE78" s="80">
        <f t="shared" si="23"/>
        <v>0.31481481481481477</v>
      </c>
      <c r="BF78" s="80">
        <f t="shared" si="24"/>
        <v>0.63541666666666674</v>
      </c>
      <c r="BG78" s="80">
        <f t="shared" si="25"/>
        <v>0</v>
      </c>
    </row>
    <row r="79" spans="1:59" ht="15.75" x14ac:dyDescent="0.5">
      <c r="A79" s="82">
        <v>51</v>
      </c>
      <c r="B79" s="84">
        <v>0.17199999999999999</v>
      </c>
      <c r="C79" s="82">
        <v>117</v>
      </c>
      <c r="D79" s="82">
        <v>5</v>
      </c>
      <c r="E79" s="82">
        <v>33</v>
      </c>
      <c r="F79" s="82">
        <v>11</v>
      </c>
      <c r="G79" s="80">
        <v>0</v>
      </c>
      <c r="H79" s="30">
        <v>184</v>
      </c>
      <c r="I79" s="82">
        <v>1</v>
      </c>
      <c r="K79">
        <v>58</v>
      </c>
      <c r="L79">
        <v>0.496</v>
      </c>
      <c r="M79">
        <v>100</v>
      </c>
      <c r="N79">
        <v>2</v>
      </c>
      <c r="O79">
        <v>42</v>
      </c>
      <c r="P79">
        <v>5</v>
      </c>
      <c r="Q79">
        <v>0</v>
      </c>
      <c r="R79">
        <v>165</v>
      </c>
      <c r="S79" s="106">
        <v>0</v>
      </c>
      <c r="T79" s="107">
        <v>1</v>
      </c>
      <c r="U79" s="108">
        <f t="shared" si="15"/>
        <v>1</v>
      </c>
      <c r="V79" s="80">
        <f t="shared" si="16"/>
        <v>0</v>
      </c>
      <c r="W79" s="80">
        <f t="shared" si="17"/>
        <v>0.45447657683503229</v>
      </c>
      <c r="X79" s="106">
        <f t="shared" si="18"/>
        <v>0.45447657683503229</v>
      </c>
      <c r="Y79" s="108">
        <f t="shared" si="19"/>
        <v>0.54552342316496771</v>
      </c>
      <c r="Z79" s="106">
        <f t="shared" si="20"/>
        <v>-0.60600953573999272</v>
      </c>
      <c r="AA79" s="108">
        <f t="shared" si="21"/>
        <v>100</v>
      </c>
      <c r="AB79" s="80">
        <f t="shared" si="22"/>
        <v>0.83310185692539429</v>
      </c>
      <c r="AZ79">
        <v>0.67228644180414543</v>
      </c>
      <c r="BA79">
        <v>0</v>
      </c>
      <c r="BB79">
        <v>1</v>
      </c>
      <c r="BC79" s="80">
        <f t="shared" si="26"/>
        <v>37</v>
      </c>
      <c r="BD79" s="80">
        <f t="shared" si="27"/>
        <v>36</v>
      </c>
      <c r="BE79" s="80">
        <f t="shared" si="23"/>
        <v>0.31481481481481477</v>
      </c>
      <c r="BF79" s="80">
        <f t="shared" si="24"/>
        <v>0.625</v>
      </c>
      <c r="BG79" s="80">
        <f t="shared" si="25"/>
        <v>1.1574074074074056E-2</v>
      </c>
    </row>
    <row r="80" spans="1:59" ht="15.75" x14ac:dyDescent="0.5">
      <c r="A80" s="82">
        <v>74</v>
      </c>
      <c r="B80" s="84">
        <v>4.3999999999999997E-2</v>
      </c>
      <c r="C80" s="82">
        <v>175</v>
      </c>
      <c r="D80" s="82">
        <v>3</v>
      </c>
      <c r="E80" s="82">
        <v>39</v>
      </c>
      <c r="F80" s="82">
        <v>7</v>
      </c>
      <c r="G80" s="80">
        <v>0</v>
      </c>
      <c r="H80" s="30">
        <v>187</v>
      </c>
      <c r="I80" s="82">
        <v>1</v>
      </c>
      <c r="K80">
        <v>58</v>
      </c>
      <c r="L80">
        <v>0.86399999999999999</v>
      </c>
      <c r="M80">
        <v>129</v>
      </c>
      <c r="N80">
        <v>4</v>
      </c>
      <c r="O80">
        <v>61</v>
      </c>
      <c r="P80">
        <v>8</v>
      </c>
      <c r="Q80">
        <v>0</v>
      </c>
      <c r="R80">
        <v>168</v>
      </c>
      <c r="S80" s="106">
        <v>1</v>
      </c>
      <c r="T80" s="107">
        <v>0</v>
      </c>
      <c r="U80" s="108">
        <f t="shared" si="15"/>
        <v>1</v>
      </c>
      <c r="V80" s="80">
        <f t="shared" si="16"/>
        <v>1</v>
      </c>
      <c r="W80" s="80">
        <f t="shared" si="17"/>
        <v>0.34431245810603817</v>
      </c>
      <c r="X80" s="106">
        <f t="shared" si="18"/>
        <v>0.34431245810603817</v>
      </c>
      <c r="Y80" s="108">
        <f t="shared" si="19"/>
        <v>0.65568754189396183</v>
      </c>
      <c r="Z80" s="106">
        <f t="shared" si="20"/>
        <v>-1.0662057254234494</v>
      </c>
      <c r="AA80" s="108">
        <f t="shared" si="21"/>
        <v>0</v>
      </c>
      <c r="AB80" s="80">
        <f t="shared" si="22"/>
        <v>1.9043387088016119</v>
      </c>
      <c r="AZ80">
        <v>0.67380353332062581</v>
      </c>
      <c r="BA80">
        <v>1</v>
      </c>
      <c r="BB80">
        <v>0</v>
      </c>
      <c r="BC80" s="80">
        <f t="shared" si="26"/>
        <v>38</v>
      </c>
      <c r="BD80" s="80">
        <f t="shared" si="27"/>
        <v>36</v>
      </c>
      <c r="BE80" s="80">
        <f t="shared" si="23"/>
        <v>0.29629629629629628</v>
      </c>
      <c r="BF80" s="80">
        <f t="shared" si="24"/>
        <v>0.625</v>
      </c>
      <c r="BG80" s="80">
        <f t="shared" si="25"/>
        <v>0</v>
      </c>
    </row>
    <row r="81" spans="1:59" ht="15.75" x14ac:dyDescent="0.5">
      <c r="A81" s="82">
        <v>50</v>
      </c>
      <c r="B81" s="84">
        <v>1.5449999999999999</v>
      </c>
      <c r="C81" s="82">
        <v>102</v>
      </c>
      <c r="D81" s="82">
        <v>3</v>
      </c>
      <c r="E81" s="82">
        <v>41</v>
      </c>
      <c r="F81" s="82">
        <v>10</v>
      </c>
      <c r="G81" s="80">
        <v>1</v>
      </c>
      <c r="H81" s="30">
        <v>169</v>
      </c>
      <c r="I81" s="82">
        <v>1</v>
      </c>
      <c r="K81">
        <v>58</v>
      </c>
      <c r="L81">
        <v>1.3360000000000001</v>
      </c>
      <c r="M81">
        <v>150</v>
      </c>
      <c r="N81">
        <v>2</v>
      </c>
      <c r="O81">
        <v>38</v>
      </c>
      <c r="P81">
        <v>9</v>
      </c>
      <c r="Q81">
        <v>1</v>
      </c>
      <c r="R81">
        <v>183</v>
      </c>
      <c r="S81" s="106">
        <v>0</v>
      </c>
      <c r="T81" s="107">
        <v>1</v>
      </c>
      <c r="U81" s="108">
        <f t="shared" si="15"/>
        <v>1</v>
      </c>
      <c r="V81" s="80">
        <f t="shared" si="16"/>
        <v>0</v>
      </c>
      <c r="W81" s="80">
        <f t="shared" si="17"/>
        <v>0.44502055390082484</v>
      </c>
      <c r="X81" s="106">
        <f t="shared" si="18"/>
        <v>0.44502055390082484</v>
      </c>
      <c r="Y81" s="108">
        <f t="shared" si="19"/>
        <v>0.55497944609917516</v>
      </c>
      <c r="Z81" s="106">
        <f t="shared" si="20"/>
        <v>-0.5888241999770204</v>
      </c>
      <c r="AA81" s="108">
        <f t="shared" si="21"/>
        <v>100</v>
      </c>
      <c r="AB81" s="80">
        <f t="shared" si="22"/>
        <v>0.80186853230110333</v>
      </c>
      <c r="AZ81">
        <v>0.6757733226241559</v>
      </c>
      <c r="BA81">
        <v>0</v>
      </c>
      <c r="BB81">
        <v>1</v>
      </c>
      <c r="BC81" s="80">
        <f t="shared" si="26"/>
        <v>38</v>
      </c>
      <c r="BD81" s="80">
        <f t="shared" si="27"/>
        <v>37</v>
      </c>
      <c r="BE81" s="80">
        <f t="shared" si="23"/>
        <v>0.29629629629629628</v>
      </c>
      <c r="BF81" s="80">
        <f t="shared" si="24"/>
        <v>0.61458333333333326</v>
      </c>
      <c r="BG81" s="80">
        <f t="shared" si="25"/>
        <v>1.1381172839506154E-2</v>
      </c>
    </row>
    <row r="82" spans="1:59" ht="15.75" x14ac:dyDescent="0.5">
      <c r="A82" s="82">
        <v>70</v>
      </c>
      <c r="B82" s="84">
        <v>0.29099999999999998</v>
      </c>
      <c r="C82" s="82">
        <v>182</v>
      </c>
      <c r="D82" s="82">
        <v>3</v>
      </c>
      <c r="E82" s="82">
        <v>31</v>
      </c>
      <c r="F82" s="82">
        <v>6</v>
      </c>
      <c r="G82" s="80">
        <v>1</v>
      </c>
      <c r="H82" s="30">
        <v>173</v>
      </c>
      <c r="I82" s="82">
        <v>1</v>
      </c>
      <c r="K82">
        <v>58</v>
      </c>
      <c r="L82">
        <v>1.623</v>
      </c>
      <c r="M82">
        <v>209</v>
      </c>
      <c r="N82">
        <v>1</v>
      </c>
      <c r="O82">
        <v>45</v>
      </c>
      <c r="P82">
        <v>10</v>
      </c>
      <c r="Q82">
        <v>1</v>
      </c>
      <c r="R82">
        <v>187</v>
      </c>
      <c r="S82" s="106">
        <v>0</v>
      </c>
      <c r="T82" s="107">
        <v>1</v>
      </c>
      <c r="U82" s="108">
        <f t="shared" si="15"/>
        <v>1</v>
      </c>
      <c r="V82" s="80">
        <f t="shared" si="16"/>
        <v>0</v>
      </c>
      <c r="W82" s="80">
        <f t="shared" si="17"/>
        <v>0.28469555370828553</v>
      </c>
      <c r="X82" s="106">
        <f t="shared" si="18"/>
        <v>0.28469555370828553</v>
      </c>
      <c r="Y82" s="108">
        <f t="shared" si="19"/>
        <v>0.71530444629171441</v>
      </c>
      <c r="Z82" s="106">
        <f t="shared" si="20"/>
        <v>-0.33504702790541191</v>
      </c>
      <c r="AA82" s="108">
        <f t="shared" si="21"/>
        <v>100</v>
      </c>
      <c r="AB82" s="80">
        <f t="shared" si="22"/>
        <v>0.39800612897655807</v>
      </c>
      <c r="AZ82">
        <v>0.67590043887433371</v>
      </c>
      <c r="BA82">
        <v>1</v>
      </c>
      <c r="BB82">
        <v>0</v>
      </c>
      <c r="BC82" s="80">
        <f t="shared" si="26"/>
        <v>39</v>
      </c>
      <c r="BD82" s="80">
        <f t="shared" si="27"/>
        <v>37</v>
      </c>
      <c r="BE82" s="80">
        <f t="shared" si="23"/>
        <v>0.27777777777777779</v>
      </c>
      <c r="BF82" s="80">
        <f t="shared" si="24"/>
        <v>0.61458333333333326</v>
      </c>
      <c r="BG82" s="80">
        <f t="shared" si="25"/>
        <v>1.1381172839506154E-2</v>
      </c>
    </row>
    <row r="83" spans="1:59" ht="15.75" x14ac:dyDescent="0.5">
      <c r="A83" s="82">
        <v>66</v>
      </c>
      <c r="B83" s="84">
        <v>9.1999999999999998E-2</v>
      </c>
      <c r="C83" s="82">
        <v>230</v>
      </c>
      <c r="D83" s="82">
        <v>4</v>
      </c>
      <c r="E83" s="82">
        <v>43</v>
      </c>
      <c r="F83" s="82">
        <v>12</v>
      </c>
      <c r="G83" s="80">
        <v>0</v>
      </c>
      <c r="H83" s="30">
        <v>174</v>
      </c>
      <c r="I83" s="82">
        <v>0</v>
      </c>
      <c r="K83">
        <v>59</v>
      </c>
      <c r="L83">
        <v>0.7</v>
      </c>
      <c r="M83">
        <v>214</v>
      </c>
      <c r="N83">
        <v>2</v>
      </c>
      <c r="O83">
        <v>41</v>
      </c>
      <c r="P83">
        <v>4</v>
      </c>
      <c r="Q83">
        <v>0</v>
      </c>
      <c r="R83">
        <v>182</v>
      </c>
      <c r="S83" s="106">
        <v>1</v>
      </c>
      <c r="T83" s="107">
        <v>0</v>
      </c>
      <c r="U83" s="108">
        <f t="shared" si="15"/>
        <v>1</v>
      </c>
      <c r="V83" s="80">
        <f t="shared" si="16"/>
        <v>1</v>
      </c>
      <c r="W83" s="80">
        <f t="shared" si="17"/>
        <v>0.52441158582144465</v>
      </c>
      <c r="X83" s="106">
        <f t="shared" si="18"/>
        <v>0.52441158582144465</v>
      </c>
      <c r="Y83" s="108">
        <f t="shared" si="19"/>
        <v>0.47558841417855535</v>
      </c>
      <c r="Z83" s="106">
        <f t="shared" si="20"/>
        <v>-0.64547843385563386</v>
      </c>
      <c r="AA83" s="108">
        <f t="shared" si="21"/>
        <v>100</v>
      </c>
      <c r="AB83" s="80">
        <f t="shared" si="22"/>
        <v>0.90689913616913698</v>
      </c>
      <c r="AZ83">
        <v>0.67614201632774584</v>
      </c>
      <c r="BA83">
        <v>1</v>
      </c>
      <c r="BB83">
        <v>0</v>
      </c>
      <c r="BC83" s="80">
        <f t="shared" si="26"/>
        <v>40</v>
      </c>
      <c r="BD83" s="80">
        <f t="shared" si="27"/>
        <v>37</v>
      </c>
      <c r="BE83" s="80">
        <f t="shared" si="23"/>
        <v>0.2592592592592593</v>
      </c>
      <c r="BF83" s="80">
        <f t="shared" si="24"/>
        <v>0.61458333333333326</v>
      </c>
      <c r="BG83" s="80">
        <f t="shared" si="25"/>
        <v>0</v>
      </c>
    </row>
    <row r="84" spans="1:59" ht="15.75" x14ac:dyDescent="0.5">
      <c r="A84" s="82">
        <v>43</v>
      </c>
      <c r="B84" s="84">
        <v>0.48</v>
      </c>
      <c r="C84" s="82">
        <v>59</v>
      </c>
      <c r="D84" s="82">
        <v>3</v>
      </c>
      <c r="E84" s="82">
        <v>30</v>
      </c>
      <c r="F84" s="82">
        <v>4</v>
      </c>
      <c r="G84" s="80">
        <v>0</v>
      </c>
      <c r="H84" s="30">
        <v>175</v>
      </c>
      <c r="I84" s="82">
        <v>0</v>
      </c>
      <c r="K84">
        <v>59</v>
      </c>
      <c r="L84">
        <v>1.159</v>
      </c>
      <c r="M84">
        <v>196</v>
      </c>
      <c r="N84">
        <v>1</v>
      </c>
      <c r="O84">
        <v>43</v>
      </c>
      <c r="P84">
        <v>15</v>
      </c>
      <c r="Q84">
        <v>0</v>
      </c>
      <c r="R84">
        <v>184</v>
      </c>
      <c r="S84" s="106">
        <v>1</v>
      </c>
      <c r="T84" s="107">
        <v>0</v>
      </c>
      <c r="U84" s="108">
        <f t="shared" si="15"/>
        <v>1</v>
      </c>
      <c r="V84" s="80">
        <f t="shared" si="16"/>
        <v>1</v>
      </c>
      <c r="W84" s="80">
        <f t="shared" si="17"/>
        <v>0.73394864905282731</v>
      </c>
      <c r="X84" s="106">
        <f t="shared" si="18"/>
        <v>0.73394864905282731</v>
      </c>
      <c r="Y84" s="108">
        <f t="shared" si="19"/>
        <v>0.26605135094717269</v>
      </c>
      <c r="Z84" s="106">
        <f t="shared" si="20"/>
        <v>-0.30931621323345709</v>
      </c>
      <c r="AA84" s="108">
        <f t="shared" si="21"/>
        <v>100</v>
      </c>
      <c r="AB84" s="80">
        <f t="shared" si="22"/>
        <v>0.36249314075380656</v>
      </c>
      <c r="AZ84">
        <v>0.68763654148001907</v>
      </c>
      <c r="BA84">
        <v>0</v>
      </c>
      <c r="BB84">
        <v>1</v>
      </c>
      <c r="BC84" s="80">
        <f t="shared" si="26"/>
        <v>40</v>
      </c>
      <c r="BD84" s="80">
        <f t="shared" si="27"/>
        <v>38</v>
      </c>
      <c r="BE84" s="80">
        <f t="shared" si="23"/>
        <v>0.2592592592592593</v>
      </c>
      <c r="BF84" s="80">
        <f t="shared" si="24"/>
        <v>0.60416666666666674</v>
      </c>
      <c r="BG84" s="80">
        <f t="shared" si="25"/>
        <v>0</v>
      </c>
    </row>
    <row r="85" spans="1:59" ht="15.75" x14ac:dyDescent="0.5">
      <c r="A85" s="82">
        <v>49</v>
      </c>
      <c r="B85" s="84">
        <v>0.98299999999999998</v>
      </c>
      <c r="C85" s="82">
        <v>71</v>
      </c>
      <c r="D85" s="82">
        <v>4</v>
      </c>
      <c r="E85" s="82">
        <v>39</v>
      </c>
      <c r="F85" s="82">
        <v>7</v>
      </c>
      <c r="G85" s="80">
        <v>0</v>
      </c>
      <c r="H85" s="30">
        <v>180</v>
      </c>
      <c r="I85" s="82">
        <v>1</v>
      </c>
      <c r="K85">
        <v>60</v>
      </c>
      <c r="L85">
        <v>3.2000000000000001E-2</v>
      </c>
      <c r="M85">
        <v>102</v>
      </c>
      <c r="N85">
        <v>5</v>
      </c>
      <c r="O85">
        <v>35</v>
      </c>
      <c r="P85">
        <v>8</v>
      </c>
      <c r="Q85">
        <v>0</v>
      </c>
      <c r="R85">
        <v>185</v>
      </c>
      <c r="S85" s="106">
        <v>1</v>
      </c>
      <c r="T85" s="107">
        <v>0</v>
      </c>
      <c r="U85" s="108">
        <f t="shared" si="15"/>
        <v>1</v>
      </c>
      <c r="V85" s="80">
        <f t="shared" si="16"/>
        <v>1</v>
      </c>
      <c r="W85" s="80">
        <f t="shared" si="17"/>
        <v>0.86117431727931804</v>
      </c>
      <c r="X85" s="106">
        <f t="shared" si="18"/>
        <v>0.86117431727931804</v>
      </c>
      <c r="Y85" s="108">
        <f t="shared" si="19"/>
        <v>0.13882568272068196</v>
      </c>
      <c r="Z85" s="106">
        <f t="shared" si="20"/>
        <v>-0.14945833595319805</v>
      </c>
      <c r="AA85" s="108">
        <f t="shared" si="21"/>
        <v>100</v>
      </c>
      <c r="AB85" s="80">
        <f t="shared" si="22"/>
        <v>0.16120508930093241</v>
      </c>
      <c r="AZ85">
        <v>0.69251914245207657</v>
      </c>
      <c r="BA85">
        <v>0</v>
      </c>
      <c r="BB85">
        <v>1</v>
      </c>
      <c r="BC85" s="80">
        <f t="shared" si="26"/>
        <v>40</v>
      </c>
      <c r="BD85" s="80">
        <f t="shared" si="27"/>
        <v>39</v>
      </c>
      <c r="BE85" s="80">
        <f t="shared" si="23"/>
        <v>0.2592592592592593</v>
      </c>
      <c r="BF85" s="80">
        <f t="shared" si="24"/>
        <v>0.59375</v>
      </c>
      <c r="BG85" s="80">
        <f t="shared" si="25"/>
        <v>1.0995370370370419E-2</v>
      </c>
    </row>
    <row r="86" spans="1:59" ht="15.75" x14ac:dyDescent="0.5">
      <c r="A86" s="82">
        <v>49</v>
      </c>
      <c r="B86" s="84">
        <v>1.881</v>
      </c>
      <c r="C86" s="82">
        <v>46</v>
      </c>
      <c r="D86" s="82">
        <v>1</v>
      </c>
      <c r="E86" s="82">
        <v>46</v>
      </c>
      <c r="F86" s="82">
        <v>9</v>
      </c>
      <c r="G86" s="80">
        <v>0</v>
      </c>
      <c r="H86" s="30">
        <v>194</v>
      </c>
      <c r="I86" s="82">
        <v>0</v>
      </c>
      <c r="K86">
        <v>60</v>
      </c>
      <c r="L86">
        <v>0.71199999999999997</v>
      </c>
      <c r="M86">
        <v>171</v>
      </c>
      <c r="N86">
        <v>3</v>
      </c>
      <c r="O86">
        <v>33</v>
      </c>
      <c r="P86">
        <v>12</v>
      </c>
      <c r="Q86">
        <v>1</v>
      </c>
      <c r="R86">
        <v>178</v>
      </c>
      <c r="S86" s="106">
        <v>1</v>
      </c>
      <c r="T86" s="107">
        <v>0</v>
      </c>
      <c r="U86" s="108">
        <f t="shared" si="15"/>
        <v>1</v>
      </c>
      <c r="V86" s="80">
        <f t="shared" si="16"/>
        <v>1</v>
      </c>
      <c r="W86" s="80">
        <f t="shared" si="17"/>
        <v>0.63857798990401005</v>
      </c>
      <c r="X86" s="106">
        <f t="shared" si="18"/>
        <v>0.63857798990401005</v>
      </c>
      <c r="Y86" s="108">
        <f t="shared" si="19"/>
        <v>0.36142201009598995</v>
      </c>
      <c r="Z86" s="106">
        <f t="shared" si="20"/>
        <v>-0.44851146546515808</v>
      </c>
      <c r="AA86" s="108">
        <f t="shared" si="21"/>
        <v>100</v>
      </c>
      <c r="AB86" s="80">
        <f t="shared" si="22"/>
        <v>0.56597943526102157</v>
      </c>
      <c r="AZ86">
        <v>0.69393480836454613</v>
      </c>
      <c r="BA86">
        <v>1</v>
      </c>
      <c r="BB86">
        <v>0</v>
      </c>
      <c r="BC86" s="80">
        <f t="shared" si="26"/>
        <v>41</v>
      </c>
      <c r="BD86" s="80">
        <f t="shared" si="27"/>
        <v>39</v>
      </c>
      <c r="BE86" s="80">
        <f t="shared" si="23"/>
        <v>0.2407407407407407</v>
      </c>
      <c r="BF86" s="80">
        <f t="shared" si="24"/>
        <v>0.59375</v>
      </c>
      <c r="BG86" s="80">
        <f t="shared" si="25"/>
        <v>0</v>
      </c>
    </row>
    <row r="87" spans="1:59" ht="15.75" x14ac:dyDescent="0.5">
      <c r="A87" s="82">
        <v>46</v>
      </c>
      <c r="B87" s="84">
        <v>2.6259999999999999</v>
      </c>
      <c r="C87" s="82">
        <v>43</v>
      </c>
      <c r="D87" s="82">
        <v>2</v>
      </c>
      <c r="E87" s="82">
        <v>50</v>
      </c>
      <c r="F87" s="82">
        <v>4</v>
      </c>
      <c r="G87" s="80">
        <v>0</v>
      </c>
      <c r="H87" s="30">
        <v>180</v>
      </c>
      <c r="I87" s="82">
        <v>0</v>
      </c>
      <c r="K87">
        <v>60</v>
      </c>
      <c r="L87">
        <v>0.81299999999999994</v>
      </c>
      <c r="M87">
        <v>101</v>
      </c>
      <c r="N87">
        <v>3</v>
      </c>
      <c r="O87">
        <v>44</v>
      </c>
      <c r="P87">
        <v>8</v>
      </c>
      <c r="Q87">
        <v>0</v>
      </c>
      <c r="R87">
        <v>177</v>
      </c>
      <c r="S87" s="106">
        <v>1</v>
      </c>
      <c r="T87" s="107">
        <v>0</v>
      </c>
      <c r="U87" s="108">
        <f t="shared" si="15"/>
        <v>1</v>
      </c>
      <c r="V87" s="80">
        <f t="shared" si="16"/>
        <v>1</v>
      </c>
      <c r="W87" s="80">
        <f t="shared" si="17"/>
        <v>0.66370176840544848</v>
      </c>
      <c r="X87" s="106">
        <f t="shared" si="18"/>
        <v>0.66370176840544848</v>
      </c>
      <c r="Y87" s="108">
        <f t="shared" si="19"/>
        <v>0.33629823159455152</v>
      </c>
      <c r="Z87" s="106">
        <f t="shared" si="20"/>
        <v>-0.40992237436876527</v>
      </c>
      <c r="AA87" s="108">
        <f t="shared" si="21"/>
        <v>100</v>
      </c>
      <c r="AB87" s="80">
        <f t="shared" si="22"/>
        <v>0.50670082197085609</v>
      </c>
      <c r="AZ87">
        <v>0.70007230897798889</v>
      </c>
      <c r="BA87">
        <v>0</v>
      </c>
      <c r="BB87">
        <v>1</v>
      </c>
      <c r="BC87" s="80">
        <f t="shared" si="26"/>
        <v>41</v>
      </c>
      <c r="BD87" s="80">
        <f t="shared" si="27"/>
        <v>40</v>
      </c>
      <c r="BE87" s="80">
        <f t="shared" si="23"/>
        <v>0.2407407407407407</v>
      </c>
      <c r="BF87" s="80">
        <f t="shared" si="24"/>
        <v>0.58333333333333326</v>
      </c>
      <c r="BG87" s="80">
        <f t="shared" si="25"/>
        <v>0</v>
      </c>
    </row>
    <row r="88" spans="1:59" ht="15.75" x14ac:dyDescent="0.5">
      <c r="A88" s="82">
        <v>53</v>
      </c>
      <c r="B88" s="84">
        <v>0.56799999999999995</v>
      </c>
      <c r="C88" s="82">
        <v>125</v>
      </c>
      <c r="D88" s="82">
        <v>3</v>
      </c>
      <c r="E88" s="82">
        <v>44</v>
      </c>
      <c r="F88" s="82">
        <v>8</v>
      </c>
      <c r="G88" s="80">
        <v>0</v>
      </c>
      <c r="H88" s="30">
        <v>167</v>
      </c>
      <c r="I88" s="82">
        <v>0</v>
      </c>
      <c r="K88">
        <v>60</v>
      </c>
      <c r="L88">
        <v>0.93700000000000006</v>
      </c>
      <c r="M88">
        <v>211</v>
      </c>
      <c r="N88">
        <v>3</v>
      </c>
      <c r="O88">
        <v>59</v>
      </c>
      <c r="P88">
        <v>15</v>
      </c>
      <c r="Q88">
        <v>0</v>
      </c>
      <c r="R88">
        <v>171</v>
      </c>
      <c r="S88" s="106">
        <v>1</v>
      </c>
      <c r="T88" s="107">
        <v>0</v>
      </c>
      <c r="U88" s="108">
        <f t="shared" si="15"/>
        <v>1</v>
      </c>
      <c r="V88" s="80">
        <f t="shared" si="16"/>
        <v>1</v>
      </c>
      <c r="W88" s="80">
        <f t="shared" si="17"/>
        <v>0.51372541631918278</v>
      </c>
      <c r="X88" s="106">
        <f t="shared" si="18"/>
        <v>0.51372541631918278</v>
      </c>
      <c r="Y88" s="108">
        <f t="shared" si="19"/>
        <v>0.48627458368081722</v>
      </c>
      <c r="Z88" s="106">
        <f t="shared" si="20"/>
        <v>-0.6660663657634559</v>
      </c>
      <c r="AA88" s="108">
        <f t="shared" si="21"/>
        <v>100</v>
      </c>
      <c r="AB88" s="80">
        <f t="shared" si="22"/>
        <v>0.94656516542426616</v>
      </c>
      <c r="AZ88">
        <v>0.70574907092309014</v>
      </c>
      <c r="BA88">
        <v>0</v>
      </c>
      <c r="BB88">
        <v>1</v>
      </c>
      <c r="BC88" s="80">
        <f t="shared" si="26"/>
        <v>41</v>
      </c>
      <c r="BD88" s="80">
        <f t="shared" si="27"/>
        <v>41</v>
      </c>
      <c r="BE88" s="80">
        <f t="shared" si="23"/>
        <v>0.2407407407407407</v>
      </c>
      <c r="BF88" s="80">
        <f t="shared" si="24"/>
        <v>0.57291666666666674</v>
      </c>
      <c r="BG88" s="80">
        <f t="shared" si="25"/>
        <v>0</v>
      </c>
    </row>
    <row r="89" spans="1:59" ht="15.75" x14ac:dyDescent="0.5">
      <c r="A89" s="82">
        <v>62</v>
      </c>
      <c r="B89" s="84">
        <v>0.879</v>
      </c>
      <c r="C89" s="82">
        <v>118</v>
      </c>
      <c r="D89" s="82">
        <v>3</v>
      </c>
      <c r="E89" s="82">
        <v>31</v>
      </c>
      <c r="F89" s="82">
        <v>10</v>
      </c>
      <c r="G89" s="80">
        <v>1</v>
      </c>
      <c r="H89" s="30">
        <v>180</v>
      </c>
      <c r="I89" s="82">
        <v>0</v>
      </c>
      <c r="K89">
        <v>60</v>
      </c>
      <c r="L89">
        <v>1.0720000000000001</v>
      </c>
      <c r="M89">
        <v>178</v>
      </c>
      <c r="N89">
        <v>2</v>
      </c>
      <c r="O89">
        <v>38</v>
      </c>
      <c r="P89">
        <v>13</v>
      </c>
      <c r="Q89">
        <v>1</v>
      </c>
      <c r="R89">
        <v>183</v>
      </c>
      <c r="S89" s="106">
        <v>1</v>
      </c>
      <c r="T89" s="107">
        <v>0</v>
      </c>
      <c r="U89" s="108">
        <f t="shared" si="15"/>
        <v>1</v>
      </c>
      <c r="V89" s="80">
        <f t="shared" si="16"/>
        <v>1</v>
      </c>
      <c r="W89" s="80">
        <f t="shared" si="17"/>
        <v>0.52745477567448984</v>
      </c>
      <c r="X89" s="106">
        <f t="shared" si="18"/>
        <v>0.52745477567448984</v>
      </c>
      <c r="Y89" s="108">
        <f t="shared" si="19"/>
        <v>0.47254522432551016</v>
      </c>
      <c r="Z89" s="106">
        <f t="shared" si="20"/>
        <v>-0.63969215062572915</v>
      </c>
      <c r="AA89" s="108">
        <f t="shared" si="21"/>
        <v>100</v>
      </c>
      <c r="AB89" s="80">
        <f t="shared" si="22"/>
        <v>0.8958971387096395</v>
      </c>
      <c r="AZ89">
        <v>0.70932056712290936</v>
      </c>
      <c r="BA89">
        <v>0</v>
      </c>
      <c r="BB89">
        <v>1</v>
      </c>
      <c r="BC89" s="80">
        <f t="shared" si="26"/>
        <v>41</v>
      </c>
      <c r="BD89" s="80">
        <f t="shared" si="27"/>
        <v>42</v>
      </c>
      <c r="BE89" s="80">
        <f t="shared" si="23"/>
        <v>0.2407407407407407</v>
      </c>
      <c r="BF89" s="80">
        <f t="shared" si="24"/>
        <v>0.5625</v>
      </c>
      <c r="BG89" s="80">
        <f t="shared" si="25"/>
        <v>0</v>
      </c>
    </row>
    <row r="90" spans="1:59" ht="15.75" x14ac:dyDescent="0.5">
      <c r="A90" s="82">
        <v>51</v>
      </c>
      <c r="B90" s="84">
        <v>1.083</v>
      </c>
      <c r="C90" s="82">
        <v>101</v>
      </c>
      <c r="D90" s="82">
        <v>2</v>
      </c>
      <c r="E90" s="82">
        <v>53</v>
      </c>
      <c r="F90" s="82">
        <v>7</v>
      </c>
      <c r="G90" s="80">
        <v>0</v>
      </c>
      <c r="H90" s="30">
        <v>167</v>
      </c>
      <c r="I90" s="82">
        <v>0</v>
      </c>
      <c r="K90">
        <v>60</v>
      </c>
      <c r="L90">
        <v>1.8</v>
      </c>
      <c r="M90">
        <v>212</v>
      </c>
      <c r="N90">
        <v>2</v>
      </c>
      <c r="O90">
        <v>39</v>
      </c>
      <c r="P90">
        <v>9</v>
      </c>
      <c r="Q90">
        <v>0</v>
      </c>
      <c r="R90">
        <v>171</v>
      </c>
      <c r="S90" s="106">
        <v>1</v>
      </c>
      <c r="T90" s="107">
        <v>0</v>
      </c>
      <c r="U90" s="108">
        <f t="shared" si="15"/>
        <v>1</v>
      </c>
      <c r="V90" s="80">
        <f t="shared" si="16"/>
        <v>1</v>
      </c>
      <c r="W90" s="80">
        <f t="shared" si="17"/>
        <v>0.80848824338068614</v>
      </c>
      <c r="X90" s="106">
        <f t="shared" si="18"/>
        <v>0.80848824338068614</v>
      </c>
      <c r="Y90" s="108">
        <f t="shared" si="19"/>
        <v>0.19151175661931386</v>
      </c>
      <c r="Z90" s="106">
        <f t="shared" si="20"/>
        <v>-0.21258914134381632</v>
      </c>
      <c r="AA90" s="108">
        <f t="shared" si="21"/>
        <v>100</v>
      </c>
      <c r="AB90" s="80">
        <f t="shared" si="22"/>
        <v>0.23687636547256297</v>
      </c>
      <c r="AZ90">
        <v>0.70949574388121373</v>
      </c>
      <c r="BA90">
        <v>0</v>
      </c>
      <c r="BB90">
        <v>1</v>
      </c>
      <c r="BC90" s="80">
        <f t="shared" si="26"/>
        <v>41</v>
      </c>
      <c r="BD90" s="80">
        <f t="shared" si="27"/>
        <v>43</v>
      </c>
      <c r="BE90" s="80">
        <f t="shared" si="23"/>
        <v>0.2407407407407407</v>
      </c>
      <c r="BF90" s="80">
        <f t="shared" si="24"/>
        <v>0.55208333333333326</v>
      </c>
      <c r="BG90" s="80">
        <f t="shared" si="25"/>
        <v>1.0223765432098748E-2</v>
      </c>
    </row>
    <row r="91" spans="1:59" ht="15.75" x14ac:dyDescent="0.5">
      <c r="A91" s="82">
        <v>70</v>
      </c>
      <c r="B91" s="84">
        <v>0.82799999999999996</v>
      </c>
      <c r="C91" s="82">
        <v>213</v>
      </c>
      <c r="D91" s="82">
        <v>3</v>
      </c>
      <c r="E91" s="82">
        <v>37</v>
      </c>
      <c r="F91" s="82">
        <v>15</v>
      </c>
      <c r="G91" s="80">
        <v>1</v>
      </c>
      <c r="H91" s="30">
        <v>176</v>
      </c>
      <c r="I91" s="82">
        <v>1</v>
      </c>
      <c r="K91">
        <v>61</v>
      </c>
      <c r="L91">
        <v>0.66200000000000003</v>
      </c>
      <c r="M91">
        <v>124</v>
      </c>
      <c r="N91">
        <v>2</v>
      </c>
      <c r="O91">
        <v>52</v>
      </c>
      <c r="P91">
        <v>15</v>
      </c>
      <c r="Q91">
        <v>0</v>
      </c>
      <c r="R91">
        <v>191</v>
      </c>
      <c r="S91" s="106">
        <v>1</v>
      </c>
      <c r="T91" s="107">
        <v>0</v>
      </c>
      <c r="U91" s="108">
        <f t="shared" si="15"/>
        <v>1</v>
      </c>
      <c r="V91" s="80">
        <f t="shared" si="16"/>
        <v>1</v>
      </c>
      <c r="W91" s="80">
        <f t="shared" si="17"/>
        <v>0.59157456652235063</v>
      </c>
      <c r="X91" s="106">
        <f t="shared" si="18"/>
        <v>0.59157456652235063</v>
      </c>
      <c r="Y91" s="108">
        <f t="shared" si="19"/>
        <v>0.40842543347764937</v>
      </c>
      <c r="Z91" s="106">
        <f t="shared" si="20"/>
        <v>-0.5249675400730961</v>
      </c>
      <c r="AA91" s="108">
        <f t="shared" si="21"/>
        <v>100</v>
      </c>
      <c r="AB91" s="80">
        <f t="shared" si="22"/>
        <v>0.6904039770990027</v>
      </c>
      <c r="AZ91">
        <v>0.71028901964077729</v>
      </c>
      <c r="BA91">
        <v>1</v>
      </c>
      <c r="BB91">
        <v>0</v>
      </c>
      <c r="BC91" s="80">
        <f t="shared" si="26"/>
        <v>42</v>
      </c>
      <c r="BD91" s="80">
        <f t="shared" si="27"/>
        <v>43</v>
      </c>
      <c r="BE91" s="80">
        <f t="shared" si="23"/>
        <v>0.22222222222222221</v>
      </c>
      <c r="BF91" s="80">
        <f t="shared" si="24"/>
        <v>0.55208333333333326</v>
      </c>
      <c r="BG91" s="80">
        <f t="shared" si="25"/>
        <v>0</v>
      </c>
    </row>
    <row r="92" spans="1:59" ht="15.75" x14ac:dyDescent="0.5">
      <c r="A92" s="82">
        <v>56</v>
      </c>
      <c r="B92" s="84">
        <v>1.56</v>
      </c>
      <c r="C92" s="82">
        <v>115</v>
      </c>
      <c r="D92" s="82">
        <v>5</v>
      </c>
      <c r="E92" s="82">
        <v>46</v>
      </c>
      <c r="F92" s="82">
        <v>1</v>
      </c>
      <c r="G92" s="80">
        <v>0</v>
      </c>
      <c r="H92" s="30">
        <v>166</v>
      </c>
      <c r="I92" s="82">
        <v>1</v>
      </c>
      <c r="K92">
        <v>61</v>
      </c>
      <c r="L92">
        <v>0.96</v>
      </c>
      <c r="M92">
        <v>213</v>
      </c>
      <c r="N92">
        <v>2</v>
      </c>
      <c r="O92">
        <v>30</v>
      </c>
      <c r="P92">
        <v>10</v>
      </c>
      <c r="Q92">
        <v>1</v>
      </c>
      <c r="R92">
        <v>173</v>
      </c>
      <c r="S92" s="106">
        <v>1</v>
      </c>
      <c r="T92" s="107">
        <v>0</v>
      </c>
      <c r="U92" s="108">
        <f t="shared" si="15"/>
        <v>1</v>
      </c>
      <c r="V92" s="80">
        <f t="shared" si="16"/>
        <v>1</v>
      </c>
      <c r="W92" s="80">
        <f t="shared" si="17"/>
        <v>0.60265166685407512</v>
      </c>
      <c r="X92" s="106">
        <f t="shared" si="18"/>
        <v>0.60265166685407512</v>
      </c>
      <c r="Y92" s="108">
        <f t="shared" si="19"/>
        <v>0.39734833314592488</v>
      </c>
      <c r="Z92" s="106">
        <f t="shared" si="20"/>
        <v>-0.50641591607742864</v>
      </c>
      <c r="AA92" s="108">
        <f t="shared" si="21"/>
        <v>100</v>
      </c>
      <c r="AB92" s="80">
        <f t="shared" si="22"/>
        <v>0.65933333466102906</v>
      </c>
      <c r="AZ92">
        <v>0.71210907996780992</v>
      </c>
      <c r="BA92">
        <v>0</v>
      </c>
      <c r="BB92">
        <v>1</v>
      </c>
      <c r="BC92" s="80">
        <f t="shared" si="26"/>
        <v>42</v>
      </c>
      <c r="BD92" s="80">
        <f t="shared" si="27"/>
        <v>44</v>
      </c>
      <c r="BE92" s="80">
        <f t="shared" si="23"/>
        <v>0.22222222222222221</v>
      </c>
      <c r="BF92" s="80">
        <f t="shared" si="24"/>
        <v>0.54166666666666674</v>
      </c>
      <c r="BG92" s="80">
        <f t="shared" si="25"/>
        <v>0</v>
      </c>
    </row>
    <row r="93" spans="1:59" ht="15.75" x14ac:dyDescent="0.5">
      <c r="A93" s="82">
        <v>42</v>
      </c>
      <c r="B93" s="84">
        <v>1.4279999999999999</v>
      </c>
      <c r="C93" s="82">
        <v>121</v>
      </c>
      <c r="D93" s="82">
        <v>4</v>
      </c>
      <c r="E93" s="82">
        <v>45</v>
      </c>
      <c r="F93" s="82">
        <v>5</v>
      </c>
      <c r="G93" s="80">
        <v>0</v>
      </c>
      <c r="H93" s="30">
        <v>165</v>
      </c>
      <c r="I93" s="82">
        <v>1</v>
      </c>
      <c r="K93">
        <v>62</v>
      </c>
      <c r="L93">
        <v>0.42399999999999999</v>
      </c>
      <c r="M93">
        <v>123</v>
      </c>
      <c r="N93">
        <v>2</v>
      </c>
      <c r="O93">
        <v>49</v>
      </c>
      <c r="P93">
        <v>12</v>
      </c>
      <c r="Q93">
        <v>1</v>
      </c>
      <c r="R93">
        <v>162</v>
      </c>
      <c r="S93" s="106">
        <v>0</v>
      </c>
      <c r="T93" s="107">
        <v>1</v>
      </c>
      <c r="U93" s="108">
        <f t="shared" si="15"/>
        <v>1</v>
      </c>
      <c r="V93" s="80">
        <f t="shared" si="16"/>
        <v>0</v>
      </c>
      <c r="W93" s="80">
        <f t="shared" si="17"/>
        <v>0.18068821261058357</v>
      </c>
      <c r="X93" s="106">
        <f t="shared" si="18"/>
        <v>0.18068821261058357</v>
      </c>
      <c r="Y93" s="108">
        <f t="shared" si="19"/>
        <v>0.81931178738941646</v>
      </c>
      <c r="Z93" s="106">
        <f t="shared" si="20"/>
        <v>-0.19929057479100928</v>
      </c>
      <c r="AA93" s="108">
        <f t="shared" si="21"/>
        <v>100</v>
      </c>
      <c r="AB93" s="80">
        <f t="shared" si="22"/>
        <v>0.22053657153684156</v>
      </c>
      <c r="AZ93">
        <v>0.71651561859950197</v>
      </c>
      <c r="BA93">
        <v>0</v>
      </c>
      <c r="BB93">
        <v>1</v>
      </c>
      <c r="BC93" s="80">
        <f t="shared" si="26"/>
        <v>42</v>
      </c>
      <c r="BD93" s="80">
        <f t="shared" si="27"/>
        <v>45</v>
      </c>
      <c r="BE93" s="80">
        <f t="shared" si="23"/>
        <v>0.22222222222222221</v>
      </c>
      <c r="BF93" s="80">
        <f t="shared" si="24"/>
        <v>0.53125</v>
      </c>
      <c r="BG93" s="80">
        <f t="shared" si="25"/>
        <v>0</v>
      </c>
    </row>
    <row r="94" spans="1:59" ht="15.75" x14ac:dyDescent="0.5">
      <c r="A94" s="82">
        <v>56</v>
      </c>
      <c r="B94" s="84">
        <v>1.4039999999999999</v>
      </c>
      <c r="C94" s="82">
        <v>69</v>
      </c>
      <c r="D94" s="82">
        <v>1</v>
      </c>
      <c r="E94" s="82">
        <v>34</v>
      </c>
      <c r="F94" s="82">
        <v>8</v>
      </c>
      <c r="G94" s="80">
        <v>0</v>
      </c>
      <c r="H94" s="30">
        <v>181</v>
      </c>
      <c r="I94" s="82">
        <v>1</v>
      </c>
      <c r="K94">
        <v>62</v>
      </c>
      <c r="L94">
        <v>0.58799999999999997</v>
      </c>
      <c r="M94">
        <v>136</v>
      </c>
      <c r="N94">
        <v>4</v>
      </c>
      <c r="O94">
        <v>41</v>
      </c>
      <c r="P94">
        <v>10</v>
      </c>
      <c r="Q94">
        <v>1</v>
      </c>
      <c r="R94">
        <v>167</v>
      </c>
      <c r="S94" s="106">
        <v>1</v>
      </c>
      <c r="T94" s="107">
        <v>0</v>
      </c>
      <c r="U94" s="108">
        <f t="shared" si="15"/>
        <v>1</v>
      </c>
      <c r="V94" s="80">
        <f t="shared" si="16"/>
        <v>1</v>
      </c>
      <c r="W94" s="80">
        <f t="shared" si="17"/>
        <v>0.4721594050198904</v>
      </c>
      <c r="X94" s="106">
        <f t="shared" si="18"/>
        <v>0.4721594050198904</v>
      </c>
      <c r="Y94" s="108">
        <f t="shared" si="19"/>
        <v>0.5278405949801096</v>
      </c>
      <c r="Z94" s="106">
        <f t="shared" si="20"/>
        <v>-0.75043862791222071</v>
      </c>
      <c r="AA94" s="108">
        <f t="shared" si="21"/>
        <v>0</v>
      </c>
      <c r="AB94" s="80">
        <f t="shared" si="22"/>
        <v>1.1179287955894335</v>
      </c>
      <c r="AZ94">
        <v>0.71674501107348698</v>
      </c>
      <c r="BA94">
        <v>0</v>
      </c>
      <c r="BB94">
        <v>1</v>
      </c>
      <c r="BC94" s="80">
        <f t="shared" si="26"/>
        <v>42</v>
      </c>
      <c r="BD94" s="80">
        <f t="shared" si="27"/>
        <v>46</v>
      </c>
      <c r="BE94" s="80">
        <f t="shared" si="23"/>
        <v>0.22222222222222221</v>
      </c>
      <c r="BF94" s="80">
        <f t="shared" si="24"/>
        <v>0.52083333333333326</v>
      </c>
      <c r="BG94" s="80">
        <f t="shared" si="25"/>
        <v>0</v>
      </c>
    </row>
    <row r="95" spans="1:59" ht="15.75" x14ac:dyDescent="0.5">
      <c r="A95" s="82">
        <v>60</v>
      </c>
      <c r="B95" s="84">
        <v>1.0720000000000001</v>
      </c>
      <c r="C95" s="82">
        <v>178</v>
      </c>
      <c r="D95" s="82">
        <v>2</v>
      </c>
      <c r="E95" s="82">
        <v>38</v>
      </c>
      <c r="F95" s="82">
        <v>13</v>
      </c>
      <c r="G95" s="80">
        <v>1</v>
      </c>
      <c r="H95" s="30">
        <v>183</v>
      </c>
      <c r="I95" s="82">
        <v>1</v>
      </c>
      <c r="K95">
        <v>62</v>
      </c>
      <c r="L95">
        <v>0.73399999999999999</v>
      </c>
      <c r="M95">
        <v>152</v>
      </c>
      <c r="N95">
        <v>3</v>
      </c>
      <c r="O95">
        <v>44</v>
      </c>
      <c r="P95">
        <v>5</v>
      </c>
      <c r="Q95">
        <v>0</v>
      </c>
      <c r="R95">
        <v>169</v>
      </c>
      <c r="S95" s="106">
        <v>1</v>
      </c>
      <c r="T95" s="107">
        <v>0</v>
      </c>
      <c r="U95" s="108">
        <f t="shared" si="15"/>
        <v>1</v>
      </c>
      <c r="V95" s="80">
        <f t="shared" si="16"/>
        <v>1</v>
      </c>
      <c r="W95" s="80">
        <f t="shared" si="17"/>
        <v>0.57856715417458249</v>
      </c>
      <c r="X95" s="106">
        <f t="shared" si="18"/>
        <v>0.57856715417458249</v>
      </c>
      <c r="Y95" s="108">
        <f t="shared" si="19"/>
        <v>0.42143284582541751</v>
      </c>
      <c r="Z95" s="106">
        <f t="shared" si="20"/>
        <v>-0.54720065581055644</v>
      </c>
      <c r="AA95" s="108">
        <f t="shared" si="21"/>
        <v>100</v>
      </c>
      <c r="AB95" s="80">
        <f t="shared" si="22"/>
        <v>0.72840783093996775</v>
      </c>
      <c r="AZ95">
        <v>0.71708154833731341</v>
      </c>
      <c r="BA95">
        <v>0</v>
      </c>
      <c r="BB95">
        <v>1</v>
      </c>
      <c r="BC95" s="80">
        <f t="shared" si="26"/>
        <v>42</v>
      </c>
      <c r="BD95" s="80">
        <f t="shared" si="27"/>
        <v>47</v>
      </c>
      <c r="BE95" s="80">
        <f t="shared" si="23"/>
        <v>0.22222222222222221</v>
      </c>
      <c r="BF95" s="80">
        <f t="shared" si="24"/>
        <v>0.51041666666666674</v>
      </c>
      <c r="BG95" s="80">
        <f t="shared" si="25"/>
        <v>0</v>
      </c>
    </row>
    <row r="96" spans="1:59" ht="15.75" x14ac:dyDescent="0.5">
      <c r="A96" s="82">
        <v>48</v>
      </c>
      <c r="B96" s="84">
        <v>0.183</v>
      </c>
      <c r="C96" s="82">
        <v>85</v>
      </c>
      <c r="D96" s="82">
        <v>4</v>
      </c>
      <c r="E96" s="82">
        <v>37</v>
      </c>
      <c r="F96" s="82">
        <v>11</v>
      </c>
      <c r="G96" s="80">
        <v>0</v>
      </c>
      <c r="H96" s="30">
        <v>178</v>
      </c>
      <c r="I96" s="82">
        <v>1</v>
      </c>
      <c r="K96">
        <v>62</v>
      </c>
      <c r="L96">
        <v>0.879</v>
      </c>
      <c r="M96">
        <v>118</v>
      </c>
      <c r="N96">
        <v>3</v>
      </c>
      <c r="O96">
        <v>31</v>
      </c>
      <c r="P96">
        <v>10</v>
      </c>
      <c r="Q96">
        <v>1</v>
      </c>
      <c r="R96">
        <v>180</v>
      </c>
      <c r="S96" s="106">
        <v>0</v>
      </c>
      <c r="T96" s="107">
        <v>1</v>
      </c>
      <c r="U96" s="108">
        <f t="shared" si="15"/>
        <v>1</v>
      </c>
      <c r="V96" s="80">
        <f t="shared" si="16"/>
        <v>0</v>
      </c>
      <c r="W96" s="80">
        <f t="shared" si="17"/>
        <v>0.67614201632774584</v>
      </c>
      <c r="X96" s="106">
        <f t="shared" si="18"/>
        <v>0.67614201632774584</v>
      </c>
      <c r="Y96" s="108">
        <f t="shared" si="19"/>
        <v>0.32385798367225416</v>
      </c>
      <c r="Z96" s="106">
        <f t="shared" si="20"/>
        <v>-1.1274501812801909</v>
      </c>
      <c r="AA96" s="108">
        <f t="shared" si="21"/>
        <v>0</v>
      </c>
      <c r="AB96" s="80">
        <f t="shared" si="22"/>
        <v>2.0877731920050637</v>
      </c>
      <c r="AZ96">
        <v>0.71894397317247327</v>
      </c>
      <c r="BA96">
        <v>0</v>
      </c>
      <c r="BB96">
        <v>1</v>
      </c>
      <c r="BC96" s="80">
        <f t="shared" si="26"/>
        <v>42</v>
      </c>
      <c r="BD96" s="80">
        <f t="shared" si="27"/>
        <v>48</v>
      </c>
      <c r="BE96" s="80">
        <f t="shared" si="23"/>
        <v>0.22222222222222221</v>
      </c>
      <c r="BF96" s="80">
        <f t="shared" si="24"/>
        <v>0.5</v>
      </c>
      <c r="BG96" s="80">
        <f t="shared" si="25"/>
        <v>0</v>
      </c>
    </row>
    <row r="97" spans="1:59" ht="15.75" x14ac:dyDescent="0.5">
      <c r="A97" s="82">
        <v>88</v>
      </c>
      <c r="B97" s="84">
        <v>1.6</v>
      </c>
      <c r="C97" s="82">
        <v>282</v>
      </c>
      <c r="D97" s="82">
        <v>0</v>
      </c>
      <c r="E97" s="82">
        <v>39</v>
      </c>
      <c r="F97" s="82">
        <v>18</v>
      </c>
      <c r="G97" s="80">
        <v>1</v>
      </c>
      <c r="H97" s="30">
        <v>185</v>
      </c>
      <c r="I97" s="82">
        <v>1</v>
      </c>
      <c r="K97">
        <v>62</v>
      </c>
      <c r="L97">
        <v>1.1519999999999999</v>
      </c>
      <c r="M97">
        <v>106</v>
      </c>
      <c r="N97">
        <v>2</v>
      </c>
      <c r="O97">
        <v>42</v>
      </c>
      <c r="P97">
        <v>8</v>
      </c>
      <c r="Q97">
        <v>0</v>
      </c>
      <c r="R97">
        <v>178</v>
      </c>
      <c r="S97" s="106">
        <v>1</v>
      </c>
      <c r="T97" s="107">
        <v>0</v>
      </c>
      <c r="U97" s="108">
        <f t="shared" si="15"/>
        <v>1</v>
      </c>
      <c r="V97" s="80">
        <f t="shared" si="16"/>
        <v>1</v>
      </c>
      <c r="W97" s="80">
        <f t="shared" si="17"/>
        <v>0.68763654148001907</v>
      </c>
      <c r="X97" s="106">
        <f t="shared" si="18"/>
        <v>0.68763654148001907</v>
      </c>
      <c r="Y97" s="108">
        <f t="shared" si="19"/>
        <v>0.31236345851998093</v>
      </c>
      <c r="Z97" s="106">
        <f t="shared" si="20"/>
        <v>-0.37449486337181087</v>
      </c>
      <c r="AA97" s="108">
        <f t="shared" si="21"/>
        <v>100</v>
      </c>
      <c r="AB97" s="80">
        <f t="shared" si="22"/>
        <v>0.45425663075972145</v>
      </c>
      <c r="AZ97">
        <v>0.72256047440205429</v>
      </c>
      <c r="BA97">
        <v>0</v>
      </c>
      <c r="BB97">
        <v>1</v>
      </c>
      <c r="BC97" s="80">
        <f t="shared" si="26"/>
        <v>42</v>
      </c>
      <c r="BD97" s="80">
        <f t="shared" si="27"/>
        <v>49</v>
      </c>
      <c r="BE97" s="80">
        <f t="shared" si="23"/>
        <v>0.22222222222222221</v>
      </c>
      <c r="BF97" s="80">
        <f t="shared" si="24"/>
        <v>0.48958333333333337</v>
      </c>
      <c r="BG97" s="80">
        <f t="shared" si="25"/>
        <v>0</v>
      </c>
    </row>
    <row r="98" spans="1:59" ht="15.75" x14ac:dyDescent="0.5">
      <c r="A98" s="82">
        <v>75</v>
      </c>
      <c r="B98" s="84">
        <v>0.61199999999999999</v>
      </c>
      <c r="C98" s="82">
        <v>156</v>
      </c>
      <c r="D98" s="82">
        <v>5</v>
      </c>
      <c r="E98" s="82">
        <v>42</v>
      </c>
      <c r="F98" s="82">
        <v>15</v>
      </c>
      <c r="G98" s="80">
        <v>1</v>
      </c>
      <c r="H98" s="30">
        <v>193</v>
      </c>
      <c r="I98" s="82">
        <v>0</v>
      </c>
      <c r="K98">
        <v>62</v>
      </c>
      <c r="L98">
        <v>2.0190000000000001</v>
      </c>
      <c r="M98">
        <v>238</v>
      </c>
      <c r="N98">
        <v>0</v>
      </c>
      <c r="O98">
        <v>32</v>
      </c>
      <c r="P98">
        <v>15</v>
      </c>
      <c r="Q98">
        <v>1</v>
      </c>
      <c r="R98">
        <v>192</v>
      </c>
      <c r="S98" s="106">
        <v>1</v>
      </c>
      <c r="T98" s="107">
        <v>0</v>
      </c>
      <c r="U98" s="108">
        <f t="shared" si="15"/>
        <v>1</v>
      </c>
      <c r="V98" s="80">
        <f t="shared" si="16"/>
        <v>1</v>
      </c>
      <c r="W98" s="80">
        <f t="shared" si="17"/>
        <v>0.70574907092309014</v>
      </c>
      <c r="X98" s="106">
        <f t="shared" si="18"/>
        <v>0.70574907092309014</v>
      </c>
      <c r="Y98" s="108">
        <f t="shared" si="19"/>
        <v>0.29425092907690986</v>
      </c>
      <c r="Z98" s="106">
        <f t="shared" si="20"/>
        <v>-0.34849552828852615</v>
      </c>
      <c r="AA98" s="108">
        <f t="shared" si="21"/>
        <v>100</v>
      </c>
      <c r="AB98" s="80">
        <f t="shared" si="22"/>
        <v>0.41693420678831644</v>
      </c>
      <c r="AZ98">
        <v>0.72959688367077002</v>
      </c>
      <c r="BA98">
        <v>0</v>
      </c>
      <c r="BB98">
        <v>1</v>
      </c>
      <c r="BC98" s="80">
        <f t="shared" si="26"/>
        <v>42</v>
      </c>
      <c r="BD98" s="80">
        <f t="shared" si="27"/>
        <v>50</v>
      </c>
      <c r="BE98" s="80">
        <f t="shared" si="23"/>
        <v>0.22222222222222221</v>
      </c>
      <c r="BF98" s="80">
        <f t="shared" si="24"/>
        <v>0.47916666666666663</v>
      </c>
      <c r="BG98" s="80">
        <f t="shared" si="25"/>
        <v>0</v>
      </c>
    </row>
    <row r="99" spans="1:59" ht="15.75" x14ac:dyDescent="0.5">
      <c r="A99" s="82">
        <v>56</v>
      </c>
      <c r="B99" s="84">
        <v>0.496</v>
      </c>
      <c r="C99" s="82">
        <v>86</v>
      </c>
      <c r="D99" s="82">
        <v>3</v>
      </c>
      <c r="E99" s="82">
        <v>54</v>
      </c>
      <c r="F99" s="82">
        <v>8</v>
      </c>
      <c r="G99" s="80">
        <v>0</v>
      </c>
      <c r="H99" s="30">
        <v>179</v>
      </c>
      <c r="I99" s="82">
        <v>0</v>
      </c>
      <c r="K99">
        <v>63</v>
      </c>
      <c r="L99">
        <v>0.61199999999999999</v>
      </c>
      <c r="M99">
        <v>148</v>
      </c>
      <c r="N99">
        <v>3</v>
      </c>
      <c r="O99">
        <v>35</v>
      </c>
      <c r="P99">
        <v>10</v>
      </c>
      <c r="Q99">
        <v>0</v>
      </c>
      <c r="R99">
        <v>185</v>
      </c>
      <c r="S99" s="106">
        <v>1</v>
      </c>
      <c r="T99" s="107">
        <v>0</v>
      </c>
      <c r="U99" s="108">
        <f t="shared" si="15"/>
        <v>1</v>
      </c>
      <c r="V99" s="80">
        <f t="shared" si="16"/>
        <v>1</v>
      </c>
      <c r="W99" s="80">
        <f t="shared" si="17"/>
        <v>0.85454608422333522</v>
      </c>
      <c r="X99" s="106">
        <f t="shared" si="18"/>
        <v>0.85454608422333522</v>
      </c>
      <c r="Y99" s="108">
        <f t="shared" si="19"/>
        <v>0.14545391577666478</v>
      </c>
      <c r="Z99" s="106">
        <f t="shared" si="20"/>
        <v>-0.15718484666558941</v>
      </c>
      <c r="AA99" s="108">
        <f t="shared" si="21"/>
        <v>100</v>
      </c>
      <c r="AB99" s="80">
        <f t="shared" si="22"/>
        <v>0.17021190367850361</v>
      </c>
      <c r="AZ99">
        <v>0.73293353164568797</v>
      </c>
      <c r="BA99">
        <v>0</v>
      </c>
      <c r="BB99">
        <v>1</v>
      </c>
      <c r="BC99" s="80">
        <f t="shared" si="26"/>
        <v>42</v>
      </c>
      <c r="BD99" s="80">
        <f t="shared" si="27"/>
        <v>51</v>
      </c>
      <c r="BE99" s="80">
        <f t="shared" si="23"/>
        <v>0.22222222222222221</v>
      </c>
      <c r="BF99" s="80">
        <f t="shared" si="24"/>
        <v>0.46875</v>
      </c>
      <c r="BG99" s="80">
        <f t="shared" si="25"/>
        <v>0</v>
      </c>
    </row>
    <row r="100" spans="1:59" ht="15.75" x14ac:dyDescent="0.5">
      <c r="A100" s="82">
        <v>60</v>
      </c>
      <c r="B100" s="84">
        <v>1.8</v>
      </c>
      <c r="C100" s="82">
        <v>212</v>
      </c>
      <c r="D100" s="82">
        <v>2</v>
      </c>
      <c r="E100" s="82">
        <v>39</v>
      </c>
      <c r="F100" s="82">
        <v>9</v>
      </c>
      <c r="G100" s="80">
        <v>0</v>
      </c>
      <c r="H100" s="30">
        <v>171</v>
      </c>
      <c r="I100" s="82">
        <v>1</v>
      </c>
      <c r="K100">
        <v>64</v>
      </c>
      <c r="L100">
        <v>1.5389999999999999</v>
      </c>
      <c r="M100">
        <v>115</v>
      </c>
      <c r="N100">
        <v>4</v>
      </c>
      <c r="O100">
        <v>36</v>
      </c>
      <c r="P100">
        <v>8</v>
      </c>
      <c r="Q100">
        <v>1</v>
      </c>
      <c r="R100">
        <v>183</v>
      </c>
      <c r="S100" s="106">
        <v>1</v>
      </c>
      <c r="T100" s="107">
        <v>0</v>
      </c>
      <c r="U100" s="108">
        <f t="shared" si="15"/>
        <v>1</v>
      </c>
      <c r="V100" s="80">
        <f t="shared" si="16"/>
        <v>1</v>
      </c>
      <c r="W100" s="80">
        <f t="shared" si="17"/>
        <v>0.71708154833731341</v>
      </c>
      <c r="X100" s="106">
        <f t="shared" si="18"/>
        <v>0.71708154833731341</v>
      </c>
      <c r="Y100" s="108">
        <f t="shared" si="19"/>
        <v>0.28291845166268659</v>
      </c>
      <c r="Z100" s="106">
        <f t="shared" si="20"/>
        <v>-0.33256570937248114</v>
      </c>
      <c r="AA100" s="108">
        <f t="shared" si="21"/>
        <v>100</v>
      </c>
      <c r="AB100" s="80">
        <f t="shared" si="22"/>
        <v>0.39454153062324016</v>
      </c>
      <c r="AZ100">
        <v>0.73394864905282731</v>
      </c>
      <c r="BA100">
        <v>0</v>
      </c>
      <c r="BB100">
        <v>1</v>
      </c>
      <c r="BC100" s="80">
        <f t="shared" si="26"/>
        <v>42</v>
      </c>
      <c r="BD100" s="80">
        <f t="shared" si="27"/>
        <v>52</v>
      </c>
      <c r="BE100" s="80">
        <f t="shared" si="23"/>
        <v>0.22222222222222221</v>
      </c>
      <c r="BF100" s="80">
        <f t="shared" si="24"/>
        <v>0.45833333333333337</v>
      </c>
      <c r="BG100" s="80">
        <f t="shared" si="25"/>
        <v>0</v>
      </c>
    </row>
    <row r="101" spans="1:59" ht="15.75" x14ac:dyDescent="0.5">
      <c r="A101" s="82">
        <v>58</v>
      </c>
      <c r="B101" s="84">
        <v>0.40300000000000002</v>
      </c>
      <c r="C101" s="82">
        <v>157</v>
      </c>
      <c r="D101" s="82">
        <v>2</v>
      </c>
      <c r="E101" s="82">
        <v>35</v>
      </c>
      <c r="F101" s="82">
        <v>16</v>
      </c>
      <c r="G101" s="80">
        <v>1</v>
      </c>
      <c r="H101" s="30">
        <v>180</v>
      </c>
      <c r="I101" s="82">
        <v>0</v>
      </c>
      <c r="K101">
        <v>65</v>
      </c>
      <c r="L101">
        <v>0.159</v>
      </c>
      <c r="M101">
        <v>144</v>
      </c>
      <c r="N101">
        <v>2</v>
      </c>
      <c r="O101">
        <v>47</v>
      </c>
      <c r="P101">
        <v>14</v>
      </c>
      <c r="Q101">
        <v>1</v>
      </c>
      <c r="R101">
        <v>174</v>
      </c>
      <c r="S101" s="106">
        <v>0</v>
      </c>
      <c r="T101" s="107">
        <v>1</v>
      </c>
      <c r="U101" s="108">
        <f t="shared" si="15"/>
        <v>1</v>
      </c>
      <c r="V101" s="80">
        <f t="shared" si="16"/>
        <v>0</v>
      </c>
      <c r="W101" s="80">
        <f t="shared" si="17"/>
        <v>0.25444177621902214</v>
      </c>
      <c r="X101" s="106">
        <f t="shared" si="18"/>
        <v>0.25444177621902214</v>
      </c>
      <c r="Y101" s="108">
        <f t="shared" si="19"/>
        <v>0.74555822378097791</v>
      </c>
      <c r="Z101" s="106">
        <f t="shared" si="20"/>
        <v>-0.29362204751718485</v>
      </c>
      <c r="AA101" s="108">
        <f t="shared" si="21"/>
        <v>100</v>
      </c>
      <c r="AB101" s="80">
        <f t="shared" si="22"/>
        <v>0.34127686893273312</v>
      </c>
      <c r="AZ101">
        <v>0.74057939606377743</v>
      </c>
      <c r="BA101">
        <v>0</v>
      </c>
      <c r="BB101">
        <v>1</v>
      </c>
      <c r="BC101" s="80">
        <f t="shared" si="26"/>
        <v>42</v>
      </c>
      <c r="BD101" s="80">
        <f t="shared" si="27"/>
        <v>53</v>
      </c>
      <c r="BE101" s="80">
        <f t="shared" si="23"/>
        <v>0.22222222222222221</v>
      </c>
      <c r="BF101" s="80">
        <f t="shared" si="24"/>
        <v>0.44791666666666663</v>
      </c>
      <c r="BG101" s="80">
        <f t="shared" si="25"/>
        <v>0</v>
      </c>
    </row>
    <row r="102" spans="1:59" ht="15.75" x14ac:dyDescent="0.5">
      <c r="A102" s="82">
        <v>67</v>
      </c>
      <c r="B102" s="84">
        <v>0.85599999999999998</v>
      </c>
      <c r="C102" s="82">
        <v>91</v>
      </c>
      <c r="D102" s="82">
        <v>3</v>
      </c>
      <c r="E102" s="82">
        <v>33</v>
      </c>
      <c r="F102" s="82">
        <v>1</v>
      </c>
      <c r="G102" s="80">
        <v>0</v>
      </c>
      <c r="H102" s="30">
        <v>188</v>
      </c>
      <c r="I102" s="82">
        <v>1</v>
      </c>
      <c r="K102">
        <v>65</v>
      </c>
      <c r="L102">
        <v>0.27500000000000002</v>
      </c>
      <c r="M102">
        <v>139</v>
      </c>
      <c r="N102">
        <v>1</v>
      </c>
      <c r="O102">
        <v>34</v>
      </c>
      <c r="P102">
        <v>11</v>
      </c>
      <c r="Q102">
        <v>1</v>
      </c>
      <c r="R102">
        <v>174</v>
      </c>
      <c r="S102" s="106">
        <v>0</v>
      </c>
      <c r="T102" s="107">
        <v>1</v>
      </c>
      <c r="U102" s="108">
        <f t="shared" si="15"/>
        <v>1</v>
      </c>
      <c r="V102" s="80">
        <f t="shared" si="16"/>
        <v>0</v>
      </c>
      <c r="W102" s="80">
        <f t="shared" si="17"/>
        <v>0.38180756637938179</v>
      </c>
      <c r="X102" s="106">
        <f t="shared" si="18"/>
        <v>0.38180756637938179</v>
      </c>
      <c r="Y102" s="108">
        <f t="shared" si="19"/>
        <v>0.61819243362061815</v>
      </c>
      <c r="Z102" s="106">
        <f t="shared" si="20"/>
        <v>-0.48095548873039429</v>
      </c>
      <c r="AA102" s="108">
        <f t="shared" si="21"/>
        <v>100</v>
      </c>
      <c r="AB102" s="80">
        <f t="shared" si="22"/>
        <v>0.61761928101128361</v>
      </c>
      <c r="AZ102">
        <v>0.74395778758066844</v>
      </c>
      <c r="BA102">
        <v>0</v>
      </c>
      <c r="BB102">
        <v>1</v>
      </c>
      <c r="BC102" s="80">
        <f t="shared" si="26"/>
        <v>42</v>
      </c>
      <c r="BD102" s="80">
        <f t="shared" si="27"/>
        <v>54</v>
      </c>
      <c r="BE102" s="80">
        <f t="shared" si="23"/>
        <v>0.22222222222222221</v>
      </c>
      <c r="BF102" s="80">
        <f t="shared" si="24"/>
        <v>0.4375</v>
      </c>
      <c r="BG102" s="80">
        <f t="shared" si="25"/>
        <v>0</v>
      </c>
    </row>
    <row r="103" spans="1:59" ht="15.75" x14ac:dyDescent="0.5">
      <c r="A103" s="82">
        <v>73</v>
      </c>
      <c r="B103" s="84">
        <v>1.8360000000000001</v>
      </c>
      <c r="C103" s="82">
        <v>169</v>
      </c>
      <c r="D103" s="82">
        <v>0</v>
      </c>
      <c r="E103" s="82">
        <v>36</v>
      </c>
      <c r="F103" s="82">
        <v>7</v>
      </c>
      <c r="G103" s="80">
        <v>1</v>
      </c>
      <c r="H103" s="30">
        <v>187</v>
      </c>
      <c r="I103" s="82">
        <v>0</v>
      </c>
      <c r="K103">
        <v>65</v>
      </c>
      <c r="L103">
        <v>0.59</v>
      </c>
      <c r="M103">
        <v>121</v>
      </c>
      <c r="N103">
        <v>3</v>
      </c>
      <c r="O103">
        <v>32</v>
      </c>
      <c r="P103">
        <v>10</v>
      </c>
      <c r="Q103">
        <v>0</v>
      </c>
      <c r="R103">
        <v>181</v>
      </c>
      <c r="S103" s="106">
        <v>1</v>
      </c>
      <c r="T103" s="107">
        <v>0</v>
      </c>
      <c r="U103" s="108">
        <f t="shared" si="15"/>
        <v>1</v>
      </c>
      <c r="V103" s="80">
        <f t="shared" si="16"/>
        <v>1</v>
      </c>
      <c r="W103" s="80">
        <f t="shared" si="17"/>
        <v>0.88849038914200451</v>
      </c>
      <c r="X103" s="106">
        <f t="shared" si="18"/>
        <v>0.88849038914200451</v>
      </c>
      <c r="Y103" s="108">
        <f t="shared" si="19"/>
        <v>0.11150961085799549</v>
      </c>
      <c r="Z103" s="106">
        <f t="shared" si="20"/>
        <v>-0.11823144839359416</v>
      </c>
      <c r="AA103" s="108">
        <f t="shared" si="21"/>
        <v>100</v>
      </c>
      <c r="AB103" s="80">
        <f t="shared" si="22"/>
        <v>0.1255045774503851</v>
      </c>
      <c r="AZ103">
        <v>0.74444937929156951</v>
      </c>
      <c r="BA103">
        <v>0</v>
      </c>
      <c r="BB103">
        <v>1</v>
      </c>
      <c r="BC103" s="80">
        <f t="shared" si="26"/>
        <v>42</v>
      </c>
      <c r="BD103" s="80">
        <f t="shared" si="27"/>
        <v>55</v>
      </c>
      <c r="BE103" s="80">
        <f t="shared" si="23"/>
        <v>0.22222222222222221</v>
      </c>
      <c r="BF103" s="80">
        <f t="shared" si="24"/>
        <v>0.42708333333333337</v>
      </c>
      <c r="BG103" s="80">
        <f t="shared" si="25"/>
        <v>0</v>
      </c>
    </row>
    <row r="104" spans="1:59" ht="15.75" x14ac:dyDescent="0.5">
      <c r="A104" s="82">
        <v>70</v>
      </c>
      <c r="B104" s="84">
        <v>0.40799999999999997</v>
      </c>
      <c r="C104" s="82">
        <v>175</v>
      </c>
      <c r="D104" s="82">
        <v>2</v>
      </c>
      <c r="E104" s="82">
        <v>42</v>
      </c>
      <c r="F104" s="82">
        <v>7</v>
      </c>
      <c r="G104" s="80">
        <v>0</v>
      </c>
      <c r="H104" s="30">
        <v>168</v>
      </c>
      <c r="I104" s="82">
        <v>0</v>
      </c>
      <c r="K104">
        <v>65</v>
      </c>
      <c r="L104">
        <v>0.89900000000000002</v>
      </c>
      <c r="M104">
        <v>165</v>
      </c>
      <c r="N104">
        <v>1</v>
      </c>
      <c r="O104">
        <v>60</v>
      </c>
      <c r="P104">
        <v>9</v>
      </c>
      <c r="Q104">
        <v>0</v>
      </c>
      <c r="R104">
        <v>174</v>
      </c>
      <c r="S104" s="106">
        <v>0</v>
      </c>
      <c r="T104" s="107">
        <v>1</v>
      </c>
      <c r="U104" s="108">
        <f t="shared" si="15"/>
        <v>1</v>
      </c>
      <c r="V104" s="80">
        <f t="shared" si="16"/>
        <v>0</v>
      </c>
      <c r="W104" s="80">
        <f t="shared" si="17"/>
        <v>0.22758329530879534</v>
      </c>
      <c r="X104" s="106">
        <f t="shared" si="18"/>
        <v>0.22758329530879534</v>
      </c>
      <c r="Y104" s="108">
        <f t="shared" si="19"/>
        <v>0.77241670469120471</v>
      </c>
      <c r="Z104" s="106">
        <f t="shared" si="20"/>
        <v>-0.25823110166629248</v>
      </c>
      <c r="AA104" s="108">
        <f t="shared" si="21"/>
        <v>100</v>
      </c>
      <c r="AB104" s="80">
        <f t="shared" si="22"/>
        <v>0.29463797704864259</v>
      </c>
      <c r="AZ104">
        <v>0.7469689930099721</v>
      </c>
      <c r="BA104">
        <v>0</v>
      </c>
      <c r="BB104">
        <v>1</v>
      </c>
      <c r="BC104" s="80">
        <f t="shared" si="26"/>
        <v>42</v>
      </c>
      <c r="BD104" s="80">
        <f t="shared" si="27"/>
        <v>56</v>
      </c>
      <c r="BE104" s="80">
        <f t="shared" si="23"/>
        <v>0.22222222222222221</v>
      </c>
      <c r="BF104" s="80">
        <f t="shared" si="24"/>
        <v>0.41666666666666663</v>
      </c>
      <c r="BG104" s="80">
        <f t="shared" si="25"/>
        <v>7.7160493827160368E-3</v>
      </c>
    </row>
    <row r="105" spans="1:59" ht="15.75" x14ac:dyDescent="0.5">
      <c r="A105" s="82">
        <v>49</v>
      </c>
      <c r="B105" s="84">
        <v>0.124</v>
      </c>
      <c r="C105" s="82">
        <v>77</v>
      </c>
      <c r="D105" s="82">
        <v>3</v>
      </c>
      <c r="E105" s="82">
        <v>29</v>
      </c>
      <c r="F105" s="82">
        <v>10</v>
      </c>
      <c r="G105" s="80">
        <v>1</v>
      </c>
      <c r="H105" s="30">
        <v>175</v>
      </c>
      <c r="I105" s="82">
        <v>0</v>
      </c>
      <c r="K105">
        <v>65</v>
      </c>
      <c r="L105">
        <v>0.93700000000000006</v>
      </c>
      <c r="M105">
        <v>215</v>
      </c>
      <c r="N105">
        <v>4</v>
      </c>
      <c r="O105">
        <v>31</v>
      </c>
      <c r="P105">
        <v>12</v>
      </c>
      <c r="Q105">
        <v>1</v>
      </c>
      <c r="R105">
        <v>192</v>
      </c>
      <c r="S105" s="106">
        <v>0</v>
      </c>
      <c r="T105" s="107">
        <v>1</v>
      </c>
      <c r="U105" s="108">
        <f t="shared" si="15"/>
        <v>1</v>
      </c>
      <c r="V105" s="80">
        <f t="shared" si="16"/>
        <v>0</v>
      </c>
      <c r="W105" s="80">
        <f t="shared" si="17"/>
        <v>0.8246683958210852</v>
      </c>
      <c r="X105" s="106">
        <f t="shared" si="18"/>
        <v>0.8246683958210852</v>
      </c>
      <c r="Y105" s="108">
        <f t="shared" si="19"/>
        <v>0.1753316041789148</v>
      </c>
      <c r="Z105" s="106">
        <f t="shared" si="20"/>
        <v>-1.7410762170586118</v>
      </c>
      <c r="AA105" s="108">
        <f t="shared" si="21"/>
        <v>0</v>
      </c>
      <c r="AB105" s="80">
        <f t="shared" si="22"/>
        <v>4.7034783014907182</v>
      </c>
      <c r="AZ105">
        <v>0.74786997429198243</v>
      </c>
      <c r="BA105">
        <v>1</v>
      </c>
      <c r="BB105">
        <v>0</v>
      </c>
      <c r="BC105" s="80">
        <f t="shared" si="26"/>
        <v>43</v>
      </c>
      <c r="BD105" s="80">
        <f t="shared" si="27"/>
        <v>56</v>
      </c>
      <c r="BE105" s="80">
        <f t="shared" si="23"/>
        <v>0.20370370370370372</v>
      </c>
      <c r="BF105" s="80">
        <f t="shared" si="24"/>
        <v>0.41666666666666663</v>
      </c>
      <c r="BG105" s="80">
        <f t="shared" si="25"/>
        <v>0</v>
      </c>
    </row>
    <row r="106" spans="1:59" ht="15.75" x14ac:dyDescent="0.5">
      <c r="A106" s="82">
        <v>55</v>
      </c>
      <c r="B106" s="84">
        <v>8.5000000000000006E-2</v>
      </c>
      <c r="C106" s="82">
        <v>125</v>
      </c>
      <c r="D106" s="82">
        <v>7</v>
      </c>
      <c r="E106" s="82">
        <v>38</v>
      </c>
      <c r="F106" s="82">
        <v>4</v>
      </c>
      <c r="G106" s="80">
        <v>0</v>
      </c>
      <c r="H106" s="30">
        <v>169</v>
      </c>
      <c r="I106" s="82">
        <v>1</v>
      </c>
      <c r="K106">
        <v>65</v>
      </c>
      <c r="L106">
        <v>2.1440000000000001</v>
      </c>
      <c r="M106">
        <v>97</v>
      </c>
      <c r="N106">
        <v>2</v>
      </c>
      <c r="O106">
        <v>32</v>
      </c>
      <c r="P106">
        <v>8</v>
      </c>
      <c r="Q106">
        <v>1</v>
      </c>
      <c r="R106">
        <v>180</v>
      </c>
      <c r="S106" s="106">
        <v>1</v>
      </c>
      <c r="T106" s="107">
        <v>0</v>
      </c>
      <c r="U106" s="108">
        <f t="shared" si="15"/>
        <v>1</v>
      </c>
      <c r="V106" s="80">
        <f t="shared" si="16"/>
        <v>1</v>
      </c>
      <c r="W106" s="80">
        <f t="shared" si="17"/>
        <v>0.72256047440205429</v>
      </c>
      <c r="X106" s="106">
        <f t="shared" si="18"/>
        <v>0.72256047440205429</v>
      </c>
      <c r="Y106" s="108">
        <f t="shared" si="19"/>
        <v>0.27743952559794571</v>
      </c>
      <c r="Z106" s="106">
        <f t="shared" si="20"/>
        <v>-0.32495416090379403</v>
      </c>
      <c r="AA106" s="108">
        <f t="shared" si="21"/>
        <v>100</v>
      </c>
      <c r="AB106" s="80">
        <f t="shared" si="22"/>
        <v>0.38396720472087442</v>
      </c>
      <c r="AZ106">
        <v>0.75260227249776035</v>
      </c>
      <c r="BA106">
        <v>0</v>
      </c>
      <c r="BB106">
        <v>1</v>
      </c>
      <c r="BC106" s="80">
        <f t="shared" si="26"/>
        <v>43</v>
      </c>
      <c r="BD106" s="80">
        <f t="shared" si="27"/>
        <v>57</v>
      </c>
      <c r="BE106" s="80">
        <f t="shared" si="23"/>
        <v>0.20370370370370372</v>
      </c>
      <c r="BF106" s="80">
        <f t="shared" si="24"/>
        <v>0.40625</v>
      </c>
      <c r="BG106" s="80">
        <f t="shared" si="25"/>
        <v>0</v>
      </c>
    </row>
    <row r="107" spans="1:59" ht="15.75" x14ac:dyDescent="0.5">
      <c r="A107" s="82">
        <v>49</v>
      </c>
      <c r="B107" s="84">
        <v>0.85199999999999998</v>
      </c>
      <c r="C107" s="82">
        <v>102</v>
      </c>
      <c r="D107" s="82">
        <v>3</v>
      </c>
      <c r="E107" s="82">
        <v>37</v>
      </c>
      <c r="F107" s="82">
        <v>9</v>
      </c>
      <c r="G107" s="80">
        <v>0</v>
      </c>
      <c r="H107" s="30">
        <v>168</v>
      </c>
      <c r="I107" s="82">
        <v>1</v>
      </c>
      <c r="K107">
        <v>66</v>
      </c>
      <c r="L107">
        <v>9.1999999999999998E-2</v>
      </c>
      <c r="M107">
        <v>230</v>
      </c>
      <c r="N107">
        <v>4</v>
      </c>
      <c r="O107">
        <v>43</v>
      </c>
      <c r="P107">
        <v>12</v>
      </c>
      <c r="Q107">
        <v>0</v>
      </c>
      <c r="R107">
        <v>174</v>
      </c>
      <c r="S107" s="106">
        <v>0</v>
      </c>
      <c r="T107" s="107">
        <v>1</v>
      </c>
      <c r="U107" s="108">
        <f t="shared" si="15"/>
        <v>1</v>
      </c>
      <c r="V107" s="80">
        <f t="shared" si="16"/>
        <v>0</v>
      </c>
      <c r="W107" s="80">
        <f t="shared" si="17"/>
        <v>0.78563304190127947</v>
      </c>
      <c r="X107" s="106">
        <f t="shared" si="18"/>
        <v>0.78563304190127947</v>
      </c>
      <c r="Y107" s="108">
        <f t="shared" si="19"/>
        <v>0.21436695809872053</v>
      </c>
      <c r="Z107" s="106">
        <f t="shared" si="20"/>
        <v>-1.5400659750076919</v>
      </c>
      <c r="AA107" s="108">
        <f t="shared" si="21"/>
        <v>0</v>
      </c>
      <c r="AB107" s="80">
        <f t="shared" si="22"/>
        <v>3.6648980275191425</v>
      </c>
      <c r="AZ107">
        <v>0.75298107075219989</v>
      </c>
      <c r="BA107">
        <v>0</v>
      </c>
      <c r="BB107">
        <v>1</v>
      </c>
      <c r="BC107" s="80">
        <f t="shared" si="26"/>
        <v>43</v>
      </c>
      <c r="BD107" s="80">
        <f t="shared" si="27"/>
        <v>58</v>
      </c>
      <c r="BE107" s="80">
        <f t="shared" si="23"/>
        <v>0.20370370370370372</v>
      </c>
      <c r="BF107" s="80">
        <f t="shared" si="24"/>
        <v>0.39583333333333337</v>
      </c>
      <c r="BG107" s="80">
        <f t="shared" si="25"/>
        <v>0</v>
      </c>
    </row>
    <row r="108" spans="1:59" ht="15.75" x14ac:dyDescent="0.5">
      <c r="A108" s="82">
        <v>74</v>
      </c>
      <c r="B108" s="84">
        <v>1.927</v>
      </c>
      <c r="C108" s="82">
        <v>249</v>
      </c>
      <c r="D108" s="82">
        <v>2</v>
      </c>
      <c r="E108" s="82">
        <v>29</v>
      </c>
      <c r="F108" s="82">
        <v>7</v>
      </c>
      <c r="G108" s="80">
        <v>0</v>
      </c>
      <c r="H108" s="30">
        <v>171</v>
      </c>
      <c r="I108" s="82">
        <v>1</v>
      </c>
      <c r="K108">
        <v>66</v>
      </c>
      <c r="L108">
        <v>1.3720000000000001</v>
      </c>
      <c r="M108">
        <v>287</v>
      </c>
      <c r="N108">
        <v>1</v>
      </c>
      <c r="O108">
        <v>29</v>
      </c>
      <c r="P108">
        <v>10</v>
      </c>
      <c r="Q108">
        <v>0</v>
      </c>
      <c r="R108">
        <v>180</v>
      </c>
      <c r="S108" s="106">
        <v>1</v>
      </c>
      <c r="T108" s="107">
        <v>0</v>
      </c>
      <c r="U108" s="108">
        <f t="shared" si="15"/>
        <v>1</v>
      </c>
      <c r="V108" s="80">
        <f t="shared" si="16"/>
        <v>1</v>
      </c>
      <c r="W108" s="80">
        <f t="shared" si="17"/>
        <v>0.89341521717543082</v>
      </c>
      <c r="X108" s="106">
        <f t="shared" si="18"/>
        <v>0.89341521717543082</v>
      </c>
      <c r="Y108" s="108">
        <f t="shared" si="19"/>
        <v>0.10658478282456918</v>
      </c>
      <c r="Z108" s="106">
        <f t="shared" si="20"/>
        <v>-0.11270383732868543</v>
      </c>
      <c r="AA108" s="108">
        <f t="shared" si="21"/>
        <v>100</v>
      </c>
      <c r="AB108" s="80">
        <f t="shared" si="22"/>
        <v>0.11930038886234934</v>
      </c>
      <c r="AZ108">
        <v>0.75638883583031791</v>
      </c>
      <c r="BA108">
        <v>0</v>
      </c>
      <c r="BB108">
        <v>1</v>
      </c>
      <c r="BC108" s="80">
        <f t="shared" si="26"/>
        <v>43</v>
      </c>
      <c r="BD108" s="80">
        <f t="shared" si="27"/>
        <v>59</v>
      </c>
      <c r="BE108" s="80">
        <f t="shared" si="23"/>
        <v>0.20370370370370372</v>
      </c>
      <c r="BF108" s="80">
        <f t="shared" si="24"/>
        <v>0.38541666666666663</v>
      </c>
      <c r="BG108" s="80">
        <f t="shared" si="25"/>
        <v>0</v>
      </c>
    </row>
    <row r="109" spans="1:59" ht="15.75" x14ac:dyDescent="0.5">
      <c r="A109" s="82">
        <v>53</v>
      </c>
      <c r="B109" s="84">
        <v>1.018</v>
      </c>
      <c r="C109" s="82">
        <v>134</v>
      </c>
      <c r="D109" s="82">
        <v>1</v>
      </c>
      <c r="E109" s="82">
        <v>36</v>
      </c>
      <c r="F109" s="82">
        <v>10</v>
      </c>
      <c r="G109" s="80">
        <v>0</v>
      </c>
      <c r="H109" s="30">
        <v>182</v>
      </c>
      <c r="I109" s="82">
        <v>0</v>
      </c>
      <c r="K109">
        <v>66</v>
      </c>
      <c r="L109">
        <v>2.2850000000000001</v>
      </c>
      <c r="M109">
        <v>200</v>
      </c>
      <c r="N109">
        <v>3</v>
      </c>
      <c r="O109">
        <v>32</v>
      </c>
      <c r="P109">
        <v>9</v>
      </c>
      <c r="Q109">
        <v>0</v>
      </c>
      <c r="R109">
        <v>177</v>
      </c>
      <c r="S109" s="106">
        <v>1</v>
      </c>
      <c r="T109" s="107">
        <v>0</v>
      </c>
      <c r="U109" s="108">
        <f t="shared" si="15"/>
        <v>1</v>
      </c>
      <c r="V109" s="80">
        <f t="shared" si="16"/>
        <v>1</v>
      </c>
      <c r="W109" s="80">
        <f t="shared" si="17"/>
        <v>0.95334105982686357</v>
      </c>
      <c r="X109" s="106">
        <f t="shared" si="18"/>
        <v>0.95334105982686357</v>
      </c>
      <c r="Y109" s="108">
        <f t="shared" si="19"/>
        <v>4.6658940173136432E-2</v>
      </c>
      <c r="Z109" s="106">
        <f t="shared" si="20"/>
        <v>-4.7782559155698227E-2</v>
      </c>
      <c r="AA109" s="108">
        <f t="shared" si="21"/>
        <v>100</v>
      </c>
      <c r="AB109" s="80">
        <f t="shared" si="22"/>
        <v>4.8942547572229989E-2</v>
      </c>
      <c r="AZ109">
        <v>0.75739254982851012</v>
      </c>
      <c r="BA109">
        <v>0</v>
      </c>
      <c r="BB109">
        <v>1</v>
      </c>
      <c r="BC109" s="80">
        <f t="shared" si="26"/>
        <v>43</v>
      </c>
      <c r="BD109" s="80">
        <f t="shared" si="27"/>
        <v>60</v>
      </c>
      <c r="BE109" s="80">
        <f t="shared" si="23"/>
        <v>0.20370370370370372</v>
      </c>
      <c r="BF109" s="80">
        <f t="shared" si="24"/>
        <v>0.375</v>
      </c>
      <c r="BG109" s="80">
        <f t="shared" si="25"/>
        <v>0</v>
      </c>
    </row>
    <row r="110" spans="1:59" ht="15.75" x14ac:dyDescent="0.5">
      <c r="A110" s="82">
        <v>58</v>
      </c>
      <c r="B110" s="84">
        <v>0.86399999999999999</v>
      </c>
      <c r="C110" s="82">
        <v>129</v>
      </c>
      <c r="D110" s="82">
        <v>4</v>
      </c>
      <c r="E110" s="82">
        <v>61</v>
      </c>
      <c r="F110" s="82">
        <v>8</v>
      </c>
      <c r="G110" s="80">
        <v>0</v>
      </c>
      <c r="H110" s="30">
        <v>168</v>
      </c>
      <c r="I110" s="82">
        <v>1</v>
      </c>
      <c r="K110">
        <v>66</v>
      </c>
      <c r="L110">
        <v>2.62</v>
      </c>
      <c r="M110">
        <v>103</v>
      </c>
      <c r="N110">
        <v>2</v>
      </c>
      <c r="O110">
        <v>39</v>
      </c>
      <c r="P110">
        <v>8</v>
      </c>
      <c r="Q110">
        <v>0</v>
      </c>
      <c r="R110">
        <v>172</v>
      </c>
      <c r="S110" s="106">
        <v>0</v>
      </c>
      <c r="T110" s="107">
        <v>1</v>
      </c>
      <c r="U110" s="108">
        <f t="shared" si="15"/>
        <v>1</v>
      </c>
      <c r="V110" s="80">
        <f t="shared" si="16"/>
        <v>0</v>
      </c>
      <c r="W110" s="80">
        <f t="shared" si="17"/>
        <v>0.88789940205277185</v>
      </c>
      <c r="X110" s="106">
        <f t="shared" si="18"/>
        <v>0.88789940205277185</v>
      </c>
      <c r="Y110" s="108">
        <f t="shared" si="19"/>
        <v>0.11210059794722815</v>
      </c>
      <c r="Z110" s="106">
        <f t="shared" si="20"/>
        <v>-2.1883586148662584</v>
      </c>
      <c r="AA110" s="108">
        <f t="shared" si="21"/>
        <v>0</v>
      </c>
      <c r="AB110" s="80">
        <f t="shared" si="22"/>
        <v>7.9205590185232948</v>
      </c>
      <c r="AZ110">
        <v>0.75758800712723218</v>
      </c>
      <c r="BA110">
        <v>0</v>
      </c>
      <c r="BB110">
        <v>1</v>
      </c>
      <c r="BC110" s="80">
        <f t="shared" si="26"/>
        <v>43</v>
      </c>
      <c r="BD110" s="80">
        <f t="shared" si="27"/>
        <v>61</v>
      </c>
      <c r="BE110" s="80">
        <f t="shared" si="23"/>
        <v>0.20370370370370372</v>
      </c>
      <c r="BF110" s="80">
        <f t="shared" si="24"/>
        <v>0.36458333333333337</v>
      </c>
      <c r="BG110" s="80">
        <f t="shared" si="25"/>
        <v>0</v>
      </c>
    </row>
    <row r="111" spans="1:59" ht="15.75" x14ac:dyDescent="0.5">
      <c r="A111" s="82">
        <v>54</v>
      </c>
      <c r="B111" s="84">
        <v>0.626</v>
      </c>
      <c r="C111" s="82">
        <v>51</v>
      </c>
      <c r="D111" s="82">
        <v>2</v>
      </c>
      <c r="E111" s="82">
        <v>38</v>
      </c>
      <c r="F111" s="82">
        <v>8</v>
      </c>
      <c r="G111" s="80">
        <v>0</v>
      </c>
      <c r="H111" s="30">
        <v>193</v>
      </c>
      <c r="I111" s="82">
        <v>1</v>
      </c>
      <c r="K111">
        <v>67</v>
      </c>
      <c r="L111">
        <v>4.4999999999999998E-2</v>
      </c>
      <c r="M111">
        <v>187</v>
      </c>
      <c r="N111">
        <v>0</v>
      </c>
      <c r="O111">
        <v>29</v>
      </c>
      <c r="P111">
        <v>13</v>
      </c>
      <c r="Q111">
        <v>1</v>
      </c>
      <c r="R111">
        <v>192</v>
      </c>
      <c r="S111" s="106">
        <v>1</v>
      </c>
      <c r="T111" s="107">
        <v>0</v>
      </c>
      <c r="U111" s="108">
        <f t="shared" si="15"/>
        <v>1</v>
      </c>
      <c r="V111" s="80">
        <f t="shared" si="16"/>
        <v>1</v>
      </c>
      <c r="W111" s="80">
        <f t="shared" si="17"/>
        <v>0.47522309024963483</v>
      </c>
      <c r="X111" s="106">
        <f t="shared" si="18"/>
        <v>0.47522309024963483</v>
      </c>
      <c r="Y111" s="108">
        <f t="shared" si="19"/>
        <v>0.52477690975036517</v>
      </c>
      <c r="Z111" s="106">
        <f t="shared" si="20"/>
        <v>-0.74397092152152056</v>
      </c>
      <c r="AA111" s="108">
        <f t="shared" si="21"/>
        <v>0</v>
      </c>
      <c r="AB111" s="80">
        <f t="shared" si="22"/>
        <v>1.1042748564146994</v>
      </c>
      <c r="AZ111">
        <v>0.75769811644293628</v>
      </c>
      <c r="BA111">
        <v>0</v>
      </c>
      <c r="BB111">
        <v>1</v>
      </c>
      <c r="BC111" s="80">
        <f t="shared" si="26"/>
        <v>43</v>
      </c>
      <c r="BD111" s="80">
        <f t="shared" si="27"/>
        <v>62</v>
      </c>
      <c r="BE111" s="80">
        <f t="shared" si="23"/>
        <v>0.20370370370370372</v>
      </c>
      <c r="BF111" s="80">
        <f t="shared" si="24"/>
        <v>0.35416666666666663</v>
      </c>
      <c r="BG111" s="80">
        <f t="shared" si="25"/>
        <v>0</v>
      </c>
    </row>
    <row r="112" spans="1:59" ht="15.75" x14ac:dyDescent="0.5">
      <c r="A112" s="82">
        <v>55</v>
      </c>
      <c r="B112" s="84">
        <v>1.3839999999999999</v>
      </c>
      <c r="C112" s="82">
        <v>33</v>
      </c>
      <c r="D112" s="82">
        <v>2</v>
      </c>
      <c r="E112" s="82">
        <v>27</v>
      </c>
      <c r="F112" s="82">
        <v>10</v>
      </c>
      <c r="G112" s="80">
        <v>1</v>
      </c>
      <c r="H112" s="30">
        <v>192</v>
      </c>
      <c r="I112" s="82">
        <v>1</v>
      </c>
      <c r="K112">
        <v>67</v>
      </c>
      <c r="L112">
        <v>0.05</v>
      </c>
      <c r="M112">
        <v>228</v>
      </c>
      <c r="N112">
        <v>4</v>
      </c>
      <c r="O112">
        <v>31</v>
      </c>
      <c r="P112">
        <v>13</v>
      </c>
      <c r="Q112">
        <v>1</v>
      </c>
      <c r="R112">
        <v>181</v>
      </c>
      <c r="S112" s="106">
        <v>0</v>
      </c>
      <c r="T112" s="107">
        <v>1</v>
      </c>
      <c r="U112" s="108">
        <f t="shared" si="15"/>
        <v>1</v>
      </c>
      <c r="V112" s="80">
        <f t="shared" si="16"/>
        <v>0</v>
      </c>
      <c r="W112" s="80">
        <f t="shared" si="17"/>
        <v>0.74786997429198243</v>
      </c>
      <c r="X112" s="106">
        <f t="shared" si="18"/>
        <v>0.74786997429198243</v>
      </c>
      <c r="Y112" s="108">
        <f t="shared" si="19"/>
        <v>0.25213002570801757</v>
      </c>
      <c r="Z112" s="106">
        <f t="shared" si="20"/>
        <v>-1.377810349508243</v>
      </c>
      <c r="AA112" s="108">
        <f t="shared" si="21"/>
        <v>0</v>
      </c>
      <c r="AB112" s="80">
        <f t="shared" si="22"/>
        <v>2.9662075042107952</v>
      </c>
      <c r="AZ112">
        <v>0.75903772651945423</v>
      </c>
      <c r="BA112">
        <v>0</v>
      </c>
      <c r="BB112">
        <v>1</v>
      </c>
      <c r="BC112" s="80">
        <f t="shared" si="26"/>
        <v>43</v>
      </c>
      <c r="BD112" s="80">
        <f t="shared" si="27"/>
        <v>63</v>
      </c>
      <c r="BE112" s="80">
        <f t="shared" si="23"/>
        <v>0.20370370370370372</v>
      </c>
      <c r="BF112" s="80">
        <f t="shared" si="24"/>
        <v>0.34375</v>
      </c>
      <c r="BG112" s="80">
        <f t="shared" si="25"/>
        <v>0</v>
      </c>
    </row>
    <row r="113" spans="1:59" ht="15.75" x14ac:dyDescent="0.5">
      <c r="A113" s="82">
        <v>65</v>
      </c>
      <c r="B113" s="84">
        <v>0.59</v>
      </c>
      <c r="C113" s="82">
        <v>121</v>
      </c>
      <c r="D113" s="82">
        <v>3</v>
      </c>
      <c r="E113" s="82">
        <v>32</v>
      </c>
      <c r="F113" s="82">
        <v>10</v>
      </c>
      <c r="G113" s="80">
        <v>0</v>
      </c>
      <c r="H113" s="30">
        <v>181</v>
      </c>
      <c r="I113" s="82">
        <v>1</v>
      </c>
      <c r="K113">
        <v>67</v>
      </c>
      <c r="L113">
        <v>0.63700000000000001</v>
      </c>
      <c r="M113">
        <v>188</v>
      </c>
      <c r="N113">
        <v>4</v>
      </c>
      <c r="O113">
        <v>30</v>
      </c>
      <c r="P113">
        <v>12</v>
      </c>
      <c r="Q113">
        <v>1</v>
      </c>
      <c r="R113">
        <v>190</v>
      </c>
      <c r="S113" s="106">
        <v>0</v>
      </c>
      <c r="T113" s="107">
        <v>1</v>
      </c>
      <c r="U113" s="108">
        <f t="shared" si="15"/>
        <v>1</v>
      </c>
      <c r="V113" s="80">
        <f t="shared" si="16"/>
        <v>0</v>
      </c>
      <c r="W113" s="80">
        <f t="shared" si="17"/>
        <v>0.8193546529637814</v>
      </c>
      <c r="X113" s="106">
        <f t="shared" si="18"/>
        <v>0.8193546529637814</v>
      </c>
      <c r="Y113" s="108">
        <f t="shared" si="19"/>
        <v>0.1806453470362186</v>
      </c>
      <c r="Z113" s="106">
        <f t="shared" si="20"/>
        <v>-1.7112195785083613</v>
      </c>
      <c r="AA113" s="108">
        <f t="shared" si="21"/>
        <v>0</v>
      </c>
      <c r="AB113" s="80">
        <f t="shared" si="22"/>
        <v>4.5357085936982617</v>
      </c>
      <c r="AZ113">
        <v>0.76039550895473107</v>
      </c>
      <c r="BA113">
        <v>0</v>
      </c>
      <c r="BB113">
        <v>1</v>
      </c>
      <c r="BC113" s="80">
        <f t="shared" si="26"/>
        <v>43</v>
      </c>
      <c r="BD113" s="80">
        <f t="shared" si="27"/>
        <v>64</v>
      </c>
      <c r="BE113" s="80">
        <f t="shared" si="23"/>
        <v>0.20370370370370372</v>
      </c>
      <c r="BF113" s="80">
        <f t="shared" si="24"/>
        <v>0.33333333333333337</v>
      </c>
      <c r="BG113" s="80">
        <f t="shared" si="25"/>
        <v>6.1728395061728305E-3</v>
      </c>
    </row>
    <row r="114" spans="1:59" ht="15.75" x14ac:dyDescent="0.5">
      <c r="A114" s="82">
        <v>39</v>
      </c>
      <c r="B114" s="84">
        <v>7.1999999999999995E-2</v>
      </c>
      <c r="C114" s="82">
        <v>116</v>
      </c>
      <c r="D114" s="82">
        <v>7</v>
      </c>
      <c r="E114" s="82">
        <v>44</v>
      </c>
      <c r="F114" s="82">
        <v>16</v>
      </c>
      <c r="G114" s="80">
        <v>1</v>
      </c>
      <c r="H114" s="30">
        <v>170</v>
      </c>
      <c r="I114" s="82">
        <v>1</v>
      </c>
      <c r="K114">
        <v>67</v>
      </c>
      <c r="L114">
        <v>0.85599999999999998</v>
      </c>
      <c r="M114">
        <v>91</v>
      </c>
      <c r="N114">
        <v>3</v>
      </c>
      <c r="O114">
        <v>33</v>
      </c>
      <c r="P114">
        <v>1</v>
      </c>
      <c r="Q114">
        <v>0</v>
      </c>
      <c r="R114">
        <v>188</v>
      </c>
      <c r="S114" s="106">
        <v>1</v>
      </c>
      <c r="T114" s="107">
        <v>0</v>
      </c>
      <c r="U114" s="108">
        <f t="shared" si="15"/>
        <v>1</v>
      </c>
      <c r="V114" s="80">
        <f t="shared" si="16"/>
        <v>1</v>
      </c>
      <c r="W114" s="80">
        <f t="shared" si="17"/>
        <v>0.7896564459563572</v>
      </c>
      <c r="X114" s="106">
        <f t="shared" si="18"/>
        <v>0.7896564459563572</v>
      </c>
      <c r="Y114" s="108">
        <f t="shared" si="19"/>
        <v>0.2103435540436428</v>
      </c>
      <c r="Z114" s="106">
        <f t="shared" si="20"/>
        <v>-0.23615730664442083</v>
      </c>
      <c r="AA114" s="108">
        <f t="shared" si="21"/>
        <v>100</v>
      </c>
      <c r="AB114" s="80">
        <f t="shared" si="22"/>
        <v>0.26637350346566802</v>
      </c>
      <c r="AZ114">
        <v>0.76116539316650211</v>
      </c>
      <c r="BA114">
        <v>1</v>
      </c>
      <c r="BB114">
        <v>0</v>
      </c>
      <c r="BC114" s="80">
        <f t="shared" si="26"/>
        <v>44</v>
      </c>
      <c r="BD114" s="80">
        <f t="shared" si="27"/>
        <v>64</v>
      </c>
      <c r="BE114" s="80">
        <f t="shared" si="23"/>
        <v>0.18518518518518523</v>
      </c>
      <c r="BF114" s="80">
        <f t="shared" si="24"/>
        <v>0.33333333333333337</v>
      </c>
      <c r="BG114" s="80">
        <f t="shared" si="25"/>
        <v>6.1728395061728678E-3</v>
      </c>
    </row>
    <row r="115" spans="1:59" ht="15.75" x14ac:dyDescent="0.5">
      <c r="A115" s="82">
        <v>42</v>
      </c>
      <c r="B115" s="84">
        <v>1.2829999999999999</v>
      </c>
      <c r="C115" s="82">
        <v>68</v>
      </c>
      <c r="D115" s="82">
        <v>4</v>
      </c>
      <c r="E115" s="82">
        <v>37</v>
      </c>
      <c r="F115" s="82">
        <v>6</v>
      </c>
      <c r="G115" s="80">
        <v>0</v>
      </c>
      <c r="H115" s="30">
        <v>175</v>
      </c>
      <c r="I115" s="82">
        <v>1</v>
      </c>
      <c r="K115">
        <v>67</v>
      </c>
      <c r="L115">
        <v>1.4610000000000001</v>
      </c>
      <c r="M115">
        <v>180</v>
      </c>
      <c r="N115">
        <v>4</v>
      </c>
      <c r="O115">
        <v>44</v>
      </c>
      <c r="P115">
        <v>10</v>
      </c>
      <c r="Q115">
        <v>0</v>
      </c>
      <c r="R115">
        <v>187</v>
      </c>
      <c r="S115" s="106">
        <v>0</v>
      </c>
      <c r="T115" s="107">
        <v>1</v>
      </c>
      <c r="U115" s="108">
        <f t="shared" si="15"/>
        <v>1</v>
      </c>
      <c r="V115" s="80">
        <f t="shared" si="16"/>
        <v>0</v>
      </c>
      <c r="W115" s="80">
        <f t="shared" si="17"/>
        <v>0.87916911441473256</v>
      </c>
      <c r="X115" s="106">
        <f t="shared" si="18"/>
        <v>0.87916911441473256</v>
      </c>
      <c r="Y115" s="108">
        <f t="shared" si="19"/>
        <v>0.12083088558526744</v>
      </c>
      <c r="Z115" s="106">
        <f t="shared" si="20"/>
        <v>-2.1133633507860705</v>
      </c>
      <c r="AA115" s="108">
        <f t="shared" si="21"/>
        <v>0</v>
      </c>
      <c r="AB115" s="80">
        <f t="shared" si="22"/>
        <v>7.2760297183647147</v>
      </c>
      <c r="AZ115">
        <v>0.76131182876213332</v>
      </c>
      <c r="BA115">
        <v>1</v>
      </c>
      <c r="BB115">
        <v>0</v>
      </c>
      <c r="BC115" s="80">
        <f t="shared" si="26"/>
        <v>45</v>
      </c>
      <c r="BD115" s="80">
        <f t="shared" si="27"/>
        <v>64</v>
      </c>
      <c r="BE115" s="80">
        <f t="shared" si="23"/>
        <v>0.16666666666666663</v>
      </c>
      <c r="BF115" s="80">
        <f t="shared" si="24"/>
        <v>0.33333333333333337</v>
      </c>
      <c r="BG115" s="80">
        <f t="shared" si="25"/>
        <v>0</v>
      </c>
    </row>
    <row r="116" spans="1:59" ht="15.75" x14ac:dyDescent="0.5">
      <c r="A116" s="82">
        <v>89</v>
      </c>
      <c r="B116" s="84">
        <v>7.4999999999999997E-2</v>
      </c>
      <c r="C116" s="82">
        <v>296</v>
      </c>
      <c r="D116" s="82">
        <v>0</v>
      </c>
      <c r="E116" s="82">
        <v>37</v>
      </c>
      <c r="F116" s="82">
        <v>13</v>
      </c>
      <c r="G116" s="80">
        <v>1</v>
      </c>
      <c r="H116" s="30">
        <v>196</v>
      </c>
      <c r="I116" s="82">
        <v>1</v>
      </c>
      <c r="K116">
        <v>68</v>
      </c>
      <c r="L116">
        <v>2.3519999999999999</v>
      </c>
      <c r="M116">
        <v>209</v>
      </c>
      <c r="N116">
        <v>0</v>
      </c>
      <c r="O116">
        <v>30</v>
      </c>
      <c r="P116">
        <v>12</v>
      </c>
      <c r="Q116">
        <v>1</v>
      </c>
      <c r="R116">
        <v>189</v>
      </c>
      <c r="S116" s="106">
        <v>1</v>
      </c>
      <c r="T116" s="107">
        <v>0</v>
      </c>
      <c r="U116" s="108">
        <f t="shared" si="15"/>
        <v>1</v>
      </c>
      <c r="V116" s="80">
        <f t="shared" si="16"/>
        <v>1</v>
      </c>
      <c r="W116" s="80">
        <f t="shared" si="17"/>
        <v>0.75758800712723218</v>
      </c>
      <c r="X116" s="106">
        <f t="shared" si="18"/>
        <v>0.75758800712723218</v>
      </c>
      <c r="Y116" s="108">
        <f t="shared" si="19"/>
        <v>0.24241199287276782</v>
      </c>
      <c r="Z116" s="106">
        <f t="shared" si="20"/>
        <v>-0.27761556732105647</v>
      </c>
      <c r="AA116" s="108">
        <f t="shared" si="21"/>
        <v>100</v>
      </c>
      <c r="AB116" s="80">
        <f t="shared" si="22"/>
        <v>0.31997865672661874</v>
      </c>
      <c r="AZ116">
        <v>0.76886698115063579</v>
      </c>
      <c r="BA116">
        <v>0</v>
      </c>
      <c r="BB116">
        <v>1</v>
      </c>
      <c r="BC116" s="80">
        <f t="shared" si="26"/>
        <v>45</v>
      </c>
      <c r="BD116" s="80">
        <f t="shared" si="27"/>
        <v>65</v>
      </c>
      <c r="BE116" s="80">
        <f t="shared" si="23"/>
        <v>0.16666666666666663</v>
      </c>
      <c r="BF116" s="80">
        <f t="shared" si="24"/>
        <v>0.32291666666666663</v>
      </c>
      <c r="BG116" s="80">
        <f t="shared" si="25"/>
        <v>0</v>
      </c>
    </row>
    <row r="117" spans="1:59" ht="15.75" x14ac:dyDescent="0.5">
      <c r="A117" s="82">
        <v>65</v>
      </c>
      <c r="B117" s="84">
        <v>0.89900000000000002</v>
      </c>
      <c r="C117" s="82">
        <v>165</v>
      </c>
      <c r="D117" s="82">
        <v>1</v>
      </c>
      <c r="E117" s="82">
        <v>60</v>
      </c>
      <c r="F117" s="82">
        <v>9</v>
      </c>
      <c r="G117" s="80">
        <v>0</v>
      </c>
      <c r="H117" s="30">
        <v>174</v>
      </c>
      <c r="I117" s="82">
        <v>0</v>
      </c>
      <c r="K117">
        <v>69</v>
      </c>
      <c r="L117">
        <v>9.0999999999999998E-2</v>
      </c>
      <c r="M117">
        <v>213</v>
      </c>
      <c r="N117">
        <v>3</v>
      </c>
      <c r="O117">
        <v>33</v>
      </c>
      <c r="P117">
        <v>16</v>
      </c>
      <c r="Q117">
        <v>1</v>
      </c>
      <c r="R117">
        <v>178</v>
      </c>
      <c r="S117" s="106">
        <v>1</v>
      </c>
      <c r="T117" s="107">
        <v>0</v>
      </c>
      <c r="U117" s="108">
        <f t="shared" si="15"/>
        <v>1</v>
      </c>
      <c r="V117" s="80">
        <f t="shared" si="16"/>
        <v>1</v>
      </c>
      <c r="W117" s="80">
        <f t="shared" si="17"/>
        <v>0.71674501107348698</v>
      </c>
      <c r="X117" s="106">
        <f t="shared" si="18"/>
        <v>0.71674501107348698</v>
      </c>
      <c r="Y117" s="108">
        <f t="shared" si="19"/>
        <v>0.28325498892651302</v>
      </c>
      <c r="Z117" s="106">
        <f t="shared" si="20"/>
        <v>-0.33303513472633245</v>
      </c>
      <c r="AA117" s="108">
        <f t="shared" si="21"/>
        <v>100</v>
      </c>
      <c r="AB117" s="80">
        <f t="shared" si="22"/>
        <v>0.39519631744945793</v>
      </c>
      <c r="AZ117">
        <v>0.77356709760542752</v>
      </c>
      <c r="BA117">
        <v>0</v>
      </c>
      <c r="BB117">
        <v>1</v>
      </c>
      <c r="BC117" s="80">
        <f t="shared" si="26"/>
        <v>45</v>
      </c>
      <c r="BD117" s="80">
        <f t="shared" si="27"/>
        <v>66</v>
      </c>
      <c r="BE117" s="80">
        <f t="shared" si="23"/>
        <v>0.16666666666666663</v>
      </c>
      <c r="BF117" s="80">
        <f t="shared" si="24"/>
        <v>0.3125</v>
      </c>
      <c r="BG117" s="80">
        <f t="shared" si="25"/>
        <v>0</v>
      </c>
    </row>
    <row r="118" spans="1:59" ht="15.75" x14ac:dyDescent="0.5">
      <c r="A118" s="82">
        <v>49</v>
      </c>
      <c r="B118" s="84">
        <v>1.248</v>
      </c>
      <c r="C118" s="82">
        <v>92</v>
      </c>
      <c r="D118" s="82">
        <v>2</v>
      </c>
      <c r="E118" s="82">
        <v>53</v>
      </c>
      <c r="F118" s="82">
        <v>12</v>
      </c>
      <c r="G118" s="80">
        <v>0</v>
      </c>
      <c r="H118" s="30">
        <v>182</v>
      </c>
      <c r="I118" s="82">
        <v>0</v>
      </c>
      <c r="K118">
        <v>70</v>
      </c>
      <c r="L118">
        <v>4.8000000000000001E-2</v>
      </c>
      <c r="M118">
        <v>197</v>
      </c>
      <c r="N118">
        <v>4</v>
      </c>
      <c r="O118">
        <v>35</v>
      </c>
      <c r="P118">
        <v>11</v>
      </c>
      <c r="Q118">
        <v>0</v>
      </c>
      <c r="R118">
        <v>172</v>
      </c>
      <c r="S118" s="106">
        <v>1</v>
      </c>
      <c r="T118" s="107">
        <v>0</v>
      </c>
      <c r="U118" s="108">
        <f t="shared" si="15"/>
        <v>1</v>
      </c>
      <c r="V118" s="80">
        <f t="shared" si="16"/>
        <v>1</v>
      </c>
      <c r="W118" s="80">
        <f t="shared" si="17"/>
        <v>0.8844193354639962</v>
      </c>
      <c r="X118" s="106">
        <f t="shared" si="18"/>
        <v>0.8844193354639962</v>
      </c>
      <c r="Y118" s="108">
        <f t="shared" si="19"/>
        <v>0.1155806645360038</v>
      </c>
      <c r="Z118" s="106">
        <f t="shared" si="20"/>
        <v>-0.12282396743367673</v>
      </c>
      <c r="AA118" s="108">
        <f t="shared" si="21"/>
        <v>100</v>
      </c>
      <c r="AB118" s="80">
        <f t="shared" si="22"/>
        <v>0.13068536598124722</v>
      </c>
      <c r="AZ118">
        <v>0.77675713170946337</v>
      </c>
      <c r="BA118">
        <v>0</v>
      </c>
      <c r="BB118">
        <v>1</v>
      </c>
      <c r="BC118" s="80">
        <f t="shared" si="26"/>
        <v>45</v>
      </c>
      <c r="BD118" s="80">
        <f t="shared" si="27"/>
        <v>67</v>
      </c>
      <c r="BE118" s="80">
        <f t="shared" si="23"/>
        <v>0.16666666666666663</v>
      </c>
      <c r="BF118" s="80">
        <f t="shared" si="24"/>
        <v>0.30208333333333337</v>
      </c>
      <c r="BG118" s="80">
        <f t="shared" si="25"/>
        <v>0</v>
      </c>
    </row>
    <row r="119" spans="1:59" ht="15.75" x14ac:dyDescent="0.5">
      <c r="A119" s="82">
        <v>51</v>
      </c>
      <c r="B119" s="84">
        <v>0.23100000000000001</v>
      </c>
      <c r="C119" s="82">
        <v>109</v>
      </c>
      <c r="D119" s="82">
        <v>5</v>
      </c>
      <c r="E119" s="82">
        <v>41</v>
      </c>
      <c r="F119" s="82">
        <v>7</v>
      </c>
      <c r="G119" s="80">
        <v>1</v>
      </c>
      <c r="H119" s="30">
        <v>165</v>
      </c>
      <c r="I119" s="82">
        <v>1</v>
      </c>
      <c r="K119">
        <v>70</v>
      </c>
      <c r="L119">
        <v>0.29099999999999998</v>
      </c>
      <c r="M119">
        <v>182</v>
      </c>
      <c r="N119">
        <v>3</v>
      </c>
      <c r="O119">
        <v>31</v>
      </c>
      <c r="P119">
        <v>6</v>
      </c>
      <c r="Q119">
        <v>1</v>
      </c>
      <c r="R119">
        <v>173</v>
      </c>
      <c r="S119" s="106">
        <v>1</v>
      </c>
      <c r="T119" s="107">
        <v>0</v>
      </c>
      <c r="U119" s="108">
        <f t="shared" si="15"/>
        <v>1</v>
      </c>
      <c r="V119" s="80">
        <f t="shared" si="16"/>
        <v>1</v>
      </c>
      <c r="W119" s="80">
        <f t="shared" si="17"/>
        <v>0.54338814511877098</v>
      </c>
      <c r="X119" s="106">
        <f t="shared" si="18"/>
        <v>0.54338814511877098</v>
      </c>
      <c r="Y119" s="108">
        <f t="shared" si="19"/>
        <v>0.45661185488122902</v>
      </c>
      <c r="Z119" s="106">
        <f t="shared" si="20"/>
        <v>-0.60993139835084786</v>
      </c>
      <c r="AA119" s="108">
        <f t="shared" si="21"/>
        <v>100</v>
      </c>
      <c r="AB119" s="80">
        <f t="shared" si="22"/>
        <v>0.84030514648313703</v>
      </c>
      <c r="AZ119">
        <v>0.78068333815155766</v>
      </c>
      <c r="BA119">
        <v>0</v>
      </c>
      <c r="BB119">
        <v>1</v>
      </c>
      <c r="BC119" s="80">
        <f t="shared" si="26"/>
        <v>45</v>
      </c>
      <c r="BD119" s="80">
        <f t="shared" si="27"/>
        <v>68</v>
      </c>
      <c r="BE119" s="80">
        <f t="shared" si="23"/>
        <v>0.16666666666666663</v>
      </c>
      <c r="BF119" s="80">
        <f t="shared" si="24"/>
        <v>0.29166666666666663</v>
      </c>
      <c r="BG119" s="80">
        <f t="shared" si="25"/>
        <v>5.4012345679012256E-3</v>
      </c>
    </row>
    <row r="120" spans="1:59" ht="15.75" x14ac:dyDescent="0.5">
      <c r="A120" s="82">
        <v>53</v>
      </c>
      <c r="B120" s="84">
        <v>1.512</v>
      </c>
      <c r="C120" s="82">
        <v>125</v>
      </c>
      <c r="D120" s="82">
        <v>2</v>
      </c>
      <c r="E120" s="82">
        <v>39</v>
      </c>
      <c r="F120" s="82">
        <v>13</v>
      </c>
      <c r="G120" s="80">
        <v>0</v>
      </c>
      <c r="H120" s="30">
        <v>179</v>
      </c>
      <c r="I120" s="82">
        <v>1</v>
      </c>
      <c r="K120">
        <v>70</v>
      </c>
      <c r="L120">
        <v>0.40799999999999997</v>
      </c>
      <c r="M120">
        <v>175</v>
      </c>
      <c r="N120">
        <v>2</v>
      </c>
      <c r="O120">
        <v>42</v>
      </c>
      <c r="P120">
        <v>7</v>
      </c>
      <c r="Q120">
        <v>0</v>
      </c>
      <c r="R120">
        <v>168</v>
      </c>
      <c r="S120" s="106">
        <v>0</v>
      </c>
      <c r="T120" s="107">
        <v>1</v>
      </c>
      <c r="U120" s="108">
        <f t="shared" si="15"/>
        <v>1</v>
      </c>
      <c r="V120" s="80">
        <f t="shared" si="16"/>
        <v>0</v>
      </c>
      <c r="W120" s="80">
        <f t="shared" si="17"/>
        <v>0.60443459628272711</v>
      </c>
      <c r="X120" s="106">
        <f t="shared" si="18"/>
        <v>0.60443459628272711</v>
      </c>
      <c r="Y120" s="108">
        <f t="shared" si="19"/>
        <v>0.39556540371727289</v>
      </c>
      <c r="Z120" s="106">
        <f t="shared" si="20"/>
        <v>-0.92743913574415693</v>
      </c>
      <c r="AA120" s="108">
        <f t="shared" si="21"/>
        <v>0</v>
      </c>
      <c r="AB120" s="80">
        <f t="shared" si="22"/>
        <v>1.5280269472573536</v>
      </c>
      <c r="AZ120">
        <v>0.78563304190127947</v>
      </c>
      <c r="BA120">
        <v>1</v>
      </c>
      <c r="BB120">
        <v>0</v>
      </c>
      <c r="BC120" s="80">
        <f t="shared" si="26"/>
        <v>46</v>
      </c>
      <c r="BD120" s="80">
        <f t="shared" si="27"/>
        <v>68</v>
      </c>
      <c r="BE120" s="80">
        <f t="shared" si="23"/>
        <v>0.14814814814814814</v>
      </c>
      <c r="BF120" s="80">
        <f t="shared" si="24"/>
        <v>0.29166666666666663</v>
      </c>
      <c r="BG120" s="80">
        <f t="shared" si="25"/>
        <v>0</v>
      </c>
    </row>
    <row r="121" spans="1:59" ht="15.75" x14ac:dyDescent="0.5">
      <c r="A121" s="82">
        <v>96</v>
      </c>
      <c r="B121" s="84">
        <v>0.83099999999999996</v>
      </c>
      <c r="C121" s="82">
        <v>199</v>
      </c>
      <c r="D121" s="82">
        <v>3</v>
      </c>
      <c r="E121" s="82">
        <v>44</v>
      </c>
      <c r="F121" s="82">
        <v>10</v>
      </c>
      <c r="G121" s="80">
        <v>0</v>
      </c>
      <c r="H121" s="30">
        <v>168</v>
      </c>
      <c r="I121" s="82">
        <v>1</v>
      </c>
      <c r="K121">
        <v>70</v>
      </c>
      <c r="L121">
        <v>0.82799999999999996</v>
      </c>
      <c r="M121">
        <v>213</v>
      </c>
      <c r="N121">
        <v>3</v>
      </c>
      <c r="O121">
        <v>37</v>
      </c>
      <c r="P121">
        <v>15</v>
      </c>
      <c r="Q121">
        <v>1</v>
      </c>
      <c r="R121">
        <v>176</v>
      </c>
      <c r="S121" s="106">
        <v>1</v>
      </c>
      <c r="T121" s="107">
        <v>0</v>
      </c>
      <c r="U121" s="108">
        <f t="shared" si="15"/>
        <v>1</v>
      </c>
      <c r="V121" s="80">
        <f t="shared" si="16"/>
        <v>1</v>
      </c>
      <c r="W121" s="80">
        <f t="shared" si="17"/>
        <v>0.71651561859950197</v>
      </c>
      <c r="X121" s="106">
        <f t="shared" si="18"/>
        <v>0.71651561859950197</v>
      </c>
      <c r="Y121" s="108">
        <f t="shared" si="19"/>
        <v>0.28348438140049803</v>
      </c>
      <c r="Z121" s="106">
        <f t="shared" si="20"/>
        <v>-0.3333552334874294</v>
      </c>
      <c r="AA121" s="108">
        <f t="shared" si="21"/>
        <v>100</v>
      </c>
      <c r="AB121" s="80">
        <f t="shared" si="22"/>
        <v>0.39564298954793931</v>
      </c>
      <c r="AZ121">
        <v>0.78963330118259789</v>
      </c>
      <c r="BA121">
        <v>0</v>
      </c>
      <c r="BB121">
        <v>1</v>
      </c>
      <c r="BC121" s="80">
        <f t="shared" si="26"/>
        <v>46</v>
      </c>
      <c r="BD121" s="80">
        <f t="shared" si="27"/>
        <v>69</v>
      </c>
      <c r="BE121" s="80">
        <f t="shared" si="23"/>
        <v>0.14814814814814814</v>
      </c>
      <c r="BF121" s="80">
        <f t="shared" si="24"/>
        <v>0.28125</v>
      </c>
      <c r="BG121" s="80">
        <f t="shared" si="25"/>
        <v>0</v>
      </c>
    </row>
    <row r="122" spans="1:59" ht="15.75" x14ac:dyDescent="0.5">
      <c r="A122" s="82">
        <v>56</v>
      </c>
      <c r="B122" s="84">
        <v>0.123</v>
      </c>
      <c r="C122" s="82">
        <v>113</v>
      </c>
      <c r="D122" s="82">
        <v>3</v>
      </c>
      <c r="E122" s="82">
        <v>45</v>
      </c>
      <c r="F122" s="82">
        <v>6</v>
      </c>
      <c r="G122" s="80">
        <v>0</v>
      </c>
      <c r="H122" s="30">
        <v>167</v>
      </c>
      <c r="I122" s="82">
        <v>0</v>
      </c>
      <c r="K122">
        <v>70</v>
      </c>
      <c r="L122">
        <v>1.4159999999999999</v>
      </c>
      <c r="M122">
        <v>209</v>
      </c>
      <c r="N122">
        <v>2</v>
      </c>
      <c r="O122">
        <v>45</v>
      </c>
      <c r="P122">
        <v>6</v>
      </c>
      <c r="Q122">
        <v>0</v>
      </c>
      <c r="R122">
        <v>175</v>
      </c>
      <c r="S122" s="106">
        <v>1</v>
      </c>
      <c r="T122" s="107">
        <v>0</v>
      </c>
      <c r="U122" s="108">
        <f t="shared" si="15"/>
        <v>1</v>
      </c>
      <c r="V122" s="80">
        <f t="shared" si="16"/>
        <v>1</v>
      </c>
      <c r="W122" s="80">
        <f t="shared" si="17"/>
        <v>0.67228644180414543</v>
      </c>
      <c r="X122" s="106">
        <f t="shared" si="18"/>
        <v>0.67228644180414543</v>
      </c>
      <c r="Y122" s="108">
        <f t="shared" si="19"/>
        <v>0.32771355819585457</v>
      </c>
      <c r="Z122" s="106">
        <f t="shared" si="20"/>
        <v>-0.39707077659411566</v>
      </c>
      <c r="AA122" s="108">
        <f t="shared" si="21"/>
        <v>100</v>
      </c>
      <c r="AB122" s="80">
        <f t="shared" si="22"/>
        <v>0.4874612037636869</v>
      </c>
      <c r="AZ122">
        <v>0.7896564459563572</v>
      </c>
      <c r="BA122">
        <v>0</v>
      </c>
      <c r="BB122">
        <v>1</v>
      </c>
      <c r="BC122" s="80">
        <f t="shared" si="26"/>
        <v>46</v>
      </c>
      <c r="BD122" s="80">
        <f t="shared" si="27"/>
        <v>70</v>
      </c>
      <c r="BE122" s="80">
        <f t="shared" si="23"/>
        <v>0.14814814814814814</v>
      </c>
      <c r="BF122" s="80">
        <f t="shared" si="24"/>
        <v>0.27083333333333337</v>
      </c>
      <c r="BG122" s="80">
        <f t="shared" si="25"/>
        <v>5.0154320987654249E-3</v>
      </c>
    </row>
    <row r="123" spans="1:59" ht="15.75" x14ac:dyDescent="0.5">
      <c r="A123" s="82">
        <v>79</v>
      </c>
      <c r="B123" s="84">
        <v>0.13100000000000001</v>
      </c>
      <c r="C123" s="82">
        <v>284</v>
      </c>
      <c r="D123" s="82">
        <v>4</v>
      </c>
      <c r="E123" s="82">
        <v>38</v>
      </c>
      <c r="F123" s="82">
        <v>15</v>
      </c>
      <c r="G123" s="80">
        <v>1</v>
      </c>
      <c r="H123" s="30">
        <v>185</v>
      </c>
      <c r="I123" s="82">
        <v>0</v>
      </c>
      <c r="K123">
        <v>71</v>
      </c>
      <c r="L123">
        <v>0.121</v>
      </c>
      <c r="M123">
        <v>116</v>
      </c>
      <c r="N123">
        <v>0</v>
      </c>
      <c r="O123">
        <v>34</v>
      </c>
      <c r="P123">
        <v>8</v>
      </c>
      <c r="Q123">
        <v>1</v>
      </c>
      <c r="R123">
        <v>193</v>
      </c>
      <c r="S123" s="106">
        <v>0</v>
      </c>
      <c r="T123" s="107">
        <v>1</v>
      </c>
      <c r="U123" s="108">
        <f t="shared" si="15"/>
        <v>1</v>
      </c>
      <c r="V123" s="80">
        <f t="shared" si="16"/>
        <v>0</v>
      </c>
      <c r="W123" s="80">
        <f t="shared" si="17"/>
        <v>0.29094903954956236</v>
      </c>
      <c r="X123" s="106">
        <f t="shared" si="18"/>
        <v>0.29094903954956236</v>
      </c>
      <c r="Y123" s="108">
        <f t="shared" si="19"/>
        <v>0.70905096045043758</v>
      </c>
      <c r="Z123" s="106">
        <f t="shared" si="20"/>
        <v>-0.34382787851616542</v>
      </c>
      <c r="AA123" s="108">
        <f t="shared" si="21"/>
        <v>100</v>
      </c>
      <c r="AB123" s="80">
        <f t="shared" si="22"/>
        <v>0.41033586551343459</v>
      </c>
      <c r="AZ123">
        <v>0.79893454178365431</v>
      </c>
      <c r="BA123">
        <v>1</v>
      </c>
      <c r="BB123">
        <v>0</v>
      </c>
      <c r="BC123" s="80">
        <f t="shared" si="26"/>
        <v>47</v>
      </c>
      <c r="BD123" s="80">
        <f t="shared" si="27"/>
        <v>70</v>
      </c>
      <c r="BE123" s="80">
        <f t="shared" si="23"/>
        <v>0.12962962962962965</v>
      </c>
      <c r="BF123" s="80">
        <f t="shared" si="24"/>
        <v>0.27083333333333337</v>
      </c>
      <c r="BG123" s="80">
        <f t="shared" si="25"/>
        <v>5.0154320987654249E-3</v>
      </c>
    </row>
    <row r="124" spans="1:59" ht="15.75" x14ac:dyDescent="0.5">
      <c r="A124" s="82">
        <v>64</v>
      </c>
      <c r="B124" s="84">
        <v>1.5389999999999999</v>
      </c>
      <c r="C124" s="82">
        <v>115</v>
      </c>
      <c r="D124" s="82">
        <v>4</v>
      </c>
      <c r="E124" s="82">
        <v>36</v>
      </c>
      <c r="F124" s="82">
        <v>8</v>
      </c>
      <c r="G124" s="80">
        <v>1</v>
      </c>
      <c r="H124" s="30">
        <v>183</v>
      </c>
      <c r="I124" s="82">
        <v>1</v>
      </c>
      <c r="K124">
        <v>71</v>
      </c>
      <c r="L124">
        <v>1.28</v>
      </c>
      <c r="M124">
        <v>141</v>
      </c>
      <c r="N124">
        <v>2</v>
      </c>
      <c r="O124">
        <v>28</v>
      </c>
      <c r="P124">
        <v>9</v>
      </c>
      <c r="Q124">
        <v>1</v>
      </c>
      <c r="R124">
        <v>186</v>
      </c>
      <c r="S124" s="106">
        <v>0</v>
      </c>
      <c r="T124" s="107">
        <v>1</v>
      </c>
      <c r="U124" s="108">
        <f t="shared" si="15"/>
        <v>1</v>
      </c>
      <c r="V124" s="80">
        <f t="shared" si="16"/>
        <v>0</v>
      </c>
      <c r="W124" s="80">
        <f t="shared" si="17"/>
        <v>0.76131182876213332</v>
      </c>
      <c r="X124" s="106">
        <f t="shared" si="18"/>
        <v>0.76131182876213332</v>
      </c>
      <c r="Y124" s="108">
        <f t="shared" si="19"/>
        <v>0.23868817123786668</v>
      </c>
      <c r="Z124" s="106">
        <f t="shared" si="20"/>
        <v>-1.4325973017966729</v>
      </c>
      <c r="AA124" s="108">
        <f t="shared" si="21"/>
        <v>0</v>
      </c>
      <c r="AB124" s="80">
        <f t="shared" si="22"/>
        <v>3.1895666417563762</v>
      </c>
      <c r="AZ124">
        <v>0.80036816705403679</v>
      </c>
      <c r="BA124">
        <v>1</v>
      </c>
      <c r="BB124">
        <v>0</v>
      </c>
      <c r="BC124" s="80">
        <f t="shared" si="26"/>
        <v>48</v>
      </c>
      <c r="BD124" s="80">
        <f t="shared" si="27"/>
        <v>70</v>
      </c>
      <c r="BE124" s="80">
        <f t="shared" si="23"/>
        <v>0.11111111111111116</v>
      </c>
      <c r="BF124" s="80">
        <f t="shared" si="24"/>
        <v>0.27083333333333337</v>
      </c>
      <c r="BG124" s="80">
        <f t="shared" si="25"/>
        <v>0</v>
      </c>
    </row>
    <row r="125" spans="1:59" ht="15.75" x14ac:dyDescent="0.5">
      <c r="A125" s="82">
        <v>67</v>
      </c>
      <c r="B125" s="84">
        <v>0.63700000000000001</v>
      </c>
      <c r="C125" s="82">
        <v>188</v>
      </c>
      <c r="D125" s="82">
        <v>4</v>
      </c>
      <c r="E125" s="82">
        <v>30</v>
      </c>
      <c r="F125" s="82">
        <v>12</v>
      </c>
      <c r="G125" s="80">
        <v>1</v>
      </c>
      <c r="H125" s="30">
        <v>190</v>
      </c>
      <c r="I125" s="82">
        <v>0</v>
      </c>
      <c r="K125">
        <v>72</v>
      </c>
      <c r="L125">
        <v>1.496</v>
      </c>
      <c r="M125">
        <v>139</v>
      </c>
      <c r="N125">
        <v>2</v>
      </c>
      <c r="O125">
        <v>36</v>
      </c>
      <c r="P125">
        <v>6</v>
      </c>
      <c r="Q125">
        <v>0</v>
      </c>
      <c r="R125">
        <v>184</v>
      </c>
      <c r="S125" s="106">
        <v>1</v>
      </c>
      <c r="T125" s="107">
        <v>0</v>
      </c>
      <c r="U125" s="108">
        <f t="shared" si="15"/>
        <v>1</v>
      </c>
      <c r="V125" s="80">
        <f t="shared" si="16"/>
        <v>1</v>
      </c>
      <c r="W125" s="80">
        <f t="shared" si="17"/>
        <v>0.85190929438686358</v>
      </c>
      <c r="X125" s="106">
        <f t="shared" si="18"/>
        <v>0.85190929438686358</v>
      </c>
      <c r="Y125" s="108">
        <f t="shared" si="19"/>
        <v>0.14809070561313642</v>
      </c>
      <c r="Z125" s="106">
        <f t="shared" si="20"/>
        <v>-0.16027521980755025</v>
      </c>
      <c r="AA125" s="108">
        <f t="shared" si="21"/>
        <v>100</v>
      </c>
      <c r="AB125" s="80">
        <f t="shared" si="22"/>
        <v>0.1738338888763038</v>
      </c>
      <c r="AZ125">
        <v>0.80362211543631079</v>
      </c>
      <c r="BA125">
        <v>0</v>
      </c>
      <c r="BB125">
        <v>1</v>
      </c>
      <c r="BC125" s="80">
        <f t="shared" si="26"/>
        <v>48</v>
      </c>
      <c r="BD125" s="80">
        <f t="shared" si="27"/>
        <v>71</v>
      </c>
      <c r="BE125" s="80">
        <f t="shared" si="23"/>
        <v>0.11111111111111116</v>
      </c>
      <c r="BF125" s="80">
        <f t="shared" si="24"/>
        <v>0.26041666666666663</v>
      </c>
      <c r="BG125" s="80">
        <f t="shared" si="25"/>
        <v>0</v>
      </c>
    </row>
    <row r="126" spans="1:59" ht="15.75" x14ac:dyDescent="0.5">
      <c r="A126" s="82">
        <v>65</v>
      </c>
      <c r="B126" s="84">
        <v>0.27500000000000002</v>
      </c>
      <c r="C126" s="82">
        <v>139</v>
      </c>
      <c r="D126" s="82">
        <v>1</v>
      </c>
      <c r="E126" s="82">
        <v>34</v>
      </c>
      <c r="F126" s="82">
        <v>11</v>
      </c>
      <c r="G126" s="80">
        <v>1</v>
      </c>
      <c r="H126" s="30">
        <v>174</v>
      </c>
      <c r="I126" s="82">
        <v>0</v>
      </c>
      <c r="K126">
        <v>73</v>
      </c>
      <c r="L126">
        <v>1.8360000000000001</v>
      </c>
      <c r="M126">
        <v>169</v>
      </c>
      <c r="N126">
        <v>0</v>
      </c>
      <c r="O126">
        <v>36</v>
      </c>
      <c r="P126">
        <v>7</v>
      </c>
      <c r="Q126">
        <v>1</v>
      </c>
      <c r="R126">
        <v>187</v>
      </c>
      <c r="S126" s="106">
        <v>0</v>
      </c>
      <c r="T126" s="107">
        <v>1</v>
      </c>
      <c r="U126" s="108">
        <f t="shared" si="15"/>
        <v>1</v>
      </c>
      <c r="V126" s="80">
        <f t="shared" si="16"/>
        <v>0</v>
      </c>
      <c r="W126" s="80">
        <f t="shared" si="17"/>
        <v>0.47474327211785533</v>
      </c>
      <c r="X126" s="106">
        <f t="shared" si="18"/>
        <v>0.47474327211785533</v>
      </c>
      <c r="Y126" s="108">
        <f t="shared" si="19"/>
        <v>0.52525672788214472</v>
      </c>
      <c r="Z126" s="106">
        <f t="shared" si="20"/>
        <v>-0.64386813042493463</v>
      </c>
      <c r="AA126" s="108">
        <f t="shared" si="21"/>
        <v>100</v>
      </c>
      <c r="AB126" s="80">
        <f t="shared" si="22"/>
        <v>0.90383092098989071</v>
      </c>
      <c r="AZ126">
        <v>0.80848824338068614</v>
      </c>
      <c r="BA126">
        <v>0</v>
      </c>
      <c r="BB126">
        <v>1</v>
      </c>
      <c r="BC126" s="80">
        <f t="shared" si="26"/>
        <v>48</v>
      </c>
      <c r="BD126" s="80">
        <f t="shared" si="27"/>
        <v>72</v>
      </c>
      <c r="BE126" s="80">
        <f t="shared" si="23"/>
        <v>0.11111111111111116</v>
      </c>
      <c r="BF126" s="80">
        <f t="shared" si="24"/>
        <v>0.25</v>
      </c>
      <c r="BG126" s="80">
        <f t="shared" si="25"/>
        <v>0</v>
      </c>
    </row>
    <row r="127" spans="1:59" ht="15.75" x14ac:dyDescent="0.5">
      <c r="A127" s="82">
        <v>89</v>
      </c>
      <c r="B127" s="84">
        <v>0.71099999999999997</v>
      </c>
      <c r="C127" s="82">
        <v>232</v>
      </c>
      <c r="D127" s="82">
        <v>4</v>
      </c>
      <c r="E127" s="82">
        <v>47</v>
      </c>
      <c r="F127" s="82">
        <v>13</v>
      </c>
      <c r="G127" s="80">
        <v>1</v>
      </c>
      <c r="H127" s="30">
        <v>193</v>
      </c>
      <c r="I127" s="82">
        <v>0</v>
      </c>
      <c r="K127">
        <v>74</v>
      </c>
      <c r="L127">
        <v>4.3999999999999997E-2</v>
      </c>
      <c r="M127">
        <v>175</v>
      </c>
      <c r="N127">
        <v>3</v>
      </c>
      <c r="O127">
        <v>39</v>
      </c>
      <c r="P127">
        <v>7</v>
      </c>
      <c r="Q127">
        <v>0</v>
      </c>
      <c r="R127">
        <v>187</v>
      </c>
      <c r="S127" s="106">
        <v>1</v>
      </c>
      <c r="T127" s="107">
        <v>0</v>
      </c>
      <c r="U127" s="108">
        <f t="shared" si="15"/>
        <v>1</v>
      </c>
      <c r="V127" s="80">
        <f t="shared" si="16"/>
        <v>1</v>
      </c>
      <c r="W127" s="80">
        <f t="shared" si="17"/>
        <v>0.75739254982851012</v>
      </c>
      <c r="X127" s="106">
        <f t="shared" si="18"/>
        <v>0.75739254982851012</v>
      </c>
      <c r="Y127" s="108">
        <f t="shared" si="19"/>
        <v>0.24260745017148988</v>
      </c>
      <c r="Z127" s="106">
        <f t="shared" si="20"/>
        <v>-0.27787360007125794</v>
      </c>
      <c r="AA127" s="108">
        <f t="shared" si="21"/>
        <v>100</v>
      </c>
      <c r="AB127" s="80">
        <f t="shared" si="22"/>
        <v>0.32031929839608458</v>
      </c>
      <c r="AZ127">
        <v>0.81560298542856968</v>
      </c>
      <c r="BA127">
        <v>0</v>
      </c>
      <c r="BB127">
        <v>1</v>
      </c>
      <c r="BC127" s="80">
        <f t="shared" si="26"/>
        <v>48</v>
      </c>
      <c r="BD127" s="80">
        <f t="shared" si="27"/>
        <v>73</v>
      </c>
      <c r="BE127" s="80">
        <f t="shared" si="23"/>
        <v>0.11111111111111116</v>
      </c>
      <c r="BF127" s="80">
        <f t="shared" si="24"/>
        <v>0.23958333333333337</v>
      </c>
      <c r="BG127" s="80">
        <f t="shared" si="25"/>
        <v>0</v>
      </c>
    </row>
    <row r="128" spans="1:59" ht="15.75" x14ac:dyDescent="0.5">
      <c r="A128" s="82">
        <v>53</v>
      </c>
      <c r="B128" s="84">
        <v>1.2</v>
      </c>
      <c r="C128" s="82">
        <v>83</v>
      </c>
      <c r="D128" s="82">
        <v>2</v>
      </c>
      <c r="E128" s="82">
        <v>33</v>
      </c>
      <c r="F128" s="82">
        <v>8</v>
      </c>
      <c r="G128" s="80">
        <v>1</v>
      </c>
      <c r="H128" s="30">
        <v>179</v>
      </c>
      <c r="I128" s="82">
        <v>1</v>
      </c>
      <c r="K128">
        <v>74</v>
      </c>
      <c r="L128">
        <v>0.248</v>
      </c>
      <c r="M128">
        <v>301</v>
      </c>
      <c r="N128">
        <v>1</v>
      </c>
      <c r="O128">
        <v>39</v>
      </c>
      <c r="P128">
        <v>21</v>
      </c>
      <c r="Q128">
        <v>1</v>
      </c>
      <c r="R128">
        <v>187</v>
      </c>
      <c r="S128" s="106">
        <v>1</v>
      </c>
      <c r="T128" s="107">
        <v>0</v>
      </c>
      <c r="U128" s="108">
        <f t="shared" si="15"/>
        <v>1</v>
      </c>
      <c r="V128" s="80">
        <f t="shared" si="16"/>
        <v>1</v>
      </c>
      <c r="W128" s="80">
        <f t="shared" si="17"/>
        <v>0.62639426966102685</v>
      </c>
      <c r="X128" s="106">
        <f t="shared" si="18"/>
        <v>0.62639426966102685</v>
      </c>
      <c r="Y128" s="108">
        <f t="shared" si="19"/>
        <v>0.37360573033897315</v>
      </c>
      <c r="Z128" s="106">
        <f t="shared" si="20"/>
        <v>-0.46777528239811078</v>
      </c>
      <c r="AA128" s="108">
        <f t="shared" si="21"/>
        <v>100</v>
      </c>
      <c r="AB128" s="80">
        <f t="shared" si="22"/>
        <v>0.59643861451853608</v>
      </c>
      <c r="AZ128">
        <v>0.81838646436074591</v>
      </c>
      <c r="BA128">
        <v>0</v>
      </c>
      <c r="BB128">
        <v>1</v>
      </c>
      <c r="BC128" s="80">
        <f t="shared" si="26"/>
        <v>48</v>
      </c>
      <c r="BD128" s="80">
        <f t="shared" si="27"/>
        <v>74</v>
      </c>
      <c r="BE128" s="80">
        <f t="shared" si="23"/>
        <v>0.11111111111111116</v>
      </c>
      <c r="BF128" s="80">
        <f t="shared" si="24"/>
        <v>0.22916666666666663</v>
      </c>
      <c r="BG128" s="80">
        <f t="shared" si="25"/>
        <v>4.2438271604938451E-3</v>
      </c>
    </row>
    <row r="129" spans="1:59" ht="15.75" x14ac:dyDescent="0.5">
      <c r="A129" s="82">
        <v>44</v>
      </c>
      <c r="B129" s="84">
        <v>1.2270000000000001</v>
      </c>
      <c r="C129" s="82">
        <v>100</v>
      </c>
      <c r="D129" s="82">
        <v>5</v>
      </c>
      <c r="E129" s="82">
        <v>37</v>
      </c>
      <c r="F129" s="82">
        <v>10</v>
      </c>
      <c r="G129" s="80">
        <v>0</v>
      </c>
      <c r="H129" s="30">
        <v>180</v>
      </c>
      <c r="I129" s="82">
        <v>1</v>
      </c>
      <c r="K129">
        <v>74</v>
      </c>
      <c r="L129">
        <v>1.927</v>
      </c>
      <c r="M129">
        <v>249</v>
      </c>
      <c r="N129">
        <v>2</v>
      </c>
      <c r="O129">
        <v>29</v>
      </c>
      <c r="P129">
        <v>7</v>
      </c>
      <c r="Q129">
        <v>0</v>
      </c>
      <c r="R129">
        <v>171</v>
      </c>
      <c r="S129" s="106">
        <v>1</v>
      </c>
      <c r="T129" s="107">
        <v>0</v>
      </c>
      <c r="U129" s="108">
        <f t="shared" si="15"/>
        <v>1</v>
      </c>
      <c r="V129" s="80">
        <f t="shared" si="16"/>
        <v>1</v>
      </c>
      <c r="W129" s="80">
        <f t="shared" si="17"/>
        <v>0.93883742431804695</v>
      </c>
      <c r="X129" s="106">
        <f t="shared" si="18"/>
        <v>0.93883742431804695</v>
      </c>
      <c r="Y129" s="108">
        <f t="shared" si="19"/>
        <v>6.1162575681953046E-2</v>
      </c>
      <c r="Z129" s="106">
        <f t="shared" si="20"/>
        <v>-6.3112951805305489E-2</v>
      </c>
      <c r="AA129" s="108">
        <f t="shared" si="21"/>
        <v>100</v>
      </c>
      <c r="AB129" s="80">
        <f t="shared" si="22"/>
        <v>6.5147142729616192E-2</v>
      </c>
      <c r="AZ129">
        <v>0.8193546529637814</v>
      </c>
      <c r="BA129">
        <v>1</v>
      </c>
      <c r="BB129">
        <v>0</v>
      </c>
      <c r="BC129" s="80">
        <f t="shared" si="26"/>
        <v>49</v>
      </c>
      <c r="BD129" s="80">
        <f t="shared" si="27"/>
        <v>74</v>
      </c>
      <c r="BE129" s="80">
        <f t="shared" si="23"/>
        <v>9.259259259259256E-2</v>
      </c>
      <c r="BF129" s="80">
        <f t="shared" si="24"/>
        <v>0.22916666666666663</v>
      </c>
      <c r="BG129" s="80">
        <f t="shared" si="25"/>
        <v>4.24382716049382E-3</v>
      </c>
    </row>
    <row r="130" spans="1:59" ht="15.75" x14ac:dyDescent="0.5">
      <c r="A130" s="82">
        <v>46</v>
      </c>
      <c r="B130" s="84">
        <v>1.9630000000000001</v>
      </c>
      <c r="C130" s="82">
        <v>113</v>
      </c>
      <c r="D130" s="82">
        <v>4</v>
      </c>
      <c r="E130" s="82">
        <v>28</v>
      </c>
      <c r="F130" s="82">
        <v>10</v>
      </c>
      <c r="G130" s="80">
        <v>0</v>
      </c>
      <c r="H130" s="30">
        <v>181</v>
      </c>
      <c r="I130" s="82">
        <v>1</v>
      </c>
      <c r="K130">
        <v>75</v>
      </c>
      <c r="L130">
        <v>0.185</v>
      </c>
      <c r="M130">
        <v>166</v>
      </c>
      <c r="N130">
        <v>5</v>
      </c>
      <c r="O130">
        <v>29</v>
      </c>
      <c r="P130">
        <v>15</v>
      </c>
      <c r="Q130">
        <v>1</v>
      </c>
      <c r="R130">
        <v>187</v>
      </c>
      <c r="S130" s="106">
        <v>0</v>
      </c>
      <c r="T130" s="107">
        <v>1</v>
      </c>
      <c r="U130" s="108">
        <f t="shared" si="15"/>
        <v>1</v>
      </c>
      <c r="V130" s="80">
        <f t="shared" si="16"/>
        <v>0</v>
      </c>
      <c r="W130" s="80">
        <f t="shared" si="17"/>
        <v>0.90641064385450709</v>
      </c>
      <c r="X130" s="106">
        <f t="shared" si="18"/>
        <v>0.90641064385450709</v>
      </c>
      <c r="Y130" s="108">
        <f t="shared" si="19"/>
        <v>9.3589356145492908E-2</v>
      </c>
      <c r="Z130" s="106">
        <f t="shared" si="20"/>
        <v>-2.3688386183590966</v>
      </c>
      <c r="AA130" s="108">
        <f t="shared" si="21"/>
        <v>0</v>
      </c>
      <c r="AB130" s="80">
        <f t="shared" si="22"/>
        <v>9.6849757406751671</v>
      </c>
      <c r="AZ130">
        <v>0.8246683958210852</v>
      </c>
      <c r="BA130">
        <v>1</v>
      </c>
      <c r="BB130">
        <v>0</v>
      </c>
      <c r="BC130" s="80">
        <f t="shared" si="26"/>
        <v>50</v>
      </c>
      <c r="BD130" s="80">
        <f t="shared" si="27"/>
        <v>74</v>
      </c>
      <c r="BE130" s="80">
        <f t="shared" si="23"/>
        <v>7.407407407407407E-2</v>
      </c>
      <c r="BF130" s="80">
        <f t="shared" si="24"/>
        <v>0.22916666666666663</v>
      </c>
      <c r="BG130" s="80">
        <f t="shared" si="25"/>
        <v>0</v>
      </c>
    </row>
    <row r="131" spans="1:59" ht="15.75" x14ac:dyDescent="0.5">
      <c r="A131" s="82">
        <v>58</v>
      </c>
      <c r="B131" s="84">
        <v>0.496</v>
      </c>
      <c r="C131" s="82">
        <v>100</v>
      </c>
      <c r="D131" s="82">
        <v>2</v>
      </c>
      <c r="E131" s="82">
        <v>42</v>
      </c>
      <c r="F131" s="82">
        <v>5</v>
      </c>
      <c r="G131" s="80">
        <v>0</v>
      </c>
      <c r="H131" s="30">
        <v>165</v>
      </c>
      <c r="I131" s="82">
        <v>0</v>
      </c>
      <c r="K131">
        <v>75</v>
      </c>
      <c r="L131">
        <v>0.61199999999999999</v>
      </c>
      <c r="M131">
        <v>156</v>
      </c>
      <c r="N131">
        <v>5</v>
      </c>
      <c r="O131">
        <v>42</v>
      </c>
      <c r="P131">
        <v>15</v>
      </c>
      <c r="Q131">
        <v>1</v>
      </c>
      <c r="R131">
        <v>193</v>
      </c>
      <c r="S131" s="106">
        <v>0</v>
      </c>
      <c r="T131" s="107">
        <v>1</v>
      </c>
      <c r="U131" s="108">
        <f t="shared" si="15"/>
        <v>1</v>
      </c>
      <c r="V131" s="80">
        <f t="shared" si="16"/>
        <v>0</v>
      </c>
      <c r="W131" s="80">
        <f t="shared" si="17"/>
        <v>0.79893454178365431</v>
      </c>
      <c r="X131" s="106">
        <f t="shared" si="18"/>
        <v>0.79893454178365431</v>
      </c>
      <c r="Y131" s="108">
        <f t="shared" si="19"/>
        <v>0.20106545821634569</v>
      </c>
      <c r="Z131" s="106">
        <f t="shared" si="20"/>
        <v>-1.6041247611717815</v>
      </c>
      <c r="AA131" s="108">
        <f t="shared" si="21"/>
        <v>0</v>
      </c>
      <c r="AB131" s="80">
        <f t="shared" si="22"/>
        <v>3.973504692805085</v>
      </c>
      <c r="AZ131">
        <v>0.82870415610663384</v>
      </c>
      <c r="BA131">
        <v>0</v>
      </c>
      <c r="BB131">
        <v>1</v>
      </c>
      <c r="BC131" s="80">
        <f t="shared" si="26"/>
        <v>50</v>
      </c>
      <c r="BD131" s="80">
        <f t="shared" si="27"/>
        <v>75</v>
      </c>
      <c r="BE131" s="80">
        <f t="shared" si="23"/>
        <v>7.407407407407407E-2</v>
      </c>
      <c r="BF131" s="80">
        <f t="shared" si="24"/>
        <v>0.21875</v>
      </c>
      <c r="BG131" s="80">
        <f t="shared" si="25"/>
        <v>0</v>
      </c>
    </row>
    <row r="132" spans="1:59" ht="15.75" x14ac:dyDescent="0.5">
      <c r="A132" s="82">
        <v>62</v>
      </c>
      <c r="B132" s="84">
        <v>0.42399999999999999</v>
      </c>
      <c r="C132" s="82">
        <v>123</v>
      </c>
      <c r="D132" s="82">
        <v>2</v>
      </c>
      <c r="E132" s="82">
        <v>49</v>
      </c>
      <c r="F132" s="82">
        <v>12</v>
      </c>
      <c r="G132" s="80">
        <v>1</v>
      </c>
      <c r="H132" s="30">
        <v>162</v>
      </c>
      <c r="I132" s="82">
        <v>0</v>
      </c>
      <c r="K132">
        <v>75</v>
      </c>
      <c r="L132">
        <v>0.995</v>
      </c>
      <c r="M132">
        <v>185</v>
      </c>
      <c r="N132">
        <v>2</v>
      </c>
      <c r="O132">
        <v>30</v>
      </c>
      <c r="P132">
        <v>10</v>
      </c>
      <c r="Q132">
        <v>1</v>
      </c>
      <c r="R132">
        <v>189</v>
      </c>
      <c r="S132" s="106">
        <v>1</v>
      </c>
      <c r="T132" s="107">
        <v>0</v>
      </c>
      <c r="U132" s="108">
        <f t="shared" si="15"/>
        <v>1</v>
      </c>
      <c r="V132" s="80">
        <f t="shared" si="16"/>
        <v>1</v>
      </c>
      <c r="W132" s="80">
        <f t="shared" si="17"/>
        <v>0.74444937929156951</v>
      </c>
      <c r="X132" s="106">
        <f t="shared" si="18"/>
        <v>0.74444937929156951</v>
      </c>
      <c r="Y132" s="108">
        <f t="shared" si="19"/>
        <v>0.25555062070843049</v>
      </c>
      <c r="Z132" s="106">
        <f t="shared" si="20"/>
        <v>-0.29511042206214683</v>
      </c>
      <c r="AA132" s="108">
        <f t="shared" si="21"/>
        <v>100</v>
      </c>
      <c r="AB132" s="80">
        <f t="shared" si="22"/>
        <v>0.34327467765721925</v>
      </c>
      <c r="AZ132">
        <v>0.83088653789711242</v>
      </c>
      <c r="BA132">
        <v>0</v>
      </c>
      <c r="BB132">
        <v>1</v>
      </c>
      <c r="BC132" s="80">
        <f t="shared" si="26"/>
        <v>50</v>
      </c>
      <c r="BD132" s="80">
        <f t="shared" si="27"/>
        <v>76</v>
      </c>
      <c r="BE132" s="80">
        <f t="shared" si="23"/>
        <v>7.407407407407407E-2</v>
      </c>
      <c r="BF132" s="80">
        <f t="shared" si="24"/>
        <v>0.20833333333333337</v>
      </c>
      <c r="BG132" s="80">
        <f t="shared" si="25"/>
        <v>0</v>
      </c>
    </row>
    <row r="133" spans="1:59" ht="15.75" x14ac:dyDescent="0.5">
      <c r="A133" s="82">
        <v>62</v>
      </c>
      <c r="B133" s="84">
        <v>1.1519999999999999</v>
      </c>
      <c r="C133" s="82">
        <v>106</v>
      </c>
      <c r="D133" s="82">
        <v>2</v>
      </c>
      <c r="E133" s="82">
        <v>42</v>
      </c>
      <c r="F133" s="82">
        <v>8</v>
      </c>
      <c r="G133" s="80">
        <v>0</v>
      </c>
      <c r="H133" s="30">
        <v>178</v>
      </c>
      <c r="I133" s="82">
        <v>1</v>
      </c>
      <c r="K133">
        <v>76</v>
      </c>
      <c r="L133">
        <v>4.2999999999999997E-2</v>
      </c>
      <c r="M133">
        <v>214</v>
      </c>
      <c r="N133">
        <v>2</v>
      </c>
      <c r="O133">
        <v>42</v>
      </c>
      <c r="P133">
        <v>3</v>
      </c>
      <c r="Q133">
        <v>0</v>
      </c>
      <c r="R133">
        <v>166</v>
      </c>
      <c r="S133" s="106">
        <v>1</v>
      </c>
      <c r="T133" s="107">
        <v>0</v>
      </c>
      <c r="U133" s="108">
        <f t="shared" si="15"/>
        <v>1</v>
      </c>
      <c r="V133" s="80">
        <f t="shared" si="16"/>
        <v>1</v>
      </c>
      <c r="W133" s="80">
        <f t="shared" si="17"/>
        <v>0.492546734921611</v>
      </c>
      <c r="X133" s="106">
        <f t="shared" si="18"/>
        <v>0.492546734921611</v>
      </c>
      <c r="Y133" s="108">
        <f t="shared" si="19"/>
        <v>0.50745326507838895</v>
      </c>
      <c r="Z133" s="106">
        <f t="shared" si="20"/>
        <v>-0.70816592963022262</v>
      </c>
      <c r="AA133" s="108">
        <f t="shared" si="21"/>
        <v>0</v>
      </c>
      <c r="AB133" s="80">
        <f t="shared" si="22"/>
        <v>1.0302641944406561</v>
      </c>
      <c r="AZ133">
        <v>0.83586345468670253</v>
      </c>
      <c r="BA133">
        <v>0</v>
      </c>
      <c r="BB133">
        <v>1</v>
      </c>
      <c r="BC133" s="80">
        <f t="shared" si="26"/>
        <v>50</v>
      </c>
      <c r="BD133" s="80">
        <f t="shared" si="27"/>
        <v>77</v>
      </c>
      <c r="BE133" s="80">
        <f t="shared" si="23"/>
        <v>7.407407407407407E-2</v>
      </c>
      <c r="BF133" s="80">
        <f t="shared" si="24"/>
        <v>0.19791666666666663</v>
      </c>
      <c r="BG133" s="80">
        <f t="shared" si="25"/>
        <v>0</v>
      </c>
    </row>
    <row r="134" spans="1:59" ht="15.75" x14ac:dyDescent="0.5">
      <c r="A134" s="82">
        <v>46</v>
      </c>
      <c r="B134" s="84">
        <v>1.4810000000000001</v>
      </c>
      <c r="C134" s="82">
        <v>126</v>
      </c>
      <c r="D134" s="82">
        <v>3</v>
      </c>
      <c r="E134" s="82">
        <v>40</v>
      </c>
      <c r="F134" s="82">
        <v>1</v>
      </c>
      <c r="G134" s="80">
        <v>0</v>
      </c>
      <c r="H134" s="30">
        <v>165</v>
      </c>
      <c r="I134" s="82">
        <v>0</v>
      </c>
      <c r="K134">
        <v>76</v>
      </c>
      <c r="L134">
        <v>0.81899999999999995</v>
      </c>
      <c r="M134">
        <v>266</v>
      </c>
      <c r="N134">
        <v>4</v>
      </c>
      <c r="O134">
        <v>52</v>
      </c>
      <c r="P134">
        <v>18</v>
      </c>
      <c r="Q134">
        <v>1</v>
      </c>
      <c r="R134">
        <v>186</v>
      </c>
      <c r="S134" s="106">
        <v>0</v>
      </c>
      <c r="T134" s="107">
        <v>1</v>
      </c>
      <c r="U134" s="108">
        <f t="shared" si="15"/>
        <v>1</v>
      </c>
      <c r="V134" s="80">
        <f t="shared" si="16"/>
        <v>0</v>
      </c>
      <c r="W134" s="80">
        <f t="shared" si="17"/>
        <v>0.62428938644100562</v>
      </c>
      <c r="X134" s="106">
        <f t="shared" si="18"/>
        <v>0.62428938644100562</v>
      </c>
      <c r="Y134" s="108">
        <f t="shared" si="19"/>
        <v>0.37571061355899438</v>
      </c>
      <c r="Z134" s="106">
        <f t="shared" si="20"/>
        <v>-0.97893607671075733</v>
      </c>
      <c r="AA134" s="108">
        <f t="shared" si="21"/>
        <v>0</v>
      </c>
      <c r="AB134" s="80">
        <f t="shared" si="22"/>
        <v>1.6616229723384675</v>
      </c>
      <c r="AZ134">
        <v>0.85190929438686358</v>
      </c>
      <c r="BA134">
        <v>0</v>
      </c>
      <c r="BB134">
        <v>1</v>
      </c>
      <c r="BC134" s="80">
        <f t="shared" si="26"/>
        <v>50</v>
      </c>
      <c r="BD134" s="80">
        <f t="shared" si="27"/>
        <v>78</v>
      </c>
      <c r="BE134" s="80">
        <f t="shared" si="23"/>
        <v>7.407407407407407E-2</v>
      </c>
      <c r="BF134" s="80">
        <f t="shared" si="24"/>
        <v>0.1875</v>
      </c>
      <c r="BG134" s="80">
        <f t="shared" si="25"/>
        <v>0</v>
      </c>
    </row>
    <row r="135" spans="1:59" ht="15.75" x14ac:dyDescent="0.5">
      <c r="A135" s="82">
        <v>66</v>
      </c>
      <c r="B135" s="84">
        <v>2.2850000000000001</v>
      </c>
      <c r="C135" s="82">
        <v>200</v>
      </c>
      <c r="D135" s="82">
        <v>3</v>
      </c>
      <c r="E135" s="82">
        <v>32</v>
      </c>
      <c r="F135" s="82">
        <v>9</v>
      </c>
      <c r="G135" s="80">
        <v>0</v>
      </c>
      <c r="H135" s="30">
        <v>177</v>
      </c>
      <c r="I135" s="82">
        <v>1</v>
      </c>
      <c r="K135">
        <v>78</v>
      </c>
      <c r="L135">
        <v>1.6240000000000001</v>
      </c>
      <c r="M135">
        <v>148</v>
      </c>
      <c r="N135">
        <v>5</v>
      </c>
      <c r="O135">
        <v>39</v>
      </c>
      <c r="P135">
        <v>11</v>
      </c>
      <c r="Q135">
        <v>0</v>
      </c>
      <c r="R135">
        <v>175</v>
      </c>
      <c r="S135" s="106">
        <v>1</v>
      </c>
      <c r="T135" s="107">
        <v>0</v>
      </c>
      <c r="U135" s="108">
        <f t="shared" ref="U135:U155" si="28">S135+T135</f>
        <v>1</v>
      </c>
      <c r="V135" s="80">
        <f t="shared" ref="V135:V155" si="29">IF(U135=0,"",S135/U135)</f>
        <v>1</v>
      </c>
      <c r="W135" s="80">
        <f t="shared" ref="W135:W155" si="30">1/(1+EXP(-$AD$7-MMULT(K135:R135,$AD$8:$AD$15)))</f>
        <v>0.96500207846056851</v>
      </c>
      <c r="X135" s="106">
        <f t="shared" ref="X135:X155" si="31">U135*W135</f>
        <v>0.96500207846056851</v>
      </c>
      <c r="Y135" s="108">
        <f t="shared" ref="Y135:Y155" si="32">U135-X135</f>
        <v>3.4997921539431487E-2</v>
      </c>
      <c r="Z135" s="106">
        <f t="shared" ref="Z135:Z155" si="33">IFERROR(U135*(V135*LN(W135)+(1-V135)*LN(1-W135)),0)</f>
        <v>-3.5625023800321926E-2</v>
      </c>
      <c r="AA135" s="108">
        <f t="shared" ref="AA135:AA155" si="34">100*IF(W135&gt;=$AV$12,S135/U135,T135/U135)</f>
        <v>100</v>
      </c>
      <c r="AB135" s="80">
        <f t="shared" ref="AB135:AB155" si="35">IFERROR((S135-X135)^2/X135+(T135-Y135)^2/Y135,0)</f>
        <v>3.6267198092736083E-2</v>
      </c>
      <c r="AZ135">
        <v>0.85454608422333522</v>
      </c>
      <c r="BA135">
        <v>0</v>
      </c>
      <c r="BB135">
        <v>1</v>
      </c>
      <c r="BC135" s="80">
        <f t="shared" si="26"/>
        <v>50</v>
      </c>
      <c r="BD135" s="80">
        <f t="shared" si="27"/>
        <v>79</v>
      </c>
      <c r="BE135" s="80">
        <f t="shared" ref="BE135:BE156" si="36">1-BC135/BC$156</f>
        <v>7.407407407407407E-2</v>
      </c>
      <c r="BF135" s="80">
        <f t="shared" ref="BF135:BF156" si="37">1-BD135/BD$156</f>
        <v>0.17708333333333337</v>
      </c>
      <c r="BG135" s="80">
        <f t="shared" ref="BG135:BG156" si="38">(BE135-BE136)*BF135</f>
        <v>0</v>
      </c>
    </row>
    <row r="136" spans="1:59" ht="15.75" x14ac:dyDescent="0.5">
      <c r="A136" s="82">
        <v>56</v>
      </c>
      <c r="B136" s="84">
        <v>0.29199999999999998</v>
      </c>
      <c r="C136" s="82">
        <v>47</v>
      </c>
      <c r="D136" s="82">
        <v>3</v>
      </c>
      <c r="E136" s="82">
        <v>34</v>
      </c>
      <c r="F136" s="82">
        <v>9</v>
      </c>
      <c r="G136" s="80">
        <v>0</v>
      </c>
      <c r="H136" s="30">
        <v>186</v>
      </c>
      <c r="I136" s="82">
        <v>1</v>
      </c>
      <c r="K136">
        <v>79</v>
      </c>
      <c r="L136">
        <v>0.13100000000000001</v>
      </c>
      <c r="M136">
        <v>284</v>
      </c>
      <c r="N136">
        <v>4</v>
      </c>
      <c r="O136">
        <v>38</v>
      </c>
      <c r="P136">
        <v>15</v>
      </c>
      <c r="Q136">
        <v>1</v>
      </c>
      <c r="R136">
        <v>185</v>
      </c>
      <c r="S136" s="106">
        <v>0</v>
      </c>
      <c r="T136" s="107">
        <v>1</v>
      </c>
      <c r="U136" s="108">
        <f t="shared" si="28"/>
        <v>1</v>
      </c>
      <c r="V136" s="80">
        <f t="shared" si="29"/>
        <v>0</v>
      </c>
      <c r="W136" s="80">
        <f t="shared" si="30"/>
        <v>0.76116539316650211</v>
      </c>
      <c r="X136" s="106">
        <f t="shared" si="31"/>
        <v>0.76116539316650211</v>
      </c>
      <c r="Y136" s="108">
        <f t="shared" si="32"/>
        <v>0.23883460683349789</v>
      </c>
      <c r="Z136" s="106">
        <f t="shared" si="33"/>
        <v>-1.431983988225275</v>
      </c>
      <c r="AA136" s="108">
        <f t="shared" si="34"/>
        <v>0</v>
      </c>
      <c r="AB136" s="80">
        <f t="shared" si="35"/>
        <v>3.1869979114758022</v>
      </c>
      <c r="AZ136">
        <v>0.85712397358960246</v>
      </c>
      <c r="BA136">
        <v>0</v>
      </c>
      <c r="BB136">
        <v>1</v>
      </c>
      <c r="BC136" s="80">
        <f t="shared" ref="BC136:BC156" si="39">BC135+BA136</f>
        <v>50</v>
      </c>
      <c r="BD136" s="80">
        <f t="shared" ref="BD136:BD156" si="40">BD135+BB136</f>
        <v>80</v>
      </c>
      <c r="BE136" s="80">
        <f t="shared" si="36"/>
        <v>7.407407407407407E-2</v>
      </c>
      <c r="BF136" s="80">
        <f t="shared" si="37"/>
        <v>0.16666666666666663</v>
      </c>
      <c r="BG136" s="80">
        <f t="shared" si="38"/>
        <v>0</v>
      </c>
    </row>
    <row r="137" spans="1:59" ht="15.75" x14ac:dyDescent="0.5">
      <c r="A137" s="82">
        <v>82</v>
      </c>
      <c r="B137" s="84">
        <v>0.88800000000000001</v>
      </c>
      <c r="C137" s="82">
        <v>202</v>
      </c>
      <c r="D137" s="82">
        <v>5</v>
      </c>
      <c r="E137" s="82">
        <v>40</v>
      </c>
      <c r="F137" s="82">
        <v>7</v>
      </c>
      <c r="G137" s="80">
        <v>1</v>
      </c>
      <c r="H137" s="30">
        <v>163</v>
      </c>
      <c r="I137" s="82">
        <v>1</v>
      </c>
      <c r="K137">
        <v>79</v>
      </c>
      <c r="L137">
        <v>0.54600000000000004</v>
      </c>
      <c r="M137">
        <v>122</v>
      </c>
      <c r="N137">
        <v>4</v>
      </c>
      <c r="O137">
        <v>56</v>
      </c>
      <c r="P137">
        <v>3</v>
      </c>
      <c r="Q137">
        <v>0</v>
      </c>
      <c r="R137">
        <v>170</v>
      </c>
      <c r="S137" s="106">
        <v>1</v>
      </c>
      <c r="T137" s="107">
        <v>0</v>
      </c>
      <c r="U137" s="108">
        <f t="shared" si="28"/>
        <v>1</v>
      </c>
      <c r="V137" s="80">
        <f t="shared" si="29"/>
        <v>1</v>
      </c>
      <c r="W137" s="80">
        <f t="shared" si="30"/>
        <v>0.46474884362955104</v>
      </c>
      <c r="X137" s="106">
        <f t="shared" si="31"/>
        <v>0.46474884362955104</v>
      </c>
      <c r="Y137" s="108">
        <f t="shared" si="32"/>
        <v>0.53525115637044896</v>
      </c>
      <c r="Z137" s="106">
        <f t="shared" si="33"/>
        <v>-0.76625814053956709</v>
      </c>
      <c r="AA137" s="108">
        <f t="shared" si="34"/>
        <v>0</v>
      </c>
      <c r="AB137" s="80">
        <f t="shared" si="35"/>
        <v>1.1516998131513265</v>
      </c>
      <c r="AZ137">
        <v>0.86117431727931804</v>
      </c>
      <c r="BA137">
        <v>0</v>
      </c>
      <c r="BB137">
        <v>1</v>
      </c>
      <c r="BC137" s="80">
        <f t="shared" si="39"/>
        <v>50</v>
      </c>
      <c r="BD137" s="80">
        <f t="shared" si="40"/>
        <v>81</v>
      </c>
      <c r="BE137" s="80">
        <f t="shared" si="36"/>
        <v>7.407407407407407E-2</v>
      </c>
      <c r="BF137" s="80">
        <f t="shared" si="37"/>
        <v>0.15625</v>
      </c>
      <c r="BG137" s="80">
        <f t="shared" si="38"/>
        <v>0</v>
      </c>
    </row>
    <row r="138" spans="1:59" ht="15.75" x14ac:dyDescent="0.5">
      <c r="A138" s="82">
        <v>44</v>
      </c>
      <c r="B138" s="84">
        <v>2.3239999999999998</v>
      </c>
      <c r="C138" s="82">
        <v>97</v>
      </c>
      <c r="D138" s="82">
        <v>2</v>
      </c>
      <c r="E138" s="82">
        <v>49</v>
      </c>
      <c r="F138" s="82">
        <v>19</v>
      </c>
      <c r="G138" s="80">
        <v>1</v>
      </c>
      <c r="H138" s="30">
        <v>179</v>
      </c>
      <c r="I138" s="82">
        <v>1</v>
      </c>
      <c r="K138">
        <v>79</v>
      </c>
      <c r="L138">
        <v>1.72</v>
      </c>
      <c r="M138">
        <v>255</v>
      </c>
      <c r="N138">
        <v>1</v>
      </c>
      <c r="O138">
        <v>40</v>
      </c>
      <c r="P138">
        <v>13</v>
      </c>
      <c r="Q138">
        <v>1</v>
      </c>
      <c r="R138">
        <v>188</v>
      </c>
      <c r="S138" s="106">
        <v>1</v>
      </c>
      <c r="T138" s="107">
        <v>0</v>
      </c>
      <c r="U138" s="108">
        <f t="shared" si="28"/>
        <v>1</v>
      </c>
      <c r="V138" s="80">
        <f t="shared" si="29"/>
        <v>1</v>
      </c>
      <c r="W138" s="80">
        <f t="shared" si="30"/>
        <v>0.66275848483095356</v>
      </c>
      <c r="X138" s="106">
        <f t="shared" si="31"/>
        <v>0.66275848483095356</v>
      </c>
      <c r="Y138" s="108">
        <f t="shared" si="32"/>
        <v>0.33724151516904644</v>
      </c>
      <c r="Z138" s="106">
        <f t="shared" si="33"/>
        <v>-0.41134463143406486</v>
      </c>
      <c r="AA138" s="108">
        <f t="shared" si="34"/>
        <v>100</v>
      </c>
      <c r="AB138" s="80">
        <f t="shared" si="35"/>
        <v>0.50884526247153961</v>
      </c>
      <c r="AZ138">
        <v>0.86299109064245894</v>
      </c>
      <c r="BA138">
        <v>0</v>
      </c>
      <c r="BB138">
        <v>1</v>
      </c>
      <c r="BC138" s="80">
        <f t="shared" si="39"/>
        <v>50</v>
      </c>
      <c r="BD138" s="80">
        <f t="shared" si="40"/>
        <v>82</v>
      </c>
      <c r="BE138" s="80">
        <f t="shared" si="36"/>
        <v>7.407407407407407E-2</v>
      </c>
      <c r="BF138" s="80">
        <f t="shared" si="37"/>
        <v>0.14583333333333337</v>
      </c>
      <c r="BG138" s="80">
        <f t="shared" si="38"/>
        <v>0</v>
      </c>
    </row>
    <row r="139" spans="1:59" ht="15.75" x14ac:dyDescent="0.5">
      <c r="A139" s="82">
        <v>44</v>
      </c>
      <c r="B139" s="84">
        <v>0.19600000000000001</v>
      </c>
      <c r="C139" s="82">
        <v>49</v>
      </c>
      <c r="D139" s="82">
        <v>3</v>
      </c>
      <c r="E139" s="82">
        <v>33</v>
      </c>
      <c r="F139" s="82">
        <v>12</v>
      </c>
      <c r="G139" s="80">
        <v>0</v>
      </c>
      <c r="H139" s="30">
        <v>189</v>
      </c>
      <c r="I139" s="82">
        <v>1</v>
      </c>
      <c r="K139">
        <v>82</v>
      </c>
      <c r="L139">
        <v>0.88800000000000001</v>
      </c>
      <c r="M139">
        <v>202</v>
      </c>
      <c r="N139">
        <v>5</v>
      </c>
      <c r="O139">
        <v>40</v>
      </c>
      <c r="P139">
        <v>7</v>
      </c>
      <c r="Q139">
        <v>1</v>
      </c>
      <c r="R139">
        <v>163</v>
      </c>
      <c r="S139" s="106">
        <v>1</v>
      </c>
      <c r="T139" s="107">
        <v>0</v>
      </c>
      <c r="U139" s="108">
        <f t="shared" si="28"/>
        <v>1</v>
      </c>
      <c r="V139" s="80">
        <f t="shared" si="29"/>
        <v>1</v>
      </c>
      <c r="W139" s="80">
        <f t="shared" si="30"/>
        <v>0.70932056712290936</v>
      </c>
      <c r="X139" s="106">
        <f t="shared" si="31"/>
        <v>0.70932056712290936</v>
      </c>
      <c r="Y139" s="108">
        <f t="shared" si="32"/>
        <v>0.29067943287709064</v>
      </c>
      <c r="Z139" s="106">
        <f t="shared" si="33"/>
        <v>-0.34344771482776976</v>
      </c>
      <c r="AA139" s="108">
        <f t="shared" si="34"/>
        <v>100</v>
      </c>
      <c r="AB139" s="80">
        <f t="shared" si="35"/>
        <v>0.40979980893000445</v>
      </c>
      <c r="AZ139">
        <v>0.8782007275850825</v>
      </c>
      <c r="BA139">
        <v>0</v>
      </c>
      <c r="BB139">
        <v>1</v>
      </c>
      <c r="BC139" s="80">
        <f t="shared" si="39"/>
        <v>50</v>
      </c>
      <c r="BD139" s="80">
        <f t="shared" si="40"/>
        <v>83</v>
      </c>
      <c r="BE139" s="80">
        <f t="shared" si="36"/>
        <v>7.407407407407407E-2</v>
      </c>
      <c r="BF139" s="80">
        <f t="shared" si="37"/>
        <v>0.13541666666666663</v>
      </c>
      <c r="BG139" s="80">
        <f t="shared" si="38"/>
        <v>0</v>
      </c>
    </row>
    <row r="140" spans="1:59" ht="15.75" x14ac:dyDescent="0.5">
      <c r="A140" s="82">
        <v>51</v>
      </c>
      <c r="B140" s="84">
        <v>0.18</v>
      </c>
      <c r="C140" s="82">
        <v>84</v>
      </c>
      <c r="D140" s="82">
        <v>4</v>
      </c>
      <c r="E140" s="82">
        <v>40</v>
      </c>
      <c r="F140" s="82">
        <v>8</v>
      </c>
      <c r="G140" s="80">
        <v>1</v>
      </c>
      <c r="H140" s="30">
        <v>180</v>
      </c>
      <c r="I140" s="82">
        <v>1</v>
      </c>
      <c r="K140">
        <v>83</v>
      </c>
      <c r="L140">
        <v>0.93600000000000005</v>
      </c>
      <c r="M140">
        <v>203</v>
      </c>
      <c r="N140">
        <v>2</v>
      </c>
      <c r="O140">
        <v>45</v>
      </c>
      <c r="P140">
        <v>9</v>
      </c>
      <c r="Q140">
        <v>0</v>
      </c>
      <c r="R140">
        <v>178</v>
      </c>
      <c r="S140" s="106">
        <v>1</v>
      </c>
      <c r="T140" s="107">
        <v>0</v>
      </c>
      <c r="U140" s="108">
        <f t="shared" si="28"/>
        <v>1</v>
      </c>
      <c r="V140" s="80">
        <f t="shared" si="29"/>
        <v>1</v>
      </c>
      <c r="W140" s="80">
        <f t="shared" si="30"/>
        <v>0.77356709760542752</v>
      </c>
      <c r="X140" s="106">
        <f t="shared" si="31"/>
        <v>0.77356709760542752</v>
      </c>
      <c r="Y140" s="108">
        <f t="shared" si="32"/>
        <v>0.22643290239457248</v>
      </c>
      <c r="Z140" s="106">
        <f t="shared" si="33"/>
        <v>-0.25674286728137585</v>
      </c>
      <c r="AA140" s="108">
        <f t="shared" si="34"/>
        <v>100</v>
      </c>
      <c r="AB140" s="80">
        <f t="shared" si="35"/>
        <v>0.29271268529322692</v>
      </c>
      <c r="AZ140">
        <v>0.87860056661945929</v>
      </c>
      <c r="BA140">
        <v>0</v>
      </c>
      <c r="BB140">
        <v>1</v>
      </c>
      <c r="BC140" s="80">
        <f t="shared" si="39"/>
        <v>50</v>
      </c>
      <c r="BD140" s="80">
        <f t="shared" si="40"/>
        <v>84</v>
      </c>
      <c r="BE140" s="80">
        <f t="shared" si="36"/>
        <v>7.407407407407407E-2</v>
      </c>
      <c r="BF140" s="80">
        <f t="shared" si="37"/>
        <v>0.125</v>
      </c>
      <c r="BG140" s="80">
        <f t="shared" si="38"/>
        <v>2.3148148148148112E-3</v>
      </c>
    </row>
    <row r="141" spans="1:59" ht="15.75" x14ac:dyDescent="0.5">
      <c r="A141" s="82">
        <v>70</v>
      </c>
      <c r="B141" s="84">
        <v>1.4159999999999999</v>
      </c>
      <c r="C141" s="82">
        <v>209</v>
      </c>
      <c r="D141" s="82">
        <v>2</v>
      </c>
      <c r="E141" s="82">
        <v>45</v>
      </c>
      <c r="F141" s="82">
        <v>6</v>
      </c>
      <c r="G141" s="80">
        <v>0</v>
      </c>
      <c r="H141" s="30">
        <v>175</v>
      </c>
      <c r="I141" s="82">
        <v>1</v>
      </c>
      <c r="K141">
        <v>84</v>
      </c>
      <c r="L141">
        <v>1.2589999999999999</v>
      </c>
      <c r="M141">
        <v>175</v>
      </c>
      <c r="N141">
        <v>1</v>
      </c>
      <c r="O141">
        <v>31</v>
      </c>
      <c r="P141">
        <v>8</v>
      </c>
      <c r="Q141">
        <v>1</v>
      </c>
      <c r="R141">
        <v>190</v>
      </c>
      <c r="S141" s="106">
        <v>1</v>
      </c>
      <c r="T141" s="107">
        <v>0</v>
      </c>
      <c r="U141" s="108">
        <f t="shared" si="28"/>
        <v>1</v>
      </c>
      <c r="V141" s="80">
        <f t="shared" si="29"/>
        <v>1</v>
      </c>
      <c r="W141" s="80">
        <f t="shared" si="30"/>
        <v>0.70949574388121373</v>
      </c>
      <c r="X141" s="106">
        <f t="shared" si="31"/>
        <v>0.70949574388121373</v>
      </c>
      <c r="Y141" s="108">
        <f t="shared" si="32"/>
        <v>0.29050425611878627</v>
      </c>
      <c r="Z141" s="106">
        <f t="shared" si="33"/>
        <v>-0.34320078115801156</v>
      </c>
      <c r="AA141" s="108">
        <f t="shared" si="34"/>
        <v>100</v>
      </c>
      <c r="AB141" s="80">
        <f t="shared" si="35"/>
        <v>0.40945172486816711</v>
      </c>
      <c r="AZ141">
        <v>0.87916911441473256</v>
      </c>
      <c r="BA141">
        <v>1</v>
      </c>
      <c r="BB141">
        <v>0</v>
      </c>
      <c r="BC141" s="80">
        <f t="shared" si="39"/>
        <v>51</v>
      </c>
      <c r="BD141" s="80">
        <f t="shared" si="40"/>
        <v>84</v>
      </c>
      <c r="BE141" s="80">
        <f t="shared" si="36"/>
        <v>5.555555555555558E-2</v>
      </c>
      <c r="BF141" s="80">
        <f t="shared" si="37"/>
        <v>0.125</v>
      </c>
      <c r="BG141" s="80">
        <f t="shared" si="38"/>
        <v>0</v>
      </c>
    </row>
    <row r="142" spans="1:59" ht="15.75" x14ac:dyDescent="0.5">
      <c r="A142" s="82">
        <v>44</v>
      </c>
      <c r="B142" s="84">
        <v>0.115</v>
      </c>
      <c r="C142" s="82">
        <v>70</v>
      </c>
      <c r="D142" s="82">
        <v>3</v>
      </c>
      <c r="E142" s="82">
        <v>46</v>
      </c>
      <c r="F142" s="82">
        <v>6</v>
      </c>
      <c r="G142" s="80">
        <v>0</v>
      </c>
      <c r="H142" s="30">
        <v>167</v>
      </c>
      <c r="I142" s="82">
        <v>0</v>
      </c>
      <c r="K142">
        <v>85</v>
      </c>
      <c r="L142">
        <v>1.86</v>
      </c>
      <c r="M142">
        <v>311</v>
      </c>
      <c r="N142">
        <v>2</v>
      </c>
      <c r="O142">
        <v>37</v>
      </c>
      <c r="P142">
        <v>13</v>
      </c>
      <c r="Q142">
        <v>1</v>
      </c>
      <c r="R142">
        <v>172</v>
      </c>
      <c r="S142" s="106">
        <v>1</v>
      </c>
      <c r="T142" s="107">
        <v>0</v>
      </c>
      <c r="U142" s="108">
        <f t="shared" si="28"/>
        <v>1</v>
      </c>
      <c r="V142" s="80">
        <f t="shared" si="29"/>
        <v>1</v>
      </c>
      <c r="W142" s="80">
        <f t="shared" si="30"/>
        <v>0.81560298542856968</v>
      </c>
      <c r="X142" s="106">
        <f t="shared" si="31"/>
        <v>0.81560298542856968</v>
      </c>
      <c r="Y142" s="108">
        <f t="shared" si="32"/>
        <v>0.18439701457143032</v>
      </c>
      <c r="Z142" s="106">
        <f t="shared" si="33"/>
        <v>-0.20382757988077546</v>
      </c>
      <c r="AA142" s="108">
        <f t="shared" si="34"/>
        <v>100</v>
      </c>
      <c r="AB142" s="80">
        <f t="shared" si="35"/>
        <v>0.22608673320946268</v>
      </c>
      <c r="AZ142">
        <v>0.8844193354639962</v>
      </c>
      <c r="BA142">
        <v>0</v>
      </c>
      <c r="BB142">
        <v>1</v>
      </c>
      <c r="BC142" s="80">
        <f t="shared" si="39"/>
        <v>51</v>
      </c>
      <c r="BD142" s="80">
        <f t="shared" si="40"/>
        <v>85</v>
      </c>
      <c r="BE142" s="80">
        <f t="shared" si="36"/>
        <v>5.555555555555558E-2</v>
      </c>
      <c r="BF142" s="80">
        <f t="shared" si="37"/>
        <v>0.11458333333333337</v>
      </c>
      <c r="BG142" s="80">
        <f t="shared" si="38"/>
        <v>2.1219135802469109E-3</v>
      </c>
    </row>
    <row r="143" spans="1:59" ht="15.75" x14ac:dyDescent="0.5">
      <c r="A143" s="82">
        <v>75</v>
      </c>
      <c r="B143" s="84">
        <v>0.995</v>
      </c>
      <c r="C143" s="82">
        <v>185</v>
      </c>
      <c r="D143" s="82">
        <v>2</v>
      </c>
      <c r="E143" s="82">
        <v>30</v>
      </c>
      <c r="F143" s="82">
        <v>10</v>
      </c>
      <c r="G143" s="80">
        <v>1</v>
      </c>
      <c r="H143" s="30">
        <v>189</v>
      </c>
      <c r="I143" s="82">
        <v>1</v>
      </c>
      <c r="K143">
        <v>86</v>
      </c>
      <c r="L143">
        <v>2.2839999999999998</v>
      </c>
      <c r="M143">
        <v>201</v>
      </c>
      <c r="N143">
        <v>0</v>
      </c>
      <c r="O143">
        <v>38</v>
      </c>
      <c r="P143">
        <v>10</v>
      </c>
      <c r="Q143">
        <v>1</v>
      </c>
      <c r="R143">
        <v>192</v>
      </c>
      <c r="S143" s="106">
        <v>1</v>
      </c>
      <c r="T143" s="107">
        <v>0</v>
      </c>
      <c r="U143" s="108">
        <f t="shared" si="28"/>
        <v>1</v>
      </c>
      <c r="V143" s="80">
        <f t="shared" si="29"/>
        <v>1</v>
      </c>
      <c r="W143" s="80">
        <f t="shared" si="30"/>
        <v>0.69251914245207657</v>
      </c>
      <c r="X143" s="106">
        <f t="shared" si="31"/>
        <v>0.69251914245207657</v>
      </c>
      <c r="Y143" s="108">
        <f t="shared" si="32"/>
        <v>0.30748085754792343</v>
      </c>
      <c r="Z143" s="106">
        <f t="shared" si="33"/>
        <v>-0.3674193987726167</v>
      </c>
      <c r="AA143" s="108">
        <f t="shared" si="34"/>
        <v>100</v>
      </c>
      <c r="AB143" s="80">
        <f t="shared" si="35"/>
        <v>0.44400340539207783</v>
      </c>
      <c r="AZ143">
        <v>0.88789940205277185</v>
      </c>
      <c r="BA143">
        <v>1</v>
      </c>
      <c r="BB143">
        <v>0</v>
      </c>
      <c r="BC143" s="80">
        <f t="shared" si="39"/>
        <v>52</v>
      </c>
      <c r="BD143" s="80">
        <f t="shared" si="40"/>
        <v>85</v>
      </c>
      <c r="BE143" s="80">
        <f t="shared" si="36"/>
        <v>3.703703703703709E-2</v>
      </c>
      <c r="BF143" s="80">
        <f t="shared" si="37"/>
        <v>0.11458333333333337</v>
      </c>
      <c r="BG143" s="80">
        <f t="shared" si="38"/>
        <v>0</v>
      </c>
    </row>
    <row r="144" spans="1:59" ht="15.75" x14ac:dyDescent="0.5">
      <c r="A144" s="82">
        <v>68</v>
      </c>
      <c r="B144" s="84">
        <v>2.3519999999999999</v>
      </c>
      <c r="C144" s="82">
        <v>209</v>
      </c>
      <c r="D144" s="82">
        <v>0</v>
      </c>
      <c r="E144" s="82">
        <v>30</v>
      </c>
      <c r="F144" s="82">
        <v>12</v>
      </c>
      <c r="G144" s="80">
        <v>1</v>
      </c>
      <c r="H144" s="30">
        <v>189</v>
      </c>
      <c r="I144" s="82">
        <v>1</v>
      </c>
      <c r="K144">
        <v>88</v>
      </c>
      <c r="L144">
        <v>0.504</v>
      </c>
      <c r="M144">
        <v>253</v>
      </c>
      <c r="N144">
        <v>3</v>
      </c>
      <c r="O144">
        <v>42</v>
      </c>
      <c r="P144">
        <v>9</v>
      </c>
      <c r="Q144">
        <v>1</v>
      </c>
      <c r="R144">
        <v>172</v>
      </c>
      <c r="S144" s="106">
        <v>0</v>
      </c>
      <c r="T144" s="107">
        <v>1</v>
      </c>
      <c r="U144" s="108">
        <f t="shared" si="28"/>
        <v>1</v>
      </c>
      <c r="V144" s="80">
        <f t="shared" si="29"/>
        <v>0</v>
      </c>
      <c r="W144" s="80">
        <f t="shared" si="30"/>
        <v>0.55871205885208619</v>
      </c>
      <c r="X144" s="106">
        <f t="shared" si="31"/>
        <v>0.55871205885208619</v>
      </c>
      <c r="Y144" s="108">
        <f t="shared" si="32"/>
        <v>0.44128794114791381</v>
      </c>
      <c r="Z144" s="106">
        <f t="shared" si="33"/>
        <v>-0.81805768882684349</v>
      </c>
      <c r="AA144" s="108">
        <f t="shared" si="34"/>
        <v>0</v>
      </c>
      <c r="AB144" s="80">
        <f t="shared" si="35"/>
        <v>1.2660941003706543</v>
      </c>
      <c r="AZ144">
        <v>0.88849038914200451</v>
      </c>
      <c r="BA144">
        <v>0</v>
      </c>
      <c r="BB144">
        <v>1</v>
      </c>
      <c r="BC144" s="80">
        <f t="shared" si="39"/>
        <v>52</v>
      </c>
      <c r="BD144" s="80">
        <f t="shared" si="40"/>
        <v>86</v>
      </c>
      <c r="BE144" s="80">
        <f t="shared" si="36"/>
        <v>3.703703703703709E-2</v>
      </c>
      <c r="BF144" s="80">
        <f t="shared" si="37"/>
        <v>0.10416666666666663</v>
      </c>
      <c r="BG144" s="80">
        <f t="shared" si="38"/>
        <v>0</v>
      </c>
    </row>
    <row r="145" spans="1:59" ht="15.75" x14ac:dyDescent="0.5">
      <c r="A145" s="82">
        <v>84</v>
      </c>
      <c r="B145" s="84">
        <v>1.2589999999999999</v>
      </c>
      <c r="C145" s="82">
        <v>175</v>
      </c>
      <c r="D145" s="82">
        <v>1</v>
      </c>
      <c r="E145" s="82">
        <v>31</v>
      </c>
      <c r="F145" s="82">
        <v>8</v>
      </c>
      <c r="G145" s="80">
        <v>1</v>
      </c>
      <c r="H145" s="30">
        <v>190</v>
      </c>
      <c r="I145" s="82">
        <v>1</v>
      </c>
      <c r="K145">
        <v>88</v>
      </c>
      <c r="L145">
        <v>1</v>
      </c>
      <c r="M145">
        <v>283</v>
      </c>
      <c r="N145">
        <v>2</v>
      </c>
      <c r="O145">
        <v>40</v>
      </c>
      <c r="P145">
        <v>8</v>
      </c>
      <c r="Q145">
        <v>0</v>
      </c>
      <c r="R145">
        <v>177</v>
      </c>
      <c r="S145" s="106">
        <v>1</v>
      </c>
      <c r="T145" s="107">
        <v>0</v>
      </c>
      <c r="U145" s="108">
        <f t="shared" si="28"/>
        <v>1</v>
      </c>
      <c r="V145" s="80">
        <f t="shared" si="29"/>
        <v>1</v>
      </c>
      <c r="W145" s="80">
        <f t="shared" si="30"/>
        <v>0.85712397358960246</v>
      </c>
      <c r="X145" s="106">
        <f t="shared" si="31"/>
        <v>0.85712397358960246</v>
      </c>
      <c r="Y145" s="108">
        <f t="shared" si="32"/>
        <v>0.14287602641039754</v>
      </c>
      <c r="Z145" s="106">
        <f t="shared" si="33"/>
        <v>-0.15417271088207068</v>
      </c>
      <c r="AA145" s="108">
        <f t="shared" si="34"/>
        <v>100</v>
      </c>
      <c r="AB145" s="80">
        <f t="shared" si="35"/>
        <v>0.1666923698470808</v>
      </c>
      <c r="AZ145">
        <v>0.88940645178841171</v>
      </c>
      <c r="BA145">
        <v>0</v>
      </c>
      <c r="BB145">
        <v>1</v>
      </c>
      <c r="BC145" s="80">
        <f t="shared" si="39"/>
        <v>52</v>
      </c>
      <c r="BD145" s="80">
        <f t="shared" si="40"/>
        <v>87</v>
      </c>
      <c r="BE145" s="80">
        <f t="shared" si="36"/>
        <v>3.703703703703709E-2</v>
      </c>
      <c r="BF145" s="80">
        <f t="shared" si="37"/>
        <v>9.375E-2</v>
      </c>
      <c r="BG145" s="80">
        <f t="shared" si="38"/>
        <v>0</v>
      </c>
    </row>
    <row r="146" spans="1:59" ht="15.75" x14ac:dyDescent="0.5">
      <c r="A146" s="82">
        <v>51</v>
      </c>
      <c r="B146" s="84">
        <v>1.464</v>
      </c>
      <c r="C146" s="82">
        <v>118</v>
      </c>
      <c r="D146" s="82">
        <v>4</v>
      </c>
      <c r="E146" s="82">
        <v>46</v>
      </c>
      <c r="F146" s="82">
        <v>6</v>
      </c>
      <c r="G146" s="80">
        <v>0</v>
      </c>
      <c r="H146" s="30">
        <v>167</v>
      </c>
      <c r="I146" s="82">
        <v>1</v>
      </c>
      <c r="K146">
        <v>88</v>
      </c>
      <c r="L146">
        <v>1.6</v>
      </c>
      <c r="M146">
        <v>282</v>
      </c>
      <c r="N146">
        <v>0</v>
      </c>
      <c r="O146">
        <v>39</v>
      </c>
      <c r="P146">
        <v>18</v>
      </c>
      <c r="Q146">
        <v>1</v>
      </c>
      <c r="R146">
        <v>185</v>
      </c>
      <c r="S146" s="106">
        <v>1</v>
      </c>
      <c r="T146" s="107">
        <v>0</v>
      </c>
      <c r="U146" s="108">
        <f t="shared" si="28"/>
        <v>1</v>
      </c>
      <c r="V146" s="80">
        <f t="shared" si="29"/>
        <v>1</v>
      </c>
      <c r="W146" s="80">
        <f t="shared" si="30"/>
        <v>0.76039550895473107</v>
      </c>
      <c r="X146" s="106">
        <f t="shared" si="31"/>
        <v>0.76039550895473107</v>
      </c>
      <c r="Y146" s="108">
        <f t="shared" si="32"/>
        <v>0.23960449104526893</v>
      </c>
      <c r="Z146" s="106">
        <f t="shared" si="33"/>
        <v>-0.273916574546889</v>
      </c>
      <c r="AA146" s="108">
        <f t="shared" si="34"/>
        <v>100</v>
      </c>
      <c r="AB146" s="80">
        <f t="shared" si="35"/>
        <v>0.31510508442460228</v>
      </c>
      <c r="AZ146">
        <v>0.89193884565028048</v>
      </c>
      <c r="BA146">
        <v>0</v>
      </c>
      <c r="BB146">
        <v>1</v>
      </c>
      <c r="BC146" s="80">
        <f t="shared" si="39"/>
        <v>52</v>
      </c>
      <c r="BD146" s="80">
        <f t="shared" si="40"/>
        <v>88</v>
      </c>
      <c r="BE146" s="80">
        <f t="shared" si="36"/>
        <v>3.703703703703709E-2</v>
      </c>
      <c r="BF146" s="80">
        <f t="shared" si="37"/>
        <v>8.333333333333337E-2</v>
      </c>
      <c r="BG146" s="80">
        <f t="shared" si="38"/>
        <v>0</v>
      </c>
    </row>
    <row r="147" spans="1:59" ht="15.75" x14ac:dyDescent="0.5">
      <c r="A147" s="82">
        <v>88</v>
      </c>
      <c r="B147" s="84">
        <v>0.504</v>
      </c>
      <c r="C147" s="82">
        <v>253</v>
      </c>
      <c r="D147" s="82">
        <v>3</v>
      </c>
      <c r="E147" s="82">
        <v>42</v>
      </c>
      <c r="F147" s="82">
        <v>9</v>
      </c>
      <c r="G147" s="80">
        <v>1</v>
      </c>
      <c r="H147" s="30">
        <v>172</v>
      </c>
      <c r="I147" s="82">
        <v>0</v>
      </c>
      <c r="K147">
        <v>89</v>
      </c>
      <c r="L147">
        <v>7.4999999999999997E-2</v>
      </c>
      <c r="M147">
        <v>296</v>
      </c>
      <c r="N147">
        <v>0</v>
      </c>
      <c r="O147">
        <v>37</v>
      </c>
      <c r="P147">
        <v>13</v>
      </c>
      <c r="Q147">
        <v>1</v>
      </c>
      <c r="R147">
        <v>196</v>
      </c>
      <c r="S147" s="106">
        <v>1</v>
      </c>
      <c r="T147" s="107">
        <v>0</v>
      </c>
      <c r="U147" s="108">
        <f t="shared" si="28"/>
        <v>1</v>
      </c>
      <c r="V147" s="80">
        <f t="shared" si="29"/>
        <v>1</v>
      </c>
      <c r="W147" s="80">
        <f t="shared" si="30"/>
        <v>0.49769565561208345</v>
      </c>
      <c r="X147" s="106">
        <f t="shared" si="31"/>
        <v>0.49769565561208345</v>
      </c>
      <c r="Y147" s="108">
        <f t="shared" si="32"/>
        <v>0.50230434438791649</v>
      </c>
      <c r="Z147" s="106">
        <f t="shared" si="33"/>
        <v>-0.69776652208463197</v>
      </c>
      <c r="AA147" s="108">
        <f t="shared" si="34"/>
        <v>0</v>
      </c>
      <c r="AB147" s="80">
        <f t="shared" si="35"/>
        <v>1.0092600542597969</v>
      </c>
      <c r="AZ147">
        <v>0.89341521717543082</v>
      </c>
      <c r="BA147">
        <v>0</v>
      </c>
      <c r="BB147">
        <v>1</v>
      </c>
      <c r="BC147" s="80">
        <f t="shared" si="39"/>
        <v>52</v>
      </c>
      <c r="BD147" s="80">
        <f t="shared" si="40"/>
        <v>89</v>
      </c>
      <c r="BE147" s="80">
        <f t="shared" si="36"/>
        <v>3.703703703703709E-2</v>
      </c>
      <c r="BF147" s="80">
        <f t="shared" si="37"/>
        <v>7.291666666666663E-2</v>
      </c>
      <c r="BG147" s="80">
        <f t="shared" si="38"/>
        <v>1.350308641975314E-3</v>
      </c>
    </row>
    <row r="148" spans="1:59" ht="15.75" x14ac:dyDescent="0.5">
      <c r="A148" s="82">
        <v>58</v>
      </c>
      <c r="B148" s="84">
        <v>0.44700000000000001</v>
      </c>
      <c r="C148" s="82">
        <v>20</v>
      </c>
      <c r="D148" s="82">
        <v>4</v>
      </c>
      <c r="E148" s="82">
        <v>43</v>
      </c>
      <c r="F148" s="82">
        <v>10</v>
      </c>
      <c r="G148" s="80">
        <v>0</v>
      </c>
      <c r="H148" s="30">
        <v>184</v>
      </c>
      <c r="I148" s="82">
        <v>1</v>
      </c>
      <c r="K148">
        <v>89</v>
      </c>
      <c r="L148">
        <v>0.71099999999999997</v>
      </c>
      <c r="M148">
        <v>232</v>
      </c>
      <c r="N148">
        <v>4</v>
      </c>
      <c r="O148">
        <v>47</v>
      </c>
      <c r="P148">
        <v>13</v>
      </c>
      <c r="Q148">
        <v>1</v>
      </c>
      <c r="R148">
        <v>193</v>
      </c>
      <c r="S148" s="106">
        <v>0</v>
      </c>
      <c r="T148" s="107">
        <v>1</v>
      </c>
      <c r="U148" s="108">
        <f t="shared" si="28"/>
        <v>1</v>
      </c>
      <c r="V148" s="80">
        <f t="shared" si="29"/>
        <v>0</v>
      </c>
      <c r="W148" s="80">
        <f t="shared" si="30"/>
        <v>0.71028901964077729</v>
      </c>
      <c r="X148" s="106">
        <f t="shared" si="31"/>
        <v>0.71028901964077729</v>
      </c>
      <c r="Y148" s="108">
        <f t="shared" si="32"/>
        <v>0.28971098035922271</v>
      </c>
      <c r="Z148" s="106">
        <f t="shared" si="33"/>
        <v>-1.2388714724079495</v>
      </c>
      <c r="AA148" s="108">
        <f t="shared" si="34"/>
        <v>0</v>
      </c>
      <c r="AB148" s="80">
        <f t="shared" si="35"/>
        <v>2.4517159092833318</v>
      </c>
      <c r="AZ148">
        <v>0.90641064385450709</v>
      </c>
      <c r="BA148">
        <v>1</v>
      </c>
      <c r="BB148">
        <v>0</v>
      </c>
      <c r="BC148" s="80">
        <f t="shared" si="39"/>
        <v>53</v>
      </c>
      <c r="BD148" s="80">
        <f t="shared" si="40"/>
        <v>89</v>
      </c>
      <c r="BE148" s="80">
        <f t="shared" si="36"/>
        <v>1.851851851851849E-2</v>
      </c>
      <c r="BF148" s="80">
        <f t="shared" si="37"/>
        <v>7.291666666666663E-2</v>
      </c>
      <c r="BG148" s="80">
        <f t="shared" si="38"/>
        <v>1.350308641975306E-3</v>
      </c>
    </row>
    <row r="149" spans="1:59" ht="15.75" x14ac:dyDescent="0.5">
      <c r="A149" s="82">
        <v>66</v>
      </c>
      <c r="B149" s="84">
        <v>2.62</v>
      </c>
      <c r="C149" s="82">
        <v>103</v>
      </c>
      <c r="D149" s="82">
        <v>2</v>
      </c>
      <c r="E149" s="82">
        <v>39</v>
      </c>
      <c r="F149" s="82">
        <v>8</v>
      </c>
      <c r="G149" s="80">
        <v>0</v>
      </c>
      <c r="H149" s="30">
        <v>172</v>
      </c>
      <c r="I149" s="82">
        <v>0</v>
      </c>
      <c r="K149">
        <v>89</v>
      </c>
      <c r="L149">
        <v>1.018</v>
      </c>
      <c r="M149">
        <v>348</v>
      </c>
      <c r="N149">
        <v>0</v>
      </c>
      <c r="O149">
        <v>36</v>
      </c>
      <c r="P149">
        <v>12</v>
      </c>
      <c r="Q149">
        <v>1</v>
      </c>
      <c r="R149">
        <v>195</v>
      </c>
      <c r="S149" s="106">
        <v>1</v>
      </c>
      <c r="T149" s="107">
        <v>0</v>
      </c>
      <c r="U149" s="108">
        <f t="shared" si="28"/>
        <v>1</v>
      </c>
      <c r="V149" s="80">
        <f t="shared" si="29"/>
        <v>1</v>
      </c>
      <c r="W149" s="80">
        <f t="shared" si="30"/>
        <v>0.634117496959964</v>
      </c>
      <c r="X149" s="106">
        <f t="shared" si="31"/>
        <v>0.634117496959964</v>
      </c>
      <c r="Y149" s="108">
        <f t="shared" si="32"/>
        <v>0.365882503040036</v>
      </c>
      <c r="Z149" s="106">
        <f t="shared" si="33"/>
        <v>-0.45552101528045907</v>
      </c>
      <c r="AA149" s="108">
        <f t="shared" si="34"/>
        <v>100</v>
      </c>
      <c r="AB149" s="80">
        <f t="shared" si="35"/>
        <v>0.57699480741995135</v>
      </c>
      <c r="AZ149">
        <v>0.91960910833225162</v>
      </c>
      <c r="BA149">
        <v>1</v>
      </c>
      <c r="BB149">
        <v>0</v>
      </c>
      <c r="BC149" s="80">
        <f t="shared" si="39"/>
        <v>54</v>
      </c>
      <c r="BD149" s="80">
        <f t="shared" si="40"/>
        <v>89</v>
      </c>
      <c r="BE149" s="80">
        <f t="shared" si="36"/>
        <v>0</v>
      </c>
      <c r="BF149" s="80">
        <f t="shared" si="37"/>
        <v>7.291666666666663E-2</v>
      </c>
      <c r="BG149" s="80">
        <f t="shared" si="38"/>
        <v>0</v>
      </c>
    </row>
    <row r="150" spans="1:59" ht="15.75" x14ac:dyDescent="0.5">
      <c r="A150" s="82">
        <v>55</v>
      </c>
      <c r="B150" s="84">
        <v>1.1679999999999999</v>
      </c>
      <c r="C150" s="82">
        <v>120</v>
      </c>
      <c r="D150" s="82">
        <v>3</v>
      </c>
      <c r="E150" s="82">
        <v>52</v>
      </c>
      <c r="F150" s="82">
        <v>10</v>
      </c>
      <c r="G150" s="80">
        <v>0</v>
      </c>
      <c r="H150" s="30">
        <v>182</v>
      </c>
      <c r="I150" s="82">
        <v>1</v>
      </c>
      <c r="K150">
        <v>91</v>
      </c>
      <c r="L150">
        <v>1.968</v>
      </c>
      <c r="M150">
        <v>164</v>
      </c>
      <c r="N150">
        <v>1</v>
      </c>
      <c r="O150">
        <v>33</v>
      </c>
      <c r="P150">
        <v>5</v>
      </c>
      <c r="Q150">
        <v>0</v>
      </c>
      <c r="R150">
        <v>194</v>
      </c>
      <c r="S150" s="106">
        <v>1</v>
      </c>
      <c r="T150" s="107">
        <v>0</v>
      </c>
      <c r="U150" s="108">
        <f t="shared" si="28"/>
        <v>1</v>
      </c>
      <c r="V150" s="80">
        <f t="shared" si="29"/>
        <v>1</v>
      </c>
      <c r="W150" s="80">
        <f t="shared" si="30"/>
        <v>0.93129752996463366</v>
      </c>
      <c r="X150" s="106">
        <f t="shared" si="31"/>
        <v>0.93129752996463366</v>
      </c>
      <c r="Y150" s="108">
        <f t="shared" si="32"/>
        <v>6.8702470035366336E-2</v>
      </c>
      <c r="Z150" s="106">
        <f t="shared" si="33"/>
        <v>-7.1176471702610294E-2</v>
      </c>
      <c r="AA150" s="108">
        <f t="shared" si="34"/>
        <v>100</v>
      </c>
      <c r="AB150" s="80">
        <f t="shared" si="35"/>
        <v>7.3770699293034023E-2</v>
      </c>
      <c r="AZ150">
        <v>0.93129752996463366</v>
      </c>
      <c r="BA150">
        <v>0</v>
      </c>
      <c r="BB150">
        <v>1</v>
      </c>
      <c r="BC150" s="80">
        <f t="shared" si="39"/>
        <v>54</v>
      </c>
      <c r="BD150" s="80">
        <f t="shared" si="40"/>
        <v>90</v>
      </c>
      <c r="BE150" s="80">
        <f t="shared" si="36"/>
        <v>0</v>
      </c>
      <c r="BF150" s="80">
        <f t="shared" si="37"/>
        <v>6.25E-2</v>
      </c>
      <c r="BG150" s="80">
        <f t="shared" si="38"/>
        <v>0</v>
      </c>
    </row>
    <row r="151" spans="1:59" ht="15.75" x14ac:dyDescent="0.5">
      <c r="A151" s="82">
        <v>60</v>
      </c>
      <c r="B151" s="84">
        <v>3.2000000000000001E-2</v>
      </c>
      <c r="C151" s="82">
        <v>102</v>
      </c>
      <c r="D151" s="82">
        <v>5</v>
      </c>
      <c r="E151" s="82">
        <v>35</v>
      </c>
      <c r="F151" s="82">
        <v>8</v>
      </c>
      <c r="G151" s="80">
        <v>0</v>
      </c>
      <c r="H151" s="30">
        <v>185</v>
      </c>
      <c r="I151" s="82">
        <v>1</v>
      </c>
      <c r="K151">
        <v>96</v>
      </c>
      <c r="L151">
        <v>0.83099999999999996</v>
      </c>
      <c r="M151">
        <v>199</v>
      </c>
      <c r="N151">
        <v>3</v>
      </c>
      <c r="O151">
        <v>44</v>
      </c>
      <c r="P151">
        <v>10</v>
      </c>
      <c r="Q151">
        <v>0</v>
      </c>
      <c r="R151">
        <v>168</v>
      </c>
      <c r="S151" s="106">
        <v>1</v>
      </c>
      <c r="T151" s="107">
        <v>0</v>
      </c>
      <c r="U151" s="108">
        <f t="shared" si="28"/>
        <v>1</v>
      </c>
      <c r="V151" s="80">
        <f t="shared" si="29"/>
        <v>1</v>
      </c>
      <c r="W151" s="80">
        <f t="shared" si="30"/>
        <v>0.89193884565028048</v>
      </c>
      <c r="X151" s="106">
        <f t="shared" si="31"/>
        <v>0.89193884565028048</v>
      </c>
      <c r="Y151" s="108">
        <f t="shared" si="32"/>
        <v>0.10806115434971952</v>
      </c>
      <c r="Z151" s="106">
        <f t="shared" si="33"/>
        <v>-0.11435770744040832</v>
      </c>
      <c r="AA151" s="108">
        <f t="shared" si="34"/>
        <v>100</v>
      </c>
      <c r="AB151" s="80">
        <f t="shared" si="35"/>
        <v>0.12115309796932998</v>
      </c>
      <c r="AZ151">
        <v>0.93883742431804695</v>
      </c>
      <c r="BA151">
        <v>0</v>
      </c>
      <c r="BB151">
        <v>1</v>
      </c>
      <c r="BC151" s="80">
        <f t="shared" si="39"/>
        <v>54</v>
      </c>
      <c r="BD151" s="80">
        <f t="shared" si="40"/>
        <v>91</v>
      </c>
      <c r="BE151" s="80">
        <f t="shared" si="36"/>
        <v>0</v>
      </c>
      <c r="BF151" s="80">
        <f t="shared" si="37"/>
        <v>5.208333333333337E-2</v>
      </c>
      <c r="BG151" s="80">
        <f t="shared" si="38"/>
        <v>0</v>
      </c>
    </row>
    <row r="152" spans="1:59" x14ac:dyDescent="0.45">
      <c r="K152">
        <v>98</v>
      </c>
      <c r="L152">
        <v>0.97399999999999998</v>
      </c>
      <c r="M152">
        <v>201</v>
      </c>
      <c r="N152">
        <v>1</v>
      </c>
      <c r="O152">
        <v>37</v>
      </c>
      <c r="P152">
        <v>6</v>
      </c>
      <c r="Q152">
        <v>0</v>
      </c>
      <c r="R152">
        <v>194</v>
      </c>
      <c r="S152" s="106">
        <v>1</v>
      </c>
      <c r="T152" s="107">
        <v>0</v>
      </c>
      <c r="U152" s="108">
        <f t="shared" si="28"/>
        <v>1</v>
      </c>
      <c r="V152" s="80">
        <f t="shared" si="29"/>
        <v>1</v>
      </c>
      <c r="W152" s="80">
        <f t="shared" si="30"/>
        <v>0.8782007275850825</v>
      </c>
      <c r="X152" s="106">
        <f t="shared" si="31"/>
        <v>0.8782007275850825</v>
      </c>
      <c r="Y152" s="108">
        <f t="shared" si="32"/>
        <v>0.1217992724149175</v>
      </c>
      <c r="Z152" s="106">
        <f t="shared" si="33"/>
        <v>-0.1298800923589824</v>
      </c>
      <c r="AA152" s="108">
        <f t="shared" si="34"/>
        <v>100</v>
      </c>
      <c r="AB152" s="80">
        <f t="shared" si="35"/>
        <v>0.13869183728627377</v>
      </c>
      <c r="AZ152">
        <v>0.94747390014709754</v>
      </c>
      <c r="BA152">
        <v>0</v>
      </c>
      <c r="BB152">
        <v>1</v>
      </c>
      <c r="BC152" s="80">
        <f t="shared" si="39"/>
        <v>54</v>
      </c>
      <c r="BD152" s="80">
        <f t="shared" si="40"/>
        <v>92</v>
      </c>
      <c r="BE152" s="80">
        <f t="shared" si="36"/>
        <v>0</v>
      </c>
      <c r="BF152" s="80">
        <f t="shared" si="37"/>
        <v>4.166666666666663E-2</v>
      </c>
      <c r="BG152" s="80">
        <f t="shared" si="38"/>
        <v>0</v>
      </c>
    </row>
    <row r="153" spans="1:59" x14ac:dyDescent="0.45">
      <c r="K153">
        <v>99</v>
      </c>
      <c r="L153">
        <v>1.76</v>
      </c>
      <c r="M153">
        <v>369</v>
      </c>
      <c r="N153">
        <v>4</v>
      </c>
      <c r="O153">
        <v>38</v>
      </c>
      <c r="P153">
        <v>12</v>
      </c>
      <c r="Q153">
        <v>1</v>
      </c>
      <c r="R153">
        <v>170</v>
      </c>
      <c r="S153" s="106">
        <v>0</v>
      </c>
      <c r="T153" s="107">
        <v>1</v>
      </c>
      <c r="U153" s="108">
        <f t="shared" si="28"/>
        <v>1</v>
      </c>
      <c r="V153" s="80">
        <f t="shared" si="29"/>
        <v>0</v>
      </c>
      <c r="W153" s="80">
        <f t="shared" si="30"/>
        <v>0.91960910833225162</v>
      </c>
      <c r="X153" s="106">
        <f t="shared" si="31"/>
        <v>0.91960910833225162</v>
      </c>
      <c r="Y153" s="108">
        <f t="shared" si="32"/>
        <v>8.0390891667748376E-2</v>
      </c>
      <c r="Z153" s="106">
        <f t="shared" si="33"/>
        <v>-2.5208543969293267</v>
      </c>
      <c r="AA153" s="108">
        <f t="shared" si="34"/>
        <v>0</v>
      </c>
      <c r="AB153" s="80">
        <f t="shared" si="35"/>
        <v>11.439220156096178</v>
      </c>
      <c r="AZ153">
        <v>0.95175755387049665</v>
      </c>
      <c r="BA153">
        <v>0</v>
      </c>
      <c r="BB153">
        <v>1</v>
      </c>
      <c r="BC153" s="80">
        <f t="shared" si="39"/>
        <v>54</v>
      </c>
      <c r="BD153" s="80">
        <f t="shared" si="40"/>
        <v>93</v>
      </c>
      <c r="BE153" s="80">
        <f t="shared" si="36"/>
        <v>0</v>
      </c>
      <c r="BF153" s="80">
        <f t="shared" si="37"/>
        <v>3.125E-2</v>
      </c>
      <c r="BG153" s="80">
        <f t="shared" si="38"/>
        <v>0</v>
      </c>
    </row>
    <row r="154" spans="1:59" x14ac:dyDescent="0.45">
      <c r="K154">
        <v>102</v>
      </c>
      <c r="L154">
        <v>8.4000000000000005E-2</v>
      </c>
      <c r="M154">
        <v>249</v>
      </c>
      <c r="N154">
        <v>2</v>
      </c>
      <c r="O154">
        <v>38</v>
      </c>
      <c r="P154">
        <v>11</v>
      </c>
      <c r="Q154">
        <v>1</v>
      </c>
      <c r="R154">
        <v>177</v>
      </c>
      <c r="S154" s="106">
        <v>1</v>
      </c>
      <c r="T154" s="107">
        <v>0</v>
      </c>
      <c r="U154" s="108">
        <f t="shared" si="28"/>
        <v>1</v>
      </c>
      <c r="V154" s="80">
        <f t="shared" si="29"/>
        <v>1</v>
      </c>
      <c r="W154" s="80">
        <f t="shared" si="30"/>
        <v>0.6757733226241559</v>
      </c>
      <c r="X154" s="106">
        <f t="shared" si="31"/>
        <v>0.6757733226241559</v>
      </c>
      <c r="Y154" s="108">
        <f t="shared" si="32"/>
        <v>0.3242266773758441</v>
      </c>
      <c r="Z154" s="106">
        <f t="shared" si="33"/>
        <v>-0.3918975807339185</v>
      </c>
      <c r="AA154" s="108">
        <f t="shared" si="34"/>
        <v>100</v>
      </c>
      <c r="AB154" s="80">
        <f t="shared" si="35"/>
        <v>0.47978614502983108</v>
      </c>
      <c r="AZ154">
        <v>0.95334105982686357</v>
      </c>
      <c r="BA154">
        <v>0</v>
      </c>
      <c r="BB154">
        <v>1</v>
      </c>
      <c r="BC154" s="80">
        <f t="shared" si="39"/>
        <v>54</v>
      </c>
      <c r="BD154" s="80">
        <f t="shared" si="40"/>
        <v>94</v>
      </c>
      <c r="BE154" s="80">
        <f t="shared" si="36"/>
        <v>0</v>
      </c>
      <c r="BF154" s="80">
        <f t="shared" si="37"/>
        <v>2.083333333333337E-2</v>
      </c>
      <c r="BG154" s="80">
        <f t="shared" si="38"/>
        <v>0</v>
      </c>
    </row>
    <row r="155" spans="1:59" x14ac:dyDescent="0.45">
      <c r="K155">
        <v>117</v>
      </c>
      <c r="L155">
        <v>0.104</v>
      </c>
      <c r="M155">
        <v>253</v>
      </c>
      <c r="N155">
        <v>2</v>
      </c>
      <c r="O155">
        <v>52</v>
      </c>
      <c r="P155">
        <v>15</v>
      </c>
      <c r="Q155">
        <v>0</v>
      </c>
      <c r="R155">
        <v>169</v>
      </c>
      <c r="S155" s="109">
        <v>1</v>
      </c>
      <c r="T155" s="110">
        <v>0</v>
      </c>
      <c r="U155" s="108">
        <f t="shared" si="28"/>
        <v>1</v>
      </c>
      <c r="V155" s="80">
        <f t="shared" si="29"/>
        <v>1</v>
      </c>
      <c r="W155" s="80">
        <f t="shared" si="30"/>
        <v>0.86299109064245894</v>
      </c>
      <c r="X155" s="106">
        <f t="shared" si="31"/>
        <v>0.86299109064245894</v>
      </c>
      <c r="Y155" s="108">
        <f t="shared" si="32"/>
        <v>0.13700890935754106</v>
      </c>
      <c r="Z155" s="106">
        <f t="shared" si="33"/>
        <v>-0.14735091165714501</v>
      </c>
      <c r="AA155" s="108">
        <f t="shared" si="34"/>
        <v>100</v>
      </c>
      <c r="AB155" s="80">
        <f t="shared" si="35"/>
        <v>0.15876051426619475</v>
      </c>
      <c r="AZ155">
        <v>0.95919016173524774</v>
      </c>
      <c r="BA155">
        <v>0</v>
      </c>
      <c r="BB155">
        <v>1</v>
      </c>
      <c r="BC155" s="80">
        <f t="shared" si="39"/>
        <v>54</v>
      </c>
      <c r="BD155" s="80">
        <f t="shared" si="40"/>
        <v>95</v>
      </c>
      <c r="BE155" s="80">
        <f t="shared" si="36"/>
        <v>0</v>
      </c>
      <c r="BF155" s="80">
        <f t="shared" si="37"/>
        <v>1.041666666666663E-2</v>
      </c>
      <c r="BG155" s="80">
        <f t="shared" si="38"/>
        <v>0</v>
      </c>
    </row>
    <row r="156" spans="1:59" x14ac:dyDescent="0.45">
      <c r="K156" s="102"/>
      <c r="L156" s="102"/>
      <c r="M156" s="102"/>
      <c r="N156" s="102"/>
      <c r="O156" s="102"/>
      <c r="P156" s="102"/>
      <c r="Q156" s="102"/>
      <c r="R156" s="102"/>
      <c r="S156" s="102">
        <f>SUM(S6:S155)</f>
        <v>96</v>
      </c>
      <c r="T156" s="102">
        <f t="shared" ref="T156:U156" si="41">SUM(T6:T155)</f>
        <v>54</v>
      </c>
      <c r="U156" s="113">
        <f t="shared" si="41"/>
        <v>150</v>
      </c>
      <c r="V156" s="113"/>
      <c r="W156" s="113"/>
      <c r="X156" s="113">
        <f>SUM(X6:X155)</f>
        <v>96</v>
      </c>
      <c r="Y156" s="113">
        <f t="shared" ref="Y156:Z156" si="42">SUM(Y6:Y155)</f>
        <v>54.000000000000014</v>
      </c>
      <c r="Z156" s="113">
        <f t="shared" si="42"/>
        <v>-85.348626236289633</v>
      </c>
      <c r="AA156" s="113">
        <f>SUMPRODUCT(AA6:AA155,U6:U155)/U156</f>
        <v>74</v>
      </c>
      <c r="AB156" s="113">
        <f>SUM(AB6:AB155)</f>
        <v>157.55802684990877</v>
      </c>
      <c r="AZ156" s="119">
        <v>0.96500207846056851</v>
      </c>
      <c r="BA156" s="119">
        <v>0</v>
      </c>
      <c r="BB156" s="119">
        <v>1</v>
      </c>
      <c r="BC156" s="119">
        <f t="shared" si="39"/>
        <v>54</v>
      </c>
      <c r="BD156" s="119">
        <f t="shared" si="40"/>
        <v>96</v>
      </c>
      <c r="BE156" s="119">
        <f t="shared" si="36"/>
        <v>0</v>
      </c>
      <c r="BF156" s="119">
        <f t="shared" si="37"/>
        <v>0</v>
      </c>
      <c r="BG156" s="119">
        <f t="shared" si="38"/>
        <v>0</v>
      </c>
    </row>
    <row r="157" spans="1:59" ht="14.65" thickBot="1" x14ac:dyDescent="0.5">
      <c r="BG157">
        <f>SUM(BG6:BG156)</f>
        <v>0.73225308641975329</v>
      </c>
    </row>
    <row r="158" spans="1:59" ht="14.65" thickTop="1" x14ac:dyDescent="0.45">
      <c r="K158" s="118"/>
      <c r="L158" s="118" t="s">
        <v>166</v>
      </c>
      <c r="M158" s="118" t="s">
        <v>167</v>
      </c>
      <c r="N158" s="118" t="s">
        <v>168</v>
      </c>
      <c r="O158" s="118" t="s">
        <v>158</v>
      </c>
      <c r="P158" s="118" t="s">
        <v>169</v>
      </c>
      <c r="Q158" s="118" t="s">
        <v>170</v>
      </c>
      <c r="R158" s="118" t="s">
        <v>171</v>
      </c>
    </row>
    <row r="159" spans="1:59" x14ac:dyDescent="0.45">
      <c r="K159" t="s">
        <v>100</v>
      </c>
      <c r="L159">
        <f t="array" ref="L159:L167">AD7:AD15</f>
        <v>-1.2618085336417022</v>
      </c>
      <c r="M159">
        <f t="array" ref="M159:M167">SQRT([1]!DIAG(AI6:AQ14))</f>
        <v>5.1542412497470682</v>
      </c>
      <c r="N159">
        <f>(L159/M159)^2</f>
        <v>5.9931815770807161E-2</v>
      </c>
      <c r="O159">
        <f>_xlfn.CHISQ.DIST.RT(N159,1)</f>
        <v>0.806603740909556</v>
      </c>
      <c r="P159">
        <f>EXP(L159)</f>
        <v>0.28314149225765045</v>
      </c>
    </row>
    <row r="160" spans="1:59" x14ac:dyDescent="0.45">
      <c r="K160" t="str">
        <f t="array" ref="K160:K167">TRANSPOSE(K5:R5)</f>
        <v>No. Staff</v>
      </c>
      <c r="L160">
        <v>3.5713306467844964E-2</v>
      </c>
      <c r="M160">
        <v>2.2111269771841243E-2</v>
      </c>
      <c r="N160" s="80">
        <f t="shared" ref="N160:N167" si="43">(L160/M160)^2</f>
        <v>2.6087517575290926</v>
      </c>
      <c r="O160" s="80">
        <f t="shared" ref="O160:O167" si="44">_xlfn.CHISQ.DIST.RT(N160,1)</f>
        <v>0.10627538466084109</v>
      </c>
      <c r="P160" s="80">
        <f t="shared" ref="P160:P167" si="45">EXP(L160)</f>
        <v>1.0363586865636141</v>
      </c>
      <c r="Q160">
        <f>EXP(L160-M160*_xlfn.NORM.S.INV(1-$AG$11/2))</f>
        <v>0.99240500292636269</v>
      </c>
      <c r="R160">
        <f>EXP(L160+M160*_xlfn.NORM.S.INV(1-$AG$11/2))</f>
        <v>1.0822590817748565</v>
      </c>
    </row>
    <row r="161" spans="11:18" x14ac:dyDescent="0.45">
      <c r="K161" t="str">
        <v>GrossProfit $m</v>
      </c>
      <c r="L161">
        <v>0.61858039376139817</v>
      </c>
      <c r="M161">
        <v>0.31956710011810352</v>
      </c>
      <c r="N161" s="80">
        <f t="shared" si="43"/>
        <v>3.7468661409862332</v>
      </c>
      <c r="O161" s="80">
        <f t="shared" si="44"/>
        <v>5.290661807114154E-2</v>
      </c>
      <c r="P161" s="80">
        <f t="shared" si="45"/>
        <v>1.8562909682469624</v>
      </c>
      <c r="Q161" s="80">
        <f t="shared" ref="Q161:Q167" si="46">EXP(L161-M161*_xlfn.NORM.S.INV(1-$AG$11/2))</f>
        <v>0.99227041496489365</v>
      </c>
      <c r="R161" s="80">
        <f t="shared" ref="R161:R167" si="47">EXP(L161+M161*_xlfn.NORM.S.INV(1-$AG$11/2))</f>
        <v>3.4726583669403834</v>
      </c>
    </row>
    <row r="162" spans="11:18" x14ac:dyDescent="0.45">
      <c r="K162" t="str">
        <v>Adv.$'000</v>
      </c>
      <c r="L162">
        <v>-5.1795054615290543E-5</v>
      </c>
      <c r="M162">
        <v>4.7014999990114253E-3</v>
      </c>
      <c r="N162" s="80">
        <f t="shared" si="43"/>
        <v>1.2136786436233181E-4</v>
      </c>
      <c r="O162" s="80">
        <f t="shared" si="44"/>
        <v>0.99121011624451782</v>
      </c>
      <c r="P162" s="80">
        <f t="shared" si="45"/>
        <v>0.99994820628672543</v>
      </c>
      <c r="Q162" s="80">
        <f t="shared" si="46"/>
        <v>0.99077623658201941</v>
      </c>
      <c r="R162" s="80">
        <f t="shared" si="47"/>
        <v>1.0092050841928575</v>
      </c>
    </row>
    <row r="163" spans="11:18" x14ac:dyDescent="0.45">
      <c r="K163" t="str">
        <v>Competitors</v>
      </c>
      <c r="L163">
        <v>0.36496765246548624</v>
      </c>
      <c r="M163">
        <v>0.15294894164306136</v>
      </c>
      <c r="N163" s="80">
        <f t="shared" si="43"/>
        <v>5.6939781453198828</v>
      </c>
      <c r="O163" s="80">
        <f t="shared" si="44"/>
        <v>1.7023221527723339E-2</v>
      </c>
      <c r="P163" s="80">
        <f t="shared" si="45"/>
        <v>1.440467411826263</v>
      </c>
      <c r="Q163" s="80">
        <f t="shared" si="46"/>
        <v>1.0673652571798848</v>
      </c>
      <c r="R163" s="80">
        <f t="shared" si="47"/>
        <v>1.9439890427160105</v>
      </c>
    </row>
    <row r="164" spans="11:18" x14ac:dyDescent="0.45">
      <c r="K164" t="str">
        <v>Mng-Age</v>
      </c>
      <c r="L164">
        <v>-9.2629488852781633E-2</v>
      </c>
      <c r="M164">
        <v>3.1127783300124456E-2</v>
      </c>
      <c r="N164" s="80">
        <f t="shared" si="43"/>
        <v>8.8552769070629225</v>
      </c>
      <c r="O164" s="80">
        <f t="shared" si="44"/>
        <v>2.9224278058092561E-3</v>
      </c>
      <c r="P164" s="80">
        <f t="shared" si="45"/>
        <v>0.91153117019664143</v>
      </c>
      <c r="Q164" s="80">
        <f t="shared" si="46"/>
        <v>0.85758170383603261</v>
      </c>
      <c r="R164" s="80">
        <f t="shared" si="47"/>
        <v>0.96887453466348938</v>
      </c>
    </row>
    <row r="165" spans="11:18" x14ac:dyDescent="0.45">
      <c r="K165" t="str">
        <v>Mng-Exp</v>
      </c>
      <c r="L165">
        <v>0.10601728876386843</v>
      </c>
      <c r="M165">
        <v>6.4802750844103904E-2</v>
      </c>
      <c r="N165" s="80">
        <f t="shared" si="43"/>
        <v>2.6764954134338224</v>
      </c>
      <c r="O165" s="80">
        <f t="shared" si="44"/>
        <v>0.1018396249150009</v>
      </c>
      <c r="P165" s="80">
        <f t="shared" si="45"/>
        <v>1.1118410986985809</v>
      </c>
      <c r="Q165" s="80">
        <f t="shared" si="46"/>
        <v>0.97922506611192528</v>
      </c>
      <c r="R165" s="80">
        <f t="shared" si="47"/>
        <v>1.2624172639530566</v>
      </c>
    </row>
    <row r="166" spans="11:18" x14ac:dyDescent="0.45">
      <c r="K166" t="str">
        <v>OnlineChannel</v>
      </c>
      <c r="L166">
        <v>-1.495628982208026</v>
      </c>
      <c r="M166">
        <v>0.50683861247574635</v>
      </c>
      <c r="N166" s="80">
        <f t="shared" si="43"/>
        <v>8.7077982417275237</v>
      </c>
      <c r="O166" s="80">
        <f t="shared" si="44"/>
        <v>3.1685166649660502E-3</v>
      </c>
      <c r="P166" s="80">
        <f t="shared" si="45"/>
        <v>0.22410760069714797</v>
      </c>
      <c r="Q166" s="80">
        <f t="shared" si="46"/>
        <v>8.2991722204526122E-2</v>
      </c>
      <c r="R166" s="80">
        <f t="shared" si="47"/>
        <v>0.60517139970247813</v>
      </c>
    </row>
    <row r="167" spans="11:18" x14ac:dyDescent="0.45">
      <c r="K167" s="119" t="str">
        <v>Basket:2017</v>
      </c>
      <c r="L167" s="119">
        <v>8.1007139676357639E-3</v>
      </c>
      <c r="M167" s="119">
        <v>2.7464491654110079E-2</v>
      </c>
      <c r="N167" s="119">
        <f t="shared" si="43"/>
        <v>8.6996837494171156E-2</v>
      </c>
      <c r="O167" s="119">
        <f t="shared" si="44"/>
        <v>0.76803034672946924</v>
      </c>
      <c r="P167" s="119">
        <f t="shared" si="45"/>
        <v>1.0081336135276679</v>
      </c>
      <c r="Q167" s="119">
        <f t="shared" si="46"/>
        <v>0.9553010997210275</v>
      </c>
      <c r="R167" s="119">
        <f t="shared" si="47"/>
        <v>1.0638880066412033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BBFAF-8F03-4AE0-8544-DD0703287190}">
  <dimension ref="A3:AW157"/>
  <sheetViews>
    <sheetView topLeftCell="J4" workbookViewId="0">
      <selection activeCell="T37" sqref="T37:AA37"/>
    </sheetView>
  </sheetViews>
  <sheetFormatPr defaultRowHeight="14.25" x14ac:dyDescent="0.45"/>
  <sheetData>
    <row r="3" spans="1:49" x14ac:dyDescent="0.45">
      <c r="A3" t="s">
        <v>144</v>
      </c>
      <c r="AK3" t="s">
        <v>173</v>
      </c>
      <c r="AP3" t="s">
        <v>178</v>
      </c>
    </row>
    <row r="5" spans="1:49" x14ac:dyDescent="0.45">
      <c r="A5" t="s">
        <v>42</v>
      </c>
      <c r="B5" t="s">
        <v>44</v>
      </c>
      <c r="C5" t="s">
        <v>45</v>
      </c>
      <c r="D5" t="s">
        <v>46</v>
      </c>
      <c r="E5" t="s">
        <v>50</v>
      </c>
      <c r="F5" t="s">
        <v>51</v>
      </c>
      <c r="G5" t="s">
        <v>55</v>
      </c>
      <c r="H5" t="s">
        <v>57</v>
      </c>
      <c r="I5" t="s">
        <v>145</v>
      </c>
      <c r="J5" t="s">
        <v>146</v>
      </c>
      <c r="K5" t="s">
        <v>99</v>
      </c>
      <c r="L5" t="s">
        <v>147</v>
      </c>
      <c r="M5" t="s">
        <v>148</v>
      </c>
      <c r="N5" t="s">
        <v>149</v>
      </c>
      <c r="O5" t="s">
        <v>150</v>
      </c>
      <c r="P5" t="s">
        <v>151</v>
      </c>
      <c r="Q5" t="s">
        <v>152</v>
      </c>
      <c r="R5" t="s">
        <v>153</v>
      </c>
      <c r="T5" t="s">
        <v>154</v>
      </c>
      <c r="V5" t="s">
        <v>155</v>
      </c>
      <c r="W5">
        <v>-98.012729219055274</v>
      </c>
      <c r="Y5" t="s">
        <v>165</v>
      </c>
      <c r="AI5" t="s">
        <v>172</v>
      </c>
      <c r="AL5" t="s">
        <v>174</v>
      </c>
      <c r="AM5" t="s">
        <v>175</v>
      </c>
      <c r="AP5" t="s">
        <v>148</v>
      </c>
      <c r="AQ5" t="s">
        <v>146</v>
      </c>
      <c r="AR5" t="s">
        <v>145</v>
      </c>
      <c r="AS5" t="s">
        <v>179</v>
      </c>
      <c r="AT5" t="s">
        <v>180</v>
      </c>
      <c r="AU5" t="s">
        <v>181</v>
      </c>
      <c r="AV5" t="s">
        <v>182</v>
      </c>
      <c r="AW5" t="s">
        <v>183</v>
      </c>
    </row>
    <row r="6" spans="1:49" x14ac:dyDescent="0.45">
      <c r="A6">
        <v>35</v>
      </c>
      <c r="B6">
        <v>4.7E-2</v>
      </c>
      <c r="C6">
        <v>65</v>
      </c>
      <c r="D6">
        <v>4</v>
      </c>
      <c r="E6">
        <v>27</v>
      </c>
      <c r="F6">
        <v>5</v>
      </c>
      <c r="G6">
        <v>0</v>
      </c>
      <c r="H6">
        <v>186</v>
      </c>
      <c r="I6">
        <v>1</v>
      </c>
      <c r="J6">
        <v>0</v>
      </c>
      <c r="K6">
        <v>1</v>
      </c>
      <c r="L6">
        <v>1</v>
      </c>
      <c r="M6">
        <v>0.73293353164568797</v>
      </c>
      <c r="N6">
        <v>0.73293353164568797</v>
      </c>
      <c r="O6">
        <v>0.26706646835431203</v>
      </c>
      <c r="P6">
        <v>-0.31070026109025434</v>
      </c>
      <c r="Q6">
        <v>100</v>
      </c>
      <c r="R6">
        <v>0.36438020205550686</v>
      </c>
      <c r="V6" t="s">
        <v>156</v>
      </c>
      <c r="W6">
        <v>-85.348626236289633</v>
      </c>
      <c r="Y6">
        <v>26.56620286059422</v>
      </c>
      <c r="Z6">
        <v>2.1980637672820835E-2</v>
      </c>
      <c r="AA6">
        <v>0.11498945209575114</v>
      </c>
      <c r="AB6">
        <v>-5.4740384618076222E-3</v>
      </c>
      <c r="AC6">
        <v>-0.31498991653252545</v>
      </c>
      <c r="AD6">
        <v>-8.2315820697821937E-2</v>
      </c>
      <c r="AE6">
        <v>0.1389223625947259</v>
      </c>
      <c r="AF6">
        <v>-0.53262002093286476</v>
      </c>
      <c r="AG6">
        <v>-0.13566970297294892</v>
      </c>
      <c r="AI6">
        <v>1.3922740131488261E-14</v>
      </c>
      <c r="AK6" t="s">
        <v>149</v>
      </c>
      <c r="AL6">
        <v>83</v>
      </c>
      <c r="AM6">
        <v>26</v>
      </c>
      <c r="AN6">
        <v>109</v>
      </c>
      <c r="AS6">
        <v>0</v>
      </c>
      <c r="AT6">
        <v>0</v>
      </c>
      <c r="AU6">
        <v>1</v>
      </c>
      <c r="AV6">
        <v>1</v>
      </c>
      <c r="AW6">
        <v>1.851851851851849E-2</v>
      </c>
    </row>
    <row r="7" spans="1:49" x14ac:dyDescent="0.45">
      <c r="A7">
        <v>39</v>
      </c>
      <c r="B7">
        <v>7.1999999999999995E-2</v>
      </c>
      <c r="C7">
        <v>116</v>
      </c>
      <c r="D7">
        <v>7</v>
      </c>
      <c r="E7">
        <v>44</v>
      </c>
      <c r="F7">
        <v>16</v>
      </c>
      <c r="G7">
        <v>1</v>
      </c>
      <c r="H7">
        <v>170</v>
      </c>
      <c r="I7">
        <v>1</v>
      </c>
      <c r="J7">
        <v>0</v>
      </c>
      <c r="K7">
        <v>1</v>
      </c>
      <c r="L7">
        <v>1</v>
      </c>
      <c r="M7">
        <v>0.5563557810077342</v>
      </c>
      <c r="N7">
        <v>0.5563557810077342</v>
      </c>
      <c r="O7">
        <v>0.4436442189922658</v>
      </c>
      <c r="P7">
        <v>-0.58634729547755704</v>
      </c>
      <c r="Q7">
        <v>100</v>
      </c>
      <c r="R7">
        <v>0.79741099874739763</v>
      </c>
      <c r="T7">
        <v>-1.2618085336417022</v>
      </c>
      <c r="Y7">
        <v>2.1980637672826108E-2</v>
      </c>
      <c r="Z7">
        <v>4.8890825092314037E-4</v>
      </c>
      <c r="AA7">
        <v>1.1210105289865097E-3</v>
      </c>
      <c r="AB7">
        <v>-7.6300163233136614E-5</v>
      </c>
      <c r="AC7">
        <v>8.2323352945973884E-5</v>
      </c>
      <c r="AD7">
        <v>-1.6234046008692577E-4</v>
      </c>
      <c r="AE7">
        <v>4.208454055442079E-4</v>
      </c>
      <c r="AF7">
        <v>-2.2263861068834499E-3</v>
      </c>
      <c r="AG7">
        <v>-2.1426528139154821E-4</v>
      </c>
      <c r="AI7">
        <v>1.217468950196653E-18</v>
      </c>
      <c r="AK7" t="s">
        <v>150</v>
      </c>
      <c r="AL7">
        <v>13</v>
      </c>
      <c r="AM7">
        <v>28</v>
      </c>
      <c r="AN7">
        <v>41</v>
      </c>
      <c r="AP7">
        <v>0.18068821261058357</v>
      </c>
      <c r="AQ7">
        <v>1</v>
      </c>
      <c r="AR7">
        <v>0</v>
      </c>
      <c r="AS7">
        <v>1</v>
      </c>
      <c r="AT7">
        <v>0</v>
      </c>
      <c r="AU7">
        <v>0.98148148148148151</v>
      </c>
      <c r="AV7">
        <v>1</v>
      </c>
      <c r="AW7">
        <v>1.851851851851849E-2</v>
      </c>
    </row>
    <row r="8" spans="1:49" x14ac:dyDescent="0.45">
      <c r="A8">
        <v>39</v>
      </c>
      <c r="B8">
        <v>0.10299999999999999</v>
      </c>
      <c r="C8">
        <v>89</v>
      </c>
      <c r="D8">
        <v>5</v>
      </c>
      <c r="E8">
        <v>40</v>
      </c>
      <c r="F8">
        <v>20</v>
      </c>
      <c r="G8">
        <v>1</v>
      </c>
      <c r="H8">
        <v>176</v>
      </c>
      <c r="I8">
        <v>1</v>
      </c>
      <c r="J8">
        <v>0</v>
      </c>
      <c r="K8">
        <v>1</v>
      </c>
      <c r="L8">
        <v>1</v>
      </c>
      <c r="M8">
        <v>0.58909262346827651</v>
      </c>
      <c r="N8">
        <v>0.58909262346827651</v>
      </c>
      <c r="O8">
        <v>0.41090737653172349</v>
      </c>
      <c r="P8">
        <v>-0.5291718522299278</v>
      </c>
      <c r="Q8">
        <v>100</v>
      </c>
      <c r="R8">
        <v>0.69752592404316771</v>
      </c>
      <c r="T8">
        <v>3.5713306467844964E-2</v>
      </c>
      <c r="V8" t="s">
        <v>157</v>
      </c>
      <c r="W8">
        <v>25.328205965531282</v>
      </c>
      <c r="Y8">
        <v>0.11498945209577585</v>
      </c>
      <c r="Z8">
        <v>1.1210105289864939E-3</v>
      </c>
      <c r="AA8">
        <v>0.10212313147789399</v>
      </c>
      <c r="AB8">
        <v>-9.5863230087590094E-5</v>
      </c>
      <c r="AC8">
        <v>1.4520740652795145E-2</v>
      </c>
      <c r="AD8">
        <v>-2.1183386435810287E-3</v>
      </c>
      <c r="AE8">
        <v>3.7748197288798272E-3</v>
      </c>
      <c r="AF8">
        <v>-2.2873334359445871E-2</v>
      </c>
      <c r="AG8">
        <v>-1.3334412306759474E-3</v>
      </c>
      <c r="AI8">
        <v>4.7069122604745127E-17</v>
      </c>
      <c r="AL8">
        <v>96</v>
      </c>
      <c r="AM8">
        <v>54</v>
      </c>
      <c r="AN8">
        <v>150</v>
      </c>
      <c r="AP8">
        <v>0.22758329530879534</v>
      </c>
      <c r="AQ8">
        <v>1</v>
      </c>
      <c r="AR8">
        <v>0</v>
      </c>
      <c r="AS8">
        <v>2</v>
      </c>
      <c r="AT8">
        <v>0</v>
      </c>
      <c r="AU8">
        <v>0.96296296296296302</v>
      </c>
      <c r="AV8">
        <v>1</v>
      </c>
      <c r="AW8">
        <v>0</v>
      </c>
    </row>
    <row r="9" spans="1:49" x14ac:dyDescent="0.45">
      <c r="A9">
        <v>40</v>
      </c>
      <c r="B9">
        <v>0.97599999999999998</v>
      </c>
      <c r="C9">
        <v>82</v>
      </c>
      <c r="D9">
        <v>2</v>
      </c>
      <c r="E9">
        <v>37</v>
      </c>
      <c r="F9">
        <v>5</v>
      </c>
      <c r="G9">
        <v>0</v>
      </c>
      <c r="H9">
        <v>168</v>
      </c>
      <c r="I9">
        <v>0</v>
      </c>
      <c r="J9">
        <v>1</v>
      </c>
      <c r="K9">
        <v>1</v>
      </c>
      <c r="L9">
        <v>0</v>
      </c>
      <c r="M9">
        <v>0.48996674767023501</v>
      </c>
      <c r="N9">
        <v>0.48996674767023501</v>
      </c>
      <c r="O9">
        <v>0.51003325232976504</v>
      </c>
      <c r="P9">
        <v>-0.67327935474263723</v>
      </c>
      <c r="Q9">
        <v>100</v>
      </c>
      <c r="R9">
        <v>0.96065647765539031</v>
      </c>
      <c r="T9">
        <v>0.61858039376139817</v>
      </c>
      <c r="V9" t="s">
        <v>101</v>
      </c>
      <c r="W9">
        <v>8</v>
      </c>
      <c r="Y9">
        <v>-5.4740384618082102E-3</v>
      </c>
      <c r="Z9">
        <v>-7.6300163233135977E-5</v>
      </c>
      <c r="AA9">
        <v>-9.5863230087588956E-5</v>
      </c>
      <c r="AB9">
        <v>2.2104102240704429E-5</v>
      </c>
      <c r="AC9">
        <v>9.9440140758508063E-5</v>
      </c>
      <c r="AD9">
        <v>1.6529432207050549E-5</v>
      </c>
      <c r="AE9">
        <v>-1.0973325390838941E-4</v>
      </c>
      <c r="AF9">
        <v>1.3656563638965348E-5</v>
      </c>
      <c r="AG9">
        <v>3.9745086092452211E-5</v>
      </c>
      <c r="AI9">
        <v>2.0633925641383836E-18</v>
      </c>
      <c r="AP9">
        <v>0.25218139939818979</v>
      </c>
      <c r="AQ9">
        <v>0</v>
      </c>
      <c r="AR9">
        <v>1</v>
      </c>
      <c r="AS9">
        <v>2</v>
      </c>
      <c r="AT9">
        <v>1</v>
      </c>
      <c r="AU9">
        <v>0.96296296296296302</v>
      </c>
      <c r="AV9">
        <v>0.98958333333333337</v>
      </c>
      <c r="AW9">
        <v>1.8325617283950699E-2</v>
      </c>
    </row>
    <row r="10" spans="1:49" x14ac:dyDescent="0.45">
      <c r="A10">
        <v>41</v>
      </c>
      <c r="B10">
        <v>0.879</v>
      </c>
      <c r="C10">
        <v>112</v>
      </c>
      <c r="D10">
        <v>2</v>
      </c>
      <c r="E10">
        <v>39</v>
      </c>
      <c r="F10">
        <v>5</v>
      </c>
      <c r="G10">
        <v>0</v>
      </c>
      <c r="H10">
        <v>167</v>
      </c>
      <c r="I10">
        <v>0</v>
      </c>
      <c r="J10">
        <v>1</v>
      </c>
      <c r="K10">
        <v>1</v>
      </c>
      <c r="L10">
        <v>0</v>
      </c>
      <c r="M10">
        <v>0.43552572851387006</v>
      </c>
      <c r="N10">
        <v>0.43552572851387006</v>
      </c>
      <c r="O10">
        <v>0.56447427148612994</v>
      </c>
      <c r="P10">
        <v>-0.5718604739578923</v>
      </c>
      <c r="Q10">
        <v>100</v>
      </c>
      <c r="R10">
        <v>0.77155992843966437</v>
      </c>
      <c r="T10">
        <v>-5.1795054615290543E-5</v>
      </c>
      <c r="V10" t="s">
        <v>158</v>
      </c>
      <c r="W10">
        <v>1.3674131919436002E-3</v>
      </c>
      <c r="Y10">
        <v>-0.31498991653251562</v>
      </c>
      <c r="Z10">
        <v>8.2323352946051784E-5</v>
      </c>
      <c r="AA10">
        <v>1.4520740652795499E-2</v>
      </c>
      <c r="AB10">
        <v>9.9440140758497438E-5</v>
      </c>
      <c r="AC10">
        <v>2.3393378749732591E-2</v>
      </c>
      <c r="AD10">
        <v>-1.7913596127024876E-4</v>
      </c>
      <c r="AE10">
        <v>-8.6305647242159648E-4</v>
      </c>
      <c r="AF10">
        <v>-2.5405297363632678E-3</v>
      </c>
      <c r="AG10">
        <v>1.3471522143611069E-3</v>
      </c>
      <c r="AI10">
        <v>-7.2471677560864246E-17</v>
      </c>
      <c r="AK10" t="s">
        <v>176</v>
      </c>
      <c r="AL10">
        <v>0.86458333333333337</v>
      </c>
      <c r="AM10">
        <v>0.51851851851851849</v>
      </c>
      <c r="AN10">
        <v>0.74</v>
      </c>
      <c r="AP10">
        <v>0.25444177621902214</v>
      </c>
      <c r="AQ10">
        <v>1</v>
      </c>
      <c r="AR10">
        <v>0</v>
      </c>
      <c r="AS10">
        <v>3</v>
      </c>
      <c r="AT10">
        <v>1</v>
      </c>
      <c r="AU10">
        <v>0.94444444444444442</v>
      </c>
      <c r="AV10">
        <v>0.98958333333333337</v>
      </c>
      <c r="AW10">
        <v>1.8325617283950591E-2</v>
      </c>
    </row>
    <row r="11" spans="1:49" x14ac:dyDescent="0.45">
      <c r="A11">
        <v>42</v>
      </c>
      <c r="B11">
        <v>1.2829999999999999</v>
      </c>
      <c r="C11">
        <v>68</v>
      </c>
      <c r="D11">
        <v>4</v>
      </c>
      <c r="E11">
        <v>37</v>
      </c>
      <c r="F11">
        <v>6</v>
      </c>
      <c r="G11">
        <v>0</v>
      </c>
      <c r="H11">
        <v>175</v>
      </c>
      <c r="I11">
        <v>1</v>
      </c>
      <c r="J11">
        <v>0</v>
      </c>
      <c r="K11">
        <v>1</v>
      </c>
      <c r="L11">
        <v>1</v>
      </c>
      <c r="M11">
        <v>0.75298107075219989</v>
      </c>
      <c r="N11">
        <v>0.75298107075219989</v>
      </c>
      <c r="O11">
        <v>0.24701892924780011</v>
      </c>
      <c r="P11">
        <v>-0.28371518994151307</v>
      </c>
      <c r="Q11">
        <v>100</v>
      </c>
      <c r="R11">
        <v>0.32805463356607023</v>
      </c>
      <c r="T11">
        <v>0.36496765246548624</v>
      </c>
      <c r="V11" t="s">
        <v>159</v>
      </c>
      <c r="W11">
        <v>0.05</v>
      </c>
      <c r="Y11">
        <v>-8.2315820697826045E-2</v>
      </c>
      <c r="Z11">
        <v>-1.6234046008692786E-4</v>
      </c>
      <c r="AA11">
        <v>-2.1183386435810144E-3</v>
      </c>
      <c r="AB11">
        <v>1.6529432207051921E-5</v>
      </c>
      <c r="AC11">
        <v>-1.7913596127018894E-4</v>
      </c>
      <c r="AD11">
        <v>9.6893889317950705E-4</v>
      </c>
      <c r="AE11">
        <v>-8.0759074879751614E-4</v>
      </c>
      <c r="AF11">
        <v>7.618873903397742E-3</v>
      </c>
      <c r="AG11">
        <v>3.2589821343253047E-4</v>
      </c>
      <c r="AI11">
        <v>6.6001217752994215E-18</v>
      </c>
      <c r="AP11">
        <v>0.27439159737568697</v>
      </c>
      <c r="AQ11">
        <v>1</v>
      </c>
      <c r="AR11">
        <v>0</v>
      </c>
      <c r="AS11">
        <v>4</v>
      </c>
      <c r="AT11">
        <v>1</v>
      </c>
      <c r="AU11">
        <v>0.92592592592592593</v>
      </c>
      <c r="AV11">
        <v>0.98958333333333337</v>
      </c>
      <c r="AW11">
        <v>1.8325617283950591E-2</v>
      </c>
    </row>
    <row r="12" spans="1:49" x14ac:dyDescent="0.45">
      <c r="A12">
        <v>42</v>
      </c>
      <c r="B12">
        <v>1.4279999999999999</v>
      </c>
      <c r="C12">
        <v>121</v>
      </c>
      <c r="D12">
        <v>4</v>
      </c>
      <c r="E12">
        <v>45</v>
      </c>
      <c r="F12">
        <v>5</v>
      </c>
      <c r="G12">
        <v>0</v>
      </c>
      <c r="H12">
        <v>165</v>
      </c>
      <c r="I12">
        <v>1</v>
      </c>
      <c r="J12">
        <v>0</v>
      </c>
      <c r="K12">
        <v>1</v>
      </c>
      <c r="L12">
        <v>1</v>
      </c>
      <c r="M12">
        <v>0.56794306406194517</v>
      </c>
      <c r="N12">
        <v>0.56794306406194517</v>
      </c>
      <c r="O12">
        <v>0.43205693593805483</v>
      </c>
      <c r="P12">
        <v>-0.56573410461284412</v>
      </c>
      <c r="Q12">
        <v>100</v>
      </c>
      <c r="R12">
        <v>0.76073987566283696</v>
      </c>
      <c r="T12">
        <v>-9.2629488852781633E-2</v>
      </c>
      <c r="V12" t="s">
        <v>160</v>
      </c>
      <c r="W12" t="s">
        <v>184</v>
      </c>
      <c r="Y12">
        <v>0.13892236259472956</v>
      </c>
      <c r="Z12">
        <v>4.2084540554418448E-4</v>
      </c>
      <c r="AA12">
        <v>3.7748197288797209E-3</v>
      </c>
      <c r="AB12">
        <v>-1.0973325390838747E-4</v>
      </c>
      <c r="AC12">
        <v>-8.6305647242169634E-4</v>
      </c>
      <c r="AD12">
        <v>-8.0759074879749619E-4</v>
      </c>
      <c r="AE12">
        <v>4.1993965169630099E-3</v>
      </c>
      <c r="AF12">
        <v>-1.6987552941734957E-2</v>
      </c>
      <c r="AG12">
        <v>-8.3686425959306351E-4</v>
      </c>
      <c r="AI12">
        <v>4.7937116225818847E-17</v>
      </c>
      <c r="AK12" t="s">
        <v>177</v>
      </c>
      <c r="AL12">
        <v>0.5</v>
      </c>
      <c r="AP12">
        <v>0.28469555370828553</v>
      </c>
      <c r="AQ12">
        <v>1</v>
      </c>
      <c r="AR12">
        <v>0</v>
      </c>
      <c r="AS12">
        <v>5</v>
      </c>
      <c r="AT12">
        <v>1</v>
      </c>
      <c r="AU12">
        <v>0.90740740740740744</v>
      </c>
      <c r="AV12">
        <v>0.98958333333333337</v>
      </c>
      <c r="AW12">
        <v>1.8325617283950699E-2</v>
      </c>
    </row>
    <row r="13" spans="1:49" x14ac:dyDescent="0.45">
      <c r="A13">
        <v>43</v>
      </c>
      <c r="B13">
        <v>0.48</v>
      </c>
      <c r="C13">
        <v>59</v>
      </c>
      <c r="D13">
        <v>3</v>
      </c>
      <c r="E13">
        <v>30</v>
      </c>
      <c r="F13">
        <v>4</v>
      </c>
      <c r="G13">
        <v>0</v>
      </c>
      <c r="H13">
        <v>175</v>
      </c>
      <c r="I13">
        <v>0</v>
      </c>
      <c r="J13">
        <v>1</v>
      </c>
      <c r="K13">
        <v>1</v>
      </c>
      <c r="L13">
        <v>0</v>
      </c>
      <c r="M13">
        <v>0.67380353332062581</v>
      </c>
      <c r="N13">
        <v>0.67380353332062581</v>
      </c>
      <c r="O13">
        <v>0.32619646667937419</v>
      </c>
      <c r="P13">
        <v>-1.1202554206154627</v>
      </c>
      <c r="Q13">
        <v>0</v>
      </c>
      <c r="R13">
        <v>2.065637130223493</v>
      </c>
      <c r="T13">
        <v>0.10601728876386843</v>
      </c>
      <c r="Y13">
        <v>-0.53262002093291516</v>
      </c>
      <c r="Z13">
        <v>-2.226386106883495E-3</v>
      </c>
      <c r="AA13">
        <v>-2.2873334359445954E-2</v>
      </c>
      <c r="AB13">
        <v>1.3656563638981165E-5</v>
      </c>
      <c r="AC13">
        <v>-2.5405297363625869E-3</v>
      </c>
      <c r="AD13">
        <v>7.6188739033977888E-3</v>
      </c>
      <c r="AE13">
        <v>-1.6987552941735221E-2</v>
      </c>
      <c r="AF13">
        <v>0.25688537909633974</v>
      </c>
      <c r="AG13">
        <v>2.4371746307297018E-3</v>
      </c>
      <c r="AI13">
        <v>-1.1459455068456627E-16</v>
      </c>
      <c r="AP13">
        <v>0.29094903954956236</v>
      </c>
      <c r="AQ13">
        <v>1</v>
      </c>
      <c r="AR13">
        <v>0</v>
      </c>
      <c r="AS13">
        <v>6</v>
      </c>
      <c r="AT13">
        <v>1</v>
      </c>
      <c r="AU13">
        <v>0.88888888888888884</v>
      </c>
      <c r="AV13">
        <v>0.98958333333333337</v>
      </c>
      <c r="AW13">
        <v>1.8325617283950591E-2</v>
      </c>
    </row>
    <row r="14" spans="1:49" x14ac:dyDescent="0.45">
      <c r="A14">
        <v>43</v>
      </c>
      <c r="B14">
        <v>1.607</v>
      </c>
      <c r="C14">
        <v>123</v>
      </c>
      <c r="D14">
        <v>1</v>
      </c>
      <c r="E14">
        <v>45</v>
      </c>
      <c r="F14">
        <v>8</v>
      </c>
      <c r="G14">
        <v>0</v>
      </c>
      <c r="H14">
        <v>170</v>
      </c>
      <c r="I14">
        <v>0</v>
      </c>
      <c r="J14">
        <v>1</v>
      </c>
      <c r="K14">
        <v>1</v>
      </c>
      <c r="L14">
        <v>0</v>
      </c>
      <c r="M14">
        <v>0.42151722806740438</v>
      </c>
      <c r="N14">
        <v>0.42151722806740438</v>
      </c>
      <c r="O14">
        <v>0.57848277193259556</v>
      </c>
      <c r="P14">
        <v>-0.54734651337509632</v>
      </c>
      <c r="Q14">
        <v>100</v>
      </c>
      <c r="R14">
        <v>0.72865995068305911</v>
      </c>
      <c r="T14">
        <v>-1.495628982208026</v>
      </c>
      <c r="V14" t="s">
        <v>161</v>
      </c>
      <c r="W14">
        <v>0.12920875771617157</v>
      </c>
      <c r="Y14">
        <v>-0.13566970297294967</v>
      </c>
      <c r="Z14">
        <v>-2.1426528139151848E-4</v>
      </c>
      <c r="AA14">
        <v>-1.3334412306758182E-3</v>
      </c>
      <c r="AB14">
        <v>3.9745086092448844E-5</v>
      </c>
      <c r="AC14">
        <v>1.3471522143611706E-3</v>
      </c>
      <c r="AD14">
        <v>3.2589821343250765E-4</v>
      </c>
      <c r="AE14">
        <v>-8.3686425959304605E-4</v>
      </c>
      <c r="AF14">
        <v>2.437174630729423E-3</v>
      </c>
      <c r="AG14">
        <v>7.5429830181868228E-4</v>
      </c>
      <c r="AI14">
        <v>-8.2946220983832019E-17</v>
      </c>
      <c r="AP14">
        <v>0.29729213241068897</v>
      </c>
      <c r="AQ14">
        <v>1</v>
      </c>
      <c r="AR14">
        <v>0</v>
      </c>
      <c r="AS14">
        <v>7</v>
      </c>
      <c r="AT14">
        <v>1</v>
      </c>
      <c r="AU14">
        <v>0.87037037037037035</v>
      </c>
      <c r="AV14">
        <v>0.98958333333333337</v>
      </c>
      <c r="AW14">
        <v>1.8325617283950591E-2</v>
      </c>
    </row>
    <row r="15" spans="1:49" x14ac:dyDescent="0.45">
      <c r="A15">
        <v>44</v>
      </c>
      <c r="B15">
        <v>4.5900000000000003E-2</v>
      </c>
      <c r="C15">
        <v>104</v>
      </c>
      <c r="D15">
        <v>6</v>
      </c>
      <c r="E15">
        <v>29</v>
      </c>
      <c r="F15">
        <v>2</v>
      </c>
      <c r="G15">
        <v>0</v>
      </c>
      <c r="H15">
        <v>168</v>
      </c>
      <c r="I15">
        <v>1</v>
      </c>
      <c r="J15">
        <v>0</v>
      </c>
      <c r="K15">
        <v>1</v>
      </c>
      <c r="L15">
        <v>1</v>
      </c>
      <c r="M15">
        <v>0.80362211543631079</v>
      </c>
      <c r="N15">
        <v>0.80362211543631079</v>
      </c>
      <c r="O15">
        <v>0.19637788456368921</v>
      </c>
      <c r="P15">
        <v>-0.21862612596669001</v>
      </c>
      <c r="Q15">
        <v>100</v>
      </c>
      <c r="R15">
        <v>0.24436595358885776</v>
      </c>
      <c r="T15">
        <v>8.1007139676357639E-3</v>
      </c>
      <c r="V15" t="s">
        <v>162</v>
      </c>
      <c r="W15">
        <v>0.15536838599198621</v>
      </c>
      <c r="AP15">
        <v>0.30118372890389306</v>
      </c>
      <c r="AQ15">
        <v>1</v>
      </c>
      <c r="AR15">
        <v>0</v>
      </c>
      <c r="AS15">
        <v>8</v>
      </c>
      <c r="AT15">
        <v>1</v>
      </c>
      <c r="AU15">
        <v>0.85185185185185186</v>
      </c>
      <c r="AV15">
        <v>0.98958333333333337</v>
      </c>
      <c r="AW15">
        <v>1.8325617283950591E-2</v>
      </c>
    </row>
    <row r="16" spans="1:49" x14ac:dyDescent="0.45">
      <c r="A16">
        <v>44</v>
      </c>
      <c r="B16">
        <v>0.115</v>
      </c>
      <c r="C16">
        <v>70</v>
      </c>
      <c r="D16">
        <v>3</v>
      </c>
      <c r="E16">
        <v>46</v>
      </c>
      <c r="F16">
        <v>6</v>
      </c>
      <c r="G16">
        <v>0</v>
      </c>
      <c r="H16">
        <v>167</v>
      </c>
      <c r="I16">
        <v>0</v>
      </c>
      <c r="J16">
        <v>1</v>
      </c>
      <c r="K16">
        <v>1</v>
      </c>
      <c r="L16">
        <v>0</v>
      </c>
      <c r="M16">
        <v>0.31001642302424243</v>
      </c>
      <c r="N16">
        <v>0.31001642302424243</v>
      </c>
      <c r="O16">
        <v>0.68998357697575763</v>
      </c>
      <c r="P16">
        <v>-0.37108748315850104</v>
      </c>
      <c r="Q16">
        <v>100</v>
      </c>
      <c r="R16">
        <v>0.44930985804483103</v>
      </c>
      <c r="V16" t="s">
        <v>163</v>
      </c>
      <c r="W16">
        <v>0.21303038958830456</v>
      </c>
      <c r="AP16">
        <v>0.3030021687220516</v>
      </c>
      <c r="AQ16">
        <v>1</v>
      </c>
      <c r="AR16">
        <v>0</v>
      </c>
      <c r="AS16">
        <v>9</v>
      </c>
      <c r="AT16">
        <v>1</v>
      </c>
      <c r="AU16">
        <v>0.83333333333333337</v>
      </c>
      <c r="AV16">
        <v>0.98958333333333337</v>
      </c>
      <c r="AW16">
        <v>1.8325617283950591E-2</v>
      </c>
    </row>
    <row r="17" spans="1:49" x14ac:dyDescent="0.45">
      <c r="A17">
        <v>44</v>
      </c>
      <c r="B17">
        <v>0.19600000000000001</v>
      </c>
      <c r="C17">
        <v>49</v>
      </c>
      <c r="D17">
        <v>3</v>
      </c>
      <c r="E17">
        <v>33</v>
      </c>
      <c r="F17">
        <v>12</v>
      </c>
      <c r="G17">
        <v>0</v>
      </c>
      <c r="H17">
        <v>189</v>
      </c>
      <c r="I17">
        <v>1</v>
      </c>
      <c r="J17">
        <v>0</v>
      </c>
      <c r="K17">
        <v>1</v>
      </c>
      <c r="L17">
        <v>1</v>
      </c>
      <c r="M17">
        <v>0.78068333815155766</v>
      </c>
      <c r="N17">
        <v>0.78068333815155766</v>
      </c>
      <c r="O17">
        <v>0.21931666184844234</v>
      </c>
      <c r="P17">
        <v>-0.2475856682745482</v>
      </c>
      <c r="Q17">
        <v>100</v>
      </c>
      <c r="R17">
        <v>0.28092909266864025</v>
      </c>
      <c r="AP17">
        <v>0.30604728364631012</v>
      </c>
      <c r="AQ17">
        <v>1</v>
      </c>
      <c r="AR17">
        <v>0</v>
      </c>
      <c r="AS17">
        <v>10</v>
      </c>
      <c r="AT17">
        <v>1</v>
      </c>
      <c r="AU17">
        <v>0.81481481481481488</v>
      </c>
      <c r="AV17">
        <v>0.98958333333333337</v>
      </c>
      <c r="AW17">
        <v>1.8325617283950699E-2</v>
      </c>
    </row>
    <row r="18" spans="1:49" x14ac:dyDescent="0.45">
      <c r="A18">
        <v>44</v>
      </c>
      <c r="B18">
        <v>0.97399999999999998</v>
      </c>
      <c r="C18">
        <v>117</v>
      </c>
      <c r="D18">
        <v>3</v>
      </c>
      <c r="E18">
        <v>33</v>
      </c>
      <c r="F18">
        <v>6</v>
      </c>
      <c r="G18">
        <v>1</v>
      </c>
      <c r="H18">
        <v>170</v>
      </c>
      <c r="I18">
        <v>0</v>
      </c>
      <c r="J18">
        <v>1</v>
      </c>
      <c r="K18">
        <v>1</v>
      </c>
      <c r="L18">
        <v>0</v>
      </c>
      <c r="M18">
        <v>0.36859248600235017</v>
      </c>
      <c r="N18">
        <v>0.36859248600235017</v>
      </c>
      <c r="O18">
        <v>0.63140751399764983</v>
      </c>
      <c r="P18">
        <v>-0.45980380239429286</v>
      </c>
      <c r="Q18">
        <v>100</v>
      </c>
      <c r="R18">
        <v>0.58376322395764535</v>
      </c>
      <c r="V18" t="s">
        <v>164</v>
      </c>
      <c r="W18">
        <v>157.55802684990877</v>
      </c>
      <c r="AP18">
        <v>0.31001642302424243</v>
      </c>
      <c r="AQ18">
        <v>1</v>
      </c>
      <c r="AR18">
        <v>0</v>
      </c>
      <c r="AS18">
        <v>11</v>
      </c>
      <c r="AT18">
        <v>1</v>
      </c>
      <c r="AU18">
        <v>0.79629629629629628</v>
      </c>
      <c r="AV18">
        <v>0.98958333333333337</v>
      </c>
      <c r="AW18">
        <v>0</v>
      </c>
    </row>
    <row r="19" spans="1:49" x14ac:dyDescent="0.45">
      <c r="A19">
        <v>44</v>
      </c>
      <c r="B19">
        <v>1.18</v>
      </c>
      <c r="C19">
        <v>69</v>
      </c>
      <c r="D19">
        <v>2</v>
      </c>
      <c r="E19">
        <v>34</v>
      </c>
      <c r="F19">
        <v>6</v>
      </c>
      <c r="G19">
        <v>0</v>
      </c>
      <c r="H19">
        <v>183</v>
      </c>
      <c r="I19">
        <v>0</v>
      </c>
      <c r="J19">
        <v>1</v>
      </c>
      <c r="K19">
        <v>1</v>
      </c>
      <c r="L19">
        <v>0</v>
      </c>
      <c r="M19">
        <v>0.67590043887433371</v>
      </c>
      <c r="N19">
        <v>0.67590043887433371</v>
      </c>
      <c r="O19">
        <v>0.32409956112566629</v>
      </c>
      <c r="P19">
        <v>-1.1267045229680228</v>
      </c>
      <c r="Q19">
        <v>0</v>
      </c>
      <c r="R19">
        <v>2.0854716264557367</v>
      </c>
      <c r="V19" t="s">
        <v>101</v>
      </c>
      <c r="W19">
        <v>148</v>
      </c>
      <c r="AP19">
        <v>0.31688867316761549</v>
      </c>
      <c r="AQ19">
        <v>0</v>
      </c>
      <c r="AR19">
        <v>1</v>
      </c>
      <c r="AS19">
        <v>11</v>
      </c>
      <c r="AT19">
        <v>2</v>
      </c>
      <c r="AU19">
        <v>0.79629629629629628</v>
      </c>
      <c r="AV19">
        <v>0.97916666666666663</v>
      </c>
      <c r="AW19">
        <v>1.8132716049382686E-2</v>
      </c>
    </row>
    <row r="20" spans="1:49" x14ac:dyDescent="0.45">
      <c r="A20">
        <v>44</v>
      </c>
      <c r="B20">
        <v>1.2270000000000001</v>
      </c>
      <c r="C20">
        <v>100</v>
      </c>
      <c r="D20">
        <v>5</v>
      </c>
      <c r="E20">
        <v>37</v>
      </c>
      <c r="F20">
        <v>10</v>
      </c>
      <c r="G20">
        <v>0</v>
      </c>
      <c r="H20">
        <v>180</v>
      </c>
      <c r="I20">
        <v>1</v>
      </c>
      <c r="J20">
        <v>0</v>
      </c>
      <c r="K20">
        <v>1</v>
      </c>
      <c r="L20">
        <v>1</v>
      </c>
      <c r="M20">
        <v>0.87860056661945929</v>
      </c>
      <c r="N20">
        <v>0.87860056661945929</v>
      </c>
      <c r="O20">
        <v>0.12139943338054071</v>
      </c>
      <c r="P20">
        <v>-0.12942490252892067</v>
      </c>
      <c r="Q20">
        <v>100</v>
      </c>
      <c r="R20">
        <v>0.13817363429168081</v>
      </c>
      <c r="V20" t="s">
        <v>158</v>
      </c>
      <c r="W20">
        <v>0.28008854338414119</v>
      </c>
      <c r="AP20">
        <v>0.32669329432643546</v>
      </c>
      <c r="AQ20">
        <v>1</v>
      </c>
      <c r="AR20">
        <v>0</v>
      </c>
      <c r="AS20">
        <v>12</v>
      </c>
      <c r="AT20">
        <v>2</v>
      </c>
      <c r="AU20">
        <v>0.77777777777777779</v>
      </c>
      <c r="AV20">
        <v>0.97916666666666663</v>
      </c>
      <c r="AW20">
        <v>0</v>
      </c>
    </row>
    <row r="21" spans="1:49" x14ac:dyDescent="0.45">
      <c r="A21">
        <v>44</v>
      </c>
      <c r="B21">
        <v>2.3239999999999998</v>
      </c>
      <c r="C21">
        <v>97</v>
      </c>
      <c r="D21">
        <v>2</v>
      </c>
      <c r="E21">
        <v>49</v>
      </c>
      <c r="F21">
        <v>19</v>
      </c>
      <c r="G21">
        <v>1</v>
      </c>
      <c r="H21">
        <v>179</v>
      </c>
      <c r="I21">
        <v>1</v>
      </c>
      <c r="J21">
        <v>0</v>
      </c>
      <c r="K21">
        <v>1</v>
      </c>
      <c r="L21">
        <v>1</v>
      </c>
      <c r="M21">
        <v>0.47550744889141461</v>
      </c>
      <c r="N21">
        <v>0.47550744889141461</v>
      </c>
      <c r="O21">
        <v>0.52449255110858539</v>
      </c>
      <c r="P21">
        <v>-0.74337273173261142</v>
      </c>
      <c r="Q21">
        <v>0</v>
      </c>
      <c r="R21">
        <v>1.1030164770948874</v>
      </c>
      <c r="V21" t="s">
        <v>159</v>
      </c>
      <c r="W21">
        <v>0.05</v>
      </c>
      <c r="AP21">
        <v>0.33335616704578286</v>
      </c>
      <c r="AQ21">
        <v>0</v>
      </c>
      <c r="AR21">
        <v>1</v>
      </c>
      <c r="AS21">
        <v>12</v>
      </c>
      <c r="AT21">
        <v>3</v>
      </c>
      <c r="AU21">
        <v>0.77777777777777779</v>
      </c>
      <c r="AV21">
        <v>0.96875</v>
      </c>
      <c r="AW21">
        <v>0</v>
      </c>
    </row>
    <row r="22" spans="1:49" x14ac:dyDescent="0.45">
      <c r="A22">
        <v>46</v>
      </c>
      <c r="B22">
        <v>1.4810000000000001</v>
      </c>
      <c r="C22">
        <v>126</v>
      </c>
      <c r="D22">
        <v>3</v>
      </c>
      <c r="E22">
        <v>40</v>
      </c>
      <c r="F22">
        <v>1</v>
      </c>
      <c r="G22">
        <v>0</v>
      </c>
      <c r="H22">
        <v>165</v>
      </c>
      <c r="I22">
        <v>0</v>
      </c>
      <c r="J22">
        <v>1</v>
      </c>
      <c r="K22">
        <v>1</v>
      </c>
      <c r="L22">
        <v>0</v>
      </c>
      <c r="M22">
        <v>0.53069969610842205</v>
      </c>
      <c r="N22">
        <v>0.53069969610842205</v>
      </c>
      <c r="O22">
        <v>0.46930030389157795</v>
      </c>
      <c r="P22">
        <v>-0.75651240863972469</v>
      </c>
      <c r="Q22">
        <v>0</v>
      </c>
      <c r="R22">
        <v>1.130831775960301</v>
      </c>
      <c r="V22" t="s">
        <v>160</v>
      </c>
      <c r="W22" t="s">
        <v>185</v>
      </c>
      <c r="AP22">
        <v>0.34431245810603817</v>
      </c>
      <c r="AQ22">
        <v>0</v>
      </c>
      <c r="AR22">
        <v>1</v>
      </c>
      <c r="AS22">
        <v>12</v>
      </c>
      <c r="AT22">
        <v>4</v>
      </c>
      <c r="AU22">
        <v>0.77777777777777779</v>
      </c>
      <c r="AV22">
        <v>0.95833333333333337</v>
      </c>
      <c r="AW22">
        <v>1.7746913580246888E-2</v>
      </c>
    </row>
    <row r="23" spans="1:49" x14ac:dyDescent="0.45">
      <c r="A23">
        <v>46</v>
      </c>
      <c r="B23">
        <v>1.9630000000000001</v>
      </c>
      <c r="C23">
        <v>113</v>
      </c>
      <c r="D23">
        <v>4</v>
      </c>
      <c r="E23">
        <v>28</v>
      </c>
      <c r="F23">
        <v>10</v>
      </c>
      <c r="G23">
        <v>0</v>
      </c>
      <c r="H23">
        <v>181</v>
      </c>
      <c r="I23">
        <v>1</v>
      </c>
      <c r="J23">
        <v>0</v>
      </c>
      <c r="K23">
        <v>1</v>
      </c>
      <c r="L23">
        <v>1</v>
      </c>
      <c r="M23">
        <v>0.95175755387049665</v>
      </c>
      <c r="N23">
        <v>0.95175755387049665</v>
      </c>
      <c r="O23">
        <v>4.8242446129503347E-2</v>
      </c>
      <c r="P23">
        <v>-4.9444946928860554E-2</v>
      </c>
      <c r="Q23">
        <v>100</v>
      </c>
      <c r="R23">
        <v>5.0687747035278674E-2</v>
      </c>
      <c r="AP23">
        <v>0.34809707002068213</v>
      </c>
      <c r="AQ23">
        <v>1</v>
      </c>
      <c r="AR23">
        <v>0</v>
      </c>
      <c r="AS23">
        <v>13</v>
      </c>
      <c r="AT23">
        <v>4</v>
      </c>
      <c r="AU23">
        <v>0.7592592592592593</v>
      </c>
      <c r="AV23">
        <v>0.95833333333333337</v>
      </c>
      <c r="AW23">
        <v>1.7746913580246992E-2</v>
      </c>
    </row>
    <row r="24" spans="1:49" x14ac:dyDescent="0.45">
      <c r="A24">
        <v>46</v>
      </c>
      <c r="B24">
        <v>2.6259999999999999</v>
      </c>
      <c r="C24">
        <v>43</v>
      </c>
      <c r="D24">
        <v>2</v>
      </c>
      <c r="E24">
        <v>50</v>
      </c>
      <c r="F24">
        <v>4</v>
      </c>
      <c r="G24">
        <v>0</v>
      </c>
      <c r="H24">
        <v>180</v>
      </c>
      <c r="I24">
        <v>0</v>
      </c>
      <c r="J24">
        <v>1</v>
      </c>
      <c r="K24">
        <v>1</v>
      </c>
      <c r="L24">
        <v>0</v>
      </c>
      <c r="M24">
        <v>0.49595684364618986</v>
      </c>
      <c r="N24">
        <v>0.49595684364618986</v>
      </c>
      <c r="O24">
        <v>0.50404315635381014</v>
      </c>
      <c r="P24">
        <v>-0.68509338689047827</v>
      </c>
      <c r="Q24">
        <v>100</v>
      </c>
      <c r="R24">
        <v>0.98395710247091595</v>
      </c>
      <c r="AP24">
        <v>0.3616002808115053</v>
      </c>
      <c r="AQ24">
        <v>1</v>
      </c>
      <c r="AR24">
        <v>0</v>
      </c>
      <c r="AS24">
        <v>14</v>
      </c>
      <c r="AT24">
        <v>4</v>
      </c>
      <c r="AU24">
        <v>0.7407407407407407</v>
      </c>
      <c r="AV24">
        <v>0.95833333333333337</v>
      </c>
      <c r="AW24">
        <v>1.7746913580246888E-2</v>
      </c>
    </row>
    <row r="25" spans="1:49" x14ac:dyDescent="0.45">
      <c r="A25">
        <v>47</v>
      </c>
      <c r="B25">
        <v>1.512</v>
      </c>
      <c r="C25">
        <v>73</v>
      </c>
      <c r="D25">
        <v>0</v>
      </c>
      <c r="E25">
        <v>31</v>
      </c>
      <c r="F25">
        <v>7</v>
      </c>
      <c r="G25">
        <v>1</v>
      </c>
      <c r="H25">
        <v>180</v>
      </c>
      <c r="I25">
        <v>0</v>
      </c>
      <c r="J25">
        <v>1</v>
      </c>
      <c r="K25">
        <v>1</v>
      </c>
      <c r="L25">
        <v>0</v>
      </c>
      <c r="M25">
        <v>0.30604728364631012</v>
      </c>
      <c r="N25">
        <v>0.30604728364631012</v>
      </c>
      <c r="O25">
        <v>0.69395271635368982</v>
      </c>
      <c r="P25">
        <v>-0.36535145285162846</v>
      </c>
      <c r="Q25">
        <v>100</v>
      </c>
      <c r="R25">
        <v>0.44102036988111698</v>
      </c>
      <c r="U25" t="s">
        <v>166</v>
      </c>
      <c r="V25" t="s">
        <v>167</v>
      </c>
      <c r="W25" t="s">
        <v>168</v>
      </c>
      <c r="X25" t="s">
        <v>158</v>
      </c>
      <c r="Y25" t="s">
        <v>169</v>
      </c>
      <c r="Z25" t="s">
        <v>170</v>
      </c>
      <c r="AA25" t="s">
        <v>171</v>
      </c>
      <c r="AP25">
        <v>0.36859248600235017</v>
      </c>
      <c r="AQ25">
        <v>1</v>
      </c>
      <c r="AR25">
        <v>0</v>
      </c>
      <c r="AS25">
        <v>15</v>
      </c>
      <c r="AT25">
        <v>4</v>
      </c>
      <c r="AU25">
        <v>0.72222222222222221</v>
      </c>
      <c r="AV25">
        <v>0.95833333333333337</v>
      </c>
      <c r="AW25">
        <v>1.7746913580246888E-2</v>
      </c>
    </row>
    <row r="26" spans="1:49" x14ac:dyDescent="0.45">
      <c r="A26">
        <v>48</v>
      </c>
      <c r="B26">
        <v>1.7999999999999999E-2</v>
      </c>
      <c r="C26">
        <v>77</v>
      </c>
      <c r="D26">
        <v>2</v>
      </c>
      <c r="E26">
        <v>28</v>
      </c>
      <c r="F26">
        <v>1</v>
      </c>
      <c r="G26">
        <v>0</v>
      </c>
      <c r="H26">
        <v>160</v>
      </c>
      <c r="I26">
        <v>0</v>
      </c>
      <c r="J26">
        <v>1</v>
      </c>
      <c r="K26">
        <v>1</v>
      </c>
      <c r="L26">
        <v>0</v>
      </c>
      <c r="M26">
        <v>0.49950438649628393</v>
      </c>
      <c r="N26">
        <v>0.49950438649628393</v>
      </c>
      <c r="O26">
        <v>0.50049561350371607</v>
      </c>
      <c r="P26">
        <v>-0.69215644449360736</v>
      </c>
      <c r="Q26">
        <v>100</v>
      </c>
      <c r="R26">
        <v>0.99801950910120252</v>
      </c>
      <c r="T26" t="s">
        <v>100</v>
      </c>
      <c r="U26">
        <v>-1.2618085336417022</v>
      </c>
      <c r="V26">
        <v>5.1542412497470682</v>
      </c>
      <c r="W26">
        <v>5.9931815770807161E-2</v>
      </c>
      <c r="X26">
        <v>0.806603740909556</v>
      </c>
      <c r="Y26">
        <v>0.28314149225765045</v>
      </c>
      <c r="AP26">
        <v>0.38180756637938179</v>
      </c>
      <c r="AQ26">
        <v>1</v>
      </c>
      <c r="AR26">
        <v>0</v>
      </c>
      <c r="AS26">
        <v>16</v>
      </c>
      <c r="AT26">
        <v>4</v>
      </c>
      <c r="AU26">
        <v>0.70370370370370372</v>
      </c>
      <c r="AV26">
        <v>0.95833333333333337</v>
      </c>
      <c r="AW26">
        <v>1.7746913580246992E-2</v>
      </c>
    </row>
    <row r="27" spans="1:49" x14ac:dyDescent="0.45">
      <c r="A27">
        <v>48</v>
      </c>
      <c r="B27">
        <v>0.183</v>
      </c>
      <c r="C27">
        <v>85</v>
      </c>
      <c r="D27">
        <v>4</v>
      </c>
      <c r="E27">
        <v>37</v>
      </c>
      <c r="F27">
        <v>11</v>
      </c>
      <c r="G27">
        <v>0</v>
      </c>
      <c r="H27">
        <v>178</v>
      </c>
      <c r="I27">
        <v>1</v>
      </c>
      <c r="J27">
        <v>0</v>
      </c>
      <c r="K27">
        <v>1</v>
      </c>
      <c r="L27">
        <v>1</v>
      </c>
      <c r="M27">
        <v>0.76886698115063579</v>
      </c>
      <c r="N27">
        <v>0.76886698115063579</v>
      </c>
      <c r="O27">
        <v>0.23113301884936421</v>
      </c>
      <c r="P27">
        <v>-0.26283730083572809</v>
      </c>
      <c r="Q27">
        <v>100</v>
      </c>
      <c r="R27">
        <v>0.3006150927478583</v>
      </c>
      <c r="T27" t="s">
        <v>42</v>
      </c>
      <c r="U27">
        <v>3.5713306467844964E-2</v>
      </c>
      <c r="V27">
        <v>2.2111269771841243E-2</v>
      </c>
      <c r="W27">
        <v>2.6087517575290926</v>
      </c>
      <c r="X27">
        <v>0.10627538466084109</v>
      </c>
      <c r="Y27">
        <v>1.0363586865636141</v>
      </c>
      <c r="Z27">
        <v>0.99240500292636269</v>
      </c>
      <c r="AA27">
        <v>1.0822590817748565</v>
      </c>
      <c r="AP27">
        <v>0.42151722806740438</v>
      </c>
      <c r="AQ27">
        <v>1</v>
      </c>
      <c r="AR27">
        <v>0</v>
      </c>
      <c r="AS27">
        <v>17</v>
      </c>
      <c r="AT27">
        <v>4</v>
      </c>
      <c r="AU27">
        <v>0.68518518518518512</v>
      </c>
      <c r="AV27">
        <v>0.95833333333333337</v>
      </c>
      <c r="AW27">
        <v>0</v>
      </c>
    </row>
    <row r="28" spans="1:49" x14ac:dyDescent="0.45">
      <c r="A28">
        <v>48</v>
      </c>
      <c r="B28">
        <v>1.6439999999999999</v>
      </c>
      <c r="C28">
        <v>60</v>
      </c>
      <c r="D28">
        <v>3</v>
      </c>
      <c r="E28">
        <v>34</v>
      </c>
      <c r="F28">
        <v>19</v>
      </c>
      <c r="G28">
        <v>1</v>
      </c>
      <c r="H28">
        <v>180</v>
      </c>
      <c r="I28">
        <v>0</v>
      </c>
      <c r="J28">
        <v>1</v>
      </c>
      <c r="K28">
        <v>1</v>
      </c>
      <c r="L28">
        <v>0</v>
      </c>
      <c r="M28">
        <v>0.80036816705403679</v>
      </c>
      <c r="N28">
        <v>0.80036816705403679</v>
      </c>
      <c r="O28">
        <v>0.19963183294596321</v>
      </c>
      <c r="P28">
        <v>-1.6112804441237358</v>
      </c>
      <c r="Q28">
        <v>0</v>
      </c>
      <c r="R28">
        <v>4.0092211509708591</v>
      </c>
      <c r="T28" t="s">
        <v>44</v>
      </c>
      <c r="U28">
        <v>0.61858039376139817</v>
      </c>
      <c r="V28">
        <v>0.31956710011810352</v>
      </c>
      <c r="W28">
        <v>3.7468661409862332</v>
      </c>
      <c r="X28">
        <v>5.290661807114154E-2</v>
      </c>
      <c r="Y28">
        <v>1.8562909682469624</v>
      </c>
      <c r="Z28">
        <v>0.99227041496489365</v>
      </c>
      <c r="AA28">
        <v>3.4726583669403834</v>
      </c>
      <c r="AP28">
        <v>0.4267652757775876</v>
      </c>
      <c r="AQ28">
        <v>0</v>
      </c>
      <c r="AR28">
        <v>1</v>
      </c>
      <c r="AS28">
        <v>17</v>
      </c>
      <c r="AT28">
        <v>5</v>
      </c>
      <c r="AU28">
        <v>0.68518518518518512</v>
      </c>
      <c r="AV28">
        <v>0.94791666666666663</v>
      </c>
      <c r="AW28">
        <v>1.7554012345678879E-2</v>
      </c>
    </row>
    <row r="29" spans="1:49" x14ac:dyDescent="0.45">
      <c r="A29">
        <v>49</v>
      </c>
      <c r="B29">
        <v>0.124</v>
      </c>
      <c r="C29">
        <v>77</v>
      </c>
      <c r="D29">
        <v>3</v>
      </c>
      <c r="E29">
        <v>29</v>
      </c>
      <c r="F29">
        <v>10</v>
      </c>
      <c r="G29">
        <v>1</v>
      </c>
      <c r="H29">
        <v>175</v>
      </c>
      <c r="I29">
        <v>0</v>
      </c>
      <c r="J29">
        <v>1</v>
      </c>
      <c r="K29">
        <v>1</v>
      </c>
      <c r="L29">
        <v>0</v>
      </c>
      <c r="M29">
        <v>0.48792131627681501</v>
      </c>
      <c r="N29">
        <v>0.48792131627681501</v>
      </c>
      <c r="O29">
        <v>0.51207868372318499</v>
      </c>
      <c r="P29">
        <v>-0.669276986603214</v>
      </c>
      <c r="Q29">
        <v>100</v>
      </c>
      <c r="R29">
        <v>0.95282489153672967</v>
      </c>
      <c r="T29" t="s">
        <v>45</v>
      </c>
      <c r="U29">
        <v>-5.1795054615290543E-5</v>
      </c>
      <c r="V29">
        <v>4.7014999990114253E-3</v>
      </c>
      <c r="W29">
        <v>1.2136786436233181E-4</v>
      </c>
      <c r="X29">
        <v>0.99121011624451782</v>
      </c>
      <c r="Y29">
        <v>0.99994820628672543</v>
      </c>
      <c r="Z29">
        <v>0.99077623658201941</v>
      </c>
      <c r="AA29">
        <v>1.0092050841928575</v>
      </c>
      <c r="AP29">
        <v>0.42680596696038947</v>
      </c>
      <c r="AQ29">
        <v>1</v>
      </c>
      <c r="AR29">
        <v>0</v>
      </c>
      <c r="AS29">
        <v>18</v>
      </c>
      <c r="AT29">
        <v>5</v>
      </c>
      <c r="AU29">
        <v>0.66666666666666674</v>
      </c>
      <c r="AV29">
        <v>0.94791666666666663</v>
      </c>
      <c r="AW29">
        <v>1.755401234567909E-2</v>
      </c>
    </row>
    <row r="30" spans="1:49" x14ac:dyDescent="0.45">
      <c r="A30">
        <v>49</v>
      </c>
      <c r="B30">
        <v>0.85199999999999998</v>
      </c>
      <c r="C30">
        <v>102</v>
      </c>
      <c r="D30">
        <v>3</v>
      </c>
      <c r="E30">
        <v>37</v>
      </c>
      <c r="F30">
        <v>9</v>
      </c>
      <c r="G30">
        <v>0</v>
      </c>
      <c r="H30">
        <v>168</v>
      </c>
      <c r="I30">
        <v>1</v>
      </c>
      <c r="J30">
        <v>0</v>
      </c>
      <c r="K30">
        <v>1</v>
      </c>
      <c r="L30">
        <v>1</v>
      </c>
      <c r="M30">
        <v>0.72959688367077002</v>
      </c>
      <c r="N30">
        <v>0.72959688367077002</v>
      </c>
      <c r="O30">
        <v>0.27040311632922998</v>
      </c>
      <c r="P30">
        <v>-0.31526311151571795</v>
      </c>
      <c r="Q30">
        <v>100</v>
      </c>
      <c r="R30">
        <v>0.37061988939531865</v>
      </c>
      <c r="T30" t="s">
        <v>46</v>
      </c>
      <c r="U30">
        <v>0.36496765246548624</v>
      </c>
      <c r="V30">
        <v>0.15294894164306136</v>
      </c>
      <c r="W30">
        <v>5.6939781453198828</v>
      </c>
      <c r="X30">
        <v>1.7023221527723339E-2</v>
      </c>
      <c r="Y30">
        <v>1.440467411826263</v>
      </c>
      <c r="Z30">
        <v>1.0673652571798848</v>
      </c>
      <c r="AA30">
        <v>1.9439890427160105</v>
      </c>
      <c r="AP30">
        <v>0.43140234630777641</v>
      </c>
      <c r="AQ30">
        <v>1</v>
      </c>
      <c r="AR30">
        <v>0</v>
      </c>
      <c r="AS30">
        <v>19</v>
      </c>
      <c r="AT30">
        <v>5</v>
      </c>
      <c r="AU30">
        <v>0.64814814814814814</v>
      </c>
      <c r="AV30">
        <v>0.94791666666666663</v>
      </c>
      <c r="AW30">
        <v>1.7554012345678983E-2</v>
      </c>
    </row>
    <row r="31" spans="1:49" x14ac:dyDescent="0.45">
      <c r="A31">
        <v>49</v>
      </c>
      <c r="B31">
        <v>0.98299999999999998</v>
      </c>
      <c r="C31">
        <v>71</v>
      </c>
      <c r="D31">
        <v>4</v>
      </c>
      <c r="E31">
        <v>39</v>
      </c>
      <c r="F31">
        <v>7</v>
      </c>
      <c r="G31">
        <v>0</v>
      </c>
      <c r="H31">
        <v>180</v>
      </c>
      <c r="I31">
        <v>1</v>
      </c>
      <c r="J31">
        <v>0</v>
      </c>
      <c r="K31">
        <v>1</v>
      </c>
      <c r="L31">
        <v>1</v>
      </c>
      <c r="M31">
        <v>0.75769811644293628</v>
      </c>
      <c r="N31">
        <v>0.75769811644293628</v>
      </c>
      <c r="O31">
        <v>0.24230188355706372</v>
      </c>
      <c r="P31">
        <v>-0.27747023593553771</v>
      </c>
      <c r="Q31">
        <v>100</v>
      </c>
      <c r="R31">
        <v>0.31978683633868049</v>
      </c>
      <c r="T31" t="s">
        <v>50</v>
      </c>
      <c r="U31">
        <v>-9.2629488852781633E-2</v>
      </c>
      <c r="V31">
        <v>3.1127783300124456E-2</v>
      </c>
      <c r="W31">
        <v>8.8552769070629225</v>
      </c>
      <c r="X31">
        <v>2.9224278058092561E-3</v>
      </c>
      <c r="Y31">
        <v>0.91153117019664143</v>
      </c>
      <c r="Z31">
        <v>0.85758170383603261</v>
      </c>
      <c r="AA31">
        <v>0.96887453466348938</v>
      </c>
      <c r="AP31">
        <v>0.43552572851387006</v>
      </c>
      <c r="AQ31">
        <v>1</v>
      </c>
      <c r="AR31">
        <v>0</v>
      </c>
      <c r="AS31">
        <v>20</v>
      </c>
      <c r="AT31">
        <v>5</v>
      </c>
      <c r="AU31">
        <v>0.62962962962962965</v>
      </c>
      <c r="AV31">
        <v>0.94791666666666663</v>
      </c>
      <c r="AW31">
        <v>1.7554012345678983E-2</v>
      </c>
    </row>
    <row r="32" spans="1:49" x14ac:dyDescent="0.45">
      <c r="A32">
        <v>49</v>
      </c>
      <c r="B32">
        <v>1.248</v>
      </c>
      <c r="C32">
        <v>92</v>
      </c>
      <c r="D32">
        <v>2</v>
      </c>
      <c r="E32">
        <v>53</v>
      </c>
      <c r="F32">
        <v>12</v>
      </c>
      <c r="G32">
        <v>0</v>
      </c>
      <c r="H32">
        <v>182</v>
      </c>
      <c r="I32">
        <v>0</v>
      </c>
      <c r="J32">
        <v>1</v>
      </c>
      <c r="K32">
        <v>1</v>
      </c>
      <c r="L32">
        <v>0</v>
      </c>
      <c r="M32">
        <v>0.4557353058451083</v>
      </c>
      <c r="N32">
        <v>0.4557353058451083</v>
      </c>
      <c r="O32">
        <v>0.54426469415489165</v>
      </c>
      <c r="P32">
        <v>-0.6083195803253908</v>
      </c>
      <c r="Q32">
        <v>100</v>
      </c>
      <c r="R32">
        <v>0.83734129870899021</v>
      </c>
      <c r="T32" t="s">
        <v>51</v>
      </c>
      <c r="U32">
        <v>0.10601728876386843</v>
      </c>
      <c r="V32">
        <v>6.4802750844103904E-2</v>
      </c>
      <c r="W32">
        <v>2.6764954134338224</v>
      </c>
      <c r="X32">
        <v>0.1018396249150009</v>
      </c>
      <c r="Y32">
        <v>1.1118410986985809</v>
      </c>
      <c r="Z32">
        <v>0.97922506611192528</v>
      </c>
      <c r="AA32">
        <v>1.2624172639530566</v>
      </c>
      <c r="AP32">
        <v>0.44502055390082484</v>
      </c>
      <c r="AQ32">
        <v>1</v>
      </c>
      <c r="AR32">
        <v>0</v>
      </c>
      <c r="AS32">
        <v>21</v>
      </c>
      <c r="AT32">
        <v>5</v>
      </c>
      <c r="AU32">
        <v>0.61111111111111116</v>
      </c>
      <c r="AV32">
        <v>0.94791666666666663</v>
      </c>
      <c r="AW32">
        <v>0</v>
      </c>
    </row>
    <row r="33" spans="1:49" x14ac:dyDescent="0.45">
      <c r="A33">
        <v>49</v>
      </c>
      <c r="B33">
        <v>1.881</v>
      </c>
      <c r="C33">
        <v>46</v>
      </c>
      <c r="D33">
        <v>1</v>
      </c>
      <c r="E33">
        <v>46</v>
      </c>
      <c r="F33">
        <v>9</v>
      </c>
      <c r="G33">
        <v>0</v>
      </c>
      <c r="H33">
        <v>194</v>
      </c>
      <c r="I33">
        <v>0</v>
      </c>
      <c r="J33">
        <v>1</v>
      </c>
      <c r="K33">
        <v>1</v>
      </c>
      <c r="L33">
        <v>0</v>
      </c>
      <c r="M33">
        <v>0.56930494351137928</v>
      </c>
      <c r="N33">
        <v>0.56930494351137928</v>
      </c>
      <c r="O33">
        <v>0.43069505648862072</v>
      </c>
      <c r="P33">
        <v>-0.84235496484115724</v>
      </c>
      <c r="Q33">
        <v>0</v>
      </c>
      <c r="R33">
        <v>1.3218283677384646</v>
      </c>
      <c r="T33" t="s">
        <v>55</v>
      </c>
      <c r="U33">
        <v>-1.495628982208026</v>
      </c>
      <c r="V33">
        <v>0.50683861247574635</v>
      </c>
      <c r="W33">
        <v>8.7077982417275237</v>
      </c>
      <c r="X33">
        <v>3.1685166649660502E-3</v>
      </c>
      <c r="Y33">
        <v>0.22410760069714797</v>
      </c>
      <c r="Z33">
        <v>8.2991722204526122E-2</v>
      </c>
      <c r="AA33">
        <v>0.60517139970247813</v>
      </c>
      <c r="AP33">
        <v>0.44768471286768546</v>
      </c>
      <c r="AQ33">
        <v>0</v>
      </c>
      <c r="AR33">
        <v>1</v>
      </c>
      <c r="AS33">
        <v>21</v>
      </c>
      <c r="AT33">
        <v>6</v>
      </c>
      <c r="AU33">
        <v>0.61111111111111116</v>
      </c>
      <c r="AV33">
        <v>0.9375</v>
      </c>
      <c r="AW33">
        <v>1.7361111111111188E-2</v>
      </c>
    </row>
    <row r="34" spans="1:49" x14ac:dyDescent="0.45">
      <c r="A34">
        <v>50</v>
      </c>
      <c r="B34">
        <v>0.53200000000000003</v>
      </c>
      <c r="C34">
        <v>111</v>
      </c>
      <c r="D34">
        <v>2</v>
      </c>
      <c r="E34">
        <v>46</v>
      </c>
      <c r="F34">
        <v>3</v>
      </c>
      <c r="G34">
        <v>0</v>
      </c>
      <c r="H34">
        <v>172</v>
      </c>
      <c r="I34">
        <v>0</v>
      </c>
      <c r="J34">
        <v>1</v>
      </c>
      <c r="K34">
        <v>1</v>
      </c>
      <c r="L34">
        <v>0</v>
      </c>
      <c r="M34">
        <v>0.27439159737568697</v>
      </c>
      <c r="N34">
        <v>0.27439159737568697</v>
      </c>
      <c r="O34">
        <v>0.72560840262431303</v>
      </c>
      <c r="P34">
        <v>-0.32074480000527139</v>
      </c>
      <c r="Q34">
        <v>100</v>
      </c>
      <c r="R34">
        <v>0.37815383116195034</v>
      </c>
      <c r="T34" s="124" t="s">
        <v>57</v>
      </c>
      <c r="U34" s="124">
        <v>8.1007139676357639E-3</v>
      </c>
      <c r="V34" s="124">
        <v>2.7464491654110079E-2</v>
      </c>
      <c r="W34" s="124">
        <v>8.6996837494171156E-2</v>
      </c>
      <c r="X34" s="124">
        <v>0.76803034672946924</v>
      </c>
      <c r="Y34" s="124">
        <v>1.0081336135276679</v>
      </c>
      <c r="Z34" s="124">
        <v>0.9553010997210275</v>
      </c>
      <c r="AA34" s="124">
        <v>1.0638880066412033</v>
      </c>
      <c r="AP34">
        <v>0.45447657683503229</v>
      </c>
      <c r="AQ34">
        <v>1</v>
      </c>
      <c r="AR34">
        <v>0</v>
      </c>
      <c r="AS34">
        <v>22</v>
      </c>
      <c r="AT34">
        <v>6</v>
      </c>
      <c r="AU34">
        <v>0.59259259259259256</v>
      </c>
      <c r="AV34">
        <v>0.9375</v>
      </c>
      <c r="AW34">
        <v>1.7361111111111084E-2</v>
      </c>
    </row>
    <row r="35" spans="1:49" x14ac:dyDescent="0.45">
      <c r="A35">
        <v>50</v>
      </c>
      <c r="B35">
        <v>1.5449999999999999</v>
      </c>
      <c r="C35">
        <v>102</v>
      </c>
      <c r="D35">
        <v>3</v>
      </c>
      <c r="E35">
        <v>41</v>
      </c>
      <c r="F35">
        <v>10</v>
      </c>
      <c r="G35">
        <v>1</v>
      </c>
      <c r="H35">
        <v>169</v>
      </c>
      <c r="I35">
        <v>1</v>
      </c>
      <c r="J35">
        <v>0</v>
      </c>
      <c r="K35">
        <v>1</v>
      </c>
      <c r="L35">
        <v>1</v>
      </c>
      <c r="M35">
        <v>0.4267652757775876</v>
      </c>
      <c r="N35">
        <v>0.4267652757775876</v>
      </c>
      <c r="O35">
        <v>0.5732347242224124</v>
      </c>
      <c r="P35">
        <v>-0.85152112233584432</v>
      </c>
      <c r="Q35">
        <v>0</v>
      </c>
      <c r="R35">
        <v>1.3432084491362382</v>
      </c>
      <c r="AP35">
        <v>0.4557353058451083</v>
      </c>
      <c r="AQ35">
        <v>1</v>
      </c>
      <c r="AR35">
        <v>0</v>
      </c>
      <c r="AS35">
        <v>23</v>
      </c>
      <c r="AT35">
        <v>6</v>
      </c>
      <c r="AU35">
        <v>0.57407407407407407</v>
      </c>
      <c r="AV35">
        <v>0.9375</v>
      </c>
      <c r="AW35">
        <v>0</v>
      </c>
    </row>
    <row r="36" spans="1:49" x14ac:dyDescent="0.45">
      <c r="A36">
        <v>51</v>
      </c>
      <c r="B36">
        <v>0.17199999999999999</v>
      </c>
      <c r="C36">
        <v>117</v>
      </c>
      <c r="D36">
        <v>5</v>
      </c>
      <c r="E36">
        <v>33</v>
      </c>
      <c r="F36">
        <v>11</v>
      </c>
      <c r="G36">
        <v>0</v>
      </c>
      <c r="H36">
        <v>184</v>
      </c>
      <c r="I36">
        <v>1</v>
      </c>
      <c r="J36">
        <v>0</v>
      </c>
      <c r="K36">
        <v>1</v>
      </c>
      <c r="L36">
        <v>1</v>
      </c>
      <c r="M36">
        <v>0.88940645178841171</v>
      </c>
      <c r="N36">
        <v>0.88940645178841171</v>
      </c>
      <c r="O36">
        <v>0.11059354821158829</v>
      </c>
      <c r="P36">
        <v>-0.11720094684099083</v>
      </c>
      <c r="Q36">
        <v>100</v>
      </c>
      <c r="R36">
        <v>0.12434534063611483</v>
      </c>
      <c r="AP36">
        <v>0.46125122735807533</v>
      </c>
      <c r="AQ36">
        <v>0</v>
      </c>
      <c r="AR36">
        <v>1</v>
      </c>
      <c r="AS36">
        <v>23</v>
      </c>
      <c r="AT36">
        <v>7</v>
      </c>
      <c r="AU36">
        <v>0.57407407407407407</v>
      </c>
      <c r="AV36">
        <v>0.92708333333333337</v>
      </c>
      <c r="AW36">
        <v>0</v>
      </c>
    </row>
    <row r="37" spans="1:49" x14ac:dyDescent="0.45">
      <c r="A37">
        <v>51</v>
      </c>
      <c r="B37">
        <v>0.18</v>
      </c>
      <c r="C37">
        <v>84</v>
      </c>
      <c r="D37">
        <v>4</v>
      </c>
      <c r="E37">
        <v>40</v>
      </c>
      <c r="F37">
        <v>8</v>
      </c>
      <c r="G37">
        <v>1</v>
      </c>
      <c r="H37">
        <v>180</v>
      </c>
      <c r="I37">
        <v>1</v>
      </c>
      <c r="J37">
        <v>0</v>
      </c>
      <c r="K37">
        <v>1</v>
      </c>
      <c r="L37">
        <v>1</v>
      </c>
      <c r="M37">
        <v>0.31688867316761549</v>
      </c>
      <c r="N37">
        <v>0.31688867316761549</v>
      </c>
      <c r="O37">
        <v>0.68311132683238451</v>
      </c>
      <c r="P37">
        <v>-1.1492047555317579</v>
      </c>
      <c r="Q37">
        <v>0</v>
      </c>
      <c r="R37">
        <v>2.1556823726263601</v>
      </c>
      <c r="T37" s="140" t="s">
        <v>198</v>
      </c>
      <c r="U37" s="140"/>
      <c r="V37" s="140"/>
      <c r="W37" s="140"/>
      <c r="X37" s="140"/>
      <c r="Y37" s="140"/>
      <c r="Z37" s="140"/>
      <c r="AA37" s="140"/>
      <c r="AP37">
        <v>0.46474884362955104</v>
      </c>
      <c r="AQ37">
        <v>0</v>
      </c>
      <c r="AR37">
        <v>1</v>
      </c>
      <c r="AS37">
        <v>23</v>
      </c>
      <c r="AT37">
        <v>8</v>
      </c>
      <c r="AU37">
        <v>0.57407407407407407</v>
      </c>
      <c r="AV37">
        <v>0.91666666666666663</v>
      </c>
      <c r="AW37">
        <v>0</v>
      </c>
    </row>
    <row r="38" spans="1:49" x14ac:dyDescent="0.45">
      <c r="A38">
        <v>51</v>
      </c>
      <c r="B38">
        <v>0.23100000000000001</v>
      </c>
      <c r="C38">
        <v>109</v>
      </c>
      <c r="D38">
        <v>5</v>
      </c>
      <c r="E38">
        <v>41</v>
      </c>
      <c r="F38">
        <v>7</v>
      </c>
      <c r="G38">
        <v>1</v>
      </c>
      <c r="H38">
        <v>165</v>
      </c>
      <c r="I38">
        <v>1</v>
      </c>
      <c r="J38">
        <v>0</v>
      </c>
      <c r="K38">
        <v>1</v>
      </c>
      <c r="L38">
        <v>1</v>
      </c>
      <c r="M38">
        <v>0.33335616704578286</v>
      </c>
      <c r="N38">
        <v>0.33335616704578286</v>
      </c>
      <c r="O38">
        <v>0.66664383295421714</v>
      </c>
      <c r="P38">
        <v>-1.0985437898768569</v>
      </c>
      <c r="Q38">
        <v>0</v>
      </c>
      <c r="R38">
        <v>1.9997945106642074</v>
      </c>
      <c r="AP38">
        <v>0.4721594050198904</v>
      </c>
      <c r="AQ38">
        <v>0</v>
      </c>
      <c r="AR38">
        <v>1</v>
      </c>
      <c r="AS38">
        <v>23</v>
      </c>
      <c r="AT38">
        <v>9</v>
      </c>
      <c r="AU38">
        <v>0.57407407407407407</v>
      </c>
      <c r="AV38">
        <v>0.90625</v>
      </c>
      <c r="AW38">
        <v>1.6782407407407381E-2</v>
      </c>
    </row>
    <row r="39" spans="1:49" x14ac:dyDescent="0.45">
      <c r="A39">
        <v>51</v>
      </c>
      <c r="B39">
        <v>0.41699999999999998</v>
      </c>
      <c r="C39">
        <v>121</v>
      </c>
      <c r="D39">
        <v>3</v>
      </c>
      <c r="E39">
        <v>36</v>
      </c>
      <c r="F39">
        <v>8</v>
      </c>
      <c r="G39">
        <v>1</v>
      </c>
      <c r="H39">
        <v>167</v>
      </c>
      <c r="I39">
        <v>0</v>
      </c>
      <c r="J39">
        <v>1</v>
      </c>
      <c r="K39">
        <v>1</v>
      </c>
      <c r="L39">
        <v>0</v>
      </c>
      <c r="M39">
        <v>0.32669329432643546</v>
      </c>
      <c r="N39">
        <v>0.32669329432643546</v>
      </c>
      <c r="O39">
        <v>0.67330670567356454</v>
      </c>
      <c r="P39">
        <v>-0.39555432406632074</v>
      </c>
      <c r="Q39">
        <v>100</v>
      </c>
      <c r="R39">
        <v>0.48520724890095523</v>
      </c>
      <c r="AP39">
        <v>0.47474327211785533</v>
      </c>
      <c r="AQ39">
        <v>1</v>
      </c>
      <c r="AR39">
        <v>0</v>
      </c>
      <c r="AS39">
        <v>24</v>
      </c>
      <c r="AT39">
        <v>9</v>
      </c>
      <c r="AU39">
        <v>0.55555555555555558</v>
      </c>
      <c r="AV39">
        <v>0.90625</v>
      </c>
      <c r="AW39">
        <v>0</v>
      </c>
    </row>
    <row r="40" spans="1:49" x14ac:dyDescent="0.45">
      <c r="A40">
        <v>51</v>
      </c>
      <c r="B40">
        <v>0.498</v>
      </c>
      <c r="C40">
        <v>31</v>
      </c>
      <c r="D40">
        <v>4</v>
      </c>
      <c r="E40">
        <v>30</v>
      </c>
      <c r="F40">
        <v>5</v>
      </c>
      <c r="G40">
        <v>0</v>
      </c>
      <c r="H40">
        <v>187</v>
      </c>
      <c r="I40">
        <v>1</v>
      </c>
      <c r="J40">
        <v>0</v>
      </c>
      <c r="K40">
        <v>1</v>
      </c>
      <c r="L40">
        <v>1</v>
      </c>
      <c r="M40">
        <v>0.83088653789711242</v>
      </c>
      <c r="N40">
        <v>0.83088653789711242</v>
      </c>
      <c r="O40">
        <v>0.16911346210288758</v>
      </c>
      <c r="P40">
        <v>-0.18526203027526941</v>
      </c>
      <c r="Q40">
        <v>100</v>
      </c>
      <c r="R40">
        <v>0.20353376109678728</v>
      </c>
      <c r="AP40">
        <v>0.47522309024963483</v>
      </c>
      <c r="AQ40">
        <v>0</v>
      </c>
      <c r="AR40">
        <v>1</v>
      </c>
      <c r="AS40">
        <v>24</v>
      </c>
      <c r="AT40">
        <v>10</v>
      </c>
      <c r="AU40">
        <v>0.55555555555555558</v>
      </c>
      <c r="AV40">
        <v>0.89583333333333337</v>
      </c>
      <c r="AW40">
        <v>0</v>
      </c>
    </row>
    <row r="41" spans="1:49" x14ac:dyDescent="0.45">
      <c r="A41">
        <v>51</v>
      </c>
      <c r="B41">
        <v>0.63600000000000001</v>
      </c>
      <c r="C41">
        <v>118</v>
      </c>
      <c r="D41">
        <v>3</v>
      </c>
      <c r="E41">
        <v>32</v>
      </c>
      <c r="F41">
        <v>10</v>
      </c>
      <c r="G41">
        <v>1</v>
      </c>
      <c r="H41">
        <v>180</v>
      </c>
      <c r="I41">
        <v>1</v>
      </c>
      <c r="J41">
        <v>0</v>
      </c>
      <c r="K41">
        <v>1</v>
      </c>
      <c r="L41">
        <v>1</v>
      </c>
      <c r="M41">
        <v>0.52505578122487939</v>
      </c>
      <c r="N41">
        <v>0.52505578122487939</v>
      </c>
      <c r="O41">
        <v>0.47494421877512061</v>
      </c>
      <c r="P41">
        <v>-0.64425077208248849</v>
      </c>
      <c r="Q41">
        <v>100</v>
      </c>
      <c r="R41">
        <v>0.90455954540133665</v>
      </c>
      <c r="AP41">
        <v>0.47550744889141461</v>
      </c>
      <c r="AQ41">
        <v>0</v>
      </c>
      <c r="AR41">
        <v>1</v>
      </c>
      <c r="AS41">
        <v>24</v>
      </c>
      <c r="AT41">
        <v>11</v>
      </c>
      <c r="AU41">
        <v>0.55555555555555558</v>
      </c>
      <c r="AV41">
        <v>0.88541666666666663</v>
      </c>
      <c r="AW41">
        <v>1.6396604938271678E-2</v>
      </c>
    </row>
    <row r="42" spans="1:49" x14ac:dyDescent="0.45">
      <c r="A42">
        <v>51</v>
      </c>
      <c r="B42">
        <v>0.79900000000000004</v>
      </c>
      <c r="C42">
        <v>96</v>
      </c>
      <c r="D42">
        <v>6</v>
      </c>
      <c r="E42">
        <v>34</v>
      </c>
      <c r="F42">
        <v>12</v>
      </c>
      <c r="G42">
        <v>0</v>
      </c>
      <c r="H42">
        <v>189</v>
      </c>
      <c r="I42">
        <v>1</v>
      </c>
      <c r="J42">
        <v>0</v>
      </c>
      <c r="K42">
        <v>1</v>
      </c>
      <c r="L42">
        <v>1</v>
      </c>
      <c r="M42">
        <v>0.94747390014709754</v>
      </c>
      <c r="N42">
        <v>0.94747390014709754</v>
      </c>
      <c r="O42">
        <v>5.2526099852902464E-2</v>
      </c>
      <c r="P42">
        <v>-5.3955888423848603E-2</v>
      </c>
      <c r="Q42">
        <v>100</v>
      </c>
      <c r="R42">
        <v>5.5438044092557759E-2</v>
      </c>
      <c r="AP42">
        <v>0.48792131627681501</v>
      </c>
      <c r="AQ42">
        <v>1</v>
      </c>
      <c r="AR42">
        <v>0</v>
      </c>
      <c r="AS42">
        <v>25</v>
      </c>
      <c r="AT42">
        <v>11</v>
      </c>
      <c r="AU42">
        <v>0.53703703703703698</v>
      </c>
      <c r="AV42">
        <v>0.88541666666666663</v>
      </c>
      <c r="AW42">
        <v>1.639660493827148E-2</v>
      </c>
    </row>
    <row r="43" spans="1:49" x14ac:dyDescent="0.45">
      <c r="A43">
        <v>51</v>
      </c>
      <c r="B43">
        <v>0.93500000000000005</v>
      </c>
      <c r="C43">
        <v>112</v>
      </c>
      <c r="D43">
        <v>4</v>
      </c>
      <c r="E43">
        <v>36</v>
      </c>
      <c r="F43">
        <v>4</v>
      </c>
      <c r="G43">
        <v>0</v>
      </c>
      <c r="H43">
        <v>171</v>
      </c>
      <c r="I43">
        <v>1</v>
      </c>
      <c r="J43">
        <v>0</v>
      </c>
      <c r="K43">
        <v>1</v>
      </c>
      <c r="L43">
        <v>1</v>
      </c>
      <c r="M43">
        <v>0.74395778758066844</v>
      </c>
      <c r="N43">
        <v>0.74395778758066844</v>
      </c>
      <c r="O43">
        <v>0.25604221241933156</v>
      </c>
      <c r="P43">
        <v>-0.29577098288141407</v>
      </c>
      <c r="Q43">
        <v>100</v>
      </c>
      <c r="R43">
        <v>0.34416228540596938</v>
      </c>
      <c r="AP43">
        <v>0.48996674767023501</v>
      </c>
      <c r="AQ43">
        <v>1</v>
      </c>
      <c r="AR43">
        <v>0</v>
      </c>
      <c r="AS43">
        <v>26</v>
      </c>
      <c r="AT43">
        <v>11</v>
      </c>
      <c r="AU43">
        <v>0.5185185185185186</v>
      </c>
      <c r="AV43">
        <v>0.88541666666666663</v>
      </c>
      <c r="AW43">
        <v>0</v>
      </c>
    </row>
    <row r="44" spans="1:49" x14ac:dyDescent="0.45">
      <c r="A44">
        <v>51</v>
      </c>
      <c r="B44">
        <v>1</v>
      </c>
      <c r="C44">
        <v>66</v>
      </c>
      <c r="D44">
        <v>3</v>
      </c>
      <c r="E44">
        <v>34</v>
      </c>
      <c r="F44">
        <v>6</v>
      </c>
      <c r="G44">
        <v>0</v>
      </c>
      <c r="H44">
        <v>184</v>
      </c>
      <c r="I44">
        <v>1</v>
      </c>
      <c r="J44">
        <v>0</v>
      </c>
      <c r="K44">
        <v>1</v>
      </c>
      <c r="L44">
        <v>1</v>
      </c>
      <c r="M44">
        <v>0.77675713170946337</v>
      </c>
      <c r="N44">
        <v>0.77675713170946337</v>
      </c>
      <c r="O44">
        <v>0.22324286829053663</v>
      </c>
      <c r="P44">
        <v>-0.25262754927772985</v>
      </c>
      <c r="Q44">
        <v>100</v>
      </c>
      <c r="R44">
        <v>0.28740369309417285</v>
      </c>
      <c r="AP44">
        <v>0.492546734921611</v>
      </c>
      <c r="AQ44">
        <v>0</v>
      </c>
      <c r="AR44">
        <v>1</v>
      </c>
      <c r="AS44">
        <v>26</v>
      </c>
      <c r="AT44">
        <v>12</v>
      </c>
      <c r="AU44">
        <v>0.5185185185185186</v>
      </c>
      <c r="AV44">
        <v>0.875</v>
      </c>
      <c r="AW44">
        <v>1.6203703703703776E-2</v>
      </c>
    </row>
    <row r="45" spans="1:49" x14ac:dyDescent="0.45">
      <c r="A45">
        <v>51</v>
      </c>
      <c r="B45">
        <v>1.083</v>
      </c>
      <c r="C45">
        <v>101</v>
      </c>
      <c r="D45">
        <v>2</v>
      </c>
      <c r="E45">
        <v>53</v>
      </c>
      <c r="F45">
        <v>7</v>
      </c>
      <c r="G45">
        <v>0</v>
      </c>
      <c r="H45">
        <v>167</v>
      </c>
      <c r="I45">
        <v>0</v>
      </c>
      <c r="J45">
        <v>1</v>
      </c>
      <c r="K45">
        <v>1</v>
      </c>
      <c r="L45">
        <v>0</v>
      </c>
      <c r="M45">
        <v>0.29729213241068897</v>
      </c>
      <c r="N45">
        <v>0.29729213241068897</v>
      </c>
      <c r="O45">
        <v>0.70270786758931103</v>
      </c>
      <c r="P45">
        <v>-0.35281402461881112</v>
      </c>
      <c r="Q45">
        <v>100</v>
      </c>
      <c r="R45">
        <v>0.42306646349438298</v>
      </c>
      <c r="AP45">
        <v>0.49595684364618986</v>
      </c>
      <c r="AQ45">
        <v>1</v>
      </c>
      <c r="AR45">
        <v>0</v>
      </c>
      <c r="AS45">
        <v>27</v>
      </c>
      <c r="AT45">
        <v>12</v>
      </c>
      <c r="AU45">
        <v>0.5</v>
      </c>
      <c r="AV45">
        <v>0.875</v>
      </c>
      <c r="AW45">
        <v>0</v>
      </c>
    </row>
    <row r="46" spans="1:49" x14ac:dyDescent="0.45">
      <c r="A46">
        <v>51</v>
      </c>
      <c r="B46">
        <v>1.0840000000000001</v>
      </c>
      <c r="C46">
        <v>181</v>
      </c>
      <c r="D46">
        <v>2</v>
      </c>
      <c r="E46">
        <v>53</v>
      </c>
      <c r="F46">
        <v>9</v>
      </c>
      <c r="G46">
        <v>0</v>
      </c>
      <c r="H46">
        <v>170</v>
      </c>
      <c r="I46">
        <v>0</v>
      </c>
      <c r="J46">
        <v>1</v>
      </c>
      <c r="K46">
        <v>1</v>
      </c>
      <c r="L46">
        <v>0</v>
      </c>
      <c r="M46">
        <v>0.34809707002068213</v>
      </c>
      <c r="N46">
        <v>0.34809707002068213</v>
      </c>
      <c r="O46">
        <v>0.65190292997931787</v>
      </c>
      <c r="P46">
        <v>-0.42785960853909016</v>
      </c>
      <c r="Q46">
        <v>100</v>
      </c>
      <c r="R46">
        <v>0.5339707094608791</v>
      </c>
      <c r="AP46">
        <v>0.49769565561208345</v>
      </c>
      <c r="AQ46">
        <v>0</v>
      </c>
      <c r="AR46">
        <v>1</v>
      </c>
      <c r="AS46">
        <v>27</v>
      </c>
      <c r="AT46">
        <v>13</v>
      </c>
      <c r="AU46">
        <v>0.5</v>
      </c>
      <c r="AV46">
        <v>0.86458333333333337</v>
      </c>
      <c r="AW46">
        <v>1.601080246913578E-2</v>
      </c>
    </row>
    <row r="47" spans="1:49" x14ac:dyDescent="0.45">
      <c r="A47">
        <v>51</v>
      </c>
      <c r="B47">
        <v>1.155</v>
      </c>
      <c r="C47">
        <v>132</v>
      </c>
      <c r="D47">
        <v>2</v>
      </c>
      <c r="E47">
        <v>35</v>
      </c>
      <c r="F47">
        <v>1</v>
      </c>
      <c r="G47">
        <v>0</v>
      </c>
      <c r="H47">
        <v>181</v>
      </c>
      <c r="I47">
        <v>0</v>
      </c>
      <c r="J47">
        <v>1</v>
      </c>
      <c r="K47">
        <v>1</v>
      </c>
      <c r="L47">
        <v>0</v>
      </c>
      <c r="M47">
        <v>0.58111280025129242</v>
      </c>
      <c r="N47">
        <v>0.58111280025129242</v>
      </c>
      <c r="O47">
        <v>0.41888719974870758</v>
      </c>
      <c r="P47">
        <v>-0.87015360831457134</v>
      </c>
      <c r="Q47">
        <v>0</v>
      </c>
      <c r="R47">
        <v>1.387277531039155</v>
      </c>
      <c r="AP47">
        <v>0.49950438649628393</v>
      </c>
      <c r="AQ47">
        <v>1</v>
      </c>
      <c r="AR47">
        <v>0</v>
      </c>
      <c r="AS47">
        <v>28</v>
      </c>
      <c r="AT47">
        <v>13</v>
      </c>
      <c r="AU47">
        <v>0.48148148148148151</v>
      </c>
      <c r="AV47">
        <v>0.86458333333333337</v>
      </c>
      <c r="AW47">
        <v>0</v>
      </c>
    </row>
    <row r="48" spans="1:49" x14ac:dyDescent="0.45">
      <c r="A48">
        <v>51</v>
      </c>
      <c r="B48">
        <v>1.464</v>
      </c>
      <c r="C48">
        <v>118</v>
      </c>
      <c r="D48">
        <v>4</v>
      </c>
      <c r="E48">
        <v>46</v>
      </c>
      <c r="F48">
        <v>6</v>
      </c>
      <c r="G48">
        <v>0</v>
      </c>
      <c r="H48">
        <v>167</v>
      </c>
      <c r="I48">
        <v>1</v>
      </c>
      <c r="J48">
        <v>0</v>
      </c>
      <c r="K48">
        <v>1</v>
      </c>
      <c r="L48">
        <v>1</v>
      </c>
      <c r="M48">
        <v>0.6563108828798675</v>
      </c>
      <c r="N48">
        <v>0.6563108828798675</v>
      </c>
      <c r="O48">
        <v>0.3436891171201325</v>
      </c>
      <c r="P48">
        <v>-0.42112069546735775</v>
      </c>
      <c r="Q48">
        <v>100</v>
      </c>
      <c r="R48">
        <v>0.52366816715279441</v>
      </c>
      <c r="AP48">
        <v>0.51372541631918278</v>
      </c>
      <c r="AQ48">
        <v>0</v>
      </c>
      <c r="AR48">
        <v>1</v>
      </c>
      <c r="AS48">
        <v>28</v>
      </c>
      <c r="AT48">
        <v>14</v>
      </c>
      <c r="AU48">
        <v>0.48148148148148151</v>
      </c>
      <c r="AV48">
        <v>0.85416666666666663</v>
      </c>
      <c r="AW48">
        <v>0</v>
      </c>
    </row>
    <row r="49" spans="1:49" x14ac:dyDescent="0.45">
      <c r="A49">
        <v>53</v>
      </c>
      <c r="B49">
        <v>0.56799999999999995</v>
      </c>
      <c r="C49">
        <v>125</v>
      </c>
      <c r="D49">
        <v>3</v>
      </c>
      <c r="E49">
        <v>44</v>
      </c>
      <c r="F49">
        <v>8</v>
      </c>
      <c r="G49">
        <v>0</v>
      </c>
      <c r="H49">
        <v>167</v>
      </c>
      <c r="I49">
        <v>0</v>
      </c>
      <c r="J49">
        <v>1</v>
      </c>
      <c r="K49">
        <v>1</v>
      </c>
      <c r="L49">
        <v>0</v>
      </c>
      <c r="M49">
        <v>0.54885338732090605</v>
      </c>
      <c r="N49">
        <v>0.54885338732090605</v>
      </c>
      <c r="O49">
        <v>0.45114661267909395</v>
      </c>
      <c r="P49">
        <v>-0.79596290876200293</v>
      </c>
      <c r="Q49">
        <v>0</v>
      </c>
      <c r="R49">
        <v>1.2165743283798345</v>
      </c>
      <c r="AP49">
        <v>0.52441158582144465</v>
      </c>
      <c r="AQ49">
        <v>0</v>
      </c>
      <c r="AR49">
        <v>1</v>
      </c>
      <c r="AS49">
        <v>28</v>
      </c>
      <c r="AT49">
        <v>15</v>
      </c>
      <c r="AU49">
        <v>0.48148148148148151</v>
      </c>
      <c r="AV49">
        <v>0.84375</v>
      </c>
      <c r="AW49">
        <v>0</v>
      </c>
    </row>
    <row r="50" spans="1:49" x14ac:dyDescent="0.45">
      <c r="A50">
        <v>53</v>
      </c>
      <c r="B50">
        <v>0.84</v>
      </c>
      <c r="C50">
        <v>99</v>
      </c>
      <c r="D50">
        <v>3</v>
      </c>
      <c r="E50">
        <v>36</v>
      </c>
      <c r="F50">
        <v>9</v>
      </c>
      <c r="G50">
        <v>1</v>
      </c>
      <c r="H50">
        <v>176</v>
      </c>
      <c r="I50">
        <v>1</v>
      </c>
      <c r="J50">
        <v>0</v>
      </c>
      <c r="K50">
        <v>1</v>
      </c>
      <c r="L50">
        <v>1</v>
      </c>
      <c r="M50">
        <v>0.44768471286768546</v>
      </c>
      <c r="N50">
        <v>0.44768471286768546</v>
      </c>
      <c r="O50">
        <v>0.55231528713231448</v>
      </c>
      <c r="P50">
        <v>-0.80366606024698206</v>
      </c>
      <c r="Q50">
        <v>0</v>
      </c>
      <c r="R50">
        <v>1.2337148695438098</v>
      </c>
      <c r="AP50">
        <v>0.52505578122487939</v>
      </c>
      <c r="AQ50">
        <v>0</v>
      </c>
      <c r="AR50">
        <v>1</v>
      </c>
      <c r="AS50">
        <v>28</v>
      </c>
      <c r="AT50">
        <v>16</v>
      </c>
      <c r="AU50">
        <v>0.48148148148148151</v>
      </c>
      <c r="AV50">
        <v>0.83333333333333337</v>
      </c>
      <c r="AW50">
        <v>0</v>
      </c>
    </row>
    <row r="51" spans="1:49" x14ac:dyDescent="0.45">
      <c r="A51">
        <v>53</v>
      </c>
      <c r="B51">
        <v>1.018</v>
      </c>
      <c r="C51">
        <v>134</v>
      </c>
      <c r="D51">
        <v>1</v>
      </c>
      <c r="E51">
        <v>36</v>
      </c>
      <c r="F51">
        <v>10</v>
      </c>
      <c r="G51">
        <v>0</v>
      </c>
      <c r="H51">
        <v>182</v>
      </c>
      <c r="I51">
        <v>0</v>
      </c>
      <c r="J51">
        <v>1</v>
      </c>
      <c r="K51">
        <v>1</v>
      </c>
      <c r="L51">
        <v>0</v>
      </c>
      <c r="M51">
        <v>0.69393480836454613</v>
      </c>
      <c r="N51">
        <v>0.69393480836454613</v>
      </c>
      <c r="O51">
        <v>0.30606519163545387</v>
      </c>
      <c r="P51">
        <v>-1.183957155160219</v>
      </c>
      <c r="Q51">
        <v>0</v>
      </c>
      <c r="R51">
        <v>2.267277780451014</v>
      </c>
      <c r="AP51">
        <v>0.52745477567448984</v>
      </c>
      <c r="AQ51">
        <v>0</v>
      </c>
      <c r="AR51">
        <v>1</v>
      </c>
      <c r="AS51">
        <v>28</v>
      </c>
      <c r="AT51">
        <v>17</v>
      </c>
      <c r="AU51">
        <v>0.48148148148148151</v>
      </c>
      <c r="AV51">
        <v>0.82291666666666663</v>
      </c>
      <c r="AW51">
        <v>1.5239197530864265E-2</v>
      </c>
    </row>
    <row r="52" spans="1:49" x14ac:dyDescent="0.45">
      <c r="A52">
        <v>53</v>
      </c>
      <c r="B52">
        <v>1.2</v>
      </c>
      <c r="C52">
        <v>83</v>
      </c>
      <c r="D52">
        <v>2</v>
      </c>
      <c r="E52">
        <v>33</v>
      </c>
      <c r="F52">
        <v>8</v>
      </c>
      <c r="G52">
        <v>1</v>
      </c>
      <c r="H52">
        <v>179</v>
      </c>
      <c r="I52">
        <v>1</v>
      </c>
      <c r="J52">
        <v>0</v>
      </c>
      <c r="K52">
        <v>1</v>
      </c>
      <c r="L52">
        <v>1</v>
      </c>
      <c r="M52">
        <v>0.46125122735807533</v>
      </c>
      <c r="N52">
        <v>0.46125122735807533</v>
      </c>
      <c r="O52">
        <v>0.53874877264192467</v>
      </c>
      <c r="P52">
        <v>-0.77381242269202366</v>
      </c>
      <c r="Q52">
        <v>0</v>
      </c>
      <c r="R52">
        <v>1.1680159112588919</v>
      </c>
      <c r="AP52">
        <v>0.53069969610842205</v>
      </c>
      <c r="AQ52">
        <v>1</v>
      </c>
      <c r="AR52">
        <v>0</v>
      </c>
      <c r="AS52">
        <v>29</v>
      </c>
      <c r="AT52">
        <v>17</v>
      </c>
      <c r="AU52">
        <v>0.46296296296296291</v>
      </c>
      <c r="AV52">
        <v>0.82291666666666663</v>
      </c>
      <c r="AW52">
        <v>0</v>
      </c>
    </row>
    <row r="53" spans="1:49" x14ac:dyDescent="0.45">
      <c r="A53">
        <v>53</v>
      </c>
      <c r="B53">
        <v>1.2949999999999999</v>
      </c>
      <c r="C53">
        <v>110</v>
      </c>
      <c r="D53">
        <v>1</v>
      </c>
      <c r="E53">
        <v>40</v>
      </c>
      <c r="F53">
        <v>8</v>
      </c>
      <c r="G53">
        <v>1</v>
      </c>
      <c r="H53">
        <v>182</v>
      </c>
      <c r="I53">
        <v>1</v>
      </c>
      <c r="J53">
        <v>0</v>
      </c>
      <c r="K53">
        <v>1</v>
      </c>
      <c r="L53">
        <v>1</v>
      </c>
      <c r="M53">
        <v>0.25218139939818979</v>
      </c>
      <c r="N53">
        <v>0.25218139939818979</v>
      </c>
      <c r="O53">
        <v>0.74781860060181016</v>
      </c>
      <c r="P53">
        <v>-1.3776066115487506</v>
      </c>
      <c r="Q53">
        <v>0</v>
      </c>
      <c r="R53">
        <v>2.9653995194983365</v>
      </c>
      <c r="AP53">
        <v>0.54338814511877098</v>
      </c>
      <c r="AQ53">
        <v>0</v>
      </c>
      <c r="AR53">
        <v>1</v>
      </c>
      <c r="AS53">
        <v>29</v>
      </c>
      <c r="AT53">
        <v>18</v>
      </c>
      <c r="AU53">
        <v>0.46296296296296291</v>
      </c>
      <c r="AV53">
        <v>0.8125</v>
      </c>
      <c r="AW53">
        <v>1.5046296296296273E-2</v>
      </c>
    </row>
    <row r="54" spans="1:49" x14ac:dyDescent="0.45">
      <c r="A54">
        <v>53</v>
      </c>
      <c r="B54">
        <v>1.3149999999999999</v>
      </c>
      <c r="C54">
        <v>69</v>
      </c>
      <c r="D54">
        <v>1</v>
      </c>
      <c r="E54">
        <v>35</v>
      </c>
      <c r="F54">
        <v>9</v>
      </c>
      <c r="G54">
        <v>0</v>
      </c>
      <c r="H54">
        <v>189</v>
      </c>
      <c r="I54">
        <v>1</v>
      </c>
      <c r="J54">
        <v>0</v>
      </c>
      <c r="K54">
        <v>1</v>
      </c>
      <c r="L54">
        <v>1</v>
      </c>
      <c r="M54">
        <v>0.74057939606377743</v>
      </c>
      <c r="N54">
        <v>0.74057939606377743</v>
      </c>
      <c r="O54">
        <v>0.25942060393622257</v>
      </c>
      <c r="P54">
        <v>-0.30032243148943927</v>
      </c>
      <c r="Q54">
        <v>100</v>
      </c>
      <c r="R54">
        <v>0.35029411473645927</v>
      </c>
      <c r="AP54">
        <v>0.54885338732090605</v>
      </c>
      <c r="AQ54">
        <v>1</v>
      </c>
      <c r="AR54">
        <v>0</v>
      </c>
      <c r="AS54">
        <v>30</v>
      </c>
      <c r="AT54">
        <v>18</v>
      </c>
      <c r="AU54">
        <v>0.44444444444444442</v>
      </c>
      <c r="AV54">
        <v>0.8125</v>
      </c>
      <c r="AW54">
        <v>1.5046296296296273E-2</v>
      </c>
    </row>
    <row r="55" spans="1:49" x14ac:dyDescent="0.45">
      <c r="A55">
        <v>53</v>
      </c>
      <c r="B55">
        <v>1.512</v>
      </c>
      <c r="C55">
        <v>125</v>
      </c>
      <c r="D55">
        <v>2</v>
      </c>
      <c r="E55">
        <v>39</v>
      </c>
      <c r="F55">
        <v>13</v>
      </c>
      <c r="G55">
        <v>0</v>
      </c>
      <c r="H55">
        <v>179</v>
      </c>
      <c r="I55">
        <v>1</v>
      </c>
      <c r="J55">
        <v>0</v>
      </c>
      <c r="K55">
        <v>1</v>
      </c>
      <c r="L55">
        <v>1</v>
      </c>
      <c r="M55">
        <v>0.81838646436074591</v>
      </c>
      <c r="N55">
        <v>0.81838646436074591</v>
      </c>
      <c r="O55">
        <v>0.18161353563925409</v>
      </c>
      <c r="P55">
        <v>-0.20042060363014225</v>
      </c>
      <c r="Q55">
        <v>100</v>
      </c>
      <c r="R55">
        <v>0.22191659264686786</v>
      </c>
      <c r="AP55">
        <v>0.54919004039450503</v>
      </c>
      <c r="AQ55">
        <v>1</v>
      </c>
      <c r="AR55">
        <v>0</v>
      </c>
      <c r="AS55">
        <v>31</v>
      </c>
      <c r="AT55">
        <v>18</v>
      </c>
      <c r="AU55">
        <v>0.42592592592592593</v>
      </c>
      <c r="AV55">
        <v>0.8125</v>
      </c>
      <c r="AW55">
        <v>0</v>
      </c>
    </row>
    <row r="56" spans="1:49" x14ac:dyDescent="0.45">
      <c r="A56">
        <v>53</v>
      </c>
      <c r="B56">
        <v>2.8719999999999999</v>
      </c>
      <c r="C56">
        <v>144</v>
      </c>
      <c r="D56">
        <v>6</v>
      </c>
      <c r="E56">
        <v>35</v>
      </c>
      <c r="F56">
        <v>4</v>
      </c>
      <c r="G56">
        <v>0</v>
      </c>
      <c r="H56">
        <v>171</v>
      </c>
      <c r="I56">
        <v>1</v>
      </c>
      <c r="J56">
        <v>0</v>
      </c>
      <c r="K56">
        <v>1</v>
      </c>
      <c r="L56">
        <v>1</v>
      </c>
      <c r="M56">
        <v>0.95919016173524774</v>
      </c>
      <c r="N56">
        <v>0.95919016173524774</v>
      </c>
      <c r="O56">
        <v>4.0809838264752263E-2</v>
      </c>
      <c r="P56">
        <v>-4.1665932061166665E-2</v>
      </c>
      <c r="Q56">
        <v>100</v>
      </c>
      <c r="R56">
        <v>4.2546139329582122E-2</v>
      </c>
      <c r="AP56">
        <v>0.5563557810077342</v>
      </c>
      <c r="AQ56">
        <v>0</v>
      </c>
      <c r="AR56">
        <v>1</v>
      </c>
      <c r="AS56">
        <v>31</v>
      </c>
      <c r="AT56">
        <v>19</v>
      </c>
      <c r="AU56">
        <v>0.42592592592592593</v>
      </c>
      <c r="AV56">
        <v>0.80208333333333337</v>
      </c>
      <c r="AW56">
        <v>0</v>
      </c>
    </row>
    <row r="57" spans="1:49" x14ac:dyDescent="0.45">
      <c r="A57">
        <v>54</v>
      </c>
      <c r="B57">
        <v>4.5999999999999999E-2</v>
      </c>
      <c r="C57">
        <v>151</v>
      </c>
      <c r="D57">
        <v>0</v>
      </c>
      <c r="E57">
        <v>30</v>
      </c>
      <c r="F57">
        <v>13</v>
      </c>
      <c r="G57">
        <v>0</v>
      </c>
      <c r="H57">
        <v>204</v>
      </c>
      <c r="I57">
        <v>1</v>
      </c>
      <c r="J57">
        <v>0</v>
      </c>
      <c r="K57">
        <v>1</v>
      </c>
      <c r="L57">
        <v>1</v>
      </c>
      <c r="M57">
        <v>0.71894397317247327</v>
      </c>
      <c r="N57">
        <v>0.71894397317247327</v>
      </c>
      <c r="O57">
        <v>0.28105602682752673</v>
      </c>
      <c r="P57">
        <v>-0.32997184756225417</v>
      </c>
      <c r="Q57">
        <v>100</v>
      </c>
      <c r="R57">
        <v>0.39092896987134479</v>
      </c>
      <c r="AP57">
        <v>0.55758884327604896</v>
      </c>
      <c r="AQ57">
        <v>0</v>
      </c>
      <c r="AR57">
        <v>1</v>
      </c>
      <c r="AS57">
        <v>31</v>
      </c>
      <c r="AT57">
        <v>20</v>
      </c>
      <c r="AU57">
        <v>0.42592592592592593</v>
      </c>
      <c r="AV57">
        <v>0.79166666666666663</v>
      </c>
      <c r="AW57">
        <v>1.466049382716047E-2</v>
      </c>
    </row>
    <row r="58" spans="1:49" x14ac:dyDescent="0.45">
      <c r="A58">
        <v>54</v>
      </c>
      <c r="B58">
        <v>0.626</v>
      </c>
      <c r="C58">
        <v>51</v>
      </c>
      <c r="D58">
        <v>2</v>
      </c>
      <c r="E58">
        <v>38</v>
      </c>
      <c r="F58">
        <v>8</v>
      </c>
      <c r="G58">
        <v>0</v>
      </c>
      <c r="H58">
        <v>193</v>
      </c>
      <c r="I58">
        <v>1</v>
      </c>
      <c r="J58">
        <v>0</v>
      </c>
      <c r="K58">
        <v>1</v>
      </c>
      <c r="L58">
        <v>1</v>
      </c>
      <c r="M58">
        <v>0.66215011685271363</v>
      </c>
      <c r="N58">
        <v>0.66215011685271363</v>
      </c>
      <c r="O58">
        <v>0.33784988314728637</v>
      </c>
      <c r="P58">
        <v>-0.4122629861344928</v>
      </c>
      <c r="Q58">
        <v>100</v>
      </c>
      <c r="R58">
        <v>0.51023155406681975</v>
      </c>
      <c r="AP58">
        <v>0.55871205885208619</v>
      </c>
      <c r="AQ58">
        <v>1</v>
      </c>
      <c r="AR58">
        <v>0</v>
      </c>
      <c r="AS58">
        <v>32</v>
      </c>
      <c r="AT58">
        <v>20</v>
      </c>
      <c r="AU58">
        <v>0.40740740740740744</v>
      </c>
      <c r="AV58">
        <v>0.79166666666666663</v>
      </c>
      <c r="AW58">
        <v>1.4660493827160559E-2</v>
      </c>
    </row>
    <row r="59" spans="1:49" x14ac:dyDescent="0.45">
      <c r="A59">
        <v>55</v>
      </c>
      <c r="B59">
        <v>6.5000000000000002E-2</v>
      </c>
      <c r="C59">
        <v>154</v>
      </c>
      <c r="D59">
        <v>3</v>
      </c>
      <c r="E59">
        <v>42</v>
      </c>
      <c r="F59">
        <v>13</v>
      </c>
      <c r="G59">
        <v>1</v>
      </c>
      <c r="H59">
        <v>165</v>
      </c>
      <c r="I59">
        <v>0</v>
      </c>
      <c r="J59">
        <v>1</v>
      </c>
      <c r="K59">
        <v>1</v>
      </c>
      <c r="L59">
        <v>0</v>
      </c>
      <c r="M59">
        <v>0.30118372890389306</v>
      </c>
      <c r="N59">
        <v>0.30118372890389306</v>
      </c>
      <c r="O59">
        <v>0.698816271096107</v>
      </c>
      <c r="P59">
        <v>-0.35836741665429184</v>
      </c>
      <c r="Q59">
        <v>100</v>
      </c>
      <c r="R59">
        <v>0.43099129393693203</v>
      </c>
      <c r="AP59">
        <v>0.56074729607617813</v>
      </c>
      <c r="AQ59">
        <v>1</v>
      </c>
      <c r="AR59">
        <v>0</v>
      </c>
      <c r="AS59">
        <v>33</v>
      </c>
      <c r="AT59">
        <v>20</v>
      </c>
      <c r="AU59">
        <v>0.38888888888888884</v>
      </c>
      <c r="AV59">
        <v>0.79166666666666663</v>
      </c>
      <c r="AW59">
        <v>0</v>
      </c>
    </row>
    <row r="60" spans="1:49" x14ac:dyDescent="0.45">
      <c r="A60">
        <v>55</v>
      </c>
      <c r="B60">
        <v>8.5000000000000006E-2</v>
      </c>
      <c r="C60">
        <v>125</v>
      </c>
      <c r="D60">
        <v>7</v>
      </c>
      <c r="E60">
        <v>38</v>
      </c>
      <c r="F60">
        <v>4</v>
      </c>
      <c r="G60">
        <v>0</v>
      </c>
      <c r="H60">
        <v>169</v>
      </c>
      <c r="I60">
        <v>1</v>
      </c>
      <c r="J60">
        <v>0</v>
      </c>
      <c r="K60">
        <v>1</v>
      </c>
      <c r="L60">
        <v>1</v>
      </c>
      <c r="M60">
        <v>0.82870415610663384</v>
      </c>
      <c r="N60">
        <v>0.82870415610663384</v>
      </c>
      <c r="O60">
        <v>0.17129584389336616</v>
      </c>
      <c r="P60">
        <v>-0.18789205592717406</v>
      </c>
      <c r="Q60">
        <v>100</v>
      </c>
      <c r="R60">
        <v>0.20670325185544816</v>
      </c>
      <c r="AP60">
        <v>0.56662594719153403</v>
      </c>
      <c r="AQ60">
        <v>0</v>
      </c>
      <c r="AR60">
        <v>1</v>
      </c>
      <c r="AS60">
        <v>33</v>
      </c>
      <c r="AT60">
        <v>21</v>
      </c>
      <c r="AU60">
        <v>0.38888888888888884</v>
      </c>
      <c r="AV60">
        <v>0.78125</v>
      </c>
      <c r="AW60">
        <v>0</v>
      </c>
    </row>
    <row r="61" spans="1:49" x14ac:dyDescent="0.45">
      <c r="A61">
        <v>55</v>
      </c>
      <c r="B61">
        <v>0.65500000000000003</v>
      </c>
      <c r="C61">
        <v>150</v>
      </c>
      <c r="D61">
        <v>3</v>
      </c>
      <c r="E61">
        <v>37</v>
      </c>
      <c r="F61">
        <v>9</v>
      </c>
      <c r="G61">
        <v>0</v>
      </c>
      <c r="H61">
        <v>168</v>
      </c>
      <c r="I61">
        <v>1</v>
      </c>
      <c r="J61">
        <v>0</v>
      </c>
      <c r="K61">
        <v>1</v>
      </c>
      <c r="L61">
        <v>1</v>
      </c>
      <c r="M61">
        <v>0.7469689930099721</v>
      </c>
      <c r="N61">
        <v>0.7469689930099721</v>
      </c>
      <c r="O61">
        <v>0.2530310069900279</v>
      </c>
      <c r="P61">
        <v>-0.29173160339895221</v>
      </c>
      <c r="Q61">
        <v>100</v>
      </c>
      <c r="R61">
        <v>0.3387436551688966</v>
      </c>
      <c r="AP61">
        <v>0.56794306406194517</v>
      </c>
      <c r="AQ61">
        <v>0</v>
      </c>
      <c r="AR61">
        <v>1</v>
      </c>
      <c r="AS61">
        <v>33</v>
      </c>
      <c r="AT61">
        <v>22</v>
      </c>
      <c r="AU61">
        <v>0.38888888888888884</v>
      </c>
      <c r="AV61">
        <v>0.77083333333333337</v>
      </c>
      <c r="AW61">
        <v>1.427469135802467E-2</v>
      </c>
    </row>
    <row r="62" spans="1:49" x14ac:dyDescent="0.45">
      <c r="A62">
        <v>55</v>
      </c>
      <c r="B62">
        <v>0.73899999999999999</v>
      </c>
      <c r="C62">
        <v>146</v>
      </c>
      <c r="D62">
        <v>3</v>
      </c>
      <c r="E62">
        <v>43</v>
      </c>
      <c r="F62">
        <v>11</v>
      </c>
      <c r="G62">
        <v>0</v>
      </c>
      <c r="H62">
        <v>175</v>
      </c>
      <c r="I62">
        <v>1</v>
      </c>
      <c r="J62">
        <v>0</v>
      </c>
      <c r="K62">
        <v>1</v>
      </c>
      <c r="L62">
        <v>1</v>
      </c>
      <c r="M62">
        <v>0.70007230897798889</v>
      </c>
      <c r="N62">
        <v>0.70007230897798889</v>
      </c>
      <c r="O62">
        <v>0.29992769102201111</v>
      </c>
      <c r="P62">
        <v>-0.35657165073367503</v>
      </c>
      <c r="Q62">
        <v>100</v>
      </c>
      <c r="R62">
        <v>0.42842387447071728</v>
      </c>
      <c r="AP62">
        <v>0.56930494351137928</v>
      </c>
      <c r="AQ62">
        <v>1</v>
      </c>
      <c r="AR62">
        <v>0</v>
      </c>
      <c r="AS62">
        <v>34</v>
      </c>
      <c r="AT62">
        <v>22</v>
      </c>
      <c r="AU62">
        <v>0.37037037037037035</v>
      </c>
      <c r="AV62">
        <v>0.77083333333333337</v>
      </c>
      <c r="AW62">
        <v>0</v>
      </c>
    </row>
    <row r="63" spans="1:49" x14ac:dyDescent="0.45">
      <c r="A63">
        <v>55</v>
      </c>
      <c r="B63">
        <v>1.1679999999999999</v>
      </c>
      <c r="C63">
        <v>120</v>
      </c>
      <c r="D63">
        <v>3</v>
      </c>
      <c r="E63">
        <v>52</v>
      </c>
      <c r="F63">
        <v>10</v>
      </c>
      <c r="G63">
        <v>0</v>
      </c>
      <c r="H63">
        <v>182</v>
      </c>
      <c r="I63">
        <v>1</v>
      </c>
      <c r="J63">
        <v>0</v>
      </c>
      <c r="K63">
        <v>1</v>
      </c>
      <c r="L63">
        <v>1</v>
      </c>
      <c r="M63">
        <v>0.55758884327604896</v>
      </c>
      <c r="N63">
        <v>0.55758884327604896</v>
      </c>
      <c r="O63">
        <v>0.44241115672395104</v>
      </c>
      <c r="P63">
        <v>-0.58413342820793024</v>
      </c>
      <c r="Q63">
        <v>100</v>
      </c>
      <c r="R63">
        <v>0.793436170861338</v>
      </c>
      <c r="AP63">
        <v>0.57856715417458249</v>
      </c>
      <c r="AQ63">
        <v>0</v>
      </c>
      <c r="AR63">
        <v>1</v>
      </c>
      <c r="AS63">
        <v>34</v>
      </c>
      <c r="AT63">
        <v>23</v>
      </c>
      <c r="AU63">
        <v>0.37037037037037035</v>
      </c>
      <c r="AV63">
        <v>0.76041666666666663</v>
      </c>
      <c r="AW63">
        <v>1.4081790123456768E-2</v>
      </c>
    </row>
    <row r="64" spans="1:49" x14ac:dyDescent="0.45">
      <c r="A64">
        <v>55</v>
      </c>
      <c r="B64">
        <v>1.3839999999999999</v>
      </c>
      <c r="C64">
        <v>33</v>
      </c>
      <c r="D64">
        <v>2</v>
      </c>
      <c r="E64">
        <v>27</v>
      </c>
      <c r="F64">
        <v>10</v>
      </c>
      <c r="G64">
        <v>1</v>
      </c>
      <c r="H64">
        <v>192</v>
      </c>
      <c r="I64">
        <v>1</v>
      </c>
      <c r="J64">
        <v>0</v>
      </c>
      <c r="K64">
        <v>1</v>
      </c>
      <c r="L64">
        <v>1</v>
      </c>
      <c r="M64">
        <v>0.71210907996780992</v>
      </c>
      <c r="N64">
        <v>0.71210907996780992</v>
      </c>
      <c r="O64">
        <v>0.28789092003219008</v>
      </c>
      <c r="P64">
        <v>-0.33952417710243993</v>
      </c>
      <c r="Q64">
        <v>100</v>
      </c>
      <c r="R64">
        <v>0.40427924335019549</v>
      </c>
      <c r="AP64">
        <v>0.58111280025129242</v>
      </c>
      <c r="AQ64">
        <v>1</v>
      </c>
      <c r="AR64">
        <v>0</v>
      </c>
      <c r="AS64">
        <v>35</v>
      </c>
      <c r="AT64">
        <v>23</v>
      </c>
      <c r="AU64">
        <v>0.35185185185185186</v>
      </c>
      <c r="AV64">
        <v>0.76041666666666663</v>
      </c>
      <c r="AW64">
        <v>0</v>
      </c>
    </row>
    <row r="65" spans="1:49" x14ac:dyDescent="0.45">
      <c r="A65">
        <v>56</v>
      </c>
      <c r="B65">
        <v>3.9E-2</v>
      </c>
      <c r="C65">
        <v>128</v>
      </c>
      <c r="D65">
        <v>1</v>
      </c>
      <c r="E65">
        <v>43</v>
      </c>
      <c r="F65">
        <v>6</v>
      </c>
      <c r="G65">
        <v>0</v>
      </c>
      <c r="H65">
        <v>172</v>
      </c>
      <c r="I65">
        <v>0</v>
      </c>
      <c r="J65">
        <v>1</v>
      </c>
      <c r="K65">
        <v>1</v>
      </c>
      <c r="L65">
        <v>0</v>
      </c>
      <c r="M65">
        <v>0.3030021687220516</v>
      </c>
      <c r="N65">
        <v>0.3030021687220516</v>
      </c>
      <c r="O65">
        <v>0.69699783127794834</v>
      </c>
      <c r="P65">
        <v>-0.36097297973585374</v>
      </c>
      <c r="Q65">
        <v>100</v>
      </c>
      <c r="R65">
        <v>0.43472469371460731</v>
      </c>
      <c r="AP65">
        <v>0.58909262346827651</v>
      </c>
      <c r="AQ65">
        <v>0</v>
      </c>
      <c r="AR65">
        <v>1</v>
      </c>
      <c r="AS65">
        <v>35</v>
      </c>
      <c r="AT65">
        <v>24</v>
      </c>
      <c r="AU65">
        <v>0.35185185185185186</v>
      </c>
      <c r="AV65">
        <v>0.75</v>
      </c>
      <c r="AW65">
        <v>0</v>
      </c>
    </row>
    <row r="66" spans="1:49" x14ac:dyDescent="0.45">
      <c r="A66">
        <v>56</v>
      </c>
      <c r="B66">
        <v>0.123</v>
      </c>
      <c r="C66">
        <v>113</v>
      </c>
      <c r="D66">
        <v>3</v>
      </c>
      <c r="E66">
        <v>45</v>
      </c>
      <c r="F66">
        <v>6</v>
      </c>
      <c r="G66">
        <v>0</v>
      </c>
      <c r="H66">
        <v>167</v>
      </c>
      <c r="I66">
        <v>0</v>
      </c>
      <c r="J66">
        <v>1</v>
      </c>
      <c r="K66">
        <v>1</v>
      </c>
      <c r="L66">
        <v>0</v>
      </c>
      <c r="M66">
        <v>0.43140234630777641</v>
      </c>
      <c r="N66">
        <v>0.43140234630777641</v>
      </c>
      <c r="O66">
        <v>0.56859765369222359</v>
      </c>
      <c r="P66">
        <v>-0.56458220623836008</v>
      </c>
      <c r="Q66">
        <v>100</v>
      </c>
      <c r="R66">
        <v>0.75871284995011656</v>
      </c>
      <c r="AP66">
        <v>0.59157456652235063</v>
      </c>
      <c r="AQ66">
        <v>0</v>
      </c>
      <c r="AR66">
        <v>1</v>
      </c>
      <c r="AS66">
        <v>35</v>
      </c>
      <c r="AT66">
        <v>25</v>
      </c>
      <c r="AU66">
        <v>0.35185185185185186</v>
      </c>
      <c r="AV66">
        <v>0.73958333333333326</v>
      </c>
      <c r="AW66">
        <v>0</v>
      </c>
    </row>
    <row r="67" spans="1:49" x14ac:dyDescent="0.45">
      <c r="A67">
        <v>56</v>
      </c>
      <c r="B67">
        <v>0.29199999999999998</v>
      </c>
      <c r="C67">
        <v>47</v>
      </c>
      <c r="D67">
        <v>3</v>
      </c>
      <c r="E67">
        <v>34</v>
      </c>
      <c r="F67">
        <v>9</v>
      </c>
      <c r="G67">
        <v>0</v>
      </c>
      <c r="H67">
        <v>186</v>
      </c>
      <c r="I67">
        <v>1</v>
      </c>
      <c r="J67">
        <v>0</v>
      </c>
      <c r="K67">
        <v>1</v>
      </c>
      <c r="L67">
        <v>1</v>
      </c>
      <c r="M67">
        <v>0.78963330118259789</v>
      </c>
      <c r="N67">
        <v>0.78963330118259789</v>
      </c>
      <c r="O67">
        <v>0.21036669881740211</v>
      </c>
      <c r="P67">
        <v>-0.23618661700219765</v>
      </c>
      <c r="Q67">
        <v>100</v>
      </c>
      <c r="R67">
        <v>0.26641062187010789</v>
      </c>
      <c r="AP67">
        <v>0.60265166685407512</v>
      </c>
      <c r="AQ67">
        <v>0</v>
      </c>
      <c r="AR67">
        <v>1</v>
      </c>
      <c r="AS67">
        <v>35</v>
      </c>
      <c r="AT67">
        <v>26</v>
      </c>
      <c r="AU67">
        <v>0.35185185185185186</v>
      </c>
      <c r="AV67">
        <v>0.72916666666666674</v>
      </c>
      <c r="AW67">
        <v>1.3503086419753067E-2</v>
      </c>
    </row>
    <row r="68" spans="1:49" x14ac:dyDescent="0.45">
      <c r="A68">
        <v>56</v>
      </c>
      <c r="B68">
        <v>0.496</v>
      </c>
      <c r="C68">
        <v>86</v>
      </c>
      <c r="D68">
        <v>3</v>
      </c>
      <c r="E68">
        <v>54</v>
      </c>
      <c r="F68">
        <v>8</v>
      </c>
      <c r="G68">
        <v>0</v>
      </c>
      <c r="H68">
        <v>179</v>
      </c>
      <c r="I68">
        <v>0</v>
      </c>
      <c r="J68">
        <v>1</v>
      </c>
      <c r="K68">
        <v>1</v>
      </c>
      <c r="L68">
        <v>0</v>
      </c>
      <c r="M68">
        <v>0.3616002808115053</v>
      </c>
      <c r="N68">
        <v>0.3616002808115053</v>
      </c>
      <c r="O68">
        <v>0.6383997191884947</v>
      </c>
      <c r="P68">
        <v>-0.44879067271428091</v>
      </c>
      <c r="Q68">
        <v>100</v>
      </c>
      <c r="R68">
        <v>0.56641672911629015</v>
      </c>
      <c r="AP68">
        <v>0.60443459628272711</v>
      </c>
      <c r="AQ68">
        <v>1</v>
      </c>
      <c r="AR68">
        <v>0</v>
      </c>
      <c r="AS68">
        <v>36</v>
      </c>
      <c r="AT68">
        <v>26</v>
      </c>
      <c r="AU68">
        <v>0.33333333333333337</v>
      </c>
      <c r="AV68">
        <v>0.72916666666666674</v>
      </c>
      <c r="AW68">
        <v>1.3503086419753148E-2</v>
      </c>
    </row>
    <row r="69" spans="1:49" x14ac:dyDescent="0.45">
      <c r="A69">
        <v>56</v>
      </c>
      <c r="B69">
        <v>0.91100000000000003</v>
      </c>
      <c r="C69">
        <v>134</v>
      </c>
      <c r="D69">
        <v>2</v>
      </c>
      <c r="E69">
        <v>30</v>
      </c>
      <c r="F69">
        <v>13</v>
      </c>
      <c r="G69">
        <v>1</v>
      </c>
      <c r="H69">
        <v>185</v>
      </c>
      <c r="I69">
        <v>1</v>
      </c>
      <c r="J69">
        <v>0</v>
      </c>
      <c r="K69">
        <v>1</v>
      </c>
      <c r="L69">
        <v>1</v>
      </c>
      <c r="M69">
        <v>0.65180921120323643</v>
      </c>
      <c r="N69">
        <v>0.65180921120323643</v>
      </c>
      <c r="O69">
        <v>0.34819078879676357</v>
      </c>
      <c r="P69">
        <v>-0.42800338073125194</v>
      </c>
      <c r="Q69">
        <v>100</v>
      </c>
      <c r="R69">
        <v>0.53419126764717728</v>
      </c>
      <c r="AP69">
        <v>0.62428938644100562</v>
      </c>
      <c r="AQ69">
        <v>1</v>
      </c>
      <c r="AR69">
        <v>0</v>
      </c>
      <c r="AS69">
        <v>37</v>
      </c>
      <c r="AT69">
        <v>26</v>
      </c>
      <c r="AU69">
        <v>0.31481481481481477</v>
      </c>
      <c r="AV69">
        <v>0.72916666666666674</v>
      </c>
      <c r="AW69">
        <v>0</v>
      </c>
    </row>
    <row r="70" spans="1:49" x14ac:dyDescent="0.45">
      <c r="A70">
        <v>56</v>
      </c>
      <c r="B70">
        <v>1.1419999999999999</v>
      </c>
      <c r="C70">
        <v>199</v>
      </c>
      <c r="D70">
        <v>2</v>
      </c>
      <c r="E70">
        <v>35</v>
      </c>
      <c r="F70">
        <v>8</v>
      </c>
      <c r="G70">
        <v>0</v>
      </c>
      <c r="H70">
        <v>170</v>
      </c>
      <c r="I70">
        <v>1</v>
      </c>
      <c r="J70">
        <v>0</v>
      </c>
      <c r="K70">
        <v>1</v>
      </c>
      <c r="L70">
        <v>1</v>
      </c>
      <c r="M70">
        <v>0.75903772651945423</v>
      </c>
      <c r="N70">
        <v>0.75903772651945423</v>
      </c>
      <c r="O70">
        <v>0.24096227348054577</v>
      </c>
      <c r="P70">
        <v>-0.27570379726255928</v>
      </c>
      <c r="Q70">
        <v>100</v>
      </c>
      <c r="R70">
        <v>0.31745757168813121</v>
      </c>
      <c r="AP70">
        <v>0.62639426966102685</v>
      </c>
      <c r="AQ70">
        <v>0</v>
      </c>
      <c r="AR70">
        <v>1</v>
      </c>
      <c r="AS70">
        <v>37</v>
      </c>
      <c r="AT70">
        <v>27</v>
      </c>
      <c r="AU70">
        <v>0.31481481481481477</v>
      </c>
      <c r="AV70">
        <v>0.71875</v>
      </c>
      <c r="AW70">
        <v>0</v>
      </c>
    </row>
    <row r="71" spans="1:49" x14ac:dyDescent="0.45">
      <c r="A71">
        <v>56</v>
      </c>
      <c r="B71">
        <v>1.4039999999999999</v>
      </c>
      <c r="C71">
        <v>69</v>
      </c>
      <c r="D71">
        <v>1</v>
      </c>
      <c r="E71">
        <v>34</v>
      </c>
      <c r="F71">
        <v>8</v>
      </c>
      <c r="G71">
        <v>0</v>
      </c>
      <c r="H71">
        <v>181</v>
      </c>
      <c r="I71">
        <v>1</v>
      </c>
      <c r="J71">
        <v>0</v>
      </c>
      <c r="K71">
        <v>1</v>
      </c>
      <c r="L71">
        <v>1</v>
      </c>
      <c r="M71">
        <v>0.75638883583031791</v>
      </c>
      <c r="N71">
        <v>0.75638883583031791</v>
      </c>
      <c r="O71">
        <v>0.24361116416968209</v>
      </c>
      <c r="P71">
        <v>-0.27919970191765525</v>
      </c>
      <c r="Q71">
        <v>100</v>
      </c>
      <c r="R71">
        <v>0.32207133769003937</v>
      </c>
      <c r="AP71">
        <v>0.634117496959964</v>
      </c>
      <c r="AQ71">
        <v>0</v>
      </c>
      <c r="AR71">
        <v>1</v>
      </c>
      <c r="AS71">
        <v>37</v>
      </c>
      <c r="AT71">
        <v>28</v>
      </c>
      <c r="AU71">
        <v>0.31481481481481477</v>
      </c>
      <c r="AV71">
        <v>0.70833333333333326</v>
      </c>
      <c r="AW71">
        <v>0</v>
      </c>
    </row>
    <row r="72" spans="1:49" x14ac:dyDescent="0.45">
      <c r="A72">
        <v>56</v>
      </c>
      <c r="B72">
        <v>1.56</v>
      </c>
      <c r="C72">
        <v>115</v>
      </c>
      <c r="D72">
        <v>5</v>
      </c>
      <c r="E72">
        <v>46</v>
      </c>
      <c r="F72">
        <v>1</v>
      </c>
      <c r="G72">
        <v>0</v>
      </c>
      <c r="H72">
        <v>166</v>
      </c>
      <c r="I72">
        <v>1</v>
      </c>
      <c r="J72">
        <v>0</v>
      </c>
      <c r="K72">
        <v>1</v>
      </c>
      <c r="L72">
        <v>1</v>
      </c>
      <c r="M72">
        <v>0.6707950607111417</v>
      </c>
      <c r="N72">
        <v>0.6707950607111417</v>
      </c>
      <c r="O72">
        <v>0.3292049392888583</v>
      </c>
      <c r="P72">
        <v>-0.39929161234113791</v>
      </c>
      <c r="Q72">
        <v>100</v>
      </c>
      <c r="R72">
        <v>0.49076828165647568</v>
      </c>
      <c r="AP72">
        <v>0.63857798990401005</v>
      </c>
      <c r="AQ72">
        <v>0</v>
      </c>
      <c r="AR72">
        <v>1</v>
      </c>
      <c r="AS72">
        <v>37</v>
      </c>
      <c r="AT72">
        <v>29</v>
      </c>
      <c r="AU72">
        <v>0.31481481481481477</v>
      </c>
      <c r="AV72">
        <v>0.69791666666666674</v>
      </c>
      <c r="AW72">
        <v>0</v>
      </c>
    </row>
    <row r="73" spans="1:49" x14ac:dyDescent="0.45">
      <c r="A73">
        <v>56</v>
      </c>
      <c r="B73">
        <v>1.9990000000000001</v>
      </c>
      <c r="C73">
        <v>75</v>
      </c>
      <c r="D73">
        <v>0</v>
      </c>
      <c r="E73">
        <v>49</v>
      </c>
      <c r="F73">
        <v>7</v>
      </c>
      <c r="G73">
        <v>0</v>
      </c>
      <c r="H73">
        <v>189</v>
      </c>
      <c r="I73">
        <v>0</v>
      </c>
      <c r="J73">
        <v>1</v>
      </c>
      <c r="K73">
        <v>1</v>
      </c>
      <c r="L73">
        <v>0</v>
      </c>
      <c r="M73">
        <v>0.42680596696038947</v>
      </c>
      <c r="N73">
        <v>0.42680596696038947</v>
      </c>
      <c r="O73">
        <v>0.57319403303961058</v>
      </c>
      <c r="P73">
        <v>-0.55653099299226438</v>
      </c>
      <c r="Q73">
        <v>100</v>
      </c>
      <c r="R73">
        <v>0.74460992675912063</v>
      </c>
      <c r="AP73">
        <v>0.65180921120323643</v>
      </c>
      <c r="AQ73">
        <v>0</v>
      </c>
      <c r="AR73">
        <v>1</v>
      </c>
      <c r="AS73">
        <v>37</v>
      </c>
      <c r="AT73">
        <v>30</v>
      </c>
      <c r="AU73">
        <v>0.31481481481481477</v>
      </c>
      <c r="AV73">
        <v>0.6875</v>
      </c>
      <c r="AW73">
        <v>0</v>
      </c>
    </row>
    <row r="74" spans="1:49" x14ac:dyDescent="0.45">
      <c r="A74">
        <v>56</v>
      </c>
      <c r="B74">
        <v>2.536</v>
      </c>
      <c r="C74">
        <v>146</v>
      </c>
      <c r="D74">
        <v>1</v>
      </c>
      <c r="E74">
        <v>36</v>
      </c>
      <c r="F74">
        <v>8</v>
      </c>
      <c r="G74">
        <v>0</v>
      </c>
      <c r="H74">
        <v>179</v>
      </c>
      <c r="I74">
        <v>1</v>
      </c>
      <c r="J74">
        <v>0</v>
      </c>
      <c r="K74">
        <v>1</v>
      </c>
      <c r="L74">
        <v>1</v>
      </c>
      <c r="M74">
        <v>0.83586345468670253</v>
      </c>
      <c r="N74">
        <v>0.83586345468670253</v>
      </c>
      <c r="O74">
        <v>0.16413654531329747</v>
      </c>
      <c r="P74">
        <v>-0.17929001095198316</v>
      </c>
      <c r="Q74">
        <v>100</v>
      </c>
      <c r="R74">
        <v>0.19636765358382482</v>
      </c>
      <c r="AP74">
        <v>0.6563108828798675</v>
      </c>
      <c r="AQ74">
        <v>0</v>
      </c>
      <c r="AR74">
        <v>1</v>
      </c>
      <c r="AS74">
        <v>37</v>
      </c>
      <c r="AT74">
        <v>31</v>
      </c>
      <c r="AU74">
        <v>0.31481481481481477</v>
      </c>
      <c r="AV74">
        <v>0.67708333333333326</v>
      </c>
      <c r="AW74">
        <v>0</v>
      </c>
    </row>
    <row r="75" spans="1:49" x14ac:dyDescent="0.45">
      <c r="A75">
        <v>57</v>
      </c>
      <c r="B75">
        <v>1.476</v>
      </c>
      <c r="C75">
        <v>171</v>
      </c>
      <c r="D75">
        <v>1</v>
      </c>
      <c r="E75">
        <v>28</v>
      </c>
      <c r="F75">
        <v>8</v>
      </c>
      <c r="G75">
        <v>1</v>
      </c>
      <c r="H75">
        <v>181</v>
      </c>
      <c r="I75">
        <v>1</v>
      </c>
      <c r="J75">
        <v>0</v>
      </c>
      <c r="K75">
        <v>1</v>
      </c>
      <c r="L75">
        <v>1</v>
      </c>
      <c r="M75">
        <v>0.56662594719153403</v>
      </c>
      <c r="N75">
        <v>0.56662594719153403</v>
      </c>
      <c r="O75">
        <v>0.43337405280846597</v>
      </c>
      <c r="P75">
        <v>-0.56805589808513457</v>
      </c>
      <c r="Q75">
        <v>100</v>
      </c>
      <c r="R75">
        <v>0.76483269951980248</v>
      </c>
      <c r="AP75">
        <v>0.66215011685271363</v>
      </c>
      <c r="AQ75">
        <v>0</v>
      </c>
      <c r="AR75">
        <v>1</v>
      </c>
      <c r="AS75">
        <v>37</v>
      </c>
      <c r="AT75">
        <v>32</v>
      </c>
      <c r="AU75">
        <v>0.31481481481481477</v>
      </c>
      <c r="AV75">
        <v>0.66666666666666674</v>
      </c>
      <c r="AW75">
        <v>0</v>
      </c>
    </row>
    <row r="76" spans="1:49" x14ac:dyDescent="0.45">
      <c r="A76">
        <v>58</v>
      </c>
      <c r="B76">
        <v>0.16700000000000001</v>
      </c>
      <c r="C76">
        <v>81</v>
      </c>
      <c r="D76">
        <v>1</v>
      </c>
      <c r="E76">
        <v>39</v>
      </c>
      <c r="F76">
        <v>10</v>
      </c>
      <c r="G76">
        <v>0</v>
      </c>
      <c r="H76">
        <v>188</v>
      </c>
      <c r="I76">
        <v>0</v>
      </c>
      <c r="J76">
        <v>1</v>
      </c>
      <c r="K76">
        <v>1</v>
      </c>
      <c r="L76">
        <v>0</v>
      </c>
      <c r="M76">
        <v>0.56074729607617813</v>
      </c>
      <c r="N76">
        <v>0.56074729607617813</v>
      </c>
      <c r="O76">
        <v>0.43925270392382187</v>
      </c>
      <c r="P76">
        <v>-0.82268039615966693</v>
      </c>
      <c r="Q76">
        <v>0</v>
      </c>
      <c r="R76">
        <v>1.2765938400994492</v>
      </c>
      <c r="AP76">
        <v>0.66275848483095356</v>
      </c>
      <c r="AQ76">
        <v>0</v>
      </c>
      <c r="AR76">
        <v>1</v>
      </c>
      <c r="AS76">
        <v>37</v>
      </c>
      <c r="AT76">
        <v>33</v>
      </c>
      <c r="AU76">
        <v>0.31481481481481477</v>
      </c>
      <c r="AV76">
        <v>0.65625</v>
      </c>
      <c r="AW76">
        <v>0</v>
      </c>
    </row>
    <row r="77" spans="1:49" x14ac:dyDescent="0.45">
      <c r="A77">
        <v>58</v>
      </c>
      <c r="B77">
        <v>0.40300000000000002</v>
      </c>
      <c r="C77">
        <v>157</v>
      </c>
      <c r="D77">
        <v>2</v>
      </c>
      <c r="E77">
        <v>35</v>
      </c>
      <c r="F77">
        <v>16</v>
      </c>
      <c r="G77">
        <v>1</v>
      </c>
      <c r="H77">
        <v>180</v>
      </c>
      <c r="I77">
        <v>0</v>
      </c>
      <c r="J77">
        <v>1</v>
      </c>
      <c r="K77">
        <v>1</v>
      </c>
      <c r="L77">
        <v>0</v>
      </c>
      <c r="M77">
        <v>0.54919004039450503</v>
      </c>
      <c r="N77">
        <v>0.54919004039450503</v>
      </c>
      <c r="O77">
        <v>0.45080995960549497</v>
      </c>
      <c r="P77">
        <v>-0.79670940388067524</v>
      </c>
      <c r="Q77">
        <v>0</v>
      </c>
      <c r="R77">
        <v>1.218229608048373</v>
      </c>
      <c r="AP77">
        <v>0.66370176840544848</v>
      </c>
      <c r="AQ77">
        <v>0</v>
      </c>
      <c r="AR77">
        <v>1</v>
      </c>
      <c r="AS77">
        <v>37</v>
      </c>
      <c r="AT77">
        <v>34</v>
      </c>
      <c r="AU77">
        <v>0.31481481481481477</v>
      </c>
      <c r="AV77">
        <v>0.64583333333333326</v>
      </c>
      <c r="AW77">
        <v>0</v>
      </c>
    </row>
    <row r="78" spans="1:49" x14ac:dyDescent="0.45">
      <c r="A78">
        <v>58</v>
      </c>
      <c r="B78">
        <v>0.44700000000000001</v>
      </c>
      <c r="C78">
        <v>20</v>
      </c>
      <c r="D78">
        <v>4</v>
      </c>
      <c r="E78">
        <v>43</v>
      </c>
      <c r="F78">
        <v>10</v>
      </c>
      <c r="G78">
        <v>0</v>
      </c>
      <c r="H78">
        <v>184</v>
      </c>
      <c r="I78">
        <v>1</v>
      </c>
      <c r="J78">
        <v>0</v>
      </c>
      <c r="K78">
        <v>1</v>
      </c>
      <c r="L78">
        <v>1</v>
      </c>
      <c r="M78">
        <v>0.75260227249776035</v>
      </c>
      <c r="N78">
        <v>0.75260227249776035</v>
      </c>
      <c r="O78">
        <v>0.24739772750223965</v>
      </c>
      <c r="P78">
        <v>-0.28421838129804677</v>
      </c>
      <c r="Q78">
        <v>100</v>
      </c>
      <c r="R78">
        <v>0.32872306733962975</v>
      </c>
      <c r="AP78">
        <v>0.6707950607111417</v>
      </c>
      <c r="AQ78">
        <v>0</v>
      </c>
      <c r="AR78">
        <v>1</v>
      </c>
      <c r="AS78">
        <v>37</v>
      </c>
      <c r="AT78">
        <v>35</v>
      </c>
      <c r="AU78">
        <v>0.31481481481481477</v>
      </c>
      <c r="AV78">
        <v>0.63541666666666674</v>
      </c>
      <c r="AW78">
        <v>0</v>
      </c>
    </row>
    <row r="79" spans="1:49" x14ac:dyDescent="0.45">
      <c r="A79">
        <v>58</v>
      </c>
      <c r="B79">
        <v>0.496</v>
      </c>
      <c r="C79">
        <v>100</v>
      </c>
      <c r="D79">
        <v>2</v>
      </c>
      <c r="E79">
        <v>42</v>
      </c>
      <c r="F79">
        <v>5</v>
      </c>
      <c r="G79">
        <v>0</v>
      </c>
      <c r="H79">
        <v>165</v>
      </c>
      <c r="I79">
        <v>0</v>
      </c>
      <c r="J79">
        <v>1</v>
      </c>
      <c r="K79">
        <v>1</v>
      </c>
      <c r="L79">
        <v>0</v>
      </c>
      <c r="M79">
        <v>0.45447657683503229</v>
      </c>
      <c r="N79">
        <v>0.45447657683503229</v>
      </c>
      <c r="O79">
        <v>0.54552342316496771</v>
      </c>
      <c r="P79">
        <v>-0.60600953573999272</v>
      </c>
      <c r="Q79">
        <v>100</v>
      </c>
      <c r="R79">
        <v>0.83310185692539429</v>
      </c>
      <c r="AP79">
        <v>0.67228644180414543</v>
      </c>
      <c r="AQ79">
        <v>0</v>
      </c>
      <c r="AR79">
        <v>1</v>
      </c>
      <c r="AS79">
        <v>37</v>
      </c>
      <c r="AT79">
        <v>36</v>
      </c>
      <c r="AU79">
        <v>0.31481481481481477</v>
      </c>
      <c r="AV79">
        <v>0.625</v>
      </c>
      <c r="AW79">
        <v>1.1574074074074056E-2</v>
      </c>
    </row>
    <row r="80" spans="1:49" x14ac:dyDescent="0.45">
      <c r="A80">
        <v>58</v>
      </c>
      <c r="B80">
        <v>0.86399999999999999</v>
      </c>
      <c r="C80">
        <v>129</v>
      </c>
      <c r="D80">
        <v>4</v>
      </c>
      <c r="E80">
        <v>61</v>
      </c>
      <c r="F80">
        <v>8</v>
      </c>
      <c r="G80">
        <v>0</v>
      </c>
      <c r="H80">
        <v>168</v>
      </c>
      <c r="I80">
        <v>1</v>
      </c>
      <c r="J80">
        <v>0</v>
      </c>
      <c r="K80">
        <v>1</v>
      </c>
      <c r="L80">
        <v>1</v>
      </c>
      <c r="M80">
        <v>0.34431245810603817</v>
      </c>
      <c r="N80">
        <v>0.34431245810603817</v>
      </c>
      <c r="O80">
        <v>0.65568754189396183</v>
      </c>
      <c r="P80">
        <v>-1.0662057254234494</v>
      </c>
      <c r="Q80">
        <v>0</v>
      </c>
      <c r="R80">
        <v>1.9043387088016119</v>
      </c>
      <c r="AP80">
        <v>0.67380353332062581</v>
      </c>
      <c r="AQ80">
        <v>1</v>
      </c>
      <c r="AR80">
        <v>0</v>
      </c>
      <c r="AS80">
        <v>38</v>
      </c>
      <c r="AT80">
        <v>36</v>
      </c>
      <c r="AU80">
        <v>0.29629629629629628</v>
      </c>
      <c r="AV80">
        <v>0.625</v>
      </c>
      <c r="AW80">
        <v>0</v>
      </c>
    </row>
    <row r="81" spans="1:49" x14ac:dyDescent="0.45">
      <c r="A81">
        <v>58</v>
      </c>
      <c r="B81">
        <v>1.3360000000000001</v>
      </c>
      <c r="C81">
        <v>150</v>
      </c>
      <c r="D81">
        <v>2</v>
      </c>
      <c r="E81">
        <v>38</v>
      </c>
      <c r="F81">
        <v>9</v>
      </c>
      <c r="G81">
        <v>1</v>
      </c>
      <c r="H81">
        <v>183</v>
      </c>
      <c r="I81">
        <v>0</v>
      </c>
      <c r="J81">
        <v>1</v>
      </c>
      <c r="K81">
        <v>1</v>
      </c>
      <c r="L81">
        <v>0</v>
      </c>
      <c r="M81">
        <v>0.44502055390082484</v>
      </c>
      <c r="N81">
        <v>0.44502055390082484</v>
      </c>
      <c r="O81">
        <v>0.55497944609917516</v>
      </c>
      <c r="P81">
        <v>-0.5888241999770204</v>
      </c>
      <c r="Q81">
        <v>100</v>
      </c>
      <c r="R81">
        <v>0.80186853230110333</v>
      </c>
      <c r="AP81">
        <v>0.6757733226241559</v>
      </c>
      <c r="AQ81">
        <v>0</v>
      </c>
      <c r="AR81">
        <v>1</v>
      </c>
      <c r="AS81">
        <v>38</v>
      </c>
      <c r="AT81">
        <v>37</v>
      </c>
      <c r="AU81">
        <v>0.29629629629629628</v>
      </c>
      <c r="AV81">
        <v>0.61458333333333326</v>
      </c>
      <c r="AW81">
        <v>1.1381172839506154E-2</v>
      </c>
    </row>
    <row r="82" spans="1:49" x14ac:dyDescent="0.45">
      <c r="A82">
        <v>58</v>
      </c>
      <c r="B82">
        <v>1.623</v>
      </c>
      <c r="C82">
        <v>209</v>
      </c>
      <c r="D82">
        <v>1</v>
      </c>
      <c r="E82">
        <v>45</v>
      </c>
      <c r="F82">
        <v>10</v>
      </c>
      <c r="G82">
        <v>1</v>
      </c>
      <c r="H82">
        <v>187</v>
      </c>
      <c r="I82">
        <v>0</v>
      </c>
      <c r="J82">
        <v>1</v>
      </c>
      <c r="K82">
        <v>1</v>
      </c>
      <c r="L82">
        <v>0</v>
      </c>
      <c r="M82">
        <v>0.28469555370828553</v>
      </c>
      <c r="N82">
        <v>0.28469555370828553</v>
      </c>
      <c r="O82">
        <v>0.71530444629171441</v>
      </c>
      <c r="P82">
        <v>-0.33504702790541191</v>
      </c>
      <c r="Q82">
        <v>100</v>
      </c>
      <c r="R82">
        <v>0.39800612897655807</v>
      </c>
      <c r="AP82">
        <v>0.67590043887433371</v>
      </c>
      <c r="AQ82">
        <v>1</v>
      </c>
      <c r="AR82">
        <v>0</v>
      </c>
      <c r="AS82">
        <v>39</v>
      </c>
      <c r="AT82">
        <v>37</v>
      </c>
      <c r="AU82">
        <v>0.27777777777777779</v>
      </c>
      <c r="AV82">
        <v>0.61458333333333326</v>
      </c>
      <c r="AW82">
        <v>1.1381172839506154E-2</v>
      </c>
    </row>
    <row r="83" spans="1:49" x14ac:dyDescent="0.45">
      <c r="A83">
        <v>59</v>
      </c>
      <c r="B83">
        <v>0.7</v>
      </c>
      <c r="C83">
        <v>214</v>
      </c>
      <c r="D83">
        <v>2</v>
      </c>
      <c r="E83">
        <v>41</v>
      </c>
      <c r="F83">
        <v>4</v>
      </c>
      <c r="G83">
        <v>0</v>
      </c>
      <c r="H83">
        <v>182</v>
      </c>
      <c r="I83">
        <v>1</v>
      </c>
      <c r="J83">
        <v>0</v>
      </c>
      <c r="K83">
        <v>1</v>
      </c>
      <c r="L83">
        <v>1</v>
      </c>
      <c r="M83">
        <v>0.52441158582144465</v>
      </c>
      <c r="N83">
        <v>0.52441158582144465</v>
      </c>
      <c r="O83">
        <v>0.47558841417855535</v>
      </c>
      <c r="P83">
        <v>-0.64547843385563386</v>
      </c>
      <c r="Q83">
        <v>100</v>
      </c>
      <c r="R83">
        <v>0.90689913616913698</v>
      </c>
      <c r="AP83">
        <v>0.67614201632774584</v>
      </c>
      <c r="AQ83">
        <v>1</v>
      </c>
      <c r="AR83">
        <v>0</v>
      </c>
      <c r="AS83">
        <v>40</v>
      </c>
      <c r="AT83">
        <v>37</v>
      </c>
      <c r="AU83">
        <v>0.2592592592592593</v>
      </c>
      <c r="AV83">
        <v>0.61458333333333326</v>
      </c>
      <c r="AW83">
        <v>0</v>
      </c>
    </row>
    <row r="84" spans="1:49" x14ac:dyDescent="0.45">
      <c r="A84">
        <v>59</v>
      </c>
      <c r="B84">
        <v>1.159</v>
      </c>
      <c r="C84">
        <v>196</v>
      </c>
      <c r="D84">
        <v>1</v>
      </c>
      <c r="E84">
        <v>43</v>
      </c>
      <c r="F84">
        <v>15</v>
      </c>
      <c r="G84">
        <v>0</v>
      </c>
      <c r="H84">
        <v>184</v>
      </c>
      <c r="I84">
        <v>1</v>
      </c>
      <c r="J84">
        <v>0</v>
      </c>
      <c r="K84">
        <v>1</v>
      </c>
      <c r="L84">
        <v>1</v>
      </c>
      <c r="M84">
        <v>0.73394864905282731</v>
      </c>
      <c r="N84">
        <v>0.73394864905282731</v>
      </c>
      <c r="O84">
        <v>0.26605135094717269</v>
      </c>
      <c r="P84">
        <v>-0.30931621323345709</v>
      </c>
      <c r="Q84">
        <v>100</v>
      </c>
      <c r="R84">
        <v>0.36249314075380656</v>
      </c>
      <c r="AP84">
        <v>0.68763654148001907</v>
      </c>
      <c r="AQ84">
        <v>0</v>
      </c>
      <c r="AR84">
        <v>1</v>
      </c>
      <c r="AS84">
        <v>40</v>
      </c>
      <c r="AT84">
        <v>38</v>
      </c>
      <c r="AU84">
        <v>0.2592592592592593</v>
      </c>
      <c r="AV84">
        <v>0.60416666666666674</v>
      </c>
      <c r="AW84">
        <v>0</v>
      </c>
    </row>
    <row r="85" spans="1:49" x14ac:dyDescent="0.45">
      <c r="A85">
        <v>60</v>
      </c>
      <c r="B85">
        <v>3.2000000000000001E-2</v>
      </c>
      <c r="C85">
        <v>102</v>
      </c>
      <c r="D85">
        <v>5</v>
      </c>
      <c r="E85">
        <v>35</v>
      </c>
      <c r="F85">
        <v>8</v>
      </c>
      <c r="G85">
        <v>0</v>
      </c>
      <c r="H85">
        <v>185</v>
      </c>
      <c r="I85">
        <v>1</v>
      </c>
      <c r="J85">
        <v>0</v>
      </c>
      <c r="K85">
        <v>1</v>
      </c>
      <c r="L85">
        <v>1</v>
      </c>
      <c r="M85">
        <v>0.86117431727931804</v>
      </c>
      <c r="N85">
        <v>0.86117431727931804</v>
      </c>
      <c r="O85">
        <v>0.13882568272068196</v>
      </c>
      <c r="P85">
        <v>-0.14945833595319805</v>
      </c>
      <c r="Q85">
        <v>100</v>
      </c>
      <c r="R85">
        <v>0.16120508930093241</v>
      </c>
      <c r="AP85">
        <v>0.69251914245207657</v>
      </c>
      <c r="AQ85">
        <v>0</v>
      </c>
      <c r="AR85">
        <v>1</v>
      </c>
      <c r="AS85">
        <v>40</v>
      </c>
      <c r="AT85">
        <v>39</v>
      </c>
      <c r="AU85">
        <v>0.2592592592592593</v>
      </c>
      <c r="AV85">
        <v>0.59375</v>
      </c>
      <c r="AW85">
        <v>1.0995370370370419E-2</v>
      </c>
    </row>
    <row r="86" spans="1:49" x14ac:dyDescent="0.45">
      <c r="A86">
        <v>60</v>
      </c>
      <c r="B86">
        <v>0.71199999999999997</v>
      </c>
      <c r="C86">
        <v>171</v>
      </c>
      <c r="D86">
        <v>3</v>
      </c>
      <c r="E86">
        <v>33</v>
      </c>
      <c r="F86">
        <v>12</v>
      </c>
      <c r="G86">
        <v>1</v>
      </c>
      <c r="H86">
        <v>178</v>
      </c>
      <c r="I86">
        <v>1</v>
      </c>
      <c r="J86">
        <v>0</v>
      </c>
      <c r="K86">
        <v>1</v>
      </c>
      <c r="L86">
        <v>1</v>
      </c>
      <c r="M86">
        <v>0.63857798990401005</v>
      </c>
      <c r="N86">
        <v>0.63857798990401005</v>
      </c>
      <c r="O86">
        <v>0.36142201009598995</v>
      </c>
      <c r="P86">
        <v>-0.44851146546515808</v>
      </c>
      <c r="Q86">
        <v>100</v>
      </c>
      <c r="R86">
        <v>0.56597943526102157</v>
      </c>
      <c r="AP86">
        <v>0.69393480836454613</v>
      </c>
      <c r="AQ86">
        <v>1</v>
      </c>
      <c r="AR86">
        <v>0</v>
      </c>
      <c r="AS86">
        <v>41</v>
      </c>
      <c r="AT86">
        <v>39</v>
      </c>
      <c r="AU86">
        <v>0.2407407407407407</v>
      </c>
      <c r="AV86">
        <v>0.59375</v>
      </c>
      <c r="AW86">
        <v>0</v>
      </c>
    </row>
    <row r="87" spans="1:49" x14ac:dyDescent="0.45">
      <c r="A87">
        <v>60</v>
      </c>
      <c r="B87">
        <v>0.81299999999999994</v>
      </c>
      <c r="C87">
        <v>101</v>
      </c>
      <c r="D87">
        <v>3</v>
      </c>
      <c r="E87">
        <v>44</v>
      </c>
      <c r="F87">
        <v>8</v>
      </c>
      <c r="G87">
        <v>0</v>
      </c>
      <c r="H87">
        <v>177</v>
      </c>
      <c r="I87">
        <v>1</v>
      </c>
      <c r="J87">
        <v>0</v>
      </c>
      <c r="K87">
        <v>1</v>
      </c>
      <c r="L87">
        <v>1</v>
      </c>
      <c r="M87">
        <v>0.66370176840544848</v>
      </c>
      <c r="N87">
        <v>0.66370176840544848</v>
      </c>
      <c r="O87">
        <v>0.33629823159455152</v>
      </c>
      <c r="P87">
        <v>-0.40992237436876527</v>
      </c>
      <c r="Q87">
        <v>100</v>
      </c>
      <c r="R87">
        <v>0.50670082197085609</v>
      </c>
      <c r="AP87">
        <v>0.70007230897798889</v>
      </c>
      <c r="AQ87">
        <v>0</v>
      </c>
      <c r="AR87">
        <v>1</v>
      </c>
      <c r="AS87">
        <v>41</v>
      </c>
      <c r="AT87">
        <v>40</v>
      </c>
      <c r="AU87">
        <v>0.2407407407407407</v>
      </c>
      <c r="AV87">
        <v>0.58333333333333326</v>
      </c>
      <c r="AW87">
        <v>0</v>
      </c>
    </row>
    <row r="88" spans="1:49" x14ac:dyDescent="0.45">
      <c r="A88">
        <v>60</v>
      </c>
      <c r="B88">
        <v>0.93700000000000006</v>
      </c>
      <c r="C88">
        <v>211</v>
      </c>
      <c r="D88">
        <v>3</v>
      </c>
      <c r="E88">
        <v>59</v>
      </c>
      <c r="F88">
        <v>15</v>
      </c>
      <c r="G88">
        <v>0</v>
      </c>
      <c r="H88">
        <v>171</v>
      </c>
      <c r="I88">
        <v>1</v>
      </c>
      <c r="J88">
        <v>0</v>
      </c>
      <c r="K88">
        <v>1</v>
      </c>
      <c r="L88">
        <v>1</v>
      </c>
      <c r="M88">
        <v>0.51372541631918278</v>
      </c>
      <c r="N88">
        <v>0.51372541631918278</v>
      </c>
      <c r="O88">
        <v>0.48627458368081722</v>
      </c>
      <c r="P88">
        <v>-0.6660663657634559</v>
      </c>
      <c r="Q88">
        <v>100</v>
      </c>
      <c r="R88">
        <v>0.94656516542426616</v>
      </c>
      <c r="AP88">
        <v>0.70574907092309014</v>
      </c>
      <c r="AQ88">
        <v>0</v>
      </c>
      <c r="AR88">
        <v>1</v>
      </c>
      <c r="AS88">
        <v>41</v>
      </c>
      <c r="AT88">
        <v>41</v>
      </c>
      <c r="AU88">
        <v>0.2407407407407407</v>
      </c>
      <c r="AV88">
        <v>0.57291666666666674</v>
      </c>
      <c r="AW88">
        <v>0</v>
      </c>
    </row>
    <row r="89" spans="1:49" x14ac:dyDescent="0.45">
      <c r="A89">
        <v>60</v>
      </c>
      <c r="B89">
        <v>1.0720000000000001</v>
      </c>
      <c r="C89">
        <v>178</v>
      </c>
      <c r="D89">
        <v>2</v>
      </c>
      <c r="E89">
        <v>38</v>
      </c>
      <c r="F89">
        <v>13</v>
      </c>
      <c r="G89">
        <v>1</v>
      </c>
      <c r="H89">
        <v>183</v>
      </c>
      <c r="I89">
        <v>1</v>
      </c>
      <c r="J89">
        <v>0</v>
      </c>
      <c r="K89">
        <v>1</v>
      </c>
      <c r="L89">
        <v>1</v>
      </c>
      <c r="M89">
        <v>0.52745477567448984</v>
      </c>
      <c r="N89">
        <v>0.52745477567448984</v>
      </c>
      <c r="O89">
        <v>0.47254522432551016</v>
      </c>
      <c r="P89">
        <v>-0.63969215062572915</v>
      </c>
      <c r="Q89">
        <v>100</v>
      </c>
      <c r="R89">
        <v>0.8958971387096395</v>
      </c>
      <c r="AP89">
        <v>0.70932056712290936</v>
      </c>
      <c r="AQ89">
        <v>0</v>
      </c>
      <c r="AR89">
        <v>1</v>
      </c>
      <c r="AS89">
        <v>41</v>
      </c>
      <c r="AT89">
        <v>42</v>
      </c>
      <c r="AU89">
        <v>0.2407407407407407</v>
      </c>
      <c r="AV89">
        <v>0.5625</v>
      </c>
      <c r="AW89">
        <v>0</v>
      </c>
    </row>
    <row r="90" spans="1:49" x14ac:dyDescent="0.45">
      <c r="A90">
        <v>60</v>
      </c>
      <c r="B90">
        <v>1.8</v>
      </c>
      <c r="C90">
        <v>212</v>
      </c>
      <c r="D90">
        <v>2</v>
      </c>
      <c r="E90">
        <v>39</v>
      </c>
      <c r="F90">
        <v>9</v>
      </c>
      <c r="G90">
        <v>0</v>
      </c>
      <c r="H90">
        <v>171</v>
      </c>
      <c r="I90">
        <v>1</v>
      </c>
      <c r="J90">
        <v>0</v>
      </c>
      <c r="K90">
        <v>1</v>
      </c>
      <c r="L90">
        <v>1</v>
      </c>
      <c r="M90">
        <v>0.80848824338068614</v>
      </c>
      <c r="N90">
        <v>0.80848824338068614</v>
      </c>
      <c r="O90">
        <v>0.19151175661931386</v>
      </c>
      <c r="P90">
        <v>-0.21258914134381632</v>
      </c>
      <c r="Q90">
        <v>100</v>
      </c>
      <c r="R90">
        <v>0.23687636547256297</v>
      </c>
      <c r="AP90">
        <v>0.70949574388121373</v>
      </c>
      <c r="AQ90">
        <v>0</v>
      </c>
      <c r="AR90">
        <v>1</v>
      </c>
      <c r="AS90">
        <v>41</v>
      </c>
      <c r="AT90">
        <v>43</v>
      </c>
      <c r="AU90">
        <v>0.2407407407407407</v>
      </c>
      <c r="AV90">
        <v>0.55208333333333326</v>
      </c>
      <c r="AW90">
        <v>1.0223765432098748E-2</v>
      </c>
    </row>
    <row r="91" spans="1:49" x14ac:dyDescent="0.45">
      <c r="A91">
        <v>61</v>
      </c>
      <c r="B91">
        <v>0.66200000000000003</v>
      </c>
      <c r="C91">
        <v>124</v>
      </c>
      <c r="D91">
        <v>2</v>
      </c>
      <c r="E91">
        <v>52</v>
      </c>
      <c r="F91">
        <v>15</v>
      </c>
      <c r="G91">
        <v>0</v>
      </c>
      <c r="H91">
        <v>191</v>
      </c>
      <c r="I91">
        <v>1</v>
      </c>
      <c r="J91">
        <v>0</v>
      </c>
      <c r="K91">
        <v>1</v>
      </c>
      <c r="L91">
        <v>1</v>
      </c>
      <c r="M91">
        <v>0.59157456652235063</v>
      </c>
      <c r="N91">
        <v>0.59157456652235063</v>
      </c>
      <c r="O91">
        <v>0.40842543347764937</v>
      </c>
      <c r="P91">
        <v>-0.5249675400730961</v>
      </c>
      <c r="Q91">
        <v>100</v>
      </c>
      <c r="R91">
        <v>0.6904039770990027</v>
      </c>
      <c r="AP91">
        <v>0.71028901964077729</v>
      </c>
      <c r="AQ91">
        <v>1</v>
      </c>
      <c r="AR91">
        <v>0</v>
      </c>
      <c r="AS91">
        <v>42</v>
      </c>
      <c r="AT91">
        <v>43</v>
      </c>
      <c r="AU91">
        <v>0.22222222222222221</v>
      </c>
      <c r="AV91">
        <v>0.55208333333333326</v>
      </c>
      <c r="AW91">
        <v>0</v>
      </c>
    </row>
    <row r="92" spans="1:49" x14ac:dyDescent="0.45">
      <c r="A92">
        <v>61</v>
      </c>
      <c r="B92">
        <v>0.96</v>
      </c>
      <c r="C92">
        <v>213</v>
      </c>
      <c r="D92">
        <v>2</v>
      </c>
      <c r="E92">
        <v>30</v>
      </c>
      <c r="F92">
        <v>10</v>
      </c>
      <c r="G92">
        <v>1</v>
      </c>
      <c r="H92">
        <v>173</v>
      </c>
      <c r="I92">
        <v>1</v>
      </c>
      <c r="J92">
        <v>0</v>
      </c>
      <c r="K92">
        <v>1</v>
      </c>
      <c r="L92">
        <v>1</v>
      </c>
      <c r="M92">
        <v>0.60265166685407512</v>
      </c>
      <c r="N92">
        <v>0.60265166685407512</v>
      </c>
      <c r="O92">
        <v>0.39734833314592488</v>
      </c>
      <c r="P92">
        <v>-0.50641591607742864</v>
      </c>
      <c r="Q92">
        <v>100</v>
      </c>
      <c r="R92">
        <v>0.65933333466102906</v>
      </c>
      <c r="AP92">
        <v>0.71210907996780992</v>
      </c>
      <c r="AQ92">
        <v>0</v>
      </c>
      <c r="AR92">
        <v>1</v>
      </c>
      <c r="AS92">
        <v>42</v>
      </c>
      <c r="AT92">
        <v>44</v>
      </c>
      <c r="AU92">
        <v>0.22222222222222221</v>
      </c>
      <c r="AV92">
        <v>0.54166666666666674</v>
      </c>
      <c r="AW92">
        <v>0</v>
      </c>
    </row>
    <row r="93" spans="1:49" x14ac:dyDescent="0.45">
      <c r="A93">
        <v>62</v>
      </c>
      <c r="B93">
        <v>0.42399999999999999</v>
      </c>
      <c r="C93">
        <v>123</v>
      </c>
      <c r="D93">
        <v>2</v>
      </c>
      <c r="E93">
        <v>49</v>
      </c>
      <c r="F93">
        <v>12</v>
      </c>
      <c r="G93">
        <v>1</v>
      </c>
      <c r="H93">
        <v>162</v>
      </c>
      <c r="I93">
        <v>0</v>
      </c>
      <c r="J93">
        <v>1</v>
      </c>
      <c r="K93">
        <v>1</v>
      </c>
      <c r="L93">
        <v>0</v>
      </c>
      <c r="M93">
        <v>0.18068821261058357</v>
      </c>
      <c r="N93">
        <v>0.18068821261058357</v>
      </c>
      <c r="O93">
        <v>0.81931178738941646</v>
      </c>
      <c r="P93">
        <v>-0.19929057479100928</v>
      </c>
      <c r="Q93">
        <v>100</v>
      </c>
      <c r="R93">
        <v>0.22053657153684156</v>
      </c>
      <c r="AP93">
        <v>0.71651561859950197</v>
      </c>
      <c r="AQ93">
        <v>0</v>
      </c>
      <c r="AR93">
        <v>1</v>
      </c>
      <c r="AS93">
        <v>42</v>
      </c>
      <c r="AT93">
        <v>45</v>
      </c>
      <c r="AU93">
        <v>0.22222222222222221</v>
      </c>
      <c r="AV93">
        <v>0.53125</v>
      </c>
      <c r="AW93">
        <v>0</v>
      </c>
    </row>
    <row r="94" spans="1:49" x14ac:dyDescent="0.45">
      <c r="A94">
        <v>62</v>
      </c>
      <c r="B94">
        <v>0.58799999999999997</v>
      </c>
      <c r="C94">
        <v>136</v>
      </c>
      <c r="D94">
        <v>4</v>
      </c>
      <c r="E94">
        <v>41</v>
      </c>
      <c r="F94">
        <v>10</v>
      </c>
      <c r="G94">
        <v>1</v>
      </c>
      <c r="H94">
        <v>167</v>
      </c>
      <c r="I94">
        <v>1</v>
      </c>
      <c r="J94">
        <v>0</v>
      </c>
      <c r="K94">
        <v>1</v>
      </c>
      <c r="L94">
        <v>1</v>
      </c>
      <c r="M94">
        <v>0.4721594050198904</v>
      </c>
      <c r="N94">
        <v>0.4721594050198904</v>
      </c>
      <c r="O94">
        <v>0.5278405949801096</v>
      </c>
      <c r="P94">
        <v>-0.75043862791222071</v>
      </c>
      <c r="Q94">
        <v>0</v>
      </c>
      <c r="R94">
        <v>1.1179287955894335</v>
      </c>
      <c r="AP94">
        <v>0.71674501107348698</v>
      </c>
      <c r="AQ94">
        <v>0</v>
      </c>
      <c r="AR94">
        <v>1</v>
      </c>
      <c r="AS94">
        <v>42</v>
      </c>
      <c r="AT94">
        <v>46</v>
      </c>
      <c r="AU94">
        <v>0.22222222222222221</v>
      </c>
      <c r="AV94">
        <v>0.52083333333333326</v>
      </c>
      <c r="AW94">
        <v>0</v>
      </c>
    </row>
    <row r="95" spans="1:49" x14ac:dyDescent="0.45">
      <c r="A95">
        <v>62</v>
      </c>
      <c r="B95">
        <v>0.73399999999999999</v>
      </c>
      <c r="C95">
        <v>152</v>
      </c>
      <c r="D95">
        <v>3</v>
      </c>
      <c r="E95">
        <v>44</v>
      </c>
      <c r="F95">
        <v>5</v>
      </c>
      <c r="G95">
        <v>0</v>
      </c>
      <c r="H95">
        <v>169</v>
      </c>
      <c r="I95">
        <v>1</v>
      </c>
      <c r="J95">
        <v>0</v>
      </c>
      <c r="K95">
        <v>1</v>
      </c>
      <c r="L95">
        <v>1</v>
      </c>
      <c r="M95">
        <v>0.57856715417458249</v>
      </c>
      <c r="N95">
        <v>0.57856715417458249</v>
      </c>
      <c r="O95">
        <v>0.42143284582541751</v>
      </c>
      <c r="P95">
        <v>-0.54720065581055644</v>
      </c>
      <c r="Q95">
        <v>100</v>
      </c>
      <c r="R95">
        <v>0.72840783093996775</v>
      </c>
      <c r="AP95">
        <v>0.71708154833731341</v>
      </c>
      <c r="AQ95">
        <v>0</v>
      </c>
      <c r="AR95">
        <v>1</v>
      </c>
      <c r="AS95">
        <v>42</v>
      </c>
      <c r="AT95">
        <v>47</v>
      </c>
      <c r="AU95">
        <v>0.22222222222222221</v>
      </c>
      <c r="AV95">
        <v>0.51041666666666674</v>
      </c>
      <c r="AW95">
        <v>0</v>
      </c>
    </row>
    <row r="96" spans="1:49" x14ac:dyDescent="0.45">
      <c r="A96">
        <v>62</v>
      </c>
      <c r="B96">
        <v>0.879</v>
      </c>
      <c r="C96">
        <v>118</v>
      </c>
      <c r="D96">
        <v>3</v>
      </c>
      <c r="E96">
        <v>31</v>
      </c>
      <c r="F96">
        <v>10</v>
      </c>
      <c r="G96">
        <v>1</v>
      </c>
      <c r="H96">
        <v>180</v>
      </c>
      <c r="I96">
        <v>0</v>
      </c>
      <c r="J96">
        <v>1</v>
      </c>
      <c r="K96">
        <v>1</v>
      </c>
      <c r="L96">
        <v>0</v>
      </c>
      <c r="M96">
        <v>0.67614201632774584</v>
      </c>
      <c r="N96">
        <v>0.67614201632774584</v>
      </c>
      <c r="O96">
        <v>0.32385798367225416</v>
      </c>
      <c r="P96">
        <v>-1.1274501812801909</v>
      </c>
      <c r="Q96">
        <v>0</v>
      </c>
      <c r="R96">
        <v>2.0877731920050637</v>
      </c>
      <c r="AP96">
        <v>0.71894397317247327</v>
      </c>
      <c r="AQ96">
        <v>0</v>
      </c>
      <c r="AR96">
        <v>1</v>
      </c>
      <c r="AS96">
        <v>42</v>
      </c>
      <c r="AT96">
        <v>48</v>
      </c>
      <c r="AU96">
        <v>0.22222222222222221</v>
      </c>
      <c r="AV96">
        <v>0.5</v>
      </c>
      <c r="AW96">
        <v>0</v>
      </c>
    </row>
    <row r="97" spans="1:49" x14ac:dyDescent="0.45">
      <c r="A97">
        <v>62</v>
      </c>
      <c r="B97">
        <v>1.1519999999999999</v>
      </c>
      <c r="C97">
        <v>106</v>
      </c>
      <c r="D97">
        <v>2</v>
      </c>
      <c r="E97">
        <v>42</v>
      </c>
      <c r="F97">
        <v>8</v>
      </c>
      <c r="G97">
        <v>0</v>
      </c>
      <c r="H97">
        <v>178</v>
      </c>
      <c r="I97">
        <v>1</v>
      </c>
      <c r="J97">
        <v>0</v>
      </c>
      <c r="K97">
        <v>1</v>
      </c>
      <c r="L97">
        <v>1</v>
      </c>
      <c r="M97">
        <v>0.68763654148001907</v>
      </c>
      <c r="N97">
        <v>0.68763654148001907</v>
      </c>
      <c r="O97">
        <v>0.31236345851998093</v>
      </c>
      <c r="P97">
        <v>-0.37449486337181087</v>
      </c>
      <c r="Q97">
        <v>100</v>
      </c>
      <c r="R97">
        <v>0.45425663075972145</v>
      </c>
      <c r="AP97">
        <v>0.72256047440205429</v>
      </c>
      <c r="AQ97">
        <v>0</v>
      </c>
      <c r="AR97">
        <v>1</v>
      </c>
      <c r="AS97">
        <v>42</v>
      </c>
      <c r="AT97">
        <v>49</v>
      </c>
      <c r="AU97">
        <v>0.22222222222222221</v>
      </c>
      <c r="AV97">
        <v>0.48958333333333337</v>
      </c>
      <c r="AW97">
        <v>0</v>
      </c>
    </row>
    <row r="98" spans="1:49" x14ac:dyDescent="0.45">
      <c r="A98">
        <v>62</v>
      </c>
      <c r="B98">
        <v>2.0190000000000001</v>
      </c>
      <c r="C98">
        <v>238</v>
      </c>
      <c r="D98">
        <v>0</v>
      </c>
      <c r="E98">
        <v>32</v>
      </c>
      <c r="F98">
        <v>15</v>
      </c>
      <c r="G98">
        <v>1</v>
      </c>
      <c r="H98">
        <v>192</v>
      </c>
      <c r="I98">
        <v>1</v>
      </c>
      <c r="J98">
        <v>0</v>
      </c>
      <c r="K98">
        <v>1</v>
      </c>
      <c r="L98">
        <v>1</v>
      </c>
      <c r="M98">
        <v>0.70574907092309014</v>
      </c>
      <c r="N98">
        <v>0.70574907092309014</v>
      </c>
      <c r="O98">
        <v>0.29425092907690986</v>
      </c>
      <c r="P98">
        <v>-0.34849552828852615</v>
      </c>
      <c r="Q98">
        <v>100</v>
      </c>
      <c r="R98">
        <v>0.41693420678831644</v>
      </c>
      <c r="AP98">
        <v>0.72959688367077002</v>
      </c>
      <c r="AQ98">
        <v>0</v>
      </c>
      <c r="AR98">
        <v>1</v>
      </c>
      <c r="AS98">
        <v>42</v>
      </c>
      <c r="AT98">
        <v>50</v>
      </c>
      <c r="AU98">
        <v>0.22222222222222221</v>
      </c>
      <c r="AV98">
        <v>0.47916666666666663</v>
      </c>
      <c r="AW98">
        <v>0</v>
      </c>
    </row>
    <row r="99" spans="1:49" x14ac:dyDescent="0.45">
      <c r="A99">
        <v>63</v>
      </c>
      <c r="B99">
        <v>0.61199999999999999</v>
      </c>
      <c r="C99">
        <v>148</v>
      </c>
      <c r="D99">
        <v>3</v>
      </c>
      <c r="E99">
        <v>35</v>
      </c>
      <c r="F99">
        <v>10</v>
      </c>
      <c r="G99">
        <v>0</v>
      </c>
      <c r="H99">
        <v>185</v>
      </c>
      <c r="I99">
        <v>1</v>
      </c>
      <c r="J99">
        <v>0</v>
      </c>
      <c r="K99">
        <v>1</v>
      </c>
      <c r="L99">
        <v>1</v>
      </c>
      <c r="M99">
        <v>0.85454608422333522</v>
      </c>
      <c r="N99">
        <v>0.85454608422333522</v>
      </c>
      <c r="O99">
        <v>0.14545391577666478</v>
      </c>
      <c r="P99">
        <v>-0.15718484666558941</v>
      </c>
      <c r="Q99">
        <v>100</v>
      </c>
      <c r="R99">
        <v>0.17021190367850361</v>
      </c>
      <c r="AP99">
        <v>0.73293353164568797</v>
      </c>
      <c r="AQ99">
        <v>0</v>
      </c>
      <c r="AR99">
        <v>1</v>
      </c>
      <c r="AS99">
        <v>42</v>
      </c>
      <c r="AT99">
        <v>51</v>
      </c>
      <c r="AU99">
        <v>0.22222222222222221</v>
      </c>
      <c r="AV99">
        <v>0.46875</v>
      </c>
      <c r="AW99">
        <v>0</v>
      </c>
    </row>
    <row r="100" spans="1:49" x14ac:dyDescent="0.45">
      <c r="A100">
        <v>64</v>
      </c>
      <c r="B100">
        <v>1.5389999999999999</v>
      </c>
      <c r="C100">
        <v>115</v>
      </c>
      <c r="D100">
        <v>4</v>
      </c>
      <c r="E100">
        <v>36</v>
      </c>
      <c r="F100">
        <v>8</v>
      </c>
      <c r="G100">
        <v>1</v>
      </c>
      <c r="H100">
        <v>183</v>
      </c>
      <c r="I100">
        <v>1</v>
      </c>
      <c r="J100">
        <v>0</v>
      </c>
      <c r="K100">
        <v>1</v>
      </c>
      <c r="L100">
        <v>1</v>
      </c>
      <c r="M100">
        <v>0.71708154833731341</v>
      </c>
      <c r="N100">
        <v>0.71708154833731341</v>
      </c>
      <c r="O100">
        <v>0.28291845166268659</v>
      </c>
      <c r="P100">
        <v>-0.33256570937248114</v>
      </c>
      <c r="Q100">
        <v>100</v>
      </c>
      <c r="R100">
        <v>0.39454153062324016</v>
      </c>
      <c r="AP100">
        <v>0.73394864905282731</v>
      </c>
      <c r="AQ100">
        <v>0</v>
      </c>
      <c r="AR100">
        <v>1</v>
      </c>
      <c r="AS100">
        <v>42</v>
      </c>
      <c r="AT100">
        <v>52</v>
      </c>
      <c r="AU100">
        <v>0.22222222222222221</v>
      </c>
      <c r="AV100">
        <v>0.45833333333333337</v>
      </c>
      <c r="AW100">
        <v>0</v>
      </c>
    </row>
    <row r="101" spans="1:49" x14ac:dyDescent="0.45">
      <c r="A101">
        <v>65</v>
      </c>
      <c r="B101">
        <v>0.159</v>
      </c>
      <c r="C101">
        <v>144</v>
      </c>
      <c r="D101">
        <v>2</v>
      </c>
      <c r="E101">
        <v>47</v>
      </c>
      <c r="F101">
        <v>14</v>
      </c>
      <c r="G101">
        <v>1</v>
      </c>
      <c r="H101">
        <v>174</v>
      </c>
      <c r="I101">
        <v>0</v>
      </c>
      <c r="J101">
        <v>1</v>
      </c>
      <c r="K101">
        <v>1</v>
      </c>
      <c r="L101">
        <v>0</v>
      </c>
      <c r="M101">
        <v>0.25444177621902214</v>
      </c>
      <c r="N101">
        <v>0.25444177621902214</v>
      </c>
      <c r="O101">
        <v>0.74555822378097791</v>
      </c>
      <c r="P101">
        <v>-0.29362204751718485</v>
      </c>
      <c r="Q101">
        <v>100</v>
      </c>
      <c r="R101">
        <v>0.34127686893273312</v>
      </c>
      <c r="AP101">
        <v>0.74057939606377743</v>
      </c>
      <c r="AQ101">
        <v>0</v>
      </c>
      <c r="AR101">
        <v>1</v>
      </c>
      <c r="AS101">
        <v>42</v>
      </c>
      <c r="AT101">
        <v>53</v>
      </c>
      <c r="AU101">
        <v>0.22222222222222221</v>
      </c>
      <c r="AV101">
        <v>0.44791666666666663</v>
      </c>
      <c r="AW101">
        <v>0</v>
      </c>
    </row>
    <row r="102" spans="1:49" x14ac:dyDescent="0.45">
      <c r="A102">
        <v>65</v>
      </c>
      <c r="B102">
        <v>0.27500000000000002</v>
      </c>
      <c r="C102">
        <v>139</v>
      </c>
      <c r="D102">
        <v>1</v>
      </c>
      <c r="E102">
        <v>34</v>
      </c>
      <c r="F102">
        <v>11</v>
      </c>
      <c r="G102">
        <v>1</v>
      </c>
      <c r="H102">
        <v>174</v>
      </c>
      <c r="I102">
        <v>0</v>
      </c>
      <c r="J102">
        <v>1</v>
      </c>
      <c r="K102">
        <v>1</v>
      </c>
      <c r="L102">
        <v>0</v>
      </c>
      <c r="M102">
        <v>0.38180756637938179</v>
      </c>
      <c r="N102">
        <v>0.38180756637938179</v>
      </c>
      <c r="O102">
        <v>0.61819243362061815</v>
      </c>
      <c r="P102">
        <v>-0.48095548873039429</v>
      </c>
      <c r="Q102">
        <v>100</v>
      </c>
      <c r="R102">
        <v>0.61761928101128361</v>
      </c>
      <c r="AP102">
        <v>0.74395778758066844</v>
      </c>
      <c r="AQ102">
        <v>0</v>
      </c>
      <c r="AR102">
        <v>1</v>
      </c>
      <c r="AS102">
        <v>42</v>
      </c>
      <c r="AT102">
        <v>54</v>
      </c>
      <c r="AU102">
        <v>0.22222222222222221</v>
      </c>
      <c r="AV102">
        <v>0.4375</v>
      </c>
      <c r="AW102">
        <v>0</v>
      </c>
    </row>
    <row r="103" spans="1:49" x14ac:dyDescent="0.45">
      <c r="A103">
        <v>65</v>
      </c>
      <c r="B103">
        <v>0.59</v>
      </c>
      <c r="C103">
        <v>121</v>
      </c>
      <c r="D103">
        <v>3</v>
      </c>
      <c r="E103">
        <v>32</v>
      </c>
      <c r="F103">
        <v>10</v>
      </c>
      <c r="G103">
        <v>0</v>
      </c>
      <c r="H103">
        <v>181</v>
      </c>
      <c r="I103">
        <v>1</v>
      </c>
      <c r="J103">
        <v>0</v>
      </c>
      <c r="K103">
        <v>1</v>
      </c>
      <c r="L103">
        <v>1</v>
      </c>
      <c r="M103">
        <v>0.88849038914200451</v>
      </c>
      <c r="N103">
        <v>0.88849038914200451</v>
      </c>
      <c r="O103">
        <v>0.11150961085799549</v>
      </c>
      <c r="P103">
        <v>-0.11823144839359416</v>
      </c>
      <c r="Q103">
        <v>100</v>
      </c>
      <c r="R103">
        <v>0.1255045774503851</v>
      </c>
      <c r="AP103">
        <v>0.74444937929156951</v>
      </c>
      <c r="AQ103">
        <v>0</v>
      </c>
      <c r="AR103">
        <v>1</v>
      </c>
      <c r="AS103">
        <v>42</v>
      </c>
      <c r="AT103">
        <v>55</v>
      </c>
      <c r="AU103">
        <v>0.22222222222222221</v>
      </c>
      <c r="AV103">
        <v>0.42708333333333337</v>
      </c>
      <c r="AW103">
        <v>0</v>
      </c>
    </row>
    <row r="104" spans="1:49" x14ac:dyDescent="0.45">
      <c r="A104">
        <v>65</v>
      </c>
      <c r="B104">
        <v>0.89900000000000002</v>
      </c>
      <c r="C104">
        <v>165</v>
      </c>
      <c r="D104">
        <v>1</v>
      </c>
      <c r="E104">
        <v>60</v>
      </c>
      <c r="F104">
        <v>9</v>
      </c>
      <c r="G104">
        <v>0</v>
      </c>
      <c r="H104">
        <v>174</v>
      </c>
      <c r="I104">
        <v>0</v>
      </c>
      <c r="J104">
        <v>1</v>
      </c>
      <c r="K104">
        <v>1</v>
      </c>
      <c r="L104">
        <v>0</v>
      </c>
      <c r="M104">
        <v>0.22758329530879534</v>
      </c>
      <c r="N104">
        <v>0.22758329530879534</v>
      </c>
      <c r="O104">
        <v>0.77241670469120471</v>
      </c>
      <c r="P104">
        <v>-0.25823110166629248</v>
      </c>
      <c r="Q104">
        <v>100</v>
      </c>
      <c r="R104">
        <v>0.29463797704864259</v>
      </c>
      <c r="AP104">
        <v>0.7469689930099721</v>
      </c>
      <c r="AQ104">
        <v>0</v>
      </c>
      <c r="AR104">
        <v>1</v>
      </c>
      <c r="AS104">
        <v>42</v>
      </c>
      <c r="AT104">
        <v>56</v>
      </c>
      <c r="AU104">
        <v>0.22222222222222221</v>
      </c>
      <c r="AV104">
        <v>0.41666666666666663</v>
      </c>
      <c r="AW104">
        <v>7.7160493827160368E-3</v>
      </c>
    </row>
    <row r="105" spans="1:49" x14ac:dyDescent="0.45">
      <c r="A105">
        <v>65</v>
      </c>
      <c r="B105">
        <v>0.93700000000000006</v>
      </c>
      <c r="C105">
        <v>215</v>
      </c>
      <c r="D105">
        <v>4</v>
      </c>
      <c r="E105">
        <v>31</v>
      </c>
      <c r="F105">
        <v>12</v>
      </c>
      <c r="G105">
        <v>1</v>
      </c>
      <c r="H105">
        <v>192</v>
      </c>
      <c r="I105">
        <v>0</v>
      </c>
      <c r="J105">
        <v>1</v>
      </c>
      <c r="K105">
        <v>1</v>
      </c>
      <c r="L105">
        <v>0</v>
      </c>
      <c r="M105">
        <v>0.8246683958210852</v>
      </c>
      <c r="N105">
        <v>0.8246683958210852</v>
      </c>
      <c r="O105">
        <v>0.1753316041789148</v>
      </c>
      <c r="P105">
        <v>-1.7410762170586118</v>
      </c>
      <c r="Q105">
        <v>0</v>
      </c>
      <c r="R105">
        <v>4.7034783014907182</v>
      </c>
      <c r="AP105">
        <v>0.74786997429198243</v>
      </c>
      <c r="AQ105">
        <v>1</v>
      </c>
      <c r="AR105">
        <v>0</v>
      </c>
      <c r="AS105">
        <v>43</v>
      </c>
      <c r="AT105">
        <v>56</v>
      </c>
      <c r="AU105">
        <v>0.20370370370370372</v>
      </c>
      <c r="AV105">
        <v>0.41666666666666663</v>
      </c>
      <c r="AW105">
        <v>0</v>
      </c>
    </row>
    <row r="106" spans="1:49" x14ac:dyDescent="0.45">
      <c r="A106">
        <v>65</v>
      </c>
      <c r="B106">
        <v>2.1440000000000001</v>
      </c>
      <c r="C106">
        <v>97</v>
      </c>
      <c r="D106">
        <v>2</v>
      </c>
      <c r="E106">
        <v>32</v>
      </c>
      <c r="F106">
        <v>8</v>
      </c>
      <c r="G106">
        <v>1</v>
      </c>
      <c r="H106">
        <v>180</v>
      </c>
      <c r="I106">
        <v>1</v>
      </c>
      <c r="J106">
        <v>0</v>
      </c>
      <c r="K106">
        <v>1</v>
      </c>
      <c r="L106">
        <v>1</v>
      </c>
      <c r="M106">
        <v>0.72256047440205429</v>
      </c>
      <c r="N106">
        <v>0.72256047440205429</v>
      </c>
      <c r="O106">
        <v>0.27743952559794571</v>
      </c>
      <c r="P106">
        <v>-0.32495416090379403</v>
      </c>
      <c r="Q106">
        <v>100</v>
      </c>
      <c r="R106">
        <v>0.38396720472087442</v>
      </c>
      <c r="AP106">
        <v>0.75260227249776035</v>
      </c>
      <c r="AQ106">
        <v>0</v>
      </c>
      <c r="AR106">
        <v>1</v>
      </c>
      <c r="AS106">
        <v>43</v>
      </c>
      <c r="AT106">
        <v>57</v>
      </c>
      <c r="AU106">
        <v>0.20370370370370372</v>
      </c>
      <c r="AV106">
        <v>0.40625</v>
      </c>
      <c r="AW106">
        <v>0</v>
      </c>
    </row>
    <row r="107" spans="1:49" x14ac:dyDescent="0.45">
      <c r="A107">
        <v>66</v>
      </c>
      <c r="B107">
        <v>9.1999999999999998E-2</v>
      </c>
      <c r="C107">
        <v>230</v>
      </c>
      <c r="D107">
        <v>4</v>
      </c>
      <c r="E107">
        <v>43</v>
      </c>
      <c r="F107">
        <v>12</v>
      </c>
      <c r="G107">
        <v>0</v>
      </c>
      <c r="H107">
        <v>174</v>
      </c>
      <c r="I107">
        <v>0</v>
      </c>
      <c r="J107">
        <v>1</v>
      </c>
      <c r="K107">
        <v>1</v>
      </c>
      <c r="L107">
        <v>0</v>
      </c>
      <c r="M107">
        <v>0.78563304190127947</v>
      </c>
      <c r="N107">
        <v>0.78563304190127947</v>
      </c>
      <c r="O107">
        <v>0.21436695809872053</v>
      </c>
      <c r="P107">
        <v>-1.5400659750076919</v>
      </c>
      <c r="Q107">
        <v>0</v>
      </c>
      <c r="R107">
        <v>3.6648980275191425</v>
      </c>
      <c r="AP107">
        <v>0.75298107075219989</v>
      </c>
      <c r="AQ107">
        <v>0</v>
      </c>
      <c r="AR107">
        <v>1</v>
      </c>
      <c r="AS107">
        <v>43</v>
      </c>
      <c r="AT107">
        <v>58</v>
      </c>
      <c r="AU107">
        <v>0.20370370370370372</v>
      </c>
      <c r="AV107">
        <v>0.39583333333333337</v>
      </c>
      <c r="AW107">
        <v>0</v>
      </c>
    </row>
    <row r="108" spans="1:49" x14ac:dyDescent="0.45">
      <c r="A108">
        <v>66</v>
      </c>
      <c r="B108">
        <v>1.3720000000000001</v>
      </c>
      <c r="C108">
        <v>287</v>
      </c>
      <c r="D108">
        <v>1</v>
      </c>
      <c r="E108">
        <v>29</v>
      </c>
      <c r="F108">
        <v>10</v>
      </c>
      <c r="G108">
        <v>0</v>
      </c>
      <c r="H108">
        <v>180</v>
      </c>
      <c r="I108">
        <v>1</v>
      </c>
      <c r="J108">
        <v>0</v>
      </c>
      <c r="K108">
        <v>1</v>
      </c>
      <c r="L108">
        <v>1</v>
      </c>
      <c r="M108">
        <v>0.89341521717543082</v>
      </c>
      <c r="N108">
        <v>0.89341521717543082</v>
      </c>
      <c r="O108">
        <v>0.10658478282456918</v>
      </c>
      <c r="P108">
        <v>-0.11270383732868543</v>
      </c>
      <c r="Q108">
        <v>100</v>
      </c>
      <c r="R108">
        <v>0.11930038886234934</v>
      </c>
      <c r="AP108">
        <v>0.75638883583031791</v>
      </c>
      <c r="AQ108">
        <v>0</v>
      </c>
      <c r="AR108">
        <v>1</v>
      </c>
      <c r="AS108">
        <v>43</v>
      </c>
      <c r="AT108">
        <v>59</v>
      </c>
      <c r="AU108">
        <v>0.20370370370370372</v>
      </c>
      <c r="AV108">
        <v>0.38541666666666663</v>
      </c>
      <c r="AW108">
        <v>0</v>
      </c>
    </row>
    <row r="109" spans="1:49" x14ac:dyDescent="0.45">
      <c r="A109">
        <v>66</v>
      </c>
      <c r="B109">
        <v>2.2850000000000001</v>
      </c>
      <c r="C109">
        <v>200</v>
      </c>
      <c r="D109">
        <v>3</v>
      </c>
      <c r="E109">
        <v>32</v>
      </c>
      <c r="F109">
        <v>9</v>
      </c>
      <c r="G109">
        <v>0</v>
      </c>
      <c r="H109">
        <v>177</v>
      </c>
      <c r="I109">
        <v>1</v>
      </c>
      <c r="J109">
        <v>0</v>
      </c>
      <c r="K109">
        <v>1</v>
      </c>
      <c r="L109">
        <v>1</v>
      </c>
      <c r="M109">
        <v>0.95334105982686357</v>
      </c>
      <c r="N109">
        <v>0.95334105982686357</v>
      </c>
      <c r="O109">
        <v>4.6658940173136432E-2</v>
      </c>
      <c r="P109">
        <v>-4.7782559155698227E-2</v>
      </c>
      <c r="Q109">
        <v>100</v>
      </c>
      <c r="R109">
        <v>4.8942547572229989E-2</v>
      </c>
      <c r="AP109">
        <v>0.75739254982851012</v>
      </c>
      <c r="AQ109">
        <v>0</v>
      </c>
      <c r="AR109">
        <v>1</v>
      </c>
      <c r="AS109">
        <v>43</v>
      </c>
      <c r="AT109">
        <v>60</v>
      </c>
      <c r="AU109">
        <v>0.20370370370370372</v>
      </c>
      <c r="AV109">
        <v>0.375</v>
      </c>
      <c r="AW109">
        <v>0</v>
      </c>
    </row>
    <row r="110" spans="1:49" x14ac:dyDescent="0.45">
      <c r="A110">
        <v>66</v>
      </c>
      <c r="B110">
        <v>2.62</v>
      </c>
      <c r="C110">
        <v>103</v>
      </c>
      <c r="D110">
        <v>2</v>
      </c>
      <c r="E110">
        <v>39</v>
      </c>
      <c r="F110">
        <v>8</v>
      </c>
      <c r="G110">
        <v>0</v>
      </c>
      <c r="H110">
        <v>172</v>
      </c>
      <c r="I110">
        <v>0</v>
      </c>
      <c r="J110">
        <v>1</v>
      </c>
      <c r="K110">
        <v>1</v>
      </c>
      <c r="L110">
        <v>0</v>
      </c>
      <c r="M110">
        <v>0.88789940205277185</v>
      </c>
      <c r="N110">
        <v>0.88789940205277185</v>
      </c>
      <c r="O110">
        <v>0.11210059794722815</v>
      </c>
      <c r="P110">
        <v>-2.1883586148662584</v>
      </c>
      <c r="Q110">
        <v>0</v>
      </c>
      <c r="R110">
        <v>7.9205590185232948</v>
      </c>
      <c r="AP110">
        <v>0.75758800712723218</v>
      </c>
      <c r="AQ110">
        <v>0</v>
      </c>
      <c r="AR110">
        <v>1</v>
      </c>
      <c r="AS110">
        <v>43</v>
      </c>
      <c r="AT110">
        <v>61</v>
      </c>
      <c r="AU110">
        <v>0.20370370370370372</v>
      </c>
      <c r="AV110">
        <v>0.36458333333333337</v>
      </c>
      <c r="AW110">
        <v>0</v>
      </c>
    </row>
    <row r="111" spans="1:49" x14ac:dyDescent="0.45">
      <c r="A111">
        <v>67</v>
      </c>
      <c r="B111">
        <v>4.4999999999999998E-2</v>
      </c>
      <c r="C111">
        <v>187</v>
      </c>
      <c r="D111">
        <v>0</v>
      </c>
      <c r="E111">
        <v>29</v>
      </c>
      <c r="F111">
        <v>13</v>
      </c>
      <c r="G111">
        <v>1</v>
      </c>
      <c r="H111">
        <v>192</v>
      </c>
      <c r="I111">
        <v>1</v>
      </c>
      <c r="J111">
        <v>0</v>
      </c>
      <c r="K111">
        <v>1</v>
      </c>
      <c r="L111">
        <v>1</v>
      </c>
      <c r="M111">
        <v>0.47522309024963483</v>
      </c>
      <c r="N111">
        <v>0.47522309024963483</v>
      </c>
      <c r="O111">
        <v>0.52477690975036517</v>
      </c>
      <c r="P111">
        <v>-0.74397092152152056</v>
      </c>
      <c r="Q111">
        <v>0</v>
      </c>
      <c r="R111">
        <v>1.1042748564146994</v>
      </c>
      <c r="AP111">
        <v>0.75769811644293628</v>
      </c>
      <c r="AQ111">
        <v>0</v>
      </c>
      <c r="AR111">
        <v>1</v>
      </c>
      <c r="AS111">
        <v>43</v>
      </c>
      <c r="AT111">
        <v>62</v>
      </c>
      <c r="AU111">
        <v>0.20370370370370372</v>
      </c>
      <c r="AV111">
        <v>0.35416666666666663</v>
      </c>
      <c r="AW111">
        <v>0</v>
      </c>
    </row>
    <row r="112" spans="1:49" x14ac:dyDescent="0.45">
      <c r="A112">
        <v>67</v>
      </c>
      <c r="B112">
        <v>0.05</v>
      </c>
      <c r="C112">
        <v>228</v>
      </c>
      <c r="D112">
        <v>4</v>
      </c>
      <c r="E112">
        <v>31</v>
      </c>
      <c r="F112">
        <v>13</v>
      </c>
      <c r="G112">
        <v>1</v>
      </c>
      <c r="H112">
        <v>181</v>
      </c>
      <c r="I112">
        <v>0</v>
      </c>
      <c r="J112">
        <v>1</v>
      </c>
      <c r="K112">
        <v>1</v>
      </c>
      <c r="L112">
        <v>0</v>
      </c>
      <c r="M112">
        <v>0.74786997429198243</v>
      </c>
      <c r="N112">
        <v>0.74786997429198243</v>
      </c>
      <c r="O112">
        <v>0.25213002570801757</v>
      </c>
      <c r="P112">
        <v>-1.377810349508243</v>
      </c>
      <c r="Q112">
        <v>0</v>
      </c>
      <c r="R112">
        <v>2.9662075042107952</v>
      </c>
      <c r="AP112">
        <v>0.75903772651945423</v>
      </c>
      <c r="AQ112">
        <v>0</v>
      </c>
      <c r="AR112">
        <v>1</v>
      </c>
      <c r="AS112">
        <v>43</v>
      </c>
      <c r="AT112">
        <v>63</v>
      </c>
      <c r="AU112">
        <v>0.20370370370370372</v>
      </c>
      <c r="AV112">
        <v>0.34375</v>
      </c>
      <c r="AW112">
        <v>0</v>
      </c>
    </row>
    <row r="113" spans="1:49" x14ac:dyDescent="0.45">
      <c r="A113">
        <v>67</v>
      </c>
      <c r="B113">
        <v>0.63700000000000001</v>
      </c>
      <c r="C113">
        <v>188</v>
      </c>
      <c r="D113">
        <v>4</v>
      </c>
      <c r="E113">
        <v>30</v>
      </c>
      <c r="F113">
        <v>12</v>
      </c>
      <c r="G113">
        <v>1</v>
      </c>
      <c r="H113">
        <v>190</v>
      </c>
      <c r="I113">
        <v>0</v>
      </c>
      <c r="J113">
        <v>1</v>
      </c>
      <c r="K113">
        <v>1</v>
      </c>
      <c r="L113">
        <v>0</v>
      </c>
      <c r="M113">
        <v>0.8193546529637814</v>
      </c>
      <c r="N113">
        <v>0.8193546529637814</v>
      </c>
      <c r="O113">
        <v>0.1806453470362186</v>
      </c>
      <c r="P113">
        <v>-1.7112195785083613</v>
      </c>
      <c r="Q113">
        <v>0</v>
      </c>
      <c r="R113">
        <v>4.5357085936982617</v>
      </c>
      <c r="AP113">
        <v>0.76039550895473107</v>
      </c>
      <c r="AQ113">
        <v>0</v>
      </c>
      <c r="AR113">
        <v>1</v>
      </c>
      <c r="AS113">
        <v>43</v>
      </c>
      <c r="AT113">
        <v>64</v>
      </c>
      <c r="AU113">
        <v>0.20370370370370372</v>
      </c>
      <c r="AV113">
        <v>0.33333333333333337</v>
      </c>
      <c r="AW113">
        <v>6.1728395061728305E-3</v>
      </c>
    </row>
    <row r="114" spans="1:49" x14ac:dyDescent="0.45">
      <c r="A114">
        <v>67</v>
      </c>
      <c r="B114">
        <v>0.85599999999999998</v>
      </c>
      <c r="C114">
        <v>91</v>
      </c>
      <c r="D114">
        <v>3</v>
      </c>
      <c r="E114">
        <v>33</v>
      </c>
      <c r="F114">
        <v>1</v>
      </c>
      <c r="G114">
        <v>0</v>
      </c>
      <c r="H114">
        <v>188</v>
      </c>
      <c r="I114">
        <v>1</v>
      </c>
      <c r="J114">
        <v>0</v>
      </c>
      <c r="K114">
        <v>1</v>
      </c>
      <c r="L114">
        <v>1</v>
      </c>
      <c r="M114">
        <v>0.7896564459563572</v>
      </c>
      <c r="N114">
        <v>0.7896564459563572</v>
      </c>
      <c r="O114">
        <v>0.2103435540436428</v>
      </c>
      <c r="P114">
        <v>-0.23615730664442083</v>
      </c>
      <c r="Q114">
        <v>100</v>
      </c>
      <c r="R114">
        <v>0.26637350346566802</v>
      </c>
      <c r="AP114">
        <v>0.76116539316650211</v>
      </c>
      <c r="AQ114">
        <v>1</v>
      </c>
      <c r="AR114">
        <v>0</v>
      </c>
      <c r="AS114">
        <v>44</v>
      </c>
      <c r="AT114">
        <v>64</v>
      </c>
      <c r="AU114">
        <v>0.18518518518518523</v>
      </c>
      <c r="AV114">
        <v>0.33333333333333337</v>
      </c>
      <c r="AW114">
        <v>6.1728395061728678E-3</v>
      </c>
    </row>
    <row r="115" spans="1:49" x14ac:dyDescent="0.45">
      <c r="A115">
        <v>67</v>
      </c>
      <c r="B115">
        <v>1.4610000000000001</v>
      </c>
      <c r="C115">
        <v>180</v>
      </c>
      <c r="D115">
        <v>4</v>
      </c>
      <c r="E115">
        <v>44</v>
      </c>
      <c r="F115">
        <v>10</v>
      </c>
      <c r="G115">
        <v>0</v>
      </c>
      <c r="H115">
        <v>187</v>
      </c>
      <c r="I115">
        <v>0</v>
      </c>
      <c r="J115">
        <v>1</v>
      </c>
      <c r="K115">
        <v>1</v>
      </c>
      <c r="L115">
        <v>0</v>
      </c>
      <c r="M115">
        <v>0.87916911441473256</v>
      </c>
      <c r="N115">
        <v>0.87916911441473256</v>
      </c>
      <c r="O115">
        <v>0.12083088558526744</v>
      </c>
      <c r="P115">
        <v>-2.1133633507860705</v>
      </c>
      <c r="Q115">
        <v>0</v>
      </c>
      <c r="R115">
        <v>7.2760297183647147</v>
      </c>
      <c r="AP115">
        <v>0.76131182876213332</v>
      </c>
      <c r="AQ115">
        <v>1</v>
      </c>
      <c r="AR115">
        <v>0</v>
      </c>
      <c r="AS115">
        <v>45</v>
      </c>
      <c r="AT115">
        <v>64</v>
      </c>
      <c r="AU115">
        <v>0.16666666666666663</v>
      </c>
      <c r="AV115">
        <v>0.33333333333333337</v>
      </c>
      <c r="AW115">
        <v>0</v>
      </c>
    </row>
    <row r="116" spans="1:49" x14ac:dyDescent="0.45">
      <c r="A116">
        <v>68</v>
      </c>
      <c r="B116">
        <v>2.3519999999999999</v>
      </c>
      <c r="C116">
        <v>209</v>
      </c>
      <c r="D116">
        <v>0</v>
      </c>
      <c r="E116">
        <v>30</v>
      </c>
      <c r="F116">
        <v>12</v>
      </c>
      <c r="G116">
        <v>1</v>
      </c>
      <c r="H116">
        <v>189</v>
      </c>
      <c r="I116">
        <v>1</v>
      </c>
      <c r="J116">
        <v>0</v>
      </c>
      <c r="K116">
        <v>1</v>
      </c>
      <c r="L116">
        <v>1</v>
      </c>
      <c r="M116">
        <v>0.75758800712723218</v>
      </c>
      <c r="N116">
        <v>0.75758800712723218</v>
      </c>
      <c r="O116">
        <v>0.24241199287276782</v>
      </c>
      <c r="P116">
        <v>-0.27761556732105647</v>
      </c>
      <c r="Q116">
        <v>100</v>
      </c>
      <c r="R116">
        <v>0.31997865672661874</v>
      </c>
      <c r="AP116">
        <v>0.76886698115063579</v>
      </c>
      <c r="AQ116">
        <v>0</v>
      </c>
      <c r="AR116">
        <v>1</v>
      </c>
      <c r="AS116">
        <v>45</v>
      </c>
      <c r="AT116">
        <v>65</v>
      </c>
      <c r="AU116">
        <v>0.16666666666666663</v>
      </c>
      <c r="AV116">
        <v>0.32291666666666663</v>
      </c>
      <c r="AW116">
        <v>0</v>
      </c>
    </row>
    <row r="117" spans="1:49" x14ac:dyDescent="0.45">
      <c r="A117">
        <v>69</v>
      </c>
      <c r="B117">
        <v>9.0999999999999998E-2</v>
      </c>
      <c r="C117">
        <v>213</v>
      </c>
      <c r="D117">
        <v>3</v>
      </c>
      <c r="E117">
        <v>33</v>
      </c>
      <c r="F117">
        <v>16</v>
      </c>
      <c r="G117">
        <v>1</v>
      </c>
      <c r="H117">
        <v>178</v>
      </c>
      <c r="I117">
        <v>1</v>
      </c>
      <c r="J117">
        <v>0</v>
      </c>
      <c r="K117">
        <v>1</v>
      </c>
      <c r="L117">
        <v>1</v>
      </c>
      <c r="M117">
        <v>0.71674501107348698</v>
      </c>
      <c r="N117">
        <v>0.71674501107348698</v>
      </c>
      <c r="O117">
        <v>0.28325498892651302</v>
      </c>
      <c r="P117">
        <v>-0.33303513472633245</v>
      </c>
      <c r="Q117">
        <v>100</v>
      </c>
      <c r="R117">
        <v>0.39519631744945793</v>
      </c>
      <c r="AP117">
        <v>0.77356709760542752</v>
      </c>
      <c r="AQ117">
        <v>0</v>
      </c>
      <c r="AR117">
        <v>1</v>
      </c>
      <c r="AS117">
        <v>45</v>
      </c>
      <c r="AT117">
        <v>66</v>
      </c>
      <c r="AU117">
        <v>0.16666666666666663</v>
      </c>
      <c r="AV117">
        <v>0.3125</v>
      </c>
      <c r="AW117">
        <v>0</v>
      </c>
    </row>
    <row r="118" spans="1:49" x14ac:dyDescent="0.45">
      <c r="A118">
        <v>70</v>
      </c>
      <c r="B118">
        <v>4.8000000000000001E-2</v>
      </c>
      <c r="C118">
        <v>197</v>
      </c>
      <c r="D118">
        <v>4</v>
      </c>
      <c r="E118">
        <v>35</v>
      </c>
      <c r="F118">
        <v>11</v>
      </c>
      <c r="G118">
        <v>0</v>
      </c>
      <c r="H118">
        <v>172</v>
      </c>
      <c r="I118">
        <v>1</v>
      </c>
      <c r="J118">
        <v>0</v>
      </c>
      <c r="K118">
        <v>1</v>
      </c>
      <c r="L118">
        <v>1</v>
      </c>
      <c r="M118">
        <v>0.8844193354639962</v>
      </c>
      <c r="N118">
        <v>0.8844193354639962</v>
      </c>
      <c r="O118">
        <v>0.1155806645360038</v>
      </c>
      <c r="P118">
        <v>-0.12282396743367673</v>
      </c>
      <c r="Q118">
        <v>100</v>
      </c>
      <c r="R118">
        <v>0.13068536598124722</v>
      </c>
      <c r="AP118">
        <v>0.77675713170946337</v>
      </c>
      <c r="AQ118">
        <v>0</v>
      </c>
      <c r="AR118">
        <v>1</v>
      </c>
      <c r="AS118">
        <v>45</v>
      </c>
      <c r="AT118">
        <v>67</v>
      </c>
      <c r="AU118">
        <v>0.16666666666666663</v>
      </c>
      <c r="AV118">
        <v>0.30208333333333337</v>
      </c>
      <c r="AW118">
        <v>0</v>
      </c>
    </row>
    <row r="119" spans="1:49" x14ac:dyDescent="0.45">
      <c r="A119">
        <v>70</v>
      </c>
      <c r="B119">
        <v>0.29099999999999998</v>
      </c>
      <c r="C119">
        <v>182</v>
      </c>
      <c r="D119">
        <v>3</v>
      </c>
      <c r="E119">
        <v>31</v>
      </c>
      <c r="F119">
        <v>6</v>
      </c>
      <c r="G119">
        <v>1</v>
      </c>
      <c r="H119">
        <v>173</v>
      </c>
      <c r="I119">
        <v>1</v>
      </c>
      <c r="J119">
        <v>0</v>
      </c>
      <c r="K119">
        <v>1</v>
      </c>
      <c r="L119">
        <v>1</v>
      </c>
      <c r="M119">
        <v>0.54338814511877098</v>
      </c>
      <c r="N119">
        <v>0.54338814511877098</v>
      </c>
      <c r="O119">
        <v>0.45661185488122902</v>
      </c>
      <c r="P119">
        <v>-0.60993139835084786</v>
      </c>
      <c r="Q119">
        <v>100</v>
      </c>
      <c r="R119">
        <v>0.84030514648313703</v>
      </c>
      <c r="AP119">
        <v>0.78068333815155766</v>
      </c>
      <c r="AQ119">
        <v>0</v>
      </c>
      <c r="AR119">
        <v>1</v>
      </c>
      <c r="AS119">
        <v>45</v>
      </c>
      <c r="AT119">
        <v>68</v>
      </c>
      <c r="AU119">
        <v>0.16666666666666663</v>
      </c>
      <c r="AV119">
        <v>0.29166666666666663</v>
      </c>
      <c r="AW119">
        <v>5.4012345679012256E-3</v>
      </c>
    </row>
    <row r="120" spans="1:49" x14ac:dyDescent="0.45">
      <c r="A120">
        <v>70</v>
      </c>
      <c r="B120">
        <v>0.40799999999999997</v>
      </c>
      <c r="C120">
        <v>175</v>
      </c>
      <c r="D120">
        <v>2</v>
      </c>
      <c r="E120">
        <v>42</v>
      </c>
      <c r="F120">
        <v>7</v>
      </c>
      <c r="G120">
        <v>0</v>
      </c>
      <c r="H120">
        <v>168</v>
      </c>
      <c r="I120">
        <v>0</v>
      </c>
      <c r="J120">
        <v>1</v>
      </c>
      <c r="K120">
        <v>1</v>
      </c>
      <c r="L120">
        <v>0</v>
      </c>
      <c r="M120">
        <v>0.60443459628272711</v>
      </c>
      <c r="N120">
        <v>0.60443459628272711</v>
      </c>
      <c r="O120">
        <v>0.39556540371727289</v>
      </c>
      <c r="P120">
        <v>-0.92743913574415693</v>
      </c>
      <c r="Q120">
        <v>0</v>
      </c>
      <c r="R120">
        <v>1.5280269472573536</v>
      </c>
      <c r="AP120">
        <v>0.78563304190127947</v>
      </c>
      <c r="AQ120">
        <v>1</v>
      </c>
      <c r="AR120">
        <v>0</v>
      </c>
      <c r="AS120">
        <v>46</v>
      </c>
      <c r="AT120">
        <v>68</v>
      </c>
      <c r="AU120">
        <v>0.14814814814814814</v>
      </c>
      <c r="AV120">
        <v>0.29166666666666663</v>
      </c>
      <c r="AW120">
        <v>0</v>
      </c>
    </row>
    <row r="121" spans="1:49" x14ac:dyDescent="0.45">
      <c r="A121">
        <v>70</v>
      </c>
      <c r="B121">
        <v>0.82799999999999996</v>
      </c>
      <c r="C121">
        <v>213</v>
      </c>
      <c r="D121">
        <v>3</v>
      </c>
      <c r="E121">
        <v>37</v>
      </c>
      <c r="F121">
        <v>15</v>
      </c>
      <c r="G121">
        <v>1</v>
      </c>
      <c r="H121">
        <v>176</v>
      </c>
      <c r="I121">
        <v>1</v>
      </c>
      <c r="J121">
        <v>0</v>
      </c>
      <c r="K121">
        <v>1</v>
      </c>
      <c r="L121">
        <v>1</v>
      </c>
      <c r="M121">
        <v>0.71651561859950197</v>
      </c>
      <c r="N121">
        <v>0.71651561859950197</v>
      </c>
      <c r="O121">
        <v>0.28348438140049803</v>
      </c>
      <c r="P121">
        <v>-0.3333552334874294</v>
      </c>
      <c r="Q121">
        <v>100</v>
      </c>
      <c r="R121">
        <v>0.39564298954793931</v>
      </c>
      <c r="AP121">
        <v>0.78963330118259789</v>
      </c>
      <c r="AQ121">
        <v>0</v>
      </c>
      <c r="AR121">
        <v>1</v>
      </c>
      <c r="AS121">
        <v>46</v>
      </c>
      <c r="AT121">
        <v>69</v>
      </c>
      <c r="AU121">
        <v>0.14814814814814814</v>
      </c>
      <c r="AV121">
        <v>0.28125</v>
      </c>
      <c r="AW121">
        <v>0</v>
      </c>
    </row>
    <row r="122" spans="1:49" x14ac:dyDescent="0.45">
      <c r="A122">
        <v>70</v>
      </c>
      <c r="B122">
        <v>1.4159999999999999</v>
      </c>
      <c r="C122">
        <v>209</v>
      </c>
      <c r="D122">
        <v>2</v>
      </c>
      <c r="E122">
        <v>45</v>
      </c>
      <c r="F122">
        <v>6</v>
      </c>
      <c r="G122">
        <v>0</v>
      </c>
      <c r="H122">
        <v>175</v>
      </c>
      <c r="I122">
        <v>1</v>
      </c>
      <c r="J122">
        <v>0</v>
      </c>
      <c r="K122">
        <v>1</v>
      </c>
      <c r="L122">
        <v>1</v>
      </c>
      <c r="M122">
        <v>0.67228644180414543</v>
      </c>
      <c r="N122">
        <v>0.67228644180414543</v>
      </c>
      <c r="O122">
        <v>0.32771355819585457</v>
      </c>
      <c r="P122">
        <v>-0.39707077659411566</v>
      </c>
      <c r="Q122">
        <v>100</v>
      </c>
      <c r="R122">
        <v>0.4874612037636869</v>
      </c>
      <c r="AP122">
        <v>0.7896564459563572</v>
      </c>
      <c r="AQ122">
        <v>0</v>
      </c>
      <c r="AR122">
        <v>1</v>
      </c>
      <c r="AS122">
        <v>46</v>
      </c>
      <c r="AT122">
        <v>70</v>
      </c>
      <c r="AU122">
        <v>0.14814814814814814</v>
      </c>
      <c r="AV122">
        <v>0.27083333333333337</v>
      </c>
      <c r="AW122">
        <v>5.0154320987654249E-3</v>
      </c>
    </row>
    <row r="123" spans="1:49" x14ac:dyDescent="0.45">
      <c r="A123">
        <v>71</v>
      </c>
      <c r="B123">
        <v>0.121</v>
      </c>
      <c r="C123">
        <v>116</v>
      </c>
      <c r="D123">
        <v>0</v>
      </c>
      <c r="E123">
        <v>34</v>
      </c>
      <c r="F123">
        <v>8</v>
      </c>
      <c r="G123">
        <v>1</v>
      </c>
      <c r="H123">
        <v>193</v>
      </c>
      <c r="I123">
        <v>0</v>
      </c>
      <c r="J123">
        <v>1</v>
      </c>
      <c r="K123">
        <v>1</v>
      </c>
      <c r="L123">
        <v>0</v>
      </c>
      <c r="M123">
        <v>0.29094903954956236</v>
      </c>
      <c r="N123">
        <v>0.29094903954956236</v>
      </c>
      <c r="O123">
        <v>0.70905096045043758</v>
      </c>
      <c r="P123">
        <v>-0.34382787851616542</v>
      </c>
      <c r="Q123">
        <v>100</v>
      </c>
      <c r="R123">
        <v>0.41033586551343459</v>
      </c>
      <c r="AP123">
        <v>0.79893454178365431</v>
      </c>
      <c r="AQ123">
        <v>1</v>
      </c>
      <c r="AR123">
        <v>0</v>
      </c>
      <c r="AS123">
        <v>47</v>
      </c>
      <c r="AT123">
        <v>70</v>
      </c>
      <c r="AU123">
        <v>0.12962962962962965</v>
      </c>
      <c r="AV123">
        <v>0.27083333333333337</v>
      </c>
      <c r="AW123">
        <v>5.0154320987654249E-3</v>
      </c>
    </row>
    <row r="124" spans="1:49" x14ac:dyDescent="0.45">
      <c r="A124">
        <v>71</v>
      </c>
      <c r="B124">
        <v>1.28</v>
      </c>
      <c r="C124">
        <v>141</v>
      </c>
      <c r="D124">
        <v>2</v>
      </c>
      <c r="E124">
        <v>28</v>
      </c>
      <c r="F124">
        <v>9</v>
      </c>
      <c r="G124">
        <v>1</v>
      </c>
      <c r="H124">
        <v>186</v>
      </c>
      <c r="I124">
        <v>0</v>
      </c>
      <c r="J124">
        <v>1</v>
      </c>
      <c r="K124">
        <v>1</v>
      </c>
      <c r="L124">
        <v>0</v>
      </c>
      <c r="M124">
        <v>0.76131182876213332</v>
      </c>
      <c r="N124">
        <v>0.76131182876213332</v>
      </c>
      <c r="O124">
        <v>0.23868817123786668</v>
      </c>
      <c r="P124">
        <v>-1.4325973017966729</v>
      </c>
      <c r="Q124">
        <v>0</v>
      </c>
      <c r="R124">
        <v>3.1895666417563762</v>
      </c>
      <c r="AP124">
        <v>0.80036816705403679</v>
      </c>
      <c r="AQ124">
        <v>1</v>
      </c>
      <c r="AR124">
        <v>0</v>
      </c>
      <c r="AS124">
        <v>48</v>
      </c>
      <c r="AT124">
        <v>70</v>
      </c>
      <c r="AU124">
        <v>0.11111111111111116</v>
      </c>
      <c r="AV124">
        <v>0.27083333333333337</v>
      </c>
      <c r="AW124">
        <v>0</v>
      </c>
    </row>
    <row r="125" spans="1:49" x14ac:dyDescent="0.45">
      <c r="A125">
        <v>72</v>
      </c>
      <c r="B125">
        <v>1.496</v>
      </c>
      <c r="C125">
        <v>139</v>
      </c>
      <c r="D125">
        <v>2</v>
      </c>
      <c r="E125">
        <v>36</v>
      </c>
      <c r="F125">
        <v>6</v>
      </c>
      <c r="G125">
        <v>0</v>
      </c>
      <c r="H125">
        <v>184</v>
      </c>
      <c r="I125">
        <v>1</v>
      </c>
      <c r="J125">
        <v>0</v>
      </c>
      <c r="K125">
        <v>1</v>
      </c>
      <c r="L125">
        <v>1</v>
      </c>
      <c r="M125">
        <v>0.85190929438686358</v>
      </c>
      <c r="N125">
        <v>0.85190929438686358</v>
      </c>
      <c r="O125">
        <v>0.14809070561313642</v>
      </c>
      <c r="P125">
        <v>-0.16027521980755025</v>
      </c>
      <c r="Q125">
        <v>100</v>
      </c>
      <c r="R125">
        <v>0.1738338888763038</v>
      </c>
      <c r="AP125">
        <v>0.80362211543631079</v>
      </c>
      <c r="AQ125">
        <v>0</v>
      </c>
      <c r="AR125">
        <v>1</v>
      </c>
      <c r="AS125">
        <v>48</v>
      </c>
      <c r="AT125">
        <v>71</v>
      </c>
      <c r="AU125">
        <v>0.11111111111111116</v>
      </c>
      <c r="AV125">
        <v>0.26041666666666663</v>
      </c>
      <c r="AW125">
        <v>0</v>
      </c>
    </row>
    <row r="126" spans="1:49" x14ac:dyDescent="0.45">
      <c r="A126">
        <v>73</v>
      </c>
      <c r="B126">
        <v>1.8360000000000001</v>
      </c>
      <c r="C126">
        <v>169</v>
      </c>
      <c r="D126">
        <v>0</v>
      </c>
      <c r="E126">
        <v>36</v>
      </c>
      <c r="F126">
        <v>7</v>
      </c>
      <c r="G126">
        <v>1</v>
      </c>
      <c r="H126">
        <v>187</v>
      </c>
      <c r="I126">
        <v>0</v>
      </c>
      <c r="J126">
        <v>1</v>
      </c>
      <c r="K126">
        <v>1</v>
      </c>
      <c r="L126">
        <v>0</v>
      </c>
      <c r="M126">
        <v>0.47474327211785533</v>
      </c>
      <c r="N126">
        <v>0.47474327211785533</v>
      </c>
      <c r="O126">
        <v>0.52525672788214472</v>
      </c>
      <c r="P126">
        <v>-0.64386813042493463</v>
      </c>
      <c r="Q126">
        <v>100</v>
      </c>
      <c r="R126">
        <v>0.90383092098989071</v>
      </c>
      <c r="AP126">
        <v>0.80848824338068614</v>
      </c>
      <c r="AQ126">
        <v>0</v>
      </c>
      <c r="AR126">
        <v>1</v>
      </c>
      <c r="AS126">
        <v>48</v>
      </c>
      <c r="AT126">
        <v>72</v>
      </c>
      <c r="AU126">
        <v>0.11111111111111116</v>
      </c>
      <c r="AV126">
        <v>0.25</v>
      </c>
      <c r="AW126">
        <v>0</v>
      </c>
    </row>
    <row r="127" spans="1:49" x14ac:dyDescent="0.45">
      <c r="A127">
        <v>74</v>
      </c>
      <c r="B127">
        <v>4.3999999999999997E-2</v>
      </c>
      <c r="C127">
        <v>175</v>
      </c>
      <c r="D127">
        <v>3</v>
      </c>
      <c r="E127">
        <v>39</v>
      </c>
      <c r="F127">
        <v>7</v>
      </c>
      <c r="G127">
        <v>0</v>
      </c>
      <c r="H127">
        <v>187</v>
      </c>
      <c r="I127">
        <v>1</v>
      </c>
      <c r="J127">
        <v>0</v>
      </c>
      <c r="K127">
        <v>1</v>
      </c>
      <c r="L127">
        <v>1</v>
      </c>
      <c r="M127">
        <v>0.75739254982851012</v>
      </c>
      <c r="N127">
        <v>0.75739254982851012</v>
      </c>
      <c r="O127">
        <v>0.24260745017148988</v>
      </c>
      <c r="P127">
        <v>-0.27787360007125794</v>
      </c>
      <c r="Q127">
        <v>100</v>
      </c>
      <c r="R127">
        <v>0.32031929839608458</v>
      </c>
      <c r="AP127">
        <v>0.81560298542856968</v>
      </c>
      <c r="AQ127">
        <v>0</v>
      </c>
      <c r="AR127">
        <v>1</v>
      </c>
      <c r="AS127">
        <v>48</v>
      </c>
      <c r="AT127">
        <v>73</v>
      </c>
      <c r="AU127">
        <v>0.11111111111111116</v>
      </c>
      <c r="AV127">
        <v>0.23958333333333337</v>
      </c>
      <c r="AW127">
        <v>0</v>
      </c>
    </row>
    <row r="128" spans="1:49" x14ac:dyDescent="0.45">
      <c r="A128">
        <v>74</v>
      </c>
      <c r="B128">
        <v>0.248</v>
      </c>
      <c r="C128">
        <v>301</v>
      </c>
      <c r="D128">
        <v>1</v>
      </c>
      <c r="E128">
        <v>39</v>
      </c>
      <c r="F128">
        <v>21</v>
      </c>
      <c r="G128">
        <v>1</v>
      </c>
      <c r="H128">
        <v>187</v>
      </c>
      <c r="I128">
        <v>1</v>
      </c>
      <c r="J128">
        <v>0</v>
      </c>
      <c r="K128">
        <v>1</v>
      </c>
      <c r="L128">
        <v>1</v>
      </c>
      <c r="M128">
        <v>0.62639426966102685</v>
      </c>
      <c r="N128">
        <v>0.62639426966102685</v>
      </c>
      <c r="O128">
        <v>0.37360573033897315</v>
      </c>
      <c r="P128">
        <v>-0.46777528239811078</v>
      </c>
      <c r="Q128">
        <v>100</v>
      </c>
      <c r="R128">
        <v>0.59643861451853608</v>
      </c>
      <c r="AP128">
        <v>0.81838646436074591</v>
      </c>
      <c r="AQ128">
        <v>0</v>
      </c>
      <c r="AR128">
        <v>1</v>
      </c>
      <c r="AS128">
        <v>48</v>
      </c>
      <c r="AT128">
        <v>74</v>
      </c>
      <c r="AU128">
        <v>0.11111111111111116</v>
      </c>
      <c r="AV128">
        <v>0.22916666666666663</v>
      </c>
      <c r="AW128">
        <v>4.2438271604938451E-3</v>
      </c>
    </row>
    <row r="129" spans="1:49" x14ac:dyDescent="0.45">
      <c r="A129">
        <v>74</v>
      </c>
      <c r="B129">
        <v>1.927</v>
      </c>
      <c r="C129">
        <v>249</v>
      </c>
      <c r="D129">
        <v>2</v>
      </c>
      <c r="E129">
        <v>29</v>
      </c>
      <c r="F129">
        <v>7</v>
      </c>
      <c r="G129">
        <v>0</v>
      </c>
      <c r="H129">
        <v>171</v>
      </c>
      <c r="I129">
        <v>1</v>
      </c>
      <c r="J129">
        <v>0</v>
      </c>
      <c r="K129">
        <v>1</v>
      </c>
      <c r="L129">
        <v>1</v>
      </c>
      <c r="M129">
        <v>0.93883742431804695</v>
      </c>
      <c r="N129">
        <v>0.93883742431804695</v>
      </c>
      <c r="O129">
        <v>6.1162575681953046E-2</v>
      </c>
      <c r="P129">
        <v>-6.3112951805305489E-2</v>
      </c>
      <c r="Q129">
        <v>100</v>
      </c>
      <c r="R129">
        <v>6.5147142729616192E-2</v>
      </c>
      <c r="AP129">
        <v>0.8193546529637814</v>
      </c>
      <c r="AQ129">
        <v>1</v>
      </c>
      <c r="AR129">
        <v>0</v>
      </c>
      <c r="AS129">
        <v>49</v>
      </c>
      <c r="AT129">
        <v>74</v>
      </c>
      <c r="AU129">
        <v>9.259259259259256E-2</v>
      </c>
      <c r="AV129">
        <v>0.22916666666666663</v>
      </c>
      <c r="AW129">
        <v>4.24382716049382E-3</v>
      </c>
    </row>
    <row r="130" spans="1:49" x14ac:dyDescent="0.45">
      <c r="A130">
        <v>75</v>
      </c>
      <c r="B130">
        <v>0.185</v>
      </c>
      <c r="C130">
        <v>166</v>
      </c>
      <c r="D130">
        <v>5</v>
      </c>
      <c r="E130">
        <v>29</v>
      </c>
      <c r="F130">
        <v>15</v>
      </c>
      <c r="G130">
        <v>1</v>
      </c>
      <c r="H130">
        <v>187</v>
      </c>
      <c r="I130">
        <v>0</v>
      </c>
      <c r="J130">
        <v>1</v>
      </c>
      <c r="K130">
        <v>1</v>
      </c>
      <c r="L130">
        <v>0</v>
      </c>
      <c r="M130">
        <v>0.90641064385450709</v>
      </c>
      <c r="N130">
        <v>0.90641064385450709</v>
      </c>
      <c r="O130">
        <v>9.3589356145492908E-2</v>
      </c>
      <c r="P130">
        <v>-2.3688386183590966</v>
      </c>
      <c r="Q130">
        <v>0</v>
      </c>
      <c r="R130">
        <v>9.6849757406751671</v>
      </c>
      <c r="AP130">
        <v>0.8246683958210852</v>
      </c>
      <c r="AQ130">
        <v>1</v>
      </c>
      <c r="AR130">
        <v>0</v>
      </c>
      <c r="AS130">
        <v>50</v>
      </c>
      <c r="AT130">
        <v>74</v>
      </c>
      <c r="AU130">
        <v>7.407407407407407E-2</v>
      </c>
      <c r="AV130">
        <v>0.22916666666666663</v>
      </c>
      <c r="AW130">
        <v>0</v>
      </c>
    </row>
    <row r="131" spans="1:49" x14ac:dyDescent="0.45">
      <c r="A131">
        <v>75</v>
      </c>
      <c r="B131">
        <v>0.61199999999999999</v>
      </c>
      <c r="C131">
        <v>156</v>
      </c>
      <c r="D131">
        <v>5</v>
      </c>
      <c r="E131">
        <v>42</v>
      </c>
      <c r="F131">
        <v>15</v>
      </c>
      <c r="G131">
        <v>1</v>
      </c>
      <c r="H131">
        <v>193</v>
      </c>
      <c r="I131">
        <v>0</v>
      </c>
      <c r="J131">
        <v>1</v>
      </c>
      <c r="K131">
        <v>1</v>
      </c>
      <c r="L131">
        <v>0</v>
      </c>
      <c r="M131">
        <v>0.79893454178365431</v>
      </c>
      <c r="N131">
        <v>0.79893454178365431</v>
      </c>
      <c r="O131">
        <v>0.20106545821634569</v>
      </c>
      <c r="P131">
        <v>-1.6041247611717815</v>
      </c>
      <c r="Q131">
        <v>0</v>
      </c>
      <c r="R131">
        <v>3.973504692805085</v>
      </c>
      <c r="AP131">
        <v>0.82870415610663384</v>
      </c>
      <c r="AQ131">
        <v>0</v>
      </c>
      <c r="AR131">
        <v>1</v>
      </c>
      <c r="AS131">
        <v>50</v>
      </c>
      <c r="AT131">
        <v>75</v>
      </c>
      <c r="AU131">
        <v>7.407407407407407E-2</v>
      </c>
      <c r="AV131">
        <v>0.21875</v>
      </c>
      <c r="AW131">
        <v>0</v>
      </c>
    </row>
    <row r="132" spans="1:49" x14ac:dyDescent="0.45">
      <c r="A132">
        <v>75</v>
      </c>
      <c r="B132">
        <v>0.995</v>
      </c>
      <c r="C132">
        <v>185</v>
      </c>
      <c r="D132">
        <v>2</v>
      </c>
      <c r="E132">
        <v>30</v>
      </c>
      <c r="F132">
        <v>10</v>
      </c>
      <c r="G132">
        <v>1</v>
      </c>
      <c r="H132">
        <v>189</v>
      </c>
      <c r="I132">
        <v>1</v>
      </c>
      <c r="J132">
        <v>0</v>
      </c>
      <c r="K132">
        <v>1</v>
      </c>
      <c r="L132">
        <v>1</v>
      </c>
      <c r="M132">
        <v>0.74444937929156951</v>
      </c>
      <c r="N132">
        <v>0.74444937929156951</v>
      </c>
      <c r="O132">
        <v>0.25555062070843049</v>
      </c>
      <c r="P132">
        <v>-0.29511042206214683</v>
      </c>
      <c r="Q132">
        <v>100</v>
      </c>
      <c r="R132">
        <v>0.34327467765721925</v>
      </c>
      <c r="AP132">
        <v>0.83088653789711242</v>
      </c>
      <c r="AQ132">
        <v>0</v>
      </c>
      <c r="AR132">
        <v>1</v>
      </c>
      <c r="AS132">
        <v>50</v>
      </c>
      <c r="AT132">
        <v>76</v>
      </c>
      <c r="AU132">
        <v>7.407407407407407E-2</v>
      </c>
      <c r="AV132">
        <v>0.20833333333333337</v>
      </c>
      <c r="AW132">
        <v>0</v>
      </c>
    </row>
    <row r="133" spans="1:49" x14ac:dyDescent="0.45">
      <c r="A133">
        <v>76</v>
      </c>
      <c r="B133">
        <v>4.2999999999999997E-2</v>
      </c>
      <c r="C133">
        <v>214</v>
      </c>
      <c r="D133">
        <v>2</v>
      </c>
      <c r="E133">
        <v>42</v>
      </c>
      <c r="F133">
        <v>3</v>
      </c>
      <c r="G133">
        <v>0</v>
      </c>
      <c r="H133">
        <v>166</v>
      </c>
      <c r="I133">
        <v>1</v>
      </c>
      <c r="J133">
        <v>0</v>
      </c>
      <c r="K133">
        <v>1</v>
      </c>
      <c r="L133">
        <v>1</v>
      </c>
      <c r="M133">
        <v>0.492546734921611</v>
      </c>
      <c r="N133">
        <v>0.492546734921611</v>
      </c>
      <c r="O133">
        <v>0.50745326507838895</v>
      </c>
      <c r="P133">
        <v>-0.70816592963022262</v>
      </c>
      <c r="Q133">
        <v>0</v>
      </c>
      <c r="R133">
        <v>1.0302641944406561</v>
      </c>
      <c r="AP133">
        <v>0.83586345468670253</v>
      </c>
      <c r="AQ133">
        <v>0</v>
      </c>
      <c r="AR133">
        <v>1</v>
      </c>
      <c r="AS133">
        <v>50</v>
      </c>
      <c r="AT133">
        <v>77</v>
      </c>
      <c r="AU133">
        <v>7.407407407407407E-2</v>
      </c>
      <c r="AV133">
        <v>0.19791666666666663</v>
      </c>
      <c r="AW133">
        <v>0</v>
      </c>
    </row>
    <row r="134" spans="1:49" x14ac:dyDescent="0.45">
      <c r="A134">
        <v>76</v>
      </c>
      <c r="B134">
        <v>0.81899999999999995</v>
      </c>
      <c r="C134">
        <v>266</v>
      </c>
      <c r="D134">
        <v>4</v>
      </c>
      <c r="E134">
        <v>52</v>
      </c>
      <c r="F134">
        <v>18</v>
      </c>
      <c r="G134">
        <v>1</v>
      </c>
      <c r="H134">
        <v>186</v>
      </c>
      <c r="I134">
        <v>0</v>
      </c>
      <c r="J134">
        <v>1</v>
      </c>
      <c r="K134">
        <v>1</v>
      </c>
      <c r="L134">
        <v>0</v>
      </c>
      <c r="M134">
        <v>0.62428938644100562</v>
      </c>
      <c r="N134">
        <v>0.62428938644100562</v>
      </c>
      <c r="O134">
        <v>0.37571061355899438</v>
      </c>
      <c r="P134">
        <v>-0.97893607671075733</v>
      </c>
      <c r="Q134">
        <v>0</v>
      </c>
      <c r="R134">
        <v>1.6616229723384675</v>
      </c>
      <c r="AP134">
        <v>0.85190929438686358</v>
      </c>
      <c r="AQ134">
        <v>0</v>
      </c>
      <c r="AR134">
        <v>1</v>
      </c>
      <c r="AS134">
        <v>50</v>
      </c>
      <c r="AT134">
        <v>78</v>
      </c>
      <c r="AU134">
        <v>7.407407407407407E-2</v>
      </c>
      <c r="AV134">
        <v>0.1875</v>
      </c>
      <c r="AW134">
        <v>0</v>
      </c>
    </row>
    <row r="135" spans="1:49" x14ac:dyDescent="0.45">
      <c r="A135">
        <v>78</v>
      </c>
      <c r="B135">
        <v>1.6240000000000001</v>
      </c>
      <c r="C135">
        <v>148</v>
      </c>
      <c r="D135">
        <v>5</v>
      </c>
      <c r="E135">
        <v>39</v>
      </c>
      <c r="F135">
        <v>11</v>
      </c>
      <c r="G135">
        <v>0</v>
      </c>
      <c r="H135">
        <v>175</v>
      </c>
      <c r="I135">
        <v>1</v>
      </c>
      <c r="J135">
        <v>0</v>
      </c>
      <c r="K135">
        <v>1</v>
      </c>
      <c r="L135">
        <v>1</v>
      </c>
      <c r="M135">
        <v>0.96500207846056851</v>
      </c>
      <c r="N135">
        <v>0.96500207846056851</v>
      </c>
      <c r="O135">
        <v>3.4997921539431487E-2</v>
      </c>
      <c r="P135">
        <v>-3.5625023800321926E-2</v>
      </c>
      <c r="Q135">
        <v>100</v>
      </c>
      <c r="R135">
        <v>3.6267198092736083E-2</v>
      </c>
      <c r="AP135">
        <v>0.85454608422333522</v>
      </c>
      <c r="AQ135">
        <v>0</v>
      </c>
      <c r="AR135">
        <v>1</v>
      </c>
      <c r="AS135">
        <v>50</v>
      </c>
      <c r="AT135">
        <v>79</v>
      </c>
      <c r="AU135">
        <v>7.407407407407407E-2</v>
      </c>
      <c r="AV135">
        <v>0.17708333333333337</v>
      </c>
      <c r="AW135">
        <v>0</v>
      </c>
    </row>
    <row r="136" spans="1:49" x14ac:dyDescent="0.45">
      <c r="A136">
        <v>79</v>
      </c>
      <c r="B136">
        <v>0.13100000000000001</v>
      </c>
      <c r="C136">
        <v>284</v>
      </c>
      <c r="D136">
        <v>4</v>
      </c>
      <c r="E136">
        <v>38</v>
      </c>
      <c r="F136">
        <v>15</v>
      </c>
      <c r="G136">
        <v>1</v>
      </c>
      <c r="H136">
        <v>185</v>
      </c>
      <c r="I136">
        <v>0</v>
      </c>
      <c r="J136">
        <v>1</v>
      </c>
      <c r="K136">
        <v>1</v>
      </c>
      <c r="L136">
        <v>0</v>
      </c>
      <c r="M136">
        <v>0.76116539316650211</v>
      </c>
      <c r="N136">
        <v>0.76116539316650211</v>
      </c>
      <c r="O136">
        <v>0.23883460683349789</v>
      </c>
      <c r="P136">
        <v>-1.431983988225275</v>
      </c>
      <c r="Q136">
        <v>0</v>
      </c>
      <c r="R136">
        <v>3.1869979114758022</v>
      </c>
      <c r="AP136">
        <v>0.85712397358960246</v>
      </c>
      <c r="AQ136">
        <v>0</v>
      </c>
      <c r="AR136">
        <v>1</v>
      </c>
      <c r="AS136">
        <v>50</v>
      </c>
      <c r="AT136">
        <v>80</v>
      </c>
      <c r="AU136">
        <v>7.407407407407407E-2</v>
      </c>
      <c r="AV136">
        <v>0.16666666666666663</v>
      </c>
      <c r="AW136">
        <v>0</v>
      </c>
    </row>
    <row r="137" spans="1:49" x14ac:dyDescent="0.45">
      <c r="A137">
        <v>79</v>
      </c>
      <c r="B137">
        <v>0.54600000000000004</v>
      </c>
      <c r="C137">
        <v>122</v>
      </c>
      <c r="D137">
        <v>4</v>
      </c>
      <c r="E137">
        <v>56</v>
      </c>
      <c r="F137">
        <v>3</v>
      </c>
      <c r="G137">
        <v>0</v>
      </c>
      <c r="H137">
        <v>170</v>
      </c>
      <c r="I137">
        <v>1</v>
      </c>
      <c r="J137">
        <v>0</v>
      </c>
      <c r="K137">
        <v>1</v>
      </c>
      <c r="L137">
        <v>1</v>
      </c>
      <c r="M137">
        <v>0.46474884362955104</v>
      </c>
      <c r="N137">
        <v>0.46474884362955104</v>
      </c>
      <c r="O137">
        <v>0.53525115637044896</v>
      </c>
      <c r="P137">
        <v>-0.76625814053956709</v>
      </c>
      <c r="Q137">
        <v>0</v>
      </c>
      <c r="R137">
        <v>1.1516998131513265</v>
      </c>
      <c r="AP137">
        <v>0.86117431727931804</v>
      </c>
      <c r="AQ137">
        <v>0</v>
      </c>
      <c r="AR137">
        <v>1</v>
      </c>
      <c r="AS137">
        <v>50</v>
      </c>
      <c r="AT137">
        <v>81</v>
      </c>
      <c r="AU137">
        <v>7.407407407407407E-2</v>
      </c>
      <c r="AV137">
        <v>0.15625</v>
      </c>
      <c r="AW137">
        <v>0</v>
      </c>
    </row>
    <row r="138" spans="1:49" x14ac:dyDescent="0.45">
      <c r="A138">
        <v>79</v>
      </c>
      <c r="B138">
        <v>1.72</v>
      </c>
      <c r="C138">
        <v>255</v>
      </c>
      <c r="D138">
        <v>1</v>
      </c>
      <c r="E138">
        <v>40</v>
      </c>
      <c r="F138">
        <v>13</v>
      </c>
      <c r="G138">
        <v>1</v>
      </c>
      <c r="H138">
        <v>188</v>
      </c>
      <c r="I138">
        <v>1</v>
      </c>
      <c r="J138">
        <v>0</v>
      </c>
      <c r="K138">
        <v>1</v>
      </c>
      <c r="L138">
        <v>1</v>
      </c>
      <c r="M138">
        <v>0.66275848483095356</v>
      </c>
      <c r="N138">
        <v>0.66275848483095356</v>
      </c>
      <c r="O138">
        <v>0.33724151516904644</v>
      </c>
      <c r="P138">
        <v>-0.41134463143406486</v>
      </c>
      <c r="Q138">
        <v>100</v>
      </c>
      <c r="R138">
        <v>0.50884526247153961</v>
      </c>
      <c r="AP138">
        <v>0.86299109064245894</v>
      </c>
      <c r="AQ138">
        <v>0</v>
      </c>
      <c r="AR138">
        <v>1</v>
      </c>
      <c r="AS138">
        <v>50</v>
      </c>
      <c r="AT138">
        <v>82</v>
      </c>
      <c r="AU138">
        <v>7.407407407407407E-2</v>
      </c>
      <c r="AV138">
        <v>0.14583333333333337</v>
      </c>
      <c r="AW138">
        <v>0</v>
      </c>
    </row>
    <row r="139" spans="1:49" x14ac:dyDescent="0.45">
      <c r="A139">
        <v>82</v>
      </c>
      <c r="B139">
        <v>0.88800000000000001</v>
      </c>
      <c r="C139">
        <v>202</v>
      </c>
      <c r="D139">
        <v>5</v>
      </c>
      <c r="E139">
        <v>40</v>
      </c>
      <c r="F139">
        <v>7</v>
      </c>
      <c r="G139">
        <v>1</v>
      </c>
      <c r="H139">
        <v>163</v>
      </c>
      <c r="I139">
        <v>1</v>
      </c>
      <c r="J139">
        <v>0</v>
      </c>
      <c r="K139">
        <v>1</v>
      </c>
      <c r="L139">
        <v>1</v>
      </c>
      <c r="M139">
        <v>0.70932056712290936</v>
      </c>
      <c r="N139">
        <v>0.70932056712290936</v>
      </c>
      <c r="O139">
        <v>0.29067943287709064</v>
      </c>
      <c r="P139">
        <v>-0.34344771482776976</v>
      </c>
      <c r="Q139">
        <v>100</v>
      </c>
      <c r="R139">
        <v>0.40979980893000445</v>
      </c>
      <c r="AP139">
        <v>0.8782007275850825</v>
      </c>
      <c r="AQ139">
        <v>0</v>
      </c>
      <c r="AR139">
        <v>1</v>
      </c>
      <c r="AS139">
        <v>50</v>
      </c>
      <c r="AT139">
        <v>83</v>
      </c>
      <c r="AU139">
        <v>7.407407407407407E-2</v>
      </c>
      <c r="AV139">
        <v>0.13541666666666663</v>
      </c>
      <c r="AW139">
        <v>0</v>
      </c>
    </row>
    <row r="140" spans="1:49" x14ac:dyDescent="0.45">
      <c r="A140">
        <v>83</v>
      </c>
      <c r="B140">
        <v>0.93600000000000005</v>
      </c>
      <c r="C140">
        <v>203</v>
      </c>
      <c r="D140">
        <v>2</v>
      </c>
      <c r="E140">
        <v>45</v>
      </c>
      <c r="F140">
        <v>9</v>
      </c>
      <c r="G140">
        <v>0</v>
      </c>
      <c r="H140">
        <v>178</v>
      </c>
      <c r="I140">
        <v>1</v>
      </c>
      <c r="J140">
        <v>0</v>
      </c>
      <c r="K140">
        <v>1</v>
      </c>
      <c r="L140">
        <v>1</v>
      </c>
      <c r="M140">
        <v>0.77356709760542752</v>
      </c>
      <c r="N140">
        <v>0.77356709760542752</v>
      </c>
      <c r="O140">
        <v>0.22643290239457248</v>
      </c>
      <c r="P140">
        <v>-0.25674286728137585</v>
      </c>
      <c r="Q140">
        <v>100</v>
      </c>
      <c r="R140">
        <v>0.29271268529322692</v>
      </c>
      <c r="AP140">
        <v>0.87860056661945929</v>
      </c>
      <c r="AQ140">
        <v>0</v>
      </c>
      <c r="AR140">
        <v>1</v>
      </c>
      <c r="AS140">
        <v>50</v>
      </c>
      <c r="AT140">
        <v>84</v>
      </c>
      <c r="AU140">
        <v>7.407407407407407E-2</v>
      </c>
      <c r="AV140">
        <v>0.125</v>
      </c>
      <c r="AW140">
        <v>2.3148148148148112E-3</v>
      </c>
    </row>
    <row r="141" spans="1:49" x14ac:dyDescent="0.45">
      <c r="A141">
        <v>84</v>
      </c>
      <c r="B141">
        <v>1.2589999999999999</v>
      </c>
      <c r="C141">
        <v>175</v>
      </c>
      <c r="D141">
        <v>1</v>
      </c>
      <c r="E141">
        <v>31</v>
      </c>
      <c r="F141">
        <v>8</v>
      </c>
      <c r="G141">
        <v>1</v>
      </c>
      <c r="H141">
        <v>190</v>
      </c>
      <c r="I141">
        <v>1</v>
      </c>
      <c r="J141">
        <v>0</v>
      </c>
      <c r="K141">
        <v>1</v>
      </c>
      <c r="L141">
        <v>1</v>
      </c>
      <c r="M141">
        <v>0.70949574388121373</v>
      </c>
      <c r="N141">
        <v>0.70949574388121373</v>
      </c>
      <c r="O141">
        <v>0.29050425611878627</v>
      </c>
      <c r="P141">
        <v>-0.34320078115801156</v>
      </c>
      <c r="Q141">
        <v>100</v>
      </c>
      <c r="R141">
        <v>0.40945172486816711</v>
      </c>
      <c r="AP141">
        <v>0.87916911441473256</v>
      </c>
      <c r="AQ141">
        <v>1</v>
      </c>
      <c r="AR141">
        <v>0</v>
      </c>
      <c r="AS141">
        <v>51</v>
      </c>
      <c r="AT141">
        <v>84</v>
      </c>
      <c r="AU141">
        <v>5.555555555555558E-2</v>
      </c>
      <c r="AV141">
        <v>0.125</v>
      </c>
      <c r="AW141">
        <v>0</v>
      </c>
    </row>
    <row r="142" spans="1:49" x14ac:dyDescent="0.45">
      <c r="A142">
        <v>85</v>
      </c>
      <c r="B142">
        <v>1.86</v>
      </c>
      <c r="C142">
        <v>311</v>
      </c>
      <c r="D142">
        <v>2</v>
      </c>
      <c r="E142">
        <v>37</v>
      </c>
      <c r="F142">
        <v>13</v>
      </c>
      <c r="G142">
        <v>1</v>
      </c>
      <c r="H142">
        <v>172</v>
      </c>
      <c r="I142">
        <v>1</v>
      </c>
      <c r="J142">
        <v>0</v>
      </c>
      <c r="K142">
        <v>1</v>
      </c>
      <c r="L142">
        <v>1</v>
      </c>
      <c r="M142">
        <v>0.81560298542856968</v>
      </c>
      <c r="N142">
        <v>0.81560298542856968</v>
      </c>
      <c r="O142">
        <v>0.18439701457143032</v>
      </c>
      <c r="P142">
        <v>-0.20382757988077546</v>
      </c>
      <c r="Q142">
        <v>100</v>
      </c>
      <c r="R142">
        <v>0.22608673320946268</v>
      </c>
      <c r="AP142">
        <v>0.8844193354639962</v>
      </c>
      <c r="AQ142">
        <v>0</v>
      </c>
      <c r="AR142">
        <v>1</v>
      </c>
      <c r="AS142">
        <v>51</v>
      </c>
      <c r="AT142">
        <v>85</v>
      </c>
      <c r="AU142">
        <v>5.555555555555558E-2</v>
      </c>
      <c r="AV142">
        <v>0.11458333333333337</v>
      </c>
      <c r="AW142">
        <v>2.1219135802469109E-3</v>
      </c>
    </row>
    <row r="143" spans="1:49" x14ac:dyDescent="0.45">
      <c r="A143">
        <v>86</v>
      </c>
      <c r="B143">
        <v>2.2839999999999998</v>
      </c>
      <c r="C143">
        <v>201</v>
      </c>
      <c r="D143">
        <v>0</v>
      </c>
      <c r="E143">
        <v>38</v>
      </c>
      <c r="F143">
        <v>10</v>
      </c>
      <c r="G143">
        <v>1</v>
      </c>
      <c r="H143">
        <v>192</v>
      </c>
      <c r="I143">
        <v>1</v>
      </c>
      <c r="J143">
        <v>0</v>
      </c>
      <c r="K143">
        <v>1</v>
      </c>
      <c r="L143">
        <v>1</v>
      </c>
      <c r="M143">
        <v>0.69251914245207657</v>
      </c>
      <c r="N143">
        <v>0.69251914245207657</v>
      </c>
      <c r="O143">
        <v>0.30748085754792343</v>
      </c>
      <c r="P143">
        <v>-0.3674193987726167</v>
      </c>
      <c r="Q143">
        <v>100</v>
      </c>
      <c r="R143">
        <v>0.44400340539207783</v>
      </c>
      <c r="AP143">
        <v>0.88789940205277185</v>
      </c>
      <c r="AQ143">
        <v>1</v>
      </c>
      <c r="AR143">
        <v>0</v>
      </c>
      <c r="AS143">
        <v>52</v>
      </c>
      <c r="AT143">
        <v>85</v>
      </c>
      <c r="AU143">
        <v>3.703703703703709E-2</v>
      </c>
      <c r="AV143">
        <v>0.11458333333333337</v>
      </c>
      <c r="AW143">
        <v>0</v>
      </c>
    </row>
    <row r="144" spans="1:49" x14ac:dyDescent="0.45">
      <c r="A144">
        <v>88</v>
      </c>
      <c r="B144">
        <v>0.504</v>
      </c>
      <c r="C144">
        <v>253</v>
      </c>
      <c r="D144">
        <v>3</v>
      </c>
      <c r="E144">
        <v>42</v>
      </c>
      <c r="F144">
        <v>9</v>
      </c>
      <c r="G144">
        <v>1</v>
      </c>
      <c r="H144">
        <v>172</v>
      </c>
      <c r="I144">
        <v>0</v>
      </c>
      <c r="J144">
        <v>1</v>
      </c>
      <c r="K144">
        <v>1</v>
      </c>
      <c r="L144">
        <v>0</v>
      </c>
      <c r="M144">
        <v>0.55871205885208619</v>
      </c>
      <c r="N144">
        <v>0.55871205885208619</v>
      </c>
      <c r="O144">
        <v>0.44128794114791381</v>
      </c>
      <c r="P144">
        <v>-0.81805768882684349</v>
      </c>
      <c r="Q144">
        <v>0</v>
      </c>
      <c r="R144">
        <v>1.2660941003706543</v>
      </c>
      <c r="AP144">
        <v>0.88849038914200451</v>
      </c>
      <c r="AQ144">
        <v>0</v>
      </c>
      <c r="AR144">
        <v>1</v>
      </c>
      <c r="AS144">
        <v>52</v>
      </c>
      <c r="AT144">
        <v>86</v>
      </c>
      <c r="AU144">
        <v>3.703703703703709E-2</v>
      </c>
      <c r="AV144">
        <v>0.10416666666666663</v>
      </c>
      <c r="AW144">
        <v>0</v>
      </c>
    </row>
    <row r="145" spans="1:49" x14ac:dyDescent="0.45">
      <c r="A145">
        <v>88</v>
      </c>
      <c r="B145">
        <v>1</v>
      </c>
      <c r="C145">
        <v>283</v>
      </c>
      <c r="D145">
        <v>2</v>
      </c>
      <c r="E145">
        <v>40</v>
      </c>
      <c r="F145">
        <v>8</v>
      </c>
      <c r="G145">
        <v>0</v>
      </c>
      <c r="H145">
        <v>177</v>
      </c>
      <c r="I145">
        <v>1</v>
      </c>
      <c r="J145">
        <v>0</v>
      </c>
      <c r="K145">
        <v>1</v>
      </c>
      <c r="L145">
        <v>1</v>
      </c>
      <c r="M145">
        <v>0.85712397358960246</v>
      </c>
      <c r="N145">
        <v>0.85712397358960246</v>
      </c>
      <c r="O145">
        <v>0.14287602641039754</v>
      </c>
      <c r="P145">
        <v>-0.15417271088207068</v>
      </c>
      <c r="Q145">
        <v>100</v>
      </c>
      <c r="R145">
        <v>0.1666923698470808</v>
      </c>
      <c r="AP145">
        <v>0.88940645178841171</v>
      </c>
      <c r="AQ145">
        <v>0</v>
      </c>
      <c r="AR145">
        <v>1</v>
      </c>
      <c r="AS145">
        <v>52</v>
      </c>
      <c r="AT145">
        <v>87</v>
      </c>
      <c r="AU145">
        <v>3.703703703703709E-2</v>
      </c>
      <c r="AV145">
        <v>9.375E-2</v>
      </c>
      <c r="AW145">
        <v>0</v>
      </c>
    </row>
    <row r="146" spans="1:49" x14ac:dyDescent="0.45">
      <c r="A146">
        <v>88</v>
      </c>
      <c r="B146">
        <v>1.6</v>
      </c>
      <c r="C146">
        <v>282</v>
      </c>
      <c r="D146">
        <v>0</v>
      </c>
      <c r="E146">
        <v>39</v>
      </c>
      <c r="F146">
        <v>18</v>
      </c>
      <c r="G146">
        <v>1</v>
      </c>
      <c r="H146">
        <v>185</v>
      </c>
      <c r="I146">
        <v>1</v>
      </c>
      <c r="J146">
        <v>0</v>
      </c>
      <c r="K146">
        <v>1</v>
      </c>
      <c r="L146">
        <v>1</v>
      </c>
      <c r="M146">
        <v>0.76039550895473107</v>
      </c>
      <c r="N146">
        <v>0.76039550895473107</v>
      </c>
      <c r="O146">
        <v>0.23960449104526893</v>
      </c>
      <c r="P146">
        <v>-0.273916574546889</v>
      </c>
      <c r="Q146">
        <v>100</v>
      </c>
      <c r="R146">
        <v>0.31510508442460228</v>
      </c>
      <c r="AP146">
        <v>0.89193884565028048</v>
      </c>
      <c r="AQ146">
        <v>0</v>
      </c>
      <c r="AR146">
        <v>1</v>
      </c>
      <c r="AS146">
        <v>52</v>
      </c>
      <c r="AT146">
        <v>88</v>
      </c>
      <c r="AU146">
        <v>3.703703703703709E-2</v>
      </c>
      <c r="AV146">
        <v>8.333333333333337E-2</v>
      </c>
      <c r="AW146">
        <v>0</v>
      </c>
    </row>
    <row r="147" spans="1:49" x14ac:dyDescent="0.45">
      <c r="A147">
        <v>89</v>
      </c>
      <c r="B147">
        <v>7.4999999999999997E-2</v>
      </c>
      <c r="C147">
        <v>296</v>
      </c>
      <c r="D147">
        <v>0</v>
      </c>
      <c r="E147">
        <v>37</v>
      </c>
      <c r="F147">
        <v>13</v>
      </c>
      <c r="G147">
        <v>1</v>
      </c>
      <c r="H147">
        <v>196</v>
      </c>
      <c r="I147">
        <v>1</v>
      </c>
      <c r="J147">
        <v>0</v>
      </c>
      <c r="K147">
        <v>1</v>
      </c>
      <c r="L147">
        <v>1</v>
      </c>
      <c r="M147">
        <v>0.49769565561208345</v>
      </c>
      <c r="N147">
        <v>0.49769565561208345</v>
      </c>
      <c r="O147">
        <v>0.50230434438791649</v>
      </c>
      <c r="P147">
        <v>-0.69776652208463197</v>
      </c>
      <c r="Q147">
        <v>0</v>
      </c>
      <c r="R147">
        <v>1.0092600542597969</v>
      </c>
      <c r="AP147">
        <v>0.89341521717543082</v>
      </c>
      <c r="AQ147">
        <v>0</v>
      </c>
      <c r="AR147">
        <v>1</v>
      </c>
      <c r="AS147">
        <v>52</v>
      </c>
      <c r="AT147">
        <v>89</v>
      </c>
      <c r="AU147">
        <v>3.703703703703709E-2</v>
      </c>
      <c r="AV147">
        <v>7.291666666666663E-2</v>
      </c>
      <c r="AW147">
        <v>1.350308641975314E-3</v>
      </c>
    </row>
    <row r="148" spans="1:49" x14ac:dyDescent="0.45">
      <c r="A148">
        <v>89</v>
      </c>
      <c r="B148">
        <v>0.71099999999999997</v>
      </c>
      <c r="C148">
        <v>232</v>
      </c>
      <c r="D148">
        <v>4</v>
      </c>
      <c r="E148">
        <v>47</v>
      </c>
      <c r="F148">
        <v>13</v>
      </c>
      <c r="G148">
        <v>1</v>
      </c>
      <c r="H148">
        <v>193</v>
      </c>
      <c r="I148">
        <v>0</v>
      </c>
      <c r="J148">
        <v>1</v>
      </c>
      <c r="K148">
        <v>1</v>
      </c>
      <c r="L148">
        <v>0</v>
      </c>
      <c r="M148">
        <v>0.71028901964077729</v>
      </c>
      <c r="N148">
        <v>0.71028901964077729</v>
      </c>
      <c r="O148">
        <v>0.28971098035922271</v>
      </c>
      <c r="P148">
        <v>-1.2388714724079495</v>
      </c>
      <c r="Q148">
        <v>0</v>
      </c>
      <c r="R148">
        <v>2.4517159092833318</v>
      </c>
      <c r="AP148">
        <v>0.90641064385450709</v>
      </c>
      <c r="AQ148">
        <v>1</v>
      </c>
      <c r="AR148">
        <v>0</v>
      </c>
      <c r="AS148">
        <v>53</v>
      </c>
      <c r="AT148">
        <v>89</v>
      </c>
      <c r="AU148">
        <v>1.851851851851849E-2</v>
      </c>
      <c r="AV148">
        <v>7.291666666666663E-2</v>
      </c>
      <c r="AW148">
        <v>1.350308641975306E-3</v>
      </c>
    </row>
    <row r="149" spans="1:49" x14ac:dyDescent="0.45">
      <c r="A149">
        <v>89</v>
      </c>
      <c r="B149">
        <v>1.018</v>
      </c>
      <c r="C149">
        <v>348</v>
      </c>
      <c r="D149">
        <v>0</v>
      </c>
      <c r="E149">
        <v>36</v>
      </c>
      <c r="F149">
        <v>12</v>
      </c>
      <c r="G149">
        <v>1</v>
      </c>
      <c r="H149">
        <v>195</v>
      </c>
      <c r="I149">
        <v>1</v>
      </c>
      <c r="J149">
        <v>0</v>
      </c>
      <c r="K149">
        <v>1</v>
      </c>
      <c r="L149">
        <v>1</v>
      </c>
      <c r="M149">
        <v>0.634117496959964</v>
      </c>
      <c r="N149">
        <v>0.634117496959964</v>
      </c>
      <c r="O149">
        <v>0.365882503040036</v>
      </c>
      <c r="P149">
        <v>-0.45552101528045907</v>
      </c>
      <c r="Q149">
        <v>100</v>
      </c>
      <c r="R149">
        <v>0.57699480741995135</v>
      </c>
      <c r="AP149">
        <v>0.91960910833225162</v>
      </c>
      <c r="AQ149">
        <v>1</v>
      </c>
      <c r="AR149">
        <v>0</v>
      </c>
      <c r="AS149">
        <v>54</v>
      </c>
      <c r="AT149">
        <v>89</v>
      </c>
      <c r="AU149">
        <v>0</v>
      </c>
      <c r="AV149">
        <v>7.291666666666663E-2</v>
      </c>
      <c r="AW149">
        <v>0</v>
      </c>
    </row>
    <row r="150" spans="1:49" x14ac:dyDescent="0.45">
      <c r="A150">
        <v>91</v>
      </c>
      <c r="B150">
        <v>1.968</v>
      </c>
      <c r="C150">
        <v>164</v>
      </c>
      <c r="D150">
        <v>1</v>
      </c>
      <c r="E150">
        <v>33</v>
      </c>
      <c r="F150">
        <v>5</v>
      </c>
      <c r="G150">
        <v>0</v>
      </c>
      <c r="H150">
        <v>194</v>
      </c>
      <c r="I150">
        <v>1</v>
      </c>
      <c r="J150">
        <v>0</v>
      </c>
      <c r="K150">
        <v>1</v>
      </c>
      <c r="L150">
        <v>1</v>
      </c>
      <c r="M150">
        <v>0.93129752996463366</v>
      </c>
      <c r="N150">
        <v>0.93129752996463366</v>
      </c>
      <c r="O150">
        <v>6.8702470035366336E-2</v>
      </c>
      <c r="P150">
        <v>-7.1176471702610294E-2</v>
      </c>
      <c r="Q150">
        <v>100</v>
      </c>
      <c r="R150">
        <v>7.3770699293034023E-2</v>
      </c>
      <c r="AP150">
        <v>0.93129752996463366</v>
      </c>
      <c r="AQ150">
        <v>0</v>
      </c>
      <c r="AR150">
        <v>1</v>
      </c>
      <c r="AS150">
        <v>54</v>
      </c>
      <c r="AT150">
        <v>90</v>
      </c>
      <c r="AU150">
        <v>0</v>
      </c>
      <c r="AV150">
        <v>6.25E-2</v>
      </c>
      <c r="AW150">
        <v>0</v>
      </c>
    </row>
    <row r="151" spans="1:49" x14ac:dyDescent="0.45">
      <c r="A151">
        <v>96</v>
      </c>
      <c r="B151">
        <v>0.83099999999999996</v>
      </c>
      <c r="C151">
        <v>199</v>
      </c>
      <c r="D151">
        <v>3</v>
      </c>
      <c r="E151">
        <v>44</v>
      </c>
      <c r="F151">
        <v>10</v>
      </c>
      <c r="G151">
        <v>0</v>
      </c>
      <c r="H151">
        <v>168</v>
      </c>
      <c r="I151">
        <v>1</v>
      </c>
      <c r="J151">
        <v>0</v>
      </c>
      <c r="K151">
        <v>1</v>
      </c>
      <c r="L151">
        <v>1</v>
      </c>
      <c r="M151">
        <v>0.89193884565028048</v>
      </c>
      <c r="N151">
        <v>0.89193884565028048</v>
      </c>
      <c r="O151">
        <v>0.10806115434971952</v>
      </c>
      <c r="P151">
        <v>-0.11435770744040832</v>
      </c>
      <c r="Q151">
        <v>100</v>
      </c>
      <c r="R151">
        <v>0.12115309796932998</v>
      </c>
      <c r="AP151">
        <v>0.93883742431804695</v>
      </c>
      <c r="AQ151">
        <v>0</v>
      </c>
      <c r="AR151">
        <v>1</v>
      </c>
      <c r="AS151">
        <v>54</v>
      </c>
      <c r="AT151">
        <v>91</v>
      </c>
      <c r="AU151">
        <v>0</v>
      </c>
      <c r="AV151">
        <v>5.208333333333337E-2</v>
      </c>
      <c r="AW151">
        <v>0</v>
      </c>
    </row>
    <row r="152" spans="1:49" x14ac:dyDescent="0.45">
      <c r="A152">
        <v>98</v>
      </c>
      <c r="B152">
        <v>0.97399999999999998</v>
      </c>
      <c r="C152">
        <v>201</v>
      </c>
      <c r="D152">
        <v>1</v>
      </c>
      <c r="E152">
        <v>37</v>
      </c>
      <c r="F152">
        <v>6</v>
      </c>
      <c r="G152">
        <v>0</v>
      </c>
      <c r="H152">
        <v>194</v>
      </c>
      <c r="I152">
        <v>1</v>
      </c>
      <c r="J152">
        <v>0</v>
      </c>
      <c r="K152">
        <v>1</v>
      </c>
      <c r="L152">
        <v>1</v>
      </c>
      <c r="M152">
        <v>0.8782007275850825</v>
      </c>
      <c r="N152">
        <v>0.8782007275850825</v>
      </c>
      <c r="O152">
        <v>0.1217992724149175</v>
      </c>
      <c r="P152">
        <v>-0.1298800923589824</v>
      </c>
      <c r="Q152">
        <v>100</v>
      </c>
      <c r="R152">
        <v>0.13869183728627377</v>
      </c>
      <c r="AP152">
        <v>0.94747390014709754</v>
      </c>
      <c r="AQ152">
        <v>0</v>
      </c>
      <c r="AR152">
        <v>1</v>
      </c>
      <c r="AS152">
        <v>54</v>
      </c>
      <c r="AT152">
        <v>92</v>
      </c>
      <c r="AU152">
        <v>0</v>
      </c>
      <c r="AV152">
        <v>4.166666666666663E-2</v>
      </c>
      <c r="AW152">
        <v>0</v>
      </c>
    </row>
    <row r="153" spans="1:49" x14ac:dyDescent="0.45">
      <c r="A153">
        <v>99</v>
      </c>
      <c r="B153">
        <v>1.76</v>
      </c>
      <c r="C153">
        <v>369</v>
      </c>
      <c r="D153">
        <v>4</v>
      </c>
      <c r="E153">
        <v>38</v>
      </c>
      <c r="F153">
        <v>12</v>
      </c>
      <c r="G153">
        <v>1</v>
      </c>
      <c r="H153">
        <v>170</v>
      </c>
      <c r="I153">
        <v>0</v>
      </c>
      <c r="J153">
        <v>1</v>
      </c>
      <c r="K153">
        <v>1</v>
      </c>
      <c r="L153">
        <v>0</v>
      </c>
      <c r="M153">
        <v>0.91960910833225162</v>
      </c>
      <c r="N153">
        <v>0.91960910833225162</v>
      </c>
      <c r="O153">
        <v>8.0390891667748376E-2</v>
      </c>
      <c r="P153">
        <v>-2.5208543969293267</v>
      </c>
      <c r="Q153">
        <v>0</v>
      </c>
      <c r="R153">
        <v>11.439220156096178</v>
      </c>
      <c r="AP153">
        <v>0.95175755387049665</v>
      </c>
      <c r="AQ153">
        <v>0</v>
      </c>
      <c r="AR153">
        <v>1</v>
      </c>
      <c r="AS153">
        <v>54</v>
      </c>
      <c r="AT153">
        <v>93</v>
      </c>
      <c r="AU153">
        <v>0</v>
      </c>
      <c r="AV153">
        <v>3.125E-2</v>
      </c>
      <c r="AW153">
        <v>0</v>
      </c>
    </row>
    <row r="154" spans="1:49" x14ac:dyDescent="0.45">
      <c r="A154">
        <v>102</v>
      </c>
      <c r="B154">
        <v>8.4000000000000005E-2</v>
      </c>
      <c r="C154">
        <v>249</v>
      </c>
      <c r="D154">
        <v>2</v>
      </c>
      <c r="E154">
        <v>38</v>
      </c>
      <c r="F154">
        <v>11</v>
      </c>
      <c r="G154">
        <v>1</v>
      </c>
      <c r="H154">
        <v>177</v>
      </c>
      <c r="I154">
        <v>1</v>
      </c>
      <c r="J154">
        <v>0</v>
      </c>
      <c r="K154">
        <v>1</v>
      </c>
      <c r="L154">
        <v>1</v>
      </c>
      <c r="M154">
        <v>0.6757733226241559</v>
      </c>
      <c r="N154">
        <v>0.6757733226241559</v>
      </c>
      <c r="O154">
        <v>0.3242266773758441</v>
      </c>
      <c r="P154">
        <v>-0.3918975807339185</v>
      </c>
      <c r="Q154">
        <v>100</v>
      </c>
      <c r="R154">
        <v>0.47978614502983108</v>
      </c>
      <c r="AP154">
        <v>0.95334105982686357</v>
      </c>
      <c r="AQ154">
        <v>0</v>
      </c>
      <c r="AR154">
        <v>1</v>
      </c>
      <c r="AS154">
        <v>54</v>
      </c>
      <c r="AT154">
        <v>94</v>
      </c>
      <c r="AU154">
        <v>0</v>
      </c>
      <c r="AV154">
        <v>2.083333333333337E-2</v>
      </c>
      <c r="AW154">
        <v>0</v>
      </c>
    </row>
    <row r="155" spans="1:49" x14ac:dyDescent="0.45">
      <c r="A155">
        <v>117</v>
      </c>
      <c r="B155">
        <v>0.104</v>
      </c>
      <c r="C155">
        <v>253</v>
      </c>
      <c r="D155">
        <v>2</v>
      </c>
      <c r="E155">
        <v>52</v>
      </c>
      <c r="F155">
        <v>15</v>
      </c>
      <c r="G155">
        <v>0</v>
      </c>
      <c r="H155">
        <v>169</v>
      </c>
      <c r="I155">
        <v>1</v>
      </c>
      <c r="J155">
        <v>0</v>
      </c>
      <c r="K155">
        <v>1</v>
      </c>
      <c r="L155">
        <v>1</v>
      </c>
      <c r="M155">
        <v>0.86299109064245894</v>
      </c>
      <c r="N155">
        <v>0.86299109064245894</v>
      </c>
      <c r="O155">
        <v>0.13700890935754106</v>
      </c>
      <c r="P155">
        <v>-0.14735091165714501</v>
      </c>
      <c r="Q155">
        <v>100</v>
      </c>
      <c r="R155">
        <v>0.15876051426619475</v>
      </c>
      <c r="AP155">
        <v>0.95919016173524774</v>
      </c>
      <c r="AQ155">
        <v>0</v>
      </c>
      <c r="AR155">
        <v>1</v>
      </c>
      <c r="AS155">
        <v>54</v>
      </c>
      <c r="AT155">
        <v>95</v>
      </c>
      <c r="AU155">
        <v>0</v>
      </c>
      <c r="AV155">
        <v>1.041666666666663E-2</v>
      </c>
      <c r="AW155">
        <v>0</v>
      </c>
    </row>
    <row r="156" spans="1:49" x14ac:dyDescent="0.45">
      <c r="I156">
        <v>96</v>
      </c>
      <c r="J156">
        <v>54</v>
      </c>
      <c r="K156">
        <v>150</v>
      </c>
      <c r="N156">
        <v>96</v>
      </c>
      <c r="O156">
        <v>54.000000000000014</v>
      </c>
      <c r="P156">
        <v>-85.348626236289633</v>
      </c>
      <c r="Q156">
        <v>74</v>
      </c>
      <c r="R156">
        <v>157.55802684990877</v>
      </c>
      <c r="AP156">
        <v>0.96500207846056851</v>
      </c>
      <c r="AQ156">
        <v>0</v>
      </c>
      <c r="AR156">
        <v>1</v>
      </c>
      <c r="AS156">
        <v>54</v>
      </c>
      <c r="AT156">
        <v>96</v>
      </c>
      <c r="AU156">
        <v>0</v>
      </c>
      <c r="AV156">
        <v>0</v>
      </c>
      <c r="AW156">
        <v>0</v>
      </c>
    </row>
    <row r="157" spans="1:49" x14ac:dyDescent="0.45">
      <c r="AW157">
        <v>0.73225308641975329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14A1B-FFCF-4005-BC32-1F20F74F1248}">
  <dimension ref="A1:BD164"/>
  <sheetViews>
    <sheetView workbookViewId="0">
      <selection activeCell="E17" sqref="E17"/>
    </sheetView>
  </sheetViews>
  <sheetFormatPr defaultRowHeight="14.25" x14ac:dyDescent="0.45"/>
  <sheetData>
    <row r="1" spans="1:56" x14ac:dyDescent="0.45">
      <c r="A1" t="s">
        <v>42</v>
      </c>
      <c r="B1" t="s">
        <v>44</v>
      </c>
      <c r="C1" t="s">
        <v>45</v>
      </c>
      <c r="D1" t="s">
        <v>46</v>
      </c>
      <c r="E1" t="s">
        <v>50</v>
      </c>
      <c r="F1" t="s">
        <v>51</v>
      </c>
      <c r="G1" t="s">
        <v>55</v>
      </c>
      <c r="H1" t="s">
        <v>48</v>
      </c>
      <c r="J1" t="s">
        <v>144</v>
      </c>
      <c r="AR1" t="s">
        <v>173</v>
      </c>
      <c r="AW1" t="s">
        <v>178</v>
      </c>
    </row>
    <row r="2" spans="1:56" ht="14.65" thickBot="1" x14ac:dyDescent="0.5">
      <c r="A2">
        <v>60</v>
      </c>
      <c r="B2">
        <v>0.71199999999999997</v>
      </c>
      <c r="C2">
        <v>171</v>
      </c>
      <c r="D2">
        <v>3</v>
      </c>
      <c r="E2">
        <v>33</v>
      </c>
      <c r="F2">
        <v>12</v>
      </c>
      <c r="G2">
        <v>1</v>
      </c>
      <c r="H2">
        <v>1</v>
      </c>
    </row>
    <row r="3" spans="1:56" ht="14.65" thickTop="1" x14ac:dyDescent="0.45">
      <c r="A3">
        <v>69</v>
      </c>
      <c r="B3">
        <v>9.0999999999999998E-2</v>
      </c>
      <c r="C3">
        <v>213</v>
      </c>
      <c r="D3">
        <v>3</v>
      </c>
      <c r="E3">
        <v>33</v>
      </c>
      <c r="F3">
        <v>16</v>
      </c>
      <c r="G3">
        <v>1</v>
      </c>
      <c r="H3">
        <v>1</v>
      </c>
      <c r="J3" s="112" t="str">
        <f>A1</f>
        <v>No. Staff</v>
      </c>
      <c r="K3" s="112" t="str">
        <f t="shared" ref="K3:P3" si="0">B1</f>
        <v>GrossProfit $m</v>
      </c>
      <c r="L3" s="112" t="str">
        <f t="shared" si="0"/>
        <v>Adv.$'000</v>
      </c>
      <c r="M3" s="112" t="str">
        <f t="shared" si="0"/>
        <v>Competitors</v>
      </c>
      <c r="N3" s="112" t="str">
        <f t="shared" si="0"/>
        <v>Mng-Age</v>
      </c>
      <c r="O3" s="112" t="str">
        <f t="shared" si="0"/>
        <v>Mng-Exp</v>
      </c>
      <c r="P3" s="112" t="str">
        <f t="shared" si="0"/>
        <v>OnlineChannel</v>
      </c>
      <c r="Q3" s="112" t="s">
        <v>145</v>
      </c>
      <c r="R3" s="112" t="s">
        <v>146</v>
      </c>
      <c r="S3" s="112" t="s">
        <v>99</v>
      </c>
      <c r="T3" s="112" t="s">
        <v>147</v>
      </c>
      <c r="U3" s="112" t="s">
        <v>148</v>
      </c>
      <c r="V3" s="112" t="s">
        <v>149</v>
      </c>
      <c r="W3" s="112" t="s">
        <v>150</v>
      </c>
      <c r="X3" s="112" t="s">
        <v>151</v>
      </c>
      <c r="Y3" s="112" t="s">
        <v>152</v>
      </c>
      <c r="Z3" s="112" t="s">
        <v>153</v>
      </c>
      <c r="AB3" t="s">
        <v>154</v>
      </c>
      <c r="AD3" t="s">
        <v>155</v>
      </c>
      <c r="AE3" s="114">
        <f>Q154*LN(Q154/S154)+R154*LN(R154/S154)</f>
        <v>-98.012729219055274</v>
      </c>
      <c r="AG3" t="s">
        <v>165</v>
      </c>
      <c r="AP3" t="s">
        <v>172</v>
      </c>
      <c r="AS3" s="120" t="s">
        <v>174</v>
      </c>
      <c r="AT3" s="120" t="s">
        <v>175</v>
      </c>
      <c r="AW3" s="118" t="s">
        <v>148</v>
      </c>
      <c r="AX3" s="118" t="s">
        <v>146</v>
      </c>
      <c r="AY3" s="118" t="s">
        <v>145</v>
      </c>
      <c r="AZ3" s="118" t="s">
        <v>179</v>
      </c>
      <c r="BA3" s="118" t="s">
        <v>180</v>
      </c>
      <c r="BB3" s="118" t="s">
        <v>181</v>
      </c>
      <c r="BC3" s="118" t="s">
        <v>182</v>
      </c>
      <c r="BD3" s="118" t="s">
        <v>183</v>
      </c>
    </row>
    <row r="4" spans="1:56" x14ac:dyDescent="0.45">
      <c r="A4">
        <v>79</v>
      </c>
      <c r="B4">
        <v>1.72</v>
      </c>
      <c r="C4">
        <v>255</v>
      </c>
      <c r="D4">
        <v>1</v>
      </c>
      <c r="E4">
        <v>40</v>
      </c>
      <c r="F4">
        <v>13</v>
      </c>
      <c r="G4">
        <v>1</v>
      </c>
      <c r="H4">
        <v>1</v>
      </c>
      <c r="J4">
        <f t="array" ref="J4:R153">[1]!LogitSummary(A2:H151)</f>
        <v>35</v>
      </c>
      <c r="K4">
        <v>4.7E-2</v>
      </c>
      <c r="L4">
        <v>65</v>
      </c>
      <c r="M4">
        <v>4</v>
      </c>
      <c r="N4">
        <v>27</v>
      </c>
      <c r="O4">
        <v>5</v>
      </c>
      <c r="P4">
        <v>0</v>
      </c>
      <c r="Q4" s="106">
        <v>1</v>
      </c>
      <c r="R4" s="107">
        <v>0</v>
      </c>
      <c r="S4" s="108">
        <f>Q4+R4</f>
        <v>1</v>
      </c>
      <c r="T4">
        <f>IF(S4=0,"",Q4/S4)</f>
        <v>1</v>
      </c>
      <c r="U4">
        <f>1/(1+EXP(-$AB$5-MMULT(J4:P4,$AB$6:$AB$12)))</f>
        <v>0.7121906449360037</v>
      </c>
      <c r="V4" s="103">
        <f>S4*U4</f>
        <v>0.7121906449360037</v>
      </c>
      <c r="W4" s="105">
        <f>S4-V4</f>
        <v>0.2878093550639963</v>
      </c>
      <c r="X4" s="103">
        <f>IFERROR(S4*(T4*LN(U4)+(1-T4)*LN(1-U4)),0)</f>
        <v>-0.3394096436698249</v>
      </c>
      <c r="Y4" s="105">
        <f>100*IF(U4&gt;=$AS$10,Q4/S4,R4/S4)</f>
        <v>100</v>
      </c>
      <c r="Z4">
        <f>IFERROR((Q4-V4)^2/V4+(R4-W4)^2/W4,0)</f>
        <v>0.40411841563835538</v>
      </c>
      <c r="AD4" t="s">
        <v>156</v>
      </c>
      <c r="AE4" s="116">
        <f>X154</f>
        <v>-85.392127939787457</v>
      </c>
      <c r="AG4" s="103">
        <f t="array" ref="AG4:AN11">MINVERSE(MMULT(TRANSPOSE([1]!DESIGN(J4:P153)),U4:U153*(1-U4:U153)*S4:S153*[1]!DESIGN(J4:P153)))</f>
        <v>2.1657338279284906</v>
      </c>
      <c r="AH4" s="104">
        <v>-1.6803961193622763E-2</v>
      </c>
      <c r="AI4" s="104">
        <v>-0.12376529541995419</v>
      </c>
      <c r="AJ4" s="104">
        <v>1.7011141623507146E-3</v>
      </c>
      <c r="AK4" s="104">
        <v>-7.2498792155921907E-2</v>
      </c>
      <c r="AL4" s="104">
        <v>-2.350526769607118E-2</v>
      </c>
      <c r="AM4" s="104">
        <v>-1.1911935058572881E-2</v>
      </c>
      <c r="AN4" s="105">
        <v>-8.8495047150672496E-2</v>
      </c>
      <c r="AP4" s="114">
        <f t="array" ref="AP4:AP11">MMULT(AG4:AN11,MMULT(TRANSPOSE([1]!DESIGN(J4:P153)),S4:S153*(T4:T153-U4:U153)))</f>
        <v>1.4972689755852109E-15</v>
      </c>
      <c r="AR4" t="s">
        <v>149</v>
      </c>
      <c r="AS4" s="103">
        <f>SUMIF(U4:U153,"&gt;="&amp;AS10,Q4:Q153)</f>
        <v>83</v>
      </c>
      <c r="AT4" s="105">
        <f>SUMIF(U4:U153,"&gt;="&amp;AS10,R4:R153)</f>
        <v>28</v>
      </c>
      <c r="AU4">
        <f>AS4+AT4</f>
        <v>111</v>
      </c>
      <c r="AZ4">
        <v>0</v>
      </c>
      <c r="BA4">
        <v>0</v>
      </c>
      <c r="BB4">
        <f>1-AZ4/AZ$154</f>
        <v>1</v>
      </c>
      <c r="BC4" s="80">
        <f>1-BA4/BA$154</f>
        <v>1</v>
      </c>
      <c r="BD4">
        <f>(BB4-BB5)*BC4</f>
        <v>1.851851851851849E-2</v>
      </c>
    </row>
    <row r="5" spans="1:56" x14ac:dyDescent="0.45">
      <c r="A5">
        <v>66</v>
      </c>
      <c r="B5">
        <v>1.3720000000000001</v>
      </c>
      <c r="C5">
        <v>287</v>
      </c>
      <c r="D5">
        <v>1</v>
      </c>
      <c r="E5">
        <v>29</v>
      </c>
      <c r="F5">
        <v>10</v>
      </c>
      <c r="G5">
        <v>0</v>
      </c>
      <c r="H5">
        <v>1</v>
      </c>
      <c r="J5">
        <v>39</v>
      </c>
      <c r="K5">
        <v>7.1999999999999995E-2</v>
      </c>
      <c r="L5">
        <v>116</v>
      </c>
      <c r="M5">
        <v>7</v>
      </c>
      <c r="N5">
        <v>44</v>
      </c>
      <c r="O5">
        <v>16</v>
      </c>
      <c r="P5">
        <v>1</v>
      </c>
      <c r="Q5" s="106">
        <v>1</v>
      </c>
      <c r="R5" s="107">
        <v>0</v>
      </c>
      <c r="S5" s="108">
        <f t="shared" ref="S5:S68" si="1">Q5+R5</f>
        <v>1</v>
      </c>
      <c r="T5" s="80">
        <f t="shared" ref="T5:T68" si="2">IF(S5=0,"",Q5/S5)</f>
        <v>1</v>
      </c>
      <c r="U5" s="80">
        <f t="shared" ref="U5:U68" si="3">1/(1+EXP(-$AB$5-MMULT(J5:P5,$AB$6:$AB$12)))</f>
        <v>0.55225817050444403</v>
      </c>
      <c r="V5" s="106">
        <f t="shared" ref="V5:V68" si="4">S5*U5</f>
        <v>0.55225817050444403</v>
      </c>
      <c r="W5" s="108">
        <f t="shared" ref="W5:W68" si="5">S5-V5</f>
        <v>0.44774182949555597</v>
      </c>
      <c r="X5" s="106">
        <f t="shared" ref="X5:X68" si="6">IFERROR(S5*(T5*LN(U5)+(1-T5)*LN(1-U5)),0)</f>
        <v>-0.59373964185347483</v>
      </c>
      <c r="Y5" s="108">
        <f t="shared" ref="Y5:Y68" si="7">100*IF(U5&gt;=$AS$10,Q5/S5,R5/S5)</f>
        <v>100</v>
      </c>
      <c r="Z5" s="80">
        <f t="shared" ref="Z5:Z68" si="8">IFERROR((Q5-V5)^2/V5+(R5-W5)^2/W5,0)</f>
        <v>0.81074731603622863</v>
      </c>
      <c r="AB5" s="114">
        <f t="array" ref="AB5:AB12">[1]!LogitCoeff(J4:R153,,,,,20)</f>
        <v>0.19362191263749409</v>
      </c>
      <c r="AG5" s="106">
        <v>-1.6803961193622791E-2</v>
      </c>
      <c r="AH5" s="107">
        <v>4.3294298971319054E-4</v>
      </c>
      <c r="AI5" s="107">
        <v>7.3272394702682177E-4</v>
      </c>
      <c r="AJ5" s="107">
        <v>-6.5471885787080224E-5</v>
      </c>
      <c r="AK5" s="107">
        <v>4.6446082023170654E-4</v>
      </c>
      <c r="AL5" s="107">
        <v>-6.9723623445513906E-5</v>
      </c>
      <c r="AM5" s="107">
        <v>1.9015211598612898E-4</v>
      </c>
      <c r="AN5" s="108">
        <v>-1.6010085469445401E-3</v>
      </c>
      <c r="AP5" s="115">
        <v>3.0104034852998524E-17</v>
      </c>
      <c r="AR5" t="s">
        <v>150</v>
      </c>
      <c r="AS5" s="109">
        <f>AS6-AS4</f>
        <v>13</v>
      </c>
      <c r="AT5" s="111">
        <f>AT6-AT4</f>
        <v>26</v>
      </c>
      <c r="AU5" s="80">
        <f t="shared" ref="AU5:AU6" si="9">AS5+AT5</f>
        <v>39</v>
      </c>
      <c r="AW5">
        <f t="array" ref="AW5:AY154">[1]!SelectCols(Q4:U153,"5,2,1",1)</f>
        <v>0.1993536741153743</v>
      </c>
      <c r="AX5">
        <v>1</v>
      </c>
      <c r="AY5">
        <v>0</v>
      </c>
      <c r="AZ5">
        <f>AZ4+AX5</f>
        <v>1</v>
      </c>
      <c r="BA5" s="80">
        <f>BA4+AY5</f>
        <v>0</v>
      </c>
      <c r="BB5" s="80">
        <f t="shared" ref="BB5:BB68" si="10">1-AZ5/AZ$154</f>
        <v>0.98148148148148151</v>
      </c>
      <c r="BC5" s="80">
        <f t="shared" ref="BC5:BC68" si="11">1-BA5/BA$154</f>
        <v>1</v>
      </c>
      <c r="BD5" s="80">
        <f t="shared" ref="BD5:BD68" si="12">(BB5-BB6)*BC5</f>
        <v>1.851851851851849E-2</v>
      </c>
    </row>
    <row r="6" spans="1:56" x14ac:dyDescent="0.45">
      <c r="A6">
        <v>51</v>
      </c>
      <c r="B6">
        <v>0.93500000000000005</v>
      </c>
      <c r="C6">
        <v>112</v>
      </c>
      <c r="D6">
        <v>4</v>
      </c>
      <c r="E6">
        <v>36</v>
      </c>
      <c r="F6">
        <v>4</v>
      </c>
      <c r="G6">
        <v>0</v>
      </c>
      <c r="H6">
        <v>1</v>
      </c>
      <c r="J6">
        <v>39</v>
      </c>
      <c r="K6">
        <v>0.10299999999999999</v>
      </c>
      <c r="L6">
        <v>89</v>
      </c>
      <c r="M6">
        <v>5</v>
      </c>
      <c r="N6">
        <v>40</v>
      </c>
      <c r="O6">
        <v>20</v>
      </c>
      <c r="P6">
        <v>1</v>
      </c>
      <c r="Q6" s="106">
        <v>1</v>
      </c>
      <c r="R6" s="107">
        <v>0</v>
      </c>
      <c r="S6" s="108">
        <f t="shared" si="1"/>
        <v>1</v>
      </c>
      <c r="T6" s="80">
        <f t="shared" si="2"/>
        <v>1</v>
      </c>
      <c r="U6" s="80">
        <f t="shared" si="3"/>
        <v>0.59534290702437676</v>
      </c>
      <c r="V6" s="106">
        <f t="shared" si="4"/>
        <v>0.59534290702437676</v>
      </c>
      <c r="W6" s="108">
        <f t="shared" si="5"/>
        <v>0.40465709297562324</v>
      </c>
      <c r="X6" s="106">
        <f t="shared" si="6"/>
        <v>-0.51861772511514748</v>
      </c>
      <c r="Y6" s="108">
        <f t="shared" si="7"/>
        <v>100</v>
      </c>
      <c r="Z6" s="80">
        <f t="shared" si="8"/>
        <v>0.67970423129447699</v>
      </c>
      <c r="AB6" s="115">
        <v>3.8068598842344807E-2</v>
      </c>
      <c r="AD6" t="s">
        <v>157</v>
      </c>
      <c r="AE6" s="114">
        <f>2*(AE4-AE3)</f>
        <v>25.241202558535633</v>
      </c>
      <c r="AG6" s="106">
        <v>-0.12376529541995364</v>
      </c>
      <c r="AH6" s="107">
        <v>7.3272394702681028E-4</v>
      </c>
      <c r="AI6" s="107">
        <v>0.10027900222744042</v>
      </c>
      <c r="AJ6" s="107">
        <v>-2.2697852398602748E-5</v>
      </c>
      <c r="AK6" s="107">
        <v>1.6927490553473801E-2</v>
      </c>
      <c r="AL6" s="107">
        <v>-1.5787146326833232E-3</v>
      </c>
      <c r="AM6" s="107">
        <v>2.3545089218423997E-3</v>
      </c>
      <c r="AN6" s="108">
        <v>-1.920767898532779E-2</v>
      </c>
      <c r="AP6" s="115">
        <v>-1.8136254956775741E-16</v>
      </c>
      <c r="AS6">
        <f>Q154</f>
        <v>96</v>
      </c>
      <c r="AT6">
        <f>R154</f>
        <v>54</v>
      </c>
      <c r="AU6" s="80">
        <f t="shared" si="9"/>
        <v>150</v>
      </c>
      <c r="AW6">
        <v>0.22678035244310701</v>
      </c>
      <c r="AX6">
        <v>1</v>
      </c>
      <c r="AY6">
        <v>0</v>
      </c>
      <c r="AZ6" s="80">
        <f t="shared" ref="AZ6:AZ69" si="13">AZ5+AX6</f>
        <v>2</v>
      </c>
      <c r="BA6" s="80">
        <f t="shared" ref="BA6:BA69" si="14">BA5+AY6</f>
        <v>0</v>
      </c>
      <c r="BB6" s="80">
        <f t="shared" si="10"/>
        <v>0.96296296296296302</v>
      </c>
      <c r="BC6" s="80">
        <f t="shared" si="11"/>
        <v>1</v>
      </c>
      <c r="BD6" s="80">
        <f t="shared" si="12"/>
        <v>0</v>
      </c>
    </row>
    <row r="7" spans="1:56" x14ac:dyDescent="0.45">
      <c r="A7">
        <v>62</v>
      </c>
      <c r="B7">
        <v>2.0190000000000001</v>
      </c>
      <c r="C7">
        <v>238</v>
      </c>
      <c r="D7">
        <v>0</v>
      </c>
      <c r="E7">
        <v>32</v>
      </c>
      <c r="F7">
        <v>15</v>
      </c>
      <c r="G7">
        <v>1</v>
      </c>
      <c r="H7">
        <v>1</v>
      </c>
      <c r="J7">
        <v>40</v>
      </c>
      <c r="K7">
        <v>0.97599999999999998</v>
      </c>
      <c r="L7">
        <v>82</v>
      </c>
      <c r="M7">
        <v>2</v>
      </c>
      <c r="N7">
        <v>37</v>
      </c>
      <c r="O7">
        <v>5</v>
      </c>
      <c r="P7">
        <v>0</v>
      </c>
      <c r="Q7" s="106">
        <v>0</v>
      </c>
      <c r="R7" s="107">
        <v>1</v>
      </c>
      <c r="S7" s="108">
        <f t="shared" si="1"/>
        <v>1</v>
      </c>
      <c r="T7" s="80">
        <f t="shared" si="2"/>
        <v>0</v>
      </c>
      <c r="U7" s="80">
        <f t="shared" si="3"/>
        <v>0.50326816418774789</v>
      </c>
      <c r="V7" s="106">
        <f t="shared" si="4"/>
        <v>0.50326816418774789</v>
      </c>
      <c r="W7" s="108">
        <f t="shared" si="5"/>
        <v>0.49673183581225211</v>
      </c>
      <c r="X7" s="106">
        <f t="shared" si="6"/>
        <v>-0.69970496427361761</v>
      </c>
      <c r="Y7" s="108">
        <f t="shared" si="7"/>
        <v>0</v>
      </c>
      <c r="Z7" s="80">
        <f t="shared" si="8"/>
        <v>1.0131586661136942</v>
      </c>
      <c r="AB7" s="115">
        <v>0.63325717553179484</v>
      </c>
      <c r="AD7" t="s">
        <v>101</v>
      </c>
      <c r="AE7" s="115">
        <f>COUNT(J4:P4)</f>
        <v>7</v>
      </c>
      <c r="AG7" s="106">
        <v>1.7011141623507196E-3</v>
      </c>
      <c r="AH7" s="107">
        <v>-6.5471885787080292E-5</v>
      </c>
      <c r="AI7" s="107">
        <v>-2.2697852398604795E-5</v>
      </c>
      <c r="AJ7" s="107">
        <v>2.0083437962057382E-5</v>
      </c>
      <c r="AK7" s="107">
        <v>2.8881630352669327E-5</v>
      </c>
      <c r="AL7" s="107">
        <v>-7.8622246497681539E-7</v>
      </c>
      <c r="AM7" s="107">
        <v>-6.6474416850829856E-5</v>
      </c>
      <c r="AN7" s="108">
        <v>-1.1224638960277528E-4</v>
      </c>
      <c r="AP7" s="115">
        <v>-1.0180767832860559E-17</v>
      </c>
      <c r="AW7">
        <v>0.24588941403000425</v>
      </c>
      <c r="AX7">
        <v>0</v>
      </c>
      <c r="AY7">
        <v>1</v>
      </c>
      <c r="AZ7" s="80">
        <f t="shared" si="13"/>
        <v>2</v>
      </c>
      <c r="BA7" s="80">
        <f t="shared" si="14"/>
        <v>1</v>
      </c>
      <c r="BB7" s="80">
        <f t="shared" si="10"/>
        <v>0.96296296296296302</v>
      </c>
      <c r="BC7" s="80">
        <f t="shared" si="11"/>
        <v>0.98958333333333337</v>
      </c>
      <c r="BD7" s="80">
        <f t="shared" si="12"/>
        <v>1.8325617283950699E-2</v>
      </c>
    </row>
    <row r="8" spans="1:56" x14ac:dyDescent="0.45">
      <c r="A8">
        <v>61</v>
      </c>
      <c r="B8">
        <v>0.66200000000000003</v>
      </c>
      <c r="C8">
        <v>124</v>
      </c>
      <c r="D8">
        <v>2</v>
      </c>
      <c r="E8">
        <v>52</v>
      </c>
      <c r="F8">
        <v>15</v>
      </c>
      <c r="G8">
        <v>0</v>
      </c>
      <c r="H8">
        <v>1</v>
      </c>
      <c r="J8">
        <v>41</v>
      </c>
      <c r="K8">
        <v>0.879</v>
      </c>
      <c r="L8">
        <v>112</v>
      </c>
      <c r="M8">
        <v>2</v>
      </c>
      <c r="N8">
        <v>39</v>
      </c>
      <c r="O8">
        <v>5</v>
      </c>
      <c r="P8">
        <v>0</v>
      </c>
      <c r="Q8" s="106">
        <v>0</v>
      </c>
      <c r="R8" s="107">
        <v>1</v>
      </c>
      <c r="S8" s="108">
        <f t="shared" si="1"/>
        <v>1</v>
      </c>
      <c r="T8" s="80">
        <f t="shared" si="2"/>
        <v>0</v>
      </c>
      <c r="U8" s="80">
        <f t="shared" si="3"/>
        <v>0.44593711921015139</v>
      </c>
      <c r="V8" s="106">
        <f t="shared" si="4"/>
        <v>0.44593711921015139</v>
      </c>
      <c r="W8" s="108">
        <f t="shared" si="5"/>
        <v>0.55406288078984867</v>
      </c>
      <c r="X8" s="106">
        <f t="shared" si="6"/>
        <v>-0.59047709544508376</v>
      </c>
      <c r="Y8" s="108">
        <f t="shared" si="7"/>
        <v>100</v>
      </c>
      <c r="Z8" s="80">
        <f t="shared" si="8"/>
        <v>0.80484929539846128</v>
      </c>
      <c r="AB8" s="115">
        <v>-4.8124194575400347E-4</v>
      </c>
      <c r="AD8" t="s">
        <v>158</v>
      </c>
      <c r="AE8" s="115">
        <f>_xlfn.CHISQ.DIST.RT(AE6,AE7)</f>
        <v>6.8758530175758972E-4</v>
      </c>
      <c r="AG8" s="106">
        <v>-7.2498792155922101E-2</v>
      </c>
      <c r="AH8" s="107">
        <v>4.6446082023170291E-4</v>
      </c>
      <c r="AI8" s="107">
        <v>1.692749055347384E-2</v>
      </c>
      <c r="AJ8" s="107">
        <v>2.8881630352670337E-5</v>
      </c>
      <c r="AK8" s="107">
        <v>2.0862056113460929E-2</v>
      </c>
      <c r="AL8" s="107">
        <v>-7.5980113150650572E-4</v>
      </c>
      <c r="AM8" s="107">
        <v>6.3759644517770973E-4</v>
      </c>
      <c r="AN8" s="108">
        <v>-7.027896218092077E-3</v>
      </c>
      <c r="AP8" s="115">
        <v>-1.1332195623572256E-16</v>
      </c>
      <c r="AR8" t="s">
        <v>176</v>
      </c>
      <c r="AS8" s="121">
        <f>AS4/AS6</f>
        <v>0.86458333333333337</v>
      </c>
      <c r="AT8" s="122">
        <f>AT5/AT6</f>
        <v>0.48148148148148145</v>
      </c>
      <c r="AU8">
        <f>(AS4+AT5)/AU6</f>
        <v>0.72666666666666668</v>
      </c>
      <c r="AW8">
        <v>0.26280402313780937</v>
      </c>
      <c r="AX8">
        <v>1</v>
      </c>
      <c r="AY8">
        <v>0</v>
      </c>
      <c r="AZ8" s="80">
        <f t="shared" si="13"/>
        <v>3</v>
      </c>
      <c r="BA8" s="80">
        <f t="shared" si="14"/>
        <v>1</v>
      </c>
      <c r="BB8" s="80">
        <f t="shared" si="10"/>
        <v>0.94444444444444442</v>
      </c>
      <c r="BC8" s="80">
        <f t="shared" si="11"/>
        <v>0.98958333333333337</v>
      </c>
      <c r="BD8" s="80">
        <f t="shared" si="12"/>
        <v>1.8325617283950591E-2</v>
      </c>
    </row>
    <row r="9" spans="1:56" x14ac:dyDescent="0.45">
      <c r="A9">
        <v>59</v>
      </c>
      <c r="B9">
        <v>0.7</v>
      </c>
      <c r="C9">
        <v>214</v>
      </c>
      <c r="D9">
        <v>2</v>
      </c>
      <c r="E9">
        <v>41</v>
      </c>
      <c r="F9">
        <v>4</v>
      </c>
      <c r="G9">
        <v>0</v>
      </c>
      <c r="H9">
        <v>1</v>
      </c>
      <c r="J9">
        <v>42</v>
      </c>
      <c r="K9">
        <v>1.2829999999999999</v>
      </c>
      <c r="L9">
        <v>68</v>
      </c>
      <c r="M9">
        <v>4</v>
      </c>
      <c r="N9">
        <v>37</v>
      </c>
      <c r="O9">
        <v>6</v>
      </c>
      <c r="P9">
        <v>0</v>
      </c>
      <c r="Q9" s="106">
        <v>1</v>
      </c>
      <c r="R9" s="107">
        <v>0</v>
      </c>
      <c r="S9" s="108">
        <f t="shared" si="1"/>
        <v>1</v>
      </c>
      <c r="T9" s="80">
        <f t="shared" si="2"/>
        <v>1</v>
      </c>
      <c r="U9" s="80">
        <f t="shared" si="3"/>
        <v>0.75157156822610283</v>
      </c>
      <c r="V9" s="106">
        <f t="shared" si="4"/>
        <v>0.75157156822610283</v>
      </c>
      <c r="W9" s="108">
        <f t="shared" si="5"/>
        <v>0.24842843177389717</v>
      </c>
      <c r="X9" s="106">
        <f t="shared" si="6"/>
        <v>-0.28558884048975869</v>
      </c>
      <c r="Y9" s="108">
        <f t="shared" si="7"/>
        <v>100</v>
      </c>
      <c r="Z9" s="80">
        <f t="shared" si="8"/>
        <v>0.33054527642690168</v>
      </c>
      <c r="AB9" s="115">
        <v>0.35076997725496895</v>
      </c>
      <c r="AD9" t="s">
        <v>159</v>
      </c>
      <c r="AE9" s="115">
        <v>0.05</v>
      </c>
      <c r="AG9" s="106">
        <v>-2.3505267696071187E-2</v>
      </c>
      <c r="AH9" s="107">
        <v>-6.9723623445512917E-5</v>
      </c>
      <c r="AI9" s="107">
        <v>-1.5787146326833247E-3</v>
      </c>
      <c r="AJ9" s="107">
        <v>-7.8622246497704642E-7</v>
      </c>
      <c r="AK9" s="107">
        <v>-7.5980113150651222E-4</v>
      </c>
      <c r="AL9" s="107">
        <v>8.2526518892041126E-4</v>
      </c>
      <c r="AM9" s="107">
        <v>-4.4870076704595671E-4</v>
      </c>
      <c r="AN9" s="108">
        <v>6.5473813177226231E-3</v>
      </c>
      <c r="AP9" s="115">
        <v>-3.7379057972899433E-17</v>
      </c>
      <c r="AW9">
        <v>0.26483922031198265</v>
      </c>
      <c r="AX9">
        <v>1</v>
      </c>
      <c r="AY9">
        <v>0</v>
      </c>
      <c r="AZ9" s="80">
        <f t="shared" si="13"/>
        <v>4</v>
      </c>
      <c r="BA9" s="80">
        <f t="shared" si="14"/>
        <v>1</v>
      </c>
      <c r="BB9" s="80">
        <f t="shared" si="10"/>
        <v>0.92592592592592593</v>
      </c>
      <c r="BC9" s="80">
        <f t="shared" si="11"/>
        <v>0.98958333333333337</v>
      </c>
      <c r="BD9" s="80">
        <f t="shared" si="12"/>
        <v>1.8325617283950591E-2</v>
      </c>
    </row>
    <row r="10" spans="1:56" x14ac:dyDescent="0.45">
      <c r="A10">
        <v>65</v>
      </c>
      <c r="B10">
        <v>0.93700000000000006</v>
      </c>
      <c r="C10">
        <v>215</v>
      </c>
      <c r="D10">
        <v>4</v>
      </c>
      <c r="E10">
        <v>31</v>
      </c>
      <c r="F10">
        <v>12</v>
      </c>
      <c r="G10">
        <v>1</v>
      </c>
      <c r="H10">
        <v>0</v>
      </c>
      <c r="J10">
        <v>42</v>
      </c>
      <c r="K10">
        <v>1.4279999999999999</v>
      </c>
      <c r="L10">
        <v>121</v>
      </c>
      <c r="M10">
        <v>4</v>
      </c>
      <c r="N10">
        <v>45</v>
      </c>
      <c r="O10">
        <v>5</v>
      </c>
      <c r="P10">
        <v>0</v>
      </c>
      <c r="Q10" s="106">
        <v>1</v>
      </c>
      <c r="R10" s="107">
        <v>0</v>
      </c>
      <c r="S10" s="108">
        <f t="shared" si="1"/>
        <v>1</v>
      </c>
      <c r="T10" s="80">
        <f t="shared" si="2"/>
        <v>1</v>
      </c>
      <c r="U10" s="80">
        <f t="shared" si="3"/>
        <v>0.57167782550123081</v>
      </c>
      <c r="V10" s="106">
        <f t="shared" si="4"/>
        <v>0.57167782550123081</v>
      </c>
      <c r="W10" s="108">
        <f t="shared" si="5"/>
        <v>0.42832217449876919</v>
      </c>
      <c r="X10" s="106">
        <f t="shared" si="6"/>
        <v>-0.55917968841348986</v>
      </c>
      <c r="Y10" s="108">
        <f t="shared" si="7"/>
        <v>100</v>
      </c>
      <c r="Z10" s="80">
        <f t="shared" si="8"/>
        <v>0.74923699222237372</v>
      </c>
      <c r="AB10" s="115">
        <v>-9.6189233571998933E-2</v>
      </c>
      <c r="AD10" t="s">
        <v>160</v>
      </c>
      <c r="AE10" s="117" t="str">
        <f>IF(AE8&lt;AE9,"yes","no")</f>
        <v>yes</v>
      </c>
      <c r="AG10" s="106">
        <v>-1.1911935058572687E-2</v>
      </c>
      <c r="AH10" s="107">
        <v>1.9015211598612347E-4</v>
      </c>
      <c r="AI10" s="107">
        <v>2.3545089218424109E-3</v>
      </c>
      <c r="AJ10" s="107">
        <v>-6.6474416850828907E-5</v>
      </c>
      <c r="AK10" s="107">
        <v>6.3759644517771504E-4</v>
      </c>
      <c r="AL10" s="107">
        <v>-4.4870076704595736E-4</v>
      </c>
      <c r="AM10" s="107">
        <v>3.2832368757710262E-3</v>
      </c>
      <c r="AN10" s="108">
        <v>-1.4398673455773647E-2</v>
      </c>
      <c r="AP10" s="115">
        <v>-1.1792780870317285E-17</v>
      </c>
      <c r="AR10" t="s">
        <v>177</v>
      </c>
      <c r="AS10" s="123">
        <v>0.5</v>
      </c>
      <c r="AW10">
        <v>0.26947357449649934</v>
      </c>
      <c r="AX10">
        <v>1</v>
      </c>
      <c r="AY10">
        <v>0</v>
      </c>
      <c r="AZ10" s="80">
        <f t="shared" si="13"/>
        <v>5</v>
      </c>
      <c r="BA10" s="80">
        <f t="shared" si="14"/>
        <v>1</v>
      </c>
      <c r="BB10" s="80">
        <f t="shared" si="10"/>
        <v>0.90740740740740744</v>
      </c>
      <c r="BC10" s="80">
        <f t="shared" si="11"/>
        <v>0.98958333333333337</v>
      </c>
      <c r="BD10" s="80">
        <f t="shared" si="12"/>
        <v>1.8325617283950699E-2</v>
      </c>
    </row>
    <row r="11" spans="1:56" x14ac:dyDescent="0.45">
      <c r="A11">
        <v>55</v>
      </c>
      <c r="B11">
        <v>6.5000000000000002E-2</v>
      </c>
      <c r="C11">
        <v>154</v>
      </c>
      <c r="D11">
        <v>3</v>
      </c>
      <c r="E11">
        <v>42</v>
      </c>
      <c r="F11">
        <v>13</v>
      </c>
      <c r="G11">
        <v>1</v>
      </c>
      <c r="H11">
        <v>0</v>
      </c>
      <c r="J11">
        <v>43</v>
      </c>
      <c r="K11">
        <v>0.48</v>
      </c>
      <c r="L11">
        <v>59</v>
      </c>
      <c r="M11">
        <v>3</v>
      </c>
      <c r="N11">
        <v>30</v>
      </c>
      <c r="O11">
        <v>4</v>
      </c>
      <c r="P11">
        <v>0</v>
      </c>
      <c r="Q11" s="106">
        <v>0</v>
      </c>
      <c r="R11" s="107">
        <v>1</v>
      </c>
      <c r="S11" s="108">
        <f t="shared" si="1"/>
        <v>1</v>
      </c>
      <c r="T11" s="80">
        <f t="shared" si="2"/>
        <v>0</v>
      </c>
      <c r="U11" s="80">
        <f t="shared" si="3"/>
        <v>0.67551410228644349</v>
      </c>
      <c r="V11" s="106">
        <f t="shared" si="4"/>
        <v>0.67551410228644349</v>
      </c>
      <c r="W11" s="108">
        <f t="shared" si="5"/>
        <v>0.32448589771355651</v>
      </c>
      <c r="X11" s="106">
        <f t="shared" si="6"/>
        <v>-1.1255132022921821</v>
      </c>
      <c r="Y11" s="108">
        <f t="shared" si="7"/>
        <v>0</v>
      </c>
      <c r="Z11" s="80">
        <f t="shared" si="8"/>
        <v>2.0817980289632216</v>
      </c>
      <c r="AB11" s="115">
        <v>0.11511430009631342</v>
      </c>
      <c r="AG11" s="109">
        <v>-8.8495047150673661E-2</v>
      </c>
      <c r="AH11" s="110">
        <v>-1.6010085469445091E-3</v>
      </c>
      <c r="AI11" s="110">
        <v>-1.9207678985327853E-2</v>
      </c>
      <c r="AJ11" s="110">
        <v>-1.1224638960278081E-4</v>
      </c>
      <c r="AK11" s="110">
        <v>-7.0278962180921421E-3</v>
      </c>
      <c r="AL11" s="110">
        <v>6.54738131772263E-3</v>
      </c>
      <c r="AM11" s="110">
        <v>-1.4398673455773645E-2</v>
      </c>
      <c r="AN11" s="111">
        <v>0.24983341071713314</v>
      </c>
      <c r="AP11" s="116">
        <v>6.0228711490696973E-17</v>
      </c>
      <c r="AW11">
        <v>0.27780248407489744</v>
      </c>
      <c r="AX11">
        <v>1</v>
      </c>
      <c r="AY11">
        <v>0</v>
      </c>
      <c r="AZ11" s="80">
        <f t="shared" si="13"/>
        <v>6</v>
      </c>
      <c r="BA11" s="80">
        <f t="shared" si="14"/>
        <v>1</v>
      </c>
      <c r="BB11" s="80">
        <f t="shared" si="10"/>
        <v>0.88888888888888884</v>
      </c>
      <c r="BC11" s="80">
        <f t="shared" si="11"/>
        <v>0.98958333333333337</v>
      </c>
      <c r="BD11" s="80">
        <f t="shared" si="12"/>
        <v>0</v>
      </c>
    </row>
    <row r="12" spans="1:56" x14ac:dyDescent="0.45">
      <c r="A12">
        <v>65</v>
      </c>
      <c r="B12">
        <v>2.1440000000000001</v>
      </c>
      <c r="C12">
        <v>97</v>
      </c>
      <c r="D12">
        <v>2</v>
      </c>
      <c r="E12">
        <v>32</v>
      </c>
      <c r="F12">
        <v>8</v>
      </c>
      <c r="G12">
        <v>1</v>
      </c>
      <c r="H12">
        <v>1</v>
      </c>
      <c r="J12">
        <v>43</v>
      </c>
      <c r="K12">
        <v>1.607</v>
      </c>
      <c r="L12">
        <v>123</v>
      </c>
      <c r="M12">
        <v>1</v>
      </c>
      <c r="N12">
        <v>45</v>
      </c>
      <c r="O12">
        <v>8</v>
      </c>
      <c r="P12">
        <v>0</v>
      </c>
      <c r="Q12" s="106">
        <v>0</v>
      </c>
      <c r="R12" s="107">
        <v>1</v>
      </c>
      <c r="S12" s="108">
        <f t="shared" si="1"/>
        <v>1</v>
      </c>
      <c r="T12" s="80">
        <f t="shared" si="2"/>
        <v>0</v>
      </c>
      <c r="U12" s="80">
        <f t="shared" si="3"/>
        <v>0.43344531952091914</v>
      </c>
      <c r="V12" s="106">
        <f t="shared" si="4"/>
        <v>0.43344531952091914</v>
      </c>
      <c r="W12" s="108">
        <f t="shared" si="5"/>
        <v>0.56655468047908086</v>
      </c>
      <c r="X12" s="106">
        <f t="shared" si="6"/>
        <v>-0.56818167981984991</v>
      </c>
      <c r="Y12" s="108">
        <f t="shared" si="7"/>
        <v>100</v>
      </c>
      <c r="Z12" s="80">
        <f t="shared" si="8"/>
        <v>0.76505469719956432</v>
      </c>
      <c r="AB12" s="116">
        <v>-1.5231612393071514</v>
      </c>
      <c r="AD12" t="s">
        <v>161</v>
      </c>
      <c r="AE12" s="114">
        <f>1-AE4/AE3</f>
        <v>0.12876492043254073</v>
      </c>
      <c r="AW12">
        <v>0.30194482379037585</v>
      </c>
      <c r="AX12">
        <v>0</v>
      </c>
      <c r="AY12">
        <v>1</v>
      </c>
      <c r="AZ12" s="80">
        <f t="shared" si="13"/>
        <v>6</v>
      </c>
      <c r="BA12" s="80">
        <f t="shared" si="14"/>
        <v>2</v>
      </c>
      <c r="BB12" s="80">
        <f t="shared" si="10"/>
        <v>0.88888888888888884</v>
      </c>
      <c r="BC12" s="80">
        <f t="shared" si="11"/>
        <v>0.97916666666666663</v>
      </c>
      <c r="BD12" s="80">
        <f t="shared" si="12"/>
        <v>1.8132716049382686E-2</v>
      </c>
    </row>
    <row r="13" spans="1:56" x14ac:dyDescent="0.45">
      <c r="A13">
        <v>74</v>
      </c>
      <c r="B13">
        <v>0.248</v>
      </c>
      <c r="C13">
        <v>301</v>
      </c>
      <c r="D13">
        <v>1</v>
      </c>
      <c r="E13">
        <v>39</v>
      </c>
      <c r="F13">
        <v>21</v>
      </c>
      <c r="G13">
        <v>1</v>
      </c>
      <c r="H13">
        <v>1</v>
      </c>
      <c r="J13">
        <v>44</v>
      </c>
      <c r="K13">
        <v>4.5900000000000003E-2</v>
      </c>
      <c r="L13">
        <v>104</v>
      </c>
      <c r="M13">
        <v>6</v>
      </c>
      <c r="N13">
        <v>29</v>
      </c>
      <c r="O13">
        <v>2</v>
      </c>
      <c r="P13">
        <v>0</v>
      </c>
      <c r="Q13" s="106">
        <v>1</v>
      </c>
      <c r="R13" s="107">
        <v>0</v>
      </c>
      <c r="S13" s="108">
        <f t="shared" si="1"/>
        <v>1</v>
      </c>
      <c r="T13" s="80">
        <f t="shared" si="2"/>
        <v>1</v>
      </c>
      <c r="U13" s="80">
        <f t="shared" si="3"/>
        <v>0.80107365942495645</v>
      </c>
      <c r="V13" s="106">
        <f t="shared" si="4"/>
        <v>0.80107365942495645</v>
      </c>
      <c r="W13" s="108">
        <f t="shared" si="5"/>
        <v>0.19892634057504355</v>
      </c>
      <c r="X13" s="106">
        <f t="shared" si="6"/>
        <v>-0.22180237680974749</v>
      </c>
      <c r="Y13" s="108">
        <f t="shared" si="7"/>
        <v>100</v>
      </c>
      <c r="Z13" s="80">
        <f t="shared" si="8"/>
        <v>0.24832465558515684</v>
      </c>
      <c r="AD13" t="s">
        <v>162</v>
      </c>
      <c r="AE13" s="115">
        <f>1-EXP((-2/S154)*(AE4-AE3))</f>
        <v>0.15487833836584852</v>
      </c>
      <c r="AW13">
        <v>0.30611257991193014</v>
      </c>
      <c r="AX13">
        <v>1</v>
      </c>
      <c r="AY13">
        <v>0</v>
      </c>
      <c r="AZ13" s="80">
        <f t="shared" si="13"/>
        <v>7</v>
      </c>
      <c r="BA13" s="80">
        <f t="shared" si="14"/>
        <v>2</v>
      </c>
      <c r="BB13" s="80">
        <f t="shared" si="10"/>
        <v>0.87037037037037035</v>
      </c>
      <c r="BC13" s="80">
        <f t="shared" si="11"/>
        <v>0.97916666666666663</v>
      </c>
      <c r="BD13" s="80">
        <f t="shared" si="12"/>
        <v>1.8132716049382686E-2</v>
      </c>
    </row>
    <row r="14" spans="1:56" x14ac:dyDescent="0.45">
      <c r="A14">
        <v>43</v>
      </c>
      <c r="B14">
        <v>1.607</v>
      </c>
      <c r="C14">
        <v>123</v>
      </c>
      <c r="D14">
        <v>1</v>
      </c>
      <c r="E14">
        <v>45</v>
      </c>
      <c r="F14">
        <v>8</v>
      </c>
      <c r="G14">
        <v>0</v>
      </c>
      <c r="H14">
        <v>0</v>
      </c>
      <c r="J14">
        <v>44</v>
      </c>
      <c r="K14">
        <v>0.115</v>
      </c>
      <c r="L14">
        <v>70</v>
      </c>
      <c r="M14">
        <v>3</v>
      </c>
      <c r="N14">
        <v>46</v>
      </c>
      <c r="O14">
        <v>6</v>
      </c>
      <c r="P14">
        <v>0</v>
      </c>
      <c r="Q14" s="106">
        <v>0</v>
      </c>
      <c r="R14" s="107">
        <v>1</v>
      </c>
      <c r="S14" s="108">
        <f t="shared" si="1"/>
        <v>1</v>
      </c>
      <c r="T14" s="80">
        <f t="shared" si="2"/>
        <v>0</v>
      </c>
      <c r="U14" s="80">
        <f t="shared" si="3"/>
        <v>0.31562934209894195</v>
      </c>
      <c r="V14" s="106">
        <f t="shared" si="4"/>
        <v>0.31562934209894195</v>
      </c>
      <c r="W14" s="108">
        <f t="shared" si="5"/>
        <v>0.684370657901058</v>
      </c>
      <c r="X14" s="106">
        <f t="shared" si="6"/>
        <v>-0.3792556106168572</v>
      </c>
      <c r="Y14" s="108">
        <f t="shared" si="7"/>
        <v>100</v>
      </c>
      <c r="Z14" s="80">
        <f t="shared" si="8"/>
        <v>0.46119648534752589</v>
      </c>
      <c r="AD14" t="s">
        <v>163</v>
      </c>
      <c r="AE14" s="116">
        <f>AE13/(1-EXP(2*AE3/S154))</f>
        <v>0.21235847016244197</v>
      </c>
      <c r="AW14">
        <v>0.30871796771119325</v>
      </c>
      <c r="AX14">
        <v>1</v>
      </c>
      <c r="AY14">
        <v>0</v>
      </c>
      <c r="AZ14" s="80">
        <f t="shared" si="13"/>
        <v>8</v>
      </c>
      <c r="BA14" s="80">
        <f t="shared" si="14"/>
        <v>2</v>
      </c>
      <c r="BB14" s="80">
        <f t="shared" si="10"/>
        <v>0.85185185185185186</v>
      </c>
      <c r="BC14" s="80">
        <f t="shared" si="11"/>
        <v>0.97916666666666663</v>
      </c>
      <c r="BD14" s="80">
        <f t="shared" si="12"/>
        <v>1.8132716049382686E-2</v>
      </c>
    </row>
    <row r="15" spans="1:56" x14ac:dyDescent="0.45">
      <c r="A15">
        <v>78</v>
      </c>
      <c r="B15">
        <v>1.6240000000000001</v>
      </c>
      <c r="C15">
        <v>148</v>
      </c>
      <c r="D15">
        <v>5</v>
      </c>
      <c r="E15">
        <v>39</v>
      </c>
      <c r="F15">
        <v>11</v>
      </c>
      <c r="G15">
        <v>0</v>
      </c>
      <c r="H15">
        <v>1</v>
      </c>
      <c r="J15">
        <v>44</v>
      </c>
      <c r="K15">
        <v>0.19600000000000001</v>
      </c>
      <c r="L15">
        <v>49</v>
      </c>
      <c r="M15">
        <v>3</v>
      </c>
      <c r="N15">
        <v>33</v>
      </c>
      <c r="O15">
        <v>12</v>
      </c>
      <c r="P15">
        <v>0</v>
      </c>
      <c r="Q15" s="106">
        <v>1</v>
      </c>
      <c r="R15" s="107">
        <v>0</v>
      </c>
      <c r="S15" s="108">
        <f t="shared" si="1"/>
        <v>1</v>
      </c>
      <c r="T15" s="80">
        <f t="shared" si="2"/>
        <v>1</v>
      </c>
      <c r="U15" s="80">
        <f t="shared" si="3"/>
        <v>0.77357601150995547</v>
      </c>
      <c r="V15" s="106">
        <f t="shared" si="4"/>
        <v>0.77357601150995547</v>
      </c>
      <c r="W15" s="108">
        <f t="shared" si="5"/>
        <v>0.22642398849004453</v>
      </c>
      <c r="X15" s="106">
        <f t="shared" si="6"/>
        <v>-0.25673134423030769</v>
      </c>
      <c r="Y15" s="108">
        <f t="shared" si="7"/>
        <v>100</v>
      </c>
      <c r="Z15" s="80">
        <f t="shared" si="8"/>
        <v>0.29269778938476115</v>
      </c>
      <c r="AW15">
        <v>0.31130462045819024</v>
      </c>
      <c r="AX15">
        <v>1</v>
      </c>
      <c r="AY15">
        <v>0</v>
      </c>
      <c r="AZ15" s="80">
        <f t="shared" si="13"/>
        <v>9</v>
      </c>
      <c r="BA15" s="80">
        <f t="shared" si="14"/>
        <v>2</v>
      </c>
      <c r="BB15" s="80">
        <f t="shared" si="10"/>
        <v>0.83333333333333337</v>
      </c>
      <c r="BC15" s="80">
        <f t="shared" si="11"/>
        <v>0.97916666666666663</v>
      </c>
      <c r="BD15" s="80">
        <f t="shared" si="12"/>
        <v>1.8132716049382686E-2</v>
      </c>
    </row>
    <row r="16" spans="1:56" x14ac:dyDescent="0.45">
      <c r="A16">
        <v>67</v>
      </c>
      <c r="B16">
        <v>0.05</v>
      </c>
      <c r="C16">
        <v>228</v>
      </c>
      <c r="D16">
        <v>4</v>
      </c>
      <c r="E16">
        <v>31</v>
      </c>
      <c r="F16">
        <v>13</v>
      </c>
      <c r="G16">
        <v>1</v>
      </c>
      <c r="H16">
        <v>0</v>
      </c>
      <c r="J16">
        <v>44</v>
      </c>
      <c r="K16">
        <v>0.97399999999999998</v>
      </c>
      <c r="L16">
        <v>117</v>
      </c>
      <c r="M16">
        <v>3</v>
      </c>
      <c r="N16">
        <v>33</v>
      </c>
      <c r="O16">
        <v>6</v>
      </c>
      <c r="P16">
        <v>1</v>
      </c>
      <c r="Q16" s="106">
        <v>0</v>
      </c>
      <c r="R16" s="107">
        <v>1</v>
      </c>
      <c r="S16" s="108">
        <f t="shared" si="1"/>
        <v>1</v>
      </c>
      <c r="T16" s="80">
        <f t="shared" si="2"/>
        <v>0</v>
      </c>
      <c r="U16" s="80">
        <f t="shared" si="3"/>
        <v>0.37161777699545179</v>
      </c>
      <c r="V16" s="106">
        <f t="shared" si="4"/>
        <v>0.37161777699545179</v>
      </c>
      <c r="W16" s="108">
        <f t="shared" si="5"/>
        <v>0.62838222300454816</v>
      </c>
      <c r="X16" s="106">
        <f t="shared" si="6"/>
        <v>-0.46460666229975744</v>
      </c>
      <c r="Y16" s="108">
        <f t="shared" si="7"/>
        <v>100</v>
      </c>
      <c r="Z16" s="80">
        <f t="shared" si="8"/>
        <v>0.59138811282502202</v>
      </c>
      <c r="AD16" t="s">
        <v>164</v>
      </c>
      <c r="AE16" s="114">
        <f>Z154</f>
        <v>157.86096690009768</v>
      </c>
      <c r="AW16">
        <v>0.31562934209894195</v>
      </c>
      <c r="AX16">
        <v>1</v>
      </c>
      <c r="AY16">
        <v>0</v>
      </c>
      <c r="AZ16" s="80">
        <f t="shared" si="13"/>
        <v>10</v>
      </c>
      <c r="BA16" s="80">
        <f t="shared" si="14"/>
        <v>2</v>
      </c>
      <c r="BB16" s="80">
        <f t="shared" si="10"/>
        <v>0.81481481481481488</v>
      </c>
      <c r="BC16" s="80">
        <f t="shared" si="11"/>
        <v>0.97916666666666663</v>
      </c>
      <c r="BD16" s="80">
        <f t="shared" si="12"/>
        <v>1.8132716049382797E-2</v>
      </c>
    </row>
    <row r="17" spans="1:56" x14ac:dyDescent="0.45">
      <c r="A17">
        <v>62</v>
      </c>
      <c r="B17">
        <v>0.58799999999999997</v>
      </c>
      <c r="C17">
        <v>136</v>
      </c>
      <c r="D17">
        <v>4</v>
      </c>
      <c r="E17">
        <v>41</v>
      </c>
      <c r="F17">
        <v>10</v>
      </c>
      <c r="G17">
        <v>1</v>
      </c>
      <c r="H17">
        <v>1</v>
      </c>
      <c r="J17">
        <v>44</v>
      </c>
      <c r="K17">
        <v>1.18</v>
      </c>
      <c r="L17">
        <v>69</v>
      </c>
      <c r="M17">
        <v>2</v>
      </c>
      <c r="N17">
        <v>34</v>
      </c>
      <c r="O17">
        <v>6</v>
      </c>
      <c r="P17">
        <v>0</v>
      </c>
      <c r="Q17" s="106">
        <v>0</v>
      </c>
      <c r="R17" s="107">
        <v>1</v>
      </c>
      <c r="S17" s="108">
        <f t="shared" si="1"/>
        <v>1</v>
      </c>
      <c r="T17" s="80">
        <f t="shared" si="2"/>
        <v>0</v>
      </c>
      <c r="U17" s="80">
        <f t="shared" si="3"/>
        <v>0.66917804894529287</v>
      </c>
      <c r="V17" s="106">
        <f t="shared" si="4"/>
        <v>0.66917804894529287</v>
      </c>
      <c r="W17" s="108">
        <f t="shared" si="5"/>
        <v>0.33082195105470713</v>
      </c>
      <c r="X17" s="106">
        <f t="shared" si="6"/>
        <v>-1.1061749605531843</v>
      </c>
      <c r="Y17" s="108">
        <f t="shared" si="7"/>
        <v>0</v>
      </c>
      <c r="Z17" s="80">
        <f t="shared" si="8"/>
        <v>2.0227740233435498</v>
      </c>
      <c r="AD17" t="s">
        <v>101</v>
      </c>
      <c r="AE17" s="115">
        <f>COUNT(S4:S153)-2</f>
        <v>148</v>
      </c>
      <c r="AW17">
        <v>0.3186749449397312</v>
      </c>
      <c r="AX17">
        <v>1</v>
      </c>
      <c r="AY17">
        <v>0</v>
      </c>
      <c r="AZ17" s="80">
        <f t="shared" si="13"/>
        <v>11</v>
      </c>
      <c r="BA17" s="80">
        <f t="shared" si="14"/>
        <v>2</v>
      </c>
      <c r="BB17" s="80">
        <f t="shared" si="10"/>
        <v>0.79629629629629628</v>
      </c>
      <c r="BC17" s="80">
        <f t="shared" si="11"/>
        <v>0.97916666666666663</v>
      </c>
      <c r="BD17" s="80">
        <f t="shared" si="12"/>
        <v>0</v>
      </c>
    </row>
    <row r="18" spans="1:56" x14ac:dyDescent="0.45">
      <c r="A18">
        <v>99</v>
      </c>
      <c r="B18">
        <v>1.76</v>
      </c>
      <c r="C18">
        <v>369</v>
      </c>
      <c r="D18">
        <v>4</v>
      </c>
      <c r="E18">
        <v>38</v>
      </c>
      <c r="F18">
        <v>12</v>
      </c>
      <c r="G18">
        <v>1</v>
      </c>
      <c r="H18">
        <v>0</v>
      </c>
      <c r="J18">
        <v>44</v>
      </c>
      <c r="K18">
        <v>1.2270000000000001</v>
      </c>
      <c r="L18">
        <v>100</v>
      </c>
      <c r="M18">
        <v>5</v>
      </c>
      <c r="N18">
        <v>37</v>
      </c>
      <c r="O18">
        <v>10</v>
      </c>
      <c r="P18">
        <v>0</v>
      </c>
      <c r="Q18" s="106">
        <v>1</v>
      </c>
      <c r="R18" s="107">
        <v>0</v>
      </c>
      <c r="S18" s="108">
        <f t="shared" si="1"/>
        <v>1</v>
      </c>
      <c r="T18" s="80">
        <f t="shared" si="2"/>
        <v>1</v>
      </c>
      <c r="U18" s="80">
        <f t="shared" si="3"/>
        <v>0.87473767099904465</v>
      </c>
      <c r="V18" s="106">
        <f t="shared" si="4"/>
        <v>0.87473767099904465</v>
      </c>
      <c r="W18" s="108">
        <f t="shared" si="5"/>
        <v>0.12526232900095535</v>
      </c>
      <c r="X18" s="106">
        <f t="shared" si="6"/>
        <v>-0.13383124214741832</v>
      </c>
      <c r="Y18" s="108">
        <f t="shared" si="7"/>
        <v>100</v>
      </c>
      <c r="Z18" s="80">
        <f t="shared" si="8"/>
        <v>0.14319987940829423</v>
      </c>
      <c r="AD18" t="s">
        <v>158</v>
      </c>
      <c r="AE18" s="115">
        <f>_xlfn.CHISQ.DIST.RT(AE16,AE17)</f>
        <v>0.27443583806630661</v>
      </c>
      <c r="AW18">
        <v>0.33663584177792438</v>
      </c>
      <c r="AX18">
        <v>0</v>
      </c>
      <c r="AY18">
        <v>1</v>
      </c>
      <c r="AZ18" s="80">
        <f t="shared" si="13"/>
        <v>11</v>
      </c>
      <c r="BA18" s="80">
        <f t="shared" si="14"/>
        <v>3</v>
      </c>
      <c r="BB18" s="80">
        <f t="shared" si="10"/>
        <v>0.79629629629629628</v>
      </c>
      <c r="BC18" s="80">
        <f t="shared" si="11"/>
        <v>0.96875</v>
      </c>
      <c r="BD18" s="80">
        <f t="shared" si="12"/>
        <v>1.7939814814814787E-2</v>
      </c>
    </row>
    <row r="19" spans="1:56" x14ac:dyDescent="0.45">
      <c r="A19">
        <v>67</v>
      </c>
      <c r="B19">
        <v>4.4999999999999998E-2</v>
      </c>
      <c r="C19">
        <v>187</v>
      </c>
      <c r="D19">
        <v>0</v>
      </c>
      <c r="E19">
        <v>29</v>
      </c>
      <c r="F19">
        <v>13</v>
      </c>
      <c r="G19">
        <v>1</v>
      </c>
      <c r="H19">
        <v>1</v>
      </c>
      <c r="J19">
        <v>44</v>
      </c>
      <c r="K19">
        <v>2.3239999999999998</v>
      </c>
      <c r="L19">
        <v>97</v>
      </c>
      <c r="M19">
        <v>2</v>
      </c>
      <c r="N19">
        <v>49</v>
      </c>
      <c r="O19">
        <v>19</v>
      </c>
      <c r="P19">
        <v>1</v>
      </c>
      <c r="Q19" s="106">
        <v>1</v>
      </c>
      <c r="R19" s="107">
        <v>0</v>
      </c>
      <c r="S19" s="108">
        <f t="shared" si="1"/>
        <v>1</v>
      </c>
      <c r="T19" s="80">
        <f t="shared" si="2"/>
        <v>1</v>
      </c>
      <c r="U19" s="80">
        <f t="shared" si="3"/>
        <v>0.48648515300472212</v>
      </c>
      <c r="V19" s="106">
        <f t="shared" si="4"/>
        <v>0.48648515300472212</v>
      </c>
      <c r="W19" s="108">
        <f t="shared" si="5"/>
        <v>0.51351484699527794</v>
      </c>
      <c r="X19" s="106">
        <f t="shared" si="6"/>
        <v>-0.72054889579766546</v>
      </c>
      <c r="Y19" s="108">
        <f t="shared" si="7"/>
        <v>0</v>
      </c>
      <c r="Z19" s="80">
        <f t="shared" si="8"/>
        <v>1.0555611899430226</v>
      </c>
      <c r="AD19" t="s">
        <v>159</v>
      </c>
      <c r="AE19" s="115">
        <f>AE9</f>
        <v>0.05</v>
      </c>
      <c r="AW19">
        <v>0.33809594550446403</v>
      </c>
      <c r="AX19">
        <v>1</v>
      </c>
      <c r="AY19">
        <v>0</v>
      </c>
      <c r="AZ19" s="80">
        <f t="shared" si="13"/>
        <v>12</v>
      </c>
      <c r="BA19" s="80">
        <f t="shared" si="14"/>
        <v>3</v>
      </c>
      <c r="BB19" s="80">
        <f t="shared" si="10"/>
        <v>0.77777777777777779</v>
      </c>
      <c r="BC19" s="80">
        <f t="shared" si="11"/>
        <v>0.96875</v>
      </c>
      <c r="BD19" s="80">
        <f t="shared" si="12"/>
        <v>0</v>
      </c>
    </row>
    <row r="20" spans="1:56" x14ac:dyDescent="0.45">
      <c r="A20">
        <v>51</v>
      </c>
      <c r="B20">
        <v>1</v>
      </c>
      <c r="C20">
        <v>66</v>
      </c>
      <c r="D20">
        <v>3</v>
      </c>
      <c r="E20">
        <v>34</v>
      </c>
      <c r="F20">
        <v>6</v>
      </c>
      <c r="G20">
        <v>0</v>
      </c>
      <c r="H20">
        <v>1</v>
      </c>
      <c r="J20">
        <v>46</v>
      </c>
      <c r="K20">
        <v>1.4810000000000001</v>
      </c>
      <c r="L20">
        <v>126</v>
      </c>
      <c r="M20">
        <v>3</v>
      </c>
      <c r="N20">
        <v>40</v>
      </c>
      <c r="O20">
        <v>1</v>
      </c>
      <c r="P20">
        <v>0</v>
      </c>
      <c r="Q20" s="106">
        <v>0</v>
      </c>
      <c r="R20" s="107">
        <v>1</v>
      </c>
      <c r="S20" s="108">
        <f t="shared" si="1"/>
        <v>1</v>
      </c>
      <c r="T20" s="80">
        <f t="shared" si="2"/>
        <v>0</v>
      </c>
      <c r="U20" s="80">
        <f t="shared" si="3"/>
        <v>0.53540309177615952</v>
      </c>
      <c r="V20" s="106">
        <f t="shared" si="4"/>
        <v>0.53540309177615952</v>
      </c>
      <c r="W20" s="108">
        <f t="shared" si="5"/>
        <v>0.46459690822384048</v>
      </c>
      <c r="X20" s="106">
        <f t="shared" si="6"/>
        <v>-0.76658511337343693</v>
      </c>
      <c r="Y20" s="108">
        <f t="shared" si="7"/>
        <v>0</v>
      </c>
      <c r="Z20" s="80">
        <f t="shared" si="8"/>
        <v>1.1524034755698482</v>
      </c>
      <c r="AD20" t="s">
        <v>160</v>
      </c>
      <c r="AE20" s="117" t="str">
        <f>IF(AE18&lt;AE19,"yes","no")</f>
        <v>no</v>
      </c>
      <c r="AW20">
        <v>0.34143760776383758</v>
      </c>
      <c r="AX20">
        <v>0</v>
      </c>
      <c r="AY20">
        <v>1</v>
      </c>
      <c r="AZ20" s="80">
        <f t="shared" si="13"/>
        <v>12</v>
      </c>
      <c r="BA20" s="80">
        <f t="shared" si="14"/>
        <v>4</v>
      </c>
      <c r="BB20" s="80">
        <f t="shared" si="10"/>
        <v>0.77777777777777779</v>
      </c>
      <c r="BC20" s="80">
        <f t="shared" si="11"/>
        <v>0.95833333333333337</v>
      </c>
      <c r="BD20" s="80">
        <f t="shared" si="12"/>
        <v>1.7746913580246888E-2</v>
      </c>
    </row>
    <row r="21" spans="1:56" x14ac:dyDescent="0.45">
      <c r="A21">
        <v>71</v>
      </c>
      <c r="B21">
        <v>0.121</v>
      </c>
      <c r="C21">
        <v>116</v>
      </c>
      <c r="D21">
        <v>0</v>
      </c>
      <c r="E21">
        <v>34</v>
      </c>
      <c r="F21">
        <v>8</v>
      </c>
      <c r="G21">
        <v>1</v>
      </c>
      <c r="H21">
        <v>0</v>
      </c>
      <c r="J21">
        <v>46</v>
      </c>
      <c r="K21">
        <v>1.9630000000000001</v>
      </c>
      <c r="L21">
        <v>113</v>
      </c>
      <c r="M21">
        <v>4</v>
      </c>
      <c r="N21">
        <v>28</v>
      </c>
      <c r="O21">
        <v>10</v>
      </c>
      <c r="P21">
        <v>0</v>
      </c>
      <c r="Q21" s="106">
        <v>1</v>
      </c>
      <c r="R21" s="107">
        <v>0</v>
      </c>
      <c r="S21" s="108">
        <f t="shared" si="1"/>
        <v>1</v>
      </c>
      <c r="T21" s="80">
        <f t="shared" si="2"/>
        <v>1</v>
      </c>
      <c r="U21" s="80">
        <f t="shared" si="3"/>
        <v>0.95232073717300236</v>
      </c>
      <c r="V21" s="106">
        <f t="shared" si="4"/>
        <v>0.95232073717300236</v>
      </c>
      <c r="W21" s="108">
        <f t="shared" si="5"/>
        <v>4.7679262826997637E-2</v>
      </c>
      <c r="X21" s="106">
        <f t="shared" si="6"/>
        <v>-4.8853392136625311E-2</v>
      </c>
      <c r="Y21" s="108">
        <f t="shared" si="7"/>
        <v>100</v>
      </c>
      <c r="Z21" s="80">
        <f t="shared" si="8"/>
        <v>5.0066391464429531E-2</v>
      </c>
      <c r="AW21">
        <v>0.34841937562219477</v>
      </c>
      <c r="AX21">
        <v>1</v>
      </c>
      <c r="AY21">
        <v>0</v>
      </c>
      <c r="AZ21" s="80">
        <f t="shared" si="13"/>
        <v>13</v>
      </c>
      <c r="BA21" s="80">
        <f t="shared" si="14"/>
        <v>4</v>
      </c>
      <c r="BB21" s="80">
        <f t="shared" si="10"/>
        <v>0.7592592592592593</v>
      </c>
      <c r="BC21" s="80">
        <f t="shared" si="11"/>
        <v>0.95833333333333337</v>
      </c>
      <c r="BD21" s="80">
        <f t="shared" si="12"/>
        <v>1.7746913580246992E-2</v>
      </c>
    </row>
    <row r="22" spans="1:56" x14ac:dyDescent="0.45">
      <c r="A22">
        <v>65</v>
      </c>
      <c r="B22">
        <v>0.159</v>
      </c>
      <c r="C22">
        <v>144</v>
      </c>
      <c r="D22">
        <v>2</v>
      </c>
      <c r="E22">
        <v>47</v>
      </c>
      <c r="F22">
        <v>14</v>
      </c>
      <c r="G22">
        <v>1</v>
      </c>
      <c r="H22">
        <v>0</v>
      </c>
      <c r="J22">
        <v>46</v>
      </c>
      <c r="K22">
        <v>2.6259999999999999</v>
      </c>
      <c r="L22">
        <v>43</v>
      </c>
      <c r="M22">
        <v>2</v>
      </c>
      <c r="N22">
        <v>50</v>
      </c>
      <c r="O22">
        <v>4</v>
      </c>
      <c r="P22">
        <v>0</v>
      </c>
      <c r="Q22" s="106">
        <v>0</v>
      </c>
      <c r="R22" s="107">
        <v>1</v>
      </c>
      <c r="S22" s="108">
        <f t="shared" si="1"/>
        <v>1</v>
      </c>
      <c r="T22" s="80">
        <f t="shared" si="2"/>
        <v>0</v>
      </c>
      <c r="U22" s="80">
        <f t="shared" si="3"/>
        <v>0.48489281841397014</v>
      </c>
      <c r="V22" s="106">
        <f t="shared" si="4"/>
        <v>0.48489281841397014</v>
      </c>
      <c r="W22" s="108">
        <f t="shared" si="5"/>
        <v>0.51510718158602986</v>
      </c>
      <c r="X22" s="106">
        <f t="shared" si="6"/>
        <v>-0.66338028038775332</v>
      </c>
      <c r="Y22" s="108">
        <f t="shared" si="7"/>
        <v>100</v>
      </c>
      <c r="Z22" s="80">
        <f t="shared" si="8"/>
        <v>0.94134354120432018</v>
      </c>
      <c r="AW22">
        <v>0.3491398856081942</v>
      </c>
      <c r="AX22">
        <v>1</v>
      </c>
      <c r="AY22">
        <v>0</v>
      </c>
      <c r="AZ22" s="80">
        <f t="shared" si="13"/>
        <v>14</v>
      </c>
      <c r="BA22" s="80">
        <f t="shared" si="14"/>
        <v>4</v>
      </c>
      <c r="BB22" s="80">
        <f t="shared" si="10"/>
        <v>0.7407407407407407</v>
      </c>
      <c r="BC22" s="80">
        <f t="shared" si="11"/>
        <v>0.95833333333333337</v>
      </c>
      <c r="BD22" s="80">
        <f t="shared" si="12"/>
        <v>1.7746913580246888E-2</v>
      </c>
    </row>
    <row r="23" spans="1:56" x14ac:dyDescent="0.45">
      <c r="A23">
        <v>86</v>
      </c>
      <c r="B23">
        <v>2.2839999999999998</v>
      </c>
      <c r="C23">
        <v>201</v>
      </c>
      <c r="D23">
        <v>0</v>
      </c>
      <c r="E23">
        <v>38</v>
      </c>
      <c r="F23">
        <v>10</v>
      </c>
      <c r="G23">
        <v>1</v>
      </c>
      <c r="H23">
        <v>1</v>
      </c>
      <c r="J23">
        <v>47</v>
      </c>
      <c r="K23">
        <v>1.512</v>
      </c>
      <c r="L23">
        <v>73</v>
      </c>
      <c r="M23">
        <v>0</v>
      </c>
      <c r="N23">
        <v>31</v>
      </c>
      <c r="O23">
        <v>7</v>
      </c>
      <c r="P23">
        <v>1</v>
      </c>
      <c r="Q23" s="106">
        <v>0</v>
      </c>
      <c r="R23" s="107">
        <v>1</v>
      </c>
      <c r="S23" s="108">
        <f t="shared" si="1"/>
        <v>1</v>
      </c>
      <c r="T23" s="80">
        <f t="shared" si="2"/>
        <v>0</v>
      </c>
      <c r="U23" s="80">
        <f t="shared" si="3"/>
        <v>0.31130462045819024</v>
      </c>
      <c r="V23" s="106">
        <f t="shared" si="4"/>
        <v>0.31130462045819024</v>
      </c>
      <c r="W23" s="108">
        <f t="shared" si="5"/>
        <v>0.68869537954180982</v>
      </c>
      <c r="X23" s="106">
        <f t="shared" si="6"/>
        <v>-0.37295622541026985</v>
      </c>
      <c r="Y23" s="108">
        <f t="shared" si="7"/>
        <v>100</v>
      </c>
      <c r="Z23" s="80">
        <f t="shared" si="8"/>
        <v>0.45202077682777791</v>
      </c>
      <c r="AW23">
        <v>0.37161777699545179</v>
      </c>
      <c r="AX23">
        <v>1</v>
      </c>
      <c r="AY23">
        <v>0</v>
      </c>
      <c r="AZ23" s="80">
        <f t="shared" si="13"/>
        <v>15</v>
      </c>
      <c r="BA23" s="80">
        <f t="shared" si="14"/>
        <v>4</v>
      </c>
      <c r="BB23" s="80">
        <f t="shared" si="10"/>
        <v>0.72222222222222221</v>
      </c>
      <c r="BC23" s="80">
        <f t="shared" si="11"/>
        <v>0.95833333333333337</v>
      </c>
      <c r="BD23" s="80">
        <f t="shared" si="12"/>
        <v>1.7746913580246888E-2</v>
      </c>
    </row>
    <row r="24" spans="1:56" x14ac:dyDescent="0.45">
      <c r="A24">
        <v>51</v>
      </c>
      <c r="B24">
        <v>0.79900000000000004</v>
      </c>
      <c r="C24">
        <v>96</v>
      </c>
      <c r="D24">
        <v>6</v>
      </c>
      <c r="E24">
        <v>34</v>
      </c>
      <c r="F24">
        <v>12</v>
      </c>
      <c r="G24">
        <v>0</v>
      </c>
      <c r="H24">
        <v>1</v>
      </c>
      <c r="J24">
        <v>48</v>
      </c>
      <c r="K24">
        <v>1.7999999999999999E-2</v>
      </c>
      <c r="L24">
        <v>77</v>
      </c>
      <c r="M24">
        <v>2</v>
      </c>
      <c r="N24">
        <v>28</v>
      </c>
      <c r="O24">
        <v>1</v>
      </c>
      <c r="P24">
        <v>0</v>
      </c>
      <c r="Q24" s="106">
        <v>0</v>
      </c>
      <c r="R24" s="107">
        <v>1</v>
      </c>
      <c r="S24" s="108">
        <f t="shared" si="1"/>
        <v>1</v>
      </c>
      <c r="T24" s="80">
        <f t="shared" si="2"/>
        <v>0</v>
      </c>
      <c r="U24" s="80">
        <f t="shared" si="3"/>
        <v>0.52961862519407499</v>
      </c>
      <c r="V24" s="106">
        <f t="shared" si="4"/>
        <v>0.52961862519407499</v>
      </c>
      <c r="W24" s="108">
        <f t="shared" si="5"/>
        <v>0.47038137480592501</v>
      </c>
      <c r="X24" s="106">
        <f t="shared" si="6"/>
        <v>-0.75421147755675721</v>
      </c>
      <c r="Y24" s="108">
        <f t="shared" si="7"/>
        <v>0</v>
      </c>
      <c r="Z24" s="80">
        <f t="shared" si="8"/>
        <v>1.125934515184813</v>
      </c>
      <c r="AW24">
        <v>0.40101590093440481</v>
      </c>
      <c r="AX24">
        <v>1</v>
      </c>
      <c r="AY24">
        <v>0</v>
      </c>
      <c r="AZ24" s="80">
        <f t="shared" si="13"/>
        <v>16</v>
      </c>
      <c r="BA24" s="80">
        <f t="shared" si="14"/>
        <v>4</v>
      </c>
      <c r="BB24" s="80">
        <f t="shared" si="10"/>
        <v>0.70370370370370372</v>
      </c>
      <c r="BC24" s="80">
        <f t="shared" si="11"/>
        <v>0.95833333333333337</v>
      </c>
      <c r="BD24" s="80">
        <f t="shared" si="12"/>
        <v>1.7746913580246992E-2</v>
      </c>
    </row>
    <row r="25" spans="1:56" x14ac:dyDescent="0.45">
      <c r="A25">
        <v>56</v>
      </c>
      <c r="B25">
        <v>0.91100000000000003</v>
      </c>
      <c r="C25">
        <v>134</v>
      </c>
      <c r="D25">
        <v>2</v>
      </c>
      <c r="E25">
        <v>30</v>
      </c>
      <c r="F25">
        <v>13</v>
      </c>
      <c r="G25">
        <v>1</v>
      </c>
      <c r="H25">
        <v>1</v>
      </c>
      <c r="J25">
        <v>48</v>
      </c>
      <c r="K25">
        <v>0.183</v>
      </c>
      <c r="L25">
        <v>85</v>
      </c>
      <c r="M25">
        <v>4</v>
      </c>
      <c r="N25">
        <v>37</v>
      </c>
      <c r="O25">
        <v>11</v>
      </c>
      <c r="P25">
        <v>0</v>
      </c>
      <c r="Q25" s="106">
        <v>1</v>
      </c>
      <c r="R25" s="107">
        <v>0</v>
      </c>
      <c r="S25" s="108">
        <f t="shared" si="1"/>
        <v>1</v>
      </c>
      <c r="T25" s="80">
        <f t="shared" si="2"/>
        <v>1</v>
      </c>
      <c r="U25" s="80">
        <f t="shared" si="3"/>
        <v>0.76963133946936002</v>
      </c>
      <c r="V25" s="106">
        <f t="shared" si="4"/>
        <v>0.76963133946936002</v>
      </c>
      <c r="W25" s="108">
        <f t="shared" si="5"/>
        <v>0.23036866053063998</v>
      </c>
      <c r="X25" s="106">
        <f t="shared" si="6"/>
        <v>-0.26184365869602738</v>
      </c>
      <c r="Y25" s="108">
        <f t="shared" si="7"/>
        <v>100</v>
      </c>
      <c r="Z25" s="80">
        <f t="shared" si="8"/>
        <v>0.29932338863626962</v>
      </c>
      <c r="AW25">
        <v>0.41284395064410834</v>
      </c>
      <c r="AX25">
        <v>1</v>
      </c>
      <c r="AY25">
        <v>0</v>
      </c>
      <c r="AZ25" s="80">
        <f t="shared" si="13"/>
        <v>17</v>
      </c>
      <c r="BA25" s="80">
        <f t="shared" si="14"/>
        <v>4</v>
      </c>
      <c r="BB25" s="80">
        <f t="shared" si="10"/>
        <v>0.68518518518518512</v>
      </c>
      <c r="BC25" s="80">
        <f t="shared" si="11"/>
        <v>0.95833333333333337</v>
      </c>
      <c r="BD25" s="80">
        <f t="shared" si="12"/>
        <v>1.7746913580246781E-2</v>
      </c>
    </row>
    <row r="26" spans="1:56" x14ac:dyDescent="0.45">
      <c r="A26">
        <v>60</v>
      </c>
      <c r="B26">
        <v>0.81299999999999994</v>
      </c>
      <c r="C26">
        <v>101</v>
      </c>
      <c r="D26">
        <v>3</v>
      </c>
      <c r="E26">
        <v>44</v>
      </c>
      <c r="F26">
        <v>8</v>
      </c>
      <c r="G26">
        <v>0</v>
      </c>
      <c r="H26">
        <v>1</v>
      </c>
      <c r="J26">
        <v>48</v>
      </c>
      <c r="K26">
        <v>1.6439999999999999</v>
      </c>
      <c r="L26">
        <v>60</v>
      </c>
      <c r="M26">
        <v>3</v>
      </c>
      <c r="N26">
        <v>34</v>
      </c>
      <c r="O26">
        <v>19</v>
      </c>
      <c r="P26">
        <v>1</v>
      </c>
      <c r="Q26" s="106">
        <v>0</v>
      </c>
      <c r="R26" s="107">
        <v>1</v>
      </c>
      <c r="S26" s="108">
        <f t="shared" si="1"/>
        <v>1</v>
      </c>
      <c r="T26" s="80">
        <f t="shared" si="2"/>
        <v>0</v>
      </c>
      <c r="U26" s="80">
        <f t="shared" si="3"/>
        <v>0.81442169914268492</v>
      </c>
      <c r="V26" s="106">
        <f t="shared" si="4"/>
        <v>0.81442169914268492</v>
      </c>
      <c r="W26" s="108">
        <f t="shared" si="5"/>
        <v>0.18557830085731508</v>
      </c>
      <c r="X26" s="106">
        <f t="shared" si="6"/>
        <v>-1.6842783789492448</v>
      </c>
      <c r="Y26" s="108">
        <f t="shared" si="7"/>
        <v>0</v>
      </c>
      <c r="Z26" s="80">
        <f t="shared" si="8"/>
        <v>4.3885610299280966</v>
      </c>
      <c r="AW26">
        <v>0.43344531952091914</v>
      </c>
      <c r="AX26">
        <v>1</v>
      </c>
      <c r="AY26">
        <v>0</v>
      </c>
      <c r="AZ26" s="80">
        <f t="shared" si="13"/>
        <v>18</v>
      </c>
      <c r="BA26" s="80">
        <f t="shared" si="14"/>
        <v>4</v>
      </c>
      <c r="BB26" s="80">
        <f t="shared" si="10"/>
        <v>0.66666666666666674</v>
      </c>
      <c r="BC26" s="80">
        <f t="shared" si="11"/>
        <v>0.95833333333333337</v>
      </c>
      <c r="BD26" s="80">
        <f t="shared" si="12"/>
        <v>1.7746913580246992E-2</v>
      </c>
    </row>
    <row r="27" spans="1:56" x14ac:dyDescent="0.45">
      <c r="A27">
        <v>40</v>
      </c>
      <c r="B27">
        <v>0.97599999999999998</v>
      </c>
      <c r="C27">
        <v>82</v>
      </c>
      <c r="D27">
        <v>2</v>
      </c>
      <c r="E27">
        <v>37</v>
      </c>
      <c r="F27">
        <v>5</v>
      </c>
      <c r="G27">
        <v>0</v>
      </c>
      <c r="H27">
        <v>0</v>
      </c>
      <c r="J27">
        <v>49</v>
      </c>
      <c r="K27">
        <v>0.124</v>
      </c>
      <c r="L27">
        <v>77</v>
      </c>
      <c r="M27">
        <v>3</v>
      </c>
      <c r="N27">
        <v>29</v>
      </c>
      <c r="O27">
        <v>10</v>
      </c>
      <c r="P27">
        <v>1</v>
      </c>
      <c r="Q27" s="106">
        <v>0</v>
      </c>
      <c r="R27" s="107">
        <v>1</v>
      </c>
      <c r="S27" s="108">
        <f t="shared" si="1"/>
        <v>1</v>
      </c>
      <c r="T27" s="80">
        <f t="shared" si="2"/>
        <v>0</v>
      </c>
      <c r="U27" s="80">
        <f t="shared" si="3"/>
        <v>0.49781387285265333</v>
      </c>
      <c r="V27" s="106">
        <f t="shared" si="4"/>
        <v>0.49781387285265333</v>
      </c>
      <c r="W27" s="108">
        <f t="shared" si="5"/>
        <v>0.50218612714734667</v>
      </c>
      <c r="X27" s="106">
        <f t="shared" si="6"/>
        <v>-0.68878445679921352</v>
      </c>
      <c r="Y27" s="108">
        <f t="shared" si="7"/>
        <v>100</v>
      </c>
      <c r="Z27" s="80">
        <f t="shared" si="8"/>
        <v>0.99129355818821629</v>
      </c>
      <c r="AW27">
        <v>0.43405208329390416</v>
      </c>
      <c r="AX27">
        <v>1</v>
      </c>
      <c r="AY27">
        <v>0</v>
      </c>
      <c r="AZ27" s="80">
        <f t="shared" si="13"/>
        <v>19</v>
      </c>
      <c r="BA27" s="80">
        <f t="shared" si="14"/>
        <v>4</v>
      </c>
      <c r="BB27" s="80">
        <f t="shared" si="10"/>
        <v>0.64814814814814814</v>
      </c>
      <c r="BC27" s="80">
        <f t="shared" si="11"/>
        <v>0.95833333333333337</v>
      </c>
      <c r="BD27" s="80">
        <f t="shared" si="12"/>
        <v>0</v>
      </c>
    </row>
    <row r="28" spans="1:56" x14ac:dyDescent="0.45">
      <c r="A28">
        <v>85</v>
      </c>
      <c r="B28">
        <v>1.86</v>
      </c>
      <c r="C28">
        <v>311</v>
      </c>
      <c r="D28">
        <v>2</v>
      </c>
      <c r="E28">
        <v>37</v>
      </c>
      <c r="F28">
        <v>13</v>
      </c>
      <c r="G28">
        <v>1</v>
      </c>
      <c r="H28">
        <v>1</v>
      </c>
      <c r="J28">
        <v>49</v>
      </c>
      <c r="K28">
        <v>0.85199999999999998</v>
      </c>
      <c r="L28">
        <v>102</v>
      </c>
      <c r="M28">
        <v>3</v>
      </c>
      <c r="N28">
        <v>37</v>
      </c>
      <c r="O28">
        <v>9</v>
      </c>
      <c r="P28">
        <v>0</v>
      </c>
      <c r="Q28" s="106">
        <v>1</v>
      </c>
      <c r="R28" s="107">
        <v>0</v>
      </c>
      <c r="S28" s="108">
        <f t="shared" si="1"/>
        <v>1</v>
      </c>
      <c r="T28" s="80">
        <f t="shared" si="2"/>
        <v>1</v>
      </c>
      <c r="U28" s="80">
        <f t="shared" si="3"/>
        <v>0.74626089702132137</v>
      </c>
      <c r="V28" s="106">
        <f t="shared" si="4"/>
        <v>0.74626089702132137</v>
      </c>
      <c r="W28" s="108">
        <f t="shared" si="5"/>
        <v>0.25373910297867863</v>
      </c>
      <c r="X28" s="106">
        <f t="shared" si="6"/>
        <v>-0.29268001200830884</v>
      </c>
      <c r="Y28" s="108">
        <f t="shared" si="7"/>
        <v>100</v>
      </c>
      <c r="Z28" s="80">
        <f t="shared" si="8"/>
        <v>0.34001393345339526</v>
      </c>
      <c r="AW28">
        <v>0.4409963582178334</v>
      </c>
      <c r="AX28">
        <v>0</v>
      </c>
      <c r="AY28">
        <v>1</v>
      </c>
      <c r="AZ28" s="80">
        <f t="shared" si="13"/>
        <v>19</v>
      </c>
      <c r="BA28" s="80">
        <f t="shared" si="14"/>
        <v>5</v>
      </c>
      <c r="BB28" s="80">
        <f t="shared" si="10"/>
        <v>0.64814814814814814</v>
      </c>
      <c r="BC28" s="80">
        <f t="shared" si="11"/>
        <v>0.94791666666666663</v>
      </c>
      <c r="BD28" s="80">
        <f t="shared" si="12"/>
        <v>1.7554012345678983E-2</v>
      </c>
    </row>
    <row r="29" spans="1:56" x14ac:dyDescent="0.45">
      <c r="A29">
        <v>35</v>
      </c>
      <c r="B29">
        <v>4.7E-2</v>
      </c>
      <c r="C29">
        <v>65</v>
      </c>
      <c r="D29">
        <v>4</v>
      </c>
      <c r="E29">
        <v>27</v>
      </c>
      <c r="F29">
        <v>5</v>
      </c>
      <c r="G29">
        <v>0</v>
      </c>
      <c r="H29">
        <v>1</v>
      </c>
      <c r="J29">
        <v>49</v>
      </c>
      <c r="K29">
        <v>0.98299999999999998</v>
      </c>
      <c r="L29">
        <v>71</v>
      </c>
      <c r="M29">
        <v>4</v>
      </c>
      <c r="N29">
        <v>39</v>
      </c>
      <c r="O29">
        <v>7</v>
      </c>
      <c r="P29">
        <v>0</v>
      </c>
      <c r="Q29" s="106">
        <v>1</v>
      </c>
      <c r="R29" s="107">
        <v>0</v>
      </c>
      <c r="S29" s="108">
        <f t="shared" si="1"/>
        <v>1</v>
      </c>
      <c r="T29" s="80">
        <f t="shared" si="2"/>
        <v>1</v>
      </c>
      <c r="U29" s="80">
        <f t="shared" si="3"/>
        <v>0.75115966784625043</v>
      </c>
      <c r="V29" s="106">
        <f t="shared" si="4"/>
        <v>0.75115966784625043</v>
      </c>
      <c r="W29" s="108">
        <f t="shared" si="5"/>
        <v>0.24884033215374957</v>
      </c>
      <c r="X29" s="106">
        <f t="shared" si="6"/>
        <v>-0.28613704282997826</v>
      </c>
      <c r="Y29" s="108">
        <f t="shared" si="7"/>
        <v>100</v>
      </c>
      <c r="Z29" s="80">
        <f t="shared" si="8"/>
        <v>0.33127488442934205</v>
      </c>
      <c r="AW29">
        <v>0.4411377001475541</v>
      </c>
      <c r="AX29">
        <v>1</v>
      </c>
      <c r="AY29">
        <v>0</v>
      </c>
      <c r="AZ29" s="80">
        <f t="shared" si="13"/>
        <v>20</v>
      </c>
      <c r="BA29" s="80">
        <f t="shared" si="14"/>
        <v>5</v>
      </c>
      <c r="BB29" s="80">
        <f t="shared" si="10"/>
        <v>0.62962962962962965</v>
      </c>
      <c r="BC29" s="80">
        <f t="shared" si="11"/>
        <v>0.94791666666666663</v>
      </c>
      <c r="BD29" s="80">
        <f t="shared" si="12"/>
        <v>1.7554012345678983E-2</v>
      </c>
    </row>
    <row r="30" spans="1:56" x14ac:dyDescent="0.45">
      <c r="A30">
        <v>51</v>
      </c>
      <c r="B30">
        <v>0.498</v>
      </c>
      <c r="C30">
        <v>31</v>
      </c>
      <c r="D30">
        <v>4</v>
      </c>
      <c r="E30">
        <v>30</v>
      </c>
      <c r="F30">
        <v>5</v>
      </c>
      <c r="G30">
        <v>0</v>
      </c>
      <c r="H30">
        <v>1</v>
      </c>
      <c r="J30">
        <v>49</v>
      </c>
      <c r="K30">
        <v>1.248</v>
      </c>
      <c r="L30">
        <v>92</v>
      </c>
      <c r="M30">
        <v>2</v>
      </c>
      <c r="N30">
        <v>53</v>
      </c>
      <c r="O30">
        <v>12</v>
      </c>
      <c r="P30">
        <v>0</v>
      </c>
      <c r="Q30" s="106">
        <v>0</v>
      </c>
      <c r="R30" s="107">
        <v>1</v>
      </c>
      <c r="S30" s="108">
        <f t="shared" si="1"/>
        <v>1</v>
      </c>
      <c r="T30" s="80">
        <f t="shared" si="2"/>
        <v>0</v>
      </c>
      <c r="U30" s="80">
        <f t="shared" si="3"/>
        <v>0.44766640684948</v>
      </c>
      <c r="V30" s="106">
        <f t="shared" si="4"/>
        <v>0.44766640684948</v>
      </c>
      <c r="W30" s="108">
        <f t="shared" si="5"/>
        <v>0.55233359315052</v>
      </c>
      <c r="X30" s="106">
        <f t="shared" si="6"/>
        <v>-0.59360307982454286</v>
      </c>
      <c r="Y30" s="108">
        <f t="shared" si="7"/>
        <v>100</v>
      </c>
      <c r="Z30" s="80">
        <f t="shared" si="8"/>
        <v>0.81050005359258237</v>
      </c>
      <c r="AW30">
        <v>0.44593711921015139</v>
      </c>
      <c r="AX30">
        <v>1</v>
      </c>
      <c r="AY30">
        <v>0</v>
      </c>
      <c r="AZ30" s="80">
        <f t="shared" si="13"/>
        <v>21</v>
      </c>
      <c r="BA30" s="80">
        <f t="shared" si="14"/>
        <v>5</v>
      </c>
      <c r="BB30" s="80">
        <f t="shared" si="10"/>
        <v>0.61111111111111116</v>
      </c>
      <c r="BC30" s="80">
        <f t="shared" si="11"/>
        <v>0.94791666666666663</v>
      </c>
      <c r="BD30" s="80">
        <f t="shared" si="12"/>
        <v>1.755401234567909E-2</v>
      </c>
    </row>
    <row r="31" spans="1:56" x14ac:dyDescent="0.45">
      <c r="A31">
        <v>102</v>
      </c>
      <c r="B31">
        <v>8.4000000000000005E-2</v>
      </c>
      <c r="C31">
        <v>249</v>
      </c>
      <c r="D31">
        <v>2</v>
      </c>
      <c r="E31">
        <v>38</v>
      </c>
      <c r="F31">
        <v>11</v>
      </c>
      <c r="G31">
        <v>1</v>
      </c>
      <c r="H31">
        <v>1</v>
      </c>
      <c r="J31">
        <v>49</v>
      </c>
      <c r="K31">
        <v>1.881</v>
      </c>
      <c r="L31">
        <v>46</v>
      </c>
      <c r="M31">
        <v>1</v>
      </c>
      <c r="N31">
        <v>46</v>
      </c>
      <c r="O31">
        <v>9</v>
      </c>
      <c r="P31">
        <v>0</v>
      </c>
      <c r="Q31" s="106">
        <v>0</v>
      </c>
      <c r="R31" s="107">
        <v>1</v>
      </c>
      <c r="S31" s="108">
        <f t="shared" si="1"/>
        <v>1</v>
      </c>
      <c r="T31" s="80">
        <f t="shared" si="2"/>
        <v>0</v>
      </c>
      <c r="U31" s="80">
        <f t="shared" si="3"/>
        <v>0.54738160276712489</v>
      </c>
      <c r="V31" s="106">
        <f t="shared" si="4"/>
        <v>0.54738160276712489</v>
      </c>
      <c r="W31" s="108">
        <f t="shared" si="5"/>
        <v>0.45261839723287511</v>
      </c>
      <c r="X31" s="106">
        <f t="shared" si="6"/>
        <v>-0.7927058987235287</v>
      </c>
      <c r="Y31" s="108">
        <f t="shared" si="7"/>
        <v>0</v>
      </c>
      <c r="Z31" s="80">
        <f t="shared" si="8"/>
        <v>1.2093666676246335</v>
      </c>
      <c r="AW31">
        <v>0.44766640684948</v>
      </c>
      <c r="AX31">
        <v>1</v>
      </c>
      <c r="AY31">
        <v>0</v>
      </c>
      <c r="AZ31" s="80">
        <f t="shared" si="13"/>
        <v>22</v>
      </c>
      <c r="BA31" s="80">
        <f t="shared" si="14"/>
        <v>5</v>
      </c>
      <c r="BB31" s="80">
        <f t="shared" si="10"/>
        <v>0.59259259259259256</v>
      </c>
      <c r="BC31" s="80">
        <f t="shared" si="11"/>
        <v>0.94791666666666663</v>
      </c>
      <c r="BD31" s="80">
        <f t="shared" si="12"/>
        <v>0</v>
      </c>
    </row>
    <row r="32" spans="1:56" x14ac:dyDescent="0.45">
      <c r="A32">
        <v>70</v>
      </c>
      <c r="B32">
        <v>4.8000000000000001E-2</v>
      </c>
      <c r="C32">
        <v>197</v>
      </c>
      <c r="D32">
        <v>4</v>
      </c>
      <c r="E32">
        <v>35</v>
      </c>
      <c r="F32">
        <v>11</v>
      </c>
      <c r="G32">
        <v>0</v>
      </c>
      <c r="H32">
        <v>1</v>
      </c>
      <c r="J32">
        <v>50</v>
      </c>
      <c r="K32">
        <v>0.53200000000000003</v>
      </c>
      <c r="L32">
        <v>111</v>
      </c>
      <c r="M32">
        <v>2</v>
      </c>
      <c r="N32">
        <v>46</v>
      </c>
      <c r="O32">
        <v>3</v>
      </c>
      <c r="P32">
        <v>0</v>
      </c>
      <c r="Q32" s="106">
        <v>0</v>
      </c>
      <c r="R32" s="107">
        <v>1</v>
      </c>
      <c r="S32" s="108">
        <f t="shared" si="1"/>
        <v>1</v>
      </c>
      <c r="T32" s="80">
        <f t="shared" si="2"/>
        <v>0</v>
      </c>
      <c r="U32" s="80">
        <f t="shared" si="3"/>
        <v>0.26947357449649934</v>
      </c>
      <c r="V32" s="106">
        <f t="shared" si="4"/>
        <v>0.26947357449649934</v>
      </c>
      <c r="W32" s="108">
        <f t="shared" si="5"/>
        <v>0.73052642550350066</v>
      </c>
      <c r="X32" s="106">
        <f t="shared" si="6"/>
        <v>-0.31398987390288602</v>
      </c>
      <c r="Y32" s="108">
        <f t="shared" si="7"/>
        <v>100</v>
      </c>
      <c r="Z32" s="80">
        <f t="shared" si="8"/>
        <v>0.36887587510714631</v>
      </c>
      <c r="AW32">
        <v>0.44965016034247735</v>
      </c>
      <c r="AX32">
        <v>0</v>
      </c>
      <c r="AY32">
        <v>1</v>
      </c>
      <c r="AZ32" s="80">
        <f t="shared" si="13"/>
        <v>22</v>
      </c>
      <c r="BA32" s="80">
        <f t="shared" si="14"/>
        <v>6</v>
      </c>
      <c r="BB32" s="80">
        <f t="shared" si="10"/>
        <v>0.59259259259259256</v>
      </c>
      <c r="BC32" s="80">
        <f t="shared" si="11"/>
        <v>0.9375</v>
      </c>
      <c r="BD32" s="80">
        <f t="shared" si="12"/>
        <v>0</v>
      </c>
    </row>
    <row r="33" spans="1:56" x14ac:dyDescent="0.45">
      <c r="A33">
        <v>61</v>
      </c>
      <c r="B33">
        <v>0.96</v>
      </c>
      <c r="C33">
        <v>213</v>
      </c>
      <c r="D33">
        <v>2</v>
      </c>
      <c r="E33">
        <v>30</v>
      </c>
      <c r="F33">
        <v>10</v>
      </c>
      <c r="G33">
        <v>1</v>
      </c>
      <c r="H33">
        <v>1</v>
      </c>
      <c r="J33">
        <v>50</v>
      </c>
      <c r="K33">
        <v>1.5449999999999999</v>
      </c>
      <c r="L33">
        <v>102</v>
      </c>
      <c r="M33">
        <v>3</v>
      </c>
      <c r="N33">
        <v>41</v>
      </c>
      <c r="O33">
        <v>10</v>
      </c>
      <c r="P33">
        <v>1</v>
      </c>
      <c r="Q33" s="106">
        <v>1</v>
      </c>
      <c r="R33" s="107">
        <v>0</v>
      </c>
      <c r="S33" s="108">
        <f t="shared" si="1"/>
        <v>1</v>
      </c>
      <c r="T33" s="80">
        <f t="shared" si="2"/>
        <v>1</v>
      </c>
      <c r="U33" s="80">
        <f t="shared" si="3"/>
        <v>0.4409963582178334</v>
      </c>
      <c r="V33" s="106">
        <f t="shared" si="4"/>
        <v>0.4409963582178334</v>
      </c>
      <c r="W33" s="108">
        <f t="shared" si="5"/>
        <v>0.55900364178216666</v>
      </c>
      <c r="X33" s="106">
        <f t="shared" si="6"/>
        <v>-0.81871866157883666</v>
      </c>
      <c r="Y33" s="108">
        <f t="shared" si="7"/>
        <v>0</v>
      </c>
      <c r="Z33" s="80">
        <f t="shared" si="8"/>
        <v>1.2675924219447698</v>
      </c>
      <c r="AW33">
        <v>0.46254873814910613</v>
      </c>
      <c r="AX33">
        <v>0</v>
      </c>
      <c r="AY33">
        <v>1</v>
      </c>
      <c r="AZ33" s="80">
        <f t="shared" si="13"/>
        <v>22</v>
      </c>
      <c r="BA33" s="80">
        <f t="shared" si="14"/>
        <v>7</v>
      </c>
      <c r="BB33" s="80">
        <f t="shared" si="10"/>
        <v>0.59259259259259256</v>
      </c>
      <c r="BC33" s="80">
        <f t="shared" si="11"/>
        <v>0.92708333333333337</v>
      </c>
      <c r="BD33" s="80">
        <f t="shared" si="12"/>
        <v>0</v>
      </c>
    </row>
    <row r="34" spans="1:56" x14ac:dyDescent="0.45">
      <c r="A34">
        <v>44</v>
      </c>
      <c r="B34">
        <v>1.18</v>
      </c>
      <c r="C34">
        <v>69</v>
      </c>
      <c r="D34">
        <v>2</v>
      </c>
      <c r="E34">
        <v>34</v>
      </c>
      <c r="F34">
        <v>6</v>
      </c>
      <c r="G34">
        <v>0</v>
      </c>
      <c r="H34">
        <v>0</v>
      </c>
      <c r="J34">
        <v>51</v>
      </c>
      <c r="K34">
        <v>0.17199999999999999</v>
      </c>
      <c r="L34">
        <v>117</v>
      </c>
      <c r="M34">
        <v>5</v>
      </c>
      <c r="N34">
        <v>33</v>
      </c>
      <c r="O34">
        <v>11</v>
      </c>
      <c r="P34">
        <v>0</v>
      </c>
      <c r="Q34" s="106">
        <v>1</v>
      </c>
      <c r="R34" s="107">
        <v>0</v>
      </c>
      <c r="S34" s="108">
        <f t="shared" si="1"/>
        <v>1</v>
      </c>
      <c r="T34" s="80">
        <f t="shared" si="2"/>
        <v>1</v>
      </c>
      <c r="U34" s="80">
        <f t="shared" si="3"/>
        <v>0.88427975288930372</v>
      </c>
      <c r="V34" s="106">
        <f t="shared" si="4"/>
        <v>0.88427975288930372</v>
      </c>
      <c r="W34" s="108">
        <f t="shared" si="5"/>
        <v>0.11572024711069628</v>
      </c>
      <c r="X34" s="106">
        <f t="shared" si="6"/>
        <v>-0.12298180386374151</v>
      </c>
      <c r="Y34" s="108">
        <f t="shared" si="7"/>
        <v>100</v>
      </c>
      <c r="Z34" s="80">
        <f t="shared" si="8"/>
        <v>0.13086384340768958</v>
      </c>
      <c r="AW34">
        <v>0.46412962629852761</v>
      </c>
      <c r="AX34">
        <v>0</v>
      </c>
      <c r="AY34">
        <v>1</v>
      </c>
      <c r="AZ34" s="80">
        <f t="shared" si="13"/>
        <v>22</v>
      </c>
      <c r="BA34" s="80">
        <f t="shared" si="14"/>
        <v>8</v>
      </c>
      <c r="BB34" s="80">
        <f t="shared" si="10"/>
        <v>0.59259259259259256</v>
      </c>
      <c r="BC34" s="80">
        <f t="shared" si="11"/>
        <v>0.91666666666666663</v>
      </c>
      <c r="BD34" s="80">
        <f t="shared" si="12"/>
        <v>0</v>
      </c>
    </row>
    <row r="35" spans="1:56" x14ac:dyDescent="0.45">
      <c r="A35">
        <v>98</v>
      </c>
      <c r="B35">
        <v>0.97399999999999998</v>
      </c>
      <c r="C35">
        <v>201</v>
      </c>
      <c r="D35">
        <v>1</v>
      </c>
      <c r="E35">
        <v>37</v>
      </c>
      <c r="F35">
        <v>6</v>
      </c>
      <c r="G35">
        <v>0</v>
      </c>
      <c r="H35">
        <v>1</v>
      </c>
      <c r="J35">
        <v>51</v>
      </c>
      <c r="K35">
        <v>0.18</v>
      </c>
      <c r="L35">
        <v>84</v>
      </c>
      <c r="M35">
        <v>4</v>
      </c>
      <c r="N35">
        <v>40</v>
      </c>
      <c r="O35">
        <v>8</v>
      </c>
      <c r="P35">
        <v>1</v>
      </c>
      <c r="Q35" s="106">
        <v>1</v>
      </c>
      <c r="R35" s="107">
        <v>0</v>
      </c>
      <c r="S35" s="108">
        <f t="shared" si="1"/>
        <v>1</v>
      </c>
      <c r="T35" s="80">
        <f t="shared" si="2"/>
        <v>1</v>
      </c>
      <c r="U35" s="80">
        <f t="shared" si="3"/>
        <v>0.30194482379037585</v>
      </c>
      <c r="V35" s="106">
        <f t="shared" si="4"/>
        <v>0.30194482379037585</v>
      </c>
      <c r="W35" s="108">
        <f t="shared" si="5"/>
        <v>0.6980551762096241</v>
      </c>
      <c r="X35" s="106">
        <f t="shared" si="6"/>
        <v>-1.1975109809803099</v>
      </c>
      <c r="Y35" s="108">
        <f t="shared" si="7"/>
        <v>0</v>
      </c>
      <c r="Z35" s="80">
        <f t="shared" si="8"/>
        <v>2.3118633644610727</v>
      </c>
      <c r="AW35">
        <v>0.46668922729279272</v>
      </c>
      <c r="AX35">
        <v>0</v>
      </c>
      <c r="AY35">
        <v>1</v>
      </c>
      <c r="AZ35" s="80">
        <f t="shared" si="13"/>
        <v>22</v>
      </c>
      <c r="BA35" s="80">
        <f t="shared" si="14"/>
        <v>9</v>
      </c>
      <c r="BB35" s="80">
        <f t="shared" si="10"/>
        <v>0.59259259259259256</v>
      </c>
      <c r="BC35" s="80">
        <f t="shared" si="11"/>
        <v>0.90625</v>
      </c>
      <c r="BD35" s="80">
        <f t="shared" si="12"/>
        <v>1.6782407407407381E-2</v>
      </c>
    </row>
    <row r="36" spans="1:56" x14ac:dyDescent="0.45">
      <c r="A36">
        <v>53</v>
      </c>
      <c r="B36">
        <v>1.3149999999999999</v>
      </c>
      <c r="C36">
        <v>69</v>
      </c>
      <c r="D36">
        <v>1</v>
      </c>
      <c r="E36">
        <v>35</v>
      </c>
      <c r="F36">
        <v>9</v>
      </c>
      <c r="G36">
        <v>0</v>
      </c>
      <c r="H36">
        <v>1</v>
      </c>
      <c r="J36">
        <v>51</v>
      </c>
      <c r="K36">
        <v>0.23100000000000001</v>
      </c>
      <c r="L36">
        <v>109</v>
      </c>
      <c r="M36">
        <v>5</v>
      </c>
      <c r="N36">
        <v>41</v>
      </c>
      <c r="O36">
        <v>7</v>
      </c>
      <c r="P36">
        <v>1</v>
      </c>
      <c r="Q36" s="106">
        <v>1</v>
      </c>
      <c r="R36" s="107">
        <v>0</v>
      </c>
      <c r="S36" s="108">
        <f t="shared" si="1"/>
        <v>1</v>
      </c>
      <c r="T36" s="80">
        <f t="shared" si="2"/>
        <v>1</v>
      </c>
      <c r="U36" s="80">
        <f t="shared" si="3"/>
        <v>0.33663584177792438</v>
      </c>
      <c r="V36" s="106">
        <f t="shared" si="4"/>
        <v>0.33663584177792438</v>
      </c>
      <c r="W36" s="108">
        <f t="shared" si="5"/>
        <v>0.66336415822207562</v>
      </c>
      <c r="X36" s="106">
        <f t="shared" si="6"/>
        <v>-1.0887535210822017</v>
      </c>
      <c r="Y36" s="108">
        <f t="shared" si="7"/>
        <v>0</v>
      </c>
      <c r="Z36" s="80">
        <f t="shared" si="8"/>
        <v>1.9705690122553587</v>
      </c>
      <c r="AW36">
        <v>0.46848841180667744</v>
      </c>
      <c r="AX36">
        <v>1</v>
      </c>
      <c r="AY36">
        <v>0</v>
      </c>
      <c r="AZ36" s="80">
        <f t="shared" si="13"/>
        <v>23</v>
      </c>
      <c r="BA36" s="80">
        <f t="shared" si="14"/>
        <v>9</v>
      </c>
      <c r="BB36" s="80">
        <f t="shared" si="10"/>
        <v>0.57407407407407407</v>
      </c>
      <c r="BC36" s="80">
        <f t="shared" si="11"/>
        <v>0.90625</v>
      </c>
      <c r="BD36" s="80">
        <f t="shared" si="12"/>
        <v>0</v>
      </c>
    </row>
    <row r="37" spans="1:56" x14ac:dyDescent="0.45">
      <c r="A37">
        <v>44</v>
      </c>
      <c r="B37">
        <v>0.97399999999999998</v>
      </c>
      <c r="C37">
        <v>117</v>
      </c>
      <c r="D37">
        <v>3</v>
      </c>
      <c r="E37">
        <v>33</v>
      </c>
      <c r="F37">
        <v>6</v>
      </c>
      <c r="G37">
        <v>1</v>
      </c>
      <c r="H37">
        <v>0</v>
      </c>
      <c r="J37">
        <v>51</v>
      </c>
      <c r="K37">
        <v>0.41699999999999998</v>
      </c>
      <c r="L37">
        <v>121</v>
      </c>
      <c r="M37">
        <v>3</v>
      </c>
      <c r="N37">
        <v>36</v>
      </c>
      <c r="O37">
        <v>8</v>
      </c>
      <c r="P37">
        <v>1</v>
      </c>
      <c r="Q37" s="106">
        <v>0</v>
      </c>
      <c r="R37" s="107">
        <v>1</v>
      </c>
      <c r="S37" s="108">
        <f t="shared" si="1"/>
        <v>1</v>
      </c>
      <c r="T37" s="80">
        <f t="shared" si="2"/>
        <v>0</v>
      </c>
      <c r="U37" s="80">
        <f t="shared" si="3"/>
        <v>0.33809594550446403</v>
      </c>
      <c r="V37" s="106">
        <f t="shared" si="4"/>
        <v>0.33809594550446403</v>
      </c>
      <c r="W37" s="108">
        <f t="shared" si="5"/>
        <v>0.66190405449553591</v>
      </c>
      <c r="X37" s="106">
        <f t="shared" si="6"/>
        <v>-0.41263466633509954</v>
      </c>
      <c r="Y37" s="108">
        <f t="shared" si="7"/>
        <v>100</v>
      </c>
      <c r="Z37" s="80">
        <f t="shared" si="8"/>
        <v>0.51079298156307684</v>
      </c>
      <c r="AW37">
        <v>0.47529436096847549</v>
      </c>
      <c r="AX37">
        <v>0</v>
      </c>
      <c r="AY37">
        <v>1</v>
      </c>
      <c r="AZ37" s="80">
        <f t="shared" si="13"/>
        <v>23</v>
      </c>
      <c r="BA37" s="80">
        <f t="shared" si="14"/>
        <v>10</v>
      </c>
      <c r="BB37" s="80">
        <f t="shared" si="10"/>
        <v>0.57407407407407407</v>
      </c>
      <c r="BC37" s="80">
        <f t="shared" si="11"/>
        <v>0.89583333333333337</v>
      </c>
      <c r="BD37" s="80">
        <f t="shared" si="12"/>
        <v>1.6589506172839483E-2</v>
      </c>
    </row>
    <row r="38" spans="1:56" x14ac:dyDescent="0.45">
      <c r="A38">
        <v>58</v>
      </c>
      <c r="B38">
        <v>0.16700000000000001</v>
      </c>
      <c r="C38">
        <v>81</v>
      </c>
      <c r="D38">
        <v>1</v>
      </c>
      <c r="E38">
        <v>39</v>
      </c>
      <c r="F38">
        <v>10</v>
      </c>
      <c r="G38">
        <v>0</v>
      </c>
      <c r="H38">
        <v>0</v>
      </c>
      <c r="J38">
        <v>51</v>
      </c>
      <c r="K38">
        <v>0.498</v>
      </c>
      <c r="L38">
        <v>31</v>
      </c>
      <c r="M38">
        <v>4</v>
      </c>
      <c r="N38">
        <v>30</v>
      </c>
      <c r="O38">
        <v>5</v>
      </c>
      <c r="P38">
        <v>0</v>
      </c>
      <c r="Q38" s="106">
        <v>1</v>
      </c>
      <c r="R38" s="107">
        <v>0</v>
      </c>
      <c r="S38" s="108">
        <f t="shared" si="1"/>
        <v>1</v>
      </c>
      <c r="T38" s="80">
        <f t="shared" si="2"/>
        <v>1</v>
      </c>
      <c r="U38" s="80">
        <f t="shared" si="3"/>
        <v>0.821792368287391</v>
      </c>
      <c r="V38" s="106">
        <f t="shared" si="4"/>
        <v>0.821792368287391</v>
      </c>
      <c r="W38" s="108">
        <f t="shared" si="5"/>
        <v>0.178207631712609</v>
      </c>
      <c r="X38" s="106">
        <f t="shared" si="6"/>
        <v>-0.19626750915736588</v>
      </c>
      <c r="Y38" s="108">
        <f t="shared" si="7"/>
        <v>100</v>
      </c>
      <c r="Z38" s="80">
        <f t="shared" si="8"/>
        <v>0.21685238095358844</v>
      </c>
      <c r="AW38">
        <v>0.47620190890796465</v>
      </c>
      <c r="AX38">
        <v>1</v>
      </c>
      <c r="AY38">
        <v>0</v>
      </c>
      <c r="AZ38" s="80">
        <f t="shared" si="13"/>
        <v>24</v>
      </c>
      <c r="BA38" s="80">
        <f t="shared" si="14"/>
        <v>10</v>
      </c>
      <c r="BB38" s="80">
        <f t="shared" si="10"/>
        <v>0.55555555555555558</v>
      </c>
      <c r="BC38" s="80">
        <f t="shared" si="11"/>
        <v>0.89583333333333337</v>
      </c>
      <c r="BD38" s="80">
        <f t="shared" si="12"/>
        <v>1.658950617283958E-2</v>
      </c>
    </row>
    <row r="39" spans="1:56" x14ac:dyDescent="0.45">
      <c r="A39">
        <v>60</v>
      </c>
      <c r="B39">
        <v>0.93700000000000006</v>
      </c>
      <c r="C39">
        <v>211</v>
      </c>
      <c r="D39">
        <v>3</v>
      </c>
      <c r="E39">
        <v>59</v>
      </c>
      <c r="F39">
        <v>15</v>
      </c>
      <c r="G39">
        <v>0</v>
      </c>
      <c r="H39">
        <v>1</v>
      </c>
      <c r="J39">
        <v>51</v>
      </c>
      <c r="K39">
        <v>0.63600000000000001</v>
      </c>
      <c r="L39">
        <v>118</v>
      </c>
      <c r="M39">
        <v>3</v>
      </c>
      <c r="N39">
        <v>32</v>
      </c>
      <c r="O39">
        <v>10</v>
      </c>
      <c r="P39">
        <v>1</v>
      </c>
      <c r="Q39" s="106">
        <v>1</v>
      </c>
      <c r="R39" s="107">
        <v>0</v>
      </c>
      <c r="S39" s="108">
        <f t="shared" si="1"/>
        <v>1</v>
      </c>
      <c r="T39" s="80">
        <f t="shared" si="2"/>
        <v>1</v>
      </c>
      <c r="U39" s="80">
        <f t="shared" si="3"/>
        <v>0.52081837877611226</v>
      </c>
      <c r="V39" s="106">
        <f t="shared" si="4"/>
        <v>0.52081837877611226</v>
      </c>
      <c r="W39" s="108">
        <f t="shared" si="5"/>
        <v>0.47918162122388774</v>
      </c>
      <c r="X39" s="106">
        <f t="shared" si="6"/>
        <v>-0.65235389920177356</v>
      </c>
      <c r="Y39" s="108">
        <f t="shared" si="7"/>
        <v>100</v>
      </c>
      <c r="Z39" s="80">
        <f t="shared" si="8"/>
        <v>0.92005513006267547</v>
      </c>
      <c r="AW39">
        <v>0.48489281841397014</v>
      </c>
      <c r="AX39">
        <v>1</v>
      </c>
      <c r="AY39">
        <v>0</v>
      </c>
      <c r="AZ39" s="80">
        <f t="shared" si="13"/>
        <v>25</v>
      </c>
      <c r="BA39" s="80">
        <f t="shared" si="14"/>
        <v>10</v>
      </c>
      <c r="BB39" s="80">
        <f t="shared" si="10"/>
        <v>0.53703703703703698</v>
      </c>
      <c r="BC39" s="80">
        <f t="shared" si="11"/>
        <v>0.89583333333333337</v>
      </c>
      <c r="BD39" s="80">
        <f t="shared" si="12"/>
        <v>0</v>
      </c>
    </row>
    <row r="40" spans="1:56" x14ac:dyDescent="0.45">
      <c r="A40">
        <v>54</v>
      </c>
      <c r="B40">
        <v>4.5999999999999999E-2</v>
      </c>
      <c r="C40">
        <v>151</v>
      </c>
      <c r="D40">
        <v>0</v>
      </c>
      <c r="E40">
        <v>30</v>
      </c>
      <c r="F40">
        <v>13</v>
      </c>
      <c r="G40">
        <v>0</v>
      </c>
      <c r="H40">
        <v>1</v>
      </c>
      <c r="J40">
        <v>51</v>
      </c>
      <c r="K40">
        <v>0.79900000000000004</v>
      </c>
      <c r="L40">
        <v>96</v>
      </c>
      <c r="M40">
        <v>6</v>
      </c>
      <c r="N40">
        <v>34</v>
      </c>
      <c r="O40">
        <v>12</v>
      </c>
      <c r="P40">
        <v>0</v>
      </c>
      <c r="Q40" s="106">
        <v>1</v>
      </c>
      <c r="R40" s="107">
        <v>0</v>
      </c>
      <c r="S40" s="108">
        <f t="shared" si="1"/>
        <v>1</v>
      </c>
      <c r="T40" s="80">
        <f t="shared" si="2"/>
        <v>1</v>
      </c>
      <c r="U40" s="80">
        <f t="shared" si="3"/>
        <v>0.9432379830949027</v>
      </c>
      <c r="V40" s="106">
        <f t="shared" si="4"/>
        <v>0.9432379830949027</v>
      </c>
      <c r="W40" s="108">
        <f t="shared" si="5"/>
        <v>5.6762016905097301E-2</v>
      </c>
      <c r="X40" s="106">
        <f t="shared" si="6"/>
        <v>-5.8436660112957076E-2</v>
      </c>
      <c r="Y40" s="108">
        <f t="shared" si="7"/>
        <v>100</v>
      </c>
      <c r="Z40" s="80">
        <f t="shared" si="8"/>
        <v>6.0177832023740996E-2</v>
      </c>
      <c r="AW40">
        <v>0.48648515300472212</v>
      </c>
      <c r="AX40">
        <v>0</v>
      </c>
      <c r="AY40">
        <v>1</v>
      </c>
      <c r="AZ40" s="80">
        <f t="shared" si="13"/>
        <v>25</v>
      </c>
      <c r="BA40" s="80">
        <f t="shared" si="14"/>
        <v>11</v>
      </c>
      <c r="BB40" s="80">
        <f t="shared" si="10"/>
        <v>0.53703703703703698</v>
      </c>
      <c r="BC40" s="80">
        <f t="shared" si="11"/>
        <v>0.88541666666666663</v>
      </c>
      <c r="BD40" s="80">
        <f t="shared" si="12"/>
        <v>0</v>
      </c>
    </row>
    <row r="41" spans="1:56" x14ac:dyDescent="0.45">
      <c r="A41">
        <v>48</v>
      </c>
      <c r="B41">
        <v>1.7999999999999999E-2</v>
      </c>
      <c r="C41">
        <v>77</v>
      </c>
      <c r="D41">
        <v>2</v>
      </c>
      <c r="E41">
        <v>28</v>
      </c>
      <c r="F41">
        <v>1</v>
      </c>
      <c r="G41">
        <v>0</v>
      </c>
      <c r="H41">
        <v>0</v>
      </c>
      <c r="J41">
        <v>51</v>
      </c>
      <c r="K41">
        <v>0.93500000000000005</v>
      </c>
      <c r="L41">
        <v>112</v>
      </c>
      <c r="M41">
        <v>4</v>
      </c>
      <c r="N41">
        <v>36</v>
      </c>
      <c r="O41">
        <v>4</v>
      </c>
      <c r="P41">
        <v>0</v>
      </c>
      <c r="Q41" s="106">
        <v>1</v>
      </c>
      <c r="R41" s="107">
        <v>0</v>
      </c>
      <c r="S41" s="108">
        <f t="shared" si="1"/>
        <v>1</v>
      </c>
      <c r="T41" s="80">
        <f t="shared" si="2"/>
        <v>1</v>
      </c>
      <c r="U41" s="80">
        <f t="shared" si="3"/>
        <v>0.74536474027120314</v>
      </c>
      <c r="V41" s="106">
        <f t="shared" si="4"/>
        <v>0.74536474027120314</v>
      </c>
      <c r="W41" s="108">
        <f t="shared" si="5"/>
        <v>0.25463525972879686</v>
      </c>
      <c r="X41" s="106">
        <f t="shared" si="6"/>
        <v>-0.29388159615319898</v>
      </c>
      <c r="Y41" s="108">
        <f t="shared" si="7"/>
        <v>100</v>
      </c>
      <c r="Z41" s="80">
        <f t="shared" si="8"/>
        <v>0.3416250406963805</v>
      </c>
      <c r="AW41">
        <v>0.48702402671826833</v>
      </c>
      <c r="AX41">
        <v>0</v>
      </c>
      <c r="AY41">
        <v>1</v>
      </c>
      <c r="AZ41" s="80">
        <f t="shared" si="13"/>
        <v>25</v>
      </c>
      <c r="BA41" s="80">
        <f t="shared" si="14"/>
        <v>12</v>
      </c>
      <c r="BB41" s="80">
        <f t="shared" si="10"/>
        <v>0.53703703703703698</v>
      </c>
      <c r="BC41" s="80">
        <f t="shared" si="11"/>
        <v>0.875</v>
      </c>
      <c r="BD41" s="80">
        <f t="shared" si="12"/>
        <v>1.6203703703703581E-2</v>
      </c>
    </row>
    <row r="42" spans="1:56" x14ac:dyDescent="0.45">
      <c r="A42">
        <v>53</v>
      </c>
      <c r="B42">
        <v>0.84</v>
      </c>
      <c r="C42">
        <v>99</v>
      </c>
      <c r="D42">
        <v>3</v>
      </c>
      <c r="E42">
        <v>36</v>
      </c>
      <c r="F42">
        <v>9</v>
      </c>
      <c r="G42">
        <v>1</v>
      </c>
      <c r="H42">
        <v>1</v>
      </c>
      <c r="J42">
        <v>51</v>
      </c>
      <c r="K42">
        <v>1</v>
      </c>
      <c r="L42">
        <v>66</v>
      </c>
      <c r="M42">
        <v>3</v>
      </c>
      <c r="N42">
        <v>34</v>
      </c>
      <c r="O42">
        <v>6</v>
      </c>
      <c r="P42">
        <v>0</v>
      </c>
      <c r="Q42" s="106">
        <v>1</v>
      </c>
      <c r="R42" s="107">
        <v>0</v>
      </c>
      <c r="S42" s="108">
        <f t="shared" si="1"/>
        <v>1</v>
      </c>
      <c r="T42" s="80">
        <f t="shared" si="2"/>
        <v>1</v>
      </c>
      <c r="U42" s="80">
        <f t="shared" si="3"/>
        <v>0.77015337622762714</v>
      </c>
      <c r="V42" s="106">
        <f t="shared" si="4"/>
        <v>0.77015337622762714</v>
      </c>
      <c r="W42" s="108">
        <f t="shared" si="5"/>
        <v>0.22984662377237286</v>
      </c>
      <c r="X42" s="106">
        <f t="shared" si="6"/>
        <v>-0.26116559406407358</v>
      </c>
      <c r="Y42" s="108">
        <f t="shared" si="7"/>
        <v>100</v>
      </c>
      <c r="Z42" s="80">
        <f t="shared" si="8"/>
        <v>0.2984426620294906</v>
      </c>
      <c r="AW42">
        <v>0.49781387285265333</v>
      </c>
      <c r="AX42">
        <v>1</v>
      </c>
      <c r="AY42">
        <v>0</v>
      </c>
      <c r="AZ42" s="80">
        <f t="shared" si="13"/>
        <v>26</v>
      </c>
      <c r="BA42" s="80">
        <f t="shared" si="14"/>
        <v>12</v>
      </c>
      <c r="BB42" s="80">
        <f t="shared" si="10"/>
        <v>0.5185185185185186</v>
      </c>
      <c r="BC42" s="80">
        <f t="shared" si="11"/>
        <v>0.875</v>
      </c>
      <c r="BD42" s="80">
        <f t="shared" si="12"/>
        <v>0</v>
      </c>
    </row>
    <row r="43" spans="1:56" x14ac:dyDescent="0.45">
      <c r="A43">
        <v>88</v>
      </c>
      <c r="B43">
        <v>1</v>
      </c>
      <c r="C43">
        <v>283</v>
      </c>
      <c r="D43">
        <v>2</v>
      </c>
      <c r="E43">
        <v>40</v>
      </c>
      <c r="F43">
        <v>8</v>
      </c>
      <c r="G43">
        <v>0</v>
      </c>
      <c r="H43">
        <v>1</v>
      </c>
      <c r="J43">
        <v>51</v>
      </c>
      <c r="K43">
        <v>1.083</v>
      </c>
      <c r="L43">
        <v>101</v>
      </c>
      <c r="M43">
        <v>2</v>
      </c>
      <c r="N43">
        <v>53</v>
      </c>
      <c r="O43">
        <v>7</v>
      </c>
      <c r="P43">
        <v>0</v>
      </c>
      <c r="Q43" s="106">
        <v>0</v>
      </c>
      <c r="R43" s="107">
        <v>1</v>
      </c>
      <c r="S43" s="108">
        <f t="shared" si="1"/>
        <v>1</v>
      </c>
      <c r="T43" s="80">
        <f t="shared" si="2"/>
        <v>0</v>
      </c>
      <c r="U43" s="80">
        <f t="shared" si="3"/>
        <v>0.30611257991193014</v>
      </c>
      <c r="V43" s="106">
        <f t="shared" si="4"/>
        <v>0.30611257991193014</v>
      </c>
      <c r="W43" s="108">
        <f t="shared" si="5"/>
        <v>0.69388742008806981</v>
      </c>
      <c r="X43" s="106">
        <f t="shared" si="6"/>
        <v>-0.36544555052751149</v>
      </c>
      <c r="Y43" s="108">
        <f t="shared" si="7"/>
        <v>100</v>
      </c>
      <c r="Z43" s="80">
        <f t="shared" si="8"/>
        <v>0.44115597292868869</v>
      </c>
      <c r="AW43">
        <v>0.49955051743607465</v>
      </c>
      <c r="AX43">
        <v>0</v>
      </c>
      <c r="AY43">
        <v>1</v>
      </c>
      <c r="AZ43" s="80">
        <f t="shared" si="13"/>
        <v>26</v>
      </c>
      <c r="BA43" s="80">
        <f t="shared" si="14"/>
        <v>13</v>
      </c>
      <c r="BB43" s="80">
        <f t="shared" si="10"/>
        <v>0.5185185185185186</v>
      </c>
      <c r="BC43" s="80">
        <f t="shared" si="11"/>
        <v>0.86458333333333337</v>
      </c>
      <c r="BD43" s="80">
        <f t="shared" si="12"/>
        <v>1.6010802469135874E-2</v>
      </c>
    </row>
    <row r="44" spans="1:56" x14ac:dyDescent="0.45">
      <c r="A44">
        <v>59</v>
      </c>
      <c r="B44">
        <v>1.159</v>
      </c>
      <c r="C44">
        <v>196</v>
      </c>
      <c r="D44">
        <v>1</v>
      </c>
      <c r="E44">
        <v>43</v>
      </c>
      <c r="F44">
        <v>15</v>
      </c>
      <c r="G44">
        <v>0</v>
      </c>
      <c r="H44">
        <v>1</v>
      </c>
      <c r="J44">
        <v>51</v>
      </c>
      <c r="K44">
        <v>1.0840000000000001</v>
      </c>
      <c r="L44">
        <v>181</v>
      </c>
      <c r="M44">
        <v>2</v>
      </c>
      <c r="N44">
        <v>53</v>
      </c>
      <c r="O44">
        <v>9</v>
      </c>
      <c r="P44">
        <v>0</v>
      </c>
      <c r="Q44" s="106">
        <v>0</v>
      </c>
      <c r="R44" s="107">
        <v>1</v>
      </c>
      <c r="S44" s="108">
        <f t="shared" si="1"/>
        <v>1</v>
      </c>
      <c r="T44" s="80">
        <f t="shared" si="2"/>
        <v>0</v>
      </c>
      <c r="U44" s="80">
        <f t="shared" si="3"/>
        <v>0.34841937562219477</v>
      </c>
      <c r="V44" s="106">
        <f t="shared" si="4"/>
        <v>0.34841937562219477</v>
      </c>
      <c r="W44" s="108">
        <f t="shared" si="5"/>
        <v>0.65158062437780528</v>
      </c>
      <c r="X44" s="106">
        <f t="shared" si="6"/>
        <v>-0.42835413815091961</v>
      </c>
      <c r="Y44" s="108">
        <f t="shared" si="7"/>
        <v>100</v>
      </c>
      <c r="Z44" s="80">
        <f t="shared" si="8"/>
        <v>0.53472949100489386</v>
      </c>
      <c r="AW44">
        <v>0.50326816418774789</v>
      </c>
      <c r="AX44">
        <v>1</v>
      </c>
      <c r="AY44">
        <v>0</v>
      </c>
      <c r="AZ44" s="80">
        <f t="shared" si="13"/>
        <v>27</v>
      </c>
      <c r="BA44" s="80">
        <f t="shared" si="14"/>
        <v>13</v>
      </c>
      <c r="BB44" s="80">
        <f t="shared" si="10"/>
        <v>0.5</v>
      </c>
      <c r="BC44" s="80">
        <f t="shared" si="11"/>
        <v>0.86458333333333337</v>
      </c>
      <c r="BD44" s="80">
        <f t="shared" si="12"/>
        <v>0</v>
      </c>
    </row>
    <row r="45" spans="1:56" x14ac:dyDescent="0.45">
      <c r="A45">
        <v>117</v>
      </c>
      <c r="B45">
        <v>0.104</v>
      </c>
      <c r="C45">
        <v>253</v>
      </c>
      <c r="D45">
        <v>2</v>
      </c>
      <c r="E45">
        <v>52</v>
      </c>
      <c r="F45">
        <v>15</v>
      </c>
      <c r="G45">
        <v>0</v>
      </c>
      <c r="H45">
        <v>1</v>
      </c>
      <c r="J45">
        <v>51</v>
      </c>
      <c r="K45">
        <v>1.155</v>
      </c>
      <c r="L45">
        <v>132</v>
      </c>
      <c r="M45">
        <v>2</v>
      </c>
      <c r="N45">
        <v>35</v>
      </c>
      <c r="O45">
        <v>1</v>
      </c>
      <c r="P45">
        <v>0</v>
      </c>
      <c r="Q45" s="106">
        <v>0</v>
      </c>
      <c r="R45" s="107">
        <v>1</v>
      </c>
      <c r="S45" s="108">
        <f t="shared" si="1"/>
        <v>1</v>
      </c>
      <c r="T45" s="80">
        <f t="shared" si="2"/>
        <v>0</v>
      </c>
      <c r="U45" s="80">
        <f t="shared" si="3"/>
        <v>0.56292451648643838</v>
      </c>
      <c r="V45" s="106">
        <f t="shared" si="4"/>
        <v>0.56292451648643838</v>
      </c>
      <c r="W45" s="108">
        <f t="shared" si="5"/>
        <v>0.43707548351356162</v>
      </c>
      <c r="X45" s="106">
        <f t="shared" si="6"/>
        <v>-0.82764936765053976</v>
      </c>
      <c r="Y45" s="108">
        <f t="shared" si="7"/>
        <v>0</v>
      </c>
      <c r="Z45" s="80">
        <f t="shared" si="8"/>
        <v>1.287934321918955</v>
      </c>
      <c r="AW45">
        <v>0.50450356610177127</v>
      </c>
      <c r="AX45">
        <v>0</v>
      </c>
      <c r="AY45">
        <v>1</v>
      </c>
      <c r="AZ45" s="80">
        <f t="shared" si="13"/>
        <v>27</v>
      </c>
      <c r="BA45" s="80">
        <f t="shared" si="14"/>
        <v>14</v>
      </c>
      <c r="BB45" s="80">
        <f t="shared" si="10"/>
        <v>0.5</v>
      </c>
      <c r="BC45" s="80">
        <f t="shared" si="11"/>
        <v>0.85416666666666663</v>
      </c>
      <c r="BD45" s="80">
        <f t="shared" si="12"/>
        <v>0</v>
      </c>
    </row>
    <row r="46" spans="1:56" x14ac:dyDescent="0.45">
      <c r="A46">
        <v>83</v>
      </c>
      <c r="B46">
        <v>0.93600000000000005</v>
      </c>
      <c r="C46">
        <v>203</v>
      </c>
      <c r="D46">
        <v>2</v>
      </c>
      <c r="E46">
        <v>45</v>
      </c>
      <c r="F46">
        <v>9</v>
      </c>
      <c r="G46">
        <v>0</v>
      </c>
      <c r="H46">
        <v>1</v>
      </c>
      <c r="J46">
        <v>51</v>
      </c>
      <c r="K46">
        <v>1.464</v>
      </c>
      <c r="L46">
        <v>118</v>
      </c>
      <c r="M46">
        <v>4</v>
      </c>
      <c r="N46">
        <v>46</v>
      </c>
      <c r="O46">
        <v>6</v>
      </c>
      <c r="P46">
        <v>0</v>
      </c>
      <c r="Q46" s="106">
        <v>1</v>
      </c>
      <c r="R46" s="107">
        <v>0</v>
      </c>
      <c r="S46" s="108">
        <f t="shared" si="1"/>
        <v>1</v>
      </c>
      <c r="T46" s="80">
        <f t="shared" si="2"/>
        <v>1</v>
      </c>
      <c r="U46" s="80">
        <f t="shared" si="3"/>
        <v>0.66250633364720279</v>
      </c>
      <c r="V46" s="106">
        <f t="shared" si="4"/>
        <v>0.66250633364720279</v>
      </c>
      <c r="W46" s="108">
        <f t="shared" si="5"/>
        <v>0.33749366635279721</v>
      </c>
      <c r="X46" s="106">
        <f t="shared" si="6"/>
        <v>-0.41172516094526551</v>
      </c>
      <c r="Y46" s="108">
        <f t="shared" si="7"/>
        <v>100</v>
      </c>
      <c r="Z46" s="80">
        <f t="shared" si="8"/>
        <v>0.5094195318780439</v>
      </c>
      <c r="AW46">
        <v>0.5183461147373587</v>
      </c>
      <c r="AX46">
        <v>0</v>
      </c>
      <c r="AY46">
        <v>1</v>
      </c>
      <c r="AZ46" s="80">
        <f t="shared" si="13"/>
        <v>27</v>
      </c>
      <c r="BA46" s="80">
        <f t="shared" si="14"/>
        <v>15</v>
      </c>
      <c r="BB46" s="80">
        <f t="shared" si="10"/>
        <v>0.5</v>
      </c>
      <c r="BC46" s="80">
        <f t="shared" si="11"/>
        <v>0.84375</v>
      </c>
      <c r="BD46" s="80">
        <f t="shared" si="12"/>
        <v>0</v>
      </c>
    </row>
    <row r="47" spans="1:56" x14ac:dyDescent="0.45">
      <c r="A47">
        <v>91</v>
      </c>
      <c r="B47">
        <v>1.968</v>
      </c>
      <c r="C47">
        <v>164</v>
      </c>
      <c r="D47">
        <v>1</v>
      </c>
      <c r="E47">
        <v>33</v>
      </c>
      <c r="F47">
        <v>5</v>
      </c>
      <c r="G47">
        <v>0</v>
      </c>
      <c r="H47">
        <v>1</v>
      </c>
      <c r="J47">
        <v>53</v>
      </c>
      <c r="K47">
        <v>0.56799999999999995</v>
      </c>
      <c r="L47">
        <v>125</v>
      </c>
      <c r="M47">
        <v>3</v>
      </c>
      <c r="N47">
        <v>44</v>
      </c>
      <c r="O47">
        <v>8</v>
      </c>
      <c r="P47">
        <v>0</v>
      </c>
      <c r="Q47" s="106">
        <v>0</v>
      </c>
      <c r="R47" s="107">
        <v>1</v>
      </c>
      <c r="S47" s="108">
        <f t="shared" si="1"/>
        <v>1</v>
      </c>
      <c r="T47" s="80">
        <f t="shared" si="2"/>
        <v>0</v>
      </c>
      <c r="U47" s="80">
        <f t="shared" si="3"/>
        <v>0.56259255635296435</v>
      </c>
      <c r="V47" s="106">
        <f t="shared" si="4"/>
        <v>0.56259255635296435</v>
      </c>
      <c r="W47" s="108">
        <f t="shared" si="5"/>
        <v>0.43740744364703565</v>
      </c>
      <c r="X47" s="106">
        <f t="shared" si="6"/>
        <v>-0.82689015294409096</v>
      </c>
      <c r="Y47" s="108">
        <f t="shared" si="7"/>
        <v>0</v>
      </c>
      <c r="Z47" s="80">
        <f t="shared" si="8"/>
        <v>1.2861979477581693</v>
      </c>
      <c r="AW47">
        <v>0.52081837877611226</v>
      </c>
      <c r="AX47">
        <v>0</v>
      </c>
      <c r="AY47">
        <v>1</v>
      </c>
      <c r="AZ47" s="80">
        <f t="shared" si="13"/>
        <v>27</v>
      </c>
      <c r="BA47" s="80">
        <f t="shared" si="14"/>
        <v>16</v>
      </c>
      <c r="BB47" s="80">
        <f t="shared" si="10"/>
        <v>0.5</v>
      </c>
      <c r="BC47" s="80">
        <f t="shared" si="11"/>
        <v>0.83333333333333337</v>
      </c>
      <c r="BD47" s="80">
        <f t="shared" si="12"/>
        <v>0</v>
      </c>
    </row>
    <row r="48" spans="1:56" x14ac:dyDescent="0.45">
      <c r="A48">
        <v>56</v>
      </c>
      <c r="B48">
        <v>2.536</v>
      </c>
      <c r="C48">
        <v>146</v>
      </c>
      <c r="D48">
        <v>1</v>
      </c>
      <c r="E48">
        <v>36</v>
      </c>
      <c r="F48">
        <v>8</v>
      </c>
      <c r="G48">
        <v>0</v>
      </c>
      <c r="H48">
        <v>1</v>
      </c>
      <c r="J48">
        <v>53</v>
      </c>
      <c r="K48">
        <v>0.84</v>
      </c>
      <c r="L48">
        <v>99</v>
      </c>
      <c r="M48">
        <v>3</v>
      </c>
      <c r="N48">
        <v>36</v>
      </c>
      <c r="O48">
        <v>9</v>
      </c>
      <c r="P48">
        <v>1</v>
      </c>
      <c r="Q48" s="106">
        <v>1</v>
      </c>
      <c r="R48" s="107">
        <v>0</v>
      </c>
      <c r="S48" s="108">
        <f t="shared" si="1"/>
        <v>1</v>
      </c>
      <c r="T48" s="80">
        <f t="shared" si="2"/>
        <v>1</v>
      </c>
      <c r="U48" s="80">
        <f t="shared" si="3"/>
        <v>0.44965016034247735</v>
      </c>
      <c r="V48" s="106">
        <f t="shared" si="4"/>
        <v>0.44965016034247735</v>
      </c>
      <c r="W48" s="108">
        <f t="shared" si="5"/>
        <v>0.5503498396575226</v>
      </c>
      <c r="X48" s="106">
        <f t="shared" si="6"/>
        <v>-0.79928542002770897</v>
      </c>
      <c r="Y48" s="108">
        <f t="shared" si="7"/>
        <v>0</v>
      </c>
      <c r="Z48" s="80">
        <f t="shared" si="8"/>
        <v>1.2239511695900362</v>
      </c>
      <c r="AW48">
        <v>0.5226350707260099</v>
      </c>
      <c r="AX48">
        <v>0</v>
      </c>
      <c r="AY48">
        <v>1</v>
      </c>
      <c r="AZ48" s="80">
        <f t="shared" si="13"/>
        <v>27</v>
      </c>
      <c r="BA48" s="80">
        <f t="shared" si="14"/>
        <v>17</v>
      </c>
      <c r="BB48" s="80">
        <f t="shared" si="10"/>
        <v>0.5</v>
      </c>
      <c r="BC48" s="80">
        <f t="shared" si="11"/>
        <v>0.82291666666666663</v>
      </c>
      <c r="BD48" s="80">
        <f t="shared" si="12"/>
        <v>1.5239197530864173E-2</v>
      </c>
    </row>
    <row r="49" spans="1:56" x14ac:dyDescent="0.45">
      <c r="A49">
        <v>51</v>
      </c>
      <c r="B49">
        <v>0.41699999999999998</v>
      </c>
      <c r="C49">
        <v>121</v>
      </c>
      <c r="D49">
        <v>3</v>
      </c>
      <c r="E49">
        <v>36</v>
      </c>
      <c r="F49">
        <v>8</v>
      </c>
      <c r="G49">
        <v>1</v>
      </c>
      <c r="H49">
        <v>0</v>
      </c>
      <c r="J49">
        <v>53</v>
      </c>
      <c r="K49">
        <v>1.018</v>
      </c>
      <c r="L49">
        <v>134</v>
      </c>
      <c r="M49">
        <v>1</v>
      </c>
      <c r="N49">
        <v>36</v>
      </c>
      <c r="O49">
        <v>10</v>
      </c>
      <c r="P49">
        <v>0</v>
      </c>
      <c r="Q49" s="106">
        <v>0</v>
      </c>
      <c r="R49" s="107">
        <v>1</v>
      </c>
      <c r="S49" s="108">
        <f t="shared" si="1"/>
        <v>1</v>
      </c>
      <c r="T49" s="80">
        <f t="shared" si="2"/>
        <v>0</v>
      </c>
      <c r="U49" s="80">
        <f t="shared" si="3"/>
        <v>0.69646647754014401</v>
      </c>
      <c r="V49" s="106">
        <f t="shared" si="4"/>
        <v>0.69646647754014401</v>
      </c>
      <c r="W49" s="108">
        <f t="shared" si="5"/>
        <v>0.30353352245985599</v>
      </c>
      <c r="X49" s="106">
        <f t="shared" si="6"/>
        <v>-1.1922632216665525</v>
      </c>
      <c r="Y49" s="108">
        <f t="shared" si="7"/>
        <v>0</v>
      </c>
      <c r="Z49" s="80">
        <f t="shared" si="8"/>
        <v>2.2945290256441297</v>
      </c>
      <c r="AW49">
        <v>0.52961862519407499</v>
      </c>
      <c r="AX49">
        <v>1</v>
      </c>
      <c r="AY49">
        <v>0</v>
      </c>
      <c r="AZ49" s="80">
        <f t="shared" si="13"/>
        <v>28</v>
      </c>
      <c r="BA49" s="80">
        <f t="shared" si="14"/>
        <v>17</v>
      </c>
      <c r="BB49" s="80">
        <f t="shared" si="10"/>
        <v>0.48148148148148151</v>
      </c>
      <c r="BC49" s="80">
        <f t="shared" si="11"/>
        <v>0.82291666666666663</v>
      </c>
      <c r="BD49" s="80">
        <f t="shared" si="12"/>
        <v>1.5239197530864265E-2</v>
      </c>
    </row>
    <row r="50" spans="1:56" x14ac:dyDescent="0.45">
      <c r="A50">
        <v>56</v>
      </c>
      <c r="B50">
        <v>3.9E-2</v>
      </c>
      <c r="C50">
        <v>128</v>
      </c>
      <c r="D50">
        <v>1</v>
      </c>
      <c r="E50">
        <v>43</v>
      </c>
      <c r="F50">
        <v>6</v>
      </c>
      <c r="G50">
        <v>0</v>
      </c>
      <c r="H50">
        <v>0</v>
      </c>
      <c r="J50">
        <v>53</v>
      </c>
      <c r="K50">
        <v>1.2</v>
      </c>
      <c r="L50">
        <v>83</v>
      </c>
      <c r="M50">
        <v>2</v>
      </c>
      <c r="N50">
        <v>33</v>
      </c>
      <c r="O50">
        <v>8</v>
      </c>
      <c r="P50">
        <v>1</v>
      </c>
      <c r="Q50" s="106">
        <v>1</v>
      </c>
      <c r="R50" s="107">
        <v>0</v>
      </c>
      <c r="S50" s="108">
        <f t="shared" si="1"/>
        <v>1</v>
      </c>
      <c r="T50" s="80">
        <f t="shared" si="2"/>
        <v>1</v>
      </c>
      <c r="U50" s="80">
        <f t="shared" si="3"/>
        <v>0.46412962629852761</v>
      </c>
      <c r="V50" s="106">
        <f t="shared" si="4"/>
        <v>0.46412962629852761</v>
      </c>
      <c r="W50" s="108">
        <f t="shared" si="5"/>
        <v>0.53587037370147239</v>
      </c>
      <c r="X50" s="106">
        <f t="shared" si="6"/>
        <v>-0.76759139874889337</v>
      </c>
      <c r="Y50" s="108">
        <f t="shared" si="7"/>
        <v>0</v>
      </c>
      <c r="Z50" s="80">
        <f t="shared" si="8"/>
        <v>1.1545704978479465</v>
      </c>
      <c r="AW50">
        <v>0.53540309177615952</v>
      </c>
      <c r="AX50">
        <v>1</v>
      </c>
      <c r="AY50">
        <v>0</v>
      </c>
      <c r="AZ50" s="80">
        <f t="shared" si="13"/>
        <v>29</v>
      </c>
      <c r="BA50" s="80">
        <f t="shared" si="14"/>
        <v>17</v>
      </c>
      <c r="BB50" s="80">
        <f t="shared" si="10"/>
        <v>0.46296296296296291</v>
      </c>
      <c r="BC50" s="80">
        <f t="shared" si="11"/>
        <v>0.82291666666666663</v>
      </c>
      <c r="BD50" s="80">
        <f t="shared" si="12"/>
        <v>0</v>
      </c>
    </row>
    <row r="51" spans="1:56" x14ac:dyDescent="0.45">
      <c r="A51">
        <v>51</v>
      </c>
      <c r="B51">
        <v>1.155</v>
      </c>
      <c r="C51">
        <v>132</v>
      </c>
      <c r="D51">
        <v>2</v>
      </c>
      <c r="E51">
        <v>35</v>
      </c>
      <c r="F51">
        <v>1</v>
      </c>
      <c r="G51">
        <v>0</v>
      </c>
      <c r="H51">
        <v>0</v>
      </c>
      <c r="J51">
        <v>53</v>
      </c>
      <c r="K51">
        <v>1.2949999999999999</v>
      </c>
      <c r="L51">
        <v>110</v>
      </c>
      <c r="M51">
        <v>1</v>
      </c>
      <c r="N51">
        <v>40</v>
      </c>
      <c r="O51">
        <v>8</v>
      </c>
      <c r="P51">
        <v>1</v>
      </c>
      <c r="Q51" s="106">
        <v>1</v>
      </c>
      <c r="R51" s="107">
        <v>0</v>
      </c>
      <c r="S51" s="108">
        <f t="shared" si="1"/>
        <v>1</v>
      </c>
      <c r="T51" s="80">
        <f t="shared" si="2"/>
        <v>1</v>
      </c>
      <c r="U51" s="80">
        <f t="shared" si="3"/>
        <v>0.24588941403000425</v>
      </c>
      <c r="V51" s="106">
        <f t="shared" si="4"/>
        <v>0.24588941403000425</v>
      </c>
      <c r="W51" s="108">
        <f t="shared" si="5"/>
        <v>0.75411058596999569</v>
      </c>
      <c r="X51" s="106">
        <f t="shared" si="6"/>
        <v>-1.4028733805849789</v>
      </c>
      <c r="Y51" s="108">
        <f t="shared" si="7"/>
        <v>0</v>
      </c>
      <c r="Z51" s="80">
        <f t="shared" si="8"/>
        <v>3.0668688562492425</v>
      </c>
      <c r="AW51">
        <v>0.54262205485939252</v>
      </c>
      <c r="AX51">
        <v>0</v>
      </c>
      <c r="AY51">
        <v>1</v>
      </c>
      <c r="AZ51" s="80">
        <f t="shared" si="13"/>
        <v>29</v>
      </c>
      <c r="BA51" s="80">
        <f t="shared" si="14"/>
        <v>18</v>
      </c>
      <c r="BB51" s="80">
        <f t="shared" si="10"/>
        <v>0.46296296296296291</v>
      </c>
      <c r="BC51" s="80">
        <f t="shared" si="11"/>
        <v>0.8125</v>
      </c>
      <c r="BD51" s="80">
        <f t="shared" si="12"/>
        <v>1.5046296296296273E-2</v>
      </c>
    </row>
    <row r="52" spans="1:56" x14ac:dyDescent="0.45">
      <c r="A52">
        <v>56</v>
      </c>
      <c r="B52">
        <v>1.9990000000000001</v>
      </c>
      <c r="C52">
        <v>75</v>
      </c>
      <c r="D52">
        <v>0</v>
      </c>
      <c r="E52">
        <v>49</v>
      </c>
      <c r="F52">
        <v>7</v>
      </c>
      <c r="G52">
        <v>0</v>
      </c>
      <c r="H52">
        <v>0</v>
      </c>
      <c r="J52">
        <v>53</v>
      </c>
      <c r="K52">
        <v>1.3149999999999999</v>
      </c>
      <c r="L52">
        <v>69</v>
      </c>
      <c r="M52">
        <v>1</v>
      </c>
      <c r="N52">
        <v>35</v>
      </c>
      <c r="O52">
        <v>9</v>
      </c>
      <c r="P52">
        <v>0</v>
      </c>
      <c r="Q52" s="106">
        <v>1</v>
      </c>
      <c r="R52" s="107">
        <v>0</v>
      </c>
      <c r="S52" s="108">
        <f t="shared" si="1"/>
        <v>1</v>
      </c>
      <c r="T52" s="80">
        <f t="shared" si="2"/>
        <v>1</v>
      </c>
      <c r="U52" s="80">
        <f t="shared" si="3"/>
        <v>0.73710209469669508</v>
      </c>
      <c r="V52" s="106">
        <f t="shared" si="4"/>
        <v>0.73710209469669508</v>
      </c>
      <c r="W52" s="108">
        <f t="shared" si="5"/>
        <v>0.26289790530330492</v>
      </c>
      <c r="X52" s="106">
        <f t="shared" si="6"/>
        <v>-0.30502886898290704</v>
      </c>
      <c r="Y52" s="108">
        <f t="shared" si="7"/>
        <v>100</v>
      </c>
      <c r="Z52" s="80">
        <f t="shared" si="8"/>
        <v>0.35666416795557054</v>
      </c>
      <c r="AW52">
        <v>0.54738160276712489</v>
      </c>
      <c r="AX52">
        <v>1</v>
      </c>
      <c r="AY52">
        <v>0</v>
      </c>
      <c r="AZ52" s="80">
        <f t="shared" si="13"/>
        <v>30</v>
      </c>
      <c r="BA52" s="80">
        <f t="shared" si="14"/>
        <v>18</v>
      </c>
      <c r="BB52" s="80">
        <f t="shared" si="10"/>
        <v>0.44444444444444442</v>
      </c>
      <c r="BC52" s="80">
        <f t="shared" si="11"/>
        <v>0.8125</v>
      </c>
      <c r="BD52" s="80">
        <f t="shared" si="12"/>
        <v>0</v>
      </c>
    </row>
    <row r="53" spans="1:56" x14ac:dyDescent="0.45">
      <c r="A53">
        <v>53</v>
      </c>
      <c r="B53">
        <v>2.8719999999999999</v>
      </c>
      <c r="C53">
        <v>144</v>
      </c>
      <c r="D53">
        <v>6</v>
      </c>
      <c r="E53">
        <v>35</v>
      </c>
      <c r="F53">
        <v>4</v>
      </c>
      <c r="G53">
        <v>0</v>
      </c>
      <c r="H53">
        <v>1</v>
      </c>
      <c r="J53">
        <v>53</v>
      </c>
      <c r="K53">
        <v>1.512</v>
      </c>
      <c r="L53">
        <v>125</v>
      </c>
      <c r="M53">
        <v>2</v>
      </c>
      <c r="N53">
        <v>39</v>
      </c>
      <c r="O53">
        <v>13</v>
      </c>
      <c r="P53">
        <v>0</v>
      </c>
      <c r="Q53" s="106">
        <v>1</v>
      </c>
      <c r="R53" s="107">
        <v>0</v>
      </c>
      <c r="S53" s="108">
        <f t="shared" si="1"/>
        <v>1</v>
      </c>
      <c r="T53" s="80">
        <f t="shared" si="2"/>
        <v>1</v>
      </c>
      <c r="U53" s="80">
        <f t="shared" si="3"/>
        <v>0.82566825555559076</v>
      </c>
      <c r="V53" s="106">
        <f t="shared" si="4"/>
        <v>0.82566825555559076</v>
      </c>
      <c r="W53" s="108">
        <f t="shared" si="5"/>
        <v>0.17433174444440924</v>
      </c>
      <c r="X53" s="106">
        <f t="shared" si="6"/>
        <v>-0.1915622137918174</v>
      </c>
      <c r="Y53" s="108">
        <f t="shared" si="7"/>
        <v>100</v>
      </c>
      <c r="Z53" s="80">
        <f t="shared" si="8"/>
        <v>0.21114018041919477</v>
      </c>
      <c r="AW53">
        <v>0.54812156156055658</v>
      </c>
      <c r="AX53">
        <v>0</v>
      </c>
      <c r="AY53">
        <v>1</v>
      </c>
      <c r="AZ53" s="80">
        <f t="shared" si="13"/>
        <v>30</v>
      </c>
      <c r="BA53" s="80">
        <f t="shared" si="14"/>
        <v>19</v>
      </c>
      <c r="BB53" s="80">
        <f t="shared" si="10"/>
        <v>0.44444444444444442</v>
      </c>
      <c r="BC53" s="80">
        <f t="shared" si="11"/>
        <v>0.80208333333333337</v>
      </c>
      <c r="BD53" s="80">
        <f t="shared" si="12"/>
        <v>0</v>
      </c>
    </row>
    <row r="54" spans="1:56" x14ac:dyDescent="0.45">
      <c r="A54">
        <v>62</v>
      </c>
      <c r="B54">
        <v>0.73399999999999999</v>
      </c>
      <c r="C54">
        <v>152</v>
      </c>
      <c r="D54">
        <v>3</v>
      </c>
      <c r="E54">
        <v>44</v>
      </c>
      <c r="F54">
        <v>5</v>
      </c>
      <c r="G54">
        <v>0</v>
      </c>
      <c r="H54">
        <v>1</v>
      </c>
      <c r="J54">
        <v>53</v>
      </c>
      <c r="K54">
        <v>2.8719999999999999</v>
      </c>
      <c r="L54">
        <v>144</v>
      </c>
      <c r="M54">
        <v>6</v>
      </c>
      <c r="N54">
        <v>35</v>
      </c>
      <c r="O54">
        <v>4</v>
      </c>
      <c r="P54">
        <v>0</v>
      </c>
      <c r="Q54" s="106">
        <v>1</v>
      </c>
      <c r="R54" s="107">
        <v>0</v>
      </c>
      <c r="S54" s="108">
        <f t="shared" si="1"/>
        <v>1</v>
      </c>
      <c r="T54" s="80">
        <f t="shared" si="2"/>
        <v>1</v>
      </c>
      <c r="U54" s="80">
        <f t="shared" si="3"/>
        <v>0.95926686057251898</v>
      </c>
      <c r="V54" s="106">
        <f t="shared" si="4"/>
        <v>0.95926686057251898</v>
      </c>
      <c r="W54" s="108">
        <f t="shared" si="5"/>
        <v>4.0733139427481024E-2</v>
      </c>
      <c r="X54" s="106">
        <f t="shared" si="6"/>
        <v>-4.1585973181274903E-2</v>
      </c>
      <c r="Y54" s="108">
        <f t="shared" si="7"/>
        <v>100</v>
      </c>
      <c r="Z54" s="80">
        <f t="shared" si="8"/>
        <v>4.2462781840675992E-2</v>
      </c>
      <c r="AW54">
        <v>0.55225817050444403</v>
      </c>
      <c r="AX54">
        <v>0</v>
      </c>
      <c r="AY54">
        <v>1</v>
      </c>
      <c r="AZ54" s="80">
        <f t="shared" si="13"/>
        <v>30</v>
      </c>
      <c r="BA54" s="80">
        <f t="shared" si="14"/>
        <v>20</v>
      </c>
      <c r="BB54" s="80">
        <f t="shared" si="10"/>
        <v>0.44444444444444442</v>
      </c>
      <c r="BC54" s="80">
        <f t="shared" si="11"/>
        <v>0.79166666666666663</v>
      </c>
      <c r="BD54" s="80">
        <f t="shared" si="12"/>
        <v>1.466049382716047E-2</v>
      </c>
    </row>
    <row r="55" spans="1:56" x14ac:dyDescent="0.45">
      <c r="A55">
        <v>44</v>
      </c>
      <c r="B55">
        <v>4.5900000000000003E-2</v>
      </c>
      <c r="C55">
        <v>104</v>
      </c>
      <c r="D55">
        <v>6</v>
      </c>
      <c r="E55">
        <v>29</v>
      </c>
      <c r="F55">
        <v>2</v>
      </c>
      <c r="G55">
        <v>0</v>
      </c>
      <c r="H55">
        <v>1</v>
      </c>
      <c r="J55">
        <v>54</v>
      </c>
      <c r="K55">
        <v>4.5999999999999999E-2</v>
      </c>
      <c r="L55">
        <v>151</v>
      </c>
      <c r="M55">
        <v>0</v>
      </c>
      <c r="N55">
        <v>30</v>
      </c>
      <c r="O55">
        <v>13</v>
      </c>
      <c r="P55">
        <v>0</v>
      </c>
      <c r="Q55" s="106">
        <v>1</v>
      </c>
      <c r="R55" s="107">
        <v>0</v>
      </c>
      <c r="S55" s="108">
        <f t="shared" si="1"/>
        <v>1</v>
      </c>
      <c r="T55" s="80">
        <f t="shared" si="2"/>
        <v>1</v>
      </c>
      <c r="U55" s="80">
        <f t="shared" si="3"/>
        <v>0.69351359419715697</v>
      </c>
      <c r="V55" s="106">
        <f t="shared" si="4"/>
        <v>0.69351359419715697</v>
      </c>
      <c r="W55" s="108">
        <f t="shared" si="5"/>
        <v>0.30648640580284303</v>
      </c>
      <c r="X55" s="106">
        <f t="shared" si="6"/>
        <v>-0.36598443711633522</v>
      </c>
      <c r="Y55" s="108">
        <f t="shared" si="7"/>
        <v>100</v>
      </c>
      <c r="Z55" s="80">
        <f t="shared" si="8"/>
        <v>0.4419328018474471</v>
      </c>
      <c r="AW55">
        <v>0.55450921548335164</v>
      </c>
      <c r="AX55">
        <v>1</v>
      </c>
      <c r="AY55">
        <v>0</v>
      </c>
      <c r="AZ55" s="80">
        <f t="shared" si="13"/>
        <v>31</v>
      </c>
      <c r="BA55" s="80">
        <f t="shared" si="14"/>
        <v>20</v>
      </c>
      <c r="BB55" s="80">
        <f t="shared" si="10"/>
        <v>0.42592592592592593</v>
      </c>
      <c r="BC55" s="80">
        <f t="shared" si="11"/>
        <v>0.79166666666666663</v>
      </c>
      <c r="BD55" s="80">
        <f t="shared" si="12"/>
        <v>1.466049382716047E-2</v>
      </c>
    </row>
    <row r="56" spans="1:56" x14ac:dyDescent="0.45">
      <c r="A56">
        <v>41</v>
      </c>
      <c r="B56">
        <v>0.879</v>
      </c>
      <c r="C56">
        <v>112</v>
      </c>
      <c r="D56">
        <v>2</v>
      </c>
      <c r="E56">
        <v>39</v>
      </c>
      <c r="F56">
        <v>5</v>
      </c>
      <c r="G56">
        <v>0</v>
      </c>
      <c r="H56">
        <v>0</v>
      </c>
      <c r="J56">
        <v>54</v>
      </c>
      <c r="K56">
        <v>0.626</v>
      </c>
      <c r="L56">
        <v>51</v>
      </c>
      <c r="M56">
        <v>2</v>
      </c>
      <c r="N56">
        <v>38</v>
      </c>
      <c r="O56">
        <v>8</v>
      </c>
      <c r="P56">
        <v>0</v>
      </c>
      <c r="Q56" s="106">
        <v>1</v>
      </c>
      <c r="R56" s="107">
        <v>0</v>
      </c>
      <c r="S56" s="108">
        <f t="shared" si="1"/>
        <v>1</v>
      </c>
      <c r="T56" s="80">
        <f t="shared" si="2"/>
        <v>1</v>
      </c>
      <c r="U56" s="80">
        <f t="shared" si="3"/>
        <v>0.64301295572175077</v>
      </c>
      <c r="V56" s="106">
        <f t="shared" si="4"/>
        <v>0.64301295572175077</v>
      </c>
      <c r="W56" s="108">
        <f t="shared" si="5"/>
        <v>0.35698704427824923</v>
      </c>
      <c r="X56" s="106">
        <f t="shared" si="6"/>
        <v>-0.44159040608008382</v>
      </c>
      <c r="Y56" s="108">
        <f t="shared" si="7"/>
        <v>100</v>
      </c>
      <c r="Z56" s="80">
        <f t="shared" si="8"/>
        <v>0.55517861825590842</v>
      </c>
      <c r="AW56">
        <v>0.55843984526878587</v>
      </c>
      <c r="AX56">
        <v>1</v>
      </c>
      <c r="AY56">
        <v>0</v>
      </c>
      <c r="AZ56" s="80">
        <f t="shared" si="13"/>
        <v>32</v>
      </c>
      <c r="BA56" s="80">
        <f t="shared" si="14"/>
        <v>20</v>
      </c>
      <c r="BB56" s="80">
        <f t="shared" si="10"/>
        <v>0.40740740740740744</v>
      </c>
      <c r="BC56" s="80">
        <f t="shared" si="11"/>
        <v>0.79166666666666663</v>
      </c>
      <c r="BD56" s="80">
        <f t="shared" si="12"/>
        <v>1.4660493827160559E-2</v>
      </c>
    </row>
    <row r="57" spans="1:56" x14ac:dyDescent="0.45">
      <c r="A57">
        <v>72</v>
      </c>
      <c r="B57">
        <v>1.496</v>
      </c>
      <c r="C57">
        <v>139</v>
      </c>
      <c r="D57">
        <v>2</v>
      </c>
      <c r="E57">
        <v>36</v>
      </c>
      <c r="F57">
        <v>6</v>
      </c>
      <c r="G57">
        <v>0</v>
      </c>
      <c r="H57">
        <v>1</v>
      </c>
      <c r="J57">
        <v>55</v>
      </c>
      <c r="K57">
        <v>6.5000000000000002E-2</v>
      </c>
      <c r="L57">
        <v>154</v>
      </c>
      <c r="M57">
        <v>3</v>
      </c>
      <c r="N57">
        <v>42</v>
      </c>
      <c r="O57">
        <v>13</v>
      </c>
      <c r="P57">
        <v>1</v>
      </c>
      <c r="Q57" s="106">
        <v>0</v>
      </c>
      <c r="R57" s="107">
        <v>1</v>
      </c>
      <c r="S57" s="108">
        <f t="shared" si="1"/>
        <v>1</v>
      </c>
      <c r="T57" s="80">
        <f t="shared" si="2"/>
        <v>0</v>
      </c>
      <c r="U57" s="80">
        <f t="shared" si="3"/>
        <v>0.3186749449397312</v>
      </c>
      <c r="V57" s="106">
        <f t="shared" si="4"/>
        <v>0.3186749449397312</v>
      </c>
      <c r="W57" s="108">
        <f t="shared" si="5"/>
        <v>0.68132505506026875</v>
      </c>
      <c r="X57" s="106">
        <f t="shared" si="6"/>
        <v>-0.3837157665077025</v>
      </c>
      <c r="Y57" s="108">
        <f t="shared" si="7"/>
        <v>100</v>
      </c>
      <c r="Z57" s="80">
        <f t="shared" si="8"/>
        <v>0.46772820487504574</v>
      </c>
      <c r="AW57">
        <v>0.56259255635296435</v>
      </c>
      <c r="AX57">
        <v>1</v>
      </c>
      <c r="AY57">
        <v>0</v>
      </c>
      <c r="AZ57" s="80">
        <f t="shared" si="13"/>
        <v>33</v>
      </c>
      <c r="BA57" s="80">
        <f t="shared" si="14"/>
        <v>20</v>
      </c>
      <c r="BB57" s="80">
        <f t="shared" si="10"/>
        <v>0.38888888888888884</v>
      </c>
      <c r="BC57" s="80">
        <f t="shared" si="11"/>
        <v>0.79166666666666663</v>
      </c>
      <c r="BD57" s="80">
        <f t="shared" si="12"/>
        <v>1.466049382716047E-2</v>
      </c>
    </row>
    <row r="58" spans="1:56" x14ac:dyDescent="0.45">
      <c r="A58">
        <v>55</v>
      </c>
      <c r="B58">
        <v>0.65500000000000003</v>
      </c>
      <c r="C58">
        <v>150</v>
      </c>
      <c r="D58">
        <v>3</v>
      </c>
      <c r="E58">
        <v>37</v>
      </c>
      <c r="F58">
        <v>9</v>
      </c>
      <c r="G58">
        <v>0</v>
      </c>
      <c r="H58">
        <v>1</v>
      </c>
      <c r="J58">
        <v>55</v>
      </c>
      <c r="K58">
        <v>8.5000000000000006E-2</v>
      </c>
      <c r="L58">
        <v>125</v>
      </c>
      <c r="M58">
        <v>7</v>
      </c>
      <c r="N58">
        <v>38</v>
      </c>
      <c r="O58">
        <v>4</v>
      </c>
      <c r="P58">
        <v>0</v>
      </c>
      <c r="Q58" s="106">
        <v>1</v>
      </c>
      <c r="R58" s="107">
        <v>0</v>
      </c>
      <c r="S58" s="108">
        <f t="shared" si="1"/>
        <v>1</v>
      </c>
      <c r="T58" s="80">
        <f t="shared" si="2"/>
        <v>1</v>
      </c>
      <c r="U58" s="80">
        <f t="shared" si="3"/>
        <v>0.82371500556795263</v>
      </c>
      <c r="V58" s="106">
        <f t="shared" si="4"/>
        <v>0.82371500556795263</v>
      </c>
      <c r="W58" s="108">
        <f t="shared" si="5"/>
        <v>0.17628499443204737</v>
      </c>
      <c r="X58" s="106">
        <f t="shared" si="6"/>
        <v>-0.1939306759276449</v>
      </c>
      <c r="Y58" s="108">
        <f t="shared" si="7"/>
        <v>100</v>
      </c>
      <c r="Z58" s="80">
        <f t="shared" si="8"/>
        <v>0.21401211977496831</v>
      </c>
      <c r="AW58">
        <v>0.56292451648643838</v>
      </c>
      <c r="AX58">
        <v>1</v>
      </c>
      <c r="AY58">
        <v>0</v>
      </c>
      <c r="AZ58" s="80">
        <f t="shared" si="13"/>
        <v>34</v>
      </c>
      <c r="BA58" s="80">
        <f t="shared" si="14"/>
        <v>20</v>
      </c>
      <c r="BB58" s="80">
        <f t="shared" si="10"/>
        <v>0.37037037037037035</v>
      </c>
      <c r="BC58" s="80">
        <f t="shared" si="11"/>
        <v>0.79166666666666663</v>
      </c>
      <c r="BD58" s="80">
        <f t="shared" si="12"/>
        <v>1.466049382716047E-2</v>
      </c>
    </row>
    <row r="59" spans="1:56" x14ac:dyDescent="0.45">
      <c r="A59">
        <v>48</v>
      </c>
      <c r="B59">
        <v>1.6439999999999999</v>
      </c>
      <c r="C59">
        <v>60</v>
      </c>
      <c r="D59">
        <v>3</v>
      </c>
      <c r="E59">
        <v>34</v>
      </c>
      <c r="F59">
        <v>19</v>
      </c>
      <c r="G59">
        <v>1</v>
      </c>
      <c r="H59">
        <v>0</v>
      </c>
      <c r="J59">
        <v>55</v>
      </c>
      <c r="K59">
        <v>0.65500000000000003</v>
      </c>
      <c r="L59">
        <v>150</v>
      </c>
      <c r="M59">
        <v>3</v>
      </c>
      <c r="N59">
        <v>37</v>
      </c>
      <c r="O59">
        <v>9</v>
      </c>
      <c r="P59">
        <v>0</v>
      </c>
      <c r="Q59" s="106">
        <v>1</v>
      </c>
      <c r="R59" s="107">
        <v>0</v>
      </c>
      <c r="S59" s="108">
        <f t="shared" si="1"/>
        <v>1</v>
      </c>
      <c r="T59" s="80">
        <f t="shared" si="2"/>
        <v>1</v>
      </c>
      <c r="U59" s="80">
        <f t="shared" si="3"/>
        <v>0.7612107688201134</v>
      </c>
      <c r="V59" s="106">
        <f t="shared" si="4"/>
        <v>0.7612107688201134</v>
      </c>
      <c r="W59" s="108">
        <f t="shared" si="5"/>
        <v>0.2387892311798866</v>
      </c>
      <c r="X59" s="106">
        <f t="shared" si="6"/>
        <v>-0.27284499649768862</v>
      </c>
      <c r="Y59" s="108">
        <f t="shared" si="7"/>
        <v>100</v>
      </c>
      <c r="Z59" s="80">
        <f t="shared" si="8"/>
        <v>0.31369660146822809</v>
      </c>
      <c r="AW59">
        <v>0.56618325469470787</v>
      </c>
      <c r="AX59">
        <v>1</v>
      </c>
      <c r="AY59">
        <v>0</v>
      </c>
      <c r="AZ59" s="80">
        <f t="shared" si="13"/>
        <v>35</v>
      </c>
      <c r="BA59" s="80">
        <f t="shared" si="14"/>
        <v>20</v>
      </c>
      <c r="BB59" s="80">
        <f t="shared" si="10"/>
        <v>0.35185185185185186</v>
      </c>
      <c r="BC59" s="80">
        <f t="shared" si="11"/>
        <v>0.79166666666666663</v>
      </c>
      <c r="BD59" s="80">
        <f t="shared" si="12"/>
        <v>0</v>
      </c>
    </row>
    <row r="60" spans="1:56" x14ac:dyDescent="0.45">
      <c r="A60">
        <v>76</v>
      </c>
      <c r="B60">
        <v>0.81899999999999995</v>
      </c>
      <c r="C60">
        <v>266</v>
      </c>
      <c r="D60">
        <v>4</v>
      </c>
      <c r="E60">
        <v>52</v>
      </c>
      <c r="F60">
        <v>18</v>
      </c>
      <c r="G60">
        <v>1</v>
      </c>
      <c r="H60">
        <v>0</v>
      </c>
      <c r="J60">
        <v>55</v>
      </c>
      <c r="K60">
        <v>0.73899999999999999</v>
      </c>
      <c r="L60">
        <v>146</v>
      </c>
      <c r="M60">
        <v>3</v>
      </c>
      <c r="N60">
        <v>43</v>
      </c>
      <c r="O60">
        <v>11</v>
      </c>
      <c r="P60">
        <v>0</v>
      </c>
      <c r="Q60" s="106">
        <v>1</v>
      </c>
      <c r="R60" s="107">
        <v>0</v>
      </c>
      <c r="S60" s="108">
        <f t="shared" si="1"/>
        <v>1</v>
      </c>
      <c r="T60" s="80">
        <f t="shared" si="2"/>
        <v>1</v>
      </c>
      <c r="U60" s="80">
        <f t="shared" si="3"/>
        <v>0.70423372520093719</v>
      </c>
      <c r="V60" s="106">
        <f t="shared" si="4"/>
        <v>0.70423372520093719</v>
      </c>
      <c r="W60" s="108">
        <f t="shared" si="5"/>
        <v>0.29576627479906281</v>
      </c>
      <c r="X60" s="106">
        <f t="shared" si="6"/>
        <v>-0.3506449818985215</v>
      </c>
      <c r="Y60" s="108">
        <f t="shared" si="7"/>
        <v>100</v>
      </c>
      <c r="Z60" s="80">
        <f t="shared" si="8"/>
        <v>0.41998311670556898</v>
      </c>
      <c r="AW60">
        <v>0.56737566394465544</v>
      </c>
      <c r="AX60">
        <v>0</v>
      </c>
      <c r="AY60">
        <v>1</v>
      </c>
      <c r="AZ60" s="80">
        <f t="shared" si="13"/>
        <v>35</v>
      </c>
      <c r="BA60" s="80">
        <f t="shared" si="14"/>
        <v>21</v>
      </c>
      <c r="BB60" s="80">
        <f t="shared" si="10"/>
        <v>0.35185185185185186</v>
      </c>
      <c r="BC60" s="80">
        <f t="shared" si="11"/>
        <v>0.78125</v>
      </c>
      <c r="BD60" s="80">
        <f t="shared" si="12"/>
        <v>0</v>
      </c>
    </row>
    <row r="61" spans="1:56" x14ac:dyDescent="0.45">
      <c r="A61">
        <v>58</v>
      </c>
      <c r="B61">
        <v>1.623</v>
      </c>
      <c r="C61">
        <v>209</v>
      </c>
      <c r="D61">
        <v>1</v>
      </c>
      <c r="E61">
        <v>45</v>
      </c>
      <c r="F61">
        <v>10</v>
      </c>
      <c r="G61">
        <v>1</v>
      </c>
      <c r="H61">
        <v>0</v>
      </c>
      <c r="J61">
        <v>55</v>
      </c>
      <c r="K61">
        <v>1.1679999999999999</v>
      </c>
      <c r="L61">
        <v>120</v>
      </c>
      <c r="M61">
        <v>3</v>
      </c>
      <c r="N61">
        <v>52</v>
      </c>
      <c r="O61">
        <v>10</v>
      </c>
      <c r="P61">
        <v>0</v>
      </c>
      <c r="Q61" s="106">
        <v>1</v>
      </c>
      <c r="R61" s="107">
        <v>0</v>
      </c>
      <c r="S61" s="108">
        <f t="shared" si="1"/>
        <v>1</v>
      </c>
      <c r="T61" s="80">
        <f t="shared" si="2"/>
        <v>1</v>
      </c>
      <c r="U61" s="80">
        <f t="shared" si="3"/>
        <v>0.54262205485939252</v>
      </c>
      <c r="V61" s="106">
        <f t="shared" si="4"/>
        <v>0.54262205485939252</v>
      </c>
      <c r="W61" s="108">
        <f t="shared" si="5"/>
        <v>0.45737794514060748</v>
      </c>
      <c r="X61" s="106">
        <f t="shared" si="6"/>
        <v>-0.6113422329571272</v>
      </c>
      <c r="Y61" s="108">
        <f t="shared" si="7"/>
        <v>100</v>
      </c>
      <c r="Z61" s="80">
        <f t="shared" si="8"/>
        <v>0.84290334505317155</v>
      </c>
      <c r="AW61">
        <v>0.57167782550123081</v>
      </c>
      <c r="AX61">
        <v>0</v>
      </c>
      <c r="AY61">
        <v>1</v>
      </c>
      <c r="AZ61" s="80">
        <f t="shared" si="13"/>
        <v>35</v>
      </c>
      <c r="BA61" s="80">
        <f t="shared" si="14"/>
        <v>22</v>
      </c>
      <c r="BB61" s="80">
        <f t="shared" si="10"/>
        <v>0.35185185185185186</v>
      </c>
      <c r="BC61" s="80">
        <f t="shared" si="11"/>
        <v>0.77083333333333337</v>
      </c>
      <c r="BD61" s="80">
        <f t="shared" si="12"/>
        <v>0</v>
      </c>
    </row>
    <row r="62" spans="1:56" x14ac:dyDescent="0.45">
      <c r="A62">
        <v>51</v>
      </c>
      <c r="B62">
        <v>1.0840000000000001</v>
      </c>
      <c r="C62">
        <v>181</v>
      </c>
      <c r="D62">
        <v>2</v>
      </c>
      <c r="E62">
        <v>53</v>
      </c>
      <c r="F62">
        <v>9</v>
      </c>
      <c r="G62">
        <v>0</v>
      </c>
      <c r="H62">
        <v>0</v>
      </c>
      <c r="J62">
        <v>55</v>
      </c>
      <c r="K62">
        <v>1.3839999999999999</v>
      </c>
      <c r="L62">
        <v>33</v>
      </c>
      <c r="M62">
        <v>2</v>
      </c>
      <c r="N62">
        <v>27</v>
      </c>
      <c r="O62">
        <v>10</v>
      </c>
      <c r="P62">
        <v>1</v>
      </c>
      <c r="Q62" s="106">
        <v>1</v>
      </c>
      <c r="R62" s="107">
        <v>0</v>
      </c>
      <c r="S62" s="108">
        <f t="shared" si="1"/>
        <v>1</v>
      </c>
      <c r="T62" s="80">
        <f t="shared" si="2"/>
        <v>1</v>
      </c>
      <c r="U62" s="80">
        <f t="shared" si="3"/>
        <v>0.70689561578039972</v>
      </c>
      <c r="V62" s="106">
        <f t="shared" si="4"/>
        <v>0.70689561578039972</v>
      </c>
      <c r="W62" s="108">
        <f t="shared" si="5"/>
        <v>0.29310438421960028</v>
      </c>
      <c r="X62" s="106">
        <f t="shared" si="6"/>
        <v>-0.34687226786095915</v>
      </c>
      <c r="Y62" s="108">
        <f t="shared" si="7"/>
        <v>100</v>
      </c>
      <c r="Z62" s="80">
        <f t="shared" si="8"/>
        <v>0.41463601934497563</v>
      </c>
      <c r="AW62">
        <v>0.57487344043168787</v>
      </c>
      <c r="AX62">
        <v>0</v>
      </c>
      <c r="AY62">
        <v>1</v>
      </c>
      <c r="AZ62" s="80">
        <f t="shared" si="13"/>
        <v>35</v>
      </c>
      <c r="BA62" s="80">
        <f t="shared" si="14"/>
        <v>23</v>
      </c>
      <c r="BB62" s="80">
        <f t="shared" si="10"/>
        <v>0.35185185185185186</v>
      </c>
      <c r="BC62" s="80">
        <f t="shared" si="11"/>
        <v>0.76041666666666663</v>
      </c>
      <c r="BD62" s="80">
        <f t="shared" si="12"/>
        <v>0</v>
      </c>
    </row>
    <row r="63" spans="1:56" x14ac:dyDescent="0.45">
      <c r="A63">
        <v>67</v>
      </c>
      <c r="B63">
        <v>1.4610000000000001</v>
      </c>
      <c r="C63">
        <v>180</v>
      </c>
      <c r="D63">
        <v>4</v>
      </c>
      <c r="E63">
        <v>44</v>
      </c>
      <c r="F63">
        <v>10</v>
      </c>
      <c r="G63">
        <v>0</v>
      </c>
      <c r="H63">
        <v>0</v>
      </c>
      <c r="J63">
        <v>56</v>
      </c>
      <c r="K63">
        <v>3.9E-2</v>
      </c>
      <c r="L63">
        <v>128</v>
      </c>
      <c r="M63">
        <v>1</v>
      </c>
      <c r="N63">
        <v>43</v>
      </c>
      <c r="O63">
        <v>6</v>
      </c>
      <c r="P63">
        <v>0</v>
      </c>
      <c r="Q63" s="106">
        <v>0</v>
      </c>
      <c r="R63" s="107">
        <v>1</v>
      </c>
      <c r="S63" s="108">
        <f t="shared" si="1"/>
        <v>1</v>
      </c>
      <c r="T63" s="80">
        <f t="shared" si="2"/>
        <v>0</v>
      </c>
      <c r="U63" s="80">
        <f t="shared" si="3"/>
        <v>0.30871796771119325</v>
      </c>
      <c r="V63" s="106">
        <f t="shared" si="4"/>
        <v>0.30871796771119325</v>
      </c>
      <c r="W63" s="108">
        <f t="shared" si="5"/>
        <v>0.69128203228880669</v>
      </c>
      <c r="X63" s="106">
        <f t="shared" si="6"/>
        <v>-0.36920738756093141</v>
      </c>
      <c r="Y63" s="108">
        <f t="shared" si="7"/>
        <v>100</v>
      </c>
      <c r="Z63" s="80">
        <f t="shared" si="8"/>
        <v>0.44658757683754724</v>
      </c>
      <c r="AW63">
        <v>0.58445580380289419</v>
      </c>
      <c r="AX63">
        <v>0</v>
      </c>
      <c r="AY63">
        <v>1</v>
      </c>
      <c r="AZ63" s="80">
        <f t="shared" si="13"/>
        <v>35</v>
      </c>
      <c r="BA63" s="80">
        <f t="shared" si="14"/>
        <v>24</v>
      </c>
      <c r="BB63" s="80">
        <f t="shared" si="10"/>
        <v>0.35185185185185186</v>
      </c>
      <c r="BC63" s="80">
        <f t="shared" si="11"/>
        <v>0.75</v>
      </c>
      <c r="BD63" s="80">
        <f t="shared" si="12"/>
        <v>0</v>
      </c>
    </row>
    <row r="64" spans="1:56" x14ac:dyDescent="0.45">
      <c r="A64">
        <v>50</v>
      </c>
      <c r="B64">
        <v>0.53200000000000003</v>
      </c>
      <c r="C64">
        <v>111</v>
      </c>
      <c r="D64">
        <v>2</v>
      </c>
      <c r="E64">
        <v>46</v>
      </c>
      <c r="F64">
        <v>3</v>
      </c>
      <c r="G64">
        <v>0</v>
      </c>
      <c r="H64">
        <v>0</v>
      </c>
      <c r="J64">
        <v>56</v>
      </c>
      <c r="K64">
        <v>0.123</v>
      </c>
      <c r="L64">
        <v>113</v>
      </c>
      <c r="M64">
        <v>3</v>
      </c>
      <c r="N64">
        <v>45</v>
      </c>
      <c r="O64">
        <v>6</v>
      </c>
      <c r="P64">
        <v>0</v>
      </c>
      <c r="Q64" s="106">
        <v>0</v>
      </c>
      <c r="R64" s="107">
        <v>1</v>
      </c>
      <c r="S64" s="108">
        <f t="shared" si="1"/>
        <v>1</v>
      </c>
      <c r="T64" s="80">
        <f t="shared" si="2"/>
        <v>0</v>
      </c>
      <c r="U64" s="80">
        <f t="shared" si="3"/>
        <v>0.4411377001475541</v>
      </c>
      <c r="V64" s="106">
        <f t="shared" si="4"/>
        <v>0.4411377001475541</v>
      </c>
      <c r="W64" s="108">
        <f t="shared" si="5"/>
        <v>0.55886229985244595</v>
      </c>
      <c r="X64" s="106">
        <f t="shared" si="6"/>
        <v>-0.5818521691729861</v>
      </c>
      <c r="Y64" s="108">
        <f t="shared" si="7"/>
        <v>100</v>
      </c>
      <c r="Z64" s="80">
        <f t="shared" si="8"/>
        <v>0.78934954149533043</v>
      </c>
      <c r="AW64">
        <v>0.59534290702437676</v>
      </c>
      <c r="AX64">
        <v>0</v>
      </c>
      <c r="AY64">
        <v>1</v>
      </c>
      <c r="AZ64" s="80">
        <f t="shared" si="13"/>
        <v>35</v>
      </c>
      <c r="BA64" s="80">
        <f t="shared" si="14"/>
        <v>25</v>
      </c>
      <c r="BB64" s="80">
        <f t="shared" si="10"/>
        <v>0.35185185185185186</v>
      </c>
      <c r="BC64" s="80">
        <f t="shared" si="11"/>
        <v>0.73958333333333326</v>
      </c>
      <c r="BD64" s="80">
        <f t="shared" si="12"/>
        <v>1.3695987654320965E-2</v>
      </c>
    </row>
    <row r="65" spans="1:56" x14ac:dyDescent="0.45">
      <c r="A65">
        <v>58</v>
      </c>
      <c r="B65">
        <v>1.3360000000000001</v>
      </c>
      <c r="C65">
        <v>150</v>
      </c>
      <c r="D65">
        <v>2</v>
      </c>
      <c r="E65">
        <v>38</v>
      </c>
      <c r="F65">
        <v>9</v>
      </c>
      <c r="G65">
        <v>1</v>
      </c>
      <c r="H65">
        <v>0</v>
      </c>
      <c r="J65">
        <v>56</v>
      </c>
      <c r="K65">
        <v>0.29199999999999998</v>
      </c>
      <c r="L65">
        <v>47</v>
      </c>
      <c r="M65">
        <v>3</v>
      </c>
      <c r="N65">
        <v>34</v>
      </c>
      <c r="O65">
        <v>9</v>
      </c>
      <c r="P65">
        <v>0</v>
      </c>
      <c r="Q65" s="106">
        <v>1</v>
      </c>
      <c r="R65" s="107">
        <v>0</v>
      </c>
      <c r="S65" s="108">
        <f t="shared" si="1"/>
        <v>1</v>
      </c>
      <c r="T65" s="80">
        <f t="shared" si="2"/>
        <v>1</v>
      </c>
      <c r="U65" s="80">
        <f t="shared" si="3"/>
        <v>0.78678615537556051</v>
      </c>
      <c r="V65" s="106">
        <f t="shared" si="4"/>
        <v>0.78678615537556051</v>
      </c>
      <c r="W65" s="108">
        <f t="shared" si="5"/>
        <v>0.21321384462443949</v>
      </c>
      <c r="X65" s="106">
        <f t="shared" si="6"/>
        <v>-0.23979878873851765</v>
      </c>
      <c r="Y65" s="108">
        <f t="shared" si="7"/>
        <v>100</v>
      </c>
      <c r="Z65" s="80">
        <f t="shared" si="8"/>
        <v>0.27099338640836285</v>
      </c>
      <c r="AW65">
        <v>0.60530009540212226</v>
      </c>
      <c r="AX65">
        <v>1</v>
      </c>
      <c r="AY65">
        <v>0</v>
      </c>
      <c r="AZ65" s="80">
        <f t="shared" si="13"/>
        <v>36</v>
      </c>
      <c r="BA65" s="80">
        <f t="shared" si="14"/>
        <v>25</v>
      </c>
      <c r="BB65" s="80">
        <f t="shared" si="10"/>
        <v>0.33333333333333337</v>
      </c>
      <c r="BC65" s="80">
        <f t="shared" si="11"/>
        <v>0.73958333333333326</v>
      </c>
      <c r="BD65" s="80">
        <f t="shared" si="12"/>
        <v>0</v>
      </c>
    </row>
    <row r="66" spans="1:56" x14ac:dyDescent="0.45">
      <c r="A66">
        <v>89</v>
      </c>
      <c r="B66">
        <v>1.018</v>
      </c>
      <c r="C66">
        <v>348</v>
      </c>
      <c r="D66">
        <v>0</v>
      </c>
      <c r="E66">
        <v>36</v>
      </c>
      <c r="F66">
        <v>12</v>
      </c>
      <c r="G66">
        <v>1</v>
      </c>
      <c r="H66">
        <v>1</v>
      </c>
      <c r="J66">
        <v>56</v>
      </c>
      <c r="K66">
        <v>0.496</v>
      </c>
      <c r="L66">
        <v>86</v>
      </c>
      <c r="M66">
        <v>3</v>
      </c>
      <c r="N66">
        <v>54</v>
      </c>
      <c r="O66">
        <v>8</v>
      </c>
      <c r="P66">
        <v>0</v>
      </c>
      <c r="Q66" s="106">
        <v>0</v>
      </c>
      <c r="R66" s="107">
        <v>1</v>
      </c>
      <c r="S66" s="108">
        <f t="shared" si="1"/>
        <v>1</v>
      </c>
      <c r="T66" s="80">
        <f t="shared" si="2"/>
        <v>0</v>
      </c>
      <c r="U66" s="80">
        <f t="shared" si="3"/>
        <v>0.3491398856081942</v>
      </c>
      <c r="V66" s="106">
        <f t="shared" si="4"/>
        <v>0.3491398856081942</v>
      </c>
      <c r="W66" s="108">
        <f t="shared" si="5"/>
        <v>0.6508601143918058</v>
      </c>
      <c r="X66" s="106">
        <f t="shared" si="6"/>
        <v>-0.42946053790954419</v>
      </c>
      <c r="Y66" s="108">
        <f t="shared" si="7"/>
        <v>100</v>
      </c>
      <c r="Z66" s="80">
        <f t="shared" si="8"/>
        <v>0.53642845503668157</v>
      </c>
      <c r="AW66">
        <v>0.61166319300059502</v>
      </c>
      <c r="AX66">
        <v>0</v>
      </c>
      <c r="AY66">
        <v>1</v>
      </c>
      <c r="AZ66" s="80">
        <f t="shared" si="13"/>
        <v>36</v>
      </c>
      <c r="BA66" s="80">
        <f t="shared" si="14"/>
        <v>26</v>
      </c>
      <c r="BB66" s="80">
        <f t="shared" si="10"/>
        <v>0.33333333333333337</v>
      </c>
      <c r="BC66" s="80">
        <f t="shared" si="11"/>
        <v>0.72916666666666674</v>
      </c>
      <c r="BD66" s="80">
        <f t="shared" si="12"/>
        <v>0</v>
      </c>
    </row>
    <row r="67" spans="1:56" x14ac:dyDescent="0.45">
      <c r="A67">
        <v>76</v>
      </c>
      <c r="B67">
        <v>4.2999999999999997E-2</v>
      </c>
      <c r="C67">
        <v>214</v>
      </c>
      <c r="D67">
        <v>2</v>
      </c>
      <c r="E67">
        <v>42</v>
      </c>
      <c r="F67">
        <v>3</v>
      </c>
      <c r="G67">
        <v>0</v>
      </c>
      <c r="H67">
        <v>1</v>
      </c>
      <c r="J67">
        <v>56</v>
      </c>
      <c r="K67">
        <v>0.91100000000000003</v>
      </c>
      <c r="L67">
        <v>134</v>
      </c>
      <c r="M67">
        <v>2</v>
      </c>
      <c r="N67">
        <v>30</v>
      </c>
      <c r="O67">
        <v>13</v>
      </c>
      <c r="P67">
        <v>1</v>
      </c>
      <c r="Q67" s="106">
        <v>1</v>
      </c>
      <c r="R67" s="107">
        <v>0</v>
      </c>
      <c r="S67" s="108">
        <f t="shared" si="1"/>
        <v>1</v>
      </c>
      <c r="T67" s="80">
        <f t="shared" si="2"/>
        <v>1</v>
      </c>
      <c r="U67" s="80">
        <f t="shared" si="3"/>
        <v>0.65182296408834706</v>
      </c>
      <c r="V67" s="106">
        <f t="shared" si="4"/>
        <v>0.65182296408834706</v>
      </c>
      <c r="W67" s="108">
        <f t="shared" si="5"/>
        <v>0.34817703591165294</v>
      </c>
      <c r="X67" s="106">
        <f t="shared" si="6"/>
        <v>-0.42798228139760275</v>
      </c>
      <c r="Y67" s="108">
        <f t="shared" si="7"/>
        <v>100</v>
      </c>
      <c r="Z67" s="80">
        <f t="shared" si="8"/>
        <v>0.53415889757523427</v>
      </c>
      <c r="AW67">
        <v>0.61421706028258749</v>
      </c>
      <c r="AX67">
        <v>0</v>
      </c>
      <c r="AY67">
        <v>1</v>
      </c>
      <c r="AZ67" s="80">
        <f t="shared" si="13"/>
        <v>36</v>
      </c>
      <c r="BA67" s="80">
        <f t="shared" si="14"/>
        <v>27</v>
      </c>
      <c r="BB67" s="80">
        <f t="shared" si="10"/>
        <v>0.33333333333333337</v>
      </c>
      <c r="BC67" s="80">
        <f t="shared" si="11"/>
        <v>0.71875</v>
      </c>
      <c r="BD67" s="80">
        <f t="shared" si="12"/>
        <v>1.3310185185185244E-2</v>
      </c>
    </row>
    <row r="68" spans="1:56" x14ac:dyDescent="0.45">
      <c r="A68">
        <v>71</v>
      </c>
      <c r="B68">
        <v>1.28</v>
      </c>
      <c r="C68">
        <v>141</v>
      </c>
      <c r="D68">
        <v>2</v>
      </c>
      <c r="E68">
        <v>28</v>
      </c>
      <c r="F68">
        <v>9</v>
      </c>
      <c r="G68">
        <v>1</v>
      </c>
      <c r="H68">
        <v>0</v>
      </c>
      <c r="J68">
        <v>56</v>
      </c>
      <c r="K68">
        <v>1.1419999999999999</v>
      </c>
      <c r="L68">
        <v>199</v>
      </c>
      <c r="M68">
        <v>2</v>
      </c>
      <c r="N68">
        <v>35</v>
      </c>
      <c r="O68">
        <v>8</v>
      </c>
      <c r="P68">
        <v>0</v>
      </c>
      <c r="Q68" s="106">
        <v>1</v>
      </c>
      <c r="R68" s="107">
        <v>0</v>
      </c>
      <c r="S68" s="108">
        <f t="shared" si="1"/>
        <v>1</v>
      </c>
      <c r="T68" s="80">
        <f t="shared" si="2"/>
        <v>1</v>
      </c>
      <c r="U68" s="80">
        <f t="shared" si="3"/>
        <v>0.77007011868278497</v>
      </c>
      <c r="V68" s="106">
        <f t="shared" si="4"/>
        <v>0.77007011868278497</v>
      </c>
      <c r="W68" s="108">
        <f t="shared" si="5"/>
        <v>0.22992988131721503</v>
      </c>
      <c r="X68" s="106">
        <f t="shared" si="6"/>
        <v>-0.26127370505601516</v>
      </c>
      <c r="Y68" s="108">
        <f t="shared" si="7"/>
        <v>100</v>
      </c>
      <c r="Z68" s="80">
        <f t="shared" si="8"/>
        <v>0.29858304554202558</v>
      </c>
      <c r="AW68">
        <v>0.62245173206160542</v>
      </c>
      <c r="AX68">
        <v>1</v>
      </c>
      <c r="AY68">
        <v>0</v>
      </c>
      <c r="AZ68" s="80">
        <f t="shared" si="13"/>
        <v>37</v>
      </c>
      <c r="BA68" s="80">
        <f t="shared" si="14"/>
        <v>27</v>
      </c>
      <c r="BB68" s="80">
        <f t="shared" si="10"/>
        <v>0.31481481481481477</v>
      </c>
      <c r="BC68" s="80">
        <f t="shared" si="11"/>
        <v>0.71875</v>
      </c>
      <c r="BD68" s="80">
        <f t="shared" si="12"/>
        <v>0</v>
      </c>
    </row>
    <row r="69" spans="1:56" x14ac:dyDescent="0.45">
      <c r="A69">
        <v>63</v>
      </c>
      <c r="B69">
        <v>0.61199999999999999</v>
      </c>
      <c r="C69">
        <v>148</v>
      </c>
      <c r="D69">
        <v>3</v>
      </c>
      <c r="E69">
        <v>35</v>
      </c>
      <c r="F69">
        <v>10</v>
      </c>
      <c r="G69">
        <v>0</v>
      </c>
      <c r="H69">
        <v>1</v>
      </c>
      <c r="J69">
        <v>56</v>
      </c>
      <c r="K69">
        <v>1.4039999999999999</v>
      </c>
      <c r="L69">
        <v>69</v>
      </c>
      <c r="M69">
        <v>1</v>
      </c>
      <c r="N69">
        <v>34</v>
      </c>
      <c r="O69">
        <v>8</v>
      </c>
      <c r="P69">
        <v>0</v>
      </c>
      <c r="Q69" s="106">
        <v>1</v>
      </c>
      <c r="R69" s="107">
        <v>0</v>
      </c>
      <c r="S69" s="108">
        <f t="shared" ref="S69:S132" si="15">Q69+R69</f>
        <v>1</v>
      </c>
      <c r="T69" s="80">
        <f t="shared" ref="T69:T132" si="16">IF(S69=0,"",Q69/S69)</f>
        <v>1</v>
      </c>
      <c r="U69" s="80">
        <f t="shared" ref="U69:U132" si="17">1/(1+EXP(-$AB$5-MMULT(J69:P69,$AB$6:$AB$12)))</f>
        <v>0.76541519566746874</v>
      </c>
      <c r="V69" s="106">
        <f t="shared" ref="V69:V132" si="18">S69*U69</f>
        <v>0.76541519566746874</v>
      </c>
      <c r="W69" s="108">
        <f t="shared" ref="W69:W132" si="19">S69-V69</f>
        <v>0.23458480433253126</v>
      </c>
      <c r="X69" s="106">
        <f t="shared" ref="X69:X132" si="20">IFERROR(S69*(T69*LN(U69)+(1-T69)*LN(1-U69)),0)</f>
        <v>-0.2673368529507793</v>
      </c>
      <c r="Y69" s="108">
        <f t="shared" ref="Y69:Y132" si="21">100*IF(U69&gt;=$AS$10,Q69/S69,R69/S69)</f>
        <v>100</v>
      </c>
      <c r="Z69" s="80">
        <f t="shared" ref="Z69:Z132" si="22">IFERROR((Q69-V69)^2/V69+(R69-W69)^2/W69,0)</f>
        <v>0.30648046401530499</v>
      </c>
      <c r="AW69">
        <v>0.62633392665985343</v>
      </c>
      <c r="AX69">
        <v>0</v>
      </c>
      <c r="AY69">
        <v>1</v>
      </c>
      <c r="AZ69" s="80">
        <f t="shared" si="13"/>
        <v>37</v>
      </c>
      <c r="BA69" s="80">
        <f t="shared" si="14"/>
        <v>28</v>
      </c>
      <c r="BB69" s="80">
        <f t="shared" ref="BB69:BB132" si="23">1-AZ69/AZ$154</f>
        <v>0.31481481481481477</v>
      </c>
      <c r="BC69" s="80">
        <f t="shared" ref="BC69:BC132" si="24">1-BA69/BA$154</f>
        <v>0.70833333333333326</v>
      </c>
      <c r="BD69" s="80">
        <f t="shared" ref="BD69:BD132" si="25">(BB69-BB70)*BC69</f>
        <v>0</v>
      </c>
    </row>
    <row r="70" spans="1:56" x14ac:dyDescent="0.45">
      <c r="A70">
        <v>55</v>
      </c>
      <c r="B70">
        <v>0.73899999999999999</v>
      </c>
      <c r="C70">
        <v>146</v>
      </c>
      <c r="D70">
        <v>3</v>
      </c>
      <c r="E70">
        <v>43</v>
      </c>
      <c r="F70">
        <v>11</v>
      </c>
      <c r="G70">
        <v>0</v>
      </c>
      <c r="H70">
        <v>1</v>
      </c>
      <c r="J70">
        <v>56</v>
      </c>
      <c r="K70">
        <v>1.56</v>
      </c>
      <c r="L70">
        <v>115</v>
      </c>
      <c r="M70">
        <v>5</v>
      </c>
      <c r="N70">
        <v>46</v>
      </c>
      <c r="O70">
        <v>1</v>
      </c>
      <c r="P70">
        <v>0</v>
      </c>
      <c r="Q70" s="106">
        <v>1</v>
      </c>
      <c r="R70" s="107">
        <v>0</v>
      </c>
      <c r="S70" s="108">
        <f t="shared" si="15"/>
        <v>1</v>
      </c>
      <c r="T70" s="80">
        <f t="shared" si="16"/>
        <v>1</v>
      </c>
      <c r="U70" s="80">
        <f t="shared" si="17"/>
        <v>0.66868893179310929</v>
      </c>
      <c r="V70" s="106">
        <f t="shared" si="18"/>
        <v>0.66868893179310929</v>
      </c>
      <c r="W70" s="108">
        <f t="shared" si="19"/>
        <v>0.33131106820689071</v>
      </c>
      <c r="X70" s="106">
        <f t="shared" si="20"/>
        <v>-0.40243630188645013</v>
      </c>
      <c r="Y70" s="108">
        <f t="shared" si="21"/>
        <v>100</v>
      </c>
      <c r="Z70" s="80">
        <f t="shared" si="22"/>
        <v>0.49546366397671671</v>
      </c>
      <c r="AW70">
        <v>0.64166548459519157</v>
      </c>
      <c r="AX70">
        <v>0</v>
      </c>
      <c r="AY70">
        <v>1</v>
      </c>
      <c r="AZ70" s="80">
        <f t="shared" ref="AZ70:AZ133" si="26">AZ69+AX70</f>
        <v>37</v>
      </c>
      <c r="BA70" s="80">
        <f t="shared" ref="BA70:BA133" si="27">BA69+AY70</f>
        <v>29</v>
      </c>
      <c r="BB70" s="80">
        <f t="shared" si="23"/>
        <v>0.31481481481481477</v>
      </c>
      <c r="BC70" s="80">
        <f t="shared" si="24"/>
        <v>0.69791666666666674</v>
      </c>
      <c r="BD70" s="80">
        <f t="shared" si="25"/>
        <v>0</v>
      </c>
    </row>
    <row r="71" spans="1:56" x14ac:dyDescent="0.45">
      <c r="A71">
        <v>56</v>
      </c>
      <c r="B71">
        <v>1.1419999999999999</v>
      </c>
      <c r="C71">
        <v>199</v>
      </c>
      <c r="D71">
        <v>2</v>
      </c>
      <c r="E71">
        <v>35</v>
      </c>
      <c r="F71">
        <v>8</v>
      </c>
      <c r="G71">
        <v>0</v>
      </c>
      <c r="H71">
        <v>1</v>
      </c>
      <c r="J71">
        <v>56</v>
      </c>
      <c r="K71">
        <v>1.9990000000000001</v>
      </c>
      <c r="L71">
        <v>75</v>
      </c>
      <c r="M71">
        <v>0</v>
      </c>
      <c r="N71">
        <v>49</v>
      </c>
      <c r="O71">
        <v>7</v>
      </c>
      <c r="P71">
        <v>0</v>
      </c>
      <c r="Q71" s="106">
        <v>0</v>
      </c>
      <c r="R71" s="107">
        <v>1</v>
      </c>
      <c r="S71" s="108">
        <f t="shared" si="15"/>
        <v>1</v>
      </c>
      <c r="T71" s="80">
        <f t="shared" si="16"/>
        <v>0</v>
      </c>
      <c r="U71" s="80">
        <f t="shared" si="17"/>
        <v>0.41284395064410834</v>
      </c>
      <c r="V71" s="106">
        <f t="shared" si="18"/>
        <v>0.41284395064410834</v>
      </c>
      <c r="W71" s="108">
        <f t="shared" si="19"/>
        <v>0.58715604935589161</v>
      </c>
      <c r="X71" s="106">
        <f t="shared" si="20"/>
        <v>-0.53246465231022966</v>
      </c>
      <c r="Y71" s="108">
        <f t="shared" si="21"/>
        <v>100</v>
      </c>
      <c r="Z71" s="80">
        <f t="shared" si="22"/>
        <v>0.70312475039130895</v>
      </c>
      <c r="AW71">
        <v>0.64301295572175077</v>
      </c>
      <c r="AX71">
        <v>0</v>
      </c>
      <c r="AY71">
        <v>1</v>
      </c>
      <c r="AZ71" s="80">
        <f t="shared" si="26"/>
        <v>37</v>
      </c>
      <c r="BA71" s="80">
        <f t="shared" si="27"/>
        <v>30</v>
      </c>
      <c r="BB71" s="80">
        <f t="shared" si="23"/>
        <v>0.31481481481481477</v>
      </c>
      <c r="BC71" s="80">
        <f t="shared" si="24"/>
        <v>0.6875</v>
      </c>
      <c r="BD71" s="80">
        <f t="shared" si="25"/>
        <v>0</v>
      </c>
    </row>
    <row r="72" spans="1:56" x14ac:dyDescent="0.45">
      <c r="A72">
        <v>57</v>
      </c>
      <c r="B72">
        <v>1.476</v>
      </c>
      <c r="C72">
        <v>171</v>
      </c>
      <c r="D72">
        <v>1</v>
      </c>
      <c r="E72">
        <v>28</v>
      </c>
      <c r="F72">
        <v>8</v>
      </c>
      <c r="G72">
        <v>1</v>
      </c>
      <c r="H72">
        <v>1</v>
      </c>
      <c r="J72">
        <v>56</v>
      </c>
      <c r="K72">
        <v>2.536</v>
      </c>
      <c r="L72">
        <v>146</v>
      </c>
      <c r="M72">
        <v>1</v>
      </c>
      <c r="N72">
        <v>36</v>
      </c>
      <c r="O72">
        <v>8</v>
      </c>
      <c r="P72">
        <v>0</v>
      </c>
      <c r="Q72" s="106">
        <v>1</v>
      </c>
      <c r="R72" s="107">
        <v>0</v>
      </c>
      <c r="S72" s="108">
        <f t="shared" si="15"/>
        <v>1</v>
      </c>
      <c r="T72" s="80">
        <f t="shared" si="16"/>
        <v>1</v>
      </c>
      <c r="U72" s="80">
        <f t="shared" si="17"/>
        <v>0.84157772641513606</v>
      </c>
      <c r="V72" s="106">
        <f t="shared" si="18"/>
        <v>0.84157772641513606</v>
      </c>
      <c r="W72" s="108">
        <f t="shared" si="19"/>
        <v>0.15842227358486394</v>
      </c>
      <c r="X72" s="106">
        <f t="shared" si="20"/>
        <v>-0.1724769031103989</v>
      </c>
      <c r="Y72" s="108">
        <f t="shared" si="21"/>
        <v>100</v>
      </c>
      <c r="Z72" s="80">
        <f t="shared" si="22"/>
        <v>0.18824437554888057</v>
      </c>
      <c r="AW72">
        <v>0.65182296408834706</v>
      </c>
      <c r="AX72">
        <v>0</v>
      </c>
      <c r="AY72">
        <v>1</v>
      </c>
      <c r="AZ72" s="80">
        <f t="shared" si="26"/>
        <v>37</v>
      </c>
      <c r="BA72" s="80">
        <f t="shared" si="27"/>
        <v>31</v>
      </c>
      <c r="BB72" s="80">
        <f t="shared" si="23"/>
        <v>0.31481481481481477</v>
      </c>
      <c r="BC72" s="80">
        <f t="shared" si="24"/>
        <v>0.67708333333333326</v>
      </c>
      <c r="BD72" s="80">
        <f t="shared" si="25"/>
        <v>0</v>
      </c>
    </row>
    <row r="73" spans="1:56" x14ac:dyDescent="0.45">
      <c r="A73">
        <v>79</v>
      </c>
      <c r="B73">
        <v>0.54600000000000004</v>
      </c>
      <c r="C73">
        <v>122</v>
      </c>
      <c r="D73">
        <v>4</v>
      </c>
      <c r="E73">
        <v>56</v>
      </c>
      <c r="F73">
        <v>3</v>
      </c>
      <c r="G73">
        <v>0</v>
      </c>
      <c r="H73">
        <v>1</v>
      </c>
      <c r="J73">
        <v>57</v>
      </c>
      <c r="K73">
        <v>1.476</v>
      </c>
      <c r="L73">
        <v>171</v>
      </c>
      <c r="M73">
        <v>1</v>
      </c>
      <c r="N73">
        <v>28</v>
      </c>
      <c r="O73">
        <v>8</v>
      </c>
      <c r="P73">
        <v>1</v>
      </c>
      <c r="Q73" s="106">
        <v>1</v>
      </c>
      <c r="R73" s="107">
        <v>0</v>
      </c>
      <c r="S73" s="108">
        <f t="shared" si="15"/>
        <v>1</v>
      </c>
      <c r="T73" s="80">
        <f t="shared" si="16"/>
        <v>1</v>
      </c>
      <c r="U73" s="80">
        <f t="shared" si="17"/>
        <v>0.56737566394465544</v>
      </c>
      <c r="V73" s="106">
        <f t="shared" si="18"/>
        <v>0.56737566394465544</v>
      </c>
      <c r="W73" s="108">
        <f t="shared" si="19"/>
        <v>0.43262433605534456</v>
      </c>
      <c r="X73" s="106">
        <f t="shared" si="20"/>
        <v>-0.5667336480019084</v>
      </c>
      <c r="Y73" s="108">
        <f t="shared" si="21"/>
        <v>100</v>
      </c>
      <c r="Z73" s="80">
        <f t="shared" si="22"/>
        <v>0.76250069142469401</v>
      </c>
      <c r="AW73">
        <v>0.65566888234497778</v>
      </c>
      <c r="AX73">
        <v>0</v>
      </c>
      <c r="AY73">
        <v>1</v>
      </c>
      <c r="AZ73" s="80">
        <f t="shared" si="26"/>
        <v>37</v>
      </c>
      <c r="BA73" s="80">
        <f t="shared" si="27"/>
        <v>32</v>
      </c>
      <c r="BB73" s="80">
        <f t="shared" si="23"/>
        <v>0.31481481481481477</v>
      </c>
      <c r="BC73" s="80">
        <f t="shared" si="24"/>
        <v>0.66666666666666674</v>
      </c>
      <c r="BD73" s="80">
        <f t="shared" si="25"/>
        <v>0</v>
      </c>
    </row>
    <row r="74" spans="1:56" x14ac:dyDescent="0.45">
      <c r="A74">
        <v>53</v>
      </c>
      <c r="B74">
        <v>1.2949999999999999</v>
      </c>
      <c r="C74">
        <v>110</v>
      </c>
      <c r="D74">
        <v>1</v>
      </c>
      <c r="E74">
        <v>40</v>
      </c>
      <c r="F74">
        <v>8</v>
      </c>
      <c r="G74">
        <v>1</v>
      </c>
      <c r="H74">
        <v>1</v>
      </c>
      <c r="J74">
        <v>58</v>
      </c>
      <c r="K74">
        <v>0.16700000000000001</v>
      </c>
      <c r="L74">
        <v>81</v>
      </c>
      <c r="M74">
        <v>1</v>
      </c>
      <c r="N74">
        <v>39</v>
      </c>
      <c r="O74">
        <v>10</v>
      </c>
      <c r="P74">
        <v>0</v>
      </c>
      <c r="Q74" s="106">
        <v>0</v>
      </c>
      <c r="R74" s="107">
        <v>1</v>
      </c>
      <c r="S74" s="108">
        <f t="shared" si="15"/>
        <v>1</v>
      </c>
      <c r="T74" s="80">
        <f t="shared" si="16"/>
        <v>0</v>
      </c>
      <c r="U74" s="80">
        <f t="shared" si="17"/>
        <v>0.55450921548335164</v>
      </c>
      <c r="V74" s="106">
        <f t="shared" si="18"/>
        <v>0.55450921548335164</v>
      </c>
      <c r="W74" s="108">
        <f t="shared" si="19"/>
        <v>0.44549078451664836</v>
      </c>
      <c r="X74" s="106">
        <f t="shared" si="20"/>
        <v>-0.80857871799420766</v>
      </c>
      <c r="Y74" s="108">
        <f t="shared" si="21"/>
        <v>0</v>
      </c>
      <c r="Z74" s="80">
        <f t="shared" si="22"/>
        <v>1.2447153448639501</v>
      </c>
      <c r="AW74">
        <v>0.66250633364720279</v>
      </c>
      <c r="AX74">
        <v>0</v>
      </c>
      <c r="AY74">
        <v>1</v>
      </c>
      <c r="AZ74" s="80">
        <f t="shared" si="26"/>
        <v>37</v>
      </c>
      <c r="BA74" s="80">
        <f t="shared" si="27"/>
        <v>33</v>
      </c>
      <c r="BB74" s="80">
        <f t="shared" si="23"/>
        <v>0.31481481481481477</v>
      </c>
      <c r="BC74" s="80">
        <f t="shared" si="24"/>
        <v>0.65625</v>
      </c>
      <c r="BD74" s="80">
        <f t="shared" si="25"/>
        <v>0</v>
      </c>
    </row>
    <row r="75" spans="1:56" x14ac:dyDescent="0.45">
      <c r="A75">
        <v>47</v>
      </c>
      <c r="B75">
        <v>1.512</v>
      </c>
      <c r="C75">
        <v>73</v>
      </c>
      <c r="D75">
        <v>0</v>
      </c>
      <c r="E75">
        <v>31</v>
      </c>
      <c r="F75">
        <v>7</v>
      </c>
      <c r="G75">
        <v>1</v>
      </c>
      <c r="H75">
        <v>0</v>
      </c>
      <c r="J75">
        <v>58</v>
      </c>
      <c r="K75">
        <v>0.40300000000000002</v>
      </c>
      <c r="L75">
        <v>157</v>
      </c>
      <c r="M75">
        <v>2</v>
      </c>
      <c r="N75">
        <v>35</v>
      </c>
      <c r="O75">
        <v>16</v>
      </c>
      <c r="P75">
        <v>1</v>
      </c>
      <c r="Q75" s="106">
        <v>0</v>
      </c>
      <c r="R75" s="107">
        <v>1</v>
      </c>
      <c r="S75" s="108">
        <f t="shared" si="15"/>
        <v>1</v>
      </c>
      <c r="T75" s="80">
        <f t="shared" si="16"/>
        <v>0</v>
      </c>
      <c r="U75" s="80">
        <f t="shared" si="17"/>
        <v>0.55843984526878587</v>
      </c>
      <c r="V75" s="106">
        <f t="shared" si="18"/>
        <v>0.55843984526878587</v>
      </c>
      <c r="W75" s="108">
        <f t="shared" si="19"/>
        <v>0.44156015473121413</v>
      </c>
      <c r="X75" s="106">
        <f t="shared" si="20"/>
        <v>-0.81744101741259345</v>
      </c>
      <c r="Y75" s="108">
        <f t="shared" si="21"/>
        <v>0</v>
      </c>
      <c r="Z75" s="80">
        <f t="shared" si="22"/>
        <v>1.2646970957076473</v>
      </c>
      <c r="AW75">
        <v>0.6648244387043043</v>
      </c>
      <c r="AX75">
        <v>0</v>
      </c>
      <c r="AY75">
        <v>1</v>
      </c>
      <c r="AZ75" s="80">
        <f t="shared" si="26"/>
        <v>37</v>
      </c>
      <c r="BA75" s="80">
        <f t="shared" si="27"/>
        <v>34</v>
      </c>
      <c r="BB75" s="80">
        <f t="shared" si="23"/>
        <v>0.31481481481481477</v>
      </c>
      <c r="BC75" s="80">
        <f t="shared" si="24"/>
        <v>0.64583333333333326</v>
      </c>
      <c r="BD75" s="80">
        <f t="shared" si="25"/>
        <v>0</v>
      </c>
    </row>
    <row r="76" spans="1:56" x14ac:dyDescent="0.45">
      <c r="A76">
        <v>39</v>
      </c>
      <c r="B76">
        <v>0.10299999999999999</v>
      </c>
      <c r="C76">
        <v>89</v>
      </c>
      <c r="D76">
        <v>5</v>
      </c>
      <c r="E76">
        <v>40</v>
      </c>
      <c r="F76">
        <v>20</v>
      </c>
      <c r="G76">
        <v>1</v>
      </c>
      <c r="H76">
        <v>1</v>
      </c>
      <c r="J76">
        <v>58</v>
      </c>
      <c r="K76">
        <v>0.44700000000000001</v>
      </c>
      <c r="L76">
        <v>20</v>
      </c>
      <c r="M76">
        <v>4</v>
      </c>
      <c r="N76">
        <v>43</v>
      </c>
      <c r="O76">
        <v>10</v>
      </c>
      <c r="P76">
        <v>0</v>
      </c>
      <c r="Q76" s="106">
        <v>1</v>
      </c>
      <c r="R76" s="107">
        <v>0</v>
      </c>
      <c r="S76" s="108">
        <f t="shared" si="15"/>
        <v>1</v>
      </c>
      <c r="T76" s="80">
        <f t="shared" si="16"/>
        <v>1</v>
      </c>
      <c r="U76" s="80">
        <f t="shared" si="17"/>
        <v>0.748970217159726</v>
      </c>
      <c r="V76" s="106">
        <f t="shared" si="18"/>
        <v>0.748970217159726</v>
      </c>
      <c r="W76" s="108">
        <f t="shared" si="19"/>
        <v>0.251029782840274</v>
      </c>
      <c r="X76" s="106">
        <f t="shared" si="20"/>
        <v>-0.28905605972716625</v>
      </c>
      <c r="Y76" s="108">
        <f t="shared" si="21"/>
        <v>100</v>
      </c>
      <c r="Z76" s="80">
        <f t="shared" si="22"/>
        <v>0.33516657550448253</v>
      </c>
      <c r="AW76">
        <v>0.66868893179310929</v>
      </c>
      <c r="AX76">
        <v>0</v>
      </c>
      <c r="AY76">
        <v>1</v>
      </c>
      <c r="AZ76" s="80">
        <f t="shared" si="26"/>
        <v>37</v>
      </c>
      <c r="BA76" s="80">
        <f t="shared" si="27"/>
        <v>35</v>
      </c>
      <c r="BB76" s="80">
        <f t="shared" si="23"/>
        <v>0.31481481481481477</v>
      </c>
      <c r="BC76" s="80">
        <f t="shared" si="24"/>
        <v>0.63541666666666674</v>
      </c>
      <c r="BD76" s="80">
        <f t="shared" si="25"/>
        <v>1.1766975308641958E-2</v>
      </c>
    </row>
    <row r="77" spans="1:56" x14ac:dyDescent="0.45">
      <c r="A77">
        <v>75</v>
      </c>
      <c r="B77">
        <v>0.185</v>
      </c>
      <c r="C77">
        <v>166</v>
      </c>
      <c r="D77">
        <v>5</v>
      </c>
      <c r="E77">
        <v>29</v>
      </c>
      <c r="F77">
        <v>15</v>
      </c>
      <c r="G77">
        <v>1</v>
      </c>
      <c r="H77">
        <v>0</v>
      </c>
      <c r="J77">
        <v>58</v>
      </c>
      <c r="K77">
        <v>0.496</v>
      </c>
      <c r="L77">
        <v>100</v>
      </c>
      <c r="M77">
        <v>2</v>
      </c>
      <c r="N77">
        <v>42</v>
      </c>
      <c r="O77">
        <v>5</v>
      </c>
      <c r="P77">
        <v>0</v>
      </c>
      <c r="Q77" s="106">
        <v>0</v>
      </c>
      <c r="R77" s="107">
        <v>1</v>
      </c>
      <c r="S77" s="108">
        <f t="shared" si="15"/>
        <v>1</v>
      </c>
      <c r="T77" s="80">
        <f t="shared" si="16"/>
        <v>0</v>
      </c>
      <c r="U77" s="80">
        <f t="shared" si="17"/>
        <v>0.47620190890796465</v>
      </c>
      <c r="V77" s="106">
        <f t="shared" si="18"/>
        <v>0.47620190890796465</v>
      </c>
      <c r="W77" s="108">
        <f t="shared" si="19"/>
        <v>0.52379809109203535</v>
      </c>
      <c r="X77" s="106">
        <f t="shared" si="20"/>
        <v>-0.64664899126026865</v>
      </c>
      <c r="Y77" s="108">
        <f t="shared" si="21"/>
        <v>100</v>
      </c>
      <c r="Z77" s="80">
        <f t="shared" si="22"/>
        <v>0.90913257800378711</v>
      </c>
      <c r="AW77">
        <v>0.66917804894529287</v>
      </c>
      <c r="AX77">
        <v>1</v>
      </c>
      <c r="AY77">
        <v>0</v>
      </c>
      <c r="AZ77" s="80">
        <f t="shared" si="26"/>
        <v>38</v>
      </c>
      <c r="BA77" s="80">
        <f t="shared" si="27"/>
        <v>35</v>
      </c>
      <c r="BB77" s="80">
        <f t="shared" si="23"/>
        <v>0.29629629629629628</v>
      </c>
      <c r="BC77" s="80">
        <f t="shared" si="24"/>
        <v>0.63541666666666674</v>
      </c>
      <c r="BD77" s="80">
        <f t="shared" si="25"/>
        <v>0</v>
      </c>
    </row>
    <row r="78" spans="1:56" x14ac:dyDescent="0.45">
      <c r="A78">
        <v>51</v>
      </c>
      <c r="B78">
        <v>0.63600000000000001</v>
      </c>
      <c r="C78">
        <v>118</v>
      </c>
      <c r="D78">
        <v>3</v>
      </c>
      <c r="E78">
        <v>32</v>
      </c>
      <c r="F78">
        <v>10</v>
      </c>
      <c r="G78">
        <v>1</v>
      </c>
      <c r="H78">
        <v>1</v>
      </c>
      <c r="J78">
        <v>58</v>
      </c>
      <c r="K78">
        <v>0.86399999999999999</v>
      </c>
      <c r="L78">
        <v>129</v>
      </c>
      <c r="M78">
        <v>4</v>
      </c>
      <c r="N78">
        <v>61</v>
      </c>
      <c r="O78">
        <v>8</v>
      </c>
      <c r="P78">
        <v>0</v>
      </c>
      <c r="Q78" s="106">
        <v>1</v>
      </c>
      <c r="R78" s="107">
        <v>0</v>
      </c>
      <c r="S78" s="108">
        <f t="shared" si="15"/>
        <v>1</v>
      </c>
      <c r="T78" s="80">
        <f t="shared" si="16"/>
        <v>1</v>
      </c>
      <c r="U78" s="80">
        <f t="shared" si="17"/>
        <v>0.34143760776383758</v>
      </c>
      <c r="V78" s="106">
        <f t="shared" si="18"/>
        <v>0.34143760776383758</v>
      </c>
      <c r="W78" s="108">
        <f t="shared" si="19"/>
        <v>0.65856239223616242</v>
      </c>
      <c r="X78" s="106">
        <f t="shared" si="20"/>
        <v>-1.0745903172082014</v>
      </c>
      <c r="Y78" s="108">
        <f t="shared" si="21"/>
        <v>0</v>
      </c>
      <c r="Z78" s="80">
        <f t="shared" si="22"/>
        <v>1.9287927787136758</v>
      </c>
      <c r="AW78">
        <v>0.67222080502975956</v>
      </c>
      <c r="AX78">
        <v>0</v>
      </c>
      <c r="AY78">
        <v>1</v>
      </c>
      <c r="AZ78" s="80">
        <f t="shared" si="26"/>
        <v>38</v>
      </c>
      <c r="BA78" s="80">
        <f t="shared" si="27"/>
        <v>36</v>
      </c>
      <c r="BB78" s="80">
        <f t="shared" si="23"/>
        <v>0.29629629629629628</v>
      </c>
      <c r="BC78" s="80">
        <f t="shared" si="24"/>
        <v>0.625</v>
      </c>
      <c r="BD78" s="80">
        <f t="shared" si="25"/>
        <v>1.1574074074074056E-2</v>
      </c>
    </row>
    <row r="79" spans="1:56" x14ac:dyDescent="0.45">
      <c r="A79">
        <v>51</v>
      </c>
      <c r="B79">
        <v>0.17199999999999999</v>
      </c>
      <c r="C79">
        <v>117</v>
      </c>
      <c r="D79">
        <v>5</v>
      </c>
      <c r="E79">
        <v>33</v>
      </c>
      <c r="F79">
        <v>11</v>
      </c>
      <c r="G79">
        <v>0</v>
      </c>
      <c r="H79">
        <v>1</v>
      </c>
      <c r="J79">
        <v>58</v>
      </c>
      <c r="K79">
        <v>1.3360000000000001</v>
      </c>
      <c r="L79">
        <v>150</v>
      </c>
      <c r="M79">
        <v>2</v>
      </c>
      <c r="N79">
        <v>38</v>
      </c>
      <c r="O79">
        <v>9</v>
      </c>
      <c r="P79">
        <v>1</v>
      </c>
      <c r="Q79" s="106">
        <v>0</v>
      </c>
      <c r="R79" s="107">
        <v>1</v>
      </c>
      <c r="S79" s="108">
        <f t="shared" si="15"/>
        <v>1</v>
      </c>
      <c r="T79" s="80">
        <f t="shared" si="16"/>
        <v>0</v>
      </c>
      <c r="U79" s="80">
        <f t="shared" si="17"/>
        <v>0.43405208329390416</v>
      </c>
      <c r="V79" s="106">
        <f t="shared" si="18"/>
        <v>0.43405208329390416</v>
      </c>
      <c r="W79" s="108">
        <f t="shared" si="19"/>
        <v>0.5659479167060959</v>
      </c>
      <c r="X79" s="106">
        <f t="shared" si="20"/>
        <v>-0.56925322496694397</v>
      </c>
      <c r="Y79" s="108">
        <f t="shared" si="21"/>
        <v>100</v>
      </c>
      <c r="Z79" s="80">
        <f t="shared" si="22"/>
        <v>0.76694704668258895</v>
      </c>
      <c r="AW79">
        <v>0.67551410228644349</v>
      </c>
      <c r="AX79">
        <v>1</v>
      </c>
      <c r="AY79">
        <v>0</v>
      </c>
      <c r="AZ79" s="80">
        <f t="shared" si="26"/>
        <v>39</v>
      </c>
      <c r="BA79" s="80">
        <f t="shared" si="27"/>
        <v>36</v>
      </c>
      <c r="BB79" s="80">
        <f t="shared" si="23"/>
        <v>0.27777777777777779</v>
      </c>
      <c r="BC79" s="80">
        <f t="shared" si="24"/>
        <v>0.625</v>
      </c>
      <c r="BD79" s="80">
        <f t="shared" si="25"/>
        <v>1.1574074074074056E-2</v>
      </c>
    </row>
    <row r="80" spans="1:56" x14ac:dyDescent="0.45">
      <c r="A80">
        <v>74</v>
      </c>
      <c r="B80">
        <v>4.3999999999999997E-2</v>
      </c>
      <c r="C80">
        <v>175</v>
      </c>
      <c r="D80">
        <v>3</v>
      </c>
      <c r="E80">
        <v>39</v>
      </c>
      <c r="F80">
        <v>7</v>
      </c>
      <c r="G80">
        <v>0</v>
      </c>
      <c r="H80">
        <v>1</v>
      </c>
      <c r="J80">
        <v>58</v>
      </c>
      <c r="K80">
        <v>1.623</v>
      </c>
      <c r="L80">
        <v>209</v>
      </c>
      <c r="M80">
        <v>1</v>
      </c>
      <c r="N80">
        <v>45</v>
      </c>
      <c r="O80">
        <v>10</v>
      </c>
      <c r="P80">
        <v>1</v>
      </c>
      <c r="Q80" s="106">
        <v>0</v>
      </c>
      <c r="R80" s="107">
        <v>1</v>
      </c>
      <c r="S80" s="108">
        <f t="shared" si="15"/>
        <v>1</v>
      </c>
      <c r="T80" s="80">
        <f t="shared" si="16"/>
        <v>0</v>
      </c>
      <c r="U80" s="80">
        <f t="shared" si="17"/>
        <v>0.26483922031198265</v>
      </c>
      <c r="V80" s="106">
        <f t="shared" si="18"/>
        <v>0.26483922031198265</v>
      </c>
      <c r="W80" s="108">
        <f t="shared" si="19"/>
        <v>0.7351607796880173</v>
      </c>
      <c r="X80" s="106">
        <f t="shared" si="20"/>
        <v>-0.30766605581627476</v>
      </c>
      <c r="Y80" s="108">
        <f t="shared" si="21"/>
        <v>100</v>
      </c>
      <c r="Z80" s="80">
        <f t="shared" si="22"/>
        <v>0.36024666661947524</v>
      </c>
      <c r="AW80">
        <v>0.679646339918761</v>
      </c>
      <c r="AX80">
        <v>1</v>
      </c>
      <c r="AY80">
        <v>0</v>
      </c>
      <c r="AZ80" s="80">
        <f t="shared" si="26"/>
        <v>40</v>
      </c>
      <c r="BA80" s="80">
        <f t="shared" si="27"/>
        <v>36</v>
      </c>
      <c r="BB80" s="80">
        <f t="shared" si="23"/>
        <v>0.2592592592592593</v>
      </c>
      <c r="BC80" s="80">
        <f t="shared" si="24"/>
        <v>0.625</v>
      </c>
      <c r="BD80" s="80">
        <f t="shared" si="25"/>
        <v>1.1574074074074125E-2</v>
      </c>
    </row>
    <row r="81" spans="1:56" x14ac:dyDescent="0.45">
      <c r="A81">
        <v>50</v>
      </c>
      <c r="B81">
        <v>1.5449999999999999</v>
      </c>
      <c r="C81">
        <v>102</v>
      </c>
      <c r="D81">
        <v>3</v>
      </c>
      <c r="E81">
        <v>41</v>
      </c>
      <c r="F81">
        <v>10</v>
      </c>
      <c r="G81">
        <v>1</v>
      </c>
      <c r="H81">
        <v>1</v>
      </c>
      <c r="J81">
        <v>59</v>
      </c>
      <c r="K81">
        <v>0.7</v>
      </c>
      <c r="L81">
        <v>214</v>
      </c>
      <c r="M81">
        <v>2</v>
      </c>
      <c r="N81">
        <v>41</v>
      </c>
      <c r="O81">
        <v>4</v>
      </c>
      <c r="P81">
        <v>0</v>
      </c>
      <c r="Q81" s="106">
        <v>1</v>
      </c>
      <c r="R81" s="107">
        <v>0</v>
      </c>
      <c r="S81" s="108">
        <f t="shared" si="15"/>
        <v>1</v>
      </c>
      <c r="T81" s="80">
        <f t="shared" si="16"/>
        <v>1</v>
      </c>
      <c r="U81" s="80">
        <f t="shared" si="17"/>
        <v>0.49955051743607465</v>
      </c>
      <c r="V81" s="106">
        <f t="shared" si="18"/>
        <v>0.49955051743607465</v>
      </c>
      <c r="W81" s="108">
        <f t="shared" si="19"/>
        <v>0.50044948256392541</v>
      </c>
      <c r="X81" s="106">
        <f t="shared" si="20"/>
        <v>-0.69404654999927262</v>
      </c>
      <c r="Y81" s="108">
        <f t="shared" si="21"/>
        <v>0</v>
      </c>
      <c r="Z81" s="80">
        <f t="shared" si="22"/>
        <v>1.0017995479865873</v>
      </c>
      <c r="AW81">
        <v>0.6847818805437762</v>
      </c>
      <c r="AX81">
        <v>1</v>
      </c>
      <c r="AY81">
        <v>0</v>
      </c>
      <c r="AZ81" s="80">
        <f t="shared" si="26"/>
        <v>41</v>
      </c>
      <c r="BA81" s="80">
        <f t="shared" si="27"/>
        <v>36</v>
      </c>
      <c r="BB81" s="80">
        <f t="shared" si="23"/>
        <v>0.2407407407407407</v>
      </c>
      <c r="BC81" s="80">
        <f t="shared" si="24"/>
        <v>0.625</v>
      </c>
      <c r="BD81" s="80">
        <f t="shared" si="25"/>
        <v>0</v>
      </c>
    </row>
    <row r="82" spans="1:56" x14ac:dyDescent="0.45">
      <c r="A82">
        <v>70</v>
      </c>
      <c r="B82">
        <v>0.29099999999999998</v>
      </c>
      <c r="C82">
        <v>182</v>
      </c>
      <c r="D82">
        <v>3</v>
      </c>
      <c r="E82">
        <v>31</v>
      </c>
      <c r="F82">
        <v>6</v>
      </c>
      <c r="G82">
        <v>1</v>
      </c>
      <c r="H82">
        <v>1</v>
      </c>
      <c r="J82">
        <v>59</v>
      </c>
      <c r="K82">
        <v>1.159</v>
      </c>
      <c r="L82">
        <v>196</v>
      </c>
      <c r="M82">
        <v>1</v>
      </c>
      <c r="N82">
        <v>43</v>
      </c>
      <c r="O82">
        <v>15</v>
      </c>
      <c r="P82">
        <v>0</v>
      </c>
      <c r="Q82" s="106">
        <v>1</v>
      </c>
      <c r="R82" s="107">
        <v>0</v>
      </c>
      <c r="S82" s="108">
        <f t="shared" si="15"/>
        <v>1</v>
      </c>
      <c r="T82" s="80">
        <f t="shared" si="16"/>
        <v>1</v>
      </c>
      <c r="U82" s="80">
        <f t="shared" si="17"/>
        <v>0.73509691869287641</v>
      </c>
      <c r="V82" s="106">
        <f t="shared" si="18"/>
        <v>0.73509691869287641</v>
      </c>
      <c r="W82" s="108">
        <f t="shared" si="19"/>
        <v>0.26490308130712359</v>
      </c>
      <c r="X82" s="106">
        <f t="shared" si="20"/>
        <v>-0.30775292629517298</v>
      </c>
      <c r="Y82" s="108">
        <f t="shared" si="21"/>
        <v>100</v>
      </c>
      <c r="Z82" s="80">
        <f t="shared" si="22"/>
        <v>0.36036483703151001</v>
      </c>
      <c r="AW82">
        <v>0.68781888892250431</v>
      </c>
      <c r="AX82">
        <v>0</v>
      </c>
      <c r="AY82">
        <v>1</v>
      </c>
      <c r="AZ82" s="80">
        <f t="shared" si="26"/>
        <v>41</v>
      </c>
      <c r="BA82" s="80">
        <f t="shared" si="27"/>
        <v>37</v>
      </c>
      <c r="BB82" s="80">
        <f t="shared" si="23"/>
        <v>0.2407407407407407</v>
      </c>
      <c r="BC82" s="80">
        <f t="shared" si="24"/>
        <v>0.61458333333333326</v>
      </c>
      <c r="BD82" s="80">
        <f t="shared" si="25"/>
        <v>0</v>
      </c>
    </row>
    <row r="83" spans="1:56" x14ac:dyDescent="0.45">
      <c r="A83">
        <v>66</v>
      </c>
      <c r="B83">
        <v>9.1999999999999998E-2</v>
      </c>
      <c r="C83">
        <v>230</v>
      </c>
      <c r="D83">
        <v>4</v>
      </c>
      <c r="E83">
        <v>43</v>
      </c>
      <c r="F83">
        <v>12</v>
      </c>
      <c r="G83">
        <v>0</v>
      </c>
      <c r="H83">
        <v>0</v>
      </c>
      <c r="J83">
        <v>60</v>
      </c>
      <c r="K83">
        <v>3.2000000000000001E-2</v>
      </c>
      <c r="L83">
        <v>102</v>
      </c>
      <c r="M83">
        <v>5</v>
      </c>
      <c r="N83">
        <v>35</v>
      </c>
      <c r="O83">
        <v>8</v>
      </c>
      <c r="P83">
        <v>0</v>
      </c>
      <c r="Q83" s="106">
        <v>1</v>
      </c>
      <c r="R83" s="107">
        <v>0</v>
      </c>
      <c r="S83" s="108">
        <f t="shared" si="15"/>
        <v>1</v>
      </c>
      <c r="T83" s="80">
        <f t="shared" si="16"/>
        <v>1</v>
      </c>
      <c r="U83" s="80">
        <f t="shared" si="17"/>
        <v>0.852840625003908</v>
      </c>
      <c r="V83" s="106">
        <f t="shared" si="18"/>
        <v>0.852840625003908</v>
      </c>
      <c r="W83" s="108">
        <f t="shared" si="19"/>
        <v>0.147159374996092</v>
      </c>
      <c r="X83" s="106">
        <f t="shared" si="20"/>
        <v>-0.15918258950546782</v>
      </c>
      <c r="Y83" s="108">
        <f t="shared" si="21"/>
        <v>100</v>
      </c>
      <c r="Z83" s="80">
        <f t="shared" si="22"/>
        <v>0.17255202283007762</v>
      </c>
      <c r="AW83">
        <v>0.68985221703922373</v>
      </c>
      <c r="AX83">
        <v>0</v>
      </c>
      <c r="AY83">
        <v>1</v>
      </c>
      <c r="AZ83" s="80">
        <f t="shared" si="26"/>
        <v>41</v>
      </c>
      <c r="BA83" s="80">
        <f t="shared" si="27"/>
        <v>38</v>
      </c>
      <c r="BB83" s="80">
        <f t="shared" si="23"/>
        <v>0.2407407407407407</v>
      </c>
      <c r="BC83" s="80">
        <f t="shared" si="24"/>
        <v>0.60416666666666674</v>
      </c>
      <c r="BD83" s="80">
        <f t="shared" si="25"/>
        <v>0</v>
      </c>
    </row>
    <row r="84" spans="1:56" x14ac:dyDescent="0.45">
      <c r="A84">
        <v>43</v>
      </c>
      <c r="B84">
        <v>0.48</v>
      </c>
      <c r="C84">
        <v>59</v>
      </c>
      <c r="D84">
        <v>3</v>
      </c>
      <c r="E84">
        <v>30</v>
      </c>
      <c r="F84">
        <v>4</v>
      </c>
      <c r="G84">
        <v>0</v>
      </c>
      <c r="H84">
        <v>0</v>
      </c>
      <c r="J84">
        <v>60</v>
      </c>
      <c r="K84">
        <v>0.71199999999999997</v>
      </c>
      <c r="L84">
        <v>171</v>
      </c>
      <c r="M84">
        <v>3</v>
      </c>
      <c r="N84">
        <v>33</v>
      </c>
      <c r="O84">
        <v>12</v>
      </c>
      <c r="P84">
        <v>1</v>
      </c>
      <c r="Q84" s="106">
        <v>1</v>
      </c>
      <c r="R84" s="107">
        <v>0</v>
      </c>
      <c r="S84" s="108">
        <f t="shared" si="15"/>
        <v>1</v>
      </c>
      <c r="T84" s="80">
        <f t="shared" si="16"/>
        <v>1</v>
      </c>
      <c r="U84" s="80">
        <f t="shared" si="17"/>
        <v>0.64166548459519157</v>
      </c>
      <c r="V84" s="106">
        <f t="shared" si="18"/>
        <v>0.64166548459519157</v>
      </c>
      <c r="W84" s="108">
        <f t="shared" si="19"/>
        <v>0.35833451540480843</v>
      </c>
      <c r="X84" s="106">
        <f t="shared" si="20"/>
        <v>-0.44368816311937082</v>
      </c>
      <c r="Y84" s="108">
        <f t="shared" si="21"/>
        <v>100</v>
      </c>
      <c r="Z84" s="80">
        <f t="shared" si="22"/>
        <v>0.5584444293912294</v>
      </c>
      <c r="AW84">
        <v>0.69314889589483186</v>
      </c>
      <c r="AX84">
        <v>0</v>
      </c>
      <c r="AY84">
        <v>1</v>
      </c>
      <c r="AZ84" s="80">
        <f t="shared" si="26"/>
        <v>41</v>
      </c>
      <c r="BA84" s="80">
        <f t="shared" si="27"/>
        <v>39</v>
      </c>
      <c r="BB84" s="80">
        <f t="shared" si="23"/>
        <v>0.2407407407407407</v>
      </c>
      <c r="BC84" s="80">
        <f t="shared" si="24"/>
        <v>0.59375</v>
      </c>
      <c r="BD84" s="80">
        <f t="shared" si="25"/>
        <v>0</v>
      </c>
    </row>
    <row r="85" spans="1:56" x14ac:dyDescent="0.45">
      <c r="A85">
        <v>49</v>
      </c>
      <c r="B85">
        <v>0.98299999999999998</v>
      </c>
      <c r="C85">
        <v>71</v>
      </c>
      <c r="D85">
        <v>4</v>
      </c>
      <c r="E85">
        <v>39</v>
      </c>
      <c r="F85">
        <v>7</v>
      </c>
      <c r="G85">
        <v>0</v>
      </c>
      <c r="H85">
        <v>1</v>
      </c>
      <c r="J85">
        <v>60</v>
      </c>
      <c r="K85">
        <v>0.81299999999999994</v>
      </c>
      <c r="L85">
        <v>101</v>
      </c>
      <c r="M85">
        <v>3</v>
      </c>
      <c r="N85">
        <v>44</v>
      </c>
      <c r="O85">
        <v>8</v>
      </c>
      <c r="P85">
        <v>0</v>
      </c>
      <c r="Q85" s="106">
        <v>1</v>
      </c>
      <c r="R85" s="107">
        <v>0</v>
      </c>
      <c r="S85" s="108">
        <f t="shared" si="15"/>
        <v>1</v>
      </c>
      <c r="T85" s="80">
        <f t="shared" si="16"/>
        <v>1</v>
      </c>
      <c r="U85" s="80">
        <f t="shared" si="17"/>
        <v>0.6648244387043043</v>
      </c>
      <c r="V85" s="106">
        <f t="shared" si="18"/>
        <v>0.6648244387043043</v>
      </c>
      <c r="W85" s="108">
        <f t="shared" si="19"/>
        <v>0.3351755612956957</v>
      </c>
      <c r="X85" s="106">
        <f t="shared" si="20"/>
        <v>-0.40823227512934646</v>
      </c>
      <c r="Y85" s="108">
        <f t="shared" si="21"/>
        <v>100</v>
      </c>
      <c r="Z85" s="80">
        <f t="shared" si="22"/>
        <v>0.50415649874262913</v>
      </c>
      <c r="AW85">
        <v>0.69351359419715697</v>
      </c>
      <c r="AX85">
        <v>0</v>
      </c>
      <c r="AY85">
        <v>1</v>
      </c>
      <c r="AZ85" s="80">
        <f t="shared" si="26"/>
        <v>41</v>
      </c>
      <c r="BA85" s="80">
        <f t="shared" si="27"/>
        <v>40</v>
      </c>
      <c r="BB85" s="80">
        <f t="shared" si="23"/>
        <v>0.2407407407407407</v>
      </c>
      <c r="BC85" s="80">
        <f t="shared" si="24"/>
        <v>0.58333333333333326</v>
      </c>
      <c r="BD85" s="80">
        <f t="shared" si="25"/>
        <v>1.0802469135802451E-2</v>
      </c>
    </row>
    <row r="86" spans="1:56" x14ac:dyDescent="0.45">
      <c r="A86">
        <v>49</v>
      </c>
      <c r="B86">
        <v>1.881</v>
      </c>
      <c r="C86">
        <v>46</v>
      </c>
      <c r="D86">
        <v>1</v>
      </c>
      <c r="E86">
        <v>46</v>
      </c>
      <c r="F86">
        <v>9</v>
      </c>
      <c r="G86">
        <v>0</v>
      </c>
      <c r="H86">
        <v>0</v>
      </c>
      <c r="J86">
        <v>60</v>
      </c>
      <c r="K86">
        <v>0.93700000000000006</v>
      </c>
      <c r="L86">
        <v>211</v>
      </c>
      <c r="M86">
        <v>3</v>
      </c>
      <c r="N86">
        <v>59</v>
      </c>
      <c r="O86">
        <v>15</v>
      </c>
      <c r="P86">
        <v>0</v>
      </c>
      <c r="Q86" s="106">
        <v>1</v>
      </c>
      <c r="R86" s="107">
        <v>0</v>
      </c>
      <c r="S86" s="108">
        <f t="shared" si="15"/>
        <v>1</v>
      </c>
      <c r="T86" s="80">
        <f t="shared" si="16"/>
        <v>1</v>
      </c>
      <c r="U86" s="80">
        <f t="shared" si="17"/>
        <v>0.5183461147373587</v>
      </c>
      <c r="V86" s="106">
        <f t="shared" si="18"/>
        <v>0.5183461147373587</v>
      </c>
      <c r="W86" s="108">
        <f t="shared" si="19"/>
        <v>0.4816538852626413</v>
      </c>
      <c r="X86" s="106">
        <f t="shared" si="20"/>
        <v>-0.65711208468364823</v>
      </c>
      <c r="Y86" s="108">
        <f t="shared" si="21"/>
        <v>100</v>
      </c>
      <c r="Z86" s="80">
        <f t="shared" si="22"/>
        <v>0.92921287836157695</v>
      </c>
      <c r="AW86">
        <v>0.69646647754014401</v>
      </c>
      <c r="AX86">
        <v>1</v>
      </c>
      <c r="AY86">
        <v>0</v>
      </c>
      <c r="AZ86" s="80">
        <f t="shared" si="26"/>
        <v>42</v>
      </c>
      <c r="BA86" s="80">
        <f t="shared" si="27"/>
        <v>40</v>
      </c>
      <c r="BB86" s="80">
        <f t="shared" si="23"/>
        <v>0.22222222222222221</v>
      </c>
      <c r="BC86" s="80">
        <f t="shared" si="24"/>
        <v>0.58333333333333326</v>
      </c>
      <c r="BD86" s="80">
        <f t="shared" si="25"/>
        <v>0</v>
      </c>
    </row>
    <row r="87" spans="1:56" x14ac:dyDescent="0.45">
      <c r="A87">
        <v>46</v>
      </c>
      <c r="B87">
        <v>2.6259999999999999</v>
      </c>
      <c r="C87">
        <v>43</v>
      </c>
      <c r="D87">
        <v>2</v>
      </c>
      <c r="E87">
        <v>50</v>
      </c>
      <c r="F87">
        <v>4</v>
      </c>
      <c r="G87">
        <v>0</v>
      </c>
      <c r="H87">
        <v>0</v>
      </c>
      <c r="J87">
        <v>60</v>
      </c>
      <c r="K87">
        <v>1.0720000000000001</v>
      </c>
      <c r="L87">
        <v>178</v>
      </c>
      <c r="M87">
        <v>2</v>
      </c>
      <c r="N87">
        <v>38</v>
      </c>
      <c r="O87">
        <v>13</v>
      </c>
      <c r="P87">
        <v>1</v>
      </c>
      <c r="Q87" s="106">
        <v>1</v>
      </c>
      <c r="R87" s="107">
        <v>0</v>
      </c>
      <c r="S87" s="108">
        <f t="shared" si="15"/>
        <v>1</v>
      </c>
      <c r="T87" s="80">
        <f t="shared" si="16"/>
        <v>1</v>
      </c>
      <c r="U87" s="80">
        <f t="shared" si="17"/>
        <v>0.5226350707260099</v>
      </c>
      <c r="V87" s="106">
        <f t="shared" si="18"/>
        <v>0.5226350707260099</v>
      </c>
      <c r="W87" s="108">
        <f t="shared" si="19"/>
        <v>0.4773649292739901</v>
      </c>
      <c r="X87" s="106">
        <f t="shared" si="20"/>
        <v>-0.64887181998422705</v>
      </c>
      <c r="Y87" s="108">
        <f t="shared" si="21"/>
        <v>100</v>
      </c>
      <c r="Z87" s="80">
        <f t="shared" si="22"/>
        <v>0.91338097271364993</v>
      </c>
      <c r="AW87">
        <v>0.69917733775821567</v>
      </c>
      <c r="AX87">
        <v>0</v>
      </c>
      <c r="AY87">
        <v>1</v>
      </c>
      <c r="AZ87" s="80">
        <f t="shared" si="26"/>
        <v>42</v>
      </c>
      <c r="BA87" s="80">
        <f t="shared" si="27"/>
        <v>41</v>
      </c>
      <c r="BB87" s="80">
        <f t="shared" si="23"/>
        <v>0.22222222222222221</v>
      </c>
      <c r="BC87" s="80">
        <f t="shared" si="24"/>
        <v>0.57291666666666674</v>
      </c>
      <c r="BD87" s="80">
        <f t="shared" si="25"/>
        <v>0</v>
      </c>
    </row>
    <row r="88" spans="1:56" x14ac:dyDescent="0.45">
      <c r="A88">
        <v>53</v>
      </c>
      <c r="B88">
        <v>0.56799999999999995</v>
      </c>
      <c r="C88">
        <v>125</v>
      </c>
      <c r="D88">
        <v>3</v>
      </c>
      <c r="E88">
        <v>44</v>
      </c>
      <c r="F88">
        <v>8</v>
      </c>
      <c r="G88">
        <v>0</v>
      </c>
      <c r="H88">
        <v>0</v>
      </c>
      <c r="J88">
        <v>60</v>
      </c>
      <c r="K88">
        <v>1.8</v>
      </c>
      <c r="L88">
        <v>212</v>
      </c>
      <c r="M88">
        <v>2</v>
      </c>
      <c r="N88">
        <v>39</v>
      </c>
      <c r="O88">
        <v>9</v>
      </c>
      <c r="P88">
        <v>0</v>
      </c>
      <c r="Q88" s="106">
        <v>1</v>
      </c>
      <c r="R88" s="107">
        <v>0</v>
      </c>
      <c r="S88" s="108">
        <f t="shared" si="15"/>
        <v>1</v>
      </c>
      <c r="T88" s="80">
        <f t="shared" si="16"/>
        <v>1</v>
      </c>
      <c r="U88" s="80">
        <f t="shared" si="17"/>
        <v>0.81783772301489832</v>
      </c>
      <c r="V88" s="106">
        <f t="shared" si="18"/>
        <v>0.81783772301489832</v>
      </c>
      <c r="W88" s="108">
        <f t="shared" si="19"/>
        <v>0.18216227698510168</v>
      </c>
      <c r="X88" s="106">
        <f t="shared" si="20"/>
        <v>-0.201091344682199</v>
      </c>
      <c r="Y88" s="108">
        <f t="shared" si="21"/>
        <v>100</v>
      </c>
      <c r="Z88" s="80">
        <f t="shared" si="22"/>
        <v>0.22273645719541268</v>
      </c>
      <c r="AW88">
        <v>0.70423372520093719</v>
      </c>
      <c r="AX88">
        <v>0</v>
      </c>
      <c r="AY88">
        <v>1</v>
      </c>
      <c r="AZ88" s="80">
        <f t="shared" si="26"/>
        <v>42</v>
      </c>
      <c r="BA88" s="80">
        <f t="shared" si="27"/>
        <v>42</v>
      </c>
      <c r="BB88" s="80">
        <f t="shared" si="23"/>
        <v>0.22222222222222221</v>
      </c>
      <c r="BC88" s="80">
        <f t="shared" si="24"/>
        <v>0.5625</v>
      </c>
      <c r="BD88" s="80">
        <f t="shared" si="25"/>
        <v>0</v>
      </c>
    </row>
    <row r="89" spans="1:56" x14ac:dyDescent="0.45">
      <c r="A89">
        <v>62</v>
      </c>
      <c r="B89">
        <v>0.879</v>
      </c>
      <c r="C89">
        <v>118</v>
      </c>
      <c r="D89">
        <v>3</v>
      </c>
      <c r="E89">
        <v>31</v>
      </c>
      <c r="F89">
        <v>10</v>
      </c>
      <c r="G89">
        <v>1</v>
      </c>
      <c r="H89">
        <v>0</v>
      </c>
      <c r="J89">
        <v>61</v>
      </c>
      <c r="K89">
        <v>0.66200000000000003</v>
      </c>
      <c r="L89">
        <v>124</v>
      </c>
      <c r="M89">
        <v>2</v>
      </c>
      <c r="N89">
        <v>52</v>
      </c>
      <c r="O89">
        <v>15</v>
      </c>
      <c r="P89">
        <v>0</v>
      </c>
      <c r="Q89" s="106">
        <v>1</v>
      </c>
      <c r="R89" s="107">
        <v>0</v>
      </c>
      <c r="S89" s="108">
        <f t="shared" si="15"/>
        <v>1</v>
      </c>
      <c r="T89" s="80">
        <f t="shared" si="16"/>
        <v>1</v>
      </c>
      <c r="U89" s="80">
        <f t="shared" si="17"/>
        <v>0.57487344043168787</v>
      </c>
      <c r="V89" s="106">
        <f t="shared" si="18"/>
        <v>0.57487344043168787</v>
      </c>
      <c r="W89" s="108">
        <f t="shared" si="19"/>
        <v>0.42512655956831213</v>
      </c>
      <c r="X89" s="106">
        <f t="shared" si="20"/>
        <v>-0.55360536600820287</v>
      </c>
      <c r="Y89" s="108">
        <f t="shared" si="21"/>
        <v>100</v>
      </c>
      <c r="Z89" s="80">
        <f t="shared" si="22"/>
        <v>0.73951330791882341</v>
      </c>
      <c r="AW89">
        <v>0.70497340146228948</v>
      </c>
      <c r="AX89">
        <v>0</v>
      </c>
      <c r="AY89">
        <v>1</v>
      </c>
      <c r="AZ89" s="80">
        <f t="shared" si="26"/>
        <v>42</v>
      </c>
      <c r="BA89" s="80">
        <f t="shared" si="27"/>
        <v>43</v>
      </c>
      <c r="BB89" s="80">
        <f t="shared" si="23"/>
        <v>0.22222222222222221</v>
      </c>
      <c r="BC89" s="80">
        <f t="shared" si="24"/>
        <v>0.55208333333333326</v>
      </c>
      <c r="BD89" s="80">
        <f t="shared" si="25"/>
        <v>0</v>
      </c>
    </row>
    <row r="90" spans="1:56" x14ac:dyDescent="0.45">
      <c r="A90">
        <v>51</v>
      </c>
      <c r="B90">
        <v>1.083</v>
      </c>
      <c r="C90">
        <v>101</v>
      </c>
      <c r="D90">
        <v>2</v>
      </c>
      <c r="E90">
        <v>53</v>
      </c>
      <c r="F90">
        <v>7</v>
      </c>
      <c r="G90">
        <v>0</v>
      </c>
      <c r="H90">
        <v>0</v>
      </c>
      <c r="J90">
        <v>61</v>
      </c>
      <c r="K90">
        <v>0.96</v>
      </c>
      <c r="L90">
        <v>213</v>
      </c>
      <c r="M90">
        <v>2</v>
      </c>
      <c r="N90">
        <v>30</v>
      </c>
      <c r="O90">
        <v>10</v>
      </c>
      <c r="P90">
        <v>1</v>
      </c>
      <c r="Q90" s="106">
        <v>1</v>
      </c>
      <c r="R90" s="107">
        <v>0</v>
      </c>
      <c r="S90" s="108">
        <f t="shared" si="15"/>
        <v>1</v>
      </c>
      <c r="T90" s="80">
        <f t="shared" si="16"/>
        <v>1</v>
      </c>
      <c r="U90" s="80">
        <f t="shared" si="17"/>
        <v>0.61421706028258749</v>
      </c>
      <c r="V90" s="106">
        <f t="shared" si="18"/>
        <v>0.61421706028258749</v>
      </c>
      <c r="W90" s="108">
        <f t="shared" si="19"/>
        <v>0.38578293971741251</v>
      </c>
      <c r="X90" s="106">
        <f t="shared" si="20"/>
        <v>-0.48740689493234274</v>
      </c>
      <c r="Y90" s="108">
        <f t="shared" si="21"/>
        <v>100</v>
      </c>
      <c r="Z90" s="80">
        <f t="shared" si="22"/>
        <v>0.62808893575818692</v>
      </c>
      <c r="AW90">
        <v>0.70689561578039972</v>
      </c>
      <c r="AX90">
        <v>0</v>
      </c>
      <c r="AY90">
        <v>1</v>
      </c>
      <c r="AZ90" s="80">
        <f t="shared" si="26"/>
        <v>42</v>
      </c>
      <c r="BA90" s="80">
        <f t="shared" si="27"/>
        <v>44</v>
      </c>
      <c r="BB90" s="80">
        <f t="shared" si="23"/>
        <v>0.22222222222222221</v>
      </c>
      <c r="BC90" s="80">
        <f t="shared" si="24"/>
        <v>0.54166666666666674</v>
      </c>
      <c r="BD90" s="80">
        <f t="shared" si="25"/>
        <v>0</v>
      </c>
    </row>
    <row r="91" spans="1:56" x14ac:dyDescent="0.45">
      <c r="A91">
        <v>70</v>
      </c>
      <c r="B91">
        <v>0.82799999999999996</v>
      </c>
      <c r="C91">
        <v>213</v>
      </c>
      <c r="D91">
        <v>3</v>
      </c>
      <c r="E91">
        <v>37</v>
      </c>
      <c r="F91">
        <v>15</v>
      </c>
      <c r="G91">
        <v>1</v>
      </c>
      <c r="H91">
        <v>1</v>
      </c>
      <c r="J91">
        <v>62</v>
      </c>
      <c r="K91">
        <v>0.42399999999999999</v>
      </c>
      <c r="L91">
        <v>123</v>
      </c>
      <c r="M91">
        <v>2</v>
      </c>
      <c r="N91">
        <v>49</v>
      </c>
      <c r="O91">
        <v>12</v>
      </c>
      <c r="P91">
        <v>1</v>
      </c>
      <c r="Q91" s="106">
        <v>0</v>
      </c>
      <c r="R91" s="107">
        <v>1</v>
      </c>
      <c r="S91" s="108">
        <f t="shared" si="15"/>
        <v>1</v>
      </c>
      <c r="T91" s="80">
        <f t="shared" si="16"/>
        <v>0</v>
      </c>
      <c r="U91" s="80">
        <f t="shared" si="17"/>
        <v>0.1993536741153743</v>
      </c>
      <c r="V91" s="106">
        <f t="shared" si="18"/>
        <v>0.1993536741153743</v>
      </c>
      <c r="W91" s="108">
        <f t="shared" si="19"/>
        <v>0.8006463258846257</v>
      </c>
      <c r="X91" s="106">
        <f t="shared" si="20"/>
        <v>-0.22233597013990428</v>
      </c>
      <c r="Y91" s="108">
        <f t="shared" si="21"/>
        <v>100</v>
      </c>
      <c r="Z91" s="80">
        <f t="shared" si="22"/>
        <v>0.24899093103950798</v>
      </c>
      <c r="AW91">
        <v>0.70832706819572866</v>
      </c>
      <c r="AX91">
        <v>0</v>
      </c>
      <c r="AY91">
        <v>1</v>
      </c>
      <c r="AZ91" s="80">
        <f t="shared" si="26"/>
        <v>42</v>
      </c>
      <c r="BA91" s="80">
        <f t="shared" si="27"/>
        <v>45</v>
      </c>
      <c r="BB91" s="80">
        <f t="shared" si="23"/>
        <v>0.22222222222222221</v>
      </c>
      <c r="BC91" s="80">
        <f t="shared" si="24"/>
        <v>0.53125</v>
      </c>
      <c r="BD91" s="80">
        <f t="shared" si="25"/>
        <v>0</v>
      </c>
    </row>
    <row r="92" spans="1:56" x14ac:dyDescent="0.45">
      <c r="A92">
        <v>56</v>
      </c>
      <c r="B92">
        <v>1.56</v>
      </c>
      <c r="C92">
        <v>115</v>
      </c>
      <c r="D92">
        <v>5</v>
      </c>
      <c r="E92">
        <v>46</v>
      </c>
      <c r="F92">
        <v>1</v>
      </c>
      <c r="G92">
        <v>0</v>
      </c>
      <c r="H92">
        <v>1</v>
      </c>
      <c r="J92">
        <v>62</v>
      </c>
      <c r="K92">
        <v>0.58799999999999997</v>
      </c>
      <c r="L92">
        <v>136</v>
      </c>
      <c r="M92">
        <v>4</v>
      </c>
      <c r="N92">
        <v>41</v>
      </c>
      <c r="O92">
        <v>10</v>
      </c>
      <c r="P92">
        <v>1</v>
      </c>
      <c r="Q92" s="106">
        <v>1</v>
      </c>
      <c r="R92" s="107">
        <v>0</v>
      </c>
      <c r="S92" s="108">
        <f t="shared" si="15"/>
        <v>1</v>
      </c>
      <c r="T92" s="80">
        <f t="shared" si="16"/>
        <v>1</v>
      </c>
      <c r="U92" s="80">
        <f t="shared" si="17"/>
        <v>0.48702402671826833</v>
      </c>
      <c r="V92" s="106">
        <f t="shared" si="18"/>
        <v>0.48702402671826833</v>
      </c>
      <c r="W92" s="108">
        <f t="shared" si="19"/>
        <v>0.51297597328173161</v>
      </c>
      <c r="X92" s="106">
        <f t="shared" si="20"/>
        <v>-0.71944182093939402</v>
      </c>
      <c r="Y92" s="108">
        <f t="shared" si="21"/>
        <v>0</v>
      </c>
      <c r="Z92" s="80">
        <f t="shared" si="22"/>
        <v>1.0532867890283282</v>
      </c>
      <c r="AW92">
        <v>0.7121906449360037</v>
      </c>
      <c r="AX92">
        <v>0</v>
      </c>
      <c r="AY92">
        <v>1</v>
      </c>
      <c r="AZ92" s="80">
        <f t="shared" si="26"/>
        <v>42</v>
      </c>
      <c r="BA92" s="80">
        <f t="shared" si="27"/>
        <v>46</v>
      </c>
      <c r="BB92" s="80">
        <f t="shared" si="23"/>
        <v>0.22222222222222221</v>
      </c>
      <c r="BC92" s="80">
        <f t="shared" si="24"/>
        <v>0.52083333333333326</v>
      </c>
      <c r="BD92" s="80">
        <f t="shared" si="25"/>
        <v>0</v>
      </c>
    </row>
    <row r="93" spans="1:56" x14ac:dyDescent="0.45">
      <c r="A93">
        <v>42</v>
      </c>
      <c r="B93">
        <v>1.4279999999999999</v>
      </c>
      <c r="C93">
        <v>121</v>
      </c>
      <c r="D93">
        <v>4</v>
      </c>
      <c r="E93">
        <v>45</v>
      </c>
      <c r="F93">
        <v>5</v>
      </c>
      <c r="G93">
        <v>0</v>
      </c>
      <c r="H93">
        <v>1</v>
      </c>
      <c r="J93">
        <v>62</v>
      </c>
      <c r="K93">
        <v>0.73399999999999999</v>
      </c>
      <c r="L93">
        <v>152</v>
      </c>
      <c r="M93">
        <v>3</v>
      </c>
      <c r="N93">
        <v>44</v>
      </c>
      <c r="O93">
        <v>5</v>
      </c>
      <c r="P93">
        <v>0</v>
      </c>
      <c r="Q93" s="106">
        <v>1</v>
      </c>
      <c r="R93" s="107">
        <v>0</v>
      </c>
      <c r="S93" s="108">
        <f t="shared" si="15"/>
        <v>1</v>
      </c>
      <c r="T93" s="80">
        <f t="shared" si="16"/>
        <v>1</v>
      </c>
      <c r="U93" s="80">
        <f t="shared" si="17"/>
        <v>0.58445580380289419</v>
      </c>
      <c r="V93" s="106">
        <f t="shared" si="18"/>
        <v>0.58445580380289419</v>
      </c>
      <c r="W93" s="108">
        <f t="shared" si="19"/>
        <v>0.41554419619710581</v>
      </c>
      <c r="X93" s="106">
        <f t="shared" si="20"/>
        <v>-0.53707411461083288</v>
      </c>
      <c r="Y93" s="108">
        <f t="shared" si="21"/>
        <v>100</v>
      </c>
      <c r="Z93" s="80">
        <f t="shared" si="22"/>
        <v>0.71099336082090958</v>
      </c>
      <c r="AW93">
        <v>0.72497754265101844</v>
      </c>
      <c r="AX93">
        <v>0</v>
      </c>
      <c r="AY93">
        <v>1</v>
      </c>
      <c r="AZ93" s="80">
        <f t="shared" si="26"/>
        <v>42</v>
      </c>
      <c r="BA93" s="80">
        <f t="shared" si="27"/>
        <v>47</v>
      </c>
      <c r="BB93" s="80">
        <f t="shared" si="23"/>
        <v>0.22222222222222221</v>
      </c>
      <c r="BC93" s="80">
        <f t="shared" si="24"/>
        <v>0.51041666666666674</v>
      </c>
      <c r="BD93" s="80">
        <f t="shared" si="25"/>
        <v>0</v>
      </c>
    </row>
    <row r="94" spans="1:56" x14ac:dyDescent="0.45">
      <c r="A94">
        <v>56</v>
      </c>
      <c r="B94">
        <v>1.4039999999999999</v>
      </c>
      <c r="C94">
        <v>69</v>
      </c>
      <c r="D94">
        <v>1</v>
      </c>
      <c r="E94">
        <v>34</v>
      </c>
      <c r="F94">
        <v>8</v>
      </c>
      <c r="G94">
        <v>0</v>
      </c>
      <c r="H94">
        <v>1</v>
      </c>
      <c r="J94">
        <v>62</v>
      </c>
      <c r="K94">
        <v>0.879</v>
      </c>
      <c r="L94">
        <v>118</v>
      </c>
      <c r="M94">
        <v>3</v>
      </c>
      <c r="N94">
        <v>31</v>
      </c>
      <c r="O94">
        <v>10</v>
      </c>
      <c r="P94">
        <v>1</v>
      </c>
      <c r="Q94" s="106">
        <v>0</v>
      </c>
      <c r="R94" s="107">
        <v>1</v>
      </c>
      <c r="S94" s="108">
        <f t="shared" si="15"/>
        <v>1</v>
      </c>
      <c r="T94" s="80">
        <f t="shared" si="16"/>
        <v>0</v>
      </c>
      <c r="U94" s="80">
        <f t="shared" si="17"/>
        <v>0.679646339918761</v>
      </c>
      <c r="V94" s="106">
        <f t="shared" si="18"/>
        <v>0.679646339918761</v>
      </c>
      <c r="W94" s="108">
        <f t="shared" si="19"/>
        <v>0.320353660081239</v>
      </c>
      <c r="X94" s="106">
        <f t="shared" si="20"/>
        <v>-1.1383297057048778</v>
      </c>
      <c r="Y94" s="108">
        <f t="shared" si="21"/>
        <v>0</v>
      </c>
      <c r="Z94" s="80">
        <f t="shared" si="22"/>
        <v>2.1215501010552162</v>
      </c>
      <c r="AW94">
        <v>0.72555975602342793</v>
      </c>
      <c r="AX94">
        <v>0</v>
      </c>
      <c r="AY94">
        <v>1</v>
      </c>
      <c r="AZ94" s="80">
        <f t="shared" si="26"/>
        <v>42</v>
      </c>
      <c r="BA94" s="80">
        <f t="shared" si="27"/>
        <v>48</v>
      </c>
      <c r="BB94" s="80">
        <f t="shared" si="23"/>
        <v>0.22222222222222221</v>
      </c>
      <c r="BC94" s="80">
        <f t="shared" si="24"/>
        <v>0.5</v>
      </c>
      <c r="BD94" s="80">
        <f t="shared" si="25"/>
        <v>0</v>
      </c>
    </row>
    <row r="95" spans="1:56" x14ac:dyDescent="0.45">
      <c r="A95">
        <v>60</v>
      </c>
      <c r="B95">
        <v>1.0720000000000001</v>
      </c>
      <c r="C95">
        <v>178</v>
      </c>
      <c r="D95">
        <v>2</v>
      </c>
      <c r="E95">
        <v>38</v>
      </c>
      <c r="F95">
        <v>13</v>
      </c>
      <c r="G95">
        <v>1</v>
      </c>
      <c r="H95">
        <v>1</v>
      </c>
      <c r="J95">
        <v>62</v>
      </c>
      <c r="K95">
        <v>1.1519999999999999</v>
      </c>
      <c r="L95">
        <v>106</v>
      </c>
      <c r="M95">
        <v>2</v>
      </c>
      <c r="N95">
        <v>42</v>
      </c>
      <c r="O95">
        <v>8</v>
      </c>
      <c r="P95">
        <v>0</v>
      </c>
      <c r="Q95" s="106">
        <v>1</v>
      </c>
      <c r="R95" s="107">
        <v>0</v>
      </c>
      <c r="S95" s="108">
        <f t="shared" si="15"/>
        <v>1</v>
      </c>
      <c r="T95" s="80">
        <f t="shared" si="16"/>
        <v>1</v>
      </c>
      <c r="U95" s="80">
        <f t="shared" si="17"/>
        <v>0.69314889589483186</v>
      </c>
      <c r="V95" s="106">
        <f t="shared" si="18"/>
        <v>0.69314889589483186</v>
      </c>
      <c r="W95" s="108">
        <f t="shared" si="19"/>
        <v>0.30685110410516814</v>
      </c>
      <c r="X95" s="106">
        <f t="shared" si="20"/>
        <v>-0.36651044587959208</v>
      </c>
      <c r="Y95" s="108">
        <f t="shared" si="21"/>
        <v>100</v>
      </c>
      <c r="Z95" s="80">
        <f t="shared" si="22"/>
        <v>0.44269147065297376</v>
      </c>
      <c r="AW95">
        <v>0.72653594872911387</v>
      </c>
      <c r="AX95">
        <v>0</v>
      </c>
      <c r="AY95">
        <v>1</v>
      </c>
      <c r="AZ95" s="80">
        <f t="shared" si="26"/>
        <v>42</v>
      </c>
      <c r="BA95" s="80">
        <f t="shared" si="27"/>
        <v>49</v>
      </c>
      <c r="BB95" s="80">
        <f t="shared" si="23"/>
        <v>0.22222222222222221</v>
      </c>
      <c r="BC95" s="80">
        <f t="shared" si="24"/>
        <v>0.48958333333333337</v>
      </c>
      <c r="BD95" s="80">
        <f t="shared" si="25"/>
        <v>0</v>
      </c>
    </row>
    <row r="96" spans="1:56" x14ac:dyDescent="0.45">
      <c r="A96">
        <v>48</v>
      </c>
      <c r="B96">
        <v>0.183</v>
      </c>
      <c r="C96">
        <v>85</v>
      </c>
      <c r="D96">
        <v>4</v>
      </c>
      <c r="E96">
        <v>37</v>
      </c>
      <c r="F96">
        <v>11</v>
      </c>
      <c r="G96">
        <v>0</v>
      </c>
      <c r="H96">
        <v>1</v>
      </c>
      <c r="J96">
        <v>62</v>
      </c>
      <c r="K96">
        <v>2.0190000000000001</v>
      </c>
      <c r="L96">
        <v>238</v>
      </c>
      <c r="M96">
        <v>0</v>
      </c>
      <c r="N96">
        <v>32</v>
      </c>
      <c r="O96">
        <v>15</v>
      </c>
      <c r="P96">
        <v>1</v>
      </c>
      <c r="Q96" s="106">
        <v>1</v>
      </c>
      <c r="R96" s="107">
        <v>0</v>
      </c>
      <c r="S96" s="108">
        <f t="shared" si="15"/>
        <v>1</v>
      </c>
      <c r="T96" s="80">
        <f t="shared" si="16"/>
        <v>1</v>
      </c>
      <c r="U96" s="80">
        <f t="shared" si="17"/>
        <v>0.69917733775821567</v>
      </c>
      <c r="V96" s="106">
        <f t="shared" si="18"/>
        <v>0.69917733775821567</v>
      </c>
      <c r="W96" s="108">
        <f t="shared" si="19"/>
        <v>0.30082266224178433</v>
      </c>
      <c r="X96" s="106">
        <f t="shared" si="20"/>
        <v>-0.35785086683911349</v>
      </c>
      <c r="Y96" s="108">
        <f t="shared" si="21"/>
        <v>100</v>
      </c>
      <c r="Z96" s="80">
        <f t="shared" si="22"/>
        <v>0.43025230652686375</v>
      </c>
      <c r="AW96">
        <v>0.73112569559937057</v>
      </c>
      <c r="AX96">
        <v>0</v>
      </c>
      <c r="AY96">
        <v>1</v>
      </c>
      <c r="AZ96" s="80">
        <f t="shared" si="26"/>
        <v>42</v>
      </c>
      <c r="BA96" s="80">
        <f t="shared" si="27"/>
        <v>50</v>
      </c>
      <c r="BB96" s="80">
        <f t="shared" si="23"/>
        <v>0.22222222222222221</v>
      </c>
      <c r="BC96" s="80">
        <f t="shared" si="24"/>
        <v>0.47916666666666663</v>
      </c>
      <c r="BD96" s="80">
        <f t="shared" si="25"/>
        <v>0</v>
      </c>
    </row>
    <row r="97" spans="1:56" x14ac:dyDescent="0.45">
      <c r="A97">
        <v>88</v>
      </c>
      <c r="B97">
        <v>1.6</v>
      </c>
      <c r="C97">
        <v>282</v>
      </c>
      <c r="D97">
        <v>0</v>
      </c>
      <c r="E97">
        <v>39</v>
      </c>
      <c r="F97">
        <v>18</v>
      </c>
      <c r="G97">
        <v>1</v>
      </c>
      <c r="H97">
        <v>1</v>
      </c>
      <c r="J97">
        <v>63</v>
      </c>
      <c r="K97">
        <v>0.61199999999999999</v>
      </c>
      <c r="L97">
        <v>148</v>
      </c>
      <c r="M97">
        <v>3</v>
      </c>
      <c r="N97">
        <v>35</v>
      </c>
      <c r="O97">
        <v>10</v>
      </c>
      <c r="P97">
        <v>0</v>
      </c>
      <c r="Q97" s="106">
        <v>1</v>
      </c>
      <c r="R97" s="107">
        <v>0</v>
      </c>
      <c r="S97" s="108">
        <f t="shared" si="15"/>
        <v>1</v>
      </c>
      <c r="T97" s="80">
        <f t="shared" si="16"/>
        <v>1</v>
      </c>
      <c r="U97" s="80">
        <f t="shared" si="17"/>
        <v>0.85133407959567609</v>
      </c>
      <c r="V97" s="106">
        <f t="shared" si="18"/>
        <v>0.85133407959567609</v>
      </c>
      <c r="W97" s="108">
        <f t="shared" si="19"/>
        <v>0.14866592040432391</v>
      </c>
      <c r="X97" s="106">
        <f t="shared" si="20"/>
        <v>-0.16095065447747747</v>
      </c>
      <c r="Y97" s="108">
        <f t="shared" si="21"/>
        <v>100</v>
      </c>
      <c r="Z97" s="80">
        <f t="shared" si="22"/>
        <v>0.17462700480043014</v>
      </c>
      <c r="AW97">
        <v>0.73509691869287641</v>
      </c>
      <c r="AX97">
        <v>0</v>
      </c>
      <c r="AY97">
        <v>1</v>
      </c>
      <c r="AZ97" s="80">
        <f t="shared" si="26"/>
        <v>42</v>
      </c>
      <c r="BA97" s="80">
        <f t="shared" si="27"/>
        <v>51</v>
      </c>
      <c r="BB97" s="80">
        <f t="shared" si="23"/>
        <v>0.22222222222222221</v>
      </c>
      <c r="BC97" s="80">
        <f t="shared" si="24"/>
        <v>0.46875</v>
      </c>
      <c r="BD97" s="80">
        <f t="shared" si="25"/>
        <v>0</v>
      </c>
    </row>
    <row r="98" spans="1:56" x14ac:dyDescent="0.45">
      <c r="A98">
        <v>75</v>
      </c>
      <c r="B98">
        <v>0.61199999999999999</v>
      </c>
      <c r="C98">
        <v>156</v>
      </c>
      <c r="D98">
        <v>5</v>
      </c>
      <c r="E98">
        <v>42</v>
      </c>
      <c r="F98">
        <v>15</v>
      </c>
      <c r="G98">
        <v>1</v>
      </c>
      <c r="H98">
        <v>0</v>
      </c>
      <c r="J98">
        <v>64</v>
      </c>
      <c r="K98">
        <v>1.5389999999999999</v>
      </c>
      <c r="L98">
        <v>115</v>
      </c>
      <c r="M98">
        <v>4</v>
      </c>
      <c r="N98">
        <v>36</v>
      </c>
      <c r="O98">
        <v>8</v>
      </c>
      <c r="P98">
        <v>1</v>
      </c>
      <c r="Q98" s="106">
        <v>1</v>
      </c>
      <c r="R98" s="107">
        <v>0</v>
      </c>
      <c r="S98" s="108">
        <f t="shared" si="15"/>
        <v>1</v>
      </c>
      <c r="T98" s="80">
        <f t="shared" si="16"/>
        <v>1</v>
      </c>
      <c r="U98" s="80">
        <f t="shared" si="17"/>
        <v>0.70832706819572866</v>
      </c>
      <c r="V98" s="106">
        <f t="shared" si="18"/>
        <v>0.70832706819572866</v>
      </c>
      <c r="W98" s="108">
        <f t="shared" si="19"/>
        <v>0.29167293180427134</v>
      </c>
      <c r="X98" s="106">
        <f t="shared" si="20"/>
        <v>-0.34484933123099365</v>
      </c>
      <c r="Y98" s="108">
        <f t="shared" si="21"/>
        <v>100</v>
      </c>
      <c r="Z98" s="80">
        <f t="shared" si="22"/>
        <v>0.41177719291065512</v>
      </c>
      <c r="AW98">
        <v>0.73710209469669508</v>
      </c>
      <c r="AX98">
        <v>0</v>
      </c>
      <c r="AY98">
        <v>1</v>
      </c>
      <c r="AZ98" s="80">
        <f t="shared" si="26"/>
        <v>42</v>
      </c>
      <c r="BA98" s="80">
        <f t="shared" si="27"/>
        <v>52</v>
      </c>
      <c r="BB98" s="80">
        <f t="shared" si="23"/>
        <v>0.22222222222222221</v>
      </c>
      <c r="BC98" s="80">
        <f t="shared" si="24"/>
        <v>0.45833333333333337</v>
      </c>
      <c r="BD98" s="80">
        <f t="shared" si="25"/>
        <v>0</v>
      </c>
    </row>
    <row r="99" spans="1:56" x14ac:dyDescent="0.45">
      <c r="A99">
        <v>56</v>
      </c>
      <c r="B99">
        <v>0.496</v>
      </c>
      <c r="C99">
        <v>86</v>
      </c>
      <c r="D99">
        <v>3</v>
      </c>
      <c r="E99">
        <v>54</v>
      </c>
      <c r="F99">
        <v>8</v>
      </c>
      <c r="G99">
        <v>0</v>
      </c>
      <c r="H99">
        <v>0</v>
      </c>
      <c r="J99">
        <v>65</v>
      </c>
      <c r="K99">
        <v>0.159</v>
      </c>
      <c r="L99">
        <v>144</v>
      </c>
      <c r="M99">
        <v>2</v>
      </c>
      <c r="N99">
        <v>47</v>
      </c>
      <c r="O99">
        <v>14</v>
      </c>
      <c r="P99">
        <v>1</v>
      </c>
      <c r="Q99" s="106">
        <v>0</v>
      </c>
      <c r="R99" s="107">
        <v>1</v>
      </c>
      <c r="S99" s="108">
        <f t="shared" si="15"/>
        <v>1</v>
      </c>
      <c r="T99" s="80">
        <f t="shared" si="16"/>
        <v>0</v>
      </c>
      <c r="U99" s="80">
        <f t="shared" si="17"/>
        <v>0.26280402313780937</v>
      </c>
      <c r="V99" s="106">
        <f t="shared" si="18"/>
        <v>0.26280402313780937</v>
      </c>
      <c r="W99" s="108">
        <f t="shared" si="19"/>
        <v>0.73719597686219063</v>
      </c>
      <c r="X99" s="106">
        <f t="shared" si="20"/>
        <v>-0.30490151052340209</v>
      </c>
      <c r="Y99" s="108">
        <f t="shared" si="21"/>
        <v>100</v>
      </c>
      <c r="Z99" s="80">
        <f t="shared" si="22"/>
        <v>0.35649139629927368</v>
      </c>
      <c r="AW99">
        <v>0.7376272986538206</v>
      </c>
      <c r="AX99">
        <v>0</v>
      </c>
      <c r="AY99">
        <v>1</v>
      </c>
      <c r="AZ99" s="80">
        <f t="shared" si="26"/>
        <v>42</v>
      </c>
      <c r="BA99" s="80">
        <f t="shared" si="27"/>
        <v>53</v>
      </c>
      <c r="BB99" s="80">
        <f t="shared" si="23"/>
        <v>0.22222222222222221</v>
      </c>
      <c r="BC99" s="80">
        <f t="shared" si="24"/>
        <v>0.44791666666666663</v>
      </c>
      <c r="BD99" s="80">
        <f t="shared" si="25"/>
        <v>8.2947530864197396E-3</v>
      </c>
    </row>
    <row r="100" spans="1:56" x14ac:dyDescent="0.45">
      <c r="A100">
        <v>60</v>
      </c>
      <c r="B100">
        <v>1.8</v>
      </c>
      <c r="C100">
        <v>212</v>
      </c>
      <c r="D100">
        <v>2</v>
      </c>
      <c r="E100">
        <v>39</v>
      </c>
      <c r="F100">
        <v>9</v>
      </c>
      <c r="G100">
        <v>0</v>
      </c>
      <c r="H100">
        <v>1</v>
      </c>
      <c r="J100">
        <v>65</v>
      </c>
      <c r="K100">
        <v>0.27500000000000002</v>
      </c>
      <c r="L100">
        <v>139</v>
      </c>
      <c r="M100">
        <v>1</v>
      </c>
      <c r="N100">
        <v>34</v>
      </c>
      <c r="O100">
        <v>11</v>
      </c>
      <c r="P100">
        <v>1</v>
      </c>
      <c r="Q100" s="106">
        <v>0</v>
      </c>
      <c r="R100" s="107">
        <v>1</v>
      </c>
      <c r="S100" s="108">
        <f t="shared" si="15"/>
        <v>1</v>
      </c>
      <c r="T100" s="80">
        <f t="shared" si="16"/>
        <v>0</v>
      </c>
      <c r="U100" s="80">
        <f t="shared" si="17"/>
        <v>0.40101590093440481</v>
      </c>
      <c r="V100" s="106">
        <f t="shared" si="18"/>
        <v>0.40101590093440481</v>
      </c>
      <c r="W100" s="108">
        <f t="shared" si="19"/>
        <v>0.59898409906559524</v>
      </c>
      <c r="X100" s="106">
        <f t="shared" si="20"/>
        <v>-0.5125202270193755</v>
      </c>
      <c r="Y100" s="108">
        <f t="shared" si="21"/>
        <v>100</v>
      </c>
      <c r="Z100" s="80">
        <f t="shared" si="22"/>
        <v>0.66949339984146927</v>
      </c>
      <c r="AW100">
        <v>0.74282354088746561</v>
      </c>
      <c r="AX100">
        <v>1</v>
      </c>
      <c r="AY100">
        <v>0</v>
      </c>
      <c r="AZ100" s="80">
        <f t="shared" si="26"/>
        <v>43</v>
      </c>
      <c r="BA100" s="80">
        <f t="shared" si="27"/>
        <v>53</v>
      </c>
      <c r="BB100" s="80">
        <f t="shared" si="23"/>
        <v>0.20370370370370372</v>
      </c>
      <c r="BC100" s="80">
        <f t="shared" si="24"/>
        <v>0.44791666666666663</v>
      </c>
      <c r="BD100" s="80">
        <f t="shared" si="25"/>
        <v>0</v>
      </c>
    </row>
    <row r="101" spans="1:56" x14ac:dyDescent="0.45">
      <c r="A101">
        <v>58</v>
      </c>
      <c r="B101">
        <v>0.40300000000000002</v>
      </c>
      <c r="C101">
        <v>157</v>
      </c>
      <c r="D101">
        <v>2</v>
      </c>
      <c r="E101">
        <v>35</v>
      </c>
      <c r="F101">
        <v>16</v>
      </c>
      <c r="G101">
        <v>1</v>
      </c>
      <c r="H101">
        <v>0</v>
      </c>
      <c r="J101">
        <v>65</v>
      </c>
      <c r="K101">
        <v>0.59</v>
      </c>
      <c r="L101">
        <v>121</v>
      </c>
      <c r="M101">
        <v>3</v>
      </c>
      <c r="N101">
        <v>32</v>
      </c>
      <c r="O101">
        <v>10</v>
      </c>
      <c r="P101">
        <v>0</v>
      </c>
      <c r="Q101" s="106">
        <v>1</v>
      </c>
      <c r="R101" s="107">
        <v>0</v>
      </c>
      <c r="S101" s="108">
        <f t="shared" si="15"/>
        <v>1</v>
      </c>
      <c r="T101" s="80">
        <f t="shared" si="16"/>
        <v>1</v>
      </c>
      <c r="U101" s="80">
        <f t="shared" si="17"/>
        <v>0.89176228757321863</v>
      </c>
      <c r="V101" s="106">
        <f t="shared" si="18"/>
        <v>0.89176228757321863</v>
      </c>
      <c r="W101" s="108">
        <f t="shared" si="19"/>
        <v>0.10823771242678137</v>
      </c>
      <c r="X101" s="106">
        <f t="shared" si="20"/>
        <v>-0.11455567566989462</v>
      </c>
      <c r="Y101" s="108">
        <f t="shared" si="21"/>
        <v>100</v>
      </c>
      <c r="Z101" s="80">
        <f t="shared" si="22"/>
        <v>0.12137507263435879</v>
      </c>
      <c r="AW101">
        <v>0.74289575853186907</v>
      </c>
      <c r="AX101">
        <v>0</v>
      </c>
      <c r="AY101">
        <v>1</v>
      </c>
      <c r="AZ101" s="80">
        <f t="shared" si="26"/>
        <v>43</v>
      </c>
      <c r="BA101" s="80">
        <f t="shared" si="27"/>
        <v>54</v>
      </c>
      <c r="BB101" s="80">
        <f t="shared" si="23"/>
        <v>0.20370370370370372</v>
      </c>
      <c r="BC101" s="80">
        <f t="shared" si="24"/>
        <v>0.4375</v>
      </c>
      <c r="BD101" s="80">
        <f t="shared" si="25"/>
        <v>0</v>
      </c>
    </row>
    <row r="102" spans="1:56" x14ac:dyDescent="0.45">
      <c r="A102">
        <v>67</v>
      </c>
      <c r="B102">
        <v>0.85599999999999998</v>
      </c>
      <c r="C102">
        <v>91</v>
      </c>
      <c r="D102">
        <v>3</v>
      </c>
      <c r="E102">
        <v>33</v>
      </c>
      <c r="F102">
        <v>1</v>
      </c>
      <c r="G102">
        <v>0</v>
      </c>
      <c r="H102">
        <v>1</v>
      </c>
      <c r="J102">
        <v>65</v>
      </c>
      <c r="K102">
        <v>0.89900000000000002</v>
      </c>
      <c r="L102">
        <v>165</v>
      </c>
      <c r="M102">
        <v>1</v>
      </c>
      <c r="N102">
        <v>60</v>
      </c>
      <c r="O102">
        <v>9</v>
      </c>
      <c r="P102">
        <v>0</v>
      </c>
      <c r="Q102" s="106">
        <v>0</v>
      </c>
      <c r="R102" s="107">
        <v>1</v>
      </c>
      <c r="S102" s="108">
        <f t="shared" si="15"/>
        <v>1</v>
      </c>
      <c r="T102" s="80">
        <f t="shared" si="16"/>
        <v>0</v>
      </c>
      <c r="U102" s="80">
        <f t="shared" si="17"/>
        <v>0.22678035244310701</v>
      </c>
      <c r="V102" s="106">
        <f t="shared" si="18"/>
        <v>0.22678035244310701</v>
      </c>
      <c r="W102" s="108">
        <f t="shared" si="19"/>
        <v>0.77321964755689299</v>
      </c>
      <c r="X102" s="106">
        <f t="shared" si="20"/>
        <v>-0.25719212126608321</v>
      </c>
      <c r="Y102" s="108">
        <f t="shared" si="21"/>
        <v>100</v>
      </c>
      <c r="Z102" s="80">
        <f t="shared" si="22"/>
        <v>0.293293572091261</v>
      </c>
      <c r="AW102">
        <v>0.74536474027120314</v>
      </c>
      <c r="AX102">
        <v>0</v>
      </c>
      <c r="AY102">
        <v>1</v>
      </c>
      <c r="AZ102" s="80">
        <f t="shared" si="26"/>
        <v>43</v>
      </c>
      <c r="BA102" s="80">
        <f t="shared" si="27"/>
        <v>55</v>
      </c>
      <c r="BB102" s="80">
        <f t="shared" si="23"/>
        <v>0.20370370370370372</v>
      </c>
      <c r="BC102" s="80">
        <f t="shared" si="24"/>
        <v>0.42708333333333337</v>
      </c>
      <c r="BD102" s="80">
        <f t="shared" si="25"/>
        <v>0</v>
      </c>
    </row>
    <row r="103" spans="1:56" x14ac:dyDescent="0.45">
      <c r="A103">
        <v>73</v>
      </c>
      <c r="B103">
        <v>1.8360000000000001</v>
      </c>
      <c r="C103">
        <v>169</v>
      </c>
      <c r="D103">
        <v>0</v>
      </c>
      <c r="E103">
        <v>36</v>
      </c>
      <c r="F103">
        <v>7</v>
      </c>
      <c r="G103">
        <v>1</v>
      </c>
      <c r="H103">
        <v>0</v>
      </c>
      <c r="J103">
        <v>65</v>
      </c>
      <c r="K103">
        <v>0.93700000000000006</v>
      </c>
      <c r="L103">
        <v>215</v>
      </c>
      <c r="M103">
        <v>4</v>
      </c>
      <c r="N103">
        <v>31</v>
      </c>
      <c r="O103">
        <v>12</v>
      </c>
      <c r="P103">
        <v>1</v>
      </c>
      <c r="Q103" s="106">
        <v>0</v>
      </c>
      <c r="R103" s="107">
        <v>1</v>
      </c>
      <c r="S103" s="108">
        <f t="shared" si="15"/>
        <v>1</v>
      </c>
      <c r="T103" s="80">
        <f t="shared" si="16"/>
        <v>0</v>
      </c>
      <c r="U103" s="80">
        <f t="shared" si="17"/>
        <v>0.80805167611000561</v>
      </c>
      <c r="V103" s="106">
        <f t="shared" si="18"/>
        <v>0.80805167611000561</v>
      </c>
      <c r="W103" s="108">
        <f t="shared" si="19"/>
        <v>0.19194832388999439</v>
      </c>
      <c r="X103" s="106">
        <f t="shared" si="20"/>
        <v>-1.650529089587029</v>
      </c>
      <c r="Y103" s="108">
        <f t="shared" si="21"/>
        <v>0</v>
      </c>
      <c r="Z103" s="80">
        <f t="shared" si="22"/>
        <v>4.2097355149248408</v>
      </c>
      <c r="AW103">
        <v>0.74626089702132137</v>
      </c>
      <c r="AX103">
        <v>0</v>
      </c>
      <c r="AY103">
        <v>1</v>
      </c>
      <c r="AZ103" s="80">
        <f t="shared" si="26"/>
        <v>43</v>
      </c>
      <c r="BA103" s="80">
        <f t="shared" si="27"/>
        <v>56</v>
      </c>
      <c r="BB103" s="80">
        <f t="shared" si="23"/>
        <v>0.20370370370370372</v>
      </c>
      <c r="BC103" s="80">
        <f t="shared" si="24"/>
        <v>0.41666666666666663</v>
      </c>
      <c r="BD103" s="80">
        <f t="shared" si="25"/>
        <v>0</v>
      </c>
    </row>
    <row r="104" spans="1:56" x14ac:dyDescent="0.45">
      <c r="A104">
        <v>70</v>
      </c>
      <c r="B104">
        <v>0.40799999999999997</v>
      </c>
      <c r="C104">
        <v>175</v>
      </c>
      <c r="D104">
        <v>2</v>
      </c>
      <c r="E104">
        <v>42</v>
      </c>
      <c r="F104">
        <v>7</v>
      </c>
      <c r="G104">
        <v>0</v>
      </c>
      <c r="H104">
        <v>0</v>
      </c>
      <c r="J104">
        <v>65</v>
      </c>
      <c r="K104">
        <v>2.1440000000000001</v>
      </c>
      <c r="L104">
        <v>97</v>
      </c>
      <c r="M104">
        <v>2</v>
      </c>
      <c r="N104">
        <v>32</v>
      </c>
      <c r="O104">
        <v>8</v>
      </c>
      <c r="P104">
        <v>1</v>
      </c>
      <c r="Q104" s="106">
        <v>1</v>
      </c>
      <c r="R104" s="107">
        <v>0</v>
      </c>
      <c r="S104" s="108">
        <f t="shared" si="15"/>
        <v>1</v>
      </c>
      <c r="T104" s="80">
        <f t="shared" si="16"/>
        <v>1</v>
      </c>
      <c r="U104" s="80">
        <f t="shared" si="17"/>
        <v>0.73112569559937057</v>
      </c>
      <c r="V104" s="106">
        <f t="shared" si="18"/>
        <v>0.73112569559937057</v>
      </c>
      <c r="W104" s="108">
        <f t="shared" si="19"/>
        <v>0.26887430440062943</v>
      </c>
      <c r="X104" s="106">
        <f t="shared" si="20"/>
        <v>-0.31316988380976318</v>
      </c>
      <c r="Y104" s="108">
        <f t="shared" si="21"/>
        <v>100</v>
      </c>
      <c r="Z104" s="80">
        <f t="shared" si="22"/>
        <v>0.3677538705300305</v>
      </c>
      <c r="AW104">
        <v>0.748970217159726</v>
      </c>
      <c r="AX104">
        <v>0</v>
      </c>
      <c r="AY104">
        <v>1</v>
      </c>
      <c r="AZ104" s="80">
        <f t="shared" si="26"/>
        <v>43</v>
      </c>
      <c r="BA104" s="80">
        <f t="shared" si="27"/>
        <v>57</v>
      </c>
      <c r="BB104" s="80">
        <f t="shared" si="23"/>
        <v>0.20370370370370372</v>
      </c>
      <c r="BC104" s="80">
        <f t="shared" si="24"/>
        <v>0.40625</v>
      </c>
      <c r="BD104" s="80">
        <f t="shared" si="25"/>
        <v>7.5231481481481365E-3</v>
      </c>
    </row>
    <row r="105" spans="1:56" x14ac:dyDescent="0.45">
      <c r="A105">
        <v>49</v>
      </c>
      <c r="B105">
        <v>0.124</v>
      </c>
      <c r="C105">
        <v>77</v>
      </c>
      <c r="D105">
        <v>3</v>
      </c>
      <c r="E105">
        <v>29</v>
      </c>
      <c r="F105">
        <v>10</v>
      </c>
      <c r="G105">
        <v>1</v>
      </c>
      <c r="H105">
        <v>0</v>
      </c>
      <c r="J105">
        <v>66</v>
      </c>
      <c r="K105">
        <v>9.1999999999999998E-2</v>
      </c>
      <c r="L105">
        <v>230</v>
      </c>
      <c r="M105">
        <v>4</v>
      </c>
      <c r="N105">
        <v>43</v>
      </c>
      <c r="O105">
        <v>12</v>
      </c>
      <c r="P105">
        <v>0</v>
      </c>
      <c r="Q105" s="106">
        <v>0</v>
      </c>
      <c r="R105" s="107">
        <v>1</v>
      </c>
      <c r="S105" s="108">
        <f t="shared" si="15"/>
        <v>1</v>
      </c>
      <c r="T105" s="80">
        <f t="shared" si="16"/>
        <v>0</v>
      </c>
      <c r="U105" s="80">
        <f t="shared" si="17"/>
        <v>0.78617776108410886</v>
      </c>
      <c r="V105" s="106">
        <f t="shared" si="18"/>
        <v>0.78617776108410886</v>
      </c>
      <c r="W105" s="108">
        <f t="shared" si="19"/>
        <v>0.21382223891589114</v>
      </c>
      <c r="X105" s="106">
        <f t="shared" si="20"/>
        <v>-1.5426102684204044</v>
      </c>
      <c r="Y105" s="108">
        <f t="shared" si="21"/>
        <v>0</v>
      </c>
      <c r="Z105" s="80">
        <f t="shared" si="22"/>
        <v>3.6767820085980798</v>
      </c>
      <c r="AW105">
        <v>0.75002909987144373</v>
      </c>
      <c r="AX105">
        <v>1</v>
      </c>
      <c r="AY105">
        <v>0</v>
      </c>
      <c r="AZ105" s="80">
        <f t="shared" si="26"/>
        <v>44</v>
      </c>
      <c r="BA105" s="80">
        <f t="shared" si="27"/>
        <v>57</v>
      </c>
      <c r="BB105" s="80">
        <f t="shared" si="23"/>
        <v>0.18518518518518523</v>
      </c>
      <c r="BC105" s="80">
        <f t="shared" si="24"/>
        <v>0.40625</v>
      </c>
      <c r="BD105" s="80">
        <f t="shared" si="25"/>
        <v>0</v>
      </c>
    </row>
    <row r="106" spans="1:56" x14ac:dyDescent="0.45">
      <c r="A106">
        <v>55</v>
      </c>
      <c r="B106">
        <v>8.5000000000000006E-2</v>
      </c>
      <c r="C106">
        <v>125</v>
      </c>
      <c r="D106">
        <v>7</v>
      </c>
      <c r="E106">
        <v>38</v>
      </c>
      <c r="F106">
        <v>4</v>
      </c>
      <c r="G106">
        <v>0</v>
      </c>
      <c r="H106">
        <v>1</v>
      </c>
      <c r="J106">
        <v>66</v>
      </c>
      <c r="K106">
        <v>1.3720000000000001</v>
      </c>
      <c r="L106">
        <v>287</v>
      </c>
      <c r="M106">
        <v>1</v>
      </c>
      <c r="N106">
        <v>29</v>
      </c>
      <c r="O106">
        <v>10</v>
      </c>
      <c r="P106">
        <v>0</v>
      </c>
      <c r="Q106" s="106">
        <v>1</v>
      </c>
      <c r="R106" s="107">
        <v>0</v>
      </c>
      <c r="S106" s="108">
        <f t="shared" si="15"/>
        <v>1</v>
      </c>
      <c r="T106" s="80">
        <f t="shared" si="16"/>
        <v>1</v>
      </c>
      <c r="U106" s="80">
        <f t="shared" si="17"/>
        <v>0.89560213534687938</v>
      </c>
      <c r="V106" s="106">
        <f t="shared" si="18"/>
        <v>0.89560213534687938</v>
      </c>
      <c r="W106" s="108">
        <f t="shared" si="19"/>
        <v>0.10439786465312062</v>
      </c>
      <c r="X106" s="106">
        <f t="shared" si="20"/>
        <v>-0.11025900999633388</v>
      </c>
      <c r="Y106" s="108">
        <f t="shared" si="21"/>
        <v>100</v>
      </c>
      <c r="Z106" s="80">
        <f t="shared" si="22"/>
        <v>0.11656723508445617</v>
      </c>
      <c r="AW106">
        <v>0.75115966784625043</v>
      </c>
      <c r="AX106">
        <v>0</v>
      </c>
      <c r="AY106">
        <v>1</v>
      </c>
      <c r="AZ106" s="80">
        <f t="shared" si="26"/>
        <v>44</v>
      </c>
      <c r="BA106" s="80">
        <f t="shared" si="27"/>
        <v>58</v>
      </c>
      <c r="BB106" s="80">
        <f t="shared" si="23"/>
        <v>0.18518518518518523</v>
      </c>
      <c r="BC106" s="80">
        <f t="shared" si="24"/>
        <v>0.39583333333333337</v>
      </c>
      <c r="BD106" s="80">
        <f t="shared" si="25"/>
        <v>0</v>
      </c>
    </row>
    <row r="107" spans="1:56" x14ac:dyDescent="0.45">
      <c r="A107">
        <v>49</v>
      </c>
      <c r="B107">
        <v>0.85199999999999998</v>
      </c>
      <c r="C107">
        <v>102</v>
      </c>
      <c r="D107">
        <v>3</v>
      </c>
      <c r="E107">
        <v>37</v>
      </c>
      <c r="F107">
        <v>9</v>
      </c>
      <c r="G107">
        <v>0</v>
      </c>
      <c r="H107">
        <v>1</v>
      </c>
      <c r="J107">
        <v>66</v>
      </c>
      <c r="K107">
        <v>2.2850000000000001</v>
      </c>
      <c r="L107">
        <v>200</v>
      </c>
      <c r="M107">
        <v>3</v>
      </c>
      <c r="N107">
        <v>32</v>
      </c>
      <c r="O107">
        <v>9</v>
      </c>
      <c r="P107">
        <v>0</v>
      </c>
      <c r="Q107" s="106">
        <v>1</v>
      </c>
      <c r="R107" s="107">
        <v>0</v>
      </c>
      <c r="S107" s="108">
        <f t="shared" si="15"/>
        <v>1</v>
      </c>
      <c r="T107" s="80">
        <f t="shared" si="16"/>
        <v>1</v>
      </c>
      <c r="U107" s="80">
        <f t="shared" si="17"/>
        <v>0.95551833418787357</v>
      </c>
      <c r="V107" s="106">
        <f t="shared" si="18"/>
        <v>0.95551833418787357</v>
      </c>
      <c r="W107" s="108">
        <f t="shared" si="19"/>
        <v>4.4481665812126425E-2</v>
      </c>
      <c r="X107" s="106">
        <f t="shared" si="20"/>
        <v>-4.5501327429515119E-2</v>
      </c>
      <c r="Y107" s="108">
        <f t="shared" si="21"/>
        <v>100</v>
      </c>
      <c r="Z107" s="80">
        <f t="shared" si="22"/>
        <v>4.6552393837563412E-2</v>
      </c>
      <c r="AW107">
        <v>0.75157156822610283</v>
      </c>
      <c r="AX107">
        <v>0</v>
      </c>
      <c r="AY107">
        <v>1</v>
      </c>
      <c r="AZ107" s="80">
        <f t="shared" si="26"/>
        <v>44</v>
      </c>
      <c r="BA107" s="80">
        <f t="shared" si="27"/>
        <v>59</v>
      </c>
      <c r="BB107" s="80">
        <f t="shared" si="23"/>
        <v>0.18518518518518523</v>
      </c>
      <c r="BC107" s="80">
        <f t="shared" si="24"/>
        <v>0.38541666666666663</v>
      </c>
      <c r="BD107" s="80">
        <f t="shared" si="25"/>
        <v>0</v>
      </c>
    </row>
    <row r="108" spans="1:56" x14ac:dyDescent="0.45">
      <c r="A108">
        <v>74</v>
      </c>
      <c r="B108">
        <v>1.927</v>
      </c>
      <c r="C108">
        <v>249</v>
      </c>
      <c r="D108">
        <v>2</v>
      </c>
      <c r="E108">
        <v>29</v>
      </c>
      <c r="F108">
        <v>7</v>
      </c>
      <c r="G108">
        <v>0</v>
      </c>
      <c r="H108">
        <v>1</v>
      </c>
      <c r="J108">
        <v>66</v>
      </c>
      <c r="K108">
        <v>2.62</v>
      </c>
      <c r="L108">
        <v>103</v>
      </c>
      <c r="M108">
        <v>2</v>
      </c>
      <c r="N108">
        <v>39</v>
      </c>
      <c r="O108">
        <v>8</v>
      </c>
      <c r="P108">
        <v>0</v>
      </c>
      <c r="Q108" s="106">
        <v>0</v>
      </c>
      <c r="R108" s="107">
        <v>1</v>
      </c>
      <c r="S108" s="108">
        <f t="shared" si="15"/>
        <v>1</v>
      </c>
      <c r="T108" s="80">
        <f t="shared" si="16"/>
        <v>0</v>
      </c>
      <c r="U108" s="80">
        <f t="shared" si="17"/>
        <v>0.89905692073025623</v>
      </c>
      <c r="V108" s="106">
        <f t="shared" si="18"/>
        <v>0.89905692073025623</v>
      </c>
      <c r="W108" s="108">
        <f t="shared" si="19"/>
        <v>0.10094307926974377</v>
      </c>
      <c r="X108" s="106">
        <f t="shared" si="20"/>
        <v>-2.2931984925937305</v>
      </c>
      <c r="Y108" s="108">
        <f t="shared" si="21"/>
        <v>0</v>
      </c>
      <c r="Z108" s="80">
        <f t="shared" si="22"/>
        <v>8.9065731621656159</v>
      </c>
      <c r="AW108">
        <v>0.75835122351777806</v>
      </c>
      <c r="AX108">
        <v>0</v>
      </c>
      <c r="AY108">
        <v>1</v>
      </c>
      <c r="AZ108" s="80">
        <f t="shared" si="26"/>
        <v>44</v>
      </c>
      <c r="BA108" s="80">
        <f t="shared" si="27"/>
        <v>60</v>
      </c>
      <c r="BB108" s="80">
        <f t="shared" si="23"/>
        <v>0.18518518518518523</v>
      </c>
      <c r="BC108" s="80">
        <f t="shared" si="24"/>
        <v>0.375</v>
      </c>
      <c r="BD108" s="80">
        <f t="shared" si="25"/>
        <v>0</v>
      </c>
    </row>
    <row r="109" spans="1:56" x14ac:dyDescent="0.45">
      <c r="A109">
        <v>53</v>
      </c>
      <c r="B109">
        <v>1.018</v>
      </c>
      <c r="C109">
        <v>134</v>
      </c>
      <c r="D109">
        <v>1</v>
      </c>
      <c r="E109">
        <v>36</v>
      </c>
      <c r="F109">
        <v>10</v>
      </c>
      <c r="G109">
        <v>0</v>
      </c>
      <c r="H109">
        <v>0</v>
      </c>
      <c r="J109">
        <v>67</v>
      </c>
      <c r="K109">
        <v>4.4999999999999998E-2</v>
      </c>
      <c r="L109">
        <v>187</v>
      </c>
      <c r="M109">
        <v>0</v>
      </c>
      <c r="N109">
        <v>29</v>
      </c>
      <c r="O109">
        <v>13</v>
      </c>
      <c r="P109">
        <v>1</v>
      </c>
      <c r="Q109" s="106">
        <v>1</v>
      </c>
      <c r="R109" s="107">
        <v>0</v>
      </c>
      <c r="S109" s="108">
        <f t="shared" si="15"/>
        <v>1</v>
      </c>
      <c r="T109" s="80">
        <f t="shared" si="16"/>
        <v>1</v>
      </c>
      <c r="U109" s="80">
        <f t="shared" si="17"/>
        <v>0.46668922729279272</v>
      </c>
      <c r="V109" s="106">
        <f t="shared" si="18"/>
        <v>0.46668922729279272</v>
      </c>
      <c r="W109" s="108">
        <f t="shared" si="19"/>
        <v>0.53331077270720728</v>
      </c>
      <c r="X109" s="106">
        <f t="shared" si="20"/>
        <v>-0.7620917090165984</v>
      </c>
      <c r="Y109" s="108">
        <f t="shared" si="21"/>
        <v>0</v>
      </c>
      <c r="Z109" s="80">
        <f t="shared" si="22"/>
        <v>1.1427535531533008</v>
      </c>
      <c r="AW109">
        <v>0.7612107688201134</v>
      </c>
      <c r="AX109">
        <v>0</v>
      </c>
      <c r="AY109">
        <v>1</v>
      </c>
      <c r="AZ109" s="80">
        <f t="shared" si="26"/>
        <v>44</v>
      </c>
      <c r="BA109" s="80">
        <f t="shared" si="27"/>
        <v>61</v>
      </c>
      <c r="BB109" s="80">
        <f t="shared" si="23"/>
        <v>0.18518518518518523</v>
      </c>
      <c r="BC109" s="80">
        <f t="shared" si="24"/>
        <v>0.36458333333333337</v>
      </c>
      <c r="BD109" s="80">
        <f t="shared" si="25"/>
        <v>6.7515432098765741E-3</v>
      </c>
    </row>
    <row r="110" spans="1:56" x14ac:dyDescent="0.45">
      <c r="A110">
        <v>58</v>
      </c>
      <c r="B110">
        <v>0.86399999999999999</v>
      </c>
      <c r="C110">
        <v>129</v>
      </c>
      <c r="D110">
        <v>4</v>
      </c>
      <c r="E110">
        <v>61</v>
      </c>
      <c r="F110">
        <v>8</v>
      </c>
      <c r="G110">
        <v>0</v>
      </c>
      <c r="H110">
        <v>1</v>
      </c>
      <c r="J110">
        <v>67</v>
      </c>
      <c r="K110">
        <v>0.05</v>
      </c>
      <c r="L110">
        <v>228</v>
      </c>
      <c r="M110">
        <v>4</v>
      </c>
      <c r="N110">
        <v>31</v>
      </c>
      <c r="O110">
        <v>13</v>
      </c>
      <c r="P110">
        <v>1</v>
      </c>
      <c r="Q110" s="106">
        <v>0</v>
      </c>
      <c r="R110" s="107">
        <v>1</v>
      </c>
      <c r="S110" s="108">
        <f t="shared" si="15"/>
        <v>1</v>
      </c>
      <c r="T110" s="80">
        <f t="shared" si="16"/>
        <v>0</v>
      </c>
      <c r="U110" s="80">
        <f t="shared" si="17"/>
        <v>0.74282354088746561</v>
      </c>
      <c r="V110" s="106">
        <f t="shared" si="18"/>
        <v>0.74282354088746561</v>
      </c>
      <c r="W110" s="108">
        <f t="shared" si="19"/>
        <v>0.25717645911253439</v>
      </c>
      <c r="X110" s="106">
        <f t="shared" si="20"/>
        <v>-1.3579928183638177</v>
      </c>
      <c r="Y110" s="108">
        <f t="shared" si="21"/>
        <v>0</v>
      </c>
      <c r="Z110" s="80">
        <f t="shared" si="22"/>
        <v>2.8883807773495449</v>
      </c>
      <c r="AW110">
        <v>0.76139001573305176</v>
      </c>
      <c r="AX110">
        <v>1</v>
      </c>
      <c r="AY110">
        <v>0</v>
      </c>
      <c r="AZ110" s="80">
        <f t="shared" si="26"/>
        <v>45</v>
      </c>
      <c r="BA110" s="80">
        <f t="shared" si="27"/>
        <v>61</v>
      </c>
      <c r="BB110" s="80">
        <f t="shared" si="23"/>
        <v>0.16666666666666663</v>
      </c>
      <c r="BC110" s="80">
        <f t="shared" si="24"/>
        <v>0.36458333333333337</v>
      </c>
      <c r="BD110" s="80">
        <f t="shared" si="25"/>
        <v>0</v>
      </c>
    </row>
    <row r="111" spans="1:56" x14ac:dyDescent="0.45">
      <c r="A111">
        <v>54</v>
      </c>
      <c r="B111">
        <v>0.626</v>
      </c>
      <c r="C111">
        <v>51</v>
      </c>
      <c r="D111">
        <v>2</v>
      </c>
      <c r="E111">
        <v>38</v>
      </c>
      <c r="F111">
        <v>8</v>
      </c>
      <c r="G111">
        <v>0</v>
      </c>
      <c r="H111">
        <v>1</v>
      </c>
      <c r="J111">
        <v>67</v>
      </c>
      <c r="K111">
        <v>0.63700000000000001</v>
      </c>
      <c r="L111">
        <v>188</v>
      </c>
      <c r="M111">
        <v>4</v>
      </c>
      <c r="N111">
        <v>30</v>
      </c>
      <c r="O111">
        <v>12</v>
      </c>
      <c r="P111">
        <v>1</v>
      </c>
      <c r="Q111" s="106">
        <v>0</v>
      </c>
      <c r="R111" s="107">
        <v>1</v>
      </c>
      <c r="S111" s="108">
        <f t="shared" si="15"/>
        <v>1</v>
      </c>
      <c r="T111" s="80">
        <f t="shared" si="16"/>
        <v>0</v>
      </c>
      <c r="U111" s="80">
        <f t="shared" si="17"/>
        <v>0.80732829021860009</v>
      </c>
      <c r="V111" s="106">
        <f t="shared" si="18"/>
        <v>0.80732829021860009</v>
      </c>
      <c r="W111" s="108">
        <f t="shared" si="19"/>
        <v>0.19267170978139991</v>
      </c>
      <c r="X111" s="106">
        <f t="shared" si="20"/>
        <v>-1.6467675239844517</v>
      </c>
      <c r="Y111" s="108">
        <f t="shared" si="21"/>
        <v>0</v>
      </c>
      <c r="Z111" s="80">
        <f t="shared" si="22"/>
        <v>4.190175564095906</v>
      </c>
      <c r="AW111">
        <v>0.76541519566746874</v>
      </c>
      <c r="AX111">
        <v>0</v>
      </c>
      <c r="AY111">
        <v>1</v>
      </c>
      <c r="AZ111" s="80">
        <f t="shared" si="26"/>
        <v>45</v>
      </c>
      <c r="BA111" s="80">
        <f t="shared" si="27"/>
        <v>62</v>
      </c>
      <c r="BB111" s="80">
        <f t="shared" si="23"/>
        <v>0.16666666666666663</v>
      </c>
      <c r="BC111" s="80">
        <f t="shared" si="24"/>
        <v>0.35416666666666663</v>
      </c>
      <c r="BD111" s="80">
        <f t="shared" si="25"/>
        <v>0</v>
      </c>
    </row>
    <row r="112" spans="1:56" x14ac:dyDescent="0.45">
      <c r="A112">
        <v>55</v>
      </c>
      <c r="B112">
        <v>1.3839999999999999</v>
      </c>
      <c r="C112">
        <v>33</v>
      </c>
      <c r="D112">
        <v>2</v>
      </c>
      <c r="E112">
        <v>27</v>
      </c>
      <c r="F112">
        <v>10</v>
      </c>
      <c r="G112">
        <v>1</v>
      </c>
      <c r="H112">
        <v>1</v>
      </c>
      <c r="J112">
        <v>67</v>
      </c>
      <c r="K112">
        <v>0.85599999999999998</v>
      </c>
      <c r="L112">
        <v>91</v>
      </c>
      <c r="M112">
        <v>3</v>
      </c>
      <c r="N112">
        <v>33</v>
      </c>
      <c r="O112">
        <v>1</v>
      </c>
      <c r="P112">
        <v>0</v>
      </c>
      <c r="Q112" s="106">
        <v>1</v>
      </c>
      <c r="R112" s="107">
        <v>0</v>
      </c>
      <c r="S112" s="108">
        <f t="shared" si="15"/>
        <v>1</v>
      </c>
      <c r="T112" s="80">
        <f t="shared" si="16"/>
        <v>1</v>
      </c>
      <c r="U112" s="80">
        <f t="shared" si="17"/>
        <v>0.77480988424186104</v>
      </c>
      <c r="V112" s="106">
        <f t="shared" si="18"/>
        <v>0.77480988424186104</v>
      </c>
      <c r="W112" s="108">
        <f t="shared" si="19"/>
        <v>0.22519011575813896</v>
      </c>
      <c r="X112" s="106">
        <f t="shared" si="20"/>
        <v>-0.25513759037803374</v>
      </c>
      <c r="Y112" s="108">
        <f t="shared" si="21"/>
        <v>100</v>
      </c>
      <c r="Z112" s="80">
        <f t="shared" si="22"/>
        <v>0.29063918819064094</v>
      </c>
      <c r="AW112">
        <v>0.76963133946936002</v>
      </c>
      <c r="AX112">
        <v>0</v>
      </c>
      <c r="AY112">
        <v>1</v>
      </c>
      <c r="AZ112" s="80">
        <f t="shared" si="26"/>
        <v>45</v>
      </c>
      <c r="BA112" s="80">
        <f t="shared" si="27"/>
        <v>63</v>
      </c>
      <c r="BB112" s="80">
        <f t="shared" si="23"/>
        <v>0.16666666666666663</v>
      </c>
      <c r="BC112" s="80">
        <f t="shared" si="24"/>
        <v>0.34375</v>
      </c>
      <c r="BD112" s="80">
        <f t="shared" si="25"/>
        <v>0</v>
      </c>
    </row>
    <row r="113" spans="1:56" x14ac:dyDescent="0.45">
      <c r="A113">
        <v>65</v>
      </c>
      <c r="B113">
        <v>0.59</v>
      </c>
      <c r="C113">
        <v>121</v>
      </c>
      <c r="D113">
        <v>3</v>
      </c>
      <c r="E113">
        <v>32</v>
      </c>
      <c r="F113">
        <v>10</v>
      </c>
      <c r="G113">
        <v>0</v>
      </c>
      <c r="H113">
        <v>1</v>
      </c>
      <c r="J113">
        <v>67</v>
      </c>
      <c r="K113">
        <v>1.4610000000000001</v>
      </c>
      <c r="L113">
        <v>180</v>
      </c>
      <c r="M113">
        <v>4</v>
      </c>
      <c r="N113">
        <v>44</v>
      </c>
      <c r="O113">
        <v>10</v>
      </c>
      <c r="P113">
        <v>0</v>
      </c>
      <c r="Q113" s="106">
        <v>0</v>
      </c>
      <c r="R113" s="107">
        <v>1</v>
      </c>
      <c r="S113" s="108">
        <f t="shared" si="15"/>
        <v>1</v>
      </c>
      <c r="T113" s="80">
        <f t="shared" si="16"/>
        <v>0</v>
      </c>
      <c r="U113" s="80">
        <f t="shared" si="17"/>
        <v>0.87042027614662354</v>
      </c>
      <c r="V113" s="106">
        <f t="shared" si="18"/>
        <v>0.87042027614662354</v>
      </c>
      <c r="W113" s="108">
        <f t="shared" si="19"/>
        <v>0.12957972385337646</v>
      </c>
      <c r="X113" s="106">
        <f t="shared" si="20"/>
        <v>-2.0434589590524528</v>
      </c>
      <c r="Y113" s="108">
        <f t="shared" si="21"/>
        <v>0</v>
      </c>
      <c r="Z113" s="80">
        <f t="shared" si="22"/>
        <v>6.7172567610310043</v>
      </c>
      <c r="AW113">
        <v>0.77007011868278497</v>
      </c>
      <c r="AX113">
        <v>0</v>
      </c>
      <c r="AY113">
        <v>1</v>
      </c>
      <c r="AZ113" s="80">
        <f t="shared" si="26"/>
        <v>45</v>
      </c>
      <c r="BA113" s="80">
        <f t="shared" si="27"/>
        <v>64</v>
      </c>
      <c r="BB113" s="80">
        <f t="shared" si="23"/>
        <v>0.16666666666666663</v>
      </c>
      <c r="BC113" s="80">
        <f t="shared" si="24"/>
        <v>0.33333333333333337</v>
      </c>
      <c r="BD113" s="80">
        <f t="shared" si="25"/>
        <v>0</v>
      </c>
    </row>
    <row r="114" spans="1:56" x14ac:dyDescent="0.45">
      <c r="A114">
        <v>39</v>
      </c>
      <c r="B114">
        <v>7.1999999999999995E-2</v>
      </c>
      <c r="C114">
        <v>116</v>
      </c>
      <c r="D114">
        <v>7</v>
      </c>
      <c r="E114">
        <v>44</v>
      </c>
      <c r="F114">
        <v>16</v>
      </c>
      <c r="G114">
        <v>1</v>
      </c>
      <c r="H114">
        <v>1</v>
      </c>
      <c r="J114">
        <v>68</v>
      </c>
      <c r="K114">
        <v>2.3519999999999999</v>
      </c>
      <c r="L114">
        <v>209</v>
      </c>
      <c r="M114">
        <v>0</v>
      </c>
      <c r="N114">
        <v>30</v>
      </c>
      <c r="O114">
        <v>12</v>
      </c>
      <c r="P114">
        <v>1</v>
      </c>
      <c r="Q114" s="106">
        <v>1</v>
      </c>
      <c r="R114" s="107">
        <v>0</v>
      </c>
      <c r="S114" s="108">
        <f t="shared" si="15"/>
        <v>1</v>
      </c>
      <c r="T114" s="80">
        <f t="shared" si="16"/>
        <v>1</v>
      </c>
      <c r="U114" s="80">
        <f t="shared" si="17"/>
        <v>0.75835122351777806</v>
      </c>
      <c r="V114" s="106">
        <f t="shared" si="18"/>
        <v>0.75835122351777806</v>
      </c>
      <c r="W114" s="108">
        <f t="shared" si="19"/>
        <v>0.24164877648222194</v>
      </c>
      <c r="X114" s="106">
        <f t="shared" si="20"/>
        <v>-0.27660864509145483</v>
      </c>
      <c r="Y114" s="108">
        <f t="shared" si="21"/>
        <v>100</v>
      </c>
      <c r="Z114" s="80">
        <f t="shared" si="22"/>
        <v>0.31865020980816938</v>
      </c>
      <c r="AW114">
        <v>0.77015337622762714</v>
      </c>
      <c r="AX114">
        <v>0</v>
      </c>
      <c r="AY114">
        <v>1</v>
      </c>
      <c r="AZ114" s="80">
        <f t="shared" si="26"/>
        <v>45</v>
      </c>
      <c r="BA114" s="80">
        <f t="shared" si="27"/>
        <v>65</v>
      </c>
      <c r="BB114" s="80">
        <f t="shared" si="23"/>
        <v>0.16666666666666663</v>
      </c>
      <c r="BC114" s="80">
        <f t="shared" si="24"/>
        <v>0.32291666666666663</v>
      </c>
      <c r="BD114" s="80">
        <f t="shared" si="25"/>
        <v>0</v>
      </c>
    </row>
    <row r="115" spans="1:56" x14ac:dyDescent="0.45">
      <c r="A115">
        <v>42</v>
      </c>
      <c r="B115">
        <v>1.2829999999999999</v>
      </c>
      <c r="C115">
        <v>68</v>
      </c>
      <c r="D115">
        <v>4</v>
      </c>
      <c r="E115">
        <v>37</v>
      </c>
      <c r="F115">
        <v>6</v>
      </c>
      <c r="G115">
        <v>0</v>
      </c>
      <c r="H115">
        <v>1</v>
      </c>
      <c r="J115">
        <v>69</v>
      </c>
      <c r="K115">
        <v>9.0999999999999998E-2</v>
      </c>
      <c r="L115">
        <v>213</v>
      </c>
      <c r="M115">
        <v>3</v>
      </c>
      <c r="N115">
        <v>33</v>
      </c>
      <c r="O115">
        <v>16</v>
      </c>
      <c r="P115">
        <v>1</v>
      </c>
      <c r="Q115" s="106">
        <v>1</v>
      </c>
      <c r="R115" s="107">
        <v>0</v>
      </c>
      <c r="S115" s="108">
        <f t="shared" si="15"/>
        <v>1</v>
      </c>
      <c r="T115" s="80">
        <f t="shared" si="16"/>
        <v>1</v>
      </c>
      <c r="U115" s="80">
        <f t="shared" si="17"/>
        <v>0.72555975602342793</v>
      </c>
      <c r="V115" s="106">
        <f t="shared" si="18"/>
        <v>0.72555975602342793</v>
      </c>
      <c r="W115" s="108">
        <f t="shared" si="19"/>
        <v>0.27444024397657207</v>
      </c>
      <c r="X115" s="106">
        <f t="shared" si="20"/>
        <v>-0.32081184475210306</v>
      </c>
      <c r="Y115" s="108">
        <f t="shared" si="21"/>
        <v>100</v>
      </c>
      <c r="Z115" s="80">
        <f t="shared" si="22"/>
        <v>0.37824623223412429</v>
      </c>
      <c r="AW115">
        <v>0.77183045130689221</v>
      </c>
      <c r="AX115">
        <v>0</v>
      </c>
      <c r="AY115">
        <v>1</v>
      </c>
      <c r="AZ115" s="80">
        <f t="shared" si="26"/>
        <v>45</v>
      </c>
      <c r="BA115" s="80">
        <f t="shared" si="27"/>
        <v>66</v>
      </c>
      <c r="BB115" s="80">
        <f t="shared" si="23"/>
        <v>0.16666666666666663</v>
      </c>
      <c r="BC115" s="80">
        <f t="shared" si="24"/>
        <v>0.3125</v>
      </c>
      <c r="BD115" s="80">
        <f t="shared" si="25"/>
        <v>0</v>
      </c>
    </row>
    <row r="116" spans="1:56" x14ac:dyDescent="0.45">
      <c r="A116">
        <v>89</v>
      </c>
      <c r="B116">
        <v>7.4999999999999997E-2</v>
      </c>
      <c r="C116">
        <v>296</v>
      </c>
      <c r="D116">
        <v>0</v>
      </c>
      <c r="E116">
        <v>37</v>
      </c>
      <c r="F116">
        <v>13</v>
      </c>
      <c r="G116">
        <v>1</v>
      </c>
      <c r="H116">
        <v>1</v>
      </c>
      <c r="J116">
        <v>70</v>
      </c>
      <c r="K116">
        <v>4.8000000000000001E-2</v>
      </c>
      <c r="L116">
        <v>197</v>
      </c>
      <c r="M116">
        <v>4</v>
      </c>
      <c r="N116">
        <v>35</v>
      </c>
      <c r="O116">
        <v>11</v>
      </c>
      <c r="P116">
        <v>0</v>
      </c>
      <c r="Q116" s="106">
        <v>1</v>
      </c>
      <c r="R116" s="107">
        <v>0</v>
      </c>
      <c r="S116" s="108">
        <f t="shared" si="15"/>
        <v>1</v>
      </c>
      <c r="T116" s="80">
        <f t="shared" si="16"/>
        <v>1</v>
      </c>
      <c r="U116" s="80">
        <f t="shared" si="17"/>
        <v>0.89058490155406478</v>
      </c>
      <c r="V116" s="106">
        <f t="shared" si="18"/>
        <v>0.89058490155406478</v>
      </c>
      <c r="W116" s="108">
        <f t="shared" si="19"/>
        <v>0.10941509844593522</v>
      </c>
      <c r="X116" s="106">
        <f t="shared" si="20"/>
        <v>-0.11587683935516779</v>
      </c>
      <c r="Y116" s="108">
        <f t="shared" si="21"/>
        <v>100</v>
      </c>
      <c r="Z116" s="80">
        <f t="shared" si="22"/>
        <v>0.12285757175425566</v>
      </c>
      <c r="AW116">
        <v>0.77357601150995547</v>
      </c>
      <c r="AX116">
        <v>0</v>
      </c>
      <c r="AY116">
        <v>1</v>
      </c>
      <c r="AZ116" s="80">
        <f t="shared" si="26"/>
        <v>45</v>
      </c>
      <c r="BA116" s="80">
        <f t="shared" si="27"/>
        <v>67</v>
      </c>
      <c r="BB116" s="80">
        <f t="shared" si="23"/>
        <v>0.16666666666666663</v>
      </c>
      <c r="BC116" s="80">
        <f t="shared" si="24"/>
        <v>0.30208333333333337</v>
      </c>
      <c r="BD116" s="80">
        <f t="shared" si="25"/>
        <v>0</v>
      </c>
    </row>
    <row r="117" spans="1:56" x14ac:dyDescent="0.45">
      <c r="A117">
        <v>65</v>
      </c>
      <c r="B117">
        <v>0.89900000000000002</v>
      </c>
      <c r="C117">
        <v>165</v>
      </c>
      <c r="D117">
        <v>1</v>
      </c>
      <c r="E117">
        <v>60</v>
      </c>
      <c r="F117">
        <v>9</v>
      </c>
      <c r="G117">
        <v>0</v>
      </c>
      <c r="H117">
        <v>0</v>
      </c>
      <c r="J117">
        <v>70</v>
      </c>
      <c r="K117">
        <v>0.29099999999999998</v>
      </c>
      <c r="L117">
        <v>182</v>
      </c>
      <c r="M117">
        <v>3</v>
      </c>
      <c r="N117">
        <v>31</v>
      </c>
      <c r="O117">
        <v>6</v>
      </c>
      <c r="P117">
        <v>1</v>
      </c>
      <c r="Q117" s="106">
        <v>1</v>
      </c>
      <c r="R117" s="107">
        <v>0</v>
      </c>
      <c r="S117" s="108">
        <f t="shared" si="15"/>
        <v>1</v>
      </c>
      <c r="T117" s="80">
        <f t="shared" si="16"/>
        <v>1</v>
      </c>
      <c r="U117" s="80">
        <f t="shared" si="17"/>
        <v>0.54812156156055658</v>
      </c>
      <c r="V117" s="106">
        <f t="shared" si="18"/>
        <v>0.54812156156055658</v>
      </c>
      <c r="W117" s="108">
        <f t="shared" si="19"/>
        <v>0.45187843843944342</v>
      </c>
      <c r="X117" s="106">
        <f t="shared" si="20"/>
        <v>-0.60125818896899086</v>
      </c>
      <c r="Y117" s="108">
        <f t="shared" si="21"/>
        <v>100</v>
      </c>
      <c r="Z117" s="80">
        <f t="shared" si="22"/>
        <v>0.82441281301341363</v>
      </c>
      <c r="AW117">
        <v>0.77480988424186104</v>
      </c>
      <c r="AX117">
        <v>0</v>
      </c>
      <c r="AY117">
        <v>1</v>
      </c>
      <c r="AZ117" s="80">
        <f t="shared" si="26"/>
        <v>45</v>
      </c>
      <c r="BA117" s="80">
        <f t="shared" si="27"/>
        <v>68</v>
      </c>
      <c r="BB117" s="80">
        <f t="shared" si="23"/>
        <v>0.16666666666666663</v>
      </c>
      <c r="BC117" s="80">
        <f t="shared" si="24"/>
        <v>0.29166666666666663</v>
      </c>
      <c r="BD117" s="80">
        <f t="shared" si="25"/>
        <v>0</v>
      </c>
    </row>
    <row r="118" spans="1:56" x14ac:dyDescent="0.45">
      <c r="A118">
        <v>49</v>
      </c>
      <c r="B118">
        <v>1.248</v>
      </c>
      <c r="C118">
        <v>92</v>
      </c>
      <c r="D118">
        <v>2</v>
      </c>
      <c r="E118">
        <v>53</v>
      </c>
      <c r="F118">
        <v>12</v>
      </c>
      <c r="G118">
        <v>0</v>
      </c>
      <c r="H118">
        <v>0</v>
      </c>
      <c r="J118">
        <v>70</v>
      </c>
      <c r="K118">
        <v>0.40799999999999997</v>
      </c>
      <c r="L118">
        <v>175</v>
      </c>
      <c r="M118">
        <v>2</v>
      </c>
      <c r="N118">
        <v>42</v>
      </c>
      <c r="O118">
        <v>7</v>
      </c>
      <c r="P118">
        <v>0</v>
      </c>
      <c r="Q118" s="106">
        <v>0</v>
      </c>
      <c r="R118" s="107">
        <v>1</v>
      </c>
      <c r="S118" s="108">
        <f t="shared" si="15"/>
        <v>1</v>
      </c>
      <c r="T118" s="80">
        <f t="shared" si="16"/>
        <v>0</v>
      </c>
      <c r="U118" s="80">
        <f t="shared" si="17"/>
        <v>0.62245173206160542</v>
      </c>
      <c r="V118" s="106">
        <f t="shared" si="18"/>
        <v>0.62245173206160542</v>
      </c>
      <c r="W118" s="108">
        <f t="shared" si="19"/>
        <v>0.37754826793839458</v>
      </c>
      <c r="X118" s="106">
        <f t="shared" si="20"/>
        <v>-0.97405685637825534</v>
      </c>
      <c r="Y118" s="108">
        <f t="shared" si="21"/>
        <v>0</v>
      </c>
      <c r="Z118" s="80">
        <f t="shared" si="22"/>
        <v>1.6486679582997645</v>
      </c>
      <c r="AW118">
        <v>0.77857913203603835</v>
      </c>
      <c r="AX118">
        <v>0</v>
      </c>
      <c r="AY118">
        <v>1</v>
      </c>
      <c r="AZ118" s="80">
        <f t="shared" si="26"/>
        <v>45</v>
      </c>
      <c r="BA118" s="80">
        <f t="shared" si="27"/>
        <v>69</v>
      </c>
      <c r="BB118" s="80">
        <f t="shared" si="23"/>
        <v>0.16666666666666663</v>
      </c>
      <c r="BC118" s="80">
        <f t="shared" si="24"/>
        <v>0.28125</v>
      </c>
      <c r="BD118" s="80">
        <f t="shared" si="25"/>
        <v>5.2083333333333252E-3</v>
      </c>
    </row>
    <row r="119" spans="1:56" x14ac:dyDescent="0.45">
      <c r="A119">
        <v>51</v>
      </c>
      <c r="B119">
        <v>0.23100000000000001</v>
      </c>
      <c r="C119">
        <v>109</v>
      </c>
      <c r="D119">
        <v>5</v>
      </c>
      <c r="E119">
        <v>41</v>
      </c>
      <c r="F119">
        <v>7</v>
      </c>
      <c r="G119">
        <v>1</v>
      </c>
      <c r="H119">
        <v>1</v>
      </c>
      <c r="J119">
        <v>70</v>
      </c>
      <c r="K119">
        <v>0.82799999999999996</v>
      </c>
      <c r="L119">
        <v>213</v>
      </c>
      <c r="M119">
        <v>3</v>
      </c>
      <c r="N119">
        <v>37</v>
      </c>
      <c r="O119">
        <v>15</v>
      </c>
      <c r="P119">
        <v>1</v>
      </c>
      <c r="Q119" s="106">
        <v>1</v>
      </c>
      <c r="R119" s="107">
        <v>0</v>
      </c>
      <c r="S119" s="108">
        <f t="shared" si="15"/>
        <v>1</v>
      </c>
      <c r="T119" s="80">
        <f t="shared" si="16"/>
        <v>1</v>
      </c>
      <c r="U119" s="80">
        <f t="shared" si="17"/>
        <v>0.72653594872911387</v>
      </c>
      <c r="V119" s="106">
        <f t="shared" si="18"/>
        <v>0.72653594872911387</v>
      </c>
      <c r="W119" s="108">
        <f t="shared" si="19"/>
        <v>0.27346405127088613</v>
      </c>
      <c r="X119" s="106">
        <f t="shared" si="20"/>
        <v>-0.31946731511875842</v>
      </c>
      <c r="Y119" s="108">
        <f t="shared" si="21"/>
        <v>100</v>
      </c>
      <c r="Z119" s="80">
        <f t="shared" si="22"/>
        <v>0.37639438454386259</v>
      </c>
      <c r="AW119">
        <v>0.78222871509377012</v>
      </c>
      <c r="AX119">
        <v>1</v>
      </c>
      <c r="AY119">
        <v>0</v>
      </c>
      <c r="AZ119" s="80">
        <f t="shared" si="26"/>
        <v>46</v>
      </c>
      <c r="BA119" s="80">
        <f t="shared" si="27"/>
        <v>69</v>
      </c>
      <c r="BB119" s="80">
        <f t="shared" si="23"/>
        <v>0.14814814814814814</v>
      </c>
      <c r="BC119" s="80">
        <f t="shared" si="24"/>
        <v>0.28125</v>
      </c>
      <c r="BD119" s="80">
        <f t="shared" si="25"/>
        <v>5.2083333333333252E-3</v>
      </c>
    </row>
    <row r="120" spans="1:56" x14ac:dyDescent="0.45">
      <c r="A120">
        <v>53</v>
      </c>
      <c r="B120">
        <v>1.512</v>
      </c>
      <c r="C120">
        <v>125</v>
      </c>
      <c r="D120">
        <v>2</v>
      </c>
      <c r="E120">
        <v>39</v>
      </c>
      <c r="F120">
        <v>13</v>
      </c>
      <c r="G120">
        <v>0</v>
      </c>
      <c r="H120">
        <v>1</v>
      </c>
      <c r="J120">
        <v>70</v>
      </c>
      <c r="K120">
        <v>1.4159999999999999</v>
      </c>
      <c r="L120">
        <v>209</v>
      </c>
      <c r="M120">
        <v>2</v>
      </c>
      <c r="N120">
        <v>45</v>
      </c>
      <c r="O120">
        <v>6</v>
      </c>
      <c r="P120">
        <v>0</v>
      </c>
      <c r="Q120" s="106">
        <v>1</v>
      </c>
      <c r="R120" s="107">
        <v>0</v>
      </c>
      <c r="S120" s="108">
        <f t="shared" si="15"/>
        <v>1</v>
      </c>
      <c r="T120" s="80">
        <f t="shared" si="16"/>
        <v>1</v>
      </c>
      <c r="U120" s="80">
        <f t="shared" si="17"/>
        <v>0.67222080502975956</v>
      </c>
      <c r="V120" s="106">
        <f t="shared" si="18"/>
        <v>0.67222080502975956</v>
      </c>
      <c r="W120" s="108">
        <f t="shared" si="19"/>
        <v>0.32777919497024044</v>
      </c>
      <c r="X120" s="106">
        <f t="shared" si="20"/>
        <v>-0.397168413515884</v>
      </c>
      <c r="Y120" s="108">
        <f t="shared" si="21"/>
        <v>100</v>
      </c>
      <c r="Z120" s="80">
        <f t="shared" si="22"/>
        <v>0.48760644198706327</v>
      </c>
      <c r="AW120">
        <v>0.78617776108410886</v>
      </c>
      <c r="AX120">
        <v>1</v>
      </c>
      <c r="AY120">
        <v>0</v>
      </c>
      <c r="AZ120" s="80">
        <f t="shared" si="26"/>
        <v>47</v>
      </c>
      <c r="BA120" s="80">
        <f t="shared" si="27"/>
        <v>69</v>
      </c>
      <c r="BB120" s="80">
        <f t="shared" si="23"/>
        <v>0.12962962962962965</v>
      </c>
      <c r="BC120" s="80">
        <f t="shared" si="24"/>
        <v>0.28125</v>
      </c>
      <c r="BD120" s="80">
        <f t="shared" si="25"/>
        <v>0</v>
      </c>
    </row>
    <row r="121" spans="1:56" x14ac:dyDescent="0.45">
      <c r="A121">
        <v>96</v>
      </c>
      <c r="B121">
        <v>0.83099999999999996</v>
      </c>
      <c r="C121">
        <v>199</v>
      </c>
      <c r="D121">
        <v>3</v>
      </c>
      <c r="E121">
        <v>44</v>
      </c>
      <c r="F121">
        <v>10</v>
      </c>
      <c r="G121">
        <v>0</v>
      </c>
      <c r="H121">
        <v>1</v>
      </c>
      <c r="J121">
        <v>71</v>
      </c>
      <c r="K121">
        <v>0.121</v>
      </c>
      <c r="L121">
        <v>116</v>
      </c>
      <c r="M121">
        <v>0</v>
      </c>
      <c r="N121">
        <v>34</v>
      </c>
      <c r="O121">
        <v>8</v>
      </c>
      <c r="P121">
        <v>1</v>
      </c>
      <c r="Q121" s="106">
        <v>0</v>
      </c>
      <c r="R121" s="107">
        <v>1</v>
      </c>
      <c r="S121" s="108">
        <f t="shared" si="15"/>
        <v>1</v>
      </c>
      <c r="T121" s="80">
        <f t="shared" si="16"/>
        <v>0</v>
      </c>
      <c r="U121" s="80">
        <f t="shared" si="17"/>
        <v>0.27780248407489744</v>
      </c>
      <c r="V121" s="106">
        <f t="shared" si="18"/>
        <v>0.27780248407489744</v>
      </c>
      <c r="W121" s="108">
        <f t="shared" si="19"/>
        <v>0.72219751592510262</v>
      </c>
      <c r="X121" s="106">
        <f t="shared" si="20"/>
        <v>-0.32545660973884821</v>
      </c>
      <c r="Y121" s="108">
        <f t="shared" si="21"/>
        <v>100</v>
      </c>
      <c r="Z121" s="80">
        <f t="shared" si="22"/>
        <v>0.38466275215450568</v>
      </c>
      <c r="AW121">
        <v>0.78678615537556051</v>
      </c>
      <c r="AX121">
        <v>0</v>
      </c>
      <c r="AY121">
        <v>1</v>
      </c>
      <c r="AZ121" s="80">
        <f t="shared" si="26"/>
        <v>47</v>
      </c>
      <c r="BA121" s="80">
        <f t="shared" si="27"/>
        <v>70</v>
      </c>
      <c r="BB121" s="80">
        <f t="shared" si="23"/>
        <v>0.12962962962962965</v>
      </c>
      <c r="BC121" s="80">
        <f t="shared" si="24"/>
        <v>0.27083333333333337</v>
      </c>
      <c r="BD121" s="80">
        <f t="shared" si="25"/>
        <v>0</v>
      </c>
    </row>
    <row r="122" spans="1:56" x14ac:dyDescent="0.45">
      <c r="A122">
        <v>56</v>
      </c>
      <c r="B122">
        <v>0.123</v>
      </c>
      <c r="C122">
        <v>113</v>
      </c>
      <c r="D122">
        <v>3</v>
      </c>
      <c r="E122">
        <v>45</v>
      </c>
      <c r="F122">
        <v>6</v>
      </c>
      <c r="G122">
        <v>0</v>
      </c>
      <c r="H122">
        <v>0</v>
      </c>
      <c r="J122">
        <v>71</v>
      </c>
      <c r="K122">
        <v>1.28</v>
      </c>
      <c r="L122">
        <v>141</v>
      </c>
      <c r="M122">
        <v>2</v>
      </c>
      <c r="N122">
        <v>28</v>
      </c>
      <c r="O122">
        <v>9</v>
      </c>
      <c r="P122">
        <v>1</v>
      </c>
      <c r="Q122" s="106">
        <v>0</v>
      </c>
      <c r="R122" s="107">
        <v>1</v>
      </c>
      <c r="S122" s="108">
        <f t="shared" si="15"/>
        <v>1</v>
      </c>
      <c r="T122" s="80">
        <f t="shared" si="16"/>
        <v>0</v>
      </c>
      <c r="U122" s="80">
        <f t="shared" si="17"/>
        <v>0.76139001573305176</v>
      </c>
      <c r="V122" s="106">
        <f t="shared" si="18"/>
        <v>0.76139001573305176</v>
      </c>
      <c r="W122" s="108">
        <f t="shared" si="19"/>
        <v>0.23860998426694824</v>
      </c>
      <c r="X122" s="106">
        <f t="shared" si="20"/>
        <v>-1.4329249249844689</v>
      </c>
      <c r="Y122" s="108">
        <f t="shared" si="21"/>
        <v>0</v>
      </c>
      <c r="Z122" s="80">
        <f t="shared" si="22"/>
        <v>3.1909394658072485</v>
      </c>
      <c r="AW122">
        <v>0.80107365942495645</v>
      </c>
      <c r="AX122">
        <v>0</v>
      </c>
      <c r="AY122">
        <v>1</v>
      </c>
      <c r="AZ122" s="80">
        <f t="shared" si="26"/>
        <v>47</v>
      </c>
      <c r="BA122" s="80">
        <f t="shared" si="27"/>
        <v>71</v>
      </c>
      <c r="BB122" s="80">
        <f t="shared" si="23"/>
        <v>0.12962962962962965</v>
      </c>
      <c r="BC122" s="80">
        <f t="shared" si="24"/>
        <v>0.26041666666666663</v>
      </c>
      <c r="BD122" s="80">
        <f t="shared" si="25"/>
        <v>4.8225308641975228E-3</v>
      </c>
    </row>
    <row r="123" spans="1:56" x14ac:dyDescent="0.45">
      <c r="A123">
        <v>79</v>
      </c>
      <c r="B123">
        <v>0.13100000000000001</v>
      </c>
      <c r="C123">
        <v>284</v>
      </c>
      <c r="D123">
        <v>4</v>
      </c>
      <c r="E123">
        <v>38</v>
      </c>
      <c r="F123">
        <v>15</v>
      </c>
      <c r="G123">
        <v>1</v>
      </c>
      <c r="H123">
        <v>0</v>
      </c>
      <c r="J123">
        <v>72</v>
      </c>
      <c r="K123">
        <v>1.496</v>
      </c>
      <c r="L123">
        <v>139</v>
      </c>
      <c r="M123">
        <v>2</v>
      </c>
      <c r="N123">
        <v>36</v>
      </c>
      <c r="O123">
        <v>6</v>
      </c>
      <c r="P123">
        <v>0</v>
      </c>
      <c r="Q123" s="106">
        <v>1</v>
      </c>
      <c r="R123" s="107">
        <v>0</v>
      </c>
      <c r="S123" s="108">
        <f t="shared" si="15"/>
        <v>1</v>
      </c>
      <c r="T123" s="80">
        <f t="shared" si="16"/>
        <v>1</v>
      </c>
      <c r="U123" s="80">
        <f t="shared" si="17"/>
        <v>0.8512494513246095</v>
      </c>
      <c r="V123" s="106">
        <f t="shared" si="18"/>
        <v>0.8512494513246095</v>
      </c>
      <c r="W123" s="108">
        <f t="shared" si="19"/>
        <v>0.1487505486753905</v>
      </c>
      <c r="X123" s="106">
        <f t="shared" si="20"/>
        <v>-0.16105006607121061</v>
      </c>
      <c r="Y123" s="108">
        <f t="shared" si="21"/>
        <v>100</v>
      </c>
      <c r="Z123" s="80">
        <f t="shared" si="22"/>
        <v>0.17474378214743425</v>
      </c>
      <c r="AW123">
        <v>0.80732829021860009</v>
      </c>
      <c r="AX123">
        <v>1</v>
      </c>
      <c r="AY123">
        <v>0</v>
      </c>
      <c r="AZ123" s="80">
        <f t="shared" si="26"/>
        <v>48</v>
      </c>
      <c r="BA123" s="80">
        <f t="shared" si="27"/>
        <v>71</v>
      </c>
      <c r="BB123" s="80">
        <f t="shared" si="23"/>
        <v>0.11111111111111116</v>
      </c>
      <c r="BC123" s="80">
        <f t="shared" si="24"/>
        <v>0.26041666666666663</v>
      </c>
      <c r="BD123" s="80">
        <f t="shared" si="25"/>
        <v>4.8225308641975514E-3</v>
      </c>
    </row>
    <row r="124" spans="1:56" x14ac:dyDescent="0.45">
      <c r="A124">
        <v>64</v>
      </c>
      <c r="B124">
        <v>1.5389999999999999</v>
      </c>
      <c r="C124">
        <v>115</v>
      </c>
      <c r="D124">
        <v>4</v>
      </c>
      <c r="E124">
        <v>36</v>
      </c>
      <c r="F124">
        <v>8</v>
      </c>
      <c r="G124">
        <v>1</v>
      </c>
      <c r="H124">
        <v>1</v>
      </c>
      <c r="J124">
        <v>73</v>
      </c>
      <c r="K124">
        <v>1.8360000000000001</v>
      </c>
      <c r="L124">
        <v>169</v>
      </c>
      <c r="M124">
        <v>0</v>
      </c>
      <c r="N124">
        <v>36</v>
      </c>
      <c r="O124">
        <v>7</v>
      </c>
      <c r="P124">
        <v>1</v>
      </c>
      <c r="Q124" s="106">
        <v>0</v>
      </c>
      <c r="R124" s="107">
        <v>1</v>
      </c>
      <c r="S124" s="108">
        <f t="shared" si="15"/>
        <v>1</v>
      </c>
      <c r="T124" s="80">
        <f t="shared" si="16"/>
        <v>0</v>
      </c>
      <c r="U124" s="80">
        <f t="shared" si="17"/>
        <v>0.46848841180667744</v>
      </c>
      <c r="V124" s="106">
        <f t="shared" si="18"/>
        <v>0.46848841180667744</v>
      </c>
      <c r="W124" s="108">
        <f t="shared" si="19"/>
        <v>0.53151158819332256</v>
      </c>
      <c r="X124" s="106">
        <f t="shared" si="20"/>
        <v>-0.63203027862817429</v>
      </c>
      <c r="Y124" s="108">
        <f t="shared" si="21"/>
        <v>100</v>
      </c>
      <c r="Z124" s="80">
        <f t="shared" si="22"/>
        <v>0.88142652430049706</v>
      </c>
      <c r="AW124">
        <v>0.80805167611000561</v>
      </c>
      <c r="AX124">
        <v>1</v>
      </c>
      <c r="AY124">
        <v>0</v>
      </c>
      <c r="AZ124" s="80">
        <f t="shared" si="26"/>
        <v>49</v>
      </c>
      <c r="BA124" s="80">
        <f t="shared" si="27"/>
        <v>71</v>
      </c>
      <c r="BB124" s="80">
        <f t="shared" si="23"/>
        <v>9.259259259259256E-2</v>
      </c>
      <c r="BC124" s="80">
        <f t="shared" si="24"/>
        <v>0.26041666666666663</v>
      </c>
      <c r="BD124" s="80">
        <f t="shared" si="25"/>
        <v>4.8225308641975228E-3</v>
      </c>
    </row>
    <row r="125" spans="1:56" x14ac:dyDescent="0.45">
      <c r="A125">
        <v>67</v>
      </c>
      <c r="B125">
        <v>0.63700000000000001</v>
      </c>
      <c r="C125">
        <v>188</v>
      </c>
      <c r="D125">
        <v>4</v>
      </c>
      <c r="E125">
        <v>30</v>
      </c>
      <c r="F125">
        <v>12</v>
      </c>
      <c r="G125">
        <v>1</v>
      </c>
      <c r="H125">
        <v>0</v>
      </c>
      <c r="J125">
        <v>74</v>
      </c>
      <c r="K125">
        <v>4.3999999999999997E-2</v>
      </c>
      <c r="L125">
        <v>175</v>
      </c>
      <c r="M125">
        <v>3</v>
      </c>
      <c r="N125">
        <v>39</v>
      </c>
      <c r="O125">
        <v>7</v>
      </c>
      <c r="P125">
        <v>0</v>
      </c>
      <c r="Q125" s="106">
        <v>1</v>
      </c>
      <c r="R125" s="107">
        <v>0</v>
      </c>
      <c r="S125" s="108">
        <f t="shared" si="15"/>
        <v>1</v>
      </c>
      <c r="T125" s="80">
        <f t="shared" si="16"/>
        <v>1</v>
      </c>
      <c r="U125" s="80">
        <f t="shared" si="17"/>
        <v>0.74289575853186907</v>
      </c>
      <c r="V125" s="106">
        <f t="shared" si="18"/>
        <v>0.74289575853186907</v>
      </c>
      <c r="W125" s="108">
        <f t="shared" si="19"/>
        <v>0.25710424146813093</v>
      </c>
      <c r="X125" s="106">
        <f t="shared" si="20"/>
        <v>-0.29719954217992767</v>
      </c>
      <c r="Y125" s="108">
        <f t="shared" si="21"/>
        <v>100</v>
      </c>
      <c r="Z125" s="80">
        <f t="shared" si="22"/>
        <v>0.3460838731617305</v>
      </c>
      <c r="AW125">
        <v>0.81442169914268492</v>
      </c>
      <c r="AX125">
        <v>1</v>
      </c>
      <c r="AY125">
        <v>0</v>
      </c>
      <c r="AZ125" s="80">
        <f t="shared" si="26"/>
        <v>50</v>
      </c>
      <c r="BA125" s="80">
        <f t="shared" si="27"/>
        <v>71</v>
      </c>
      <c r="BB125" s="80">
        <f t="shared" si="23"/>
        <v>7.407407407407407E-2</v>
      </c>
      <c r="BC125" s="80">
        <f t="shared" si="24"/>
        <v>0.26041666666666663</v>
      </c>
      <c r="BD125" s="80">
        <f t="shared" si="25"/>
        <v>0</v>
      </c>
    </row>
    <row r="126" spans="1:56" x14ac:dyDescent="0.45">
      <c r="A126">
        <v>65</v>
      </c>
      <c r="B126">
        <v>0.27500000000000002</v>
      </c>
      <c r="C126">
        <v>139</v>
      </c>
      <c r="D126">
        <v>1</v>
      </c>
      <c r="E126">
        <v>34</v>
      </c>
      <c r="F126">
        <v>11</v>
      </c>
      <c r="G126">
        <v>1</v>
      </c>
      <c r="H126">
        <v>0</v>
      </c>
      <c r="J126">
        <v>74</v>
      </c>
      <c r="K126">
        <v>0.248</v>
      </c>
      <c r="L126">
        <v>301</v>
      </c>
      <c r="M126">
        <v>1</v>
      </c>
      <c r="N126">
        <v>39</v>
      </c>
      <c r="O126">
        <v>21</v>
      </c>
      <c r="P126">
        <v>1</v>
      </c>
      <c r="Q126" s="106">
        <v>1</v>
      </c>
      <c r="R126" s="107">
        <v>0</v>
      </c>
      <c r="S126" s="108">
        <f t="shared" si="15"/>
        <v>1</v>
      </c>
      <c r="T126" s="80">
        <f t="shared" si="16"/>
        <v>1</v>
      </c>
      <c r="U126" s="80">
        <f t="shared" si="17"/>
        <v>0.62633392665985343</v>
      </c>
      <c r="V126" s="106">
        <f t="shared" si="18"/>
        <v>0.62633392665985343</v>
      </c>
      <c r="W126" s="108">
        <f t="shared" si="19"/>
        <v>0.37366607334014657</v>
      </c>
      <c r="X126" s="106">
        <f t="shared" si="20"/>
        <v>-0.46787162093570789</v>
      </c>
      <c r="Y126" s="108">
        <f t="shared" si="21"/>
        <v>100</v>
      </c>
      <c r="Z126" s="80">
        <f t="shared" si="22"/>
        <v>0.5965924204886246</v>
      </c>
      <c r="AW126">
        <v>0.81783772301489832</v>
      </c>
      <c r="AX126">
        <v>0</v>
      </c>
      <c r="AY126">
        <v>1</v>
      </c>
      <c r="AZ126" s="80">
        <f t="shared" si="26"/>
        <v>50</v>
      </c>
      <c r="BA126" s="80">
        <f t="shared" si="27"/>
        <v>72</v>
      </c>
      <c r="BB126" s="80">
        <f t="shared" si="23"/>
        <v>7.407407407407407E-2</v>
      </c>
      <c r="BC126" s="80">
        <f t="shared" si="24"/>
        <v>0.25</v>
      </c>
      <c r="BD126" s="80">
        <f t="shared" si="25"/>
        <v>0</v>
      </c>
    </row>
    <row r="127" spans="1:56" x14ac:dyDescent="0.45">
      <c r="A127">
        <v>89</v>
      </c>
      <c r="B127">
        <v>0.71099999999999997</v>
      </c>
      <c r="C127">
        <v>232</v>
      </c>
      <c r="D127">
        <v>4</v>
      </c>
      <c r="E127">
        <v>47</v>
      </c>
      <c r="F127">
        <v>13</v>
      </c>
      <c r="G127">
        <v>1</v>
      </c>
      <c r="H127">
        <v>0</v>
      </c>
      <c r="J127">
        <v>74</v>
      </c>
      <c r="K127">
        <v>1.927</v>
      </c>
      <c r="L127">
        <v>249</v>
      </c>
      <c r="M127">
        <v>2</v>
      </c>
      <c r="N127">
        <v>29</v>
      </c>
      <c r="O127">
        <v>7</v>
      </c>
      <c r="P127">
        <v>0</v>
      </c>
      <c r="Q127" s="106">
        <v>1</v>
      </c>
      <c r="R127" s="107">
        <v>0</v>
      </c>
      <c r="S127" s="108">
        <f t="shared" si="15"/>
        <v>1</v>
      </c>
      <c r="T127" s="80">
        <f t="shared" si="16"/>
        <v>1</v>
      </c>
      <c r="U127" s="80">
        <f t="shared" si="17"/>
        <v>0.94422337246795207</v>
      </c>
      <c r="V127" s="106">
        <f t="shared" si="18"/>
        <v>0.94422337246795207</v>
      </c>
      <c r="W127" s="108">
        <f t="shared" si="19"/>
        <v>5.5776627532047929E-2</v>
      </c>
      <c r="X127" s="106">
        <f t="shared" si="20"/>
        <v>-5.739251745046433E-2</v>
      </c>
      <c r="Y127" s="108">
        <f t="shared" si="21"/>
        <v>100</v>
      </c>
      <c r="Z127" s="80">
        <f t="shared" si="22"/>
        <v>5.9071432839310538E-2</v>
      </c>
      <c r="AW127">
        <v>0.821792368287391</v>
      </c>
      <c r="AX127">
        <v>0</v>
      </c>
      <c r="AY127">
        <v>1</v>
      </c>
      <c r="AZ127" s="80">
        <f t="shared" si="26"/>
        <v>50</v>
      </c>
      <c r="BA127" s="80">
        <f t="shared" si="27"/>
        <v>73</v>
      </c>
      <c r="BB127" s="80">
        <f t="shared" si="23"/>
        <v>7.407407407407407E-2</v>
      </c>
      <c r="BC127" s="80">
        <f t="shared" si="24"/>
        <v>0.23958333333333337</v>
      </c>
      <c r="BD127" s="80">
        <f t="shared" si="25"/>
        <v>0</v>
      </c>
    </row>
    <row r="128" spans="1:56" x14ac:dyDescent="0.45">
      <c r="A128">
        <v>53</v>
      </c>
      <c r="B128">
        <v>1.2</v>
      </c>
      <c r="C128">
        <v>83</v>
      </c>
      <c r="D128">
        <v>2</v>
      </c>
      <c r="E128">
        <v>33</v>
      </c>
      <c r="F128">
        <v>8</v>
      </c>
      <c r="G128">
        <v>1</v>
      </c>
      <c r="H128">
        <v>1</v>
      </c>
      <c r="J128">
        <v>75</v>
      </c>
      <c r="K128">
        <v>0.185</v>
      </c>
      <c r="L128">
        <v>166</v>
      </c>
      <c r="M128">
        <v>5</v>
      </c>
      <c r="N128">
        <v>29</v>
      </c>
      <c r="O128">
        <v>15</v>
      </c>
      <c r="P128">
        <v>1</v>
      </c>
      <c r="Q128" s="106">
        <v>0</v>
      </c>
      <c r="R128" s="107">
        <v>1</v>
      </c>
      <c r="S128" s="108">
        <f t="shared" si="15"/>
        <v>1</v>
      </c>
      <c r="T128" s="80">
        <f t="shared" si="16"/>
        <v>0</v>
      </c>
      <c r="U128" s="80">
        <f t="shared" si="17"/>
        <v>0.90499059073832555</v>
      </c>
      <c r="V128" s="106">
        <f t="shared" si="18"/>
        <v>0.90499059073832555</v>
      </c>
      <c r="W128" s="108">
        <f t="shared" si="19"/>
        <v>9.5009409261674449E-2</v>
      </c>
      <c r="X128" s="106">
        <f t="shared" si="20"/>
        <v>-2.3537793474264834</v>
      </c>
      <c r="Y128" s="108">
        <f t="shared" si="21"/>
        <v>0</v>
      </c>
      <c r="Z128" s="80">
        <f t="shared" si="22"/>
        <v>9.5252733152545446</v>
      </c>
      <c r="AW128">
        <v>0.82371500556795263</v>
      </c>
      <c r="AX128">
        <v>0</v>
      </c>
      <c r="AY128">
        <v>1</v>
      </c>
      <c r="AZ128" s="80">
        <f t="shared" si="26"/>
        <v>50</v>
      </c>
      <c r="BA128" s="80">
        <f t="shared" si="27"/>
        <v>74</v>
      </c>
      <c r="BB128" s="80">
        <f t="shared" si="23"/>
        <v>7.407407407407407E-2</v>
      </c>
      <c r="BC128" s="80">
        <f t="shared" si="24"/>
        <v>0.22916666666666663</v>
      </c>
      <c r="BD128" s="80">
        <f t="shared" si="25"/>
        <v>0</v>
      </c>
    </row>
    <row r="129" spans="1:56" x14ac:dyDescent="0.45">
      <c r="A129">
        <v>44</v>
      </c>
      <c r="B129">
        <v>1.2270000000000001</v>
      </c>
      <c r="C129">
        <v>100</v>
      </c>
      <c r="D129">
        <v>5</v>
      </c>
      <c r="E129">
        <v>37</v>
      </c>
      <c r="F129">
        <v>10</v>
      </c>
      <c r="G129">
        <v>0</v>
      </c>
      <c r="H129">
        <v>1</v>
      </c>
      <c r="J129">
        <v>75</v>
      </c>
      <c r="K129">
        <v>0.61199999999999999</v>
      </c>
      <c r="L129">
        <v>156</v>
      </c>
      <c r="M129">
        <v>5</v>
      </c>
      <c r="N129">
        <v>42</v>
      </c>
      <c r="O129">
        <v>15</v>
      </c>
      <c r="P129">
        <v>1</v>
      </c>
      <c r="Q129" s="106">
        <v>0</v>
      </c>
      <c r="R129" s="107">
        <v>1</v>
      </c>
      <c r="S129" s="108">
        <f t="shared" si="15"/>
        <v>1</v>
      </c>
      <c r="T129" s="80">
        <f t="shared" si="16"/>
        <v>0</v>
      </c>
      <c r="U129" s="80">
        <f t="shared" si="17"/>
        <v>0.78222871509377012</v>
      </c>
      <c r="V129" s="106">
        <f t="shared" si="18"/>
        <v>0.78222871509377012</v>
      </c>
      <c r="W129" s="108">
        <f t="shared" si="19"/>
        <v>0.21777128490622988</v>
      </c>
      <c r="X129" s="106">
        <f t="shared" si="20"/>
        <v>-1.5243099187443332</v>
      </c>
      <c r="Y129" s="108">
        <f t="shared" si="21"/>
        <v>0</v>
      </c>
      <c r="Z129" s="80">
        <f t="shared" si="22"/>
        <v>3.5919736407423501</v>
      </c>
      <c r="AW129">
        <v>0.82566825555559076</v>
      </c>
      <c r="AX129">
        <v>0</v>
      </c>
      <c r="AY129">
        <v>1</v>
      </c>
      <c r="AZ129" s="80">
        <f t="shared" si="26"/>
        <v>50</v>
      </c>
      <c r="BA129" s="80">
        <f t="shared" si="27"/>
        <v>75</v>
      </c>
      <c r="BB129" s="80">
        <f t="shared" si="23"/>
        <v>7.407407407407407E-2</v>
      </c>
      <c r="BC129" s="80">
        <f t="shared" si="24"/>
        <v>0.21875</v>
      </c>
      <c r="BD129" s="80">
        <f t="shared" si="25"/>
        <v>0</v>
      </c>
    </row>
    <row r="130" spans="1:56" x14ac:dyDescent="0.45">
      <c r="A130">
        <v>46</v>
      </c>
      <c r="B130">
        <v>1.9630000000000001</v>
      </c>
      <c r="C130">
        <v>113</v>
      </c>
      <c r="D130">
        <v>4</v>
      </c>
      <c r="E130">
        <v>28</v>
      </c>
      <c r="F130">
        <v>10</v>
      </c>
      <c r="G130">
        <v>0</v>
      </c>
      <c r="H130">
        <v>1</v>
      </c>
      <c r="J130">
        <v>75</v>
      </c>
      <c r="K130">
        <v>0.995</v>
      </c>
      <c r="L130">
        <v>185</v>
      </c>
      <c r="M130">
        <v>2</v>
      </c>
      <c r="N130">
        <v>30</v>
      </c>
      <c r="O130">
        <v>10</v>
      </c>
      <c r="P130">
        <v>1</v>
      </c>
      <c r="Q130" s="106">
        <v>1</v>
      </c>
      <c r="R130" s="107">
        <v>0</v>
      </c>
      <c r="S130" s="108">
        <f t="shared" si="15"/>
        <v>1</v>
      </c>
      <c r="T130" s="80">
        <f t="shared" si="16"/>
        <v>1</v>
      </c>
      <c r="U130" s="80">
        <f t="shared" si="17"/>
        <v>0.7376272986538206</v>
      </c>
      <c r="V130" s="106">
        <f t="shared" si="18"/>
        <v>0.7376272986538206</v>
      </c>
      <c r="W130" s="108">
        <f t="shared" si="19"/>
        <v>0.2623727013461794</v>
      </c>
      <c r="X130" s="106">
        <f t="shared" si="20"/>
        <v>-0.30431659731910488</v>
      </c>
      <c r="Y130" s="108">
        <f t="shared" si="21"/>
        <v>100</v>
      </c>
      <c r="Z130" s="80">
        <f t="shared" si="22"/>
        <v>0.35569819856859008</v>
      </c>
      <c r="AW130">
        <v>0.82828311084880635</v>
      </c>
      <c r="AX130">
        <v>0</v>
      </c>
      <c r="AY130">
        <v>1</v>
      </c>
      <c r="AZ130" s="80">
        <f t="shared" si="26"/>
        <v>50</v>
      </c>
      <c r="BA130" s="80">
        <f t="shared" si="27"/>
        <v>76</v>
      </c>
      <c r="BB130" s="80">
        <f t="shared" si="23"/>
        <v>7.407407407407407E-2</v>
      </c>
      <c r="BC130" s="80">
        <f t="shared" si="24"/>
        <v>0.20833333333333337</v>
      </c>
      <c r="BD130" s="80">
        <f t="shared" si="25"/>
        <v>0</v>
      </c>
    </row>
    <row r="131" spans="1:56" x14ac:dyDescent="0.45">
      <c r="A131">
        <v>58</v>
      </c>
      <c r="B131">
        <v>0.496</v>
      </c>
      <c r="C131">
        <v>100</v>
      </c>
      <c r="D131">
        <v>2</v>
      </c>
      <c r="E131">
        <v>42</v>
      </c>
      <c r="F131">
        <v>5</v>
      </c>
      <c r="G131">
        <v>0</v>
      </c>
      <c r="H131">
        <v>0</v>
      </c>
      <c r="J131">
        <v>76</v>
      </c>
      <c r="K131">
        <v>4.2999999999999997E-2</v>
      </c>
      <c r="L131">
        <v>214</v>
      </c>
      <c r="M131">
        <v>2</v>
      </c>
      <c r="N131">
        <v>42</v>
      </c>
      <c r="O131">
        <v>3</v>
      </c>
      <c r="P131">
        <v>0</v>
      </c>
      <c r="Q131" s="106">
        <v>1</v>
      </c>
      <c r="R131" s="107">
        <v>0</v>
      </c>
      <c r="S131" s="108">
        <f t="shared" si="15"/>
        <v>1</v>
      </c>
      <c r="T131" s="80">
        <f t="shared" si="16"/>
        <v>1</v>
      </c>
      <c r="U131" s="80">
        <f t="shared" si="17"/>
        <v>0.50450356610177127</v>
      </c>
      <c r="V131" s="106">
        <f t="shared" si="18"/>
        <v>0.50450356610177127</v>
      </c>
      <c r="W131" s="108">
        <f t="shared" si="19"/>
        <v>0.49549643389822873</v>
      </c>
      <c r="X131" s="106">
        <f t="shared" si="20"/>
        <v>-0.68418037062718962</v>
      </c>
      <c r="Y131" s="108">
        <f t="shared" si="21"/>
        <v>100</v>
      </c>
      <c r="Z131" s="80">
        <f t="shared" si="22"/>
        <v>0.98214654403111679</v>
      </c>
      <c r="AW131">
        <v>0.84157772641513606</v>
      </c>
      <c r="AX131">
        <v>0</v>
      </c>
      <c r="AY131">
        <v>1</v>
      </c>
      <c r="AZ131" s="80">
        <f t="shared" si="26"/>
        <v>50</v>
      </c>
      <c r="BA131" s="80">
        <f t="shared" si="27"/>
        <v>77</v>
      </c>
      <c r="BB131" s="80">
        <f t="shared" si="23"/>
        <v>7.407407407407407E-2</v>
      </c>
      <c r="BC131" s="80">
        <f t="shared" si="24"/>
        <v>0.19791666666666663</v>
      </c>
      <c r="BD131" s="80">
        <f t="shared" si="25"/>
        <v>0</v>
      </c>
    </row>
    <row r="132" spans="1:56" x14ac:dyDescent="0.45">
      <c r="A132">
        <v>62</v>
      </c>
      <c r="B132">
        <v>0.42399999999999999</v>
      </c>
      <c r="C132">
        <v>123</v>
      </c>
      <c r="D132">
        <v>2</v>
      </c>
      <c r="E132">
        <v>49</v>
      </c>
      <c r="F132">
        <v>12</v>
      </c>
      <c r="G132">
        <v>1</v>
      </c>
      <c r="H132">
        <v>0</v>
      </c>
      <c r="J132">
        <v>76</v>
      </c>
      <c r="K132">
        <v>0.81899999999999995</v>
      </c>
      <c r="L132">
        <v>266</v>
      </c>
      <c r="M132">
        <v>4</v>
      </c>
      <c r="N132">
        <v>52</v>
      </c>
      <c r="O132">
        <v>18</v>
      </c>
      <c r="P132">
        <v>1</v>
      </c>
      <c r="Q132" s="106">
        <v>0</v>
      </c>
      <c r="R132" s="107">
        <v>1</v>
      </c>
      <c r="S132" s="108">
        <f t="shared" si="15"/>
        <v>1</v>
      </c>
      <c r="T132" s="80">
        <f t="shared" si="16"/>
        <v>0</v>
      </c>
      <c r="U132" s="80">
        <f t="shared" si="17"/>
        <v>0.60530009540212226</v>
      </c>
      <c r="V132" s="106">
        <f t="shared" si="18"/>
        <v>0.60530009540212226</v>
      </c>
      <c r="W132" s="108">
        <f t="shared" si="19"/>
        <v>0.39469990459787774</v>
      </c>
      <c r="X132" s="106">
        <f t="shared" si="20"/>
        <v>-0.92962953802130066</v>
      </c>
      <c r="Y132" s="108">
        <f t="shared" si="21"/>
        <v>0</v>
      </c>
      <c r="Z132" s="80">
        <f t="shared" si="22"/>
        <v>1.5335704122320601</v>
      </c>
      <c r="AW132">
        <v>0.8512494513246095</v>
      </c>
      <c r="AX132">
        <v>0</v>
      </c>
      <c r="AY132">
        <v>1</v>
      </c>
      <c r="AZ132" s="80">
        <f t="shared" si="26"/>
        <v>50</v>
      </c>
      <c r="BA132" s="80">
        <f t="shared" si="27"/>
        <v>78</v>
      </c>
      <c r="BB132" s="80">
        <f t="shared" si="23"/>
        <v>7.407407407407407E-2</v>
      </c>
      <c r="BC132" s="80">
        <f t="shared" si="24"/>
        <v>0.1875</v>
      </c>
      <c r="BD132" s="80">
        <f t="shared" si="25"/>
        <v>0</v>
      </c>
    </row>
    <row r="133" spans="1:56" x14ac:dyDescent="0.45">
      <c r="A133">
        <v>62</v>
      </c>
      <c r="B133">
        <v>1.1519999999999999</v>
      </c>
      <c r="C133">
        <v>106</v>
      </c>
      <c r="D133">
        <v>2</v>
      </c>
      <c r="E133">
        <v>42</v>
      </c>
      <c r="F133">
        <v>8</v>
      </c>
      <c r="G133">
        <v>0</v>
      </c>
      <c r="H133">
        <v>1</v>
      </c>
      <c r="J133">
        <v>78</v>
      </c>
      <c r="K133">
        <v>1.6240000000000001</v>
      </c>
      <c r="L133">
        <v>148</v>
      </c>
      <c r="M133">
        <v>5</v>
      </c>
      <c r="N133">
        <v>39</v>
      </c>
      <c r="O133">
        <v>11</v>
      </c>
      <c r="P133">
        <v>0</v>
      </c>
      <c r="Q133" s="106">
        <v>1</v>
      </c>
      <c r="R133" s="107">
        <v>0</v>
      </c>
      <c r="S133" s="108">
        <f t="shared" ref="S133:S153" si="28">Q133+R133</f>
        <v>1</v>
      </c>
      <c r="T133" s="80">
        <f t="shared" ref="T133:T153" si="29">IF(S133=0,"",Q133/S133)</f>
        <v>1</v>
      </c>
      <c r="U133" s="80">
        <f t="shared" ref="U133:U153" si="30">1/(1+EXP(-$AB$5-MMULT(J133:P133,$AB$6:$AB$12)))</f>
        <v>0.96735536970403235</v>
      </c>
      <c r="V133" s="106">
        <f t="shared" ref="V133:V153" si="31">S133*U133</f>
        <v>0.96735536970403235</v>
      </c>
      <c r="W133" s="108">
        <f t="shared" ref="W133:W153" si="32">S133-V133</f>
        <v>3.2644630295967647E-2</v>
      </c>
      <c r="X133" s="106">
        <f t="shared" ref="X133:X153" si="33">IFERROR(S133*(T133*LN(U133)+(1-T133)*LN(1-U133)),0)</f>
        <v>-3.3189353930749003E-2</v>
      </c>
      <c r="Y133" s="108">
        <f t="shared" ref="Y133:Y153" si="34">100*IF(U133&gt;=$AS$10,Q133/S133,R133/S133)</f>
        <v>100</v>
      </c>
      <c r="Z133" s="80">
        <f t="shared" ref="Z133:Z153" si="35">IFERROR((Q133-V133)^2/V133+(R133-W133)^2/W133,0)</f>
        <v>3.3746264628639472E-2</v>
      </c>
      <c r="AW133">
        <v>0.85133407959567609</v>
      </c>
      <c r="AX133">
        <v>0</v>
      </c>
      <c r="AY133">
        <v>1</v>
      </c>
      <c r="AZ133" s="80">
        <f t="shared" si="26"/>
        <v>50</v>
      </c>
      <c r="BA133" s="80">
        <f t="shared" si="27"/>
        <v>79</v>
      </c>
      <c r="BB133" s="80">
        <f t="shared" ref="BB133:BB154" si="36">1-AZ133/AZ$154</f>
        <v>7.407407407407407E-2</v>
      </c>
      <c r="BC133" s="80">
        <f t="shared" ref="BC133:BC154" si="37">1-BA133/BA$154</f>
        <v>0.17708333333333337</v>
      </c>
      <c r="BD133" s="80">
        <f t="shared" ref="BD133:BD154" si="38">(BB133-BB134)*BC133</f>
        <v>0</v>
      </c>
    </row>
    <row r="134" spans="1:56" x14ac:dyDescent="0.45">
      <c r="A134">
        <v>46</v>
      </c>
      <c r="B134">
        <v>1.4810000000000001</v>
      </c>
      <c r="C134">
        <v>126</v>
      </c>
      <c r="D134">
        <v>3</v>
      </c>
      <c r="E134">
        <v>40</v>
      </c>
      <c r="F134">
        <v>1</v>
      </c>
      <c r="G134">
        <v>0</v>
      </c>
      <c r="H134">
        <v>0</v>
      </c>
      <c r="J134">
        <v>79</v>
      </c>
      <c r="K134">
        <v>0.13100000000000001</v>
      </c>
      <c r="L134">
        <v>284</v>
      </c>
      <c r="M134">
        <v>4</v>
      </c>
      <c r="N134">
        <v>38</v>
      </c>
      <c r="O134">
        <v>15</v>
      </c>
      <c r="P134">
        <v>1</v>
      </c>
      <c r="Q134" s="106">
        <v>0</v>
      </c>
      <c r="R134" s="107">
        <v>1</v>
      </c>
      <c r="S134" s="108">
        <f t="shared" si="28"/>
        <v>1</v>
      </c>
      <c r="T134" s="80">
        <f t="shared" si="29"/>
        <v>0</v>
      </c>
      <c r="U134" s="80">
        <f t="shared" si="30"/>
        <v>0.75002909987144373</v>
      </c>
      <c r="V134" s="106">
        <f t="shared" si="31"/>
        <v>0.75002909987144373</v>
      </c>
      <c r="W134" s="108">
        <f t="shared" si="32"/>
        <v>0.24997090012855627</v>
      </c>
      <c r="X134" s="106">
        <f t="shared" si="33"/>
        <v>-1.3864107673806114</v>
      </c>
      <c r="Y134" s="108">
        <f t="shared" si="34"/>
        <v>0</v>
      </c>
      <c r="Z134" s="80">
        <f t="shared" si="35"/>
        <v>3.0004656521447703</v>
      </c>
      <c r="AW134">
        <v>0.852840625003908</v>
      </c>
      <c r="AX134">
        <v>0</v>
      </c>
      <c r="AY134">
        <v>1</v>
      </c>
      <c r="AZ134" s="80">
        <f t="shared" ref="AZ134:AZ154" si="39">AZ133+AX134</f>
        <v>50</v>
      </c>
      <c r="BA134" s="80">
        <f t="shared" ref="BA134:BA154" si="40">BA133+AY134</f>
        <v>80</v>
      </c>
      <c r="BB134" s="80">
        <f t="shared" si="36"/>
        <v>7.407407407407407E-2</v>
      </c>
      <c r="BC134" s="80">
        <f t="shared" si="37"/>
        <v>0.16666666666666663</v>
      </c>
      <c r="BD134" s="80">
        <f t="shared" si="38"/>
        <v>0</v>
      </c>
    </row>
    <row r="135" spans="1:56" x14ac:dyDescent="0.45">
      <c r="A135">
        <v>66</v>
      </c>
      <c r="B135">
        <v>2.2850000000000001</v>
      </c>
      <c r="C135">
        <v>200</v>
      </c>
      <c r="D135">
        <v>3</v>
      </c>
      <c r="E135">
        <v>32</v>
      </c>
      <c r="F135">
        <v>9</v>
      </c>
      <c r="G135">
        <v>0</v>
      </c>
      <c r="H135">
        <v>1</v>
      </c>
      <c r="J135">
        <v>79</v>
      </c>
      <c r="K135">
        <v>0.54600000000000004</v>
      </c>
      <c r="L135">
        <v>122</v>
      </c>
      <c r="M135">
        <v>4</v>
      </c>
      <c r="N135">
        <v>56</v>
      </c>
      <c r="O135">
        <v>3</v>
      </c>
      <c r="P135">
        <v>0</v>
      </c>
      <c r="Q135" s="106">
        <v>1</v>
      </c>
      <c r="R135" s="107">
        <v>0</v>
      </c>
      <c r="S135" s="108">
        <f t="shared" si="28"/>
        <v>1</v>
      </c>
      <c r="T135" s="80">
        <f t="shared" si="29"/>
        <v>1</v>
      </c>
      <c r="U135" s="80">
        <f t="shared" si="30"/>
        <v>0.46254873814910613</v>
      </c>
      <c r="V135" s="106">
        <f t="shared" si="31"/>
        <v>0.46254873814910613</v>
      </c>
      <c r="W135" s="108">
        <f t="shared" si="32"/>
        <v>0.53745126185089387</v>
      </c>
      <c r="X135" s="106">
        <f t="shared" si="33"/>
        <v>-0.77100334779986524</v>
      </c>
      <c r="Y135" s="108">
        <f t="shared" si="34"/>
        <v>0</v>
      </c>
      <c r="Z135" s="80">
        <f t="shared" si="35"/>
        <v>1.1619343379932481</v>
      </c>
      <c r="AW135">
        <v>0.86003844669315499</v>
      </c>
      <c r="AX135">
        <v>0</v>
      </c>
      <c r="AY135">
        <v>1</v>
      </c>
      <c r="AZ135" s="80">
        <f t="shared" si="39"/>
        <v>50</v>
      </c>
      <c r="BA135" s="80">
        <f t="shared" si="40"/>
        <v>81</v>
      </c>
      <c r="BB135" s="80">
        <f t="shared" si="36"/>
        <v>7.407407407407407E-2</v>
      </c>
      <c r="BC135" s="80">
        <f t="shared" si="37"/>
        <v>0.15625</v>
      </c>
      <c r="BD135" s="80">
        <f t="shared" si="38"/>
        <v>2.893518518518514E-3</v>
      </c>
    </row>
    <row r="136" spans="1:56" x14ac:dyDescent="0.45">
      <c r="A136">
        <v>56</v>
      </c>
      <c r="B136">
        <v>0.29199999999999998</v>
      </c>
      <c r="C136">
        <v>47</v>
      </c>
      <c r="D136">
        <v>3</v>
      </c>
      <c r="E136">
        <v>34</v>
      </c>
      <c r="F136">
        <v>9</v>
      </c>
      <c r="G136">
        <v>0</v>
      </c>
      <c r="H136">
        <v>1</v>
      </c>
      <c r="J136">
        <v>79</v>
      </c>
      <c r="K136">
        <v>1.72</v>
      </c>
      <c r="L136">
        <v>255</v>
      </c>
      <c r="M136">
        <v>1</v>
      </c>
      <c r="N136">
        <v>40</v>
      </c>
      <c r="O136">
        <v>13</v>
      </c>
      <c r="P136">
        <v>1</v>
      </c>
      <c r="Q136" s="106">
        <v>1</v>
      </c>
      <c r="R136" s="107">
        <v>0</v>
      </c>
      <c r="S136" s="108">
        <f t="shared" si="28"/>
        <v>1</v>
      </c>
      <c r="T136" s="80">
        <f t="shared" si="29"/>
        <v>1</v>
      </c>
      <c r="U136" s="80">
        <f t="shared" si="30"/>
        <v>0.65566888234497778</v>
      </c>
      <c r="V136" s="106">
        <f t="shared" si="31"/>
        <v>0.65566888234497778</v>
      </c>
      <c r="W136" s="108">
        <f t="shared" si="32"/>
        <v>0.34433111765502222</v>
      </c>
      <c r="X136" s="106">
        <f t="shared" si="33"/>
        <v>-0.42209936999138481</v>
      </c>
      <c r="Y136" s="108">
        <f t="shared" si="34"/>
        <v>100</v>
      </c>
      <c r="Z136" s="80">
        <f t="shared" si="35"/>
        <v>0.52516007229675676</v>
      </c>
      <c r="AW136">
        <v>0.87042027614662354</v>
      </c>
      <c r="AX136">
        <v>1</v>
      </c>
      <c r="AY136">
        <v>0</v>
      </c>
      <c r="AZ136" s="80">
        <f t="shared" si="39"/>
        <v>51</v>
      </c>
      <c r="BA136" s="80">
        <f t="shared" si="40"/>
        <v>81</v>
      </c>
      <c r="BB136" s="80">
        <f t="shared" si="36"/>
        <v>5.555555555555558E-2</v>
      </c>
      <c r="BC136" s="80">
        <f t="shared" si="37"/>
        <v>0.15625</v>
      </c>
      <c r="BD136" s="80">
        <f t="shared" si="38"/>
        <v>0</v>
      </c>
    </row>
    <row r="137" spans="1:56" x14ac:dyDescent="0.45">
      <c r="A137">
        <v>82</v>
      </c>
      <c r="B137">
        <v>0.88800000000000001</v>
      </c>
      <c r="C137">
        <v>202</v>
      </c>
      <c r="D137">
        <v>5</v>
      </c>
      <c r="E137">
        <v>40</v>
      </c>
      <c r="F137">
        <v>7</v>
      </c>
      <c r="G137">
        <v>1</v>
      </c>
      <c r="H137">
        <v>1</v>
      </c>
      <c r="J137">
        <v>82</v>
      </c>
      <c r="K137">
        <v>0.88800000000000001</v>
      </c>
      <c r="L137">
        <v>202</v>
      </c>
      <c r="M137">
        <v>5</v>
      </c>
      <c r="N137">
        <v>40</v>
      </c>
      <c r="O137">
        <v>7</v>
      </c>
      <c r="P137">
        <v>1</v>
      </c>
      <c r="Q137" s="106">
        <v>1</v>
      </c>
      <c r="R137" s="107">
        <v>0</v>
      </c>
      <c r="S137" s="108">
        <f t="shared" si="28"/>
        <v>1</v>
      </c>
      <c r="T137" s="80">
        <f t="shared" si="29"/>
        <v>1</v>
      </c>
      <c r="U137" s="80">
        <f t="shared" si="30"/>
        <v>0.72497754265101844</v>
      </c>
      <c r="V137" s="106">
        <f t="shared" si="31"/>
        <v>0.72497754265101844</v>
      </c>
      <c r="W137" s="108">
        <f t="shared" si="32"/>
        <v>0.27502245734898156</v>
      </c>
      <c r="X137" s="106">
        <f t="shared" si="33"/>
        <v>-0.32161460026098543</v>
      </c>
      <c r="Y137" s="108">
        <f t="shared" si="34"/>
        <v>100</v>
      </c>
      <c r="Z137" s="80">
        <f t="shared" si="35"/>
        <v>0.3793530711907428</v>
      </c>
      <c r="AW137">
        <v>0.87290163856655223</v>
      </c>
      <c r="AX137">
        <v>0</v>
      </c>
      <c r="AY137">
        <v>1</v>
      </c>
      <c r="AZ137" s="80">
        <f t="shared" si="39"/>
        <v>51</v>
      </c>
      <c r="BA137" s="80">
        <f t="shared" si="40"/>
        <v>82</v>
      </c>
      <c r="BB137" s="80">
        <f t="shared" si="36"/>
        <v>5.555555555555558E-2</v>
      </c>
      <c r="BC137" s="80">
        <f t="shared" si="37"/>
        <v>0.14583333333333337</v>
      </c>
      <c r="BD137" s="80">
        <f t="shared" si="38"/>
        <v>0</v>
      </c>
    </row>
    <row r="138" spans="1:56" x14ac:dyDescent="0.45">
      <c r="A138">
        <v>44</v>
      </c>
      <c r="B138">
        <v>2.3239999999999998</v>
      </c>
      <c r="C138">
        <v>97</v>
      </c>
      <c r="D138">
        <v>2</v>
      </c>
      <c r="E138">
        <v>49</v>
      </c>
      <c r="F138">
        <v>19</v>
      </c>
      <c r="G138">
        <v>1</v>
      </c>
      <c r="H138">
        <v>1</v>
      </c>
      <c r="J138">
        <v>83</v>
      </c>
      <c r="K138">
        <v>0.93600000000000005</v>
      </c>
      <c r="L138">
        <v>203</v>
      </c>
      <c r="M138">
        <v>2</v>
      </c>
      <c r="N138">
        <v>45</v>
      </c>
      <c r="O138">
        <v>9</v>
      </c>
      <c r="P138">
        <v>0</v>
      </c>
      <c r="Q138" s="106">
        <v>1</v>
      </c>
      <c r="R138" s="107">
        <v>0</v>
      </c>
      <c r="S138" s="108">
        <f t="shared" si="28"/>
        <v>1</v>
      </c>
      <c r="T138" s="80">
        <f t="shared" si="29"/>
        <v>1</v>
      </c>
      <c r="U138" s="80">
        <f t="shared" si="30"/>
        <v>0.77857913203603835</v>
      </c>
      <c r="V138" s="106">
        <f t="shared" si="31"/>
        <v>0.77857913203603835</v>
      </c>
      <c r="W138" s="108">
        <f t="shared" si="32"/>
        <v>0.22142086796396165</v>
      </c>
      <c r="X138" s="106">
        <f t="shared" si="33"/>
        <v>-0.25028464607089507</v>
      </c>
      <c r="Y138" s="108">
        <f t="shared" si="34"/>
        <v>100</v>
      </c>
      <c r="Z138" s="80">
        <f t="shared" si="35"/>
        <v>0.28439096150051024</v>
      </c>
      <c r="AW138">
        <v>0.87473767099904465</v>
      </c>
      <c r="AX138">
        <v>0</v>
      </c>
      <c r="AY138">
        <v>1</v>
      </c>
      <c r="AZ138" s="80">
        <f t="shared" si="39"/>
        <v>51</v>
      </c>
      <c r="BA138" s="80">
        <f t="shared" si="40"/>
        <v>83</v>
      </c>
      <c r="BB138" s="80">
        <f t="shared" si="36"/>
        <v>5.555555555555558E-2</v>
      </c>
      <c r="BC138" s="80">
        <f t="shared" si="37"/>
        <v>0.13541666666666663</v>
      </c>
      <c r="BD138" s="80">
        <f t="shared" si="38"/>
        <v>0</v>
      </c>
    </row>
    <row r="139" spans="1:56" x14ac:dyDescent="0.45">
      <c r="A139">
        <v>44</v>
      </c>
      <c r="B139">
        <v>0.19600000000000001</v>
      </c>
      <c r="C139">
        <v>49</v>
      </c>
      <c r="D139">
        <v>3</v>
      </c>
      <c r="E139">
        <v>33</v>
      </c>
      <c r="F139">
        <v>12</v>
      </c>
      <c r="G139">
        <v>0</v>
      </c>
      <c r="H139">
        <v>1</v>
      </c>
      <c r="J139">
        <v>84</v>
      </c>
      <c r="K139">
        <v>1.2589999999999999</v>
      </c>
      <c r="L139">
        <v>175</v>
      </c>
      <c r="M139">
        <v>1</v>
      </c>
      <c r="N139">
        <v>31</v>
      </c>
      <c r="O139">
        <v>8</v>
      </c>
      <c r="P139">
        <v>1</v>
      </c>
      <c r="Q139" s="106">
        <v>1</v>
      </c>
      <c r="R139" s="107">
        <v>0</v>
      </c>
      <c r="S139" s="108">
        <f t="shared" si="28"/>
        <v>1</v>
      </c>
      <c r="T139" s="80">
        <f t="shared" si="29"/>
        <v>1</v>
      </c>
      <c r="U139" s="80">
        <f t="shared" si="30"/>
        <v>0.70497340146228948</v>
      </c>
      <c r="V139" s="106">
        <f t="shared" si="31"/>
        <v>0.70497340146228948</v>
      </c>
      <c r="W139" s="108">
        <f t="shared" si="32"/>
        <v>0.29502659853771052</v>
      </c>
      <c r="X139" s="106">
        <f t="shared" si="33"/>
        <v>-0.34959520530388766</v>
      </c>
      <c r="Y139" s="108">
        <f t="shared" si="34"/>
        <v>100</v>
      </c>
      <c r="Z139" s="80">
        <f t="shared" si="35"/>
        <v>0.41849323382379</v>
      </c>
      <c r="AW139">
        <v>0.88269132145860973</v>
      </c>
      <c r="AX139">
        <v>0</v>
      </c>
      <c r="AY139">
        <v>1</v>
      </c>
      <c r="AZ139" s="80">
        <f t="shared" si="39"/>
        <v>51</v>
      </c>
      <c r="BA139" s="80">
        <f t="shared" si="40"/>
        <v>84</v>
      </c>
      <c r="BB139" s="80">
        <f t="shared" si="36"/>
        <v>5.555555555555558E-2</v>
      </c>
      <c r="BC139" s="80">
        <f t="shared" si="37"/>
        <v>0.125</v>
      </c>
      <c r="BD139" s="80">
        <f t="shared" si="38"/>
        <v>0</v>
      </c>
    </row>
    <row r="140" spans="1:56" x14ac:dyDescent="0.45">
      <c r="A140">
        <v>51</v>
      </c>
      <c r="B140">
        <v>0.18</v>
      </c>
      <c r="C140">
        <v>84</v>
      </c>
      <c r="D140">
        <v>4</v>
      </c>
      <c r="E140">
        <v>40</v>
      </c>
      <c r="F140">
        <v>8</v>
      </c>
      <c r="G140">
        <v>1</v>
      </c>
      <c r="H140">
        <v>1</v>
      </c>
      <c r="J140">
        <v>85</v>
      </c>
      <c r="K140">
        <v>1.86</v>
      </c>
      <c r="L140">
        <v>311</v>
      </c>
      <c r="M140">
        <v>2</v>
      </c>
      <c r="N140">
        <v>37</v>
      </c>
      <c r="O140">
        <v>13</v>
      </c>
      <c r="P140">
        <v>1</v>
      </c>
      <c r="Q140" s="106">
        <v>1</v>
      </c>
      <c r="R140" s="107">
        <v>0</v>
      </c>
      <c r="S140" s="108">
        <f t="shared" si="28"/>
        <v>1</v>
      </c>
      <c r="T140" s="80">
        <f t="shared" si="29"/>
        <v>1</v>
      </c>
      <c r="U140" s="80">
        <f t="shared" si="30"/>
        <v>0.82828311084880635</v>
      </c>
      <c r="V140" s="106">
        <f t="shared" si="31"/>
        <v>0.82828311084880635</v>
      </c>
      <c r="W140" s="108">
        <f t="shared" si="32"/>
        <v>0.17171688915119365</v>
      </c>
      <c r="X140" s="106">
        <f t="shared" si="33"/>
        <v>-0.18840026172366539</v>
      </c>
      <c r="Y140" s="108">
        <f t="shared" si="34"/>
        <v>100</v>
      </c>
      <c r="Z140" s="80">
        <f t="shared" si="35"/>
        <v>0.2073166612986011</v>
      </c>
      <c r="AW140">
        <v>0.88427975288930372</v>
      </c>
      <c r="AX140">
        <v>0</v>
      </c>
      <c r="AY140">
        <v>1</v>
      </c>
      <c r="AZ140" s="80">
        <f t="shared" si="39"/>
        <v>51</v>
      </c>
      <c r="BA140" s="80">
        <f t="shared" si="40"/>
        <v>85</v>
      </c>
      <c r="BB140" s="80">
        <f t="shared" si="36"/>
        <v>5.555555555555558E-2</v>
      </c>
      <c r="BC140" s="80">
        <f t="shared" si="37"/>
        <v>0.11458333333333337</v>
      </c>
      <c r="BD140" s="80">
        <f t="shared" si="38"/>
        <v>0</v>
      </c>
    </row>
    <row r="141" spans="1:56" x14ac:dyDescent="0.45">
      <c r="A141">
        <v>70</v>
      </c>
      <c r="B141">
        <v>1.4159999999999999</v>
      </c>
      <c r="C141">
        <v>209</v>
      </c>
      <c r="D141">
        <v>2</v>
      </c>
      <c r="E141">
        <v>45</v>
      </c>
      <c r="F141">
        <v>6</v>
      </c>
      <c r="G141">
        <v>0</v>
      </c>
      <c r="H141">
        <v>1</v>
      </c>
      <c r="J141">
        <v>86</v>
      </c>
      <c r="K141">
        <v>2.2839999999999998</v>
      </c>
      <c r="L141">
        <v>201</v>
      </c>
      <c r="M141">
        <v>0</v>
      </c>
      <c r="N141">
        <v>38</v>
      </c>
      <c r="O141">
        <v>10</v>
      </c>
      <c r="P141">
        <v>1</v>
      </c>
      <c r="Q141" s="106">
        <v>1</v>
      </c>
      <c r="R141" s="107">
        <v>0</v>
      </c>
      <c r="S141" s="108">
        <f t="shared" si="28"/>
        <v>1</v>
      </c>
      <c r="T141" s="80">
        <f t="shared" si="29"/>
        <v>1</v>
      </c>
      <c r="U141" s="80">
        <f t="shared" si="30"/>
        <v>0.68781888892250431</v>
      </c>
      <c r="V141" s="106">
        <f t="shared" si="31"/>
        <v>0.68781888892250431</v>
      </c>
      <c r="W141" s="108">
        <f t="shared" si="32"/>
        <v>0.31218111107749569</v>
      </c>
      <c r="X141" s="106">
        <f t="shared" si="33"/>
        <v>-0.3742297185484702</v>
      </c>
      <c r="Y141" s="108">
        <f t="shared" si="34"/>
        <v>100</v>
      </c>
      <c r="Z141" s="80">
        <f t="shared" si="35"/>
        <v>0.45387109325616204</v>
      </c>
      <c r="AW141">
        <v>0.89058490155406478</v>
      </c>
      <c r="AX141">
        <v>0</v>
      </c>
      <c r="AY141">
        <v>1</v>
      </c>
      <c r="AZ141" s="80">
        <f t="shared" si="39"/>
        <v>51</v>
      </c>
      <c r="BA141" s="80">
        <f t="shared" si="40"/>
        <v>86</v>
      </c>
      <c r="BB141" s="80">
        <f t="shared" si="36"/>
        <v>5.555555555555558E-2</v>
      </c>
      <c r="BC141" s="80">
        <f t="shared" si="37"/>
        <v>0.10416666666666663</v>
      </c>
      <c r="BD141" s="80">
        <f t="shared" si="38"/>
        <v>0</v>
      </c>
    </row>
    <row r="142" spans="1:56" x14ac:dyDescent="0.45">
      <c r="A142">
        <v>44</v>
      </c>
      <c r="B142">
        <v>0.115</v>
      </c>
      <c r="C142">
        <v>70</v>
      </c>
      <c r="D142">
        <v>3</v>
      </c>
      <c r="E142">
        <v>46</v>
      </c>
      <c r="F142">
        <v>6</v>
      </c>
      <c r="G142">
        <v>0</v>
      </c>
      <c r="H142">
        <v>0</v>
      </c>
      <c r="J142">
        <v>88</v>
      </c>
      <c r="K142">
        <v>0.504</v>
      </c>
      <c r="L142">
        <v>253</v>
      </c>
      <c r="M142">
        <v>3</v>
      </c>
      <c r="N142">
        <v>42</v>
      </c>
      <c r="O142">
        <v>9</v>
      </c>
      <c r="P142">
        <v>1</v>
      </c>
      <c r="Q142" s="106">
        <v>0</v>
      </c>
      <c r="R142" s="107">
        <v>1</v>
      </c>
      <c r="S142" s="108">
        <f t="shared" si="28"/>
        <v>1</v>
      </c>
      <c r="T142" s="80">
        <f t="shared" si="29"/>
        <v>0</v>
      </c>
      <c r="U142" s="80">
        <f t="shared" si="30"/>
        <v>0.56618325469470787</v>
      </c>
      <c r="V142" s="106">
        <f t="shared" si="31"/>
        <v>0.56618325469470787</v>
      </c>
      <c r="W142" s="108">
        <f t="shared" si="32"/>
        <v>0.43381674530529213</v>
      </c>
      <c r="X142" s="106">
        <f t="shared" si="33"/>
        <v>-0.83513307989294994</v>
      </c>
      <c r="Y142" s="108">
        <f t="shared" si="34"/>
        <v>0</v>
      </c>
      <c r="Z142" s="80">
        <f t="shared" si="35"/>
        <v>1.3051207931041591</v>
      </c>
      <c r="AW142">
        <v>0.89176228757321863</v>
      </c>
      <c r="AX142">
        <v>0</v>
      </c>
      <c r="AY142">
        <v>1</v>
      </c>
      <c r="AZ142" s="80">
        <f t="shared" si="39"/>
        <v>51</v>
      </c>
      <c r="BA142" s="80">
        <f t="shared" si="40"/>
        <v>87</v>
      </c>
      <c r="BB142" s="80">
        <f t="shared" si="36"/>
        <v>5.555555555555558E-2</v>
      </c>
      <c r="BC142" s="80">
        <f t="shared" si="37"/>
        <v>9.375E-2</v>
      </c>
      <c r="BD142" s="80">
        <f t="shared" si="38"/>
        <v>0</v>
      </c>
    </row>
    <row r="143" spans="1:56" x14ac:dyDescent="0.45">
      <c r="A143">
        <v>75</v>
      </c>
      <c r="B143">
        <v>0.995</v>
      </c>
      <c r="C143">
        <v>185</v>
      </c>
      <c r="D143">
        <v>2</v>
      </c>
      <c r="E143">
        <v>30</v>
      </c>
      <c r="F143">
        <v>10</v>
      </c>
      <c r="G143">
        <v>1</v>
      </c>
      <c r="H143">
        <v>1</v>
      </c>
      <c r="J143">
        <v>88</v>
      </c>
      <c r="K143">
        <v>1</v>
      </c>
      <c r="L143">
        <v>283</v>
      </c>
      <c r="M143">
        <v>2</v>
      </c>
      <c r="N143">
        <v>40</v>
      </c>
      <c r="O143">
        <v>8</v>
      </c>
      <c r="P143">
        <v>0</v>
      </c>
      <c r="Q143" s="106">
        <v>1</v>
      </c>
      <c r="R143" s="107">
        <v>0</v>
      </c>
      <c r="S143" s="108">
        <f t="shared" si="28"/>
        <v>1</v>
      </c>
      <c r="T143" s="80">
        <f t="shared" si="29"/>
        <v>1</v>
      </c>
      <c r="U143" s="80">
        <f t="shared" si="30"/>
        <v>0.86003844669315499</v>
      </c>
      <c r="V143" s="106">
        <f t="shared" si="31"/>
        <v>0.86003844669315499</v>
      </c>
      <c r="W143" s="108">
        <f t="shared" si="32"/>
        <v>0.13996155330684501</v>
      </c>
      <c r="X143" s="106">
        <f t="shared" si="33"/>
        <v>-0.15077818527668585</v>
      </c>
      <c r="Y143" s="108">
        <f t="shared" si="34"/>
        <v>100</v>
      </c>
      <c r="Z143" s="80">
        <f t="shared" si="35"/>
        <v>0.16273871690852509</v>
      </c>
      <c r="AW143">
        <v>0.89560213534687938</v>
      </c>
      <c r="AX143">
        <v>0</v>
      </c>
      <c r="AY143">
        <v>1</v>
      </c>
      <c r="AZ143" s="80">
        <f t="shared" si="39"/>
        <v>51</v>
      </c>
      <c r="BA143" s="80">
        <f t="shared" si="40"/>
        <v>88</v>
      </c>
      <c r="BB143" s="80">
        <f t="shared" si="36"/>
        <v>5.555555555555558E-2</v>
      </c>
      <c r="BC143" s="80">
        <f t="shared" si="37"/>
        <v>8.333333333333337E-2</v>
      </c>
      <c r="BD143" s="80">
        <f t="shared" si="38"/>
        <v>1.5432098765432081E-3</v>
      </c>
    </row>
    <row r="144" spans="1:56" x14ac:dyDescent="0.45">
      <c r="A144">
        <v>68</v>
      </c>
      <c r="B144">
        <v>2.3519999999999999</v>
      </c>
      <c r="C144">
        <v>209</v>
      </c>
      <c r="D144">
        <v>0</v>
      </c>
      <c r="E144">
        <v>30</v>
      </c>
      <c r="F144">
        <v>12</v>
      </c>
      <c r="G144">
        <v>1</v>
      </c>
      <c r="H144">
        <v>1</v>
      </c>
      <c r="J144">
        <v>88</v>
      </c>
      <c r="K144">
        <v>1.6</v>
      </c>
      <c r="L144">
        <v>282</v>
      </c>
      <c r="M144">
        <v>0</v>
      </c>
      <c r="N144">
        <v>39</v>
      </c>
      <c r="O144">
        <v>18</v>
      </c>
      <c r="P144">
        <v>1</v>
      </c>
      <c r="Q144" s="106">
        <v>1</v>
      </c>
      <c r="R144" s="107">
        <v>0</v>
      </c>
      <c r="S144" s="108">
        <f t="shared" si="28"/>
        <v>1</v>
      </c>
      <c r="T144" s="80">
        <f t="shared" si="29"/>
        <v>1</v>
      </c>
      <c r="U144" s="80">
        <f t="shared" si="30"/>
        <v>0.77183045130689221</v>
      </c>
      <c r="V144" s="106">
        <f t="shared" si="31"/>
        <v>0.77183045130689221</v>
      </c>
      <c r="W144" s="108">
        <f t="shared" si="32"/>
        <v>0.22816954869310779</v>
      </c>
      <c r="X144" s="106">
        <f t="shared" si="33"/>
        <v>-0.2589903757374149</v>
      </c>
      <c r="Y144" s="108">
        <f t="shared" si="34"/>
        <v>100</v>
      </c>
      <c r="Z144" s="80">
        <f t="shared" si="35"/>
        <v>0.29562133536810137</v>
      </c>
      <c r="AW144">
        <v>0.89905692073025623</v>
      </c>
      <c r="AX144">
        <v>1</v>
      </c>
      <c r="AY144">
        <v>0</v>
      </c>
      <c r="AZ144" s="80">
        <f t="shared" si="39"/>
        <v>52</v>
      </c>
      <c r="BA144" s="80">
        <f t="shared" si="40"/>
        <v>88</v>
      </c>
      <c r="BB144" s="80">
        <f t="shared" si="36"/>
        <v>3.703703703703709E-2</v>
      </c>
      <c r="BC144" s="80">
        <f t="shared" si="37"/>
        <v>8.333333333333337E-2</v>
      </c>
      <c r="BD144" s="80">
        <f t="shared" si="38"/>
        <v>0</v>
      </c>
    </row>
    <row r="145" spans="1:56" x14ac:dyDescent="0.45">
      <c r="A145">
        <v>84</v>
      </c>
      <c r="B145">
        <v>1.2589999999999999</v>
      </c>
      <c r="C145">
        <v>175</v>
      </c>
      <c r="D145">
        <v>1</v>
      </c>
      <c r="E145">
        <v>31</v>
      </c>
      <c r="F145">
        <v>8</v>
      </c>
      <c r="G145">
        <v>1</v>
      </c>
      <c r="H145">
        <v>1</v>
      </c>
      <c r="J145">
        <v>89</v>
      </c>
      <c r="K145">
        <v>7.4999999999999997E-2</v>
      </c>
      <c r="L145">
        <v>296</v>
      </c>
      <c r="M145">
        <v>0</v>
      </c>
      <c r="N145">
        <v>37</v>
      </c>
      <c r="O145">
        <v>13</v>
      </c>
      <c r="P145">
        <v>1</v>
      </c>
      <c r="Q145" s="106">
        <v>1</v>
      </c>
      <c r="R145" s="107">
        <v>0</v>
      </c>
      <c r="S145" s="108">
        <f t="shared" si="28"/>
        <v>1</v>
      </c>
      <c r="T145" s="80">
        <f t="shared" si="29"/>
        <v>1</v>
      </c>
      <c r="U145" s="80">
        <f t="shared" si="30"/>
        <v>0.47529436096847549</v>
      </c>
      <c r="V145" s="106">
        <f t="shared" si="31"/>
        <v>0.47529436096847549</v>
      </c>
      <c r="W145" s="108">
        <f t="shared" si="32"/>
        <v>0.52470563903152456</v>
      </c>
      <c r="X145" s="106">
        <f t="shared" si="33"/>
        <v>-0.74382095958471894</v>
      </c>
      <c r="Y145" s="108">
        <f t="shared" si="34"/>
        <v>0</v>
      </c>
      <c r="Z145" s="80">
        <f t="shared" si="35"/>
        <v>1.1039593189415651</v>
      </c>
      <c r="AW145">
        <v>0.90463359465467164</v>
      </c>
      <c r="AX145">
        <v>0</v>
      </c>
      <c r="AY145">
        <v>1</v>
      </c>
      <c r="AZ145" s="80">
        <f t="shared" si="39"/>
        <v>52</v>
      </c>
      <c r="BA145" s="80">
        <f t="shared" si="40"/>
        <v>89</v>
      </c>
      <c r="BB145" s="80">
        <f t="shared" si="36"/>
        <v>3.703703703703709E-2</v>
      </c>
      <c r="BC145" s="80">
        <f t="shared" si="37"/>
        <v>7.291666666666663E-2</v>
      </c>
      <c r="BD145" s="80">
        <f t="shared" si="38"/>
        <v>1.350308641975314E-3</v>
      </c>
    </row>
    <row r="146" spans="1:56" x14ac:dyDescent="0.45">
      <c r="A146">
        <v>51</v>
      </c>
      <c r="B146">
        <v>1.464</v>
      </c>
      <c r="C146">
        <v>118</v>
      </c>
      <c r="D146">
        <v>4</v>
      </c>
      <c r="E146">
        <v>46</v>
      </c>
      <c r="F146">
        <v>6</v>
      </c>
      <c r="G146">
        <v>0</v>
      </c>
      <c r="H146">
        <v>1</v>
      </c>
      <c r="J146">
        <v>89</v>
      </c>
      <c r="K146">
        <v>0.71099999999999997</v>
      </c>
      <c r="L146">
        <v>232</v>
      </c>
      <c r="M146">
        <v>4</v>
      </c>
      <c r="N146">
        <v>47</v>
      </c>
      <c r="O146">
        <v>13</v>
      </c>
      <c r="P146">
        <v>1</v>
      </c>
      <c r="Q146" s="106">
        <v>0</v>
      </c>
      <c r="R146" s="107">
        <v>1</v>
      </c>
      <c r="S146" s="108">
        <f t="shared" si="28"/>
        <v>1</v>
      </c>
      <c r="T146" s="80">
        <f t="shared" si="29"/>
        <v>0</v>
      </c>
      <c r="U146" s="80">
        <f t="shared" si="30"/>
        <v>0.6847818805437762</v>
      </c>
      <c r="V146" s="106">
        <f t="shared" si="31"/>
        <v>0.6847818805437762</v>
      </c>
      <c r="W146" s="108">
        <f t="shared" si="32"/>
        <v>0.3152181194562238</v>
      </c>
      <c r="X146" s="106">
        <f t="shared" si="33"/>
        <v>-1.1544904370661795</v>
      </c>
      <c r="Y146" s="108">
        <f t="shared" si="34"/>
        <v>0</v>
      </c>
      <c r="Z146" s="80">
        <f t="shared" si="35"/>
        <v>2.172406464847513</v>
      </c>
      <c r="AW146">
        <v>0.90499059073832555</v>
      </c>
      <c r="AX146">
        <v>1</v>
      </c>
      <c r="AY146">
        <v>0</v>
      </c>
      <c r="AZ146" s="80">
        <f t="shared" si="39"/>
        <v>53</v>
      </c>
      <c r="BA146" s="80">
        <f t="shared" si="40"/>
        <v>89</v>
      </c>
      <c r="BB146" s="80">
        <f t="shared" si="36"/>
        <v>1.851851851851849E-2</v>
      </c>
      <c r="BC146" s="80">
        <f t="shared" si="37"/>
        <v>7.291666666666663E-2</v>
      </c>
      <c r="BD146" s="80">
        <f t="shared" si="38"/>
        <v>1.350308641975306E-3</v>
      </c>
    </row>
    <row r="147" spans="1:56" x14ac:dyDescent="0.45">
      <c r="A147">
        <v>88</v>
      </c>
      <c r="B147">
        <v>0.504</v>
      </c>
      <c r="C147">
        <v>253</v>
      </c>
      <c r="D147">
        <v>3</v>
      </c>
      <c r="E147">
        <v>42</v>
      </c>
      <c r="F147">
        <v>9</v>
      </c>
      <c r="G147">
        <v>1</v>
      </c>
      <c r="H147">
        <v>0</v>
      </c>
      <c r="J147">
        <v>89</v>
      </c>
      <c r="K147">
        <v>1.018</v>
      </c>
      <c r="L147">
        <v>348</v>
      </c>
      <c r="M147">
        <v>0</v>
      </c>
      <c r="N147">
        <v>36</v>
      </c>
      <c r="O147">
        <v>12</v>
      </c>
      <c r="P147">
        <v>1</v>
      </c>
      <c r="Q147" s="106">
        <v>1</v>
      </c>
      <c r="R147" s="107">
        <v>0</v>
      </c>
      <c r="S147" s="108">
        <f t="shared" si="28"/>
        <v>1</v>
      </c>
      <c r="T147" s="80">
        <f t="shared" si="29"/>
        <v>1</v>
      </c>
      <c r="U147" s="80">
        <f t="shared" si="30"/>
        <v>0.61166319300059502</v>
      </c>
      <c r="V147" s="106">
        <f t="shared" si="31"/>
        <v>0.61166319300059502</v>
      </c>
      <c r="W147" s="108">
        <f t="shared" si="32"/>
        <v>0.38833680699940498</v>
      </c>
      <c r="X147" s="106">
        <f t="shared" si="33"/>
        <v>-0.49157348619580254</v>
      </c>
      <c r="Y147" s="108">
        <f t="shared" si="34"/>
        <v>100</v>
      </c>
      <c r="Z147" s="80">
        <f t="shared" si="35"/>
        <v>0.63488666874716992</v>
      </c>
      <c r="AW147">
        <v>0.92452418551326254</v>
      </c>
      <c r="AX147">
        <v>1</v>
      </c>
      <c r="AY147">
        <v>0</v>
      </c>
      <c r="AZ147" s="80">
        <f t="shared" si="39"/>
        <v>54</v>
      </c>
      <c r="BA147" s="80">
        <f t="shared" si="40"/>
        <v>89</v>
      </c>
      <c r="BB147" s="80">
        <f t="shared" si="36"/>
        <v>0</v>
      </c>
      <c r="BC147" s="80">
        <f t="shared" si="37"/>
        <v>7.291666666666663E-2</v>
      </c>
      <c r="BD147" s="80">
        <f t="shared" si="38"/>
        <v>0</v>
      </c>
    </row>
    <row r="148" spans="1:56" x14ac:dyDescent="0.45">
      <c r="A148">
        <v>58</v>
      </c>
      <c r="B148">
        <v>0.44700000000000001</v>
      </c>
      <c r="C148">
        <v>20</v>
      </c>
      <c r="D148">
        <v>4</v>
      </c>
      <c r="E148">
        <v>43</v>
      </c>
      <c r="F148">
        <v>10</v>
      </c>
      <c r="G148">
        <v>0</v>
      </c>
      <c r="H148">
        <v>1</v>
      </c>
      <c r="J148">
        <v>91</v>
      </c>
      <c r="K148">
        <v>1.968</v>
      </c>
      <c r="L148">
        <v>164</v>
      </c>
      <c r="M148">
        <v>1</v>
      </c>
      <c r="N148">
        <v>33</v>
      </c>
      <c r="O148">
        <v>5</v>
      </c>
      <c r="P148">
        <v>0</v>
      </c>
      <c r="Q148" s="106">
        <v>1</v>
      </c>
      <c r="R148" s="107">
        <v>0</v>
      </c>
      <c r="S148" s="108">
        <f t="shared" si="28"/>
        <v>1</v>
      </c>
      <c r="T148" s="80">
        <f t="shared" si="29"/>
        <v>1</v>
      </c>
      <c r="U148" s="80">
        <f t="shared" si="30"/>
        <v>0.92938546786033271</v>
      </c>
      <c r="V148" s="106">
        <f t="shared" si="31"/>
        <v>0.92938546786033271</v>
      </c>
      <c r="W148" s="108">
        <f t="shared" si="32"/>
        <v>7.0614532139667285E-2</v>
      </c>
      <c r="X148" s="106">
        <f t="shared" si="33"/>
        <v>-7.3231698497905395E-2</v>
      </c>
      <c r="Y148" s="108">
        <f t="shared" si="34"/>
        <v>100</v>
      </c>
      <c r="Z148" s="80">
        <f t="shared" si="35"/>
        <v>7.5979810941351172E-2</v>
      </c>
      <c r="AW148">
        <v>0.92938546786033271</v>
      </c>
      <c r="AX148">
        <v>0</v>
      </c>
      <c r="AY148">
        <v>1</v>
      </c>
      <c r="AZ148" s="80">
        <f t="shared" si="39"/>
        <v>54</v>
      </c>
      <c r="BA148" s="80">
        <f t="shared" si="40"/>
        <v>90</v>
      </c>
      <c r="BB148" s="80">
        <f t="shared" si="36"/>
        <v>0</v>
      </c>
      <c r="BC148" s="80">
        <f t="shared" si="37"/>
        <v>6.25E-2</v>
      </c>
      <c r="BD148" s="80">
        <f t="shared" si="38"/>
        <v>0</v>
      </c>
    </row>
    <row r="149" spans="1:56" x14ac:dyDescent="0.45">
      <c r="A149">
        <v>66</v>
      </c>
      <c r="B149">
        <v>2.62</v>
      </c>
      <c r="C149">
        <v>103</v>
      </c>
      <c r="D149">
        <v>2</v>
      </c>
      <c r="E149">
        <v>39</v>
      </c>
      <c r="F149">
        <v>8</v>
      </c>
      <c r="G149">
        <v>0</v>
      </c>
      <c r="H149">
        <v>0</v>
      </c>
      <c r="J149">
        <v>96</v>
      </c>
      <c r="K149">
        <v>0.83099999999999996</v>
      </c>
      <c r="L149">
        <v>199</v>
      </c>
      <c r="M149">
        <v>3</v>
      </c>
      <c r="N149">
        <v>44</v>
      </c>
      <c r="O149">
        <v>10</v>
      </c>
      <c r="P149">
        <v>0</v>
      </c>
      <c r="Q149" s="106">
        <v>1</v>
      </c>
      <c r="R149" s="107">
        <v>0</v>
      </c>
      <c r="S149" s="108">
        <f t="shared" si="28"/>
        <v>1</v>
      </c>
      <c r="T149" s="80">
        <f t="shared" si="29"/>
        <v>1</v>
      </c>
      <c r="U149" s="80">
        <f t="shared" si="30"/>
        <v>0.90463359465467164</v>
      </c>
      <c r="V149" s="106">
        <f t="shared" si="31"/>
        <v>0.90463359465467164</v>
      </c>
      <c r="W149" s="108">
        <f t="shared" si="32"/>
        <v>9.5366405345328364E-2</v>
      </c>
      <c r="X149" s="106">
        <f t="shared" si="33"/>
        <v>-0.10022528504819418</v>
      </c>
      <c r="Y149" s="108">
        <f t="shared" si="34"/>
        <v>100</v>
      </c>
      <c r="Z149" s="80">
        <f t="shared" si="35"/>
        <v>0.10541992460686013</v>
      </c>
      <c r="AW149">
        <v>0.9432379830949027</v>
      </c>
      <c r="AX149">
        <v>0</v>
      </c>
      <c r="AY149">
        <v>1</v>
      </c>
      <c r="AZ149" s="80">
        <f t="shared" si="39"/>
        <v>54</v>
      </c>
      <c r="BA149" s="80">
        <f t="shared" si="40"/>
        <v>91</v>
      </c>
      <c r="BB149" s="80">
        <f t="shared" si="36"/>
        <v>0</v>
      </c>
      <c r="BC149" s="80">
        <f t="shared" si="37"/>
        <v>5.208333333333337E-2</v>
      </c>
      <c r="BD149" s="80">
        <f t="shared" si="38"/>
        <v>0</v>
      </c>
    </row>
    <row r="150" spans="1:56" x14ac:dyDescent="0.45">
      <c r="A150">
        <v>55</v>
      </c>
      <c r="B150">
        <v>1.1679999999999999</v>
      </c>
      <c r="C150">
        <v>120</v>
      </c>
      <c r="D150">
        <v>3</v>
      </c>
      <c r="E150">
        <v>52</v>
      </c>
      <c r="F150">
        <v>10</v>
      </c>
      <c r="G150">
        <v>0</v>
      </c>
      <c r="H150">
        <v>1</v>
      </c>
      <c r="J150">
        <v>98</v>
      </c>
      <c r="K150">
        <v>0.97399999999999998</v>
      </c>
      <c r="L150">
        <v>201</v>
      </c>
      <c r="M150">
        <v>1</v>
      </c>
      <c r="N150">
        <v>37</v>
      </c>
      <c r="O150">
        <v>6</v>
      </c>
      <c r="P150">
        <v>0</v>
      </c>
      <c r="Q150" s="106">
        <v>1</v>
      </c>
      <c r="R150" s="107">
        <v>0</v>
      </c>
      <c r="S150" s="108">
        <f t="shared" si="28"/>
        <v>1</v>
      </c>
      <c r="T150" s="80">
        <f t="shared" si="29"/>
        <v>1</v>
      </c>
      <c r="U150" s="80">
        <f t="shared" si="30"/>
        <v>0.87290163856655223</v>
      </c>
      <c r="V150" s="106">
        <f t="shared" si="31"/>
        <v>0.87290163856655223</v>
      </c>
      <c r="W150" s="108">
        <f t="shared" si="32"/>
        <v>0.12709836143344777</v>
      </c>
      <c r="X150" s="106">
        <f t="shared" si="33"/>
        <v>-0.1359324000899402</v>
      </c>
      <c r="Y150" s="108">
        <f t="shared" si="34"/>
        <v>100</v>
      </c>
      <c r="Z150" s="80">
        <f t="shared" si="35"/>
        <v>0.14560444821957735</v>
      </c>
      <c r="AW150">
        <v>0.94422337246795207</v>
      </c>
      <c r="AX150">
        <v>0</v>
      </c>
      <c r="AY150">
        <v>1</v>
      </c>
      <c r="AZ150" s="80">
        <f t="shared" si="39"/>
        <v>54</v>
      </c>
      <c r="BA150" s="80">
        <f t="shared" si="40"/>
        <v>92</v>
      </c>
      <c r="BB150" s="80">
        <f t="shared" si="36"/>
        <v>0</v>
      </c>
      <c r="BC150" s="80">
        <f t="shared" si="37"/>
        <v>4.166666666666663E-2</v>
      </c>
      <c r="BD150" s="80">
        <f t="shared" si="38"/>
        <v>0</v>
      </c>
    </row>
    <row r="151" spans="1:56" x14ac:dyDescent="0.45">
      <c r="A151">
        <v>60</v>
      </c>
      <c r="B151">
        <v>3.2000000000000001E-2</v>
      </c>
      <c r="C151">
        <v>102</v>
      </c>
      <c r="D151">
        <v>5</v>
      </c>
      <c r="E151">
        <v>35</v>
      </c>
      <c r="F151">
        <v>8</v>
      </c>
      <c r="G151">
        <v>0</v>
      </c>
      <c r="H151">
        <v>1</v>
      </c>
      <c r="J151">
        <v>99</v>
      </c>
      <c r="K151">
        <v>1.76</v>
      </c>
      <c r="L151">
        <v>369</v>
      </c>
      <c r="M151">
        <v>4</v>
      </c>
      <c r="N151">
        <v>38</v>
      </c>
      <c r="O151">
        <v>12</v>
      </c>
      <c r="P151">
        <v>1</v>
      </c>
      <c r="Q151" s="106">
        <v>0</v>
      </c>
      <c r="R151" s="107">
        <v>1</v>
      </c>
      <c r="S151" s="108">
        <f t="shared" si="28"/>
        <v>1</v>
      </c>
      <c r="T151" s="80">
        <f t="shared" si="29"/>
        <v>0</v>
      </c>
      <c r="U151" s="80">
        <f t="shared" si="30"/>
        <v>0.92452418551326254</v>
      </c>
      <c r="V151" s="106">
        <f t="shared" si="31"/>
        <v>0.92452418551326254</v>
      </c>
      <c r="W151" s="108">
        <f t="shared" si="32"/>
        <v>7.5475814486737458E-2</v>
      </c>
      <c r="X151" s="106">
        <f t="shared" si="33"/>
        <v>-2.5839430119703177</v>
      </c>
      <c r="Y151" s="108">
        <f t="shared" si="34"/>
        <v>0</v>
      </c>
      <c r="Z151" s="80">
        <f t="shared" si="35"/>
        <v>12.249277358586427</v>
      </c>
      <c r="AW151">
        <v>0.95232073717300236</v>
      </c>
      <c r="AX151">
        <v>0</v>
      </c>
      <c r="AY151">
        <v>1</v>
      </c>
      <c r="AZ151" s="80">
        <f t="shared" si="39"/>
        <v>54</v>
      </c>
      <c r="BA151" s="80">
        <f t="shared" si="40"/>
        <v>93</v>
      </c>
      <c r="BB151" s="80">
        <f t="shared" si="36"/>
        <v>0</v>
      </c>
      <c r="BC151" s="80">
        <f t="shared" si="37"/>
        <v>3.125E-2</v>
      </c>
      <c r="BD151" s="80">
        <f t="shared" si="38"/>
        <v>0</v>
      </c>
    </row>
    <row r="152" spans="1:56" x14ac:dyDescent="0.45">
      <c r="J152">
        <v>102</v>
      </c>
      <c r="K152">
        <v>8.4000000000000005E-2</v>
      </c>
      <c r="L152">
        <v>249</v>
      </c>
      <c r="M152">
        <v>2</v>
      </c>
      <c r="N152">
        <v>38</v>
      </c>
      <c r="O152">
        <v>11</v>
      </c>
      <c r="P152">
        <v>1</v>
      </c>
      <c r="Q152" s="106">
        <v>1</v>
      </c>
      <c r="R152" s="107">
        <v>0</v>
      </c>
      <c r="S152" s="108">
        <f t="shared" si="28"/>
        <v>1</v>
      </c>
      <c r="T152" s="80">
        <f t="shared" si="29"/>
        <v>1</v>
      </c>
      <c r="U152" s="80">
        <f t="shared" si="30"/>
        <v>0.68985221703922373</v>
      </c>
      <c r="V152" s="106">
        <f t="shared" si="31"/>
        <v>0.68985221703922373</v>
      </c>
      <c r="W152" s="108">
        <f t="shared" si="32"/>
        <v>0.31014778296077627</v>
      </c>
      <c r="X152" s="106">
        <f t="shared" si="33"/>
        <v>-0.37127788253428257</v>
      </c>
      <c r="Y152" s="108">
        <f t="shared" si="34"/>
        <v>100</v>
      </c>
      <c r="Z152" s="80">
        <f t="shared" si="35"/>
        <v>0.44958583200891833</v>
      </c>
      <c r="AW152">
        <v>0.95551833418787357</v>
      </c>
      <c r="AX152">
        <v>0</v>
      </c>
      <c r="AY152">
        <v>1</v>
      </c>
      <c r="AZ152" s="80">
        <f t="shared" si="39"/>
        <v>54</v>
      </c>
      <c r="BA152" s="80">
        <f t="shared" si="40"/>
        <v>94</v>
      </c>
      <c r="BB152" s="80">
        <f t="shared" si="36"/>
        <v>0</v>
      </c>
      <c r="BC152" s="80">
        <f t="shared" si="37"/>
        <v>2.083333333333337E-2</v>
      </c>
      <c r="BD152" s="80">
        <f t="shared" si="38"/>
        <v>0</v>
      </c>
    </row>
    <row r="153" spans="1:56" x14ac:dyDescent="0.45">
      <c r="J153">
        <v>117</v>
      </c>
      <c r="K153">
        <v>0.104</v>
      </c>
      <c r="L153">
        <v>253</v>
      </c>
      <c r="M153">
        <v>2</v>
      </c>
      <c r="N153">
        <v>52</v>
      </c>
      <c r="O153">
        <v>15</v>
      </c>
      <c r="P153">
        <v>0</v>
      </c>
      <c r="Q153" s="109">
        <v>1</v>
      </c>
      <c r="R153" s="110">
        <v>0</v>
      </c>
      <c r="S153" s="108">
        <f t="shared" si="28"/>
        <v>1</v>
      </c>
      <c r="T153" s="80">
        <f t="shared" si="29"/>
        <v>1</v>
      </c>
      <c r="U153" s="80">
        <f t="shared" si="30"/>
        <v>0.88269132145860973</v>
      </c>
      <c r="V153" s="106">
        <f t="shared" si="31"/>
        <v>0.88269132145860973</v>
      </c>
      <c r="W153" s="108">
        <f t="shared" si="32"/>
        <v>0.11730867854139027</v>
      </c>
      <c r="X153" s="106">
        <f t="shared" si="33"/>
        <v>-0.12477971881734495</v>
      </c>
      <c r="Y153" s="108">
        <f t="shared" si="34"/>
        <v>100</v>
      </c>
      <c r="Z153" s="80">
        <f t="shared" si="35"/>
        <v>0.1328988692757766</v>
      </c>
      <c r="AW153">
        <v>0.95926686057251898</v>
      </c>
      <c r="AX153">
        <v>0</v>
      </c>
      <c r="AY153">
        <v>1</v>
      </c>
      <c r="AZ153" s="80">
        <f t="shared" si="39"/>
        <v>54</v>
      </c>
      <c r="BA153" s="80">
        <f t="shared" si="40"/>
        <v>95</v>
      </c>
      <c r="BB153" s="80">
        <f t="shared" si="36"/>
        <v>0</v>
      </c>
      <c r="BC153" s="80">
        <f t="shared" si="37"/>
        <v>1.041666666666663E-2</v>
      </c>
      <c r="BD153" s="80">
        <f t="shared" si="38"/>
        <v>0</v>
      </c>
    </row>
    <row r="154" spans="1:56" x14ac:dyDescent="0.45">
      <c r="J154" s="102"/>
      <c r="K154" s="102"/>
      <c r="L154" s="102"/>
      <c r="M154" s="102"/>
      <c r="N154" s="102"/>
      <c r="O154" s="102"/>
      <c r="P154" s="102"/>
      <c r="Q154" s="102">
        <f>SUM(Q4:Q153)</f>
        <v>96</v>
      </c>
      <c r="R154" s="102">
        <f t="shared" ref="R154:S154" si="41">SUM(R4:R153)</f>
        <v>54</v>
      </c>
      <c r="S154" s="113">
        <f t="shared" si="41"/>
        <v>150</v>
      </c>
      <c r="T154" s="113"/>
      <c r="U154" s="113"/>
      <c r="V154" s="113">
        <f>SUM(V4:V153)</f>
        <v>95.999999999999972</v>
      </c>
      <c r="W154" s="113">
        <f t="shared" ref="W154:X154" si="42">SUM(W4:W153)</f>
        <v>54.000000000000028</v>
      </c>
      <c r="X154" s="113">
        <f t="shared" si="42"/>
        <v>-85.392127939787457</v>
      </c>
      <c r="Y154" s="113">
        <f>SUMPRODUCT(Y4:Y153,S4:S153)/S154</f>
        <v>72.666666666666671</v>
      </c>
      <c r="Z154" s="113">
        <f>SUM(Z4:Z153)</f>
        <v>157.86096690009768</v>
      </c>
      <c r="AW154" s="119">
        <v>0.96735536970403235</v>
      </c>
      <c r="AX154" s="119">
        <v>0</v>
      </c>
      <c r="AY154" s="119">
        <v>1</v>
      </c>
      <c r="AZ154" s="119">
        <f t="shared" si="39"/>
        <v>54</v>
      </c>
      <c r="BA154" s="119">
        <f t="shared" si="40"/>
        <v>96</v>
      </c>
      <c r="BB154" s="119">
        <f t="shared" si="36"/>
        <v>0</v>
      </c>
      <c r="BC154" s="119">
        <f t="shared" si="37"/>
        <v>0</v>
      </c>
      <c r="BD154" s="119">
        <f t="shared" si="38"/>
        <v>0</v>
      </c>
    </row>
    <row r="155" spans="1:56" ht="14.65" thickBot="1" x14ac:dyDescent="0.5">
      <c r="BD155">
        <f>SUM(BD4:BD154)</f>
        <v>0.7357253086419755</v>
      </c>
    </row>
    <row r="156" spans="1:56" ht="14.65" thickTop="1" x14ac:dyDescent="0.45">
      <c r="J156" s="118"/>
      <c r="K156" s="118" t="s">
        <v>166</v>
      </c>
      <c r="L156" s="118" t="s">
        <v>167</v>
      </c>
      <c r="M156" s="118" t="s">
        <v>168</v>
      </c>
      <c r="N156" s="118" t="s">
        <v>158</v>
      </c>
      <c r="O156" s="118" t="s">
        <v>169</v>
      </c>
      <c r="P156" s="118" t="s">
        <v>170</v>
      </c>
      <c r="Q156" s="118" t="s">
        <v>171</v>
      </c>
    </row>
    <row r="157" spans="1:56" x14ac:dyDescent="0.45">
      <c r="J157" t="s">
        <v>100</v>
      </c>
      <c r="K157">
        <f t="array" ref="K157:K164">AB5:AB12</f>
        <v>0.19362191263749409</v>
      </c>
      <c r="L157">
        <f t="array" ref="L157:L164">SQRT([1]!DIAG(AG4:AN11))</f>
        <v>1.4716432407103599</v>
      </c>
      <c r="M157">
        <f>(K157/L157)^2</f>
        <v>1.7310273575612843E-2</v>
      </c>
      <c r="N157">
        <f>_xlfn.CHISQ.DIST.RT(M157,1)</f>
        <v>0.89532559207333806</v>
      </c>
      <c r="O157">
        <f>EXP(K157)</f>
        <v>1.2136373352614109</v>
      </c>
    </row>
    <row r="158" spans="1:56" x14ac:dyDescent="0.45">
      <c r="J158" t="str">
        <f t="array" ref="J158:J164">TRANSPOSE(J3:P3)</f>
        <v>No. Staff</v>
      </c>
      <c r="K158">
        <v>3.8068598842344807E-2</v>
      </c>
      <c r="L158">
        <v>2.0807282131820835E-2</v>
      </c>
      <c r="M158" s="80">
        <f t="shared" ref="M158:M164" si="43">(K158/L158)^2</f>
        <v>3.3473650163025672</v>
      </c>
      <c r="N158" s="80">
        <f t="shared" ref="N158:N164" si="44">_xlfn.CHISQ.DIST.RT(M158,1)</f>
        <v>6.7312683214273014E-2</v>
      </c>
      <c r="O158" s="80">
        <f t="shared" ref="O158:O164" si="45">EXP(K158)</f>
        <v>1.0388024910826679</v>
      </c>
      <c r="P158">
        <f>EXP(K158-L158*_xlfn.NORM.S.INV(1-$AE$9/2))</f>
        <v>0.99729075190258687</v>
      </c>
      <c r="Q158">
        <f>EXP(K158+L158*_xlfn.NORM.S.INV(1-$AE$9/2))</f>
        <v>1.0820421360780463</v>
      </c>
    </row>
    <row r="159" spans="1:56" x14ac:dyDescent="0.45">
      <c r="J159" t="str">
        <v>GrossProfit $m</v>
      </c>
      <c r="K159">
        <v>0.63325717553179484</v>
      </c>
      <c r="L159">
        <v>0.31666860000233749</v>
      </c>
      <c r="M159" s="80">
        <f t="shared" si="43"/>
        <v>3.9989892345854678</v>
      </c>
      <c r="N159" s="80">
        <f t="shared" si="44"/>
        <v>4.5527558617845396E-2</v>
      </c>
      <c r="O159" s="80">
        <f t="shared" si="45"/>
        <v>1.8837362572899452</v>
      </c>
      <c r="P159" s="80">
        <f t="shared" ref="P159:P164" si="46">EXP(K159-L159*_xlfn.NORM.S.INV(1-$AE$9/2))</f>
        <v>1.0126778151622238</v>
      </c>
      <c r="Q159" s="80">
        <f t="shared" ref="Q159:Q164" si="47">EXP(K159+L159*_xlfn.NORM.S.INV(1-$AE$9/2))</f>
        <v>3.5040387316673787</v>
      </c>
    </row>
    <row r="160" spans="1:56" x14ac:dyDescent="0.45">
      <c r="J160" t="str">
        <v>Adv.$'000</v>
      </c>
      <c r="K160">
        <v>-4.8124194575400347E-4</v>
      </c>
      <c r="L160">
        <v>4.4814548934533948E-3</v>
      </c>
      <c r="M160" s="80">
        <f t="shared" si="43"/>
        <v>1.1531581932866158E-2</v>
      </c>
      <c r="N160" s="80">
        <f t="shared" si="44"/>
        <v>0.91448339251462196</v>
      </c>
      <c r="O160" s="80">
        <f t="shared" si="45"/>
        <v>0.99951887383257798</v>
      </c>
      <c r="P160" s="80">
        <f t="shared" si="46"/>
        <v>0.99077805326180723</v>
      </c>
      <c r="Q160" s="80">
        <f t="shared" si="47"/>
        <v>1.0083368074802874</v>
      </c>
    </row>
    <row r="161" spans="10:17" x14ac:dyDescent="0.45">
      <c r="J161" t="str">
        <v>Competitors</v>
      </c>
      <c r="K161">
        <v>0.35076997725496895</v>
      </c>
      <c r="L161">
        <v>0.14443703165553123</v>
      </c>
      <c r="M161" s="80">
        <f t="shared" si="43"/>
        <v>5.8977684785375493</v>
      </c>
      <c r="N161" s="80">
        <f t="shared" si="44"/>
        <v>1.5160080299349555E-2</v>
      </c>
      <c r="O161" s="80">
        <f t="shared" si="45"/>
        <v>1.420160619094647</v>
      </c>
      <c r="P161" s="80">
        <f t="shared" si="46"/>
        <v>1.0700213453245173</v>
      </c>
      <c r="Q161" s="80">
        <f t="shared" si="47"/>
        <v>1.8848747203408516</v>
      </c>
    </row>
    <row r="162" spans="10:17" x14ac:dyDescent="0.45">
      <c r="J162" t="str">
        <v>Mng-Age</v>
      </c>
      <c r="K162">
        <v>-9.6189233571998933E-2</v>
      </c>
      <c r="L162">
        <v>2.8727429208343917E-2</v>
      </c>
      <c r="M162" s="80">
        <f t="shared" si="43"/>
        <v>11.211388508065216</v>
      </c>
      <c r="N162" s="80">
        <f t="shared" si="44"/>
        <v>8.1296868244031017E-4</v>
      </c>
      <c r="O162" s="80">
        <f t="shared" si="45"/>
        <v>0.90829212044263763</v>
      </c>
      <c r="P162" s="80">
        <f t="shared" si="46"/>
        <v>0.85856407950569791</v>
      </c>
      <c r="Q162" s="80">
        <f t="shared" si="47"/>
        <v>0.96090041005810312</v>
      </c>
    </row>
    <row r="163" spans="10:17" x14ac:dyDescent="0.45">
      <c r="J163" t="str">
        <v>Mng-Exp</v>
      </c>
      <c r="K163">
        <v>0.11511430009631342</v>
      </c>
      <c r="L163">
        <v>5.7299536435917404E-2</v>
      </c>
      <c r="M163" s="80">
        <f t="shared" si="43"/>
        <v>4.0360481403134232</v>
      </c>
      <c r="N163" s="80">
        <f t="shared" si="44"/>
        <v>4.4538001045166052E-2</v>
      </c>
      <c r="O163" s="80">
        <f t="shared" si="45"/>
        <v>1.1220016751425481</v>
      </c>
      <c r="P163" s="80">
        <f t="shared" si="46"/>
        <v>1.0028132220543775</v>
      </c>
      <c r="Q163" s="80">
        <f t="shared" si="47"/>
        <v>1.2553561633777708</v>
      </c>
    </row>
    <row r="164" spans="10:17" x14ac:dyDescent="0.45">
      <c r="J164" s="119" t="str">
        <v>OnlineChannel</v>
      </c>
      <c r="K164" s="119">
        <v>-1.5231612393071514</v>
      </c>
      <c r="L164" s="119">
        <v>0.49983338295589375</v>
      </c>
      <c r="M164" s="119">
        <f t="shared" si="43"/>
        <v>9.2862686150271347</v>
      </c>
      <c r="N164" s="119">
        <f t="shared" si="44"/>
        <v>2.308779717044723E-3</v>
      </c>
      <c r="O164" s="119">
        <f t="shared" si="45"/>
        <v>0.2180215780289709</v>
      </c>
      <c r="P164" s="119">
        <f t="shared" si="46"/>
        <v>8.1854117730990272E-2</v>
      </c>
      <c r="Q164" s="119">
        <f t="shared" si="47"/>
        <v>0.58070882447794459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C0876-5DE9-467D-98B2-97609D6B7DF9}">
  <dimension ref="A1:AU155"/>
  <sheetViews>
    <sheetView topLeftCell="L13" workbookViewId="0">
      <selection activeCell="S33" sqref="S33"/>
    </sheetView>
  </sheetViews>
  <sheetFormatPr defaultRowHeight="14.25" x14ac:dyDescent="0.45"/>
  <sheetData>
    <row r="1" spans="1:47" x14ac:dyDescent="0.45">
      <c r="A1" t="s">
        <v>144</v>
      </c>
      <c r="AI1" t="s">
        <v>173</v>
      </c>
      <c r="AN1" t="s">
        <v>178</v>
      </c>
    </row>
    <row r="3" spans="1:47" x14ac:dyDescent="0.45">
      <c r="A3" t="s">
        <v>42</v>
      </c>
      <c r="B3" t="s">
        <v>44</v>
      </c>
      <c r="C3" t="s">
        <v>45</v>
      </c>
      <c r="D3" t="s">
        <v>46</v>
      </c>
      <c r="E3" t="s">
        <v>50</v>
      </c>
      <c r="F3" t="s">
        <v>51</v>
      </c>
      <c r="G3" t="s">
        <v>55</v>
      </c>
      <c r="H3" t="s">
        <v>145</v>
      </c>
      <c r="I3" t="s">
        <v>146</v>
      </c>
      <c r="J3" t="s">
        <v>99</v>
      </c>
      <c r="K3" t="s">
        <v>147</v>
      </c>
      <c r="L3" t="s">
        <v>148</v>
      </c>
      <c r="M3" t="s">
        <v>149</v>
      </c>
      <c r="N3" t="s">
        <v>150</v>
      </c>
      <c r="O3" t="s">
        <v>151</v>
      </c>
      <c r="P3" t="s">
        <v>152</v>
      </c>
      <c r="Q3" t="s">
        <v>153</v>
      </c>
      <c r="S3" t="s">
        <v>154</v>
      </c>
      <c r="U3" t="s">
        <v>155</v>
      </c>
      <c r="V3">
        <v>-98.012729219055274</v>
      </c>
      <c r="X3" t="s">
        <v>165</v>
      </c>
      <c r="AG3" t="s">
        <v>172</v>
      </c>
      <c r="AJ3" t="s">
        <v>174</v>
      </c>
      <c r="AK3" t="s">
        <v>175</v>
      </c>
      <c r="AN3" t="s">
        <v>148</v>
      </c>
      <c r="AO3" t="s">
        <v>146</v>
      </c>
      <c r="AP3" t="s">
        <v>145</v>
      </c>
      <c r="AQ3" t="s">
        <v>179</v>
      </c>
      <c r="AR3" t="s">
        <v>180</v>
      </c>
      <c r="AS3" t="s">
        <v>181</v>
      </c>
      <c r="AT3" t="s">
        <v>182</v>
      </c>
      <c r="AU3" t="s">
        <v>183</v>
      </c>
    </row>
    <row r="4" spans="1:47" x14ac:dyDescent="0.45">
      <c r="A4">
        <v>35</v>
      </c>
      <c r="B4">
        <v>4.7E-2</v>
      </c>
      <c r="C4">
        <v>65</v>
      </c>
      <c r="D4">
        <v>4</v>
      </c>
      <c r="E4">
        <v>27</v>
      </c>
      <c r="F4">
        <v>5</v>
      </c>
      <c r="G4">
        <v>0</v>
      </c>
      <c r="H4">
        <v>1</v>
      </c>
      <c r="I4">
        <v>0</v>
      </c>
      <c r="J4">
        <v>1</v>
      </c>
      <c r="K4">
        <v>1</v>
      </c>
      <c r="L4">
        <v>0.7121906449360037</v>
      </c>
      <c r="M4">
        <v>0.7121906449360037</v>
      </c>
      <c r="N4">
        <v>0.2878093550639963</v>
      </c>
      <c r="O4">
        <v>-0.3394096436698249</v>
      </c>
      <c r="P4">
        <v>100</v>
      </c>
      <c r="Q4">
        <v>0.40411841563835538</v>
      </c>
      <c r="U4" t="s">
        <v>156</v>
      </c>
      <c r="V4">
        <v>-85.392127939787457</v>
      </c>
      <c r="X4">
        <v>2.1657338279284906</v>
      </c>
      <c r="Y4">
        <v>-1.6803961193622763E-2</v>
      </c>
      <c r="Z4">
        <v>-0.12376529541995419</v>
      </c>
      <c r="AA4">
        <v>1.7011141623507146E-3</v>
      </c>
      <c r="AB4">
        <v>-7.2498792155921907E-2</v>
      </c>
      <c r="AC4">
        <v>-2.350526769607118E-2</v>
      </c>
      <c r="AD4">
        <v>-1.1911935058572881E-2</v>
      </c>
      <c r="AE4">
        <v>-8.8495047150672496E-2</v>
      </c>
      <c r="AG4">
        <v>1.4972689755852109E-15</v>
      </c>
      <c r="AI4" t="s">
        <v>149</v>
      </c>
      <c r="AJ4">
        <v>83</v>
      </c>
      <c r="AK4">
        <v>28</v>
      </c>
      <c r="AL4">
        <v>111</v>
      </c>
      <c r="AQ4">
        <v>0</v>
      </c>
      <c r="AR4">
        <v>0</v>
      </c>
      <c r="AS4">
        <v>1</v>
      </c>
      <c r="AT4">
        <v>1</v>
      </c>
      <c r="AU4">
        <v>1.851851851851849E-2</v>
      </c>
    </row>
    <row r="5" spans="1:47" x14ac:dyDescent="0.45">
      <c r="A5">
        <v>39</v>
      </c>
      <c r="B5">
        <v>7.1999999999999995E-2</v>
      </c>
      <c r="C5">
        <v>116</v>
      </c>
      <c r="D5">
        <v>7</v>
      </c>
      <c r="E5">
        <v>44</v>
      </c>
      <c r="F5">
        <v>16</v>
      </c>
      <c r="G5">
        <v>1</v>
      </c>
      <c r="H5">
        <v>1</v>
      </c>
      <c r="I5">
        <v>0</v>
      </c>
      <c r="J5">
        <v>1</v>
      </c>
      <c r="K5">
        <v>1</v>
      </c>
      <c r="L5">
        <v>0.55225817050444403</v>
      </c>
      <c r="M5">
        <v>0.55225817050444403</v>
      </c>
      <c r="N5">
        <v>0.44774182949555597</v>
      </c>
      <c r="O5">
        <v>-0.59373964185347483</v>
      </c>
      <c r="P5">
        <v>100</v>
      </c>
      <c r="Q5">
        <v>0.81074731603622863</v>
      </c>
      <c r="S5">
        <v>0.19362191263749409</v>
      </c>
      <c r="X5">
        <v>-1.6803961193622791E-2</v>
      </c>
      <c r="Y5">
        <v>4.3294298971319054E-4</v>
      </c>
      <c r="Z5">
        <v>7.3272394702682177E-4</v>
      </c>
      <c r="AA5">
        <v>-6.5471885787080224E-5</v>
      </c>
      <c r="AB5">
        <v>4.6446082023170654E-4</v>
      </c>
      <c r="AC5">
        <v>-6.9723623445513906E-5</v>
      </c>
      <c r="AD5">
        <v>1.9015211598612898E-4</v>
      </c>
      <c r="AE5">
        <v>-1.6010085469445401E-3</v>
      </c>
      <c r="AG5">
        <v>3.0104034852998524E-17</v>
      </c>
      <c r="AI5" t="s">
        <v>150</v>
      </c>
      <c r="AJ5">
        <v>13</v>
      </c>
      <c r="AK5">
        <v>26</v>
      </c>
      <c r="AL5">
        <v>39</v>
      </c>
      <c r="AN5">
        <v>0.1993536741153743</v>
      </c>
      <c r="AO5">
        <v>1</v>
      </c>
      <c r="AP5">
        <v>0</v>
      </c>
      <c r="AQ5">
        <v>1</v>
      </c>
      <c r="AR5">
        <v>0</v>
      </c>
      <c r="AS5">
        <v>0.98148148148148151</v>
      </c>
      <c r="AT5">
        <v>1</v>
      </c>
      <c r="AU5">
        <v>1.851851851851849E-2</v>
      </c>
    </row>
    <row r="6" spans="1:47" x14ac:dyDescent="0.45">
      <c r="A6">
        <v>39</v>
      </c>
      <c r="B6">
        <v>0.10299999999999999</v>
      </c>
      <c r="C6">
        <v>89</v>
      </c>
      <c r="D6">
        <v>5</v>
      </c>
      <c r="E6">
        <v>40</v>
      </c>
      <c r="F6">
        <v>20</v>
      </c>
      <c r="G6">
        <v>1</v>
      </c>
      <c r="H6">
        <v>1</v>
      </c>
      <c r="I6">
        <v>0</v>
      </c>
      <c r="J6">
        <v>1</v>
      </c>
      <c r="K6">
        <v>1</v>
      </c>
      <c r="L6">
        <v>0.59534290702437676</v>
      </c>
      <c r="M6">
        <v>0.59534290702437676</v>
      </c>
      <c r="N6">
        <v>0.40465709297562324</v>
      </c>
      <c r="O6">
        <v>-0.51861772511514748</v>
      </c>
      <c r="P6">
        <v>100</v>
      </c>
      <c r="Q6">
        <v>0.67970423129447699</v>
      </c>
      <c r="S6">
        <v>3.8068598842344807E-2</v>
      </c>
      <c r="U6" t="s">
        <v>157</v>
      </c>
      <c r="V6">
        <v>25.241202558535633</v>
      </c>
      <c r="X6">
        <v>-0.12376529541995364</v>
      </c>
      <c r="Y6">
        <v>7.3272394702681028E-4</v>
      </c>
      <c r="Z6">
        <v>0.10027900222744042</v>
      </c>
      <c r="AA6">
        <v>-2.2697852398602748E-5</v>
      </c>
      <c r="AB6">
        <v>1.6927490553473801E-2</v>
      </c>
      <c r="AC6">
        <v>-1.5787146326833232E-3</v>
      </c>
      <c r="AD6">
        <v>2.3545089218423997E-3</v>
      </c>
      <c r="AE6">
        <v>-1.920767898532779E-2</v>
      </c>
      <c r="AG6">
        <v>-1.8136254956775741E-16</v>
      </c>
      <c r="AJ6">
        <v>96</v>
      </c>
      <c r="AK6">
        <v>54</v>
      </c>
      <c r="AL6">
        <v>150</v>
      </c>
      <c r="AN6">
        <v>0.22678035244310701</v>
      </c>
      <c r="AO6">
        <v>1</v>
      </c>
      <c r="AP6">
        <v>0</v>
      </c>
      <c r="AQ6">
        <v>2</v>
      </c>
      <c r="AR6">
        <v>0</v>
      </c>
      <c r="AS6">
        <v>0.96296296296296302</v>
      </c>
      <c r="AT6">
        <v>1</v>
      </c>
      <c r="AU6">
        <v>0</v>
      </c>
    </row>
    <row r="7" spans="1:47" x14ac:dyDescent="0.45">
      <c r="A7">
        <v>40</v>
      </c>
      <c r="B7">
        <v>0.97599999999999998</v>
      </c>
      <c r="C7">
        <v>82</v>
      </c>
      <c r="D7">
        <v>2</v>
      </c>
      <c r="E7">
        <v>37</v>
      </c>
      <c r="F7">
        <v>5</v>
      </c>
      <c r="G7">
        <v>0</v>
      </c>
      <c r="H7">
        <v>0</v>
      </c>
      <c r="I7">
        <v>1</v>
      </c>
      <c r="J7">
        <v>1</v>
      </c>
      <c r="K7">
        <v>0</v>
      </c>
      <c r="L7">
        <v>0.50326816418774789</v>
      </c>
      <c r="M7">
        <v>0.50326816418774789</v>
      </c>
      <c r="N7">
        <v>0.49673183581225211</v>
      </c>
      <c r="O7">
        <v>-0.69970496427361761</v>
      </c>
      <c r="P7">
        <v>0</v>
      </c>
      <c r="Q7">
        <v>1.0131586661136942</v>
      </c>
      <c r="S7">
        <v>0.63325717553179484</v>
      </c>
      <c r="U7" t="s">
        <v>101</v>
      </c>
      <c r="V7">
        <v>7</v>
      </c>
      <c r="X7">
        <v>1.7011141623507196E-3</v>
      </c>
      <c r="Y7">
        <v>-6.5471885787080292E-5</v>
      </c>
      <c r="Z7">
        <v>-2.2697852398604795E-5</v>
      </c>
      <c r="AA7">
        <v>2.0083437962057382E-5</v>
      </c>
      <c r="AB7">
        <v>2.8881630352669327E-5</v>
      </c>
      <c r="AC7">
        <v>-7.8622246497681539E-7</v>
      </c>
      <c r="AD7">
        <v>-6.6474416850829856E-5</v>
      </c>
      <c r="AE7">
        <v>-1.1224638960277528E-4</v>
      </c>
      <c r="AG7">
        <v>-1.0180767832860559E-17</v>
      </c>
      <c r="AN7">
        <v>0.24588941403000425</v>
      </c>
      <c r="AO7">
        <v>0</v>
      </c>
      <c r="AP7">
        <v>1</v>
      </c>
      <c r="AQ7">
        <v>2</v>
      </c>
      <c r="AR7">
        <v>1</v>
      </c>
      <c r="AS7">
        <v>0.96296296296296302</v>
      </c>
      <c r="AT7">
        <v>0.98958333333333337</v>
      </c>
      <c r="AU7">
        <v>1.8325617283950699E-2</v>
      </c>
    </row>
    <row r="8" spans="1:47" x14ac:dyDescent="0.45">
      <c r="A8">
        <v>41</v>
      </c>
      <c r="B8">
        <v>0.879</v>
      </c>
      <c r="C8">
        <v>112</v>
      </c>
      <c r="D8">
        <v>2</v>
      </c>
      <c r="E8">
        <v>39</v>
      </c>
      <c r="F8">
        <v>5</v>
      </c>
      <c r="G8">
        <v>0</v>
      </c>
      <c r="H8">
        <v>0</v>
      </c>
      <c r="I8">
        <v>1</v>
      </c>
      <c r="J8">
        <v>1</v>
      </c>
      <c r="K8">
        <v>0</v>
      </c>
      <c r="L8">
        <v>0.44593711921015139</v>
      </c>
      <c r="M8">
        <v>0.44593711921015139</v>
      </c>
      <c r="N8">
        <v>0.55406288078984867</v>
      </c>
      <c r="O8">
        <v>-0.59047709544508376</v>
      </c>
      <c r="P8">
        <v>100</v>
      </c>
      <c r="Q8">
        <v>0.80484929539846128</v>
      </c>
      <c r="S8">
        <v>-4.8124194575400347E-4</v>
      </c>
      <c r="U8" t="s">
        <v>158</v>
      </c>
      <c r="V8">
        <v>6.8758530175758972E-4</v>
      </c>
      <c r="X8">
        <v>-7.2498792155922101E-2</v>
      </c>
      <c r="Y8">
        <v>4.6446082023170291E-4</v>
      </c>
      <c r="Z8">
        <v>1.692749055347384E-2</v>
      </c>
      <c r="AA8">
        <v>2.8881630352670337E-5</v>
      </c>
      <c r="AB8">
        <v>2.0862056113460929E-2</v>
      </c>
      <c r="AC8">
        <v>-7.5980113150650572E-4</v>
      </c>
      <c r="AD8">
        <v>6.3759644517770973E-4</v>
      </c>
      <c r="AE8">
        <v>-7.027896218092077E-3</v>
      </c>
      <c r="AG8">
        <v>-1.1332195623572256E-16</v>
      </c>
      <c r="AI8" t="s">
        <v>176</v>
      </c>
      <c r="AJ8">
        <v>0.86458333333333337</v>
      </c>
      <c r="AK8">
        <v>0.48148148148148145</v>
      </c>
      <c r="AL8">
        <v>0.72666666666666668</v>
      </c>
      <c r="AN8">
        <v>0.26280402313780937</v>
      </c>
      <c r="AO8">
        <v>1</v>
      </c>
      <c r="AP8">
        <v>0</v>
      </c>
      <c r="AQ8">
        <v>3</v>
      </c>
      <c r="AR8">
        <v>1</v>
      </c>
      <c r="AS8">
        <v>0.94444444444444442</v>
      </c>
      <c r="AT8">
        <v>0.98958333333333337</v>
      </c>
      <c r="AU8">
        <v>1.8325617283950591E-2</v>
      </c>
    </row>
    <row r="9" spans="1:47" x14ac:dyDescent="0.45">
      <c r="A9">
        <v>42</v>
      </c>
      <c r="B9">
        <v>1.2829999999999999</v>
      </c>
      <c r="C9">
        <v>68</v>
      </c>
      <c r="D9">
        <v>4</v>
      </c>
      <c r="E9">
        <v>37</v>
      </c>
      <c r="F9">
        <v>6</v>
      </c>
      <c r="G9">
        <v>0</v>
      </c>
      <c r="H9">
        <v>1</v>
      </c>
      <c r="I9">
        <v>0</v>
      </c>
      <c r="J9">
        <v>1</v>
      </c>
      <c r="K9">
        <v>1</v>
      </c>
      <c r="L9">
        <v>0.75157156822610283</v>
      </c>
      <c r="M9">
        <v>0.75157156822610283</v>
      </c>
      <c r="N9">
        <v>0.24842843177389717</v>
      </c>
      <c r="O9">
        <v>-0.28558884048975869</v>
      </c>
      <c r="P9">
        <v>100</v>
      </c>
      <c r="Q9">
        <v>0.33054527642690168</v>
      </c>
      <c r="S9">
        <v>0.35076997725496895</v>
      </c>
      <c r="U9" t="s">
        <v>159</v>
      </c>
      <c r="V9">
        <v>0.05</v>
      </c>
      <c r="X9">
        <v>-2.3505267696071187E-2</v>
      </c>
      <c r="Y9">
        <v>-6.9723623445512917E-5</v>
      </c>
      <c r="Z9">
        <v>-1.5787146326833247E-3</v>
      </c>
      <c r="AA9">
        <v>-7.8622246497704642E-7</v>
      </c>
      <c r="AB9">
        <v>-7.5980113150651222E-4</v>
      </c>
      <c r="AC9">
        <v>8.2526518892041126E-4</v>
      </c>
      <c r="AD9">
        <v>-4.4870076704595671E-4</v>
      </c>
      <c r="AE9">
        <v>6.5473813177226231E-3</v>
      </c>
      <c r="AG9">
        <v>-3.7379057972899433E-17</v>
      </c>
      <c r="AN9">
        <v>0.26483922031198265</v>
      </c>
      <c r="AO9">
        <v>1</v>
      </c>
      <c r="AP9">
        <v>0</v>
      </c>
      <c r="AQ9">
        <v>4</v>
      </c>
      <c r="AR9">
        <v>1</v>
      </c>
      <c r="AS9">
        <v>0.92592592592592593</v>
      </c>
      <c r="AT9">
        <v>0.98958333333333337</v>
      </c>
      <c r="AU9">
        <v>1.8325617283950591E-2</v>
      </c>
    </row>
    <row r="10" spans="1:47" x14ac:dyDescent="0.45">
      <c r="A10">
        <v>42</v>
      </c>
      <c r="B10">
        <v>1.4279999999999999</v>
      </c>
      <c r="C10">
        <v>121</v>
      </c>
      <c r="D10">
        <v>4</v>
      </c>
      <c r="E10">
        <v>45</v>
      </c>
      <c r="F10">
        <v>5</v>
      </c>
      <c r="G10">
        <v>0</v>
      </c>
      <c r="H10">
        <v>1</v>
      </c>
      <c r="I10">
        <v>0</v>
      </c>
      <c r="J10">
        <v>1</v>
      </c>
      <c r="K10">
        <v>1</v>
      </c>
      <c r="L10">
        <v>0.57167782550123081</v>
      </c>
      <c r="M10">
        <v>0.57167782550123081</v>
      </c>
      <c r="N10">
        <v>0.42832217449876919</v>
      </c>
      <c r="O10">
        <v>-0.55917968841348986</v>
      </c>
      <c r="P10">
        <v>100</v>
      </c>
      <c r="Q10">
        <v>0.74923699222237372</v>
      </c>
      <c r="S10">
        <v>-9.6189233571998933E-2</v>
      </c>
      <c r="U10" t="s">
        <v>160</v>
      </c>
      <c r="V10" t="s">
        <v>184</v>
      </c>
      <c r="X10">
        <v>-1.1911935058572687E-2</v>
      </c>
      <c r="Y10">
        <v>1.9015211598612347E-4</v>
      </c>
      <c r="Z10">
        <v>2.3545089218424109E-3</v>
      </c>
      <c r="AA10">
        <v>-6.6474416850828907E-5</v>
      </c>
      <c r="AB10">
        <v>6.3759644517771504E-4</v>
      </c>
      <c r="AC10">
        <v>-4.4870076704595736E-4</v>
      </c>
      <c r="AD10">
        <v>3.2832368757710262E-3</v>
      </c>
      <c r="AE10">
        <v>-1.4398673455773647E-2</v>
      </c>
      <c r="AG10">
        <v>-1.1792780870317285E-17</v>
      </c>
      <c r="AI10" t="s">
        <v>177</v>
      </c>
      <c r="AJ10">
        <v>0.5</v>
      </c>
      <c r="AN10">
        <v>0.26947357449649934</v>
      </c>
      <c r="AO10">
        <v>1</v>
      </c>
      <c r="AP10">
        <v>0</v>
      </c>
      <c r="AQ10">
        <v>5</v>
      </c>
      <c r="AR10">
        <v>1</v>
      </c>
      <c r="AS10">
        <v>0.90740740740740744</v>
      </c>
      <c r="AT10">
        <v>0.98958333333333337</v>
      </c>
      <c r="AU10">
        <v>1.8325617283950699E-2</v>
      </c>
    </row>
    <row r="11" spans="1:47" x14ac:dyDescent="0.45">
      <c r="A11">
        <v>43</v>
      </c>
      <c r="B11">
        <v>0.48</v>
      </c>
      <c r="C11">
        <v>59</v>
      </c>
      <c r="D11">
        <v>3</v>
      </c>
      <c r="E11">
        <v>30</v>
      </c>
      <c r="F11">
        <v>4</v>
      </c>
      <c r="G11">
        <v>0</v>
      </c>
      <c r="H11">
        <v>0</v>
      </c>
      <c r="I11">
        <v>1</v>
      </c>
      <c r="J11">
        <v>1</v>
      </c>
      <c r="K11">
        <v>0</v>
      </c>
      <c r="L11">
        <v>0.67551410228644349</v>
      </c>
      <c r="M11">
        <v>0.67551410228644349</v>
      </c>
      <c r="N11">
        <v>0.32448589771355651</v>
      </c>
      <c r="O11">
        <v>-1.1255132022921821</v>
      </c>
      <c r="P11">
        <v>0</v>
      </c>
      <c r="Q11">
        <v>2.0817980289632216</v>
      </c>
      <c r="S11">
        <v>0.11511430009631342</v>
      </c>
      <c r="X11">
        <v>-8.8495047150673661E-2</v>
      </c>
      <c r="Y11">
        <v>-1.6010085469445091E-3</v>
      </c>
      <c r="Z11">
        <v>-1.9207678985327853E-2</v>
      </c>
      <c r="AA11">
        <v>-1.1224638960278081E-4</v>
      </c>
      <c r="AB11">
        <v>-7.0278962180921421E-3</v>
      </c>
      <c r="AC11">
        <v>6.54738131772263E-3</v>
      </c>
      <c r="AD11">
        <v>-1.4398673455773645E-2</v>
      </c>
      <c r="AE11">
        <v>0.24983341071713314</v>
      </c>
      <c r="AG11">
        <v>6.0228711490696973E-17</v>
      </c>
      <c r="AN11">
        <v>0.27780248407489744</v>
      </c>
      <c r="AO11">
        <v>1</v>
      </c>
      <c r="AP11">
        <v>0</v>
      </c>
      <c r="AQ11">
        <v>6</v>
      </c>
      <c r="AR11">
        <v>1</v>
      </c>
      <c r="AS11">
        <v>0.88888888888888884</v>
      </c>
      <c r="AT11">
        <v>0.98958333333333337</v>
      </c>
      <c r="AU11">
        <v>0</v>
      </c>
    </row>
    <row r="12" spans="1:47" x14ac:dyDescent="0.45">
      <c r="A12">
        <v>43</v>
      </c>
      <c r="B12">
        <v>1.607</v>
      </c>
      <c r="C12">
        <v>123</v>
      </c>
      <c r="D12">
        <v>1</v>
      </c>
      <c r="E12">
        <v>45</v>
      </c>
      <c r="F12">
        <v>8</v>
      </c>
      <c r="G12">
        <v>0</v>
      </c>
      <c r="H12">
        <v>0</v>
      </c>
      <c r="I12">
        <v>1</v>
      </c>
      <c r="J12">
        <v>1</v>
      </c>
      <c r="K12">
        <v>0</v>
      </c>
      <c r="L12">
        <v>0.43344531952091914</v>
      </c>
      <c r="M12">
        <v>0.43344531952091914</v>
      </c>
      <c r="N12">
        <v>0.56655468047908086</v>
      </c>
      <c r="O12">
        <v>-0.56818167981984991</v>
      </c>
      <c r="P12">
        <v>100</v>
      </c>
      <c r="Q12">
        <v>0.76505469719956432</v>
      </c>
      <c r="S12">
        <v>-1.5231612393071514</v>
      </c>
      <c r="U12" t="s">
        <v>161</v>
      </c>
      <c r="V12">
        <v>0.12876492043254073</v>
      </c>
      <c r="AN12">
        <v>0.30194482379037585</v>
      </c>
      <c r="AO12">
        <v>0</v>
      </c>
      <c r="AP12">
        <v>1</v>
      </c>
      <c r="AQ12">
        <v>6</v>
      </c>
      <c r="AR12">
        <v>2</v>
      </c>
      <c r="AS12">
        <v>0.88888888888888884</v>
      </c>
      <c r="AT12">
        <v>0.97916666666666663</v>
      </c>
      <c r="AU12">
        <v>1.8132716049382686E-2</v>
      </c>
    </row>
    <row r="13" spans="1:47" x14ac:dyDescent="0.45">
      <c r="A13">
        <v>44</v>
      </c>
      <c r="B13">
        <v>4.5900000000000003E-2</v>
      </c>
      <c r="C13">
        <v>104</v>
      </c>
      <c r="D13">
        <v>6</v>
      </c>
      <c r="E13">
        <v>29</v>
      </c>
      <c r="F13">
        <v>2</v>
      </c>
      <c r="G13">
        <v>0</v>
      </c>
      <c r="H13">
        <v>1</v>
      </c>
      <c r="I13">
        <v>0</v>
      </c>
      <c r="J13">
        <v>1</v>
      </c>
      <c r="K13">
        <v>1</v>
      </c>
      <c r="L13">
        <v>0.80107365942495645</v>
      </c>
      <c r="M13">
        <v>0.80107365942495645</v>
      </c>
      <c r="N13">
        <v>0.19892634057504355</v>
      </c>
      <c r="O13">
        <v>-0.22180237680974749</v>
      </c>
      <c r="P13">
        <v>100</v>
      </c>
      <c r="Q13">
        <v>0.24832465558515684</v>
      </c>
      <c r="U13" t="s">
        <v>162</v>
      </c>
      <c r="V13">
        <v>0.15487833836584852</v>
      </c>
      <c r="AN13">
        <v>0.30611257991193014</v>
      </c>
      <c r="AO13">
        <v>1</v>
      </c>
      <c r="AP13">
        <v>0</v>
      </c>
      <c r="AQ13">
        <v>7</v>
      </c>
      <c r="AR13">
        <v>2</v>
      </c>
      <c r="AS13">
        <v>0.87037037037037035</v>
      </c>
      <c r="AT13">
        <v>0.97916666666666663</v>
      </c>
      <c r="AU13">
        <v>1.8132716049382686E-2</v>
      </c>
    </row>
    <row r="14" spans="1:47" x14ac:dyDescent="0.45">
      <c r="A14">
        <v>44</v>
      </c>
      <c r="B14">
        <v>0.115</v>
      </c>
      <c r="C14">
        <v>70</v>
      </c>
      <c r="D14">
        <v>3</v>
      </c>
      <c r="E14">
        <v>46</v>
      </c>
      <c r="F14">
        <v>6</v>
      </c>
      <c r="G14">
        <v>0</v>
      </c>
      <c r="H14">
        <v>0</v>
      </c>
      <c r="I14">
        <v>1</v>
      </c>
      <c r="J14">
        <v>1</v>
      </c>
      <c r="K14">
        <v>0</v>
      </c>
      <c r="L14">
        <v>0.31562934209894195</v>
      </c>
      <c r="M14">
        <v>0.31562934209894195</v>
      </c>
      <c r="N14">
        <v>0.684370657901058</v>
      </c>
      <c r="O14">
        <v>-0.3792556106168572</v>
      </c>
      <c r="P14">
        <v>100</v>
      </c>
      <c r="Q14">
        <v>0.46119648534752589</v>
      </c>
      <c r="U14" t="s">
        <v>163</v>
      </c>
      <c r="V14">
        <v>0.21235847016244197</v>
      </c>
      <c r="AN14">
        <v>0.30871796771119325</v>
      </c>
      <c r="AO14">
        <v>1</v>
      </c>
      <c r="AP14">
        <v>0</v>
      </c>
      <c r="AQ14">
        <v>8</v>
      </c>
      <c r="AR14">
        <v>2</v>
      </c>
      <c r="AS14">
        <v>0.85185185185185186</v>
      </c>
      <c r="AT14">
        <v>0.97916666666666663</v>
      </c>
      <c r="AU14">
        <v>1.8132716049382686E-2</v>
      </c>
    </row>
    <row r="15" spans="1:47" x14ac:dyDescent="0.45">
      <c r="A15">
        <v>44</v>
      </c>
      <c r="B15">
        <v>0.19600000000000001</v>
      </c>
      <c r="C15">
        <v>49</v>
      </c>
      <c r="D15">
        <v>3</v>
      </c>
      <c r="E15">
        <v>33</v>
      </c>
      <c r="F15">
        <v>12</v>
      </c>
      <c r="G15">
        <v>0</v>
      </c>
      <c r="H15">
        <v>1</v>
      </c>
      <c r="I15">
        <v>0</v>
      </c>
      <c r="J15">
        <v>1</v>
      </c>
      <c r="K15">
        <v>1</v>
      </c>
      <c r="L15">
        <v>0.77357601150995547</v>
      </c>
      <c r="M15">
        <v>0.77357601150995547</v>
      </c>
      <c r="N15">
        <v>0.22642398849004453</v>
      </c>
      <c r="O15">
        <v>-0.25673134423030769</v>
      </c>
      <c r="P15">
        <v>100</v>
      </c>
      <c r="Q15">
        <v>0.29269778938476115</v>
      </c>
      <c r="AN15">
        <v>0.31130462045819024</v>
      </c>
      <c r="AO15">
        <v>1</v>
      </c>
      <c r="AP15">
        <v>0</v>
      </c>
      <c r="AQ15">
        <v>9</v>
      </c>
      <c r="AR15">
        <v>2</v>
      </c>
      <c r="AS15">
        <v>0.83333333333333337</v>
      </c>
      <c r="AT15">
        <v>0.97916666666666663</v>
      </c>
      <c r="AU15">
        <v>1.8132716049382686E-2</v>
      </c>
    </row>
    <row r="16" spans="1:47" x14ac:dyDescent="0.45">
      <c r="A16">
        <v>44</v>
      </c>
      <c r="B16">
        <v>0.97399999999999998</v>
      </c>
      <c r="C16">
        <v>117</v>
      </c>
      <c r="D16">
        <v>3</v>
      </c>
      <c r="E16">
        <v>33</v>
      </c>
      <c r="F16">
        <v>6</v>
      </c>
      <c r="G16">
        <v>1</v>
      </c>
      <c r="H16">
        <v>0</v>
      </c>
      <c r="I16">
        <v>1</v>
      </c>
      <c r="J16">
        <v>1</v>
      </c>
      <c r="K16">
        <v>0</v>
      </c>
      <c r="L16">
        <v>0.37161777699545179</v>
      </c>
      <c r="M16">
        <v>0.37161777699545179</v>
      </c>
      <c r="N16">
        <v>0.62838222300454816</v>
      </c>
      <c r="O16">
        <v>-0.46460666229975744</v>
      </c>
      <c r="P16">
        <v>100</v>
      </c>
      <c r="Q16">
        <v>0.59138811282502202</v>
      </c>
      <c r="U16" t="s">
        <v>164</v>
      </c>
      <c r="V16">
        <v>157.86096690009768</v>
      </c>
      <c r="AN16">
        <v>0.31562934209894195</v>
      </c>
      <c r="AO16">
        <v>1</v>
      </c>
      <c r="AP16">
        <v>0</v>
      </c>
      <c r="AQ16">
        <v>10</v>
      </c>
      <c r="AR16">
        <v>2</v>
      </c>
      <c r="AS16">
        <v>0.81481481481481488</v>
      </c>
      <c r="AT16">
        <v>0.97916666666666663</v>
      </c>
      <c r="AU16">
        <v>1.8132716049382797E-2</v>
      </c>
    </row>
    <row r="17" spans="1:47" x14ac:dyDescent="0.45">
      <c r="A17">
        <v>44</v>
      </c>
      <c r="B17">
        <v>1.18</v>
      </c>
      <c r="C17">
        <v>69</v>
      </c>
      <c r="D17">
        <v>2</v>
      </c>
      <c r="E17">
        <v>34</v>
      </c>
      <c r="F17">
        <v>6</v>
      </c>
      <c r="G17">
        <v>0</v>
      </c>
      <c r="H17">
        <v>0</v>
      </c>
      <c r="I17">
        <v>1</v>
      </c>
      <c r="J17">
        <v>1</v>
      </c>
      <c r="K17">
        <v>0</v>
      </c>
      <c r="L17">
        <v>0.66917804894529287</v>
      </c>
      <c r="M17">
        <v>0.66917804894529287</v>
      </c>
      <c r="N17">
        <v>0.33082195105470713</v>
      </c>
      <c r="O17">
        <v>-1.1061749605531843</v>
      </c>
      <c r="P17">
        <v>0</v>
      </c>
      <c r="Q17">
        <v>2.0227740233435498</v>
      </c>
      <c r="U17" t="s">
        <v>101</v>
      </c>
      <c r="V17">
        <v>148</v>
      </c>
      <c r="AN17">
        <v>0.3186749449397312</v>
      </c>
      <c r="AO17">
        <v>1</v>
      </c>
      <c r="AP17">
        <v>0</v>
      </c>
      <c r="AQ17">
        <v>11</v>
      </c>
      <c r="AR17">
        <v>2</v>
      </c>
      <c r="AS17">
        <v>0.79629629629629628</v>
      </c>
      <c r="AT17">
        <v>0.97916666666666663</v>
      </c>
      <c r="AU17">
        <v>0</v>
      </c>
    </row>
    <row r="18" spans="1:47" x14ac:dyDescent="0.45">
      <c r="A18">
        <v>44</v>
      </c>
      <c r="B18">
        <v>1.2270000000000001</v>
      </c>
      <c r="C18">
        <v>100</v>
      </c>
      <c r="D18">
        <v>5</v>
      </c>
      <c r="E18">
        <v>37</v>
      </c>
      <c r="F18">
        <v>10</v>
      </c>
      <c r="G18">
        <v>0</v>
      </c>
      <c r="H18">
        <v>1</v>
      </c>
      <c r="I18">
        <v>0</v>
      </c>
      <c r="J18">
        <v>1</v>
      </c>
      <c r="K18">
        <v>1</v>
      </c>
      <c r="L18">
        <v>0.87473767099904465</v>
      </c>
      <c r="M18">
        <v>0.87473767099904465</v>
      </c>
      <c r="N18">
        <v>0.12526232900095535</v>
      </c>
      <c r="O18">
        <v>-0.13383124214741832</v>
      </c>
      <c r="P18">
        <v>100</v>
      </c>
      <c r="Q18">
        <v>0.14319987940829423</v>
      </c>
      <c r="U18" t="s">
        <v>158</v>
      </c>
      <c r="V18">
        <v>0.27443583806630661</v>
      </c>
      <c r="AN18">
        <v>0.33663584177792438</v>
      </c>
      <c r="AO18">
        <v>0</v>
      </c>
      <c r="AP18">
        <v>1</v>
      </c>
      <c r="AQ18">
        <v>11</v>
      </c>
      <c r="AR18">
        <v>3</v>
      </c>
      <c r="AS18">
        <v>0.79629629629629628</v>
      </c>
      <c r="AT18">
        <v>0.96875</v>
      </c>
      <c r="AU18">
        <v>1.7939814814814787E-2</v>
      </c>
    </row>
    <row r="19" spans="1:47" x14ac:dyDescent="0.45">
      <c r="A19">
        <v>44</v>
      </c>
      <c r="B19">
        <v>2.3239999999999998</v>
      </c>
      <c r="C19">
        <v>97</v>
      </c>
      <c r="D19">
        <v>2</v>
      </c>
      <c r="E19">
        <v>49</v>
      </c>
      <c r="F19">
        <v>19</v>
      </c>
      <c r="G19">
        <v>1</v>
      </c>
      <c r="H19">
        <v>1</v>
      </c>
      <c r="I19">
        <v>0</v>
      </c>
      <c r="J19">
        <v>1</v>
      </c>
      <c r="K19">
        <v>1</v>
      </c>
      <c r="L19">
        <v>0.48648515300472212</v>
      </c>
      <c r="M19">
        <v>0.48648515300472212</v>
      </c>
      <c r="N19">
        <v>0.51351484699527794</v>
      </c>
      <c r="O19">
        <v>-0.72054889579766546</v>
      </c>
      <c r="P19">
        <v>0</v>
      </c>
      <c r="Q19">
        <v>1.0555611899430226</v>
      </c>
      <c r="U19" t="s">
        <v>159</v>
      </c>
      <c r="V19">
        <v>0.05</v>
      </c>
      <c r="AN19">
        <v>0.33809594550446403</v>
      </c>
      <c r="AO19">
        <v>1</v>
      </c>
      <c r="AP19">
        <v>0</v>
      </c>
      <c r="AQ19">
        <v>12</v>
      </c>
      <c r="AR19">
        <v>3</v>
      </c>
      <c r="AS19">
        <v>0.77777777777777779</v>
      </c>
      <c r="AT19">
        <v>0.96875</v>
      </c>
      <c r="AU19">
        <v>0</v>
      </c>
    </row>
    <row r="20" spans="1:47" x14ac:dyDescent="0.45">
      <c r="A20">
        <v>46</v>
      </c>
      <c r="B20">
        <v>1.4810000000000001</v>
      </c>
      <c r="C20">
        <v>126</v>
      </c>
      <c r="D20">
        <v>3</v>
      </c>
      <c r="E20">
        <v>40</v>
      </c>
      <c r="F20">
        <v>1</v>
      </c>
      <c r="G20">
        <v>0</v>
      </c>
      <c r="H20">
        <v>0</v>
      </c>
      <c r="I20">
        <v>1</v>
      </c>
      <c r="J20">
        <v>1</v>
      </c>
      <c r="K20">
        <v>0</v>
      </c>
      <c r="L20">
        <v>0.53540309177615952</v>
      </c>
      <c r="M20">
        <v>0.53540309177615952</v>
      </c>
      <c r="N20">
        <v>0.46459690822384048</v>
      </c>
      <c r="O20">
        <v>-0.76658511337343693</v>
      </c>
      <c r="P20">
        <v>0</v>
      </c>
      <c r="Q20">
        <v>1.1524034755698482</v>
      </c>
      <c r="U20" t="s">
        <v>160</v>
      </c>
      <c r="V20" t="s">
        <v>185</v>
      </c>
      <c r="AN20">
        <v>0.34143760776383758</v>
      </c>
      <c r="AO20">
        <v>0</v>
      </c>
      <c r="AP20">
        <v>1</v>
      </c>
      <c r="AQ20">
        <v>12</v>
      </c>
      <c r="AR20">
        <v>4</v>
      </c>
      <c r="AS20">
        <v>0.77777777777777779</v>
      </c>
      <c r="AT20">
        <v>0.95833333333333337</v>
      </c>
      <c r="AU20">
        <v>1.7746913580246888E-2</v>
      </c>
    </row>
    <row r="21" spans="1:47" x14ac:dyDescent="0.45">
      <c r="A21">
        <v>46</v>
      </c>
      <c r="B21">
        <v>1.9630000000000001</v>
      </c>
      <c r="C21">
        <v>113</v>
      </c>
      <c r="D21">
        <v>4</v>
      </c>
      <c r="E21">
        <v>28</v>
      </c>
      <c r="F21">
        <v>10</v>
      </c>
      <c r="G21">
        <v>0</v>
      </c>
      <c r="H21">
        <v>1</v>
      </c>
      <c r="I21">
        <v>0</v>
      </c>
      <c r="J21">
        <v>1</v>
      </c>
      <c r="K21">
        <v>1</v>
      </c>
      <c r="L21">
        <v>0.95232073717300236</v>
      </c>
      <c r="M21">
        <v>0.95232073717300236</v>
      </c>
      <c r="N21">
        <v>4.7679262826997637E-2</v>
      </c>
      <c r="O21">
        <v>-4.8853392136625311E-2</v>
      </c>
      <c r="P21">
        <v>100</v>
      </c>
      <c r="Q21">
        <v>5.0066391464429531E-2</v>
      </c>
      <c r="AN21">
        <v>0.34841937562219477</v>
      </c>
      <c r="AO21">
        <v>1</v>
      </c>
      <c r="AP21">
        <v>0</v>
      </c>
      <c r="AQ21">
        <v>13</v>
      </c>
      <c r="AR21">
        <v>4</v>
      </c>
      <c r="AS21">
        <v>0.7592592592592593</v>
      </c>
      <c r="AT21">
        <v>0.95833333333333337</v>
      </c>
      <c r="AU21">
        <v>1.7746913580246992E-2</v>
      </c>
    </row>
    <row r="22" spans="1:47" x14ac:dyDescent="0.45">
      <c r="A22">
        <v>46</v>
      </c>
      <c r="B22">
        <v>2.6259999999999999</v>
      </c>
      <c r="C22">
        <v>43</v>
      </c>
      <c r="D22">
        <v>2</v>
      </c>
      <c r="E22">
        <v>50</v>
      </c>
      <c r="F22">
        <v>4</v>
      </c>
      <c r="G22">
        <v>0</v>
      </c>
      <c r="H22">
        <v>0</v>
      </c>
      <c r="I22">
        <v>1</v>
      </c>
      <c r="J22">
        <v>1</v>
      </c>
      <c r="K22">
        <v>0</v>
      </c>
      <c r="L22">
        <v>0.48489281841397014</v>
      </c>
      <c r="M22">
        <v>0.48489281841397014</v>
      </c>
      <c r="N22">
        <v>0.51510718158602986</v>
      </c>
      <c r="O22">
        <v>-0.66338028038775332</v>
      </c>
      <c r="P22">
        <v>100</v>
      </c>
      <c r="Q22">
        <v>0.94134354120432018</v>
      </c>
      <c r="T22" t="s">
        <v>166</v>
      </c>
      <c r="U22" t="s">
        <v>167</v>
      </c>
      <c r="V22" t="s">
        <v>168</v>
      </c>
      <c r="W22" t="s">
        <v>158</v>
      </c>
      <c r="X22" t="s">
        <v>169</v>
      </c>
      <c r="Y22" t="s">
        <v>170</v>
      </c>
      <c r="Z22" t="s">
        <v>171</v>
      </c>
      <c r="AN22">
        <v>0.3491398856081942</v>
      </c>
      <c r="AO22">
        <v>1</v>
      </c>
      <c r="AP22">
        <v>0</v>
      </c>
      <c r="AQ22">
        <v>14</v>
      </c>
      <c r="AR22">
        <v>4</v>
      </c>
      <c r="AS22">
        <v>0.7407407407407407</v>
      </c>
      <c r="AT22">
        <v>0.95833333333333337</v>
      </c>
      <c r="AU22">
        <v>1.7746913580246888E-2</v>
      </c>
    </row>
    <row r="23" spans="1:47" x14ac:dyDescent="0.45">
      <c r="A23">
        <v>47</v>
      </c>
      <c r="B23">
        <v>1.512</v>
      </c>
      <c r="C23">
        <v>73</v>
      </c>
      <c r="D23">
        <v>0</v>
      </c>
      <c r="E23">
        <v>31</v>
      </c>
      <c r="F23">
        <v>7</v>
      </c>
      <c r="G23">
        <v>1</v>
      </c>
      <c r="H23">
        <v>0</v>
      </c>
      <c r="I23">
        <v>1</v>
      </c>
      <c r="J23">
        <v>1</v>
      </c>
      <c r="K23">
        <v>0</v>
      </c>
      <c r="L23">
        <v>0.31130462045819024</v>
      </c>
      <c r="M23">
        <v>0.31130462045819024</v>
      </c>
      <c r="N23">
        <v>0.68869537954180982</v>
      </c>
      <c r="O23">
        <v>-0.37295622541026985</v>
      </c>
      <c r="P23">
        <v>100</v>
      </c>
      <c r="Q23">
        <v>0.45202077682777791</v>
      </c>
      <c r="S23" t="s">
        <v>100</v>
      </c>
      <c r="T23">
        <v>0.19362191263749409</v>
      </c>
      <c r="U23">
        <v>1.4716432407103599</v>
      </c>
      <c r="V23">
        <v>1.7310273575612843E-2</v>
      </c>
      <c r="W23">
        <v>0.89532559207333806</v>
      </c>
      <c r="X23">
        <v>1.2136373352614109</v>
      </c>
      <c r="AN23">
        <v>0.37161777699545179</v>
      </c>
      <c r="AO23">
        <v>1</v>
      </c>
      <c r="AP23">
        <v>0</v>
      </c>
      <c r="AQ23">
        <v>15</v>
      </c>
      <c r="AR23">
        <v>4</v>
      </c>
      <c r="AS23">
        <v>0.72222222222222221</v>
      </c>
      <c r="AT23">
        <v>0.95833333333333337</v>
      </c>
      <c r="AU23">
        <v>1.7746913580246888E-2</v>
      </c>
    </row>
    <row r="24" spans="1:47" x14ac:dyDescent="0.45">
      <c r="A24">
        <v>48</v>
      </c>
      <c r="B24">
        <v>1.7999999999999999E-2</v>
      </c>
      <c r="C24">
        <v>77</v>
      </c>
      <c r="D24">
        <v>2</v>
      </c>
      <c r="E24">
        <v>28</v>
      </c>
      <c r="F24">
        <v>1</v>
      </c>
      <c r="G24">
        <v>0</v>
      </c>
      <c r="H24">
        <v>0</v>
      </c>
      <c r="I24">
        <v>1</v>
      </c>
      <c r="J24">
        <v>1</v>
      </c>
      <c r="K24">
        <v>0</v>
      </c>
      <c r="L24">
        <v>0.52961862519407499</v>
      </c>
      <c r="M24">
        <v>0.52961862519407499</v>
      </c>
      <c r="N24">
        <v>0.47038137480592501</v>
      </c>
      <c r="O24">
        <v>-0.75421147755675721</v>
      </c>
      <c r="P24">
        <v>0</v>
      </c>
      <c r="Q24">
        <v>1.125934515184813</v>
      </c>
      <c r="S24" t="s">
        <v>42</v>
      </c>
      <c r="T24">
        <v>3.8068598842344807E-2</v>
      </c>
      <c r="U24">
        <v>2.0807282131820835E-2</v>
      </c>
      <c r="V24">
        <v>3.3473650163025672</v>
      </c>
      <c r="W24">
        <v>6.7312683214273014E-2</v>
      </c>
      <c r="X24">
        <v>1.0388024910826679</v>
      </c>
      <c r="Y24">
        <v>0.99729075190258687</v>
      </c>
      <c r="Z24">
        <v>1.0820421360780463</v>
      </c>
      <c r="AN24">
        <v>0.40101590093440481</v>
      </c>
      <c r="AO24">
        <v>1</v>
      </c>
      <c r="AP24">
        <v>0</v>
      </c>
      <c r="AQ24">
        <v>16</v>
      </c>
      <c r="AR24">
        <v>4</v>
      </c>
      <c r="AS24">
        <v>0.70370370370370372</v>
      </c>
      <c r="AT24">
        <v>0.95833333333333337</v>
      </c>
      <c r="AU24">
        <v>1.7746913580246992E-2</v>
      </c>
    </row>
    <row r="25" spans="1:47" x14ac:dyDescent="0.45">
      <c r="A25">
        <v>48</v>
      </c>
      <c r="B25">
        <v>0.183</v>
      </c>
      <c r="C25">
        <v>85</v>
      </c>
      <c r="D25">
        <v>4</v>
      </c>
      <c r="E25">
        <v>37</v>
      </c>
      <c r="F25">
        <v>11</v>
      </c>
      <c r="G25">
        <v>0</v>
      </c>
      <c r="H25">
        <v>1</v>
      </c>
      <c r="I25">
        <v>0</v>
      </c>
      <c r="J25">
        <v>1</v>
      </c>
      <c r="K25">
        <v>1</v>
      </c>
      <c r="L25">
        <v>0.76963133946936002</v>
      </c>
      <c r="M25">
        <v>0.76963133946936002</v>
      </c>
      <c r="N25">
        <v>0.23036866053063998</v>
      </c>
      <c r="O25">
        <v>-0.26184365869602738</v>
      </c>
      <c r="P25">
        <v>100</v>
      </c>
      <c r="Q25">
        <v>0.29932338863626962</v>
      </c>
      <c r="S25" t="s">
        <v>44</v>
      </c>
      <c r="T25">
        <v>0.63325717553179484</v>
      </c>
      <c r="U25">
        <v>0.31666860000233749</v>
      </c>
      <c r="V25">
        <v>3.9989892345854678</v>
      </c>
      <c r="W25">
        <v>4.5527558617845396E-2</v>
      </c>
      <c r="X25">
        <v>1.8837362572899452</v>
      </c>
      <c r="Y25">
        <v>1.0126778151622238</v>
      </c>
      <c r="Z25">
        <v>3.5040387316673787</v>
      </c>
      <c r="AN25">
        <v>0.41284395064410834</v>
      </c>
      <c r="AO25">
        <v>1</v>
      </c>
      <c r="AP25">
        <v>0</v>
      </c>
      <c r="AQ25">
        <v>17</v>
      </c>
      <c r="AR25">
        <v>4</v>
      </c>
      <c r="AS25">
        <v>0.68518518518518512</v>
      </c>
      <c r="AT25">
        <v>0.95833333333333337</v>
      </c>
      <c r="AU25">
        <v>1.7746913580246781E-2</v>
      </c>
    </row>
    <row r="26" spans="1:47" x14ac:dyDescent="0.45">
      <c r="A26">
        <v>48</v>
      </c>
      <c r="B26">
        <v>1.6439999999999999</v>
      </c>
      <c r="C26">
        <v>60</v>
      </c>
      <c r="D26">
        <v>3</v>
      </c>
      <c r="E26">
        <v>34</v>
      </c>
      <c r="F26">
        <v>19</v>
      </c>
      <c r="G26">
        <v>1</v>
      </c>
      <c r="H26">
        <v>0</v>
      </c>
      <c r="I26">
        <v>1</v>
      </c>
      <c r="J26">
        <v>1</v>
      </c>
      <c r="K26">
        <v>0</v>
      </c>
      <c r="L26">
        <v>0.81442169914268492</v>
      </c>
      <c r="M26">
        <v>0.81442169914268492</v>
      </c>
      <c r="N26">
        <v>0.18557830085731508</v>
      </c>
      <c r="O26">
        <v>-1.6842783789492448</v>
      </c>
      <c r="P26">
        <v>0</v>
      </c>
      <c r="Q26">
        <v>4.3885610299280966</v>
      </c>
      <c r="S26" s="124" t="s">
        <v>45</v>
      </c>
      <c r="T26" s="124">
        <v>-4.8124194575400347E-4</v>
      </c>
      <c r="U26" s="124">
        <v>4.4814548934533948E-3</v>
      </c>
      <c r="V26" s="124">
        <v>1.1531581932866158E-2</v>
      </c>
      <c r="W26" s="124">
        <v>0.91448339251462196</v>
      </c>
      <c r="X26" s="124">
        <v>0.99951887383257798</v>
      </c>
      <c r="Y26" s="124">
        <v>0.99077805326180723</v>
      </c>
      <c r="Z26" s="124">
        <v>1.0083368074802874</v>
      </c>
      <c r="AN26">
        <v>0.43344531952091914</v>
      </c>
      <c r="AO26">
        <v>1</v>
      </c>
      <c r="AP26">
        <v>0</v>
      </c>
      <c r="AQ26">
        <v>18</v>
      </c>
      <c r="AR26">
        <v>4</v>
      </c>
      <c r="AS26">
        <v>0.66666666666666674</v>
      </c>
      <c r="AT26">
        <v>0.95833333333333337</v>
      </c>
      <c r="AU26">
        <v>1.7746913580246992E-2</v>
      </c>
    </row>
    <row r="27" spans="1:47" x14ac:dyDescent="0.45">
      <c r="A27">
        <v>49</v>
      </c>
      <c r="B27">
        <v>0.124</v>
      </c>
      <c r="C27">
        <v>77</v>
      </c>
      <c r="D27">
        <v>3</v>
      </c>
      <c r="E27">
        <v>29</v>
      </c>
      <c r="F27">
        <v>10</v>
      </c>
      <c r="G27">
        <v>1</v>
      </c>
      <c r="H27">
        <v>0</v>
      </c>
      <c r="I27">
        <v>1</v>
      </c>
      <c r="J27">
        <v>1</v>
      </c>
      <c r="K27">
        <v>0</v>
      </c>
      <c r="L27">
        <v>0.49781387285265333</v>
      </c>
      <c r="M27">
        <v>0.49781387285265333</v>
      </c>
      <c r="N27">
        <v>0.50218612714734667</v>
      </c>
      <c r="O27">
        <v>-0.68878445679921352</v>
      </c>
      <c r="P27">
        <v>100</v>
      </c>
      <c r="Q27">
        <v>0.99129355818821629</v>
      </c>
      <c r="S27" t="s">
        <v>46</v>
      </c>
      <c r="T27">
        <v>0.35076997725496895</v>
      </c>
      <c r="U27">
        <v>0.14443703165553123</v>
      </c>
      <c r="V27">
        <v>5.8977684785375493</v>
      </c>
      <c r="W27">
        <v>1.5160080299349555E-2</v>
      </c>
      <c r="X27">
        <v>1.420160619094647</v>
      </c>
      <c r="Y27">
        <v>1.0700213453245173</v>
      </c>
      <c r="Z27">
        <v>1.8848747203408516</v>
      </c>
      <c r="AN27">
        <v>0.43405208329390416</v>
      </c>
      <c r="AO27">
        <v>1</v>
      </c>
      <c r="AP27">
        <v>0</v>
      </c>
      <c r="AQ27">
        <v>19</v>
      </c>
      <c r="AR27">
        <v>4</v>
      </c>
      <c r="AS27">
        <v>0.64814814814814814</v>
      </c>
      <c r="AT27">
        <v>0.95833333333333337</v>
      </c>
      <c r="AU27">
        <v>0</v>
      </c>
    </row>
    <row r="28" spans="1:47" x14ac:dyDescent="0.45">
      <c r="A28">
        <v>49</v>
      </c>
      <c r="B28">
        <v>0.85199999999999998</v>
      </c>
      <c r="C28">
        <v>102</v>
      </c>
      <c r="D28">
        <v>3</v>
      </c>
      <c r="E28">
        <v>37</v>
      </c>
      <c r="F28">
        <v>9</v>
      </c>
      <c r="G28">
        <v>0</v>
      </c>
      <c r="H28">
        <v>1</v>
      </c>
      <c r="I28">
        <v>0</v>
      </c>
      <c r="J28">
        <v>1</v>
      </c>
      <c r="K28">
        <v>1</v>
      </c>
      <c r="L28">
        <v>0.74626089702132137</v>
      </c>
      <c r="M28">
        <v>0.74626089702132137</v>
      </c>
      <c r="N28">
        <v>0.25373910297867863</v>
      </c>
      <c r="O28">
        <v>-0.29268001200830884</v>
      </c>
      <c r="P28">
        <v>100</v>
      </c>
      <c r="Q28">
        <v>0.34001393345339526</v>
      </c>
      <c r="S28" t="s">
        <v>50</v>
      </c>
      <c r="T28">
        <v>-9.6189233571998933E-2</v>
      </c>
      <c r="U28">
        <v>2.8727429208343917E-2</v>
      </c>
      <c r="V28">
        <v>11.211388508065216</v>
      </c>
      <c r="W28">
        <v>8.1296868244031017E-4</v>
      </c>
      <c r="X28">
        <v>0.90829212044263763</v>
      </c>
      <c r="Y28">
        <v>0.85856407950569791</v>
      </c>
      <c r="Z28">
        <v>0.96090041005810312</v>
      </c>
      <c r="AN28">
        <v>0.4409963582178334</v>
      </c>
      <c r="AO28">
        <v>0</v>
      </c>
      <c r="AP28">
        <v>1</v>
      </c>
      <c r="AQ28">
        <v>19</v>
      </c>
      <c r="AR28">
        <v>5</v>
      </c>
      <c r="AS28">
        <v>0.64814814814814814</v>
      </c>
      <c r="AT28">
        <v>0.94791666666666663</v>
      </c>
      <c r="AU28">
        <v>1.7554012345678983E-2</v>
      </c>
    </row>
    <row r="29" spans="1:47" x14ac:dyDescent="0.45">
      <c r="A29">
        <v>49</v>
      </c>
      <c r="B29">
        <v>0.98299999999999998</v>
      </c>
      <c r="C29">
        <v>71</v>
      </c>
      <c r="D29">
        <v>4</v>
      </c>
      <c r="E29">
        <v>39</v>
      </c>
      <c r="F29">
        <v>7</v>
      </c>
      <c r="G29">
        <v>0</v>
      </c>
      <c r="H29">
        <v>1</v>
      </c>
      <c r="I29">
        <v>0</v>
      </c>
      <c r="J29">
        <v>1</v>
      </c>
      <c r="K29">
        <v>1</v>
      </c>
      <c r="L29">
        <v>0.75115966784625043</v>
      </c>
      <c r="M29">
        <v>0.75115966784625043</v>
      </c>
      <c r="N29">
        <v>0.24884033215374957</v>
      </c>
      <c r="O29">
        <v>-0.28613704282997826</v>
      </c>
      <c r="P29">
        <v>100</v>
      </c>
      <c r="Q29">
        <v>0.33127488442934205</v>
      </c>
      <c r="S29" t="s">
        <v>51</v>
      </c>
      <c r="T29">
        <v>0.11511430009631342</v>
      </c>
      <c r="U29">
        <v>5.7299536435917404E-2</v>
      </c>
      <c r="V29">
        <v>4.0360481403134232</v>
      </c>
      <c r="W29">
        <v>4.4538001045166052E-2</v>
      </c>
      <c r="X29">
        <v>1.1220016751425481</v>
      </c>
      <c r="Y29">
        <v>1.0028132220543775</v>
      </c>
      <c r="Z29">
        <v>1.2553561633777708</v>
      </c>
      <c r="AN29">
        <v>0.4411377001475541</v>
      </c>
      <c r="AO29">
        <v>1</v>
      </c>
      <c r="AP29">
        <v>0</v>
      </c>
      <c r="AQ29">
        <v>20</v>
      </c>
      <c r="AR29">
        <v>5</v>
      </c>
      <c r="AS29">
        <v>0.62962962962962965</v>
      </c>
      <c r="AT29">
        <v>0.94791666666666663</v>
      </c>
      <c r="AU29">
        <v>1.7554012345678983E-2</v>
      </c>
    </row>
    <row r="30" spans="1:47" x14ac:dyDescent="0.45">
      <c r="A30">
        <v>49</v>
      </c>
      <c r="B30">
        <v>1.248</v>
      </c>
      <c r="C30">
        <v>92</v>
      </c>
      <c r="D30">
        <v>2</v>
      </c>
      <c r="E30">
        <v>53</v>
      </c>
      <c r="F30">
        <v>12</v>
      </c>
      <c r="G30">
        <v>0</v>
      </c>
      <c r="H30">
        <v>0</v>
      </c>
      <c r="I30">
        <v>1</v>
      </c>
      <c r="J30">
        <v>1</v>
      </c>
      <c r="K30">
        <v>0</v>
      </c>
      <c r="L30">
        <v>0.44766640684948</v>
      </c>
      <c r="M30">
        <v>0.44766640684948</v>
      </c>
      <c r="N30">
        <v>0.55233359315052</v>
      </c>
      <c r="O30">
        <v>-0.59360307982454286</v>
      </c>
      <c r="P30">
        <v>100</v>
      </c>
      <c r="Q30">
        <v>0.81050005359258237</v>
      </c>
      <c r="S30" t="s">
        <v>55</v>
      </c>
      <c r="T30">
        <v>-1.5231612393071514</v>
      </c>
      <c r="U30">
        <v>0.49983338295589375</v>
      </c>
      <c r="V30">
        <v>9.2862686150271347</v>
      </c>
      <c r="W30">
        <v>2.308779717044723E-3</v>
      </c>
      <c r="X30">
        <v>0.2180215780289709</v>
      </c>
      <c r="Y30">
        <v>8.1854117730990272E-2</v>
      </c>
      <c r="Z30">
        <v>0.58070882447794459</v>
      </c>
      <c r="AN30">
        <v>0.44593711921015139</v>
      </c>
      <c r="AO30">
        <v>1</v>
      </c>
      <c r="AP30">
        <v>0</v>
      </c>
      <c r="AQ30">
        <v>21</v>
      </c>
      <c r="AR30">
        <v>5</v>
      </c>
      <c r="AS30">
        <v>0.61111111111111116</v>
      </c>
      <c r="AT30">
        <v>0.94791666666666663</v>
      </c>
      <c r="AU30">
        <v>1.755401234567909E-2</v>
      </c>
    </row>
    <row r="31" spans="1:47" x14ac:dyDescent="0.45">
      <c r="A31">
        <v>49</v>
      </c>
      <c r="B31">
        <v>1.881</v>
      </c>
      <c r="C31">
        <v>46</v>
      </c>
      <c r="D31">
        <v>1</v>
      </c>
      <c r="E31">
        <v>46</v>
      </c>
      <c r="F31">
        <v>9</v>
      </c>
      <c r="G31">
        <v>0</v>
      </c>
      <c r="H31">
        <v>0</v>
      </c>
      <c r="I31">
        <v>1</v>
      </c>
      <c r="J31">
        <v>1</v>
      </c>
      <c r="K31">
        <v>0</v>
      </c>
      <c r="L31">
        <v>0.54738160276712489</v>
      </c>
      <c r="M31">
        <v>0.54738160276712489</v>
      </c>
      <c r="N31">
        <v>0.45261839723287511</v>
      </c>
      <c r="O31">
        <v>-0.7927058987235287</v>
      </c>
      <c r="P31">
        <v>0</v>
      </c>
      <c r="Q31">
        <v>1.2093666676246335</v>
      </c>
      <c r="AN31">
        <v>0.44766640684948</v>
      </c>
      <c r="AO31">
        <v>1</v>
      </c>
      <c r="AP31">
        <v>0</v>
      </c>
      <c r="AQ31">
        <v>22</v>
      </c>
      <c r="AR31">
        <v>5</v>
      </c>
      <c r="AS31">
        <v>0.59259259259259256</v>
      </c>
      <c r="AT31">
        <v>0.94791666666666663</v>
      </c>
      <c r="AU31">
        <v>0</v>
      </c>
    </row>
    <row r="32" spans="1:47" x14ac:dyDescent="0.45">
      <c r="A32">
        <v>50</v>
      </c>
      <c r="B32">
        <v>0.53200000000000003</v>
      </c>
      <c r="C32">
        <v>111</v>
      </c>
      <c r="D32">
        <v>2</v>
      </c>
      <c r="E32">
        <v>46</v>
      </c>
      <c r="F32">
        <v>3</v>
      </c>
      <c r="G32">
        <v>0</v>
      </c>
      <c r="H32">
        <v>0</v>
      </c>
      <c r="I32">
        <v>1</v>
      </c>
      <c r="J32">
        <v>1</v>
      </c>
      <c r="K32">
        <v>0</v>
      </c>
      <c r="L32">
        <v>0.26947357449649934</v>
      </c>
      <c r="M32">
        <v>0.26947357449649934</v>
      </c>
      <c r="N32">
        <v>0.73052642550350066</v>
      </c>
      <c r="O32">
        <v>-0.31398987390288602</v>
      </c>
      <c r="P32">
        <v>100</v>
      </c>
      <c r="Q32">
        <v>0.36887587510714631</v>
      </c>
      <c r="AN32">
        <v>0.44965016034247735</v>
      </c>
      <c r="AO32">
        <v>0</v>
      </c>
      <c r="AP32">
        <v>1</v>
      </c>
      <c r="AQ32">
        <v>22</v>
      </c>
      <c r="AR32">
        <v>6</v>
      </c>
      <c r="AS32">
        <v>0.59259259259259256</v>
      </c>
      <c r="AT32">
        <v>0.9375</v>
      </c>
      <c r="AU32">
        <v>0</v>
      </c>
    </row>
    <row r="33" spans="1:47" x14ac:dyDescent="0.45">
      <c r="A33">
        <v>50</v>
      </c>
      <c r="B33">
        <v>1.5449999999999999</v>
      </c>
      <c r="C33">
        <v>102</v>
      </c>
      <c r="D33">
        <v>3</v>
      </c>
      <c r="E33">
        <v>41</v>
      </c>
      <c r="F33">
        <v>10</v>
      </c>
      <c r="G33">
        <v>1</v>
      </c>
      <c r="H33">
        <v>1</v>
      </c>
      <c r="I33">
        <v>0</v>
      </c>
      <c r="J33">
        <v>1</v>
      </c>
      <c r="K33">
        <v>1</v>
      </c>
      <c r="L33">
        <v>0.4409963582178334</v>
      </c>
      <c r="M33">
        <v>0.4409963582178334</v>
      </c>
      <c r="N33">
        <v>0.55900364178216666</v>
      </c>
      <c r="O33">
        <v>-0.81871866157883666</v>
      </c>
      <c r="P33">
        <v>0</v>
      </c>
      <c r="Q33">
        <v>1.2675924219447698</v>
      </c>
      <c r="S33" s="140" t="s">
        <v>199</v>
      </c>
      <c r="T33" s="140"/>
      <c r="U33" s="140"/>
      <c r="V33" s="140"/>
      <c r="W33" s="140"/>
      <c r="X33" s="140"/>
      <c r="Y33" s="140"/>
      <c r="Z33" s="140"/>
      <c r="AN33">
        <v>0.46254873814910613</v>
      </c>
      <c r="AO33">
        <v>0</v>
      </c>
      <c r="AP33">
        <v>1</v>
      </c>
      <c r="AQ33">
        <v>22</v>
      </c>
      <c r="AR33">
        <v>7</v>
      </c>
      <c r="AS33">
        <v>0.59259259259259256</v>
      </c>
      <c r="AT33">
        <v>0.92708333333333337</v>
      </c>
      <c r="AU33">
        <v>0</v>
      </c>
    </row>
    <row r="34" spans="1:47" x14ac:dyDescent="0.45">
      <c r="A34">
        <v>51</v>
      </c>
      <c r="B34">
        <v>0.17199999999999999</v>
      </c>
      <c r="C34">
        <v>117</v>
      </c>
      <c r="D34">
        <v>5</v>
      </c>
      <c r="E34">
        <v>33</v>
      </c>
      <c r="F34">
        <v>11</v>
      </c>
      <c r="G34">
        <v>0</v>
      </c>
      <c r="H34">
        <v>1</v>
      </c>
      <c r="I34">
        <v>0</v>
      </c>
      <c r="J34">
        <v>1</v>
      </c>
      <c r="K34">
        <v>1</v>
      </c>
      <c r="L34">
        <v>0.88427975288930372</v>
      </c>
      <c r="M34">
        <v>0.88427975288930372</v>
      </c>
      <c r="N34">
        <v>0.11572024711069628</v>
      </c>
      <c r="O34">
        <v>-0.12298180386374151</v>
      </c>
      <c r="P34">
        <v>100</v>
      </c>
      <c r="Q34">
        <v>0.13086384340768958</v>
      </c>
      <c r="AN34">
        <v>0.46412962629852761</v>
      </c>
      <c r="AO34">
        <v>0</v>
      </c>
      <c r="AP34">
        <v>1</v>
      </c>
      <c r="AQ34">
        <v>22</v>
      </c>
      <c r="AR34">
        <v>8</v>
      </c>
      <c r="AS34">
        <v>0.59259259259259256</v>
      </c>
      <c r="AT34">
        <v>0.91666666666666663</v>
      </c>
      <c r="AU34">
        <v>0</v>
      </c>
    </row>
    <row r="35" spans="1:47" x14ac:dyDescent="0.45">
      <c r="A35">
        <v>51</v>
      </c>
      <c r="B35">
        <v>0.18</v>
      </c>
      <c r="C35">
        <v>84</v>
      </c>
      <c r="D35">
        <v>4</v>
      </c>
      <c r="E35">
        <v>40</v>
      </c>
      <c r="F35">
        <v>8</v>
      </c>
      <c r="G35">
        <v>1</v>
      </c>
      <c r="H35">
        <v>1</v>
      </c>
      <c r="I35">
        <v>0</v>
      </c>
      <c r="J35">
        <v>1</v>
      </c>
      <c r="K35">
        <v>1</v>
      </c>
      <c r="L35">
        <v>0.30194482379037585</v>
      </c>
      <c r="M35">
        <v>0.30194482379037585</v>
      </c>
      <c r="N35">
        <v>0.6980551762096241</v>
      </c>
      <c r="O35">
        <v>-1.1975109809803099</v>
      </c>
      <c r="P35">
        <v>0</v>
      </c>
      <c r="Q35">
        <v>2.3118633644610727</v>
      </c>
      <c r="AN35">
        <v>0.46668922729279272</v>
      </c>
      <c r="AO35">
        <v>0</v>
      </c>
      <c r="AP35">
        <v>1</v>
      </c>
      <c r="AQ35">
        <v>22</v>
      </c>
      <c r="AR35">
        <v>9</v>
      </c>
      <c r="AS35">
        <v>0.59259259259259256</v>
      </c>
      <c r="AT35">
        <v>0.90625</v>
      </c>
      <c r="AU35">
        <v>1.6782407407407381E-2</v>
      </c>
    </row>
    <row r="36" spans="1:47" x14ac:dyDescent="0.45">
      <c r="A36">
        <v>51</v>
      </c>
      <c r="B36">
        <v>0.23100000000000001</v>
      </c>
      <c r="C36">
        <v>109</v>
      </c>
      <c r="D36">
        <v>5</v>
      </c>
      <c r="E36">
        <v>41</v>
      </c>
      <c r="F36">
        <v>7</v>
      </c>
      <c r="G36">
        <v>1</v>
      </c>
      <c r="H36">
        <v>1</v>
      </c>
      <c r="I36">
        <v>0</v>
      </c>
      <c r="J36">
        <v>1</v>
      </c>
      <c r="K36">
        <v>1</v>
      </c>
      <c r="L36">
        <v>0.33663584177792438</v>
      </c>
      <c r="M36">
        <v>0.33663584177792438</v>
      </c>
      <c r="N36">
        <v>0.66336415822207562</v>
      </c>
      <c r="O36">
        <v>-1.0887535210822017</v>
      </c>
      <c r="P36">
        <v>0</v>
      </c>
      <c r="Q36">
        <v>1.9705690122553587</v>
      </c>
      <c r="AN36">
        <v>0.46848841180667744</v>
      </c>
      <c r="AO36">
        <v>1</v>
      </c>
      <c r="AP36">
        <v>0</v>
      </c>
      <c r="AQ36">
        <v>23</v>
      </c>
      <c r="AR36">
        <v>9</v>
      </c>
      <c r="AS36">
        <v>0.57407407407407407</v>
      </c>
      <c r="AT36">
        <v>0.90625</v>
      </c>
      <c r="AU36">
        <v>0</v>
      </c>
    </row>
    <row r="37" spans="1:47" x14ac:dyDescent="0.45">
      <c r="A37">
        <v>51</v>
      </c>
      <c r="B37">
        <v>0.41699999999999998</v>
      </c>
      <c r="C37">
        <v>121</v>
      </c>
      <c r="D37">
        <v>3</v>
      </c>
      <c r="E37">
        <v>36</v>
      </c>
      <c r="F37">
        <v>8</v>
      </c>
      <c r="G37">
        <v>1</v>
      </c>
      <c r="H37">
        <v>0</v>
      </c>
      <c r="I37">
        <v>1</v>
      </c>
      <c r="J37">
        <v>1</v>
      </c>
      <c r="K37">
        <v>0</v>
      </c>
      <c r="L37">
        <v>0.33809594550446403</v>
      </c>
      <c r="M37">
        <v>0.33809594550446403</v>
      </c>
      <c r="N37">
        <v>0.66190405449553591</v>
      </c>
      <c r="O37">
        <v>-0.41263466633509954</v>
      </c>
      <c r="P37">
        <v>100</v>
      </c>
      <c r="Q37">
        <v>0.51079298156307684</v>
      </c>
      <c r="AN37">
        <v>0.47529436096847549</v>
      </c>
      <c r="AO37">
        <v>0</v>
      </c>
      <c r="AP37">
        <v>1</v>
      </c>
      <c r="AQ37">
        <v>23</v>
      </c>
      <c r="AR37">
        <v>10</v>
      </c>
      <c r="AS37">
        <v>0.57407407407407407</v>
      </c>
      <c r="AT37">
        <v>0.89583333333333337</v>
      </c>
      <c r="AU37">
        <v>1.6589506172839483E-2</v>
      </c>
    </row>
    <row r="38" spans="1:47" x14ac:dyDescent="0.45">
      <c r="A38">
        <v>51</v>
      </c>
      <c r="B38">
        <v>0.498</v>
      </c>
      <c r="C38">
        <v>31</v>
      </c>
      <c r="D38">
        <v>4</v>
      </c>
      <c r="E38">
        <v>30</v>
      </c>
      <c r="F38">
        <v>5</v>
      </c>
      <c r="G38">
        <v>0</v>
      </c>
      <c r="H38">
        <v>1</v>
      </c>
      <c r="I38">
        <v>0</v>
      </c>
      <c r="J38">
        <v>1</v>
      </c>
      <c r="K38">
        <v>1</v>
      </c>
      <c r="L38">
        <v>0.821792368287391</v>
      </c>
      <c r="M38">
        <v>0.821792368287391</v>
      </c>
      <c r="N38">
        <v>0.178207631712609</v>
      </c>
      <c r="O38">
        <v>-0.19626750915736588</v>
      </c>
      <c r="P38">
        <v>100</v>
      </c>
      <c r="Q38">
        <v>0.21685238095358844</v>
      </c>
      <c r="AN38">
        <v>0.47620190890796465</v>
      </c>
      <c r="AO38">
        <v>1</v>
      </c>
      <c r="AP38">
        <v>0</v>
      </c>
      <c r="AQ38">
        <v>24</v>
      </c>
      <c r="AR38">
        <v>10</v>
      </c>
      <c r="AS38">
        <v>0.55555555555555558</v>
      </c>
      <c r="AT38">
        <v>0.89583333333333337</v>
      </c>
      <c r="AU38">
        <v>1.658950617283958E-2</v>
      </c>
    </row>
    <row r="39" spans="1:47" x14ac:dyDescent="0.45">
      <c r="A39">
        <v>51</v>
      </c>
      <c r="B39">
        <v>0.63600000000000001</v>
      </c>
      <c r="C39">
        <v>118</v>
      </c>
      <c r="D39">
        <v>3</v>
      </c>
      <c r="E39">
        <v>32</v>
      </c>
      <c r="F39">
        <v>10</v>
      </c>
      <c r="G39">
        <v>1</v>
      </c>
      <c r="H39">
        <v>1</v>
      </c>
      <c r="I39">
        <v>0</v>
      </c>
      <c r="J39">
        <v>1</v>
      </c>
      <c r="K39">
        <v>1</v>
      </c>
      <c r="L39">
        <v>0.52081837877611226</v>
      </c>
      <c r="M39">
        <v>0.52081837877611226</v>
      </c>
      <c r="N39">
        <v>0.47918162122388774</v>
      </c>
      <c r="O39">
        <v>-0.65235389920177356</v>
      </c>
      <c r="P39">
        <v>100</v>
      </c>
      <c r="Q39">
        <v>0.92005513006267547</v>
      </c>
      <c r="AN39">
        <v>0.48489281841397014</v>
      </c>
      <c r="AO39">
        <v>1</v>
      </c>
      <c r="AP39">
        <v>0</v>
      </c>
      <c r="AQ39">
        <v>25</v>
      </c>
      <c r="AR39">
        <v>10</v>
      </c>
      <c r="AS39">
        <v>0.53703703703703698</v>
      </c>
      <c r="AT39">
        <v>0.89583333333333337</v>
      </c>
      <c r="AU39">
        <v>0</v>
      </c>
    </row>
    <row r="40" spans="1:47" x14ac:dyDescent="0.45">
      <c r="A40">
        <v>51</v>
      </c>
      <c r="B40">
        <v>0.79900000000000004</v>
      </c>
      <c r="C40">
        <v>96</v>
      </c>
      <c r="D40">
        <v>6</v>
      </c>
      <c r="E40">
        <v>34</v>
      </c>
      <c r="F40">
        <v>12</v>
      </c>
      <c r="G40">
        <v>0</v>
      </c>
      <c r="H40">
        <v>1</v>
      </c>
      <c r="I40">
        <v>0</v>
      </c>
      <c r="J40">
        <v>1</v>
      </c>
      <c r="K40">
        <v>1</v>
      </c>
      <c r="L40">
        <v>0.9432379830949027</v>
      </c>
      <c r="M40">
        <v>0.9432379830949027</v>
      </c>
      <c r="N40">
        <v>5.6762016905097301E-2</v>
      </c>
      <c r="O40">
        <v>-5.8436660112957076E-2</v>
      </c>
      <c r="P40">
        <v>100</v>
      </c>
      <c r="Q40">
        <v>6.0177832023740996E-2</v>
      </c>
      <c r="AN40">
        <v>0.48648515300472212</v>
      </c>
      <c r="AO40">
        <v>0</v>
      </c>
      <c r="AP40">
        <v>1</v>
      </c>
      <c r="AQ40">
        <v>25</v>
      </c>
      <c r="AR40">
        <v>11</v>
      </c>
      <c r="AS40">
        <v>0.53703703703703698</v>
      </c>
      <c r="AT40">
        <v>0.88541666666666663</v>
      </c>
      <c r="AU40">
        <v>0</v>
      </c>
    </row>
    <row r="41" spans="1:47" x14ac:dyDescent="0.45">
      <c r="A41">
        <v>51</v>
      </c>
      <c r="B41">
        <v>0.93500000000000005</v>
      </c>
      <c r="C41">
        <v>112</v>
      </c>
      <c r="D41">
        <v>4</v>
      </c>
      <c r="E41">
        <v>36</v>
      </c>
      <c r="F41">
        <v>4</v>
      </c>
      <c r="G41">
        <v>0</v>
      </c>
      <c r="H41">
        <v>1</v>
      </c>
      <c r="I41">
        <v>0</v>
      </c>
      <c r="J41">
        <v>1</v>
      </c>
      <c r="K41">
        <v>1</v>
      </c>
      <c r="L41">
        <v>0.74536474027120314</v>
      </c>
      <c r="M41">
        <v>0.74536474027120314</v>
      </c>
      <c r="N41">
        <v>0.25463525972879686</v>
      </c>
      <c r="O41">
        <v>-0.29388159615319898</v>
      </c>
      <c r="P41">
        <v>100</v>
      </c>
      <c r="Q41">
        <v>0.3416250406963805</v>
      </c>
      <c r="AN41">
        <v>0.48702402671826833</v>
      </c>
      <c r="AO41">
        <v>0</v>
      </c>
      <c r="AP41">
        <v>1</v>
      </c>
      <c r="AQ41">
        <v>25</v>
      </c>
      <c r="AR41">
        <v>12</v>
      </c>
      <c r="AS41">
        <v>0.53703703703703698</v>
      </c>
      <c r="AT41">
        <v>0.875</v>
      </c>
      <c r="AU41">
        <v>1.6203703703703581E-2</v>
      </c>
    </row>
    <row r="42" spans="1:47" x14ac:dyDescent="0.45">
      <c r="A42">
        <v>51</v>
      </c>
      <c r="B42">
        <v>1</v>
      </c>
      <c r="C42">
        <v>66</v>
      </c>
      <c r="D42">
        <v>3</v>
      </c>
      <c r="E42">
        <v>34</v>
      </c>
      <c r="F42">
        <v>6</v>
      </c>
      <c r="G42">
        <v>0</v>
      </c>
      <c r="H42">
        <v>1</v>
      </c>
      <c r="I42">
        <v>0</v>
      </c>
      <c r="J42">
        <v>1</v>
      </c>
      <c r="K42">
        <v>1</v>
      </c>
      <c r="L42">
        <v>0.77015337622762714</v>
      </c>
      <c r="M42">
        <v>0.77015337622762714</v>
      </c>
      <c r="N42">
        <v>0.22984662377237286</v>
      </c>
      <c r="O42">
        <v>-0.26116559406407358</v>
      </c>
      <c r="P42">
        <v>100</v>
      </c>
      <c r="Q42">
        <v>0.2984426620294906</v>
      </c>
      <c r="AN42">
        <v>0.49781387285265333</v>
      </c>
      <c r="AO42">
        <v>1</v>
      </c>
      <c r="AP42">
        <v>0</v>
      </c>
      <c r="AQ42">
        <v>26</v>
      </c>
      <c r="AR42">
        <v>12</v>
      </c>
      <c r="AS42">
        <v>0.5185185185185186</v>
      </c>
      <c r="AT42">
        <v>0.875</v>
      </c>
      <c r="AU42">
        <v>0</v>
      </c>
    </row>
    <row r="43" spans="1:47" x14ac:dyDescent="0.45">
      <c r="A43">
        <v>51</v>
      </c>
      <c r="B43">
        <v>1.083</v>
      </c>
      <c r="C43">
        <v>101</v>
      </c>
      <c r="D43">
        <v>2</v>
      </c>
      <c r="E43">
        <v>53</v>
      </c>
      <c r="F43">
        <v>7</v>
      </c>
      <c r="G43">
        <v>0</v>
      </c>
      <c r="H43">
        <v>0</v>
      </c>
      <c r="I43">
        <v>1</v>
      </c>
      <c r="J43">
        <v>1</v>
      </c>
      <c r="K43">
        <v>0</v>
      </c>
      <c r="L43">
        <v>0.30611257991193014</v>
      </c>
      <c r="M43">
        <v>0.30611257991193014</v>
      </c>
      <c r="N43">
        <v>0.69388742008806981</v>
      </c>
      <c r="O43">
        <v>-0.36544555052751149</v>
      </c>
      <c r="P43">
        <v>100</v>
      </c>
      <c r="Q43">
        <v>0.44115597292868869</v>
      </c>
      <c r="AN43">
        <v>0.49955051743607465</v>
      </c>
      <c r="AO43">
        <v>0</v>
      </c>
      <c r="AP43">
        <v>1</v>
      </c>
      <c r="AQ43">
        <v>26</v>
      </c>
      <c r="AR43">
        <v>13</v>
      </c>
      <c r="AS43">
        <v>0.5185185185185186</v>
      </c>
      <c r="AT43">
        <v>0.86458333333333337</v>
      </c>
      <c r="AU43">
        <v>1.6010802469135874E-2</v>
      </c>
    </row>
    <row r="44" spans="1:47" x14ac:dyDescent="0.45">
      <c r="A44">
        <v>51</v>
      </c>
      <c r="B44">
        <v>1.0840000000000001</v>
      </c>
      <c r="C44">
        <v>181</v>
      </c>
      <c r="D44">
        <v>2</v>
      </c>
      <c r="E44">
        <v>53</v>
      </c>
      <c r="F44">
        <v>9</v>
      </c>
      <c r="G44">
        <v>0</v>
      </c>
      <c r="H44">
        <v>0</v>
      </c>
      <c r="I44">
        <v>1</v>
      </c>
      <c r="J44">
        <v>1</v>
      </c>
      <c r="K44">
        <v>0</v>
      </c>
      <c r="L44">
        <v>0.34841937562219477</v>
      </c>
      <c r="M44">
        <v>0.34841937562219477</v>
      </c>
      <c r="N44">
        <v>0.65158062437780528</v>
      </c>
      <c r="O44">
        <v>-0.42835413815091961</v>
      </c>
      <c r="P44">
        <v>100</v>
      </c>
      <c r="Q44">
        <v>0.53472949100489386</v>
      </c>
      <c r="AN44">
        <v>0.50326816418774789</v>
      </c>
      <c r="AO44">
        <v>1</v>
      </c>
      <c r="AP44">
        <v>0</v>
      </c>
      <c r="AQ44">
        <v>27</v>
      </c>
      <c r="AR44">
        <v>13</v>
      </c>
      <c r="AS44">
        <v>0.5</v>
      </c>
      <c r="AT44">
        <v>0.86458333333333337</v>
      </c>
      <c r="AU44">
        <v>0</v>
      </c>
    </row>
    <row r="45" spans="1:47" x14ac:dyDescent="0.45">
      <c r="A45">
        <v>51</v>
      </c>
      <c r="B45">
        <v>1.155</v>
      </c>
      <c r="C45">
        <v>132</v>
      </c>
      <c r="D45">
        <v>2</v>
      </c>
      <c r="E45">
        <v>35</v>
      </c>
      <c r="F45">
        <v>1</v>
      </c>
      <c r="G45">
        <v>0</v>
      </c>
      <c r="H45">
        <v>0</v>
      </c>
      <c r="I45">
        <v>1</v>
      </c>
      <c r="J45">
        <v>1</v>
      </c>
      <c r="K45">
        <v>0</v>
      </c>
      <c r="L45">
        <v>0.56292451648643838</v>
      </c>
      <c r="M45">
        <v>0.56292451648643838</v>
      </c>
      <c r="N45">
        <v>0.43707548351356162</v>
      </c>
      <c r="O45">
        <v>-0.82764936765053976</v>
      </c>
      <c r="P45">
        <v>0</v>
      </c>
      <c r="Q45">
        <v>1.287934321918955</v>
      </c>
      <c r="AN45">
        <v>0.50450356610177127</v>
      </c>
      <c r="AO45">
        <v>0</v>
      </c>
      <c r="AP45">
        <v>1</v>
      </c>
      <c r="AQ45">
        <v>27</v>
      </c>
      <c r="AR45">
        <v>14</v>
      </c>
      <c r="AS45">
        <v>0.5</v>
      </c>
      <c r="AT45">
        <v>0.85416666666666663</v>
      </c>
      <c r="AU45">
        <v>0</v>
      </c>
    </row>
    <row r="46" spans="1:47" x14ac:dyDescent="0.45">
      <c r="A46">
        <v>51</v>
      </c>
      <c r="B46">
        <v>1.464</v>
      </c>
      <c r="C46">
        <v>118</v>
      </c>
      <c r="D46">
        <v>4</v>
      </c>
      <c r="E46">
        <v>46</v>
      </c>
      <c r="F46">
        <v>6</v>
      </c>
      <c r="G46">
        <v>0</v>
      </c>
      <c r="H46">
        <v>1</v>
      </c>
      <c r="I46">
        <v>0</v>
      </c>
      <c r="J46">
        <v>1</v>
      </c>
      <c r="K46">
        <v>1</v>
      </c>
      <c r="L46">
        <v>0.66250633364720279</v>
      </c>
      <c r="M46">
        <v>0.66250633364720279</v>
      </c>
      <c r="N46">
        <v>0.33749366635279721</v>
      </c>
      <c r="O46">
        <v>-0.41172516094526551</v>
      </c>
      <c r="P46">
        <v>100</v>
      </c>
      <c r="Q46">
        <v>0.5094195318780439</v>
      </c>
      <c r="AN46">
        <v>0.5183461147373587</v>
      </c>
      <c r="AO46">
        <v>0</v>
      </c>
      <c r="AP46">
        <v>1</v>
      </c>
      <c r="AQ46">
        <v>27</v>
      </c>
      <c r="AR46">
        <v>15</v>
      </c>
      <c r="AS46">
        <v>0.5</v>
      </c>
      <c r="AT46">
        <v>0.84375</v>
      </c>
      <c r="AU46">
        <v>0</v>
      </c>
    </row>
    <row r="47" spans="1:47" x14ac:dyDescent="0.45">
      <c r="A47">
        <v>53</v>
      </c>
      <c r="B47">
        <v>0.56799999999999995</v>
      </c>
      <c r="C47">
        <v>125</v>
      </c>
      <c r="D47">
        <v>3</v>
      </c>
      <c r="E47">
        <v>44</v>
      </c>
      <c r="F47">
        <v>8</v>
      </c>
      <c r="G47">
        <v>0</v>
      </c>
      <c r="H47">
        <v>0</v>
      </c>
      <c r="I47">
        <v>1</v>
      </c>
      <c r="J47">
        <v>1</v>
      </c>
      <c r="K47">
        <v>0</v>
      </c>
      <c r="L47">
        <v>0.56259255635296435</v>
      </c>
      <c r="M47">
        <v>0.56259255635296435</v>
      </c>
      <c r="N47">
        <v>0.43740744364703565</v>
      </c>
      <c r="O47">
        <v>-0.82689015294409096</v>
      </c>
      <c r="P47">
        <v>0</v>
      </c>
      <c r="Q47">
        <v>1.2861979477581693</v>
      </c>
      <c r="AN47">
        <v>0.52081837877611226</v>
      </c>
      <c r="AO47">
        <v>0</v>
      </c>
      <c r="AP47">
        <v>1</v>
      </c>
      <c r="AQ47">
        <v>27</v>
      </c>
      <c r="AR47">
        <v>16</v>
      </c>
      <c r="AS47">
        <v>0.5</v>
      </c>
      <c r="AT47">
        <v>0.83333333333333337</v>
      </c>
      <c r="AU47">
        <v>0</v>
      </c>
    </row>
    <row r="48" spans="1:47" x14ac:dyDescent="0.45">
      <c r="A48">
        <v>53</v>
      </c>
      <c r="B48">
        <v>0.84</v>
      </c>
      <c r="C48">
        <v>99</v>
      </c>
      <c r="D48">
        <v>3</v>
      </c>
      <c r="E48">
        <v>36</v>
      </c>
      <c r="F48">
        <v>9</v>
      </c>
      <c r="G48">
        <v>1</v>
      </c>
      <c r="H48">
        <v>1</v>
      </c>
      <c r="I48">
        <v>0</v>
      </c>
      <c r="J48">
        <v>1</v>
      </c>
      <c r="K48">
        <v>1</v>
      </c>
      <c r="L48">
        <v>0.44965016034247735</v>
      </c>
      <c r="M48">
        <v>0.44965016034247735</v>
      </c>
      <c r="N48">
        <v>0.5503498396575226</v>
      </c>
      <c r="O48">
        <v>-0.79928542002770897</v>
      </c>
      <c r="P48">
        <v>0</v>
      </c>
      <c r="Q48">
        <v>1.2239511695900362</v>
      </c>
      <c r="AN48">
        <v>0.5226350707260099</v>
      </c>
      <c r="AO48">
        <v>0</v>
      </c>
      <c r="AP48">
        <v>1</v>
      </c>
      <c r="AQ48">
        <v>27</v>
      </c>
      <c r="AR48">
        <v>17</v>
      </c>
      <c r="AS48">
        <v>0.5</v>
      </c>
      <c r="AT48">
        <v>0.82291666666666663</v>
      </c>
      <c r="AU48">
        <v>1.5239197530864173E-2</v>
      </c>
    </row>
    <row r="49" spans="1:47" x14ac:dyDescent="0.45">
      <c r="A49">
        <v>53</v>
      </c>
      <c r="B49">
        <v>1.018</v>
      </c>
      <c r="C49">
        <v>134</v>
      </c>
      <c r="D49">
        <v>1</v>
      </c>
      <c r="E49">
        <v>36</v>
      </c>
      <c r="F49">
        <v>10</v>
      </c>
      <c r="G49">
        <v>0</v>
      </c>
      <c r="H49">
        <v>0</v>
      </c>
      <c r="I49">
        <v>1</v>
      </c>
      <c r="J49">
        <v>1</v>
      </c>
      <c r="K49">
        <v>0</v>
      </c>
      <c r="L49">
        <v>0.69646647754014401</v>
      </c>
      <c r="M49">
        <v>0.69646647754014401</v>
      </c>
      <c r="N49">
        <v>0.30353352245985599</v>
      </c>
      <c r="O49">
        <v>-1.1922632216665525</v>
      </c>
      <c r="P49">
        <v>0</v>
      </c>
      <c r="Q49">
        <v>2.2945290256441297</v>
      </c>
      <c r="AN49">
        <v>0.52961862519407499</v>
      </c>
      <c r="AO49">
        <v>1</v>
      </c>
      <c r="AP49">
        <v>0</v>
      </c>
      <c r="AQ49">
        <v>28</v>
      </c>
      <c r="AR49">
        <v>17</v>
      </c>
      <c r="AS49">
        <v>0.48148148148148151</v>
      </c>
      <c r="AT49">
        <v>0.82291666666666663</v>
      </c>
      <c r="AU49">
        <v>1.5239197530864265E-2</v>
      </c>
    </row>
    <row r="50" spans="1:47" x14ac:dyDescent="0.45">
      <c r="A50">
        <v>53</v>
      </c>
      <c r="B50">
        <v>1.2</v>
      </c>
      <c r="C50">
        <v>83</v>
      </c>
      <c r="D50">
        <v>2</v>
      </c>
      <c r="E50">
        <v>33</v>
      </c>
      <c r="F50">
        <v>8</v>
      </c>
      <c r="G50">
        <v>1</v>
      </c>
      <c r="H50">
        <v>1</v>
      </c>
      <c r="I50">
        <v>0</v>
      </c>
      <c r="J50">
        <v>1</v>
      </c>
      <c r="K50">
        <v>1</v>
      </c>
      <c r="L50">
        <v>0.46412962629852761</v>
      </c>
      <c r="M50">
        <v>0.46412962629852761</v>
      </c>
      <c r="N50">
        <v>0.53587037370147239</v>
      </c>
      <c r="O50">
        <v>-0.76759139874889337</v>
      </c>
      <c r="P50">
        <v>0</v>
      </c>
      <c r="Q50">
        <v>1.1545704978479465</v>
      </c>
      <c r="AN50">
        <v>0.53540309177615952</v>
      </c>
      <c r="AO50">
        <v>1</v>
      </c>
      <c r="AP50">
        <v>0</v>
      </c>
      <c r="AQ50">
        <v>29</v>
      </c>
      <c r="AR50">
        <v>17</v>
      </c>
      <c r="AS50">
        <v>0.46296296296296291</v>
      </c>
      <c r="AT50">
        <v>0.82291666666666663</v>
      </c>
      <c r="AU50">
        <v>0</v>
      </c>
    </row>
    <row r="51" spans="1:47" x14ac:dyDescent="0.45">
      <c r="A51">
        <v>53</v>
      </c>
      <c r="B51">
        <v>1.2949999999999999</v>
      </c>
      <c r="C51">
        <v>110</v>
      </c>
      <c r="D51">
        <v>1</v>
      </c>
      <c r="E51">
        <v>40</v>
      </c>
      <c r="F51">
        <v>8</v>
      </c>
      <c r="G51">
        <v>1</v>
      </c>
      <c r="H51">
        <v>1</v>
      </c>
      <c r="I51">
        <v>0</v>
      </c>
      <c r="J51">
        <v>1</v>
      </c>
      <c r="K51">
        <v>1</v>
      </c>
      <c r="L51">
        <v>0.24588941403000425</v>
      </c>
      <c r="M51">
        <v>0.24588941403000425</v>
      </c>
      <c r="N51">
        <v>0.75411058596999569</v>
      </c>
      <c r="O51">
        <v>-1.4028733805849789</v>
      </c>
      <c r="P51">
        <v>0</v>
      </c>
      <c r="Q51">
        <v>3.0668688562492425</v>
      </c>
      <c r="AN51">
        <v>0.54262205485939252</v>
      </c>
      <c r="AO51">
        <v>0</v>
      </c>
      <c r="AP51">
        <v>1</v>
      </c>
      <c r="AQ51">
        <v>29</v>
      </c>
      <c r="AR51">
        <v>18</v>
      </c>
      <c r="AS51">
        <v>0.46296296296296291</v>
      </c>
      <c r="AT51">
        <v>0.8125</v>
      </c>
      <c r="AU51">
        <v>1.5046296296296273E-2</v>
      </c>
    </row>
    <row r="52" spans="1:47" x14ac:dyDescent="0.45">
      <c r="A52">
        <v>53</v>
      </c>
      <c r="B52">
        <v>1.3149999999999999</v>
      </c>
      <c r="C52">
        <v>69</v>
      </c>
      <c r="D52">
        <v>1</v>
      </c>
      <c r="E52">
        <v>35</v>
      </c>
      <c r="F52">
        <v>9</v>
      </c>
      <c r="G52">
        <v>0</v>
      </c>
      <c r="H52">
        <v>1</v>
      </c>
      <c r="I52">
        <v>0</v>
      </c>
      <c r="J52">
        <v>1</v>
      </c>
      <c r="K52">
        <v>1</v>
      </c>
      <c r="L52">
        <v>0.73710209469669508</v>
      </c>
      <c r="M52">
        <v>0.73710209469669508</v>
      </c>
      <c r="N52">
        <v>0.26289790530330492</v>
      </c>
      <c r="O52">
        <v>-0.30502886898290704</v>
      </c>
      <c r="P52">
        <v>100</v>
      </c>
      <c r="Q52">
        <v>0.35666416795557054</v>
      </c>
      <c r="AN52">
        <v>0.54738160276712489</v>
      </c>
      <c r="AO52">
        <v>1</v>
      </c>
      <c r="AP52">
        <v>0</v>
      </c>
      <c r="AQ52">
        <v>30</v>
      </c>
      <c r="AR52">
        <v>18</v>
      </c>
      <c r="AS52">
        <v>0.44444444444444442</v>
      </c>
      <c r="AT52">
        <v>0.8125</v>
      </c>
      <c r="AU52">
        <v>0</v>
      </c>
    </row>
    <row r="53" spans="1:47" x14ac:dyDescent="0.45">
      <c r="A53">
        <v>53</v>
      </c>
      <c r="B53">
        <v>1.512</v>
      </c>
      <c r="C53">
        <v>125</v>
      </c>
      <c r="D53">
        <v>2</v>
      </c>
      <c r="E53">
        <v>39</v>
      </c>
      <c r="F53">
        <v>13</v>
      </c>
      <c r="G53">
        <v>0</v>
      </c>
      <c r="H53">
        <v>1</v>
      </c>
      <c r="I53">
        <v>0</v>
      </c>
      <c r="J53">
        <v>1</v>
      </c>
      <c r="K53">
        <v>1</v>
      </c>
      <c r="L53">
        <v>0.82566825555559076</v>
      </c>
      <c r="M53">
        <v>0.82566825555559076</v>
      </c>
      <c r="N53">
        <v>0.17433174444440924</v>
      </c>
      <c r="O53">
        <v>-0.1915622137918174</v>
      </c>
      <c r="P53">
        <v>100</v>
      </c>
      <c r="Q53">
        <v>0.21114018041919477</v>
      </c>
      <c r="AN53">
        <v>0.54812156156055658</v>
      </c>
      <c r="AO53">
        <v>0</v>
      </c>
      <c r="AP53">
        <v>1</v>
      </c>
      <c r="AQ53">
        <v>30</v>
      </c>
      <c r="AR53">
        <v>19</v>
      </c>
      <c r="AS53">
        <v>0.44444444444444442</v>
      </c>
      <c r="AT53">
        <v>0.80208333333333337</v>
      </c>
      <c r="AU53">
        <v>0</v>
      </c>
    </row>
    <row r="54" spans="1:47" x14ac:dyDescent="0.45">
      <c r="A54">
        <v>53</v>
      </c>
      <c r="B54">
        <v>2.8719999999999999</v>
      </c>
      <c r="C54">
        <v>144</v>
      </c>
      <c r="D54">
        <v>6</v>
      </c>
      <c r="E54">
        <v>35</v>
      </c>
      <c r="F54">
        <v>4</v>
      </c>
      <c r="G54">
        <v>0</v>
      </c>
      <c r="H54">
        <v>1</v>
      </c>
      <c r="I54">
        <v>0</v>
      </c>
      <c r="J54">
        <v>1</v>
      </c>
      <c r="K54">
        <v>1</v>
      </c>
      <c r="L54">
        <v>0.95926686057251898</v>
      </c>
      <c r="M54">
        <v>0.95926686057251898</v>
      </c>
      <c r="N54">
        <v>4.0733139427481024E-2</v>
      </c>
      <c r="O54">
        <v>-4.1585973181274903E-2</v>
      </c>
      <c r="P54">
        <v>100</v>
      </c>
      <c r="Q54">
        <v>4.2462781840675992E-2</v>
      </c>
      <c r="AN54">
        <v>0.55225817050444403</v>
      </c>
      <c r="AO54">
        <v>0</v>
      </c>
      <c r="AP54">
        <v>1</v>
      </c>
      <c r="AQ54">
        <v>30</v>
      </c>
      <c r="AR54">
        <v>20</v>
      </c>
      <c r="AS54">
        <v>0.44444444444444442</v>
      </c>
      <c r="AT54">
        <v>0.79166666666666663</v>
      </c>
      <c r="AU54">
        <v>1.466049382716047E-2</v>
      </c>
    </row>
    <row r="55" spans="1:47" x14ac:dyDescent="0.45">
      <c r="A55">
        <v>54</v>
      </c>
      <c r="B55">
        <v>4.5999999999999999E-2</v>
      </c>
      <c r="C55">
        <v>151</v>
      </c>
      <c r="D55">
        <v>0</v>
      </c>
      <c r="E55">
        <v>30</v>
      </c>
      <c r="F55">
        <v>13</v>
      </c>
      <c r="G55">
        <v>0</v>
      </c>
      <c r="H55">
        <v>1</v>
      </c>
      <c r="I55">
        <v>0</v>
      </c>
      <c r="J55">
        <v>1</v>
      </c>
      <c r="K55">
        <v>1</v>
      </c>
      <c r="L55">
        <v>0.69351359419715697</v>
      </c>
      <c r="M55">
        <v>0.69351359419715697</v>
      </c>
      <c r="N55">
        <v>0.30648640580284303</v>
      </c>
      <c r="O55">
        <v>-0.36598443711633522</v>
      </c>
      <c r="P55">
        <v>100</v>
      </c>
      <c r="Q55">
        <v>0.4419328018474471</v>
      </c>
      <c r="AN55">
        <v>0.55450921548335164</v>
      </c>
      <c r="AO55">
        <v>1</v>
      </c>
      <c r="AP55">
        <v>0</v>
      </c>
      <c r="AQ55">
        <v>31</v>
      </c>
      <c r="AR55">
        <v>20</v>
      </c>
      <c r="AS55">
        <v>0.42592592592592593</v>
      </c>
      <c r="AT55">
        <v>0.79166666666666663</v>
      </c>
      <c r="AU55">
        <v>1.466049382716047E-2</v>
      </c>
    </row>
    <row r="56" spans="1:47" x14ac:dyDescent="0.45">
      <c r="A56">
        <v>54</v>
      </c>
      <c r="B56">
        <v>0.626</v>
      </c>
      <c r="C56">
        <v>51</v>
      </c>
      <c r="D56">
        <v>2</v>
      </c>
      <c r="E56">
        <v>38</v>
      </c>
      <c r="F56">
        <v>8</v>
      </c>
      <c r="G56">
        <v>0</v>
      </c>
      <c r="H56">
        <v>1</v>
      </c>
      <c r="I56">
        <v>0</v>
      </c>
      <c r="J56">
        <v>1</v>
      </c>
      <c r="K56">
        <v>1</v>
      </c>
      <c r="L56">
        <v>0.64301295572175077</v>
      </c>
      <c r="M56">
        <v>0.64301295572175077</v>
      </c>
      <c r="N56">
        <v>0.35698704427824923</v>
      </c>
      <c r="O56">
        <v>-0.44159040608008382</v>
      </c>
      <c r="P56">
        <v>100</v>
      </c>
      <c r="Q56">
        <v>0.55517861825590842</v>
      </c>
      <c r="AN56">
        <v>0.55843984526878587</v>
      </c>
      <c r="AO56">
        <v>1</v>
      </c>
      <c r="AP56">
        <v>0</v>
      </c>
      <c r="AQ56">
        <v>32</v>
      </c>
      <c r="AR56">
        <v>20</v>
      </c>
      <c r="AS56">
        <v>0.40740740740740744</v>
      </c>
      <c r="AT56">
        <v>0.79166666666666663</v>
      </c>
      <c r="AU56">
        <v>1.4660493827160559E-2</v>
      </c>
    </row>
    <row r="57" spans="1:47" x14ac:dyDescent="0.45">
      <c r="A57">
        <v>55</v>
      </c>
      <c r="B57">
        <v>6.5000000000000002E-2</v>
      </c>
      <c r="C57">
        <v>154</v>
      </c>
      <c r="D57">
        <v>3</v>
      </c>
      <c r="E57">
        <v>42</v>
      </c>
      <c r="F57">
        <v>13</v>
      </c>
      <c r="G57">
        <v>1</v>
      </c>
      <c r="H57">
        <v>0</v>
      </c>
      <c r="I57">
        <v>1</v>
      </c>
      <c r="J57">
        <v>1</v>
      </c>
      <c r="K57">
        <v>0</v>
      </c>
      <c r="L57">
        <v>0.3186749449397312</v>
      </c>
      <c r="M57">
        <v>0.3186749449397312</v>
      </c>
      <c r="N57">
        <v>0.68132505506026875</v>
      </c>
      <c r="O57">
        <v>-0.3837157665077025</v>
      </c>
      <c r="P57">
        <v>100</v>
      </c>
      <c r="Q57">
        <v>0.46772820487504574</v>
      </c>
      <c r="AN57">
        <v>0.56259255635296435</v>
      </c>
      <c r="AO57">
        <v>1</v>
      </c>
      <c r="AP57">
        <v>0</v>
      </c>
      <c r="AQ57">
        <v>33</v>
      </c>
      <c r="AR57">
        <v>20</v>
      </c>
      <c r="AS57">
        <v>0.38888888888888884</v>
      </c>
      <c r="AT57">
        <v>0.79166666666666663</v>
      </c>
      <c r="AU57">
        <v>1.466049382716047E-2</v>
      </c>
    </row>
    <row r="58" spans="1:47" x14ac:dyDescent="0.45">
      <c r="A58">
        <v>55</v>
      </c>
      <c r="B58">
        <v>8.5000000000000006E-2</v>
      </c>
      <c r="C58">
        <v>125</v>
      </c>
      <c r="D58">
        <v>7</v>
      </c>
      <c r="E58">
        <v>38</v>
      </c>
      <c r="F58">
        <v>4</v>
      </c>
      <c r="G58">
        <v>0</v>
      </c>
      <c r="H58">
        <v>1</v>
      </c>
      <c r="I58">
        <v>0</v>
      </c>
      <c r="J58">
        <v>1</v>
      </c>
      <c r="K58">
        <v>1</v>
      </c>
      <c r="L58">
        <v>0.82371500556795263</v>
      </c>
      <c r="M58">
        <v>0.82371500556795263</v>
      </c>
      <c r="N58">
        <v>0.17628499443204737</v>
      </c>
      <c r="O58">
        <v>-0.1939306759276449</v>
      </c>
      <c r="P58">
        <v>100</v>
      </c>
      <c r="Q58">
        <v>0.21401211977496831</v>
      </c>
      <c r="AN58">
        <v>0.56292451648643838</v>
      </c>
      <c r="AO58">
        <v>1</v>
      </c>
      <c r="AP58">
        <v>0</v>
      </c>
      <c r="AQ58">
        <v>34</v>
      </c>
      <c r="AR58">
        <v>20</v>
      </c>
      <c r="AS58">
        <v>0.37037037037037035</v>
      </c>
      <c r="AT58">
        <v>0.79166666666666663</v>
      </c>
      <c r="AU58">
        <v>1.466049382716047E-2</v>
      </c>
    </row>
    <row r="59" spans="1:47" x14ac:dyDescent="0.45">
      <c r="A59">
        <v>55</v>
      </c>
      <c r="B59">
        <v>0.65500000000000003</v>
      </c>
      <c r="C59">
        <v>150</v>
      </c>
      <c r="D59">
        <v>3</v>
      </c>
      <c r="E59">
        <v>37</v>
      </c>
      <c r="F59">
        <v>9</v>
      </c>
      <c r="G59">
        <v>0</v>
      </c>
      <c r="H59">
        <v>1</v>
      </c>
      <c r="I59">
        <v>0</v>
      </c>
      <c r="J59">
        <v>1</v>
      </c>
      <c r="K59">
        <v>1</v>
      </c>
      <c r="L59">
        <v>0.7612107688201134</v>
      </c>
      <c r="M59">
        <v>0.7612107688201134</v>
      </c>
      <c r="N59">
        <v>0.2387892311798866</v>
      </c>
      <c r="O59">
        <v>-0.27284499649768862</v>
      </c>
      <c r="P59">
        <v>100</v>
      </c>
      <c r="Q59">
        <v>0.31369660146822809</v>
      </c>
      <c r="AN59">
        <v>0.56618325469470787</v>
      </c>
      <c r="AO59">
        <v>1</v>
      </c>
      <c r="AP59">
        <v>0</v>
      </c>
      <c r="AQ59">
        <v>35</v>
      </c>
      <c r="AR59">
        <v>20</v>
      </c>
      <c r="AS59">
        <v>0.35185185185185186</v>
      </c>
      <c r="AT59">
        <v>0.79166666666666663</v>
      </c>
      <c r="AU59">
        <v>0</v>
      </c>
    </row>
    <row r="60" spans="1:47" x14ac:dyDescent="0.45">
      <c r="A60">
        <v>55</v>
      </c>
      <c r="B60">
        <v>0.73899999999999999</v>
      </c>
      <c r="C60">
        <v>146</v>
      </c>
      <c r="D60">
        <v>3</v>
      </c>
      <c r="E60">
        <v>43</v>
      </c>
      <c r="F60">
        <v>11</v>
      </c>
      <c r="G60">
        <v>0</v>
      </c>
      <c r="H60">
        <v>1</v>
      </c>
      <c r="I60">
        <v>0</v>
      </c>
      <c r="J60">
        <v>1</v>
      </c>
      <c r="K60">
        <v>1</v>
      </c>
      <c r="L60">
        <v>0.70423372520093719</v>
      </c>
      <c r="M60">
        <v>0.70423372520093719</v>
      </c>
      <c r="N60">
        <v>0.29576627479906281</v>
      </c>
      <c r="O60">
        <v>-0.3506449818985215</v>
      </c>
      <c r="P60">
        <v>100</v>
      </c>
      <c r="Q60">
        <v>0.41998311670556898</v>
      </c>
      <c r="AN60">
        <v>0.56737566394465544</v>
      </c>
      <c r="AO60">
        <v>0</v>
      </c>
      <c r="AP60">
        <v>1</v>
      </c>
      <c r="AQ60">
        <v>35</v>
      </c>
      <c r="AR60">
        <v>21</v>
      </c>
      <c r="AS60">
        <v>0.35185185185185186</v>
      </c>
      <c r="AT60">
        <v>0.78125</v>
      </c>
      <c r="AU60">
        <v>0</v>
      </c>
    </row>
    <row r="61" spans="1:47" x14ac:dyDescent="0.45">
      <c r="A61">
        <v>55</v>
      </c>
      <c r="B61">
        <v>1.1679999999999999</v>
      </c>
      <c r="C61">
        <v>120</v>
      </c>
      <c r="D61">
        <v>3</v>
      </c>
      <c r="E61">
        <v>52</v>
      </c>
      <c r="F61">
        <v>10</v>
      </c>
      <c r="G61">
        <v>0</v>
      </c>
      <c r="H61">
        <v>1</v>
      </c>
      <c r="I61">
        <v>0</v>
      </c>
      <c r="J61">
        <v>1</v>
      </c>
      <c r="K61">
        <v>1</v>
      </c>
      <c r="L61">
        <v>0.54262205485939252</v>
      </c>
      <c r="M61">
        <v>0.54262205485939252</v>
      </c>
      <c r="N61">
        <v>0.45737794514060748</v>
      </c>
      <c r="O61">
        <v>-0.6113422329571272</v>
      </c>
      <c r="P61">
        <v>100</v>
      </c>
      <c r="Q61">
        <v>0.84290334505317155</v>
      </c>
      <c r="AN61">
        <v>0.57167782550123081</v>
      </c>
      <c r="AO61">
        <v>0</v>
      </c>
      <c r="AP61">
        <v>1</v>
      </c>
      <c r="AQ61">
        <v>35</v>
      </c>
      <c r="AR61">
        <v>22</v>
      </c>
      <c r="AS61">
        <v>0.35185185185185186</v>
      </c>
      <c r="AT61">
        <v>0.77083333333333337</v>
      </c>
      <c r="AU61">
        <v>0</v>
      </c>
    </row>
    <row r="62" spans="1:47" x14ac:dyDescent="0.45">
      <c r="A62">
        <v>55</v>
      </c>
      <c r="B62">
        <v>1.3839999999999999</v>
      </c>
      <c r="C62">
        <v>33</v>
      </c>
      <c r="D62">
        <v>2</v>
      </c>
      <c r="E62">
        <v>27</v>
      </c>
      <c r="F62">
        <v>10</v>
      </c>
      <c r="G62">
        <v>1</v>
      </c>
      <c r="H62">
        <v>1</v>
      </c>
      <c r="I62">
        <v>0</v>
      </c>
      <c r="J62">
        <v>1</v>
      </c>
      <c r="K62">
        <v>1</v>
      </c>
      <c r="L62">
        <v>0.70689561578039972</v>
      </c>
      <c r="M62">
        <v>0.70689561578039972</v>
      </c>
      <c r="N62">
        <v>0.29310438421960028</v>
      </c>
      <c r="O62">
        <v>-0.34687226786095915</v>
      </c>
      <c r="P62">
        <v>100</v>
      </c>
      <c r="Q62">
        <v>0.41463601934497563</v>
      </c>
      <c r="AN62">
        <v>0.57487344043168787</v>
      </c>
      <c r="AO62">
        <v>0</v>
      </c>
      <c r="AP62">
        <v>1</v>
      </c>
      <c r="AQ62">
        <v>35</v>
      </c>
      <c r="AR62">
        <v>23</v>
      </c>
      <c r="AS62">
        <v>0.35185185185185186</v>
      </c>
      <c r="AT62">
        <v>0.76041666666666663</v>
      </c>
      <c r="AU62">
        <v>0</v>
      </c>
    </row>
    <row r="63" spans="1:47" x14ac:dyDescent="0.45">
      <c r="A63">
        <v>56</v>
      </c>
      <c r="B63">
        <v>3.9E-2</v>
      </c>
      <c r="C63">
        <v>128</v>
      </c>
      <c r="D63">
        <v>1</v>
      </c>
      <c r="E63">
        <v>43</v>
      </c>
      <c r="F63">
        <v>6</v>
      </c>
      <c r="G63">
        <v>0</v>
      </c>
      <c r="H63">
        <v>0</v>
      </c>
      <c r="I63">
        <v>1</v>
      </c>
      <c r="J63">
        <v>1</v>
      </c>
      <c r="K63">
        <v>0</v>
      </c>
      <c r="L63">
        <v>0.30871796771119325</v>
      </c>
      <c r="M63">
        <v>0.30871796771119325</v>
      </c>
      <c r="N63">
        <v>0.69128203228880669</v>
      </c>
      <c r="O63">
        <v>-0.36920738756093141</v>
      </c>
      <c r="P63">
        <v>100</v>
      </c>
      <c r="Q63">
        <v>0.44658757683754724</v>
      </c>
      <c r="AN63">
        <v>0.58445580380289419</v>
      </c>
      <c r="AO63">
        <v>0</v>
      </c>
      <c r="AP63">
        <v>1</v>
      </c>
      <c r="AQ63">
        <v>35</v>
      </c>
      <c r="AR63">
        <v>24</v>
      </c>
      <c r="AS63">
        <v>0.35185185185185186</v>
      </c>
      <c r="AT63">
        <v>0.75</v>
      </c>
      <c r="AU63">
        <v>0</v>
      </c>
    </row>
    <row r="64" spans="1:47" x14ac:dyDescent="0.45">
      <c r="A64">
        <v>56</v>
      </c>
      <c r="B64">
        <v>0.123</v>
      </c>
      <c r="C64">
        <v>113</v>
      </c>
      <c r="D64">
        <v>3</v>
      </c>
      <c r="E64">
        <v>45</v>
      </c>
      <c r="F64">
        <v>6</v>
      </c>
      <c r="G64">
        <v>0</v>
      </c>
      <c r="H64">
        <v>0</v>
      </c>
      <c r="I64">
        <v>1</v>
      </c>
      <c r="J64">
        <v>1</v>
      </c>
      <c r="K64">
        <v>0</v>
      </c>
      <c r="L64">
        <v>0.4411377001475541</v>
      </c>
      <c r="M64">
        <v>0.4411377001475541</v>
      </c>
      <c r="N64">
        <v>0.55886229985244595</v>
      </c>
      <c r="O64">
        <v>-0.5818521691729861</v>
      </c>
      <c r="P64">
        <v>100</v>
      </c>
      <c r="Q64">
        <v>0.78934954149533043</v>
      </c>
      <c r="AN64">
        <v>0.59534290702437676</v>
      </c>
      <c r="AO64">
        <v>0</v>
      </c>
      <c r="AP64">
        <v>1</v>
      </c>
      <c r="AQ64">
        <v>35</v>
      </c>
      <c r="AR64">
        <v>25</v>
      </c>
      <c r="AS64">
        <v>0.35185185185185186</v>
      </c>
      <c r="AT64">
        <v>0.73958333333333326</v>
      </c>
      <c r="AU64">
        <v>1.3695987654320965E-2</v>
      </c>
    </row>
    <row r="65" spans="1:47" x14ac:dyDescent="0.45">
      <c r="A65">
        <v>56</v>
      </c>
      <c r="B65">
        <v>0.29199999999999998</v>
      </c>
      <c r="C65">
        <v>47</v>
      </c>
      <c r="D65">
        <v>3</v>
      </c>
      <c r="E65">
        <v>34</v>
      </c>
      <c r="F65">
        <v>9</v>
      </c>
      <c r="G65">
        <v>0</v>
      </c>
      <c r="H65">
        <v>1</v>
      </c>
      <c r="I65">
        <v>0</v>
      </c>
      <c r="J65">
        <v>1</v>
      </c>
      <c r="K65">
        <v>1</v>
      </c>
      <c r="L65">
        <v>0.78678615537556051</v>
      </c>
      <c r="M65">
        <v>0.78678615537556051</v>
      </c>
      <c r="N65">
        <v>0.21321384462443949</v>
      </c>
      <c r="O65">
        <v>-0.23979878873851765</v>
      </c>
      <c r="P65">
        <v>100</v>
      </c>
      <c r="Q65">
        <v>0.27099338640836285</v>
      </c>
      <c r="AN65">
        <v>0.60530009540212226</v>
      </c>
      <c r="AO65">
        <v>1</v>
      </c>
      <c r="AP65">
        <v>0</v>
      </c>
      <c r="AQ65">
        <v>36</v>
      </c>
      <c r="AR65">
        <v>25</v>
      </c>
      <c r="AS65">
        <v>0.33333333333333337</v>
      </c>
      <c r="AT65">
        <v>0.73958333333333326</v>
      </c>
      <c r="AU65">
        <v>0</v>
      </c>
    </row>
    <row r="66" spans="1:47" x14ac:dyDescent="0.45">
      <c r="A66">
        <v>56</v>
      </c>
      <c r="B66">
        <v>0.496</v>
      </c>
      <c r="C66">
        <v>86</v>
      </c>
      <c r="D66">
        <v>3</v>
      </c>
      <c r="E66">
        <v>54</v>
      </c>
      <c r="F66">
        <v>8</v>
      </c>
      <c r="G66">
        <v>0</v>
      </c>
      <c r="H66">
        <v>0</v>
      </c>
      <c r="I66">
        <v>1</v>
      </c>
      <c r="J66">
        <v>1</v>
      </c>
      <c r="K66">
        <v>0</v>
      </c>
      <c r="L66">
        <v>0.3491398856081942</v>
      </c>
      <c r="M66">
        <v>0.3491398856081942</v>
      </c>
      <c r="N66">
        <v>0.6508601143918058</v>
      </c>
      <c r="O66">
        <v>-0.42946053790954419</v>
      </c>
      <c r="P66">
        <v>100</v>
      </c>
      <c r="Q66">
        <v>0.53642845503668157</v>
      </c>
      <c r="AN66">
        <v>0.61166319300059502</v>
      </c>
      <c r="AO66">
        <v>0</v>
      </c>
      <c r="AP66">
        <v>1</v>
      </c>
      <c r="AQ66">
        <v>36</v>
      </c>
      <c r="AR66">
        <v>26</v>
      </c>
      <c r="AS66">
        <v>0.33333333333333337</v>
      </c>
      <c r="AT66">
        <v>0.72916666666666674</v>
      </c>
      <c r="AU66">
        <v>0</v>
      </c>
    </row>
    <row r="67" spans="1:47" x14ac:dyDescent="0.45">
      <c r="A67">
        <v>56</v>
      </c>
      <c r="B67">
        <v>0.91100000000000003</v>
      </c>
      <c r="C67">
        <v>134</v>
      </c>
      <c r="D67">
        <v>2</v>
      </c>
      <c r="E67">
        <v>30</v>
      </c>
      <c r="F67">
        <v>13</v>
      </c>
      <c r="G67">
        <v>1</v>
      </c>
      <c r="H67">
        <v>1</v>
      </c>
      <c r="I67">
        <v>0</v>
      </c>
      <c r="J67">
        <v>1</v>
      </c>
      <c r="K67">
        <v>1</v>
      </c>
      <c r="L67">
        <v>0.65182296408834706</v>
      </c>
      <c r="M67">
        <v>0.65182296408834706</v>
      </c>
      <c r="N67">
        <v>0.34817703591165294</v>
      </c>
      <c r="O67">
        <v>-0.42798228139760275</v>
      </c>
      <c r="P67">
        <v>100</v>
      </c>
      <c r="Q67">
        <v>0.53415889757523427</v>
      </c>
      <c r="AN67">
        <v>0.61421706028258749</v>
      </c>
      <c r="AO67">
        <v>0</v>
      </c>
      <c r="AP67">
        <v>1</v>
      </c>
      <c r="AQ67">
        <v>36</v>
      </c>
      <c r="AR67">
        <v>27</v>
      </c>
      <c r="AS67">
        <v>0.33333333333333337</v>
      </c>
      <c r="AT67">
        <v>0.71875</v>
      </c>
      <c r="AU67">
        <v>1.3310185185185244E-2</v>
      </c>
    </row>
    <row r="68" spans="1:47" x14ac:dyDescent="0.45">
      <c r="A68">
        <v>56</v>
      </c>
      <c r="B68">
        <v>1.1419999999999999</v>
      </c>
      <c r="C68">
        <v>199</v>
      </c>
      <c r="D68">
        <v>2</v>
      </c>
      <c r="E68">
        <v>35</v>
      </c>
      <c r="F68">
        <v>8</v>
      </c>
      <c r="G68">
        <v>0</v>
      </c>
      <c r="H68">
        <v>1</v>
      </c>
      <c r="I68">
        <v>0</v>
      </c>
      <c r="J68">
        <v>1</v>
      </c>
      <c r="K68">
        <v>1</v>
      </c>
      <c r="L68">
        <v>0.77007011868278497</v>
      </c>
      <c r="M68">
        <v>0.77007011868278497</v>
      </c>
      <c r="N68">
        <v>0.22992988131721503</v>
      </c>
      <c r="O68">
        <v>-0.26127370505601516</v>
      </c>
      <c r="P68">
        <v>100</v>
      </c>
      <c r="Q68">
        <v>0.29858304554202558</v>
      </c>
      <c r="AN68">
        <v>0.62245173206160542</v>
      </c>
      <c r="AO68">
        <v>1</v>
      </c>
      <c r="AP68">
        <v>0</v>
      </c>
      <c r="AQ68">
        <v>37</v>
      </c>
      <c r="AR68">
        <v>27</v>
      </c>
      <c r="AS68">
        <v>0.31481481481481477</v>
      </c>
      <c r="AT68">
        <v>0.71875</v>
      </c>
      <c r="AU68">
        <v>0</v>
      </c>
    </row>
    <row r="69" spans="1:47" x14ac:dyDescent="0.45">
      <c r="A69">
        <v>56</v>
      </c>
      <c r="B69">
        <v>1.4039999999999999</v>
      </c>
      <c r="C69">
        <v>69</v>
      </c>
      <c r="D69">
        <v>1</v>
      </c>
      <c r="E69">
        <v>34</v>
      </c>
      <c r="F69">
        <v>8</v>
      </c>
      <c r="G69">
        <v>0</v>
      </c>
      <c r="H69">
        <v>1</v>
      </c>
      <c r="I69">
        <v>0</v>
      </c>
      <c r="J69">
        <v>1</v>
      </c>
      <c r="K69">
        <v>1</v>
      </c>
      <c r="L69">
        <v>0.76541519566746874</v>
      </c>
      <c r="M69">
        <v>0.76541519566746874</v>
      </c>
      <c r="N69">
        <v>0.23458480433253126</v>
      </c>
      <c r="O69">
        <v>-0.2673368529507793</v>
      </c>
      <c r="P69">
        <v>100</v>
      </c>
      <c r="Q69">
        <v>0.30648046401530499</v>
      </c>
      <c r="AN69">
        <v>0.62633392665985343</v>
      </c>
      <c r="AO69">
        <v>0</v>
      </c>
      <c r="AP69">
        <v>1</v>
      </c>
      <c r="AQ69">
        <v>37</v>
      </c>
      <c r="AR69">
        <v>28</v>
      </c>
      <c r="AS69">
        <v>0.31481481481481477</v>
      </c>
      <c r="AT69">
        <v>0.70833333333333326</v>
      </c>
      <c r="AU69">
        <v>0</v>
      </c>
    </row>
    <row r="70" spans="1:47" x14ac:dyDescent="0.45">
      <c r="A70">
        <v>56</v>
      </c>
      <c r="B70">
        <v>1.56</v>
      </c>
      <c r="C70">
        <v>115</v>
      </c>
      <c r="D70">
        <v>5</v>
      </c>
      <c r="E70">
        <v>46</v>
      </c>
      <c r="F70">
        <v>1</v>
      </c>
      <c r="G70">
        <v>0</v>
      </c>
      <c r="H70">
        <v>1</v>
      </c>
      <c r="I70">
        <v>0</v>
      </c>
      <c r="J70">
        <v>1</v>
      </c>
      <c r="K70">
        <v>1</v>
      </c>
      <c r="L70">
        <v>0.66868893179310929</v>
      </c>
      <c r="M70">
        <v>0.66868893179310929</v>
      </c>
      <c r="N70">
        <v>0.33131106820689071</v>
      </c>
      <c r="O70">
        <v>-0.40243630188645013</v>
      </c>
      <c r="P70">
        <v>100</v>
      </c>
      <c r="Q70">
        <v>0.49546366397671671</v>
      </c>
      <c r="AN70">
        <v>0.64166548459519157</v>
      </c>
      <c r="AO70">
        <v>0</v>
      </c>
      <c r="AP70">
        <v>1</v>
      </c>
      <c r="AQ70">
        <v>37</v>
      </c>
      <c r="AR70">
        <v>29</v>
      </c>
      <c r="AS70">
        <v>0.31481481481481477</v>
      </c>
      <c r="AT70">
        <v>0.69791666666666674</v>
      </c>
      <c r="AU70">
        <v>0</v>
      </c>
    </row>
    <row r="71" spans="1:47" x14ac:dyDescent="0.45">
      <c r="A71">
        <v>56</v>
      </c>
      <c r="B71">
        <v>1.9990000000000001</v>
      </c>
      <c r="C71">
        <v>75</v>
      </c>
      <c r="D71">
        <v>0</v>
      </c>
      <c r="E71">
        <v>49</v>
      </c>
      <c r="F71">
        <v>7</v>
      </c>
      <c r="G71">
        <v>0</v>
      </c>
      <c r="H71">
        <v>0</v>
      </c>
      <c r="I71">
        <v>1</v>
      </c>
      <c r="J71">
        <v>1</v>
      </c>
      <c r="K71">
        <v>0</v>
      </c>
      <c r="L71">
        <v>0.41284395064410834</v>
      </c>
      <c r="M71">
        <v>0.41284395064410834</v>
      </c>
      <c r="N71">
        <v>0.58715604935589161</v>
      </c>
      <c r="O71">
        <v>-0.53246465231022966</v>
      </c>
      <c r="P71">
        <v>100</v>
      </c>
      <c r="Q71">
        <v>0.70312475039130895</v>
      </c>
      <c r="AN71">
        <v>0.64301295572175077</v>
      </c>
      <c r="AO71">
        <v>0</v>
      </c>
      <c r="AP71">
        <v>1</v>
      </c>
      <c r="AQ71">
        <v>37</v>
      </c>
      <c r="AR71">
        <v>30</v>
      </c>
      <c r="AS71">
        <v>0.31481481481481477</v>
      </c>
      <c r="AT71">
        <v>0.6875</v>
      </c>
      <c r="AU71">
        <v>0</v>
      </c>
    </row>
    <row r="72" spans="1:47" x14ac:dyDescent="0.45">
      <c r="A72">
        <v>56</v>
      </c>
      <c r="B72">
        <v>2.536</v>
      </c>
      <c r="C72">
        <v>146</v>
      </c>
      <c r="D72">
        <v>1</v>
      </c>
      <c r="E72">
        <v>36</v>
      </c>
      <c r="F72">
        <v>8</v>
      </c>
      <c r="G72">
        <v>0</v>
      </c>
      <c r="H72">
        <v>1</v>
      </c>
      <c r="I72">
        <v>0</v>
      </c>
      <c r="J72">
        <v>1</v>
      </c>
      <c r="K72">
        <v>1</v>
      </c>
      <c r="L72">
        <v>0.84157772641513606</v>
      </c>
      <c r="M72">
        <v>0.84157772641513606</v>
      </c>
      <c r="N72">
        <v>0.15842227358486394</v>
      </c>
      <c r="O72">
        <v>-0.1724769031103989</v>
      </c>
      <c r="P72">
        <v>100</v>
      </c>
      <c r="Q72">
        <v>0.18824437554888057</v>
      </c>
      <c r="AN72">
        <v>0.65182296408834706</v>
      </c>
      <c r="AO72">
        <v>0</v>
      </c>
      <c r="AP72">
        <v>1</v>
      </c>
      <c r="AQ72">
        <v>37</v>
      </c>
      <c r="AR72">
        <v>31</v>
      </c>
      <c r="AS72">
        <v>0.31481481481481477</v>
      </c>
      <c r="AT72">
        <v>0.67708333333333326</v>
      </c>
      <c r="AU72">
        <v>0</v>
      </c>
    </row>
    <row r="73" spans="1:47" x14ac:dyDescent="0.45">
      <c r="A73">
        <v>57</v>
      </c>
      <c r="B73">
        <v>1.476</v>
      </c>
      <c r="C73">
        <v>171</v>
      </c>
      <c r="D73">
        <v>1</v>
      </c>
      <c r="E73">
        <v>28</v>
      </c>
      <c r="F73">
        <v>8</v>
      </c>
      <c r="G73">
        <v>1</v>
      </c>
      <c r="H73">
        <v>1</v>
      </c>
      <c r="I73">
        <v>0</v>
      </c>
      <c r="J73">
        <v>1</v>
      </c>
      <c r="K73">
        <v>1</v>
      </c>
      <c r="L73">
        <v>0.56737566394465544</v>
      </c>
      <c r="M73">
        <v>0.56737566394465544</v>
      </c>
      <c r="N73">
        <v>0.43262433605534456</v>
      </c>
      <c r="O73">
        <v>-0.5667336480019084</v>
      </c>
      <c r="P73">
        <v>100</v>
      </c>
      <c r="Q73">
        <v>0.76250069142469401</v>
      </c>
      <c r="AN73">
        <v>0.65566888234497778</v>
      </c>
      <c r="AO73">
        <v>0</v>
      </c>
      <c r="AP73">
        <v>1</v>
      </c>
      <c r="AQ73">
        <v>37</v>
      </c>
      <c r="AR73">
        <v>32</v>
      </c>
      <c r="AS73">
        <v>0.31481481481481477</v>
      </c>
      <c r="AT73">
        <v>0.66666666666666674</v>
      </c>
      <c r="AU73">
        <v>0</v>
      </c>
    </row>
    <row r="74" spans="1:47" x14ac:dyDescent="0.45">
      <c r="A74">
        <v>58</v>
      </c>
      <c r="B74">
        <v>0.16700000000000001</v>
      </c>
      <c r="C74">
        <v>81</v>
      </c>
      <c r="D74">
        <v>1</v>
      </c>
      <c r="E74">
        <v>39</v>
      </c>
      <c r="F74">
        <v>10</v>
      </c>
      <c r="G74">
        <v>0</v>
      </c>
      <c r="H74">
        <v>0</v>
      </c>
      <c r="I74">
        <v>1</v>
      </c>
      <c r="J74">
        <v>1</v>
      </c>
      <c r="K74">
        <v>0</v>
      </c>
      <c r="L74">
        <v>0.55450921548335164</v>
      </c>
      <c r="M74">
        <v>0.55450921548335164</v>
      </c>
      <c r="N74">
        <v>0.44549078451664836</v>
      </c>
      <c r="O74">
        <v>-0.80857871799420766</v>
      </c>
      <c r="P74">
        <v>0</v>
      </c>
      <c r="Q74">
        <v>1.2447153448639501</v>
      </c>
      <c r="AN74">
        <v>0.66250633364720279</v>
      </c>
      <c r="AO74">
        <v>0</v>
      </c>
      <c r="AP74">
        <v>1</v>
      </c>
      <c r="AQ74">
        <v>37</v>
      </c>
      <c r="AR74">
        <v>33</v>
      </c>
      <c r="AS74">
        <v>0.31481481481481477</v>
      </c>
      <c r="AT74">
        <v>0.65625</v>
      </c>
      <c r="AU74">
        <v>0</v>
      </c>
    </row>
    <row r="75" spans="1:47" x14ac:dyDescent="0.45">
      <c r="A75">
        <v>58</v>
      </c>
      <c r="B75">
        <v>0.40300000000000002</v>
      </c>
      <c r="C75">
        <v>157</v>
      </c>
      <c r="D75">
        <v>2</v>
      </c>
      <c r="E75">
        <v>35</v>
      </c>
      <c r="F75">
        <v>16</v>
      </c>
      <c r="G75">
        <v>1</v>
      </c>
      <c r="H75">
        <v>0</v>
      </c>
      <c r="I75">
        <v>1</v>
      </c>
      <c r="J75">
        <v>1</v>
      </c>
      <c r="K75">
        <v>0</v>
      </c>
      <c r="L75">
        <v>0.55843984526878587</v>
      </c>
      <c r="M75">
        <v>0.55843984526878587</v>
      </c>
      <c r="N75">
        <v>0.44156015473121413</v>
      </c>
      <c r="O75">
        <v>-0.81744101741259345</v>
      </c>
      <c r="P75">
        <v>0</v>
      </c>
      <c r="Q75">
        <v>1.2646970957076473</v>
      </c>
      <c r="AN75">
        <v>0.6648244387043043</v>
      </c>
      <c r="AO75">
        <v>0</v>
      </c>
      <c r="AP75">
        <v>1</v>
      </c>
      <c r="AQ75">
        <v>37</v>
      </c>
      <c r="AR75">
        <v>34</v>
      </c>
      <c r="AS75">
        <v>0.31481481481481477</v>
      </c>
      <c r="AT75">
        <v>0.64583333333333326</v>
      </c>
      <c r="AU75">
        <v>0</v>
      </c>
    </row>
    <row r="76" spans="1:47" x14ac:dyDescent="0.45">
      <c r="A76">
        <v>58</v>
      </c>
      <c r="B76">
        <v>0.44700000000000001</v>
      </c>
      <c r="C76">
        <v>20</v>
      </c>
      <c r="D76">
        <v>4</v>
      </c>
      <c r="E76">
        <v>43</v>
      </c>
      <c r="F76">
        <v>10</v>
      </c>
      <c r="G76">
        <v>0</v>
      </c>
      <c r="H76">
        <v>1</v>
      </c>
      <c r="I76">
        <v>0</v>
      </c>
      <c r="J76">
        <v>1</v>
      </c>
      <c r="K76">
        <v>1</v>
      </c>
      <c r="L76">
        <v>0.748970217159726</v>
      </c>
      <c r="M76">
        <v>0.748970217159726</v>
      </c>
      <c r="N76">
        <v>0.251029782840274</v>
      </c>
      <c r="O76">
        <v>-0.28905605972716625</v>
      </c>
      <c r="P76">
        <v>100</v>
      </c>
      <c r="Q76">
        <v>0.33516657550448253</v>
      </c>
      <c r="AN76">
        <v>0.66868893179310929</v>
      </c>
      <c r="AO76">
        <v>0</v>
      </c>
      <c r="AP76">
        <v>1</v>
      </c>
      <c r="AQ76">
        <v>37</v>
      </c>
      <c r="AR76">
        <v>35</v>
      </c>
      <c r="AS76">
        <v>0.31481481481481477</v>
      </c>
      <c r="AT76">
        <v>0.63541666666666674</v>
      </c>
      <c r="AU76">
        <v>1.1766975308641958E-2</v>
      </c>
    </row>
    <row r="77" spans="1:47" x14ac:dyDescent="0.45">
      <c r="A77">
        <v>58</v>
      </c>
      <c r="B77">
        <v>0.496</v>
      </c>
      <c r="C77">
        <v>100</v>
      </c>
      <c r="D77">
        <v>2</v>
      </c>
      <c r="E77">
        <v>42</v>
      </c>
      <c r="F77">
        <v>5</v>
      </c>
      <c r="G77">
        <v>0</v>
      </c>
      <c r="H77">
        <v>0</v>
      </c>
      <c r="I77">
        <v>1</v>
      </c>
      <c r="J77">
        <v>1</v>
      </c>
      <c r="K77">
        <v>0</v>
      </c>
      <c r="L77">
        <v>0.47620190890796465</v>
      </c>
      <c r="M77">
        <v>0.47620190890796465</v>
      </c>
      <c r="N77">
        <v>0.52379809109203535</v>
      </c>
      <c r="O77">
        <v>-0.64664899126026865</v>
      </c>
      <c r="P77">
        <v>100</v>
      </c>
      <c r="Q77">
        <v>0.90913257800378711</v>
      </c>
      <c r="AN77">
        <v>0.66917804894529287</v>
      </c>
      <c r="AO77">
        <v>1</v>
      </c>
      <c r="AP77">
        <v>0</v>
      </c>
      <c r="AQ77">
        <v>38</v>
      </c>
      <c r="AR77">
        <v>35</v>
      </c>
      <c r="AS77">
        <v>0.29629629629629628</v>
      </c>
      <c r="AT77">
        <v>0.63541666666666674</v>
      </c>
      <c r="AU77">
        <v>0</v>
      </c>
    </row>
    <row r="78" spans="1:47" x14ac:dyDescent="0.45">
      <c r="A78">
        <v>58</v>
      </c>
      <c r="B78">
        <v>0.86399999999999999</v>
      </c>
      <c r="C78">
        <v>129</v>
      </c>
      <c r="D78">
        <v>4</v>
      </c>
      <c r="E78">
        <v>61</v>
      </c>
      <c r="F78">
        <v>8</v>
      </c>
      <c r="G78">
        <v>0</v>
      </c>
      <c r="H78">
        <v>1</v>
      </c>
      <c r="I78">
        <v>0</v>
      </c>
      <c r="J78">
        <v>1</v>
      </c>
      <c r="K78">
        <v>1</v>
      </c>
      <c r="L78">
        <v>0.34143760776383758</v>
      </c>
      <c r="M78">
        <v>0.34143760776383758</v>
      </c>
      <c r="N78">
        <v>0.65856239223616242</v>
      </c>
      <c r="O78">
        <v>-1.0745903172082014</v>
      </c>
      <c r="P78">
        <v>0</v>
      </c>
      <c r="Q78">
        <v>1.9287927787136758</v>
      </c>
      <c r="AN78">
        <v>0.67222080502975956</v>
      </c>
      <c r="AO78">
        <v>0</v>
      </c>
      <c r="AP78">
        <v>1</v>
      </c>
      <c r="AQ78">
        <v>38</v>
      </c>
      <c r="AR78">
        <v>36</v>
      </c>
      <c r="AS78">
        <v>0.29629629629629628</v>
      </c>
      <c r="AT78">
        <v>0.625</v>
      </c>
      <c r="AU78">
        <v>1.1574074074074056E-2</v>
      </c>
    </row>
    <row r="79" spans="1:47" x14ac:dyDescent="0.45">
      <c r="A79">
        <v>58</v>
      </c>
      <c r="B79">
        <v>1.3360000000000001</v>
      </c>
      <c r="C79">
        <v>150</v>
      </c>
      <c r="D79">
        <v>2</v>
      </c>
      <c r="E79">
        <v>38</v>
      </c>
      <c r="F79">
        <v>9</v>
      </c>
      <c r="G79">
        <v>1</v>
      </c>
      <c r="H79">
        <v>0</v>
      </c>
      <c r="I79">
        <v>1</v>
      </c>
      <c r="J79">
        <v>1</v>
      </c>
      <c r="K79">
        <v>0</v>
      </c>
      <c r="L79">
        <v>0.43405208329390416</v>
      </c>
      <c r="M79">
        <v>0.43405208329390416</v>
      </c>
      <c r="N79">
        <v>0.5659479167060959</v>
      </c>
      <c r="O79">
        <v>-0.56925322496694397</v>
      </c>
      <c r="P79">
        <v>100</v>
      </c>
      <c r="Q79">
        <v>0.76694704668258895</v>
      </c>
      <c r="AN79">
        <v>0.67551410228644349</v>
      </c>
      <c r="AO79">
        <v>1</v>
      </c>
      <c r="AP79">
        <v>0</v>
      </c>
      <c r="AQ79">
        <v>39</v>
      </c>
      <c r="AR79">
        <v>36</v>
      </c>
      <c r="AS79">
        <v>0.27777777777777779</v>
      </c>
      <c r="AT79">
        <v>0.625</v>
      </c>
      <c r="AU79">
        <v>1.1574074074074056E-2</v>
      </c>
    </row>
    <row r="80" spans="1:47" x14ac:dyDescent="0.45">
      <c r="A80">
        <v>58</v>
      </c>
      <c r="B80">
        <v>1.623</v>
      </c>
      <c r="C80">
        <v>209</v>
      </c>
      <c r="D80">
        <v>1</v>
      </c>
      <c r="E80">
        <v>45</v>
      </c>
      <c r="F80">
        <v>10</v>
      </c>
      <c r="G80">
        <v>1</v>
      </c>
      <c r="H80">
        <v>0</v>
      </c>
      <c r="I80">
        <v>1</v>
      </c>
      <c r="J80">
        <v>1</v>
      </c>
      <c r="K80">
        <v>0</v>
      </c>
      <c r="L80">
        <v>0.26483922031198265</v>
      </c>
      <c r="M80">
        <v>0.26483922031198265</v>
      </c>
      <c r="N80">
        <v>0.7351607796880173</v>
      </c>
      <c r="O80">
        <v>-0.30766605581627476</v>
      </c>
      <c r="P80">
        <v>100</v>
      </c>
      <c r="Q80">
        <v>0.36024666661947524</v>
      </c>
      <c r="AN80">
        <v>0.679646339918761</v>
      </c>
      <c r="AO80">
        <v>1</v>
      </c>
      <c r="AP80">
        <v>0</v>
      </c>
      <c r="AQ80">
        <v>40</v>
      </c>
      <c r="AR80">
        <v>36</v>
      </c>
      <c r="AS80">
        <v>0.2592592592592593</v>
      </c>
      <c r="AT80">
        <v>0.625</v>
      </c>
      <c r="AU80">
        <v>1.1574074074074125E-2</v>
      </c>
    </row>
    <row r="81" spans="1:47" x14ac:dyDescent="0.45">
      <c r="A81">
        <v>59</v>
      </c>
      <c r="B81">
        <v>0.7</v>
      </c>
      <c r="C81">
        <v>214</v>
      </c>
      <c r="D81">
        <v>2</v>
      </c>
      <c r="E81">
        <v>41</v>
      </c>
      <c r="F81">
        <v>4</v>
      </c>
      <c r="G81">
        <v>0</v>
      </c>
      <c r="H81">
        <v>1</v>
      </c>
      <c r="I81">
        <v>0</v>
      </c>
      <c r="J81">
        <v>1</v>
      </c>
      <c r="K81">
        <v>1</v>
      </c>
      <c r="L81">
        <v>0.49955051743607465</v>
      </c>
      <c r="M81">
        <v>0.49955051743607465</v>
      </c>
      <c r="N81">
        <v>0.50044948256392541</v>
      </c>
      <c r="O81">
        <v>-0.69404654999927262</v>
      </c>
      <c r="P81">
        <v>0</v>
      </c>
      <c r="Q81">
        <v>1.0017995479865873</v>
      </c>
      <c r="AN81">
        <v>0.6847818805437762</v>
      </c>
      <c r="AO81">
        <v>1</v>
      </c>
      <c r="AP81">
        <v>0</v>
      </c>
      <c r="AQ81">
        <v>41</v>
      </c>
      <c r="AR81">
        <v>36</v>
      </c>
      <c r="AS81">
        <v>0.2407407407407407</v>
      </c>
      <c r="AT81">
        <v>0.625</v>
      </c>
      <c r="AU81">
        <v>0</v>
      </c>
    </row>
    <row r="82" spans="1:47" x14ac:dyDescent="0.45">
      <c r="A82">
        <v>59</v>
      </c>
      <c r="B82">
        <v>1.159</v>
      </c>
      <c r="C82">
        <v>196</v>
      </c>
      <c r="D82">
        <v>1</v>
      </c>
      <c r="E82">
        <v>43</v>
      </c>
      <c r="F82">
        <v>15</v>
      </c>
      <c r="G82">
        <v>0</v>
      </c>
      <c r="H82">
        <v>1</v>
      </c>
      <c r="I82">
        <v>0</v>
      </c>
      <c r="J82">
        <v>1</v>
      </c>
      <c r="K82">
        <v>1</v>
      </c>
      <c r="L82">
        <v>0.73509691869287641</v>
      </c>
      <c r="M82">
        <v>0.73509691869287641</v>
      </c>
      <c r="N82">
        <v>0.26490308130712359</v>
      </c>
      <c r="O82">
        <v>-0.30775292629517298</v>
      </c>
      <c r="P82">
        <v>100</v>
      </c>
      <c r="Q82">
        <v>0.36036483703151001</v>
      </c>
      <c r="AN82">
        <v>0.68781888892250431</v>
      </c>
      <c r="AO82">
        <v>0</v>
      </c>
      <c r="AP82">
        <v>1</v>
      </c>
      <c r="AQ82">
        <v>41</v>
      </c>
      <c r="AR82">
        <v>37</v>
      </c>
      <c r="AS82">
        <v>0.2407407407407407</v>
      </c>
      <c r="AT82">
        <v>0.61458333333333326</v>
      </c>
      <c r="AU82">
        <v>0</v>
      </c>
    </row>
    <row r="83" spans="1:47" x14ac:dyDescent="0.45">
      <c r="A83">
        <v>60</v>
      </c>
      <c r="B83">
        <v>3.2000000000000001E-2</v>
      </c>
      <c r="C83">
        <v>102</v>
      </c>
      <c r="D83">
        <v>5</v>
      </c>
      <c r="E83">
        <v>35</v>
      </c>
      <c r="F83">
        <v>8</v>
      </c>
      <c r="G83">
        <v>0</v>
      </c>
      <c r="H83">
        <v>1</v>
      </c>
      <c r="I83">
        <v>0</v>
      </c>
      <c r="J83">
        <v>1</v>
      </c>
      <c r="K83">
        <v>1</v>
      </c>
      <c r="L83">
        <v>0.852840625003908</v>
      </c>
      <c r="M83">
        <v>0.852840625003908</v>
      </c>
      <c r="N83">
        <v>0.147159374996092</v>
      </c>
      <c r="O83">
        <v>-0.15918258950546782</v>
      </c>
      <c r="P83">
        <v>100</v>
      </c>
      <c r="Q83">
        <v>0.17255202283007762</v>
      </c>
      <c r="AN83">
        <v>0.68985221703922373</v>
      </c>
      <c r="AO83">
        <v>0</v>
      </c>
      <c r="AP83">
        <v>1</v>
      </c>
      <c r="AQ83">
        <v>41</v>
      </c>
      <c r="AR83">
        <v>38</v>
      </c>
      <c r="AS83">
        <v>0.2407407407407407</v>
      </c>
      <c r="AT83">
        <v>0.60416666666666674</v>
      </c>
      <c r="AU83">
        <v>0</v>
      </c>
    </row>
    <row r="84" spans="1:47" x14ac:dyDescent="0.45">
      <c r="A84">
        <v>60</v>
      </c>
      <c r="B84">
        <v>0.71199999999999997</v>
      </c>
      <c r="C84">
        <v>171</v>
      </c>
      <c r="D84">
        <v>3</v>
      </c>
      <c r="E84">
        <v>33</v>
      </c>
      <c r="F84">
        <v>12</v>
      </c>
      <c r="G84">
        <v>1</v>
      </c>
      <c r="H84">
        <v>1</v>
      </c>
      <c r="I84">
        <v>0</v>
      </c>
      <c r="J84">
        <v>1</v>
      </c>
      <c r="K84">
        <v>1</v>
      </c>
      <c r="L84">
        <v>0.64166548459519157</v>
      </c>
      <c r="M84">
        <v>0.64166548459519157</v>
      </c>
      <c r="N84">
        <v>0.35833451540480843</v>
      </c>
      <c r="O84">
        <v>-0.44368816311937082</v>
      </c>
      <c r="P84">
        <v>100</v>
      </c>
      <c r="Q84">
        <v>0.5584444293912294</v>
      </c>
      <c r="AN84">
        <v>0.69314889589483186</v>
      </c>
      <c r="AO84">
        <v>0</v>
      </c>
      <c r="AP84">
        <v>1</v>
      </c>
      <c r="AQ84">
        <v>41</v>
      </c>
      <c r="AR84">
        <v>39</v>
      </c>
      <c r="AS84">
        <v>0.2407407407407407</v>
      </c>
      <c r="AT84">
        <v>0.59375</v>
      </c>
      <c r="AU84">
        <v>0</v>
      </c>
    </row>
    <row r="85" spans="1:47" x14ac:dyDescent="0.45">
      <c r="A85">
        <v>60</v>
      </c>
      <c r="B85">
        <v>0.81299999999999994</v>
      </c>
      <c r="C85">
        <v>101</v>
      </c>
      <c r="D85">
        <v>3</v>
      </c>
      <c r="E85">
        <v>44</v>
      </c>
      <c r="F85">
        <v>8</v>
      </c>
      <c r="G85">
        <v>0</v>
      </c>
      <c r="H85">
        <v>1</v>
      </c>
      <c r="I85">
        <v>0</v>
      </c>
      <c r="J85">
        <v>1</v>
      </c>
      <c r="K85">
        <v>1</v>
      </c>
      <c r="L85">
        <v>0.6648244387043043</v>
      </c>
      <c r="M85">
        <v>0.6648244387043043</v>
      </c>
      <c r="N85">
        <v>0.3351755612956957</v>
      </c>
      <c r="O85">
        <v>-0.40823227512934646</v>
      </c>
      <c r="P85">
        <v>100</v>
      </c>
      <c r="Q85">
        <v>0.50415649874262913</v>
      </c>
      <c r="AN85">
        <v>0.69351359419715697</v>
      </c>
      <c r="AO85">
        <v>0</v>
      </c>
      <c r="AP85">
        <v>1</v>
      </c>
      <c r="AQ85">
        <v>41</v>
      </c>
      <c r="AR85">
        <v>40</v>
      </c>
      <c r="AS85">
        <v>0.2407407407407407</v>
      </c>
      <c r="AT85">
        <v>0.58333333333333326</v>
      </c>
      <c r="AU85">
        <v>1.0802469135802451E-2</v>
      </c>
    </row>
    <row r="86" spans="1:47" x14ac:dyDescent="0.45">
      <c r="A86">
        <v>60</v>
      </c>
      <c r="B86">
        <v>0.93700000000000006</v>
      </c>
      <c r="C86">
        <v>211</v>
      </c>
      <c r="D86">
        <v>3</v>
      </c>
      <c r="E86">
        <v>59</v>
      </c>
      <c r="F86">
        <v>15</v>
      </c>
      <c r="G86">
        <v>0</v>
      </c>
      <c r="H86">
        <v>1</v>
      </c>
      <c r="I86">
        <v>0</v>
      </c>
      <c r="J86">
        <v>1</v>
      </c>
      <c r="K86">
        <v>1</v>
      </c>
      <c r="L86">
        <v>0.5183461147373587</v>
      </c>
      <c r="M86">
        <v>0.5183461147373587</v>
      </c>
      <c r="N86">
        <v>0.4816538852626413</v>
      </c>
      <c r="O86">
        <v>-0.65711208468364823</v>
      </c>
      <c r="P86">
        <v>100</v>
      </c>
      <c r="Q86">
        <v>0.92921287836157695</v>
      </c>
      <c r="AN86">
        <v>0.69646647754014401</v>
      </c>
      <c r="AO86">
        <v>1</v>
      </c>
      <c r="AP86">
        <v>0</v>
      </c>
      <c r="AQ86">
        <v>42</v>
      </c>
      <c r="AR86">
        <v>40</v>
      </c>
      <c r="AS86">
        <v>0.22222222222222221</v>
      </c>
      <c r="AT86">
        <v>0.58333333333333326</v>
      </c>
      <c r="AU86">
        <v>0</v>
      </c>
    </row>
    <row r="87" spans="1:47" x14ac:dyDescent="0.45">
      <c r="A87">
        <v>60</v>
      </c>
      <c r="B87">
        <v>1.0720000000000001</v>
      </c>
      <c r="C87">
        <v>178</v>
      </c>
      <c r="D87">
        <v>2</v>
      </c>
      <c r="E87">
        <v>38</v>
      </c>
      <c r="F87">
        <v>13</v>
      </c>
      <c r="G87">
        <v>1</v>
      </c>
      <c r="H87">
        <v>1</v>
      </c>
      <c r="I87">
        <v>0</v>
      </c>
      <c r="J87">
        <v>1</v>
      </c>
      <c r="K87">
        <v>1</v>
      </c>
      <c r="L87">
        <v>0.5226350707260099</v>
      </c>
      <c r="M87">
        <v>0.5226350707260099</v>
      </c>
      <c r="N87">
        <v>0.4773649292739901</v>
      </c>
      <c r="O87">
        <v>-0.64887181998422705</v>
      </c>
      <c r="P87">
        <v>100</v>
      </c>
      <c r="Q87">
        <v>0.91338097271364993</v>
      </c>
      <c r="AN87">
        <v>0.69917733775821567</v>
      </c>
      <c r="AO87">
        <v>0</v>
      </c>
      <c r="AP87">
        <v>1</v>
      </c>
      <c r="AQ87">
        <v>42</v>
      </c>
      <c r="AR87">
        <v>41</v>
      </c>
      <c r="AS87">
        <v>0.22222222222222221</v>
      </c>
      <c r="AT87">
        <v>0.57291666666666674</v>
      </c>
      <c r="AU87">
        <v>0</v>
      </c>
    </row>
    <row r="88" spans="1:47" x14ac:dyDescent="0.45">
      <c r="A88">
        <v>60</v>
      </c>
      <c r="B88">
        <v>1.8</v>
      </c>
      <c r="C88">
        <v>212</v>
      </c>
      <c r="D88">
        <v>2</v>
      </c>
      <c r="E88">
        <v>39</v>
      </c>
      <c r="F88">
        <v>9</v>
      </c>
      <c r="G88">
        <v>0</v>
      </c>
      <c r="H88">
        <v>1</v>
      </c>
      <c r="I88">
        <v>0</v>
      </c>
      <c r="J88">
        <v>1</v>
      </c>
      <c r="K88">
        <v>1</v>
      </c>
      <c r="L88">
        <v>0.81783772301489832</v>
      </c>
      <c r="M88">
        <v>0.81783772301489832</v>
      </c>
      <c r="N88">
        <v>0.18216227698510168</v>
      </c>
      <c r="O88">
        <v>-0.201091344682199</v>
      </c>
      <c r="P88">
        <v>100</v>
      </c>
      <c r="Q88">
        <v>0.22273645719541268</v>
      </c>
      <c r="AN88">
        <v>0.70423372520093719</v>
      </c>
      <c r="AO88">
        <v>0</v>
      </c>
      <c r="AP88">
        <v>1</v>
      </c>
      <c r="AQ88">
        <v>42</v>
      </c>
      <c r="AR88">
        <v>42</v>
      </c>
      <c r="AS88">
        <v>0.22222222222222221</v>
      </c>
      <c r="AT88">
        <v>0.5625</v>
      </c>
      <c r="AU88">
        <v>0</v>
      </c>
    </row>
    <row r="89" spans="1:47" x14ac:dyDescent="0.45">
      <c r="A89">
        <v>61</v>
      </c>
      <c r="B89">
        <v>0.66200000000000003</v>
      </c>
      <c r="C89">
        <v>124</v>
      </c>
      <c r="D89">
        <v>2</v>
      </c>
      <c r="E89">
        <v>52</v>
      </c>
      <c r="F89">
        <v>15</v>
      </c>
      <c r="G89">
        <v>0</v>
      </c>
      <c r="H89">
        <v>1</v>
      </c>
      <c r="I89">
        <v>0</v>
      </c>
      <c r="J89">
        <v>1</v>
      </c>
      <c r="K89">
        <v>1</v>
      </c>
      <c r="L89">
        <v>0.57487344043168787</v>
      </c>
      <c r="M89">
        <v>0.57487344043168787</v>
      </c>
      <c r="N89">
        <v>0.42512655956831213</v>
      </c>
      <c r="O89">
        <v>-0.55360536600820287</v>
      </c>
      <c r="P89">
        <v>100</v>
      </c>
      <c r="Q89">
        <v>0.73951330791882341</v>
      </c>
      <c r="AN89">
        <v>0.70497340146228948</v>
      </c>
      <c r="AO89">
        <v>0</v>
      </c>
      <c r="AP89">
        <v>1</v>
      </c>
      <c r="AQ89">
        <v>42</v>
      </c>
      <c r="AR89">
        <v>43</v>
      </c>
      <c r="AS89">
        <v>0.22222222222222221</v>
      </c>
      <c r="AT89">
        <v>0.55208333333333326</v>
      </c>
      <c r="AU89">
        <v>0</v>
      </c>
    </row>
    <row r="90" spans="1:47" x14ac:dyDescent="0.45">
      <c r="A90">
        <v>61</v>
      </c>
      <c r="B90">
        <v>0.96</v>
      </c>
      <c r="C90">
        <v>213</v>
      </c>
      <c r="D90">
        <v>2</v>
      </c>
      <c r="E90">
        <v>30</v>
      </c>
      <c r="F90">
        <v>10</v>
      </c>
      <c r="G90">
        <v>1</v>
      </c>
      <c r="H90">
        <v>1</v>
      </c>
      <c r="I90">
        <v>0</v>
      </c>
      <c r="J90">
        <v>1</v>
      </c>
      <c r="K90">
        <v>1</v>
      </c>
      <c r="L90">
        <v>0.61421706028258749</v>
      </c>
      <c r="M90">
        <v>0.61421706028258749</v>
      </c>
      <c r="N90">
        <v>0.38578293971741251</v>
      </c>
      <c r="O90">
        <v>-0.48740689493234274</v>
      </c>
      <c r="P90">
        <v>100</v>
      </c>
      <c r="Q90">
        <v>0.62808893575818692</v>
      </c>
      <c r="AN90">
        <v>0.70689561578039972</v>
      </c>
      <c r="AO90">
        <v>0</v>
      </c>
      <c r="AP90">
        <v>1</v>
      </c>
      <c r="AQ90">
        <v>42</v>
      </c>
      <c r="AR90">
        <v>44</v>
      </c>
      <c r="AS90">
        <v>0.22222222222222221</v>
      </c>
      <c r="AT90">
        <v>0.54166666666666674</v>
      </c>
      <c r="AU90">
        <v>0</v>
      </c>
    </row>
    <row r="91" spans="1:47" x14ac:dyDescent="0.45">
      <c r="A91">
        <v>62</v>
      </c>
      <c r="B91">
        <v>0.42399999999999999</v>
      </c>
      <c r="C91">
        <v>123</v>
      </c>
      <c r="D91">
        <v>2</v>
      </c>
      <c r="E91">
        <v>49</v>
      </c>
      <c r="F91">
        <v>12</v>
      </c>
      <c r="G91">
        <v>1</v>
      </c>
      <c r="H91">
        <v>0</v>
      </c>
      <c r="I91">
        <v>1</v>
      </c>
      <c r="J91">
        <v>1</v>
      </c>
      <c r="K91">
        <v>0</v>
      </c>
      <c r="L91">
        <v>0.1993536741153743</v>
      </c>
      <c r="M91">
        <v>0.1993536741153743</v>
      </c>
      <c r="N91">
        <v>0.8006463258846257</v>
      </c>
      <c r="O91">
        <v>-0.22233597013990428</v>
      </c>
      <c r="P91">
        <v>100</v>
      </c>
      <c r="Q91">
        <v>0.24899093103950798</v>
      </c>
      <c r="AN91">
        <v>0.70832706819572866</v>
      </c>
      <c r="AO91">
        <v>0</v>
      </c>
      <c r="AP91">
        <v>1</v>
      </c>
      <c r="AQ91">
        <v>42</v>
      </c>
      <c r="AR91">
        <v>45</v>
      </c>
      <c r="AS91">
        <v>0.22222222222222221</v>
      </c>
      <c r="AT91">
        <v>0.53125</v>
      </c>
      <c r="AU91">
        <v>0</v>
      </c>
    </row>
    <row r="92" spans="1:47" x14ac:dyDescent="0.45">
      <c r="A92">
        <v>62</v>
      </c>
      <c r="B92">
        <v>0.58799999999999997</v>
      </c>
      <c r="C92">
        <v>136</v>
      </c>
      <c r="D92">
        <v>4</v>
      </c>
      <c r="E92">
        <v>41</v>
      </c>
      <c r="F92">
        <v>10</v>
      </c>
      <c r="G92">
        <v>1</v>
      </c>
      <c r="H92">
        <v>1</v>
      </c>
      <c r="I92">
        <v>0</v>
      </c>
      <c r="J92">
        <v>1</v>
      </c>
      <c r="K92">
        <v>1</v>
      </c>
      <c r="L92">
        <v>0.48702402671826833</v>
      </c>
      <c r="M92">
        <v>0.48702402671826833</v>
      </c>
      <c r="N92">
        <v>0.51297597328173161</v>
      </c>
      <c r="O92">
        <v>-0.71944182093939402</v>
      </c>
      <c r="P92">
        <v>0</v>
      </c>
      <c r="Q92">
        <v>1.0532867890283282</v>
      </c>
      <c r="AN92">
        <v>0.7121906449360037</v>
      </c>
      <c r="AO92">
        <v>0</v>
      </c>
      <c r="AP92">
        <v>1</v>
      </c>
      <c r="AQ92">
        <v>42</v>
      </c>
      <c r="AR92">
        <v>46</v>
      </c>
      <c r="AS92">
        <v>0.22222222222222221</v>
      </c>
      <c r="AT92">
        <v>0.52083333333333326</v>
      </c>
      <c r="AU92">
        <v>0</v>
      </c>
    </row>
    <row r="93" spans="1:47" x14ac:dyDescent="0.45">
      <c r="A93">
        <v>62</v>
      </c>
      <c r="B93">
        <v>0.73399999999999999</v>
      </c>
      <c r="C93">
        <v>152</v>
      </c>
      <c r="D93">
        <v>3</v>
      </c>
      <c r="E93">
        <v>44</v>
      </c>
      <c r="F93">
        <v>5</v>
      </c>
      <c r="G93">
        <v>0</v>
      </c>
      <c r="H93">
        <v>1</v>
      </c>
      <c r="I93">
        <v>0</v>
      </c>
      <c r="J93">
        <v>1</v>
      </c>
      <c r="K93">
        <v>1</v>
      </c>
      <c r="L93">
        <v>0.58445580380289419</v>
      </c>
      <c r="M93">
        <v>0.58445580380289419</v>
      </c>
      <c r="N93">
        <v>0.41554419619710581</v>
      </c>
      <c r="O93">
        <v>-0.53707411461083288</v>
      </c>
      <c r="P93">
        <v>100</v>
      </c>
      <c r="Q93">
        <v>0.71099336082090958</v>
      </c>
      <c r="AN93">
        <v>0.72497754265101844</v>
      </c>
      <c r="AO93">
        <v>0</v>
      </c>
      <c r="AP93">
        <v>1</v>
      </c>
      <c r="AQ93">
        <v>42</v>
      </c>
      <c r="AR93">
        <v>47</v>
      </c>
      <c r="AS93">
        <v>0.22222222222222221</v>
      </c>
      <c r="AT93">
        <v>0.51041666666666674</v>
      </c>
      <c r="AU93">
        <v>0</v>
      </c>
    </row>
    <row r="94" spans="1:47" x14ac:dyDescent="0.45">
      <c r="A94">
        <v>62</v>
      </c>
      <c r="B94">
        <v>0.879</v>
      </c>
      <c r="C94">
        <v>118</v>
      </c>
      <c r="D94">
        <v>3</v>
      </c>
      <c r="E94">
        <v>31</v>
      </c>
      <c r="F94">
        <v>10</v>
      </c>
      <c r="G94">
        <v>1</v>
      </c>
      <c r="H94">
        <v>0</v>
      </c>
      <c r="I94">
        <v>1</v>
      </c>
      <c r="J94">
        <v>1</v>
      </c>
      <c r="K94">
        <v>0</v>
      </c>
      <c r="L94">
        <v>0.679646339918761</v>
      </c>
      <c r="M94">
        <v>0.679646339918761</v>
      </c>
      <c r="N94">
        <v>0.320353660081239</v>
      </c>
      <c r="O94">
        <v>-1.1383297057048778</v>
      </c>
      <c r="P94">
        <v>0</v>
      </c>
      <c r="Q94">
        <v>2.1215501010552162</v>
      </c>
      <c r="AN94">
        <v>0.72555975602342793</v>
      </c>
      <c r="AO94">
        <v>0</v>
      </c>
      <c r="AP94">
        <v>1</v>
      </c>
      <c r="AQ94">
        <v>42</v>
      </c>
      <c r="AR94">
        <v>48</v>
      </c>
      <c r="AS94">
        <v>0.22222222222222221</v>
      </c>
      <c r="AT94">
        <v>0.5</v>
      </c>
      <c r="AU94">
        <v>0</v>
      </c>
    </row>
    <row r="95" spans="1:47" x14ac:dyDescent="0.45">
      <c r="A95">
        <v>62</v>
      </c>
      <c r="B95">
        <v>1.1519999999999999</v>
      </c>
      <c r="C95">
        <v>106</v>
      </c>
      <c r="D95">
        <v>2</v>
      </c>
      <c r="E95">
        <v>42</v>
      </c>
      <c r="F95">
        <v>8</v>
      </c>
      <c r="G95">
        <v>0</v>
      </c>
      <c r="H95">
        <v>1</v>
      </c>
      <c r="I95">
        <v>0</v>
      </c>
      <c r="J95">
        <v>1</v>
      </c>
      <c r="K95">
        <v>1</v>
      </c>
      <c r="L95">
        <v>0.69314889589483186</v>
      </c>
      <c r="M95">
        <v>0.69314889589483186</v>
      </c>
      <c r="N95">
        <v>0.30685110410516814</v>
      </c>
      <c r="O95">
        <v>-0.36651044587959208</v>
      </c>
      <c r="P95">
        <v>100</v>
      </c>
      <c r="Q95">
        <v>0.44269147065297376</v>
      </c>
      <c r="AN95">
        <v>0.72653594872911387</v>
      </c>
      <c r="AO95">
        <v>0</v>
      </c>
      <c r="AP95">
        <v>1</v>
      </c>
      <c r="AQ95">
        <v>42</v>
      </c>
      <c r="AR95">
        <v>49</v>
      </c>
      <c r="AS95">
        <v>0.22222222222222221</v>
      </c>
      <c r="AT95">
        <v>0.48958333333333337</v>
      </c>
      <c r="AU95">
        <v>0</v>
      </c>
    </row>
    <row r="96" spans="1:47" x14ac:dyDescent="0.45">
      <c r="A96">
        <v>62</v>
      </c>
      <c r="B96">
        <v>2.0190000000000001</v>
      </c>
      <c r="C96">
        <v>238</v>
      </c>
      <c r="D96">
        <v>0</v>
      </c>
      <c r="E96">
        <v>32</v>
      </c>
      <c r="F96">
        <v>15</v>
      </c>
      <c r="G96">
        <v>1</v>
      </c>
      <c r="H96">
        <v>1</v>
      </c>
      <c r="I96">
        <v>0</v>
      </c>
      <c r="J96">
        <v>1</v>
      </c>
      <c r="K96">
        <v>1</v>
      </c>
      <c r="L96">
        <v>0.69917733775821567</v>
      </c>
      <c r="M96">
        <v>0.69917733775821567</v>
      </c>
      <c r="N96">
        <v>0.30082266224178433</v>
      </c>
      <c r="O96">
        <v>-0.35785086683911349</v>
      </c>
      <c r="P96">
        <v>100</v>
      </c>
      <c r="Q96">
        <v>0.43025230652686375</v>
      </c>
      <c r="AN96">
        <v>0.73112569559937057</v>
      </c>
      <c r="AO96">
        <v>0</v>
      </c>
      <c r="AP96">
        <v>1</v>
      </c>
      <c r="AQ96">
        <v>42</v>
      </c>
      <c r="AR96">
        <v>50</v>
      </c>
      <c r="AS96">
        <v>0.22222222222222221</v>
      </c>
      <c r="AT96">
        <v>0.47916666666666663</v>
      </c>
      <c r="AU96">
        <v>0</v>
      </c>
    </row>
    <row r="97" spans="1:47" x14ac:dyDescent="0.45">
      <c r="A97">
        <v>63</v>
      </c>
      <c r="B97">
        <v>0.61199999999999999</v>
      </c>
      <c r="C97">
        <v>148</v>
      </c>
      <c r="D97">
        <v>3</v>
      </c>
      <c r="E97">
        <v>35</v>
      </c>
      <c r="F97">
        <v>10</v>
      </c>
      <c r="G97">
        <v>0</v>
      </c>
      <c r="H97">
        <v>1</v>
      </c>
      <c r="I97">
        <v>0</v>
      </c>
      <c r="J97">
        <v>1</v>
      </c>
      <c r="K97">
        <v>1</v>
      </c>
      <c r="L97">
        <v>0.85133407959567609</v>
      </c>
      <c r="M97">
        <v>0.85133407959567609</v>
      </c>
      <c r="N97">
        <v>0.14866592040432391</v>
      </c>
      <c r="O97">
        <v>-0.16095065447747747</v>
      </c>
      <c r="P97">
        <v>100</v>
      </c>
      <c r="Q97">
        <v>0.17462700480043014</v>
      </c>
      <c r="AN97">
        <v>0.73509691869287641</v>
      </c>
      <c r="AO97">
        <v>0</v>
      </c>
      <c r="AP97">
        <v>1</v>
      </c>
      <c r="AQ97">
        <v>42</v>
      </c>
      <c r="AR97">
        <v>51</v>
      </c>
      <c r="AS97">
        <v>0.22222222222222221</v>
      </c>
      <c r="AT97">
        <v>0.46875</v>
      </c>
      <c r="AU97">
        <v>0</v>
      </c>
    </row>
    <row r="98" spans="1:47" x14ac:dyDescent="0.45">
      <c r="A98">
        <v>64</v>
      </c>
      <c r="B98">
        <v>1.5389999999999999</v>
      </c>
      <c r="C98">
        <v>115</v>
      </c>
      <c r="D98">
        <v>4</v>
      </c>
      <c r="E98">
        <v>36</v>
      </c>
      <c r="F98">
        <v>8</v>
      </c>
      <c r="G98">
        <v>1</v>
      </c>
      <c r="H98">
        <v>1</v>
      </c>
      <c r="I98">
        <v>0</v>
      </c>
      <c r="J98">
        <v>1</v>
      </c>
      <c r="K98">
        <v>1</v>
      </c>
      <c r="L98">
        <v>0.70832706819572866</v>
      </c>
      <c r="M98">
        <v>0.70832706819572866</v>
      </c>
      <c r="N98">
        <v>0.29167293180427134</v>
      </c>
      <c r="O98">
        <v>-0.34484933123099365</v>
      </c>
      <c r="P98">
        <v>100</v>
      </c>
      <c r="Q98">
        <v>0.41177719291065512</v>
      </c>
      <c r="AN98">
        <v>0.73710209469669508</v>
      </c>
      <c r="AO98">
        <v>0</v>
      </c>
      <c r="AP98">
        <v>1</v>
      </c>
      <c r="AQ98">
        <v>42</v>
      </c>
      <c r="AR98">
        <v>52</v>
      </c>
      <c r="AS98">
        <v>0.22222222222222221</v>
      </c>
      <c r="AT98">
        <v>0.45833333333333337</v>
      </c>
      <c r="AU98">
        <v>0</v>
      </c>
    </row>
    <row r="99" spans="1:47" x14ac:dyDescent="0.45">
      <c r="A99">
        <v>65</v>
      </c>
      <c r="B99">
        <v>0.159</v>
      </c>
      <c r="C99">
        <v>144</v>
      </c>
      <c r="D99">
        <v>2</v>
      </c>
      <c r="E99">
        <v>47</v>
      </c>
      <c r="F99">
        <v>14</v>
      </c>
      <c r="G99">
        <v>1</v>
      </c>
      <c r="H99">
        <v>0</v>
      </c>
      <c r="I99">
        <v>1</v>
      </c>
      <c r="J99">
        <v>1</v>
      </c>
      <c r="K99">
        <v>0</v>
      </c>
      <c r="L99">
        <v>0.26280402313780937</v>
      </c>
      <c r="M99">
        <v>0.26280402313780937</v>
      </c>
      <c r="N99">
        <v>0.73719597686219063</v>
      </c>
      <c r="O99">
        <v>-0.30490151052340209</v>
      </c>
      <c r="P99">
        <v>100</v>
      </c>
      <c r="Q99">
        <v>0.35649139629927368</v>
      </c>
      <c r="AN99">
        <v>0.7376272986538206</v>
      </c>
      <c r="AO99">
        <v>0</v>
      </c>
      <c r="AP99">
        <v>1</v>
      </c>
      <c r="AQ99">
        <v>42</v>
      </c>
      <c r="AR99">
        <v>53</v>
      </c>
      <c r="AS99">
        <v>0.22222222222222221</v>
      </c>
      <c r="AT99">
        <v>0.44791666666666663</v>
      </c>
      <c r="AU99">
        <v>8.2947530864197396E-3</v>
      </c>
    </row>
    <row r="100" spans="1:47" x14ac:dyDescent="0.45">
      <c r="A100">
        <v>65</v>
      </c>
      <c r="B100">
        <v>0.27500000000000002</v>
      </c>
      <c r="C100">
        <v>139</v>
      </c>
      <c r="D100">
        <v>1</v>
      </c>
      <c r="E100">
        <v>34</v>
      </c>
      <c r="F100">
        <v>11</v>
      </c>
      <c r="G100">
        <v>1</v>
      </c>
      <c r="H100">
        <v>0</v>
      </c>
      <c r="I100">
        <v>1</v>
      </c>
      <c r="J100">
        <v>1</v>
      </c>
      <c r="K100">
        <v>0</v>
      </c>
      <c r="L100">
        <v>0.40101590093440481</v>
      </c>
      <c r="M100">
        <v>0.40101590093440481</v>
      </c>
      <c r="N100">
        <v>0.59898409906559524</v>
      </c>
      <c r="O100">
        <v>-0.5125202270193755</v>
      </c>
      <c r="P100">
        <v>100</v>
      </c>
      <c r="Q100">
        <v>0.66949339984146927</v>
      </c>
      <c r="AN100">
        <v>0.74282354088746561</v>
      </c>
      <c r="AO100">
        <v>1</v>
      </c>
      <c r="AP100">
        <v>0</v>
      </c>
      <c r="AQ100">
        <v>43</v>
      </c>
      <c r="AR100">
        <v>53</v>
      </c>
      <c r="AS100">
        <v>0.20370370370370372</v>
      </c>
      <c r="AT100">
        <v>0.44791666666666663</v>
      </c>
      <c r="AU100">
        <v>0</v>
      </c>
    </row>
    <row r="101" spans="1:47" x14ac:dyDescent="0.45">
      <c r="A101">
        <v>65</v>
      </c>
      <c r="B101">
        <v>0.59</v>
      </c>
      <c r="C101">
        <v>121</v>
      </c>
      <c r="D101">
        <v>3</v>
      </c>
      <c r="E101">
        <v>32</v>
      </c>
      <c r="F101">
        <v>10</v>
      </c>
      <c r="G101">
        <v>0</v>
      </c>
      <c r="H101">
        <v>1</v>
      </c>
      <c r="I101">
        <v>0</v>
      </c>
      <c r="J101">
        <v>1</v>
      </c>
      <c r="K101">
        <v>1</v>
      </c>
      <c r="L101">
        <v>0.89176228757321863</v>
      </c>
      <c r="M101">
        <v>0.89176228757321863</v>
      </c>
      <c r="N101">
        <v>0.10823771242678137</v>
      </c>
      <c r="O101">
        <v>-0.11455567566989462</v>
      </c>
      <c r="P101">
        <v>100</v>
      </c>
      <c r="Q101">
        <v>0.12137507263435879</v>
      </c>
      <c r="AN101">
        <v>0.74289575853186907</v>
      </c>
      <c r="AO101">
        <v>0</v>
      </c>
      <c r="AP101">
        <v>1</v>
      </c>
      <c r="AQ101">
        <v>43</v>
      </c>
      <c r="AR101">
        <v>54</v>
      </c>
      <c r="AS101">
        <v>0.20370370370370372</v>
      </c>
      <c r="AT101">
        <v>0.4375</v>
      </c>
      <c r="AU101">
        <v>0</v>
      </c>
    </row>
    <row r="102" spans="1:47" x14ac:dyDescent="0.45">
      <c r="A102">
        <v>65</v>
      </c>
      <c r="B102">
        <v>0.89900000000000002</v>
      </c>
      <c r="C102">
        <v>165</v>
      </c>
      <c r="D102">
        <v>1</v>
      </c>
      <c r="E102">
        <v>60</v>
      </c>
      <c r="F102">
        <v>9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0.22678035244310701</v>
      </c>
      <c r="M102">
        <v>0.22678035244310701</v>
      </c>
      <c r="N102">
        <v>0.77321964755689299</v>
      </c>
      <c r="O102">
        <v>-0.25719212126608321</v>
      </c>
      <c r="P102">
        <v>100</v>
      </c>
      <c r="Q102">
        <v>0.293293572091261</v>
      </c>
      <c r="AN102">
        <v>0.74536474027120314</v>
      </c>
      <c r="AO102">
        <v>0</v>
      </c>
      <c r="AP102">
        <v>1</v>
      </c>
      <c r="AQ102">
        <v>43</v>
      </c>
      <c r="AR102">
        <v>55</v>
      </c>
      <c r="AS102">
        <v>0.20370370370370372</v>
      </c>
      <c r="AT102">
        <v>0.42708333333333337</v>
      </c>
      <c r="AU102">
        <v>0</v>
      </c>
    </row>
    <row r="103" spans="1:47" x14ac:dyDescent="0.45">
      <c r="A103">
        <v>65</v>
      </c>
      <c r="B103">
        <v>0.93700000000000006</v>
      </c>
      <c r="C103">
        <v>215</v>
      </c>
      <c r="D103">
        <v>4</v>
      </c>
      <c r="E103">
        <v>31</v>
      </c>
      <c r="F103">
        <v>12</v>
      </c>
      <c r="G103">
        <v>1</v>
      </c>
      <c r="H103">
        <v>0</v>
      </c>
      <c r="I103">
        <v>1</v>
      </c>
      <c r="J103">
        <v>1</v>
      </c>
      <c r="K103">
        <v>0</v>
      </c>
      <c r="L103">
        <v>0.80805167611000561</v>
      </c>
      <c r="M103">
        <v>0.80805167611000561</v>
      </c>
      <c r="N103">
        <v>0.19194832388999439</v>
      </c>
      <c r="O103">
        <v>-1.650529089587029</v>
      </c>
      <c r="P103">
        <v>0</v>
      </c>
      <c r="Q103">
        <v>4.2097355149248408</v>
      </c>
      <c r="AN103">
        <v>0.74626089702132137</v>
      </c>
      <c r="AO103">
        <v>0</v>
      </c>
      <c r="AP103">
        <v>1</v>
      </c>
      <c r="AQ103">
        <v>43</v>
      </c>
      <c r="AR103">
        <v>56</v>
      </c>
      <c r="AS103">
        <v>0.20370370370370372</v>
      </c>
      <c r="AT103">
        <v>0.41666666666666663</v>
      </c>
      <c r="AU103">
        <v>0</v>
      </c>
    </row>
    <row r="104" spans="1:47" x14ac:dyDescent="0.45">
      <c r="A104">
        <v>65</v>
      </c>
      <c r="B104">
        <v>2.1440000000000001</v>
      </c>
      <c r="C104">
        <v>97</v>
      </c>
      <c r="D104">
        <v>2</v>
      </c>
      <c r="E104">
        <v>32</v>
      </c>
      <c r="F104">
        <v>8</v>
      </c>
      <c r="G104">
        <v>1</v>
      </c>
      <c r="H104">
        <v>1</v>
      </c>
      <c r="I104">
        <v>0</v>
      </c>
      <c r="J104">
        <v>1</v>
      </c>
      <c r="K104">
        <v>1</v>
      </c>
      <c r="L104">
        <v>0.73112569559937057</v>
      </c>
      <c r="M104">
        <v>0.73112569559937057</v>
      </c>
      <c r="N104">
        <v>0.26887430440062943</v>
      </c>
      <c r="O104">
        <v>-0.31316988380976318</v>
      </c>
      <c r="P104">
        <v>100</v>
      </c>
      <c r="Q104">
        <v>0.3677538705300305</v>
      </c>
      <c r="AN104">
        <v>0.748970217159726</v>
      </c>
      <c r="AO104">
        <v>0</v>
      </c>
      <c r="AP104">
        <v>1</v>
      </c>
      <c r="AQ104">
        <v>43</v>
      </c>
      <c r="AR104">
        <v>57</v>
      </c>
      <c r="AS104">
        <v>0.20370370370370372</v>
      </c>
      <c r="AT104">
        <v>0.40625</v>
      </c>
      <c r="AU104">
        <v>7.5231481481481365E-3</v>
      </c>
    </row>
    <row r="105" spans="1:47" x14ac:dyDescent="0.45">
      <c r="A105">
        <v>66</v>
      </c>
      <c r="B105">
        <v>9.1999999999999998E-2</v>
      </c>
      <c r="C105">
        <v>230</v>
      </c>
      <c r="D105">
        <v>4</v>
      </c>
      <c r="E105">
        <v>43</v>
      </c>
      <c r="F105">
        <v>12</v>
      </c>
      <c r="G105">
        <v>0</v>
      </c>
      <c r="H105">
        <v>0</v>
      </c>
      <c r="I105">
        <v>1</v>
      </c>
      <c r="J105">
        <v>1</v>
      </c>
      <c r="K105">
        <v>0</v>
      </c>
      <c r="L105">
        <v>0.78617776108410886</v>
      </c>
      <c r="M105">
        <v>0.78617776108410886</v>
      </c>
      <c r="N105">
        <v>0.21382223891589114</v>
      </c>
      <c r="O105">
        <v>-1.5426102684204044</v>
      </c>
      <c r="P105">
        <v>0</v>
      </c>
      <c r="Q105">
        <v>3.6767820085980798</v>
      </c>
      <c r="AN105">
        <v>0.75002909987144373</v>
      </c>
      <c r="AO105">
        <v>1</v>
      </c>
      <c r="AP105">
        <v>0</v>
      </c>
      <c r="AQ105">
        <v>44</v>
      </c>
      <c r="AR105">
        <v>57</v>
      </c>
      <c r="AS105">
        <v>0.18518518518518523</v>
      </c>
      <c r="AT105">
        <v>0.40625</v>
      </c>
      <c r="AU105">
        <v>0</v>
      </c>
    </row>
    <row r="106" spans="1:47" x14ac:dyDescent="0.45">
      <c r="A106">
        <v>66</v>
      </c>
      <c r="B106">
        <v>1.3720000000000001</v>
      </c>
      <c r="C106">
        <v>287</v>
      </c>
      <c r="D106">
        <v>1</v>
      </c>
      <c r="E106">
        <v>29</v>
      </c>
      <c r="F106">
        <v>10</v>
      </c>
      <c r="G106">
        <v>0</v>
      </c>
      <c r="H106">
        <v>1</v>
      </c>
      <c r="I106">
        <v>0</v>
      </c>
      <c r="J106">
        <v>1</v>
      </c>
      <c r="K106">
        <v>1</v>
      </c>
      <c r="L106">
        <v>0.89560213534687938</v>
      </c>
      <c r="M106">
        <v>0.89560213534687938</v>
      </c>
      <c r="N106">
        <v>0.10439786465312062</v>
      </c>
      <c r="O106">
        <v>-0.11025900999633388</v>
      </c>
      <c r="P106">
        <v>100</v>
      </c>
      <c r="Q106">
        <v>0.11656723508445617</v>
      </c>
      <c r="AN106">
        <v>0.75115966784625043</v>
      </c>
      <c r="AO106">
        <v>0</v>
      </c>
      <c r="AP106">
        <v>1</v>
      </c>
      <c r="AQ106">
        <v>44</v>
      </c>
      <c r="AR106">
        <v>58</v>
      </c>
      <c r="AS106">
        <v>0.18518518518518523</v>
      </c>
      <c r="AT106">
        <v>0.39583333333333337</v>
      </c>
      <c r="AU106">
        <v>0</v>
      </c>
    </row>
    <row r="107" spans="1:47" x14ac:dyDescent="0.45">
      <c r="A107">
        <v>66</v>
      </c>
      <c r="B107">
        <v>2.2850000000000001</v>
      </c>
      <c r="C107">
        <v>200</v>
      </c>
      <c r="D107">
        <v>3</v>
      </c>
      <c r="E107">
        <v>32</v>
      </c>
      <c r="F107">
        <v>9</v>
      </c>
      <c r="G107">
        <v>0</v>
      </c>
      <c r="H107">
        <v>1</v>
      </c>
      <c r="I107">
        <v>0</v>
      </c>
      <c r="J107">
        <v>1</v>
      </c>
      <c r="K107">
        <v>1</v>
      </c>
      <c r="L107">
        <v>0.95551833418787357</v>
      </c>
      <c r="M107">
        <v>0.95551833418787357</v>
      </c>
      <c r="N107">
        <v>4.4481665812126425E-2</v>
      </c>
      <c r="O107">
        <v>-4.5501327429515119E-2</v>
      </c>
      <c r="P107">
        <v>100</v>
      </c>
      <c r="Q107">
        <v>4.6552393837563412E-2</v>
      </c>
      <c r="AN107">
        <v>0.75157156822610283</v>
      </c>
      <c r="AO107">
        <v>0</v>
      </c>
      <c r="AP107">
        <v>1</v>
      </c>
      <c r="AQ107">
        <v>44</v>
      </c>
      <c r="AR107">
        <v>59</v>
      </c>
      <c r="AS107">
        <v>0.18518518518518523</v>
      </c>
      <c r="AT107">
        <v>0.38541666666666663</v>
      </c>
      <c r="AU107">
        <v>0</v>
      </c>
    </row>
    <row r="108" spans="1:47" x14ac:dyDescent="0.45">
      <c r="A108">
        <v>66</v>
      </c>
      <c r="B108">
        <v>2.62</v>
      </c>
      <c r="C108">
        <v>103</v>
      </c>
      <c r="D108">
        <v>2</v>
      </c>
      <c r="E108">
        <v>39</v>
      </c>
      <c r="F108">
        <v>8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0.89905692073025623</v>
      </c>
      <c r="M108">
        <v>0.89905692073025623</v>
      </c>
      <c r="N108">
        <v>0.10094307926974377</v>
      </c>
      <c r="O108">
        <v>-2.2931984925937305</v>
      </c>
      <c r="P108">
        <v>0</v>
      </c>
      <c r="Q108">
        <v>8.9065731621656159</v>
      </c>
      <c r="AN108">
        <v>0.75835122351777806</v>
      </c>
      <c r="AO108">
        <v>0</v>
      </c>
      <c r="AP108">
        <v>1</v>
      </c>
      <c r="AQ108">
        <v>44</v>
      </c>
      <c r="AR108">
        <v>60</v>
      </c>
      <c r="AS108">
        <v>0.18518518518518523</v>
      </c>
      <c r="AT108">
        <v>0.375</v>
      </c>
      <c r="AU108">
        <v>0</v>
      </c>
    </row>
    <row r="109" spans="1:47" x14ac:dyDescent="0.45">
      <c r="A109">
        <v>67</v>
      </c>
      <c r="B109">
        <v>4.4999999999999998E-2</v>
      </c>
      <c r="C109">
        <v>187</v>
      </c>
      <c r="D109">
        <v>0</v>
      </c>
      <c r="E109">
        <v>29</v>
      </c>
      <c r="F109">
        <v>13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0.46668922729279272</v>
      </c>
      <c r="M109">
        <v>0.46668922729279272</v>
      </c>
      <c r="N109">
        <v>0.53331077270720728</v>
      </c>
      <c r="O109">
        <v>-0.7620917090165984</v>
      </c>
      <c r="P109">
        <v>0</v>
      </c>
      <c r="Q109">
        <v>1.1427535531533008</v>
      </c>
      <c r="AN109">
        <v>0.7612107688201134</v>
      </c>
      <c r="AO109">
        <v>0</v>
      </c>
      <c r="AP109">
        <v>1</v>
      </c>
      <c r="AQ109">
        <v>44</v>
      </c>
      <c r="AR109">
        <v>61</v>
      </c>
      <c r="AS109">
        <v>0.18518518518518523</v>
      </c>
      <c r="AT109">
        <v>0.36458333333333337</v>
      </c>
      <c r="AU109">
        <v>6.7515432098765741E-3</v>
      </c>
    </row>
    <row r="110" spans="1:47" x14ac:dyDescent="0.45">
      <c r="A110">
        <v>67</v>
      </c>
      <c r="B110">
        <v>0.05</v>
      </c>
      <c r="C110">
        <v>228</v>
      </c>
      <c r="D110">
        <v>4</v>
      </c>
      <c r="E110">
        <v>31</v>
      </c>
      <c r="F110">
        <v>13</v>
      </c>
      <c r="G110">
        <v>1</v>
      </c>
      <c r="H110">
        <v>0</v>
      </c>
      <c r="I110">
        <v>1</v>
      </c>
      <c r="J110">
        <v>1</v>
      </c>
      <c r="K110">
        <v>0</v>
      </c>
      <c r="L110">
        <v>0.74282354088746561</v>
      </c>
      <c r="M110">
        <v>0.74282354088746561</v>
      </c>
      <c r="N110">
        <v>0.25717645911253439</v>
      </c>
      <c r="O110">
        <v>-1.3579928183638177</v>
      </c>
      <c r="P110">
        <v>0</v>
      </c>
      <c r="Q110">
        <v>2.8883807773495449</v>
      </c>
      <c r="AN110">
        <v>0.76139001573305176</v>
      </c>
      <c r="AO110">
        <v>1</v>
      </c>
      <c r="AP110">
        <v>0</v>
      </c>
      <c r="AQ110">
        <v>45</v>
      </c>
      <c r="AR110">
        <v>61</v>
      </c>
      <c r="AS110">
        <v>0.16666666666666663</v>
      </c>
      <c r="AT110">
        <v>0.36458333333333337</v>
      </c>
      <c r="AU110">
        <v>0</v>
      </c>
    </row>
    <row r="111" spans="1:47" x14ac:dyDescent="0.45">
      <c r="A111">
        <v>67</v>
      </c>
      <c r="B111">
        <v>0.63700000000000001</v>
      </c>
      <c r="C111">
        <v>188</v>
      </c>
      <c r="D111">
        <v>4</v>
      </c>
      <c r="E111">
        <v>30</v>
      </c>
      <c r="F111">
        <v>12</v>
      </c>
      <c r="G111">
        <v>1</v>
      </c>
      <c r="H111">
        <v>0</v>
      </c>
      <c r="I111">
        <v>1</v>
      </c>
      <c r="J111">
        <v>1</v>
      </c>
      <c r="K111">
        <v>0</v>
      </c>
      <c r="L111">
        <v>0.80732829021860009</v>
      </c>
      <c r="M111">
        <v>0.80732829021860009</v>
      </c>
      <c r="N111">
        <v>0.19267170978139991</v>
      </c>
      <c r="O111">
        <v>-1.6467675239844517</v>
      </c>
      <c r="P111">
        <v>0</v>
      </c>
      <c r="Q111">
        <v>4.190175564095906</v>
      </c>
      <c r="AN111">
        <v>0.76541519566746874</v>
      </c>
      <c r="AO111">
        <v>0</v>
      </c>
      <c r="AP111">
        <v>1</v>
      </c>
      <c r="AQ111">
        <v>45</v>
      </c>
      <c r="AR111">
        <v>62</v>
      </c>
      <c r="AS111">
        <v>0.16666666666666663</v>
      </c>
      <c r="AT111">
        <v>0.35416666666666663</v>
      </c>
      <c r="AU111">
        <v>0</v>
      </c>
    </row>
    <row r="112" spans="1:47" x14ac:dyDescent="0.45">
      <c r="A112">
        <v>67</v>
      </c>
      <c r="B112">
        <v>0.85599999999999998</v>
      </c>
      <c r="C112">
        <v>91</v>
      </c>
      <c r="D112">
        <v>3</v>
      </c>
      <c r="E112">
        <v>33</v>
      </c>
      <c r="F112">
        <v>1</v>
      </c>
      <c r="G112">
        <v>0</v>
      </c>
      <c r="H112">
        <v>1</v>
      </c>
      <c r="I112">
        <v>0</v>
      </c>
      <c r="J112">
        <v>1</v>
      </c>
      <c r="K112">
        <v>1</v>
      </c>
      <c r="L112">
        <v>0.77480988424186104</v>
      </c>
      <c r="M112">
        <v>0.77480988424186104</v>
      </c>
      <c r="N112">
        <v>0.22519011575813896</v>
      </c>
      <c r="O112">
        <v>-0.25513759037803374</v>
      </c>
      <c r="P112">
        <v>100</v>
      </c>
      <c r="Q112">
        <v>0.29063918819064094</v>
      </c>
      <c r="AN112">
        <v>0.76963133946936002</v>
      </c>
      <c r="AO112">
        <v>0</v>
      </c>
      <c r="AP112">
        <v>1</v>
      </c>
      <c r="AQ112">
        <v>45</v>
      </c>
      <c r="AR112">
        <v>63</v>
      </c>
      <c r="AS112">
        <v>0.16666666666666663</v>
      </c>
      <c r="AT112">
        <v>0.34375</v>
      </c>
      <c r="AU112">
        <v>0</v>
      </c>
    </row>
    <row r="113" spans="1:47" x14ac:dyDescent="0.45">
      <c r="A113">
        <v>67</v>
      </c>
      <c r="B113">
        <v>1.4610000000000001</v>
      </c>
      <c r="C113">
        <v>180</v>
      </c>
      <c r="D113">
        <v>4</v>
      </c>
      <c r="E113">
        <v>44</v>
      </c>
      <c r="F113">
        <v>10</v>
      </c>
      <c r="G113">
        <v>0</v>
      </c>
      <c r="H113">
        <v>0</v>
      </c>
      <c r="I113">
        <v>1</v>
      </c>
      <c r="J113">
        <v>1</v>
      </c>
      <c r="K113">
        <v>0</v>
      </c>
      <c r="L113">
        <v>0.87042027614662354</v>
      </c>
      <c r="M113">
        <v>0.87042027614662354</v>
      </c>
      <c r="N113">
        <v>0.12957972385337646</v>
      </c>
      <c r="O113">
        <v>-2.0434589590524528</v>
      </c>
      <c r="P113">
        <v>0</v>
      </c>
      <c r="Q113">
        <v>6.7172567610310043</v>
      </c>
      <c r="AN113">
        <v>0.77007011868278497</v>
      </c>
      <c r="AO113">
        <v>0</v>
      </c>
      <c r="AP113">
        <v>1</v>
      </c>
      <c r="AQ113">
        <v>45</v>
      </c>
      <c r="AR113">
        <v>64</v>
      </c>
      <c r="AS113">
        <v>0.16666666666666663</v>
      </c>
      <c r="AT113">
        <v>0.33333333333333337</v>
      </c>
      <c r="AU113">
        <v>0</v>
      </c>
    </row>
    <row r="114" spans="1:47" x14ac:dyDescent="0.45">
      <c r="A114">
        <v>68</v>
      </c>
      <c r="B114">
        <v>2.3519999999999999</v>
      </c>
      <c r="C114">
        <v>209</v>
      </c>
      <c r="D114">
        <v>0</v>
      </c>
      <c r="E114">
        <v>30</v>
      </c>
      <c r="F114">
        <v>12</v>
      </c>
      <c r="G114">
        <v>1</v>
      </c>
      <c r="H114">
        <v>1</v>
      </c>
      <c r="I114">
        <v>0</v>
      </c>
      <c r="J114">
        <v>1</v>
      </c>
      <c r="K114">
        <v>1</v>
      </c>
      <c r="L114">
        <v>0.75835122351777806</v>
      </c>
      <c r="M114">
        <v>0.75835122351777806</v>
      </c>
      <c r="N114">
        <v>0.24164877648222194</v>
      </c>
      <c r="O114">
        <v>-0.27660864509145483</v>
      </c>
      <c r="P114">
        <v>100</v>
      </c>
      <c r="Q114">
        <v>0.31865020980816938</v>
      </c>
      <c r="AN114">
        <v>0.77015337622762714</v>
      </c>
      <c r="AO114">
        <v>0</v>
      </c>
      <c r="AP114">
        <v>1</v>
      </c>
      <c r="AQ114">
        <v>45</v>
      </c>
      <c r="AR114">
        <v>65</v>
      </c>
      <c r="AS114">
        <v>0.16666666666666663</v>
      </c>
      <c r="AT114">
        <v>0.32291666666666663</v>
      </c>
      <c r="AU114">
        <v>0</v>
      </c>
    </row>
    <row r="115" spans="1:47" x14ac:dyDescent="0.45">
      <c r="A115">
        <v>69</v>
      </c>
      <c r="B115">
        <v>9.0999999999999998E-2</v>
      </c>
      <c r="C115">
        <v>213</v>
      </c>
      <c r="D115">
        <v>3</v>
      </c>
      <c r="E115">
        <v>33</v>
      </c>
      <c r="F115">
        <v>16</v>
      </c>
      <c r="G115">
        <v>1</v>
      </c>
      <c r="H115">
        <v>1</v>
      </c>
      <c r="I115">
        <v>0</v>
      </c>
      <c r="J115">
        <v>1</v>
      </c>
      <c r="K115">
        <v>1</v>
      </c>
      <c r="L115">
        <v>0.72555975602342793</v>
      </c>
      <c r="M115">
        <v>0.72555975602342793</v>
      </c>
      <c r="N115">
        <v>0.27444024397657207</v>
      </c>
      <c r="O115">
        <v>-0.32081184475210306</v>
      </c>
      <c r="P115">
        <v>100</v>
      </c>
      <c r="Q115">
        <v>0.37824623223412429</v>
      </c>
      <c r="AN115">
        <v>0.77183045130689221</v>
      </c>
      <c r="AO115">
        <v>0</v>
      </c>
      <c r="AP115">
        <v>1</v>
      </c>
      <c r="AQ115">
        <v>45</v>
      </c>
      <c r="AR115">
        <v>66</v>
      </c>
      <c r="AS115">
        <v>0.16666666666666663</v>
      </c>
      <c r="AT115">
        <v>0.3125</v>
      </c>
      <c r="AU115">
        <v>0</v>
      </c>
    </row>
    <row r="116" spans="1:47" x14ac:dyDescent="0.45">
      <c r="A116">
        <v>70</v>
      </c>
      <c r="B116">
        <v>4.8000000000000001E-2</v>
      </c>
      <c r="C116">
        <v>197</v>
      </c>
      <c r="D116">
        <v>4</v>
      </c>
      <c r="E116">
        <v>35</v>
      </c>
      <c r="F116">
        <v>11</v>
      </c>
      <c r="G116">
        <v>0</v>
      </c>
      <c r="H116">
        <v>1</v>
      </c>
      <c r="I116">
        <v>0</v>
      </c>
      <c r="J116">
        <v>1</v>
      </c>
      <c r="K116">
        <v>1</v>
      </c>
      <c r="L116">
        <v>0.89058490155406478</v>
      </c>
      <c r="M116">
        <v>0.89058490155406478</v>
      </c>
      <c r="N116">
        <v>0.10941509844593522</v>
      </c>
      <c r="O116">
        <v>-0.11587683935516779</v>
      </c>
      <c r="P116">
        <v>100</v>
      </c>
      <c r="Q116">
        <v>0.12285757175425566</v>
      </c>
      <c r="AN116">
        <v>0.77357601150995547</v>
      </c>
      <c r="AO116">
        <v>0</v>
      </c>
      <c r="AP116">
        <v>1</v>
      </c>
      <c r="AQ116">
        <v>45</v>
      </c>
      <c r="AR116">
        <v>67</v>
      </c>
      <c r="AS116">
        <v>0.16666666666666663</v>
      </c>
      <c r="AT116">
        <v>0.30208333333333337</v>
      </c>
      <c r="AU116">
        <v>0</v>
      </c>
    </row>
    <row r="117" spans="1:47" x14ac:dyDescent="0.45">
      <c r="A117">
        <v>70</v>
      </c>
      <c r="B117">
        <v>0.29099999999999998</v>
      </c>
      <c r="C117">
        <v>182</v>
      </c>
      <c r="D117">
        <v>3</v>
      </c>
      <c r="E117">
        <v>31</v>
      </c>
      <c r="F117">
        <v>6</v>
      </c>
      <c r="G117">
        <v>1</v>
      </c>
      <c r="H117">
        <v>1</v>
      </c>
      <c r="I117">
        <v>0</v>
      </c>
      <c r="J117">
        <v>1</v>
      </c>
      <c r="K117">
        <v>1</v>
      </c>
      <c r="L117">
        <v>0.54812156156055658</v>
      </c>
      <c r="M117">
        <v>0.54812156156055658</v>
      </c>
      <c r="N117">
        <v>0.45187843843944342</v>
      </c>
      <c r="O117">
        <v>-0.60125818896899086</v>
      </c>
      <c r="P117">
        <v>100</v>
      </c>
      <c r="Q117">
        <v>0.82441281301341363</v>
      </c>
      <c r="AN117">
        <v>0.77480988424186104</v>
      </c>
      <c r="AO117">
        <v>0</v>
      </c>
      <c r="AP117">
        <v>1</v>
      </c>
      <c r="AQ117">
        <v>45</v>
      </c>
      <c r="AR117">
        <v>68</v>
      </c>
      <c r="AS117">
        <v>0.16666666666666663</v>
      </c>
      <c r="AT117">
        <v>0.29166666666666663</v>
      </c>
      <c r="AU117">
        <v>0</v>
      </c>
    </row>
    <row r="118" spans="1:47" x14ac:dyDescent="0.45">
      <c r="A118">
        <v>70</v>
      </c>
      <c r="B118">
        <v>0.40799999999999997</v>
      </c>
      <c r="C118">
        <v>175</v>
      </c>
      <c r="D118">
        <v>2</v>
      </c>
      <c r="E118">
        <v>42</v>
      </c>
      <c r="F118">
        <v>7</v>
      </c>
      <c r="G118">
        <v>0</v>
      </c>
      <c r="H118">
        <v>0</v>
      </c>
      <c r="I118">
        <v>1</v>
      </c>
      <c r="J118">
        <v>1</v>
      </c>
      <c r="K118">
        <v>0</v>
      </c>
      <c r="L118">
        <v>0.62245173206160542</v>
      </c>
      <c r="M118">
        <v>0.62245173206160542</v>
      </c>
      <c r="N118">
        <v>0.37754826793839458</v>
      </c>
      <c r="O118">
        <v>-0.97405685637825534</v>
      </c>
      <c r="P118">
        <v>0</v>
      </c>
      <c r="Q118">
        <v>1.6486679582997645</v>
      </c>
      <c r="AN118">
        <v>0.77857913203603835</v>
      </c>
      <c r="AO118">
        <v>0</v>
      </c>
      <c r="AP118">
        <v>1</v>
      </c>
      <c r="AQ118">
        <v>45</v>
      </c>
      <c r="AR118">
        <v>69</v>
      </c>
      <c r="AS118">
        <v>0.16666666666666663</v>
      </c>
      <c r="AT118">
        <v>0.28125</v>
      </c>
      <c r="AU118">
        <v>5.2083333333333252E-3</v>
      </c>
    </row>
    <row r="119" spans="1:47" x14ac:dyDescent="0.45">
      <c r="A119">
        <v>70</v>
      </c>
      <c r="B119">
        <v>0.82799999999999996</v>
      </c>
      <c r="C119">
        <v>213</v>
      </c>
      <c r="D119">
        <v>3</v>
      </c>
      <c r="E119">
        <v>37</v>
      </c>
      <c r="F119">
        <v>15</v>
      </c>
      <c r="G119">
        <v>1</v>
      </c>
      <c r="H119">
        <v>1</v>
      </c>
      <c r="I119">
        <v>0</v>
      </c>
      <c r="J119">
        <v>1</v>
      </c>
      <c r="K119">
        <v>1</v>
      </c>
      <c r="L119">
        <v>0.72653594872911387</v>
      </c>
      <c r="M119">
        <v>0.72653594872911387</v>
      </c>
      <c r="N119">
        <v>0.27346405127088613</v>
      </c>
      <c r="O119">
        <v>-0.31946731511875842</v>
      </c>
      <c r="P119">
        <v>100</v>
      </c>
      <c r="Q119">
        <v>0.37639438454386259</v>
      </c>
      <c r="AN119">
        <v>0.78222871509377012</v>
      </c>
      <c r="AO119">
        <v>1</v>
      </c>
      <c r="AP119">
        <v>0</v>
      </c>
      <c r="AQ119">
        <v>46</v>
      </c>
      <c r="AR119">
        <v>69</v>
      </c>
      <c r="AS119">
        <v>0.14814814814814814</v>
      </c>
      <c r="AT119">
        <v>0.28125</v>
      </c>
      <c r="AU119">
        <v>5.2083333333333252E-3</v>
      </c>
    </row>
    <row r="120" spans="1:47" x14ac:dyDescent="0.45">
      <c r="A120">
        <v>70</v>
      </c>
      <c r="B120">
        <v>1.4159999999999999</v>
      </c>
      <c r="C120">
        <v>209</v>
      </c>
      <c r="D120">
        <v>2</v>
      </c>
      <c r="E120">
        <v>45</v>
      </c>
      <c r="F120">
        <v>6</v>
      </c>
      <c r="G120">
        <v>0</v>
      </c>
      <c r="H120">
        <v>1</v>
      </c>
      <c r="I120">
        <v>0</v>
      </c>
      <c r="J120">
        <v>1</v>
      </c>
      <c r="K120">
        <v>1</v>
      </c>
      <c r="L120">
        <v>0.67222080502975956</v>
      </c>
      <c r="M120">
        <v>0.67222080502975956</v>
      </c>
      <c r="N120">
        <v>0.32777919497024044</v>
      </c>
      <c r="O120">
        <v>-0.397168413515884</v>
      </c>
      <c r="P120">
        <v>100</v>
      </c>
      <c r="Q120">
        <v>0.48760644198706327</v>
      </c>
      <c r="AN120">
        <v>0.78617776108410886</v>
      </c>
      <c r="AO120">
        <v>1</v>
      </c>
      <c r="AP120">
        <v>0</v>
      </c>
      <c r="AQ120">
        <v>47</v>
      </c>
      <c r="AR120">
        <v>69</v>
      </c>
      <c r="AS120">
        <v>0.12962962962962965</v>
      </c>
      <c r="AT120">
        <v>0.28125</v>
      </c>
      <c r="AU120">
        <v>0</v>
      </c>
    </row>
    <row r="121" spans="1:47" x14ac:dyDescent="0.45">
      <c r="A121">
        <v>71</v>
      </c>
      <c r="B121">
        <v>0.121</v>
      </c>
      <c r="C121">
        <v>116</v>
      </c>
      <c r="D121">
        <v>0</v>
      </c>
      <c r="E121">
        <v>34</v>
      </c>
      <c r="F121">
        <v>8</v>
      </c>
      <c r="G121">
        <v>1</v>
      </c>
      <c r="H121">
        <v>0</v>
      </c>
      <c r="I121">
        <v>1</v>
      </c>
      <c r="J121">
        <v>1</v>
      </c>
      <c r="K121">
        <v>0</v>
      </c>
      <c r="L121">
        <v>0.27780248407489744</v>
      </c>
      <c r="M121">
        <v>0.27780248407489744</v>
      </c>
      <c r="N121">
        <v>0.72219751592510262</v>
      </c>
      <c r="O121">
        <v>-0.32545660973884821</v>
      </c>
      <c r="P121">
        <v>100</v>
      </c>
      <c r="Q121">
        <v>0.38466275215450568</v>
      </c>
      <c r="AN121">
        <v>0.78678615537556051</v>
      </c>
      <c r="AO121">
        <v>0</v>
      </c>
      <c r="AP121">
        <v>1</v>
      </c>
      <c r="AQ121">
        <v>47</v>
      </c>
      <c r="AR121">
        <v>70</v>
      </c>
      <c r="AS121">
        <v>0.12962962962962965</v>
      </c>
      <c r="AT121">
        <v>0.27083333333333337</v>
      </c>
      <c r="AU121">
        <v>0</v>
      </c>
    </row>
    <row r="122" spans="1:47" x14ac:dyDescent="0.45">
      <c r="A122">
        <v>71</v>
      </c>
      <c r="B122">
        <v>1.28</v>
      </c>
      <c r="C122">
        <v>141</v>
      </c>
      <c r="D122">
        <v>2</v>
      </c>
      <c r="E122">
        <v>28</v>
      </c>
      <c r="F122">
        <v>9</v>
      </c>
      <c r="G122">
        <v>1</v>
      </c>
      <c r="H122">
        <v>0</v>
      </c>
      <c r="I122">
        <v>1</v>
      </c>
      <c r="J122">
        <v>1</v>
      </c>
      <c r="K122">
        <v>0</v>
      </c>
      <c r="L122">
        <v>0.76139001573305176</v>
      </c>
      <c r="M122">
        <v>0.76139001573305176</v>
      </c>
      <c r="N122">
        <v>0.23860998426694824</v>
      </c>
      <c r="O122">
        <v>-1.4329249249844689</v>
      </c>
      <c r="P122">
        <v>0</v>
      </c>
      <c r="Q122">
        <v>3.1909394658072485</v>
      </c>
      <c r="AN122">
        <v>0.80107365942495645</v>
      </c>
      <c r="AO122">
        <v>0</v>
      </c>
      <c r="AP122">
        <v>1</v>
      </c>
      <c r="AQ122">
        <v>47</v>
      </c>
      <c r="AR122">
        <v>71</v>
      </c>
      <c r="AS122">
        <v>0.12962962962962965</v>
      </c>
      <c r="AT122">
        <v>0.26041666666666663</v>
      </c>
      <c r="AU122">
        <v>4.8225308641975228E-3</v>
      </c>
    </row>
    <row r="123" spans="1:47" x14ac:dyDescent="0.45">
      <c r="A123">
        <v>72</v>
      </c>
      <c r="B123">
        <v>1.496</v>
      </c>
      <c r="C123">
        <v>139</v>
      </c>
      <c r="D123">
        <v>2</v>
      </c>
      <c r="E123">
        <v>36</v>
      </c>
      <c r="F123">
        <v>6</v>
      </c>
      <c r="G123">
        <v>0</v>
      </c>
      <c r="H123">
        <v>1</v>
      </c>
      <c r="I123">
        <v>0</v>
      </c>
      <c r="J123">
        <v>1</v>
      </c>
      <c r="K123">
        <v>1</v>
      </c>
      <c r="L123">
        <v>0.8512494513246095</v>
      </c>
      <c r="M123">
        <v>0.8512494513246095</v>
      </c>
      <c r="N123">
        <v>0.1487505486753905</v>
      </c>
      <c r="O123">
        <v>-0.16105006607121061</v>
      </c>
      <c r="P123">
        <v>100</v>
      </c>
      <c r="Q123">
        <v>0.17474378214743425</v>
      </c>
      <c r="AN123">
        <v>0.80732829021860009</v>
      </c>
      <c r="AO123">
        <v>1</v>
      </c>
      <c r="AP123">
        <v>0</v>
      </c>
      <c r="AQ123">
        <v>48</v>
      </c>
      <c r="AR123">
        <v>71</v>
      </c>
      <c r="AS123">
        <v>0.11111111111111116</v>
      </c>
      <c r="AT123">
        <v>0.26041666666666663</v>
      </c>
      <c r="AU123">
        <v>4.8225308641975514E-3</v>
      </c>
    </row>
    <row r="124" spans="1:47" x14ac:dyDescent="0.45">
      <c r="A124">
        <v>73</v>
      </c>
      <c r="B124">
        <v>1.8360000000000001</v>
      </c>
      <c r="C124">
        <v>169</v>
      </c>
      <c r="D124">
        <v>0</v>
      </c>
      <c r="E124">
        <v>36</v>
      </c>
      <c r="F124">
        <v>7</v>
      </c>
      <c r="G124">
        <v>1</v>
      </c>
      <c r="H124">
        <v>0</v>
      </c>
      <c r="I124">
        <v>1</v>
      </c>
      <c r="J124">
        <v>1</v>
      </c>
      <c r="K124">
        <v>0</v>
      </c>
      <c r="L124">
        <v>0.46848841180667744</v>
      </c>
      <c r="M124">
        <v>0.46848841180667744</v>
      </c>
      <c r="N124">
        <v>0.53151158819332256</v>
      </c>
      <c r="O124">
        <v>-0.63203027862817429</v>
      </c>
      <c r="P124">
        <v>100</v>
      </c>
      <c r="Q124">
        <v>0.88142652430049706</v>
      </c>
      <c r="AN124">
        <v>0.80805167611000561</v>
      </c>
      <c r="AO124">
        <v>1</v>
      </c>
      <c r="AP124">
        <v>0</v>
      </c>
      <c r="AQ124">
        <v>49</v>
      </c>
      <c r="AR124">
        <v>71</v>
      </c>
      <c r="AS124">
        <v>9.259259259259256E-2</v>
      </c>
      <c r="AT124">
        <v>0.26041666666666663</v>
      </c>
      <c r="AU124">
        <v>4.8225308641975228E-3</v>
      </c>
    </row>
    <row r="125" spans="1:47" x14ac:dyDescent="0.45">
      <c r="A125">
        <v>74</v>
      </c>
      <c r="B125">
        <v>4.3999999999999997E-2</v>
      </c>
      <c r="C125">
        <v>175</v>
      </c>
      <c r="D125">
        <v>3</v>
      </c>
      <c r="E125">
        <v>39</v>
      </c>
      <c r="F125">
        <v>7</v>
      </c>
      <c r="G125">
        <v>0</v>
      </c>
      <c r="H125">
        <v>1</v>
      </c>
      <c r="I125">
        <v>0</v>
      </c>
      <c r="J125">
        <v>1</v>
      </c>
      <c r="K125">
        <v>1</v>
      </c>
      <c r="L125">
        <v>0.74289575853186907</v>
      </c>
      <c r="M125">
        <v>0.74289575853186907</v>
      </c>
      <c r="N125">
        <v>0.25710424146813093</v>
      </c>
      <c r="O125">
        <v>-0.29719954217992767</v>
      </c>
      <c r="P125">
        <v>100</v>
      </c>
      <c r="Q125">
        <v>0.3460838731617305</v>
      </c>
      <c r="AN125">
        <v>0.81442169914268492</v>
      </c>
      <c r="AO125">
        <v>1</v>
      </c>
      <c r="AP125">
        <v>0</v>
      </c>
      <c r="AQ125">
        <v>50</v>
      </c>
      <c r="AR125">
        <v>71</v>
      </c>
      <c r="AS125">
        <v>7.407407407407407E-2</v>
      </c>
      <c r="AT125">
        <v>0.26041666666666663</v>
      </c>
      <c r="AU125">
        <v>0</v>
      </c>
    </row>
    <row r="126" spans="1:47" x14ac:dyDescent="0.45">
      <c r="A126">
        <v>74</v>
      </c>
      <c r="B126">
        <v>0.248</v>
      </c>
      <c r="C126">
        <v>301</v>
      </c>
      <c r="D126">
        <v>1</v>
      </c>
      <c r="E126">
        <v>39</v>
      </c>
      <c r="F126">
        <v>21</v>
      </c>
      <c r="G126">
        <v>1</v>
      </c>
      <c r="H126">
        <v>1</v>
      </c>
      <c r="I126">
        <v>0</v>
      </c>
      <c r="J126">
        <v>1</v>
      </c>
      <c r="K126">
        <v>1</v>
      </c>
      <c r="L126">
        <v>0.62633392665985343</v>
      </c>
      <c r="M126">
        <v>0.62633392665985343</v>
      </c>
      <c r="N126">
        <v>0.37366607334014657</v>
      </c>
      <c r="O126">
        <v>-0.46787162093570789</v>
      </c>
      <c r="P126">
        <v>100</v>
      </c>
      <c r="Q126">
        <v>0.5965924204886246</v>
      </c>
      <c r="AN126">
        <v>0.81783772301489832</v>
      </c>
      <c r="AO126">
        <v>0</v>
      </c>
      <c r="AP126">
        <v>1</v>
      </c>
      <c r="AQ126">
        <v>50</v>
      </c>
      <c r="AR126">
        <v>72</v>
      </c>
      <c r="AS126">
        <v>7.407407407407407E-2</v>
      </c>
      <c r="AT126">
        <v>0.25</v>
      </c>
      <c r="AU126">
        <v>0</v>
      </c>
    </row>
    <row r="127" spans="1:47" x14ac:dyDescent="0.45">
      <c r="A127">
        <v>74</v>
      </c>
      <c r="B127">
        <v>1.927</v>
      </c>
      <c r="C127">
        <v>249</v>
      </c>
      <c r="D127">
        <v>2</v>
      </c>
      <c r="E127">
        <v>29</v>
      </c>
      <c r="F127">
        <v>7</v>
      </c>
      <c r="G127">
        <v>0</v>
      </c>
      <c r="H127">
        <v>1</v>
      </c>
      <c r="I127">
        <v>0</v>
      </c>
      <c r="J127">
        <v>1</v>
      </c>
      <c r="K127">
        <v>1</v>
      </c>
      <c r="L127">
        <v>0.94422337246795207</v>
      </c>
      <c r="M127">
        <v>0.94422337246795207</v>
      </c>
      <c r="N127">
        <v>5.5776627532047929E-2</v>
      </c>
      <c r="O127">
        <v>-5.739251745046433E-2</v>
      </c>
      <c r="P127">
        <v>100</v>
      </c>
      <c r="Q127">
        <v>5.9071432839310538E-2</v>
      </c>
      <c r="AN127">
        <v>0.821792368287391</v>
      </c>
      <c r="AO127">
        <v>0</v>
      </c>
      <c r="AP127">
        <v>1</v>
      </c>
      <c r="AQ127">
        <v>50</v>
      </c>
      <c r="AR127">
        <v>73</v>
      </c>
      <c r="AS127">
        <v>7.407407407407407E-2</v>
      </c>
      <c r="AT127">
        <v>0.23958333333333337</v>
      </c>
      <c r="AU127">
        <v>0</v>
      </c>
    </row>
    <row r="128" spans="1:47" x14ac:dyDescent="0.45">
      <c r="A128">
        <v>75</v>
      </c>
      <c r="B128">
        <v>0.185</v>
      </c>
      <c r="C128">
        <v>166</v>
      </c>
      <c r="D128">
        <v>5</v>
      </c>
      <c r="E128">
        <v>29</v>
      </c>
      <c r="F128">
        <v>15</v>
      </c>
      <c r="G128">
        <v>1</v>
      </c>
      <c r="H128">
        <v>0</v>
      </c>
      <c r="I128">
        <v>1</v>
      </c>
      <c r="J128">
        <v>1</v>
      </c>
      <c r="K128">
        <v>0</v>
      </c>
      <c r="L128">
        <v>0.90499059073832555</v>
      </c>
      <c r="M128">
        <v>0.90499059073832555</v>
      </c>
      <c r="N128">
        <v>9.5009409261674449E-2</v>
      </c>
      <c r="O128">
        <v>-2.3537793474264834</v>
      </c>
      <c r="P128">
        <v>0</v>
      </c>
      <c r="Q128">
        <v>9.5252733152545446</v>
      </c>
      <c r="AN128">
        <v>0.82371500556795263</v>
      </c>
      <c r="AO128">
        <v>0</v>
      </c>
      <c r="AP128">
        <v>1</v>
      </c>
      <c r="AQ128">
        <v>50</v>
      </c>
      <c r="AR128">
        <v>74</v>
      </c>
      <c r="AS128">
        <v>7.407407407407407E-2</v>
      </c>
      <c r="AT128">
        <v>0.22916666666666663</v>
      </c>
      <c r="AU128">
        <v>0</v>
      </c>
    </row>
    <row r="129" spans="1:47" x14ac:dyDescent="0.45">
      <c r="A129">
        <v>75</v>
      </c>
      <c r="B129">
        <v>0.61199999999999999</v>
      </c>
      <c r="C129">
        <v>156</v>
      </c>
      <c r="D129">
        <v>5</v>
      </c>
      <c r="E129">
        <v>42</v>
      </c>
      <c r="F129">
        <v>15</v>
      </c>
      <c r="G129">
        <v>1</v>
      </c>
      <c r="H129">
        <v>0</v>
      </c>
      <c r="I129">
        <v>1</v>
      </c>
      <c r="J129">
        <v>1</v>
      </c>
      <c r="K129">
        <v>0</v>
      </c>
      <c r="L129">
        <v>0.78222871509377012</v>
      </c>
      <c r="M129">
        <v>0.78222871509377012</v>
      </c>
      <c r="N129">
        <v>0.21777128490622988</v>
      </c>
      <c r="O129">
        <v>-1.5243099187443332</v>
      </c>
      <c r="P129">
        <v>0</v>
      </c>
      <c r="Q129">
        <v>3.5919736407423501</v>
      </c>
      <c r="AN129">
        <v>0.82566825555559076</v>
      </c>
      <c r="AO129">
        <v>0</v>
      </c>
      <c r="AP129">
        <v>1</v>
      </c>
      <c r="AQ129">
        <v>50</v>
      </c>
      <c r="AR129">
        <v>75</v>
      </c>
      <c r="AS129">
        <v>7.407407407407407E-2</v>
      </c>
      <c r="AT129">
        <v>0.21875</v>
      </c>
      <c r="AU129">
        <v>0</v>
      </c>
    </row>
    <row r="130" spans="1:47" x14ac:dyDescent="0.45">
      <c r="A130">
        <v>75</v>
      </c>
      <c r="B130">
        <v>0.995</v>
      </c>
      <c r="C130">
        <v>185</v>
      </c>
      <c r="D130">
        <v>2</v>
      </c>
      <c r="E130">
        <v>30</v>
      </c>
      <c r="F130">
        <v>10</v>
      </c>
      <c r="G130">
        <v>1</v>
      </c>
      <c r="H130">
        <v>1</v>
      </c>
      <c r="I130">
        <v>0</v>
      </c>
      <c r="J130">
        <v>1</v>
      </c>
      <c r="K130">
        <v>1</v>
      </c>
      <c r="L130">
        <v>0.7376272986538206</v>
      </c>
      <c r="M130">
        <v>0.7376272986538206</v>
      </c>
      <c r="N130">
        <v>0.2623727013461794</v>
      </c>
      <c r="O130">
        <v>-0.30431659731910488</v>
      </c>
      <c r="P130">
        <v>100</v>
      </c>
      <c r="Q130">
        <v>0.35569819856859008</v>
      </c>
      <c r="AN130">
        <v>0.82828311084880635</v>
      </c>
      <c r="AO130">
        <v>0</v>
      </c>
      <c r="AP130">
        <v>1</v>
      </c>
      <c r="AQ130">
        <v>50</v>
      </c>
      <c r="AR130">
        <v>76</v>
      </c>
      <c r="AS130">
        <v>7.407407407407407E-2</v>
      </c>
      <c r="AT130">
        <v>0.20833333333333337</v>
      </c>
      <c r="AU130">
        <v>0</v>
      </c>
    </row>
    <row r="131" spans="1:47" x14ac:dyDescent="0.45">
      <c r="A131">
        <v>76</v>
      </c>
      <c r="B131">
        <v>4.2999999999999997E-2</v>
      </c>
      <c r="C131">
        <v>214</v>
      </c>
      <c r="D131">
        <v>2</v>
      </c>
      <c r="E131">
        <v>42</v>
      </c>
      <c r="F131">
        <v>3</v>
      </c>
      <c r="G131">
        <v>0</v>
      </c>
      <c r="H131">
        <v>1</v>
      </c>
      <c r="I131">
        <v>0</v>
      </c>
      <c r="J131">
        <v>1</v>
      </c>
      <c r="K131">
        <v>1</v>
      </c>
      <c r="L131">
        <v>0.50450356610177127</v>
      </c>
      <c r="M131">
        <v>0.50450356610177127</v>
      </c>
      <c r="N131">
        <v>0.49549643389822873</v>
      </c>
      <c r="O131">
        <v>-0.68418037062718962</v>
      </c>
      <c r="P131">
        <v>100</v>
      </c>
      <c r="Q131">
        <v>0.98214654403111679</v>
      </c>
      <c r="AN131">
        <v>0.84157772641513606</v>
      </c>
      <c r="AO131">
        <v>0</v>
      </c>
      <c r="AP131">
        <v>1</v>
      </c>
      <c r="AQ131">
        <v>50</v>
      </c>
      <c r="AR131">
        <v>77</v>
      </c>
      <c r="AS131">
        <v>7.407407407407407E-2</v>
      </c>
      <c r="AT131">
        <v>0.19791666666666663</v>
      </c>
      <c r="AU131">
        <v>0</v>
      </c>
    </row>
    <row r="132" spans="1:47" x14ac:dyDescent="0.45">
      <c r="A132">
        <v>76</v>
      </c>
      <c r="B132">
        <v>0.81899999999999995</v>
      </c>
      <c r="C132">
        <v>266</v>
      </c>
      <c r="D132">
        <v>4</v>
      </c>
      <c r="E132">
        <v>52</v>
      </c>
      <c r="F132">
        <v>18</v>
      </c>
      <c r="G132">
        <v>1</v>
      </c>
      <c r="H132">
        <v>0</v>
      </c>
      <c r="I132">
        <v>1</v>
      </c>
      <c r="J132">
        <v>1</v>
      </c>
      <c r="K132">
        <v>0</v>
      </c>
      <c r="L132">
        <v>0.60530009540212226</v>
      </c>
      <c r="M132">
        <v>0.60530009540212226</v>
      </c>
      <c r="N132">
        <v>0.39469990459787774</v>
      </c>
      <c r="O132">
        <v>-0.92962953802130066</v>
      </c>
      <c r="P132">
        <v>0</v>
      </c>
      <c r="Q132">
        <v>1.5335704122320601</v>
      </c>
      <c r="AN132">
        <v>0.8512494513246095</v>
      </c>
      <c r="AO132">
        <v>0</v>
      </c>
      <c r="AP132">
        <v>1</v>
      </c>
      <c r="AQ132">
        <v>50</v>
      </c>
      <c r="AR132">
        <v>78</v>
      </c>
      <c r="AS132">
        <v>7.407407407407407E-2</v>
      </c>
      <c r="AT132">
        <v>0.1875</v>
      </c>
      <c r="AU132">
        <v>0</v>
      </c>
    </row>
    <row r="133" spans="1:47" x14ac:dyDescent="0.45">
      <c r="A133">
        <v>78</v>
      </c>
      <c r="B133">
        <v>1.6240000000000001</v>
      </c>
      <c r="C133">
        <v>148</v>
      </c>
      <c r="D133">
        <v>5</v>
      </c>
      <c r="E133">
        <v>39</v>
      </c>
      <c r="F133">
        <v>11</v>
      </c>
      <c r="G133">
        <v>0</v>
      </c>
      <c r="H133">
        <v>1</v>
      </c>
      <c r="I133">
        <v>0</v>
      </c>
      <c r="J133">
        <v>1</v>
      </c>
      <c r="K133">
        <v>1</v>
      </c>
      <c r="L133">
        <v>0.96735536970403235</v>
      </c>
      <c r="M133">
        <v>0.96735536970403235</v>
      </c>
      <c r="N133">
        <v>3.2644630295967647E-2</v>
      </c>
      <c r="O133">
        <v>-3.3189353930749003E-2</v>
      </c>
      <c r="P133">
        <v>100</v>
      </c>
      <c r="Q133">
        <v>3.3746264628639472E-2</v>
      </c>
      <c r="AN133">
        <v>0.85133407959567609</v>
      </c>
      <c r="AO133">
        <v>0</v>
      </c>
      <c r="AP133">
        <v>1</v>
      </c>
      <c r="AQ133">
        <v>50</v>
      </c>
      <c r="AR133">
        <v>79</v>
      </c>
      <c r="AS133">
        <v>7.407407407407407E-2</v>
      </c>
      <c r="AT133">
        <v>0.17708333333333337</v>
      </c>
      <c r="AU133">
        <v>0</v>
      </c>
    </row>
    <row r="134" spans="1:47" x14ac:dyDescent="0.45">
      <c r="A134">
        <v>79</v>
      </c>
      <c r="B134">
        <v>0.13100000000000001</v>
      </c>
      <c r="C134">
        <v>284</v>
      </c>
      <c r="D134">
        <v>4</v>
      </c>
      <c r="E134">
        <v>38</v>
      </c>
      <c r="F134">
        <v>15</v>
      </c>
      <c r="G134">
        <v>1</v>
      </c>
      <c r="H134">
        <v>0</v>
      </c>
      <c r="I134">
        <v>1</v>
      </c>
      <c r="J134">
        <v>1</v>
      </c>
      <c r="K134">
        <v>0</v>
      </c>
      <c r="L134">
        <v>0.75002909987144373</v>
      </c>
      <c r="M134">
        <v>0.75002909987144373</v>
      </c>
      <c r="N134">
        <v>0.24997090012855627</v>
      </c>
      <c r="O134">
        <v>-1.3864107673806114</v>
      </c>
      <c r="P134">
        <v>0</v>
      </c>
      <c r="Q134">
        <v>3.0004656521447703</v>
      </c>
      <c r="AN134">
        <v>0.852840625003908</v>
      </c>
      <c r="AO134">
        <v>0</v>
      </c>
      <c r="AP134">
        <v>1</v>
      </c>
      <c r="AQ134">
        <v>50</v>
      </c>
      <c r="AR134">
        <v>80</v>
      </c>
      <c r="AS134">
        <v>7.407407407407407E-2</v>
      </c>
      <c r="AT134">
        <v>0.16666666666666663</v>
      </c>
      <c r="AU134">
        <v>0</v>
      </c>
    </row>
    <row r="135" spans="1:47" x14ac:dyDescent="0.45">
      <c r="A135">
        <v>79</v>
      </c>
      <c r="B135">
        <v>0.54600000000000004</v>
      </c>
      <c r="C135">
        <v>122</v>
      </c>
      <c r="D135">
        <v>4</v>
      </c>
      <c r="E135">
        <v>56</v>
      </c>
      <c r="F135">
        <v>3</v>
      </c>
      <c r="G135">
        <v>0</v>
      </c>
      <c r="H135">
        <v>1</v>
      </c>
      <c r="I135">
        <v>0</v>
      </c>
      <c r="J135">
        <v>1</v>
      </c>
      <c r="K135">
        <v>1</v>
      </c>
      <c r="L135">
        <v>0.46254873814910613</v>
      </c>
      <c r="M135">
        <v>0.46254873814910613</v>
      </c>
      <c r="N135">
        <v>0.53745126185089387</v>
      </c>
      <c r="O135">
        <v>-0.77100334779986524</v>
      </c>
      <c r="P135">
        <v>0</v>
      </c>
      <c r="Q135">
        <v>1.1619343379932481</v>
      </c>
      <c r="AN135">
        <v>0.86003844669315499</v>
      </c>
      <c r="AO135">
        <v>0</v>
      </c>
      <c r="AP135">
        <v>1</v>
      </c>
      <c r="AQ135">
        <v>50</v>
      </c>
      <c r="AR135">
        <v>81</v>
      </c>
      <c r="AS135">
        <v>7.407407407407407E-2</v>
      </c>
      <c r="AT135">
        <v>0.15625</v>
      </c>
      <c r="AU135">
        <v>2.893518518518514E-3</v>
      </c>
    </row>
    <row r="136" spans="1:47" x14ac:dyDescent="0.45">
      <c r="A136">
        <v>79</v>
      </c>
      <c r="B136">
        <v>1.72</v>
      </c>
      <c r="C136">
        <v>255</v>
      </c>
      <c r="D136">
        <v>1</v>
      </c>
      <c r="E136">
        <v>40</v>
      </c>
      <c r="F136">
        <v>13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0.65566888234497778</v>
      </c>
      <c r="M136">
        <v>0.65566888234497778</v>
      </c>
      <c r="N136">
        <v>0.34433111765502222</v>
      </c>
      <c r="O136">
        <v>-0.42209936999138481</v>
      </c>
      <c r="P136">
        <v>100</v>
      </c>
      <c r="Q136">
        <v>0.52516007229675676</v>
      </c>
      <c r="AN136">
        <v>0.87042027614662354</v>
      </c>
      <c r="AO136">
        <v>1</v>
      </c>
      <c r="AP136">
        <v>0</v>
      </c>
      <c r="AQ136">
        <v>51</v>
      </c>
      <c r="AR136">
        <v>81</v>
      </c>
      <c r="AS136">
        <v>5.555555555555558E-2</v>
      </c>
      <c r="AT136">
        <v>0.15625</v>
      </c>
      <c r="AU136">
        <v>0</v>
      </c>
    </row>
    <row r="137" spans="1:47" x14ac:dyDescent="0.45">
      <c r="A137">
        <v>82</v>
      </c>
      <c r="B137">
        <v>0.88800000000000001</v>
      </c>
      <c r="C137">
        <v>202</v>
      </c>
      <c r="D137">
        <v>5</v>
      </c>
      <c r="E137">
        <v>40</v>
      </c>
      <c r="F137">
        <v>7</v>
      </c>
      <c r="G137">
        <v>1</v>
      </c>
      <c r="H137">
        <v>1</v>
      </c>
      <c r="I137">
        <v>0</v>
      </c>
      <c r="J137">
        <v>1</v>
      </c>
      <c r="K137">
        <v>1</v>
      </c>
      <c r="L137">
        <v>0.72497754265101844</v>
      </c>
      <c r="M137">
        <v>0.72497754265101844</v>
      </c>
      <c r="N137">
        <v>0.27502245734898156</v>
      </c>
      <c r="O137">
        <v>-0.32161460026098543</v>
      </c>
      <c r="P137">
        <v>100</v>
      </c>
      <c r="Q137">
        <v>0.3793530711907428</v>
      </c>
      <c r="AN137">
        <v>0.87290163856655223</v>
      </c>
      <c r="AO137">
        <v>0</v>
      </c>
      <c r="AP137">
        <v>1</v>
      </c>
      <c r="AQ137">
        <v>51</v>
      </c>
      <c r="AR137">
        <v>82</v>
      </c>
      <c r="AS137">
        <v>5.555555555555558E-2</v>
      </c>
      <c r="AT137">
        <v>0.14583333333333337</v>
      </c>
      <c r="AU137">
        <v>0</v>
      </c>
    </row>
    <row r="138" spans="1:47" x14ac:dyDescent="0.45">
      <c r="A138">
        <v>83</v>
      </c>
      <c r="B138">
        <v>0.93600000000000005</v>
      </c>
      <c r="C138">
        <v>203</v>
      </c>
      <c r="D138">
        <v>2</v>
      </c>
      <c r="E138">
        <v>45</v>
      </c>
      <c r="F138">
        <v>9</v>
      </c>
      <c r="G138">
        <v>0</v>
      </c>
      <c r="H138">
        <v>1</v>
      </c>
      <c r="I138">
        <v>0</v>
      </c>
      <c r="J138">
        <v>1</v>
      </c>
      <c r="K138">
        <v>1</v>
      </c>
      <c r="L138">
        <v>0.77857913203603835</v>
      </c>
      <c r="M138">
        <v>0.77857913203603835</v>
      </c>
      <c r="N138">
        <v>0.22142086796396165</v>
      </c>
      <c r="O138">
        <v>-0.25028464607089507</v>
      </c>
      <c r="P138">
        <v>100</v>
      </c>
      <c r="Q138">
        <v>0.28439096150051024</v>
      </c>
      <c r="AN138">
        <v>0.87473767099904465</v>
      </c>
      <c r="AO138">
        <v>0</v>
      </c>
      <c r="AP138">
        <v>1</v>
      </c>
      <c r="AQ138">
        <v>51</v>
      </c>
      <c r="AR138">
        <v>83</v>
      </c>
      <c r="AS138">
        <v>5.555555555555558E-2</v>
      </c>
      <c r="AT138">
        <v>0.13541666666666663</v>
      </c>
      <c r="AU138">
        <v>0</v>
      </c>
    </row>
    <row r="139" spans="1:47" x14ac:dyDescent="0.45">
      <c r="A139">
        <v>84</v>
      </c>
      <c r="B139">
        <v>1.2589999999999999</v>
      </c>
      <c r="C139">
        <v>175</v>
      </c>
      <c r="D139">
        <v>1</v>
      </c>
      <c r="E139">
        <v>31</v>
      </c>
      <c r="F139">
        <v>8</v>
      </c>
      <c r="G139">
        <v>1</v>
      </c>
      <c r="H139">
        <v>1</v>
      </c>
      <c r="I139">
        <v>0</v>
      </c>
      <c r="J139">
        <v>1</v>
      </c>
      <c r="K139">
        <v>1</v>
      </c>
      <c r="L139">
        <v>0.70497340146228948</v>
      </c>
      <c r="M139">
        <v>0.70497340146228948</v>
      </c>
      <c r="N139">
        <v>0.29502659853771052</v>
      </c>
      <c r="O139">
        <v>-0.34959520530388766</v>
      </c>
      <c r="P139">
        <v>100</v>
      </c>
      <c r="Q139">
        <v>0.41849323382379</v>
      </c>
      <c r="AN139">
        <v>0.88269132145860973</v>
      </c>
      <c r="AO139">
        <v>0</v>
      </c>
      <c r="AP139">
        <v>1</v>
      </c>
      <c r="AQ139">
        <v>51</v>
      </c>
      <c r="AR139">
        <v>84</v>
      </c>
      <c r="AS139">
        <v>5.555555555555558E-2</v>
      </c>
      <c r="AT139">
        <v>0.125</v>
      </c>
      <c r="AU139">
        <v>0</v>
      </c>
    </row>
    <row r="140" spans="1:47" x14ac:dyDescent="0.45">
      <c r="A140">
        <v>85</v>
      </c>
      <c r="B140">
        <v>1.86</v>
      </c>
      <c r="C140">
        <v>311</v>
      </c>
      <c r="D140">
        <v>2</v>
      </c>
      <c r="E140">
        <v>37</v>
      </c>
      <c r="F140">
        <v>13</v>
      </c>
      <c r="G140">
        <v>1</v>
      </c>
      <c r="H140">
        <v>1</v>
      </c>
      <c r="I140">
        <v>0</v>
      </c>
      <c r="J140">
        <v>1</v>
      </c>
      <c r="K140">
        <v>1</v>
      </c>
      <c r="L140">
        <v>0.82828311084880635</v>
      </c>
      <c r="M140">
        <v>0.82828311084880635</v>
      </c>
      <c r="N140">
        <v>0.17171688915119365</v>
      </c>
      <c r="O140">
        <v>-0.18840026172366539</v>
      </c>
      <c r="P140">
        <v>100</v>
      </c>
      <c r="Q140">
        <v>0.2073166612986011</v>
      </c>
      <c r="AN140">
        <v>0.88427975288930372</v>
      </c>
      <c r="AO140">
        <v>0</v>
      </c>
      <c r="AP140">
        <v>1</v>
      </c>
      <c r="AQ140">
        <v>51</v>
      </c>
      <c r="AR140">
        <v>85</v>
      </c>
      <c r="AS140">
        <v>5.555555555555558E-2</v>
      </c>
      <c r="AT140">
        <v>0.11458333333333337</v>
      </c>
      <c r="AU140">
        <v>0</v>
      </c>
    </row>
    <row r="141" spans="1:47" x14ac:dyDescent="0.45">
      <c r="A141">
        <v>86</v>
      </c>
      <c r="B141">
        <v>2.2839999999999998</v>
      </c>
      <c r="C141">
        <v>201</v>
      </c>
      <c r="D141">
        <v>0</v>
      </c>
      <c r="E141">
        <v>38</v>
      </c>
      <c r="F141">
        <v>10</v>
      </c>
      <c r="G141">
        <v>1</v>
      </c>
      <c r="H141">
        <v>1</v>
      </c>
      <c r="I141">
        <v>0</v>
      </c>
      <c r="J141">
        <v>1</v>
      </c>
      <c r="K141">
        <v>1</v>
      </c>
      <c r="L141">
        <v>0.68781888892250431</v>
      </c>
      <c r="M141">
        <v>0.68781888892250431</v>
      </c>
      <c r="N141">
        <v>0.31218111107749569</v>
      </c>
      <c r="O141">
        <v>-0.3742297185484702</v>
      </c>
      <c r="P141">
        <v>100</v>
      </c>
      <c r="Q141">
        <v>0.45387109325616204</v>
      </c>
      <c r="AN141">
        <v>0.89058490155406478</v>
      </c>
      <c r="AO141">
        <v>0</v>
      </c>
      <c r="AP141">
        <v>1</v>
      </c>
      <c r="AQ141">
        <v>51</v>
      </c>
      <c r="AR141">
        <v>86</v>
      </c>
      <c r="AS141">
        <v>5.555555555555558E-2</v>
      </c>
      <c r="AT141">
        <v>0.10416666666666663</v>
      </c>
      <c r="AU141">
        <v>0</v>
      </c>
    </row>
    <row r="142" spans="1:47" x14ac:dyDescent="0.45">
      <c r="A142">
        <v>88</v>
      </c>
      <c r="B142">
        <v>0.504</v>
      </c>
      <c r="C142">
        <v>253</v>
      </c>
      <c r="D142">
        <v>3</v>
      </c>
      <c r="E142">
        <v>42</v>
      </c>
      <c r="F142">
        <v>9</v>
      </c>
      <c r="G142">
        <v>1</v>
      </c>
      <c r="H142">
        <v>0</v>
      </c>
      <c r="I142">
        <v>1</v>
      </c>
      <c r="J142">
        <v>1</v>
      </c>
      <c r="K142">
        <v>0</v>
      </c>
      <c r="L142">
        <v>0.56618325469470787</v>
      </c>
      <c r="M142">
        <v>0.56618325469470787</v>
      </c>
      <c r="N142">
        <v>0.43381674530529213</v>
      </c>
      <c r="O142">
        <v>-0.83513307989294994</v>
      </c>
      <c r="P142">
        <v>0</v>
      </c>
      <c r="Q142">
        <v>1.3051207931041591</v>
      </c>
      <c r="AN142">
        <v>0.89176228757321863</v>
      </c>
      <c r="AO142">
        <v>0</v>
      </c>
      <c r="AP142">
        <v>1</v>
      </c>
      <c r="AQ142">
        <v>51</v>
      </c>
      <c r="AR142">
        <v>87</v>
      </c>
      <c r="AS142">
        <v>5.555555555555558E-2</v>
      </c>
      <c r="AT142">
        <v>9.375E-2</v>
      </c>
      <c r="AU142">
        <v>0</v>
      </c>
    </row>
    <row r="143" spans="1:47" x14ac:dyDescent="0.45">
      <c r="A143">
        <v>88</v>
      </c>
      <c r="B143">
        <v>1</v>
      </c>
      <c r="C143">
        <v>283</v>
      </c>
      <c r="D143">
        <v>2</v>
      </c>
      <c r="E143">
        <v>40</v>
      </c>
      <c r="F143">
        <v>8</v>
      </c>
      <c r="G143">
        <v>0</v>
      </c>
      <c r="H143">
        <v>1</v>
      </c>
      <c r="I143">
        <v>0</v>
      </c>
      <c r="J143">
        <v>1</v>
      </c>
      <c r="K143">
        <v>1</v>
      </c>
      <c r="L143">
        <v>0.86003844669315499</v>
      </c>
      <c r="M143">
        <v>0.86003844669315499</v>
      </c>
      <c r="N143">
        <v>0.13996155330684501</v>
      </c>
      <c r="O143">
        <v>-0.15077818527668585</v>
      </c>
      <c r="P143">
        <v>100</v>
      </c>
      <c r="Q143">
        <v>0.16273871690852509</v>
      </c>
      <c r="AN143">
        <v>0.89560213534687938</v>
      </c>
      <c r="AO143">
        <v>0</v>
      </c>
      <c r="AP143">
        <v>1</v>
      </c>
      <c r="AQ143">
        <v>51</v>
      </c>
      <c r="AR143">
        <v>88</v>
      </c>
      <c r="AS143">
        <v>5.555555555555558E-2</v>
      </c>
      <c r="AT143">
        <v>8.333333333333337E-2</v>
      </c>
      <c r="AU143">
        <v>1.5432098765432081E-3</v>
      </c>
    </row>
    <row r="144" spans="1:47" x14ac:dyDescent="0.45">
      <c r="A144">
        <v>88</v>
      </c>
      <c r="B144">
        <v>1.6</v>
      </c>
      <c r="C144">
        <v>282</v>
      </c>
      <c r="D144">
        <v>0</v>
      </c>
      <c r="E144">
        <v>39</v>
      </c>
      <c r="F144">
        <v>18</v>
      </c>
      <c r="G144">
        <v>1</v>
      </c>
      <c r="H144">
        <v>1</v>
      </c>
      <c r="I144">
        <v>0</v>
      </c>
      <c r="J144">
        <v>1</v>
      </c>
      <c r="K144">
        <v>1</v>
      </c>
      <c r="L144">
        <v>0.77183045130689221</v>
      </c>
      <c r="M144">
        <v>0.77183045130689221</v>
      </c>
      <c r="N144">
        <v>0.22816954869310779</v>
      </c>
      <c r="O144">
        <v>-0.2589903757374149</v>
      </c>
      <c r="P144">
        <v>100</v>
      </c>
      <c r="Q144">
        <v>0.29562133536810137</v>
      </c>
      <c r="AN144">
        <v>0.89905692073025623</v>
      </c>
      <c r="AO144">
        <v>1</v>
      </c>
      <c r="AP144">
        <v>0</v>
      </c>
      <c r="AQ144">
        <v>52</v>
      </c>
      <c r="AR144">
        <v>88</v>
      </c>
      <c r="AS144">
        <v>3.703703703703709E-2</v>
      </c>
      <c r="AT144">
        <v>8.333333333333337E-2</v>
      </c>
      <c r="AU144">
        <v>0</v>
      </c>
    </row>
    <row r="145" spans="1:47" x14ac:dyDescent="0.45">
      <c r="A145">
        <v>89</v>
      </c>
      <c r="B145">
        <v>7.4999999999999997E-2</v>
      </c>
      <c r="C145">
        <v>296</v>
      </c>
      <c r="D145">
        <v>0</v>
      </c>
      <c r="E145">
        <v>37</v>
      </c>
      <c r="F145">
        <v>13</v>
      </c>
      <c r="G145">
        <v>1</v>
      </c>
      <c r="H145">
        <v>1</v>
      </c>
      <c r="I145">
        <v>0</v>
      </c>
      <c r="J145">
        <v>1</v>
      </c>
      <c r="K145">
        <v>1</v>
      </c>
      <c r="L145">
        <v>0.47529436096847549</v>
      </c>
      <c r="M145">
        <v>0.47529436096847549</v>
      </c>
      <c r="N145">
        <v>0.52470563903152456</v>
      </c>
      <c r="O145">
        <v>-0.74382095958471894</v>
      </c>
      <c r="P145">
        <v>0</v>
      </c>
      <c r="Q145">
        <v>1.1039593189415651</v>
      </c>
      <c r="AN145">
        <v>0.90463359465467164</v>
      </c>
      <c r="AO145">
        <v>0</v>
      </c>
      <c r="AP145">
        <v>1</v>
      </c>
      <c r="AQ145">
        <v>52</v>
      </c>
      <c r="AR145">
        <v>89</v>
      </c>
      <c r="AS145">
        <v>3.703703703703709E-2</v>
      </c>
      <c r="AT145">
        <v>7.291666666666663E-2</v>
      </c>
      <c r="AU145">
        <v>1.350308641975314E-3</v>
      </c>
    </row>
    <row r="146" spans="1:47" x14ac:dyDescent="0.45">
      <c r="A146">
        <v>89</v>
      </c>
      <c r="B146">
        <v>0.71099999999999997</v>
      </c>
      <c r="C146">
        <v>232</v>
      </c>
      <c r="D146">
        <v>4</v>
      </c>
      <c r="E146">
        <v>47</v>
      </c>
      <c r="F146">
        <v>13</v>
      </c>
      <c r="G146">
        <v>1</v>
      </c>
      <c r="H146">
        <v>0</v>
      </c>
      <c r="I146">
        <v>1</v>
      </c>
      <c r="J146">
        <v>1</v>
      </c>
      <c r="K146">
        <v>0</v>
      </c>
      <c r="L146">
        <v>0.6847818805437762</v>
      </c>
      <c r="M146">
        <v>0.6847818805437762</v>
      </c>
      <c r="N146">
        <v>0.3152181194562238</v>
      </c>
      <c r="O146">
        <v>-1.1544904370661795</v>
      </c>
      <c r="P146">
        <v>0</v>
      </c>
      <c r="Q146">
        <v>2.172406464847513</v>
      </c>
      <c r="AN146">
        <v>0.90499059073832555</v>
      </c>
      <c r="AO146">
        <v>1</v>
      </c>
      <c r="AP146">
        <v>0</v>
      </c>
      <c r="AQ146">
        <v>53</v>
      </c>
      <c r="AR146">
        <v>89</v>
      </c>
      <c r="AS146">
        <v>1.851851851851849E-2</v>
      </c>
      <c r="AT146">
        <v>7.291666666666663E-2</v>
      </c>
      <c r="AU146">
        <v>1.350308641975306E-3</v>
      </c>
    </row>
    <row r="147" spans="1:47" x14ac:dyDescent="0.45">
      <c r="A147">
        <v>89</v>
      </c>
      <c r="B147">
        <v>1.018</v>
      </c>
      <c r="C147">
        <v>348</v>
      </c>
      <c r="D147">
        <v>0</v>
      </c>
      <c r="E147">
        <v>36</v>
      </c>
      <c r="F147">
        <v>12</v>
      </c>
      <c r="G147">
        <v>1</v>
      </c>
      <c r="H147">
        <v>1</v>
      </c>
      <c r="I147">
        <v>0</v>
      </c>
      <c r="J147">
        <v>1</v>
      </c>
      <c r="K147">
        <v>1</v>
      </c>
      <c r="L147">
        <v>0.61166319300059502</v>
      </c>
      <c r="M147">
        <v>0.61166319300059502</v>
      </c>
      <c r="N147">
        <v>0.38833680699940498</v>
      </c>
      <c r="O147">
        <v>-0.49157348619580254</v>
      </c>
      <c r="P147">
        <v>100</v>
      </c>
      <c r="Q147">
        <v>0.63488666874716992</v>
      </c>
      <c r="AN147">
        <v>0.92452418551326254</v>
      </c>
      <c r="AO147">
        <v>1</v>
      </c>
      <c r="AP147">
        <v>0</v>
      </c>
      <c r="AQ147">
        <v>54</v>
      </c>
      <c r="AR147">
        <v>89</v>
      </c>
      <c r="AS147">
        <v>0</v>
      </c>
      <c r="AT147">
        <v>7.291666666666663E-2</v>
      </c>
      <c r="AU147">
        <v>0</v>
      </c>
    </row>
    <row r="148" spans="1:47" x14ac:dyDescent="0.45">
      <c r="A148">
        <v>91</v>
      </c>
      <c r="B148">
        <v>1.968</v>
      </c>
      <c r="C148">
        <v>164</v>
      </c>
      <c r="D148">
        <v>1</v>
      </c>
      <c r="E148">
        <v>33</v>
      </c>
      <c r="F148">
        <v>5</v>
      </c>
      <c r="G148">
        <v>0</v>
      </c>
      <c r="H148">
        <v>1</v>
      </c>
      <c r="I148">
        <v>0</v>
      </c>
      <c r="J148">
        <v>1</v>
      </c>
      <c r="K148">
        <v>1</v>
      </c>
      <c r="L148">
        <v>0.92938546786033271</v>
      </c>
      <c r="M148">
        <v>0.92938546786033271</v>
      </c>
      <c r="N148">
        <v>7.0614532139667285E-2</v>
      </c>
      <c r="O148">
        <v>-7.3231698497905395E-2</v>
      </c>
      <c r="P148">
        <v>100</v>
      </c>
      <c r="Q148">
        <v>7.5979810941351172E-2</v>
      </c>
      <c r="AN148">
        <v>0.92938546786033271</v>
      </c>
      <c r="AO148">
        <v>0</v>
      </c>
      <c r="AP148">
        <v>1</v>
      </c>
      <c r="AQ148">
        <v>54</v>
      </c>
      <c r="AR148">
        <v>90</v>
      </c>
      <c r="AS148">
        <v>0</v>
      </c>
      <c r="AT148">
        <v>6.25E-2</v>
      </c>
      <c r="AU148">
        <v>0</v>
      </c>
    </row>
    <row r="149" spans="1:47" x14ac:dyDescent="0.45">
      <c r="A149">
        <v>96</v>
      </c>
      <c r="B149">
        <v>0.83099999999999996</v>
      </c>
      <c r="C149">
        <v>199</v>
      </c>
      <c r="D149">
        <v>3</v>
      </c>
      <c r="E149">
        <v>44</v>
      </c>
      <c r="F149">
        <v>10</v>
      </c>
      <c r="G149">
        <v>0</v>
      </c>
      <c r="H149">
        <v>1</v>
      </c>
      <c r="I149">
        <v>0</v>
      </c>
      <c r="J149">
        <v>1</v>
      </c>
      <c r="K149">
        <v>1</v>
      </c>
      <c r="L149">
        <v>0.90463359465467164</v>
      </c>
      <c r="M149">
        <v>0.90463359465467164</v>
      </c>
      <c r="N149">
        <v>9.5366405345328364E-2</v>
      </c>
      <c r="O149">
        <v>-0.10022528504819418</v>
      </c>
      <c r="P149">
        <v>100</v>
      </c>
      <c r="Q149">
        <v>0.10541992460686013</v>
      </c>
      <c r="AN149">
        <v>0.9432379830949027</v>
      </c>
      <c r="AO149">
        <v>0</v>
      </c>
      <c r="AP149">
        <v>1</v>
      </c>
      <c r="AQ149">
        <v>54</v>
      </c>
      <c r="AR149">
        <v>91</v>
      </c>
      <c r="AS149">
        <v>0</v>
      </c>
      <c r="AT149">
        <v>5.208333333333337E-2</v>
      </c>
      <c r="AU149">
        <v>0</v>
      </c>
    </row>
    <row r="150" spans="1:47" x14ac:dyDescent="0.45">
      <c r="A150">
        <v>98</v>
      </c>
      <c r="B150">
        <v>0.97399999999999998</v>
      </c>
      <c r="C150">
        <v>201</v>
      </c>
      <c r="D150">
        <v>1</v>
      </c>
      <c r="E150">
        <v>37</v>
      </c>
      <c r="F150">
        <v>6</v>
      </c>
      <c r="G150">
        <v>0</v>
      </c>
      <c r="H150">
        <v>1</v>
      </c>
      <c r="I150">
        <v>0</v>
      </c>
      <c r="J150">
        <v>1</v>
      </c>
      <c r="K150">
        <v>1</v>
      </c>
      <c r="L150">
        <v>0.87290163856655223</v>
      </c>
      <c r="M150">
        <v>0.87290163856655223</v>
      </c>
      <c r="N150">
        <v>0.12709836143344777</v>
      </c>
      <c r="O150">
        <v>-0.1359324000899402</v>
      </c>
      <c r="P150">
        <v>100</v>
      </c>
      <c r="Q150">
        <v>0.14560444821957735</v>
      </c>
      <c r="AN150">
        <v>0.94422337246795207</v>
      </c>
      <c r="AO150">
        <v>0</v>
      </c>
      <c r="AP150">
        <v>1</v>
      </c>
      <c r="AQ150">
        <v>54</v>
      </c>
      <c r="AR150">
        <v>92</v>
      </c>
      <c r="AS150">
        <v>0</v>
      </c>
      <c r="AT150">
        <v>4.166666666666663E-2</v>
      </c>
      <c r="AU150">
        <v>0</v>
      </c>
    </row>
    <row r="151" spans="1:47" x14ac:dyDescent="0.45">
      <c r="A151">
        <v>99</v>
      </c>
      <c r="B151">
        <v>1.76</v>
      </c>
      <c r="C151">
        <v>369</v>
      </c>
      <c r="D151">
        <v>4</v>
      </c>
      <c r="E151">
        <v>38</v>
      </c>
      <c r="F151">
        <v>12</v>
      </c>
      <c r="G151">
        <v>1</v>
      </c>
      <c r="H151">
        <v>0</v>
      </c>
      <c r="I151">
        <v>1</v>
      </c>
      <c r="J151">
        <v>1</v>
      </c>
      <c r="K151">
        <v>0</v>
      </c>
      <c r="L151">
        <v>0.92452418551326254</v>
      </c>
      <c r="M151">
        <v>0.92452418551326254</v>
      </c>
      <c r="N151">
        <v>7.5475814486737458E-2</v>
      </c>
      <c r="O151">
        <v>-2.5839430119703177</v>
      </c>
      <c r="P151">
        <v>0</v>
      </c>
      <c r="Q151">
        <v>12.249277358586427</v>
      </c>
      <c r="AN151">
        <v>0.95232073717300236</v>
      </c>
      <c r="AO151">
        <v>0</v>
      </c>
      <c r="AP151">
        <v>1</v>
      </c>
      <c r="AQ151">
        <v>54</v>
      </c>
      <c r="AR151">
        <v>93</v>
      </c>
      <c r="AS151">
        <v>0</v>
      </c>
      <c r="AT151">
        <v>3.125E-2</v>
      </c>
      <c r="AU151">
        <v>0</v>
      </c>
    </row>
    <row r="152" spans="1:47" x14ac:dyDescent="0.45">
      <c r="A152">
        <v>102</v>
      </c>
      <c r="B152">
        <v>8.4000000000000005E-2</v>
      </c>
      <c r="C152">
        <v>249</v>
      </c>
      <c r="D152">
        <v>2</v>
      </c>
      <c r="E152">
        <v>38</v>
      </c>
      <c r="F152">
        <v>11</v>
      </c>
      <c r="G152">
        <v>1</v>
      </c>
      <c r="H152">
        <v>1</v>
      </c>
      <c r="I152">
        <v>0</v>
      </c>
      <c r="J152">
        <v>1</v>
      </c>
      <c r="K152">
        <v>1</v>
      </c>
      <c r="L152">
        <v>0.68985221703922373</v>
      </c>
      <c r="M152">
        <v>0.68985221703922373</v>
      </c>
      <c r="N152">
        <v>0.31014778296077627</v>
      </c>
      <c r="O152">
        <v>-0.37127788253428257</v>
      </c>
      <c r="P152">
        <v>100</v>
      </c>
      <c r="Q152">
        <v>0.44958583200891833</v>
      </c>
      <c r="AN152">
        <v>0.95551833418787357</v>
      </c>
      <c r="AO152">
        <v>0</v>
      </c>
      <c r="AP152">
        <v>1</v>
      </c>
      <c r="AQ152">
        <v>54</v>
      </c>
      <c r="AR152">
        <v>94</v>
      </c>
      <c r="AS152">
        <v>0</v>
      </c>
      <c r="AT152">
        <v>2.083333333333337E-2</v>
      </c>
      <c r="AU152">
        <v>0</v>
      </c>
    </row>
    <row r="153" spans="1:47" x14ac:dyDescent="0.45">
      <c r="A153">
        <v>117</v>
      </c>
      <c r="B153">
        <v>0.104</v>
      </c>
      <c r="C153">
        <v>253</v>
      </c>
      <c r="D153">
        <v>2</v>
      </c>
      <c r="E153">
        <v>52</v>
      </c>
      <c r="F153">
        <v>15</v>
      </c>
      <c r="G153">
        <v>0</v>
      </c>
      <c r="H153">
        <v>1</v>
      </c>
      <c r="I153">
        <v>0</v>
      </c>
      <c r="J153">
        <v>1</v>
      </c>
      <c r="K153">
        <v>1</v>
      </c>
      <c r="L153">
        <v>0.88269132145860973</v>
      </c>
      <c r="M153">
        <v>0.88269132145860973</v>
      </c>
      <c r="N153">
        <v>0.11730867854139027</v>
      </c>
      <c r="O153">
        <v>-0.12477971881734495</v>
      </c>
      <c r="P153">
        <v>100</v>
      </c>
      <c r="Q153">
        <v>0.1328988692757766</v>
      </c>
      <c r="AN153">
        <v>0.95926686057251898</v>
      </c>
      <c r="AO153">
        <v>0</v>
      </c>
      <c r="AP153">
        <v>1</v>
      </c>
      <c r="AQ153">
        <v>54</v>
      </c>
      <c r="AR153">
        <v>95</v>
      </c>
      <c r="AS153">
        <v>0</v>
      </c>
      <c r="AT153">
        <v>1.041666666666663E-2</v>
      </c>
      <c r="AU153">
        <v>0</v>
      </c>
    </row>
    <row r="154" spans="1:47" x14ac:dyDescent="0.45">
      <c r="H154">
        <v>96</v>
      </c>
      <c r="I154">
        <v>54</v>
      </c>
      <c r="J154">
        <v>150</v>
      </c>
      <c r="M154">
        <v>95.999999999999972</v>
      </c>
      <c r="N154">
        <v>54.000000000000028</v>
      </c>
      <c r="O154">
        <v>-85.392127939787457</v>
      </c>
      <c r="P154">
        <v>72.666666666666671</v>
      </c>
      <c r="Q154">
        <v>157.86096690009768</v>
      </c>
      <c r="AN154">
        <v>0.96735536970403235</v>
      </c>
      <c r="AO154">
        <v>0</v>
      </c>
      <c r="AP154">
        <v>1</v>
      </c>
      <c r="AQ154">
        <v>54</v>
      </c>
      <c r="AR154">
        <v>96</v>
      </c>
      <c r="AS154">
        <v>0</v>
      </c>
      <c r="AT154">
        <v>0</v>
      </c>
      <c r="AU154">
        <v>0</v>
      </c>
    </row>
    <row r="155" spans="1:47" x14ac:dyDescent="0.45">
      <c r="AU155">
        <v>0.7357253086419755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CB9A7-EE99-4468-9BEB-0CC50A3911C1}">
  <dimension ref="A1:BA163"/>
  <sheetViews>
    <sheetView workbookViewId="0">
      <selection activeCell="I1" sqref="I1:BA1048576"/>
    </sheetView>
  </sheetViews>
  <sheetFormatPr defaultRowHeight="14.25" x14ac:dyDescent="0.45"/>
  <sheetData>
    <row r="1" spans="1:53" x14ac:dyDescent="0.45">
      <c r="A1" t="s">
        <v>42</v>
      </c>
      <c r="B1" t="s">
        <v>44</v>
      </c>
      <c r="C1" t="s">
        <v>46</v>
      </c>
      <c r="D1" t="s">
        <v>50</v>
      </c>
      <c r="E1" t="s">
        <v>51</v>
      </c>
      <c r="F1" t="s">
        <v>55</v>
      </c>
      <c r="G1" t="s">
        <v>48</v>
      </c>
      <c r="I1" t="s">
        <v>144</v>
      </c>
      <c r="AO1" t="s">
        <v>173</v>
      </c>
      <c r="AT1" t="s">
        <v>178</v>
      </c>
    </row>
    <row r="2" spans="1:53" ht="14.65" thickBot="1" x14ac:dyDescent="0.5">
      <c r="A2">
        <v>60</v>
      </c>
      <c r="B2">
        <v>0.71199999999999997</v>
      </c>
      <c r="C2">
        <v>3</v>
      </c>
      <c r="D2">
        <v>33</v>
      </c>
      <c r="E2">
        <v>12</v>
      </c>
      <c r="F2">
        <v>1</v>
      </c>
      <c r="G2">
        <v>1</v>
      </c>
    </row>
    <row r="3" spans="1:53" ht="14.65" thickTop="1" x14ac:dyDescent="0.45">
      <c r="A3">
        <v>69</v>
      </c>
      <c r="B3">
        <v>9.0999999999999998E-2</v>
      </c>
      <c r="C3">
        <v>3</v>
      </c>
      <c r="D3">
        <v>33</v>
      </c>
      <c r="E3">
        <v>16</v>
      </c>
      <c r="F3">
        <v>1</v>
      </c>
      <c r="G3">
        <v>1</v>
      </c>
      <c r="I3" s="112" t="str">
        <f>A1</f>
        <v>No. Staff</v>
      </c>
      <c r="J3" s="112" t="str">
        <f t="shared" ref="J3:N3" si="0">B1</f>
        <v>GrossProfit $m</v>
      </c>
      <c r="K3" s="112" t="str">
        <f t="shared" si="0"/>
        <v>Competitors</v>
      </c>
      <c r="L3" s="112" t="str">
        <f t="shared" si="0"/>
        <v>Mng-Age</v>
      </c>
      <c r="M3" s="112" t="str">
        <f t="shared" si="0"/>
        <v>Mng-Exp</v>
      </c>
      <c r="N3" s="112" t="str">
        <f t="shared" si="0"/>
        <v>OnlineChannel</v>
      </c>
      <c r="O3" s="112" t="s">
        <v>145</v>
      </c>
      <c r="P3" s="112" t="s">
        <v>146</v>
      </c>
      <c r="Q3" s="112" t="s">
        <v>99</v>
      </c>
      <c r="R3" s="112" t="s">
        <v>147</v>
      </c>
      <c r="S3" s="112" t="s">
        <v>148</v>
      </c>
      <c r="T3" s="112" t="s">
        <v>149</v>
      </c>
      <c r="U3" s="112" t="s">
        <v>150</v>
      </c>
      <c r="V3" s="112" t="s">
        <v>151</v>
      </c>
      <c r="W3" s="112" t="s">
        <v>152</v>
      </c>
      <c r="X3" s="112" t="s">
        <v>153</v>
      </c>
      <c r="Z3" t="s">
        <v>154</v>
      </c>
      <c r="AB3" t="s">
        <v>155</v>
      </c>
      <c r="AC3" s="114">
        <f>O154*LN(O154/Q154)+P154*LN(P154/Q154)</f>
        <v>-98.012729219055274</v>
      </c>
      <c r="AE3" t="s">
        <v>165</v>
      </c>
      <c r="AM3" t="s">
        <v>172</v>
      </c>
      <c r="AP3" s="120" t="s">
        <v>174</v>
      </c>
      <c r="AQ3" s="120" t="s">
        <v>175</v>
      </c>
      <c r="AT3" s="118" t="s">
        <v>148</v>
      </c>
      <c r="AU3" s="118" t="s">
        <v>146</v>
      </c>
      <c r="AV3" s="118" t="s">
        <v>145</v>
      </c>
      <c r="AW3" s="118" t="s">
        <v>179</v>
      </c>
      <c r="AX3" s="118" t="s">
        <v>180</v>
      </c>
      <c r="AY3" s="118" t="s">
        <v>181</v>
      </c>
      <c r="AZ3" s="118" t="s">
        <v>182</v>
      </c>
      <c r="BA3" s="118" t="s">
        <v>183</v>
      </c>
    </row>
    <row r="4" spans="1:53" x14ac:dyDescent="0.45">
      <c r="A4">
        <v>79</v>
      </c>
      <c r="B4">
        <v>1.72</v>
      </c>
      <c r="C4">
        <v>1</v>
      </c>
      <c r="D4">
        <v>40</v>
      </c>
      <c r="E4">
        <v>13</v>
      </c>
      <c r="F4">
        <v>1</v>
      </c>
      <c r="G4">
        <v>1</v>
      </c>
      <c r="I4">
        <f t="array" ref="I4:P153">[1]!LogitSummary(A2:G151)</f>
        <v>35</v>
      </c>
      <c r="J4">
        <v>4.7E-2</v>
      </c>
      <c r="K4">
        <v>4</v>
      </c>
      <c r="L4">
        <v>27</v>
      </c>
      <c r="M4">
        <v>5</v>
      </c>
      <c r="N4">
        <v>0</v>
      </c>
      <c r="O4" s="106">
        <v>1</v>
      </c>
      <c r="P4" s="107">
        <v>0</v>
      </c>
      <c r="Q4" s="108">
        <f>O4+P4</f>
        <v>1</v>
      </c>
      <c r="R4">
        <f>IF(Q4=0,"",O4/Q4)</f>
        <v>1</v>
      </c>
      <c r="S4">
        <f>1/(1+EXP(-$Z$5-MMULT(I4:N4,$Z$6:$Z$11)))</f>
        <v>0.71453526480548546</v>
      </c>
      <c r="T4" s="103">
        <f>Q4*S4</f>
        <v>0.71453526480548546</v>
      </c>
      <c r="U4" s="105">
        <f>Q4-T4</f>
        <v>0.28546473519451454</v>
      </c>
      <c r="V4" s="103">
        <f>IFERROR(Q4*(R4*LN(S4)+(1-R4)*LN(1-S4)),0)</f>
        <v>-0.33612292690927498</v>
      </c>
      <c r="W4" s="105">
        <f>100*IF(S4&gt;=$AP$10,O4/Q4,P4/Q4)</f>
        <v>100</v>
      </c>
      <c r="X4">
        <f>IFERROR((O4-T4)^2/T4+(P4-U4)^2/U4,0)</f>
        <v>0.399511051805435</v>
      </c>
      <c r="AB4" t="s">
        <v>156</v>
      </c>
      <c r="AC4" s="116">
        <f>V154</f>
        <v>-85.397895663378762</v>
      </c>
      <c r="AE4" s="103">
        <f t="array" ref="AE4:AK10">MINVERSE(MMULT(TRANSPOSE([1]!DESIGN(I4:N153)),S4:S153*(1-S4:S153)*Q4:Q153*[1]!DESIGN(I4:N153)))</f>
        <v>2.0203138321362619</v>
      </c>
      <c r="AF4" s="104">
        <v>-1.1227282001034152E-2</v>
      </c>
      <c r="AG4" s="104">
        <v>-0.12216631312432687</v>
      </c>
      <c r="AH4" s="104">
        <v>-7.5067683758125864E-2</v>
      </c>
      <c r="AI4" s="104">
        <v>-2.3433394191720937E-2</v>
      </c>
      <c r="AJ4" s="104">
        <v>-6.2753783937786242E-3</v>
      </c>
      <c r="AK4" s="105">
        <v>-7.9492477456005156E-2</v>
      </c>
      <c r="AM4" s="114">
        <f t="array" ref="AM4:AM10">MMULT(AE4:AK10,MMULT(TRANSPOSE([1]!DESIGN(I4:N153)),Q4:Q153*(R4:R153-S4:S153)))</f>
        <v>-9.6697963388625337E-15</v>
      </c>
      <c r="AO4" t="s">
        <v>149</v>
      </c>
      <c r="AP4" s="103">
        <f>SUMIF(S4:S153,"&gt;="&amp;AP10,O4:O153)</f>
        <v>84</v>
      </c>
      <c r="AQ4" s="105">
        <f>SUMIF(S4:S153,"&gt;="&amp;AP10,P4:P153)</f>
        <v>28</v>
      </c>
      <c r="AR4">
        <f>AP4+AQ4</f>
        <v>112</v>
      </c>
      <c r="AW4">
        <v>0</v>
      </c>
      <c r="AX4">
        <v>0</v>
      </c>
      <c r="AY4">
        <f>1-AW4/AW$154</f>
        <v>1</v>
      </c>
      <c r="AZ4" s="80">
        <f>1-AX4/AX$154</f>
        <v>1</v>
      </c>
      <c r="BA4">
        <f>(AY4-AY5)*AZ4</f>
        <v>1.851851851851849E-2</v>
      </c>
    </row>
    <row r="5" spans="1:53" x14ac:dyDescent="0.45">
      <c r="A5">
        <v>66</v>
      </c>
      <c r="B5">
        <v>1.3720000000000001</v>
      </c>
      <c r="C5">
        <v>1</v>
      </c>
      <c r="D5">
        <v>29</v>
      </c>
      <c r="E5">
        <v>10</v>
      </c>
      <c r="F5">
        <v>0</v>
      </c>
      <c r="G5">
        <v>1</v>
      </c>
      <c r="I5">
        <v>39</v>
      </c>
      <c r="J5">
        <v>7.1999999999999995E-2</v>
      </c>
      <c r="K5">
        <v>7</v>
      </c>
      <c r="L5">
        <v>44</v>
      </c>
      <c r="M5">
        <v>16</v>
      </c>
      <c r="N5">
        <v>1</v>
      </c>
      <c r="O5" s="106">
        <v>1</v>
      </c>
      <c r="P5" s="107">
        <v>0</v>
      </c>
      <c r="Q5" s="108">
        <f t="shared" ref="Q5:Q68" si="1">O5+P5</f>
        <v>1</v>
      </c>
      <c r="R5" s="80">
        <f t="shared" ref="R5:R68" si="2">IF(Q5=0,"",O5/Q5)</f>
        <v>1</v>
      </c>
      <c r="S5" s="80">
        <f t="shared" ref="S5:S68" si="3">1/(1+EXP(-$Z$5-MMULT(I5:N5,$Z$6:$Z$11)))</f>
        <v>0.5550232581864607</v>
      </c>
      <c r="T5" s="106">
        <f t="shared" ref="T5:T68" si="4">Q5*S5</f>
        <v>0.5550232581864607</v>
      </c>
      <c r="U5" s="108">
        <f t="shared" ref="U5:U68" si="5">Q5-T5</f>
        <v>0.4449767418135393</v>
      </c>
      <c r="V5" s="106">
        <f t="shared" ref="V5:V68" si="6">IFERROR(Q5*(R5*LN(S5)+(1-R5)*LN(1-S5)),0)</f>
        <v>-0.58874525947148981</v>
      </c>
      <c r="W5" s="108">
        <f t="shared" ref="W5:W68" si="7">100*IF(S5&gt;=$AP$10,O5/Q5,P5/Q5)</f>
        <v>100</v>
      </c>
      <c r="X5" s="80">
        <f t="shared" ref="X5:X68" si="8">IFERROR((O5-T5)^2/T5+(P5-U5)^2/U5,0)</f>
        <v>0.80172629750238111</v>
      </c>
      <c r="Z5" s="114">
        <f t="array" ref="Z5:Z11">[1]!LogitCoeff(I4:P153,,,,,20)</f>
        <v>0.23436902360847353</v>
      </c>
      <c r="AE5" s="106">
        <v>-1.1227282001034166E-2</v>
      </c>
      <c r="AF5" s="107">
        <v>2.1883526547337594E-4</v>
      </c>
      <c r="AG5" s="107">
        <v>6.644623651190049E-4</v>
      </c>
      <c r="AH5" s="107">
        <v>5.594372836486975E-4</v>
      </c>
      <c r="AI5" s="107">
        <v>-7.2457833216090268E-5</v>
      </c>
      <c r="AJ5" s="107">
        <v>-2.6097557996570229E-5</v>
      </c>
      <c r="AK5" s="108">
        <v>-1.9585360241193969E-3</v>
      </c>
      <c r="AM5" s="115">
        <v>5.308673445945437E-17</v>
      </c>
      <c r="AO5" t="s">
        <v>150</v>
      </c>
      <c r="AP5" s="109">
        <f>AP6-AP4</f>
        <v>12</v>
      </c>
      <c r="AQ5" s="111">
        <f>AQ6-AQ4</f>
        <v>26</v>
      </c>
      <c r="AR5" s="80">
        <f t="shared" ref="AR5:AR6" si="9">AP5+AQ5</f>
        <v>38</v>
      </c>
      <c r="AT5">
        <f t="array" ref="AT5:AV154">[1]!SelectCols(O4:S153,"5,2,1",1)</f>
        <v>0.19633671131925987</v>
      </c>
      <c r="AU5">
        <v>1</v>
      </c>
      <c r="AV5">
        <v>0</v>
      </c>
      <c r="AW5">
        <f>AW4+AU5</f>
        <v>1</v>
      </c>
      <c r="AX5" s="80">
        <f>AX4+AV5</f>
        <v>0</v>
      </c>
      <c r="AY5" s="80">
        <f t="shared" ref="AY5:AY68" si="10">1-AW5/AW$154</f>
        <v>0.98148148148148151</v>
      </c>
      <c r="AZ5" s="80">
        <f t="shared" ref="AZ5:AZ68" si="11">1-AX5/AX$154</f>
        <v>1</v>
      </c>
      <c r="BA5" s="80">
        <f t="shared" ref="BA5:BA68" si="12">(AY5-AY6)*AZ5</f>
        <v>1.851851851851849E-2</v>
      </c>
    </row>
    <row r="6" spans="1:53" x14ac:dyDescent="0.45">
      <c r="A6">
        <v>51</v>
      </c>
      <c r="B6">
        <v>0.93500000000000005</v>
      </c>
      <c r="C6">
        <v>4</v>
      </c>
      <c r="D6">
        <v>36</v>
      </c>
      <c r="E6">
        <v>4</v>
      </c>
      <c r="F6">
        <v>0</v>
      </c>
      <c r="G6">
        <v>1</v>
      </c>
      <c r="I6">
        <v>39</v>
      </c>
      <c r="J6">
        <v>0.10299999999999999</v>
      </c>
      <c r="K6">
        <v>5</v>
      </c>
      <c r="L6">
        <v>40</v>
      </c>
      <c r="M6">
        <v>20</v>
      </c>
      <c r="N6">
        <v>1</v>
      </c>
      <c r="O6" s="106">
        <v>1</v>
      </c>
      <c r="P6" s="107">
        <v>0</v>
      </c>
      <c r="Q6" s="108">
        <f t="shared" si="1"/>
        <v>1</v>
      </c>
      <c r="R6" s="80">
        <f t="shared" si="2"/>
        <v>1</v>
      </c>
      <c r="S6" s="80">
        <f t="shared" si="3"/>
        <v>0.59306088344000985</v>
      </c>
      <c r="T6" s="106">
        <f t="shared" si="4"/>
        <v>0.59306088344000985</v>
      </c>
      <c r="U6" s="108">
        <f t="shared" si="5"/>
        <v>0.40693911655999015</v>
      </c>
      <c r="V6" s="106">
        <f t="shared" si="6"/>
        <v>-0.52245821503539691</v>
      </c>
      <c r="W6" s="108">
        <f t="shared" si="7"/>
        <v>100</v>
      </c>
      <c r="X6" s="80">
        <f t="shared" si="8"/>
        <v>0.68616752162032191</v>
      </c>
      <c r="Z6" s="115">
        <v>3.6504271988678741E-2</v>
      </c>
      <c r="AB6" t="s">
        <v>157</v>
      </c>
      <c r="AC6" s="114">
        <f>2*(AC4-AC3)</f>
        <v>25.229667111353024</v>
      </c>
      <c r="AE6" s="106">
        <v>-0.12216631312432653</v>
      </c>
      <c r="AF6" s="107">
        <v>6.6446236511900761E-4</v>
      </c>
      <c r="AG6" s="107">
        <v>0.10040380741035777</v>
      </c>
      <c r="AH6" s="107">
        <v>1.7008434023984359E-2</v>
      </c>
      <c r="AI6" s="107">
        <v>-1.5865184064722117E-3</v>
      </c>
      <c r="AJ6" s="107">
        <v>2.2918208380166912E-3</v>
      </c>
      <c r="AK6" s="108">
        <v>-1.960672240890143E-2</v>
      </c>
      <c r="AM6" s="115">
        <v>5.6243983060657601E-16</v>
      </c>
      <c r="AP6">
        <f>O154</f>
        <v>96</v>
      </c>
      <c r="AQ6">
        <f>P154</f>
        <v>54</v>
      </c>
      <c r="AR6" s="80">
        <f t="shared" si="9"/>
        <v>150</v>
      </c>
      <c r="AT6">
        <v>0.22727844628132329</v>
      </c>
      <c r="AU6">
        <v>1</v>
      </c>
      <c r="AV6">
        <v>0</v>
      </c>
      <c r="AW6" s="80">
        <f t="shared" ref="AW6:AW69" si="13">AW5+AU6</f>
        <v>2</v>
      </c>
      <c r="AX6" s="80">
        <f t="shared" ref="AX6:AX69" si="14">AX5+AV6</f>
        <v>0</v>
      </c>
      <c r="AY6" s="80">
        <f t="shared" si="10"/>
        <v>0.96296296296296302</v>
      </c>
      <c r="AZ6" s="80">
        <f t="shared" si="11"/>
        <v>1</v>
      </c>
      <c r="BA6" s="80">
        <f t="shared" si="12"/>
        <v>0</v>
      </c>
    </row>
    <row r="7" spans="1:53" x14ac:dyDescent="0.45">
      <c r="A7">
        <v>62</v>
      </c>
      <c r="B7">
        <v>2.0190000000000001</v>
      </c>
      <c r="C7">
        <v>0</v>
      </c>
      <c r="D7">
        <v>32</v>
      </c>
      <c r="E7">
        <v>15</v>
      </c>
      <c r="F7">
        <v>1</v>
      </c>
      <c r="G7">
        <v>1</v>
      </c>
      <c r="I7">
        <v>40</v>
      </c>
      <c r="J7">
        <v>0.97599999999999998</v>
      </c>
      <c r="K7">
        <v>2</v>
      </c>
      <c r="L7">
        <v>37</v>
      </c>
      <c r="M7">
        <v>5</v>
      </c>
      <c r="N7">
        <v>0</v>
      </c>
      <c r="O7" s="106">
        <v>0</v>
      </c>
      <c r="P7" s="107">
        <v>1</v>
      </c>
      <c r="Q7" s="108">
        <f t="shared" si="1"/>
        <v>1</v>
      </c>
      <c r="R7" s="80">
        <f t="shared" si="2"/>
        <v>0</v>
      </c>
      <c r="S7" s="80">
        <f t="shared" si="3"/>
        <v>0.50568252333606434</v>
      </c>
      <c r="T7" s="106">
        <f t="shared" si="4"/>
        <v>0.50568252333606434</v>
      </c>
      <c r="U7" s="108">
        <f t="shared" si="5"/>
        <v>0.49431747666393566</v>
      </c>
      <c r="V7" s="106">
        <f t="shared" si="6"/>
        <v>-0.70457730290352028</v>
      </c>
      <c r="W7" s="108">
        <f t="shared" si="7"/>
        <v>0</v>
      </c>
      <c r="X7" s="80">
        <f t="shared" si="8"/>
        <v>1.0229913915826514</v>
      </c>
      <c r="Z7" s="115">
        <v>0.63277830639137966</v>
      </c>
      <c r="AB7" t="s">
        <v>101</v>
      </c>
      <c r="AC7" s="115">
        <f>COUNT(I4:N4)</f>
        <v>6</v>
      </c>
      <c r="AE7" s="106">
        <v>-7.5067683758125905E-2</v>
      </c>
      <c r="AF7" s="107">
        <v>5.5943728364870118E-4</v>
      </c>
      <c r="AG7" s="107">
        <v>1.7008434023984394E-2</v>
      </c>
      <c r="AH7" s="107">
        <v>2.0858327360237624E-2</v>
      </c>
      <c r="AI7" s="107">
        <v>-7.589149198417933E-4</v>
      </c>
      <c r="AJ7" s="107">
        <v>7.27539571306803E-4</v>
      </c>
      <c r="AK7" s="108">
        <v>-6.8877188555748706E-3</v>
      </c>
      <c r="AM7" s="115">
        <v>2.7755405289551997E-16</v>
      </c>
      <c r="AT7">
        <v>0.24482484612883923</v>
      </c>
      <c r="AU7">
        <v>0</v>
      </c>
      <c r="AV7">
        <v>1</v>
      </c>
      <c r="AW7" s="80">
        <f t="shared" si="13"/>
        <v>2</v>
      </c>
      <c r="AX7" s="80">
        <f t="shared" si="14"/>
        <v>1</v>
      </c>
      <c r="AY7" s="80">
        <f t="shared" si="10"/>
        <v>0.96296296296296302</v>
      </c>
      <c r="AZ7" s="80">
        <f t="shared" si="11"/>
        <v>0.98958333333333337</v>
      </c>
      <c r="BA7" s="80">
        <f t="shared" si="12"/>
        <v>1.8325617283950699E-2</v>
      </c>
    </row>
    <row r="8" spans="1:53" x14ac:dyDescent="0.45">
      <c r="A8">
        <v>61</v>
      </c>
      <c r="B8">
        <v>0.66200000000000003</v>
      </c>
      <c r="C8">
        <v>2</v>
      </c>
      <c r="D8">
        <v>52</v>
      </c>
      <c r="E8">
        <v>15</v>
      </c>
      <c r="F8">
        <v>0</v>
      </c>
      <c r="G8">
        <v>1</v>
      </c>
      <c r="I8">
        <v>41</v>
      </c>
      <c r="J8">
        <v>0.879</v>
      </c>
      <c r="K8">
        <v>2</v>
      </c>
      <c r="L8">
        <v>39</v>
      </c>
      <c r="M8">
        <v>5</v>
      </c>
      <c r="N8">
        <v>0</v>
      </c>
      <c r="O8" s="106">
        <v>0</v>
      </c>
      <c r="P8" s="107">
        <v>1</v>
      </c>
      <c r="Q8" s="108">
        <f t="shared" si="1"/>
        <v>1</v>
      </c>
      <c r="R8" s="80">
        <f t="shared" si="2"/>
        <v>0</v>
      </c>
      <c r="S8" s="80">
        <f t="shared" si="3"/>
        <v>0.45150805371306318</v>
      </c>
      <c r="T8" s="106">
        <f t="shared" si="4"/>
        <v>0.45150805371306318</v>
      </c>
      <c r="U8" s="108">
        <f t="shared" si="5"/>
        <v>0.54849194628693687</v>
      </c>
      <c r="V8" s="106">
        <f t="shared" si="6"/>
        <v>-0.60058268253429181</v>
      </c>
      <c r="W8" s="108">
        <f t="shared" si="7"/>
        <v>100</v>
      </c>
      <c r="X8" s="80">
        <f t="shared" si="8"/>
        <v>0.82318082657290692</v>
      </c>
      <c r="Z8" s="115">
        <v>0.35148950630275272</v>
      </c>
      <c r="AB8" t="s">
        <v>158</v>
      </c>
      <c r="AC8" s="115">
        <f>_xlfn.CHISQ.DIST.RT(AC6,AC7)</f>
        <v>3.0958414328253119E-4</v>
      </c>
      <c r="AE8" s="106">
        <v>-2.3433394191720958E-2</v>
      </c>
      <c r="AF8" s="107">
        <v>-7.2457833216090824E-5</v>
      </c>
      <c r="AG8" s="107">
        <v>-1.5865184064721987E-3</v>
      </c>
      <c r="AH8" s="107">
        <v>-7.5891491984178333E-4</v>
      </c>
      <c r="AI8" s="107">
        <v>8.2565478643808023E-4</v>
      </c>
      <c r="AJ8" s="107">
        <v>-4.5214968328415722E-4</v>
      </c>
      <c r="AK8" s="108">
        <v>6.5532236223605047E-3</v>
      </c>
      <c r="AM8" s="115">
        <v>1.4883026692852342E-16</v>
      </c>
      <c r="AO8" t="s">
        <v>176</v>
      </c>
      <c r="AP8" s="121">
        <f>AP4/AP6</f>
        <v>0.875</v>
      </c>
      <c r="AQ8" s="122">
        <f>AQ5/AQ6</f>
        <v>0.48148148148148145</v>
      </c>
      <c r="AR8">
        <f>(AP4+AQ5)/AR6</f>
        <v>0.73333333333333328</v>
      </c>
      <c r="AT8">
        <v>0.25960577688382686</v>
      </c>
      <c r="AU8">
        <v>1</v>
      </c>
      <c r="AV8">
        <v>0</v>
      </c>
      <c r="AW8" s="80">
        <f t="shared" si="13"/>
        <v>3</v>
      </c>
      <c r="AX8" s="80">
        <f t="shared" si="14"/>
        <v>1</v>
      </c>
      <c r="AY8" s="80">
        <f t="shared" si="10"/>
        <v>0.94444444444444442</v>
      </c>
      <c r="AZ8" s="80">
        <f t="shared" si="11"/>
        <v>0.98958333333333337</v>
      </c>
      <c r="BA8" s="80">
        <f t="shared" si="12"/>
        <v>1.8325617283950591E-2</v>
      </c>
    </row>
    <row r="9" spans="1:53" x14ac:dyDescent="0.45">
      <c r="A9">
        <v>59</v>
      </c>
      <c r="B9">
        <v>0.7</v>
      </c>
      <c r="C9">
        <v>2</v>
      </c>
      <c r="D9">
        <v>41</v>
      </c>
      <c r="E9">
        <v>4</v>
      </c>
      <c r="F9">
        <v>0</v>
      </c>
      <c r="G9">
        <v>1</v>
      </c>
      <c r="I9">
        <v>42</v>
      </c>
      <c r="J9">
        <v>1.2829999999999999</v>
      </c>
      <c r="K9">
        <v>4</v>
      </c>
      <c r="L9">
        <v>37</v>
      </c>
      <c r="M9">
        <v>6</v>
      </c>
      <c r="N9">
        <v>0</v>
      </c>
      <c r="O9" s="106">
        <v>1</v>
      </c>
      <c r="P9" s="107">
        <v>0</v>
      </c>
      <c r="Q9" s="108">
        <f t="shared" si="1"/>
        <v>1</v>
      </c>
      <c r="R9" s="80">
        <f t="shared" si="2"/>
        <v>1</v>
      </c>
      <c r="S9" s="80">
        <f t="shared" si="3"/>
        <v>0.7514790235576273</v>
      </c>
      <c r="T9" s="106">
        <f t="shared" si="4"/>
        <v>0.7514790235576273</v>
      </c>
      <c r="U9" s="108">
        <f t="shared" si="5"/>
        <v>0.2485209764423727</v>
      </c>
      <c r="V9" s="106">
        <f t="shared" si="6"/>
        <v>-0.285711982942978</v>
      </c>
      <c r="W9" s="108">
        <f t="shared" si="7"/>
        <v>100</v>
      </c>
      <c r="X9" s="80">
        <f t="shared" si="8"/>
        <v>0.33070913312501105</v>
      </c>
      <c r="Z9" s="115">
        <v>-9.6217617198136124E-2</v>
      </c>
      <c r="AB9" t="s">
        <v>159</v>
      </c>
      <c r="AC9" s="115">
        <v>0.05</v>
      </c>
      <c r="AE9" s="106">
        <v>-6.2753783937783969E-3</v>
      </c>
      <c r="AF9" s="107">
        <v>-2.6097557996571371E-5</v>
      </c>
      <c r="AG9" s="107">
        <v>2.2918208380166682E-3</v>
      </c>
      <c r="AH9" s="107">
        <v>7.2753957130677384E-4</v>
      </c>
      <c r="AI9" s="107">
        <v>-4.5214968328415869E-4</v>
      </c>
      <c r="AJ9" s="107">
        <v>3.0635818759207926E-3</v>
      </c>
      <c r="AK9" s="108">
        <v>-1.4770876238100234E-2</v>
      </c>
      <c r="AM9" s="115">
        <v>-1.2175111378853638E-16</v>
      </c>
      <c r="AT9">
        <v>0.27084232591763457</v>
      </c>
      <c r="AU9">
        <v>1</v>
      </c>
      <c r="AV9">
        <v>0</v>
      </c>
      <c r="AW9" s="80">
        <f t="shared" si="13"/>
        <v>4</v>
      </c>
      <c r="AX9" s="80">
        <f t="shared" si="14"/>
        <v>1</v>
      </c>
      <c r="AY9" s="80">
        <f t="shared" si="10"/>
        <v>0.92592592592592593</v>
      </c>
      <c r="AZ9" s="80">
        <f t="shared" si="11"/>
        <v>0.98958333333333337</v>
      </c>
      <c r="BA9" s="80">
        <f t="shared" si="12"/>
        <v>1.8325617283950591E-2</v>
      </c>
    </row>
    <row r="10" spans="1:53" x14ac:dyDescent="0.45">
      <c r="A10">
        <v>65</v>
      </c>
      <c r="B10">
        <v>0.93700000000000006</v>
      </c>
      <c r="C10">
        <v>4</v>
      </c>
      <c r="D10">
        <v>31</v>
      </c>
      <c r="E10">
        <v>12</v>
      </c>
      <c r="F10">
        <v>1</v>
      </c>
      <c r="G10">
        <v>0</v>
      </c>
      <c r="I10">
        <v>42</v>
      </c>
      <c r="J10">
        <v>1.4279999999999999</v>
      </c>
      <c r="K10">
        <v>4</v>
      </c>
      <c r="L10">
        <v>45</v>
      </c>
      <c r="M10">
        <v>5</v>
      </c>
      <c r="N10">
        <v>0</v>
      </c>
      <c r="O10" s="106">
        <v>1</v>
      </c>
      <c r="P10" s="107">
        <v>0</v>
      </c>
      <c r="Q10" s="108">
        <f t="shared" si="1"/>
        <v>1</v>
      </c>
      <c r="R10" s="80">
        <f t="shared" si="2"/>
        <v>1</v>
      </c>
      <c r="S10" s="80">
        <f t="shared" si="3"/>
        <v>0.57810364401084313</v>
      </c>
      <c r="T10" s="106">
        <f t="shared" si="4"/>
        <v>0.57810364401084313</v>
      </c>
      <c r="U10" s="108">
        <f t="shared" si="5"/>
        <v>0.42189635598915687</v>
      </c>
      <c r="V10" s="106">
        <f t="shared" si="6"/>
        <v>-0.54800211148710176</v>
      </c>
      <c r="W10" s="108">
        <f t="shared" si="7"/>
        <v>100</v>
      </c>
      <c r="X10" s="80">
        <f t="shared" si="8"/>
        <v>0.72979362846092632</v>
      </c>
      <c r="Z10" s="115">
        <v>0.11353447311815743</v>
      </c>
      <c r="AB10" t="s">
        <v>160</v>
      </c>
      <c r="AC10" s="117" t="str">
        <f>IF(AC8&lt;AC9,"yes","no")</f>
        <v>yes</v>
      </c>
      <c r="AE10" s="109">
        <v>-7.9492477456005697E-2</v>
      </c>
      <c r="AF10" s="110">
        <v>-1.958536024119396E-3</v>
      </c>
      <c r="AG10" s="110">
        <v>-1.9606722408901295E-2</v>
      </c>
      <c r="AH10" s="110">
        <v>-6.8877188555746963E-3</v>
      </c>
      <c r="AI10" s="110">
        <v>6.5532236223605021E-3</v>
      </c>
      <c r="AJ10" s="110">
        <v>-1.4770876238100233E-2</v>
      </c>
      <c r="AK10" s="111">
        <v>0.24910946193560005</v>
      </c>
      <c r="AM10" s="116">
        <v>1.4222572265840136E-15</v>
      </c>
      <c r="AO10" t="s">
        <v>177</v>
      </c>
      <c r="AP10" s="123">
        <v>0.5</v>
      </c>
      <c r="AT10">
        <v>0.27162465866873142</v>
      </c>
      <c r="AU10">
        <v>1</v>
      </c>
      <c r="AV10">
        <v>0</v>
      </c>
      <c r="AW10" s="80">
        <f t="shared" si="13"/>
        <v>5</v>
      </c>
      <c r="AX10" s="80">
        <f t="shared" si="14"/>
        <v>1</v>
      </c>
      <c r="AY10" s="80">
        <f t="shared" si="10"/>
        <v>0.90740740740740744</v>
      </c>
      <c r="AZ10" s="80">
        <f t="shared" si="11"/>
        <v>0.98958333333333337</v>
      </c>
      <c r="BA10" s="80">
        <f t="shared" si="12"/>
        <v>1.8325617283950699E-2</v>
      </c>
    </row>
    <row r="11" spans="1:53" x14ac:dyDescent="0.45">
      <c r="A11">
        <v>55</v>
      </c>
      <c r="B11">
        <v>6.5000000000000002E-2</v>
      </c>
      <c r="C11">
        <v>3</v>
      </c>
      <c r="D11">
        <v>42</v>
      </c>
      <c r="E11">
        <v>13</v>
      </c>
      <c r="F11">
        <v>1</v>
      </c>
      <c r="G11">
        <v>0</v>
      </c>
      <c r="I11">
        <v>43</v>
      </c>
      <c r="J11">
        <v>0.48</v>
      </c>
      <c r="K11">
        <v>3</v>
      </c>
      <c r="L11">
        <v>30</v>
      </c>
      <c r="M11">
        <v>4</v>
      </c>
      <c r="N11">
        <v>0</v>
      </c>
      <c r="O11" s="106">
        <v>0</v>
      </c>
      <c r="P11" s="107">
        <v>1</v>
      </c>
      <c r="Q11" s="108">
        <f t="shared" si="1"/>
        <v>1</v>
      </c>
      <c r="R11" s="80">
        <f t="shared" si="2"/>
        <v>0</v>
      </c>
      <c r="S11" s="80">
        <f t="shared" si="3"/>
        <v>0.67477547185658282</v>
      </c>
      <c r="T11" s="106">
        <f t="shared" si="4"/>
        <v>0.67477547185658282</v>
      </c>
      <c r="U11" s="108">
        <f t="shared" si="5"/>
        <v>0.32522452814341718</v>
      </c>
      <c r="V11" s="106">
        <f t="shared" si="6"/>
        <v>-1.1232394793575327</v>
      </c>
      <c r="W11" s="108">
        <f t="shared" si="7"/>
        <v>0</v>
      </c>
      <c r="X11" s="80">
        <f t="shared" si="8"/>
        <v>2.0747988342349784</v>
      </c>
      <c r="Z11" s="116">
        <v>-1.5260106222210699</v>
      </c>
      <c r="AT11">
        <v>0.27166186199954817</v>
      </c>
      <c r="AU11">
        <v>1</v>
      </c>
      <c r="AV11">
        <v>0</v>
      </c>
      <c r="AW11" s="80">
        <f t="shared" si="13"/>
        <v>6</v>
      </c>
      <c r="AX11" s="80">
        <f t="shared" si="14"/>
        <v>1</v>
      </c>
      <c r="AY11" s="80">
        <f t="shared" si="10"/>
        <v>0.88888888888888884</v>
      </c>
      <c r="AZ11" s="80">
        <f t="shared" si="11"/>
        <v>0.98958333333333337</v>
      </c>
      <c r="BA11" s="80">
        <f t="shared" si="12"/>
        <v>0</v>
      </c>
    </row>
    <row r="12" spans="1:53" x14ac:dyDescent="0.45">
      <c r="A12">
        <v>65</v>
      </c>
      <c r="B12">
        <v>2.1440000000000001</v>
      </c>
      <c r="C12">
        <v>2</v>
      </c>
      <c r="D12">
        <v>32</v>
      </c>
      <c r="E12">
        <v>8</v>
      </c>
      <c r="F12">
        <v>1</v>
      </c>
      <c r="G12">
        <v>1</v>
      </c>
      <c r="I12">
        <v>43</v>
      </c>
      <c r="J12">
        <v>1.607</v>
      </c>
      <c r="K12">
        <v>1</v>
      </c>
      <c r="L12">
        <v>45</v>
      </c>
      <c r="M12">
        <v>8</v>
      </c>
      <c r="N12">
        <v>0</v>
      </c>
      <c r="O12" s="106">
        <v>0</v>
      </c>
      <c r="P12" s="107">
        <v>1</v>
      </c>
      <c r="Q12" s="108">
        <f t="shared" si="1"/>
        <v>1</v>
      </c>
      <c r="R12" s="80">
        <f t="shared" si="2"/>
        <v>0</v>
      </c>
      <c r="S12" s="80">
        <f t="shared" si="3"/>
        <v>0.43804502597320499</v>
      </c>
      <c r="T12" s="106">
        <f t="shared" si="4"/>
        <v>0.43804502597320499</v>
      </c>
      <c r="U12" s="108">
        <f t="shared" si="5"/>
        <v>0.56195497402679506</v>
      </c>
      <c r="V12" s="106">
        <f t="shared" si="6"/>
        <v>-0.57633354968805983</v>
      </c>
      <c r="W12" s="108">
        <f t="shared" si="7"/>
        <v>100</v>
      </c>
      <c r="X12" s="80">
        <f t="shared" si="8"/>
        <v>0.77950199966077371</v>
      </c>
      <c r="AB12" t="s">
        <v>161</v>
      </c>
      <c r="AC12" s="114">
        <f>1-AC4/AC3</f>
        <v>0.12870607375377507</v>
      </c>
      <c r="AT12">
        <v>0.2993291330980179</v>
      </c>
      <c r="AU12">
        <v>0</v>
      </c>
      <c r="AV12">
        <v>1</v>
      </c>
      <c r="AW12" s="80">
        <f t="shared" si="13"/>
        <v>6</v>
      </c>
      <c r="AX12" s="80">
        <f t="shared" si="14"/>
        <v>2</v>
      </c>
      <c r="AY12" s="80">
        <f t="shared" si="10"/>
        <v>0.88888888888888884</v>
      </c>
      <c r="AZ12" s="80">
        <f t="shared" si="11"/>
        <v>0.97916666666666663</v>
      </c>
      <c r="BA12" s="80">
        <f t="shared" si="12"/>
        <v>1.8132716049382686E-2</v>
      </c>
    </row>
    <row r="13" spans="1:53" x14ac:dyDescent="0.45">
      <c r="A13">
        <v>74</v>
      </c>
      <c r="B13">
        <v>0.248</v>
      </c>
      <c r="C13">
        <v>1</v>
      </c>
      <c r="D13">
        <v>39</v>
      </c>
      <c r="E13">
        <v>21</v>
      </c>
      <c r="F13">
        <v>1</v>
      </c>
      <c r="G13">
        <v>1</v>
      </c>
      <c r="I13">
        <v>44</v>
      </c>
      <c r="J13">
        <v>4.5900000000000003E-2</v>
      </c>
      <c r="K13">
        <v>6</v>
      </c>
      <c r="L13">
        <v>29</v>
      </c>
      <c r="M13">
        <v>2</v>
      </c>
      <c r="N13">
        <v>0</v>
      </c>
      <c r="O13" s="106">
        <v>1</v>
      </c>
      <c r="P13" s="107">
        <v>0</v>
      </c>
      <c r="Q13" s="108">
        <f t="shared" si="1"/>
        <v>1</v>
      </c>
      <c r="R13" s="80">
        <f t="shared" si="2"/>
        <v>1</v>
      </c>
      <c r="S13" s="80">
        <f t="shared" si="3"/>
        <v>0.80460001269912818</v>
      </c>
      <c r="T13" s="106">
        <f t="shared" si="4"/>
        <v>0.80460001269912818</v>
      </c>
      <c r="U13" s="108">
        <f t="shared" si="5"/>
        <v>0.19539998730087182</v>
      </c>
      <c r="V13" s="106">
        <f t="shared" si="6"/>
        <v>-0.21741000368329227</v>
      </c>
      <c r="W13" s="108">
        <f t="shared" si="7"/>
        <v>100</v>
      </c>
      <c r="X13" s="80">
        <f t="shared" si="8"/>
        <v>0.24285357223072729</v>
      </c>
      <c r="AB13" t="s">
        <v>162</v>
      </c>
      <c r="AC13" s="115">
        <f>1-EXP((-2/Q154)*(AC4-AC3))</f>
        <v>0.1548133434914597</v>
      </c>
      <c r="AT13">
        <v>0.30567290274540787</v>
      </c>
      <c r="AU13">
        <v>1</v>
      </c>
      <c r="AV13">
        <v>0</v>
      </c>
      <c r="AW13" s="80">
        <f t="shared" si="13"/>
        <v>7</v>
      </c>
      <c r="AX13" s="80">
        <f t="shared" si="14"/>
        <v>2</v>
      </c>
      <c r="AY13" s="80">
        <f t="shared" si="10"/>
        <v>0.87037037037037035</v>
      </c>
      <c r="AZ13" s="80">
        <f t="shared" si="11"/>
        <v>0.97916666666666663</v>
      </c>
      <c r="BA13" s="80">
        <f t="shared" si="12"/>
        <v>1.8132716049382686E-2</v>
      </c>
    </row>
    <row r="14" spans="1:53" x14ac:dyDescent="0.45">
      <c r="A14">
        <v>43</v>
      </c>
      <c r="B14">
        <v>1.607</v>
      </c>
      <c r="C14">
        <v>1</v>
      </c>
      <c r="D14">
        <v>45</v>
      </c>
      <c r="E14">
        <v>8</v>
      </c>
      <c r="F14">
        <v>0</v>
      </c>
      <c r="G14">
        <v>0</v>
      </c>
      <c r="I14">
        <v>44</v>
      </c>
      <c r="J14">
        <v>0.115</v>
      </c>
      <c r="K14">
        <v>3</v>
      </c>
      <c r="L14">
        <v>46</v>
      </c>
      <c r="M14">
        <v>6</v>
      </c>
      <c r="N14">
        <v>0</v>
      </c>
      <c r="O14" s="106">
        <v>0</v>
      </c>
      <c r="P14" s="107">
        <v>1</v>
      </c>
      <c r="Q14" s="108">
        <f t="shared" si="1"/>
        <v>1</v>
      </c>
      <c r="R14" s="80">
        <f t="shared" si="2"/>
        <v>0</v>
      </c>
      <c r="S14" s="80">
        <f t="shared" si="3"/>
        <v>0.31496497263155554</v>
      </c>
      <c r="T14" s="106">
        <f t="shared" si="4"/>
        <v>0.31496497263155554</v>
      </c>
      <c r="U14" s="108">
        <f t="shared" si="5"/>
        <v>0.68503502736844446</v>
      </c>
      <c r="V14" s="106">
        <f t="shared" si="6"/>
        <v>-0.37828530718280889</v>
      </c>
      <c r="W14" s="108">
        <f t="shared" si="7"/>
        <v>100</v>
      </c>
      <c r="X14" s="80">
        <f t="shared" si="8"/>
        <v>0.45977936900758271</v>
      </c>
      <c r="AB14" t="s">
        <v>163</v>
      </c>
      <c r="AC14" s="116">
        <f>AC13/(1-EXP(2*AC3/Q154))</f>
        <v>0.21226935368405486</v>
      </c>
      <c r="AT14">
        <v>0.308490714040623</v>
      </c>
      <c r="AU14">
        <v>1</v>
      </c>
      <c r="AV14">
        <v>0</v>
      </c>
      <c r="AW14" s="80">
        <f t="shared" si="13"/>
        <v>8</v>
      </c>
      <c r="AX14" s="80">
        <f t="shared" si="14"/>
        <v>2</v>
      </c>
      <c r="AY14" s="80">
        <f t="shared" si="10"/>
        <v>0.85185185185185186</v>
      </c>
      <c r="AZ14" s="80">
        <f t="shared" si="11"/>
        <v>0.97916666666666663</v>
      </c>
      <c r="BA14" s="80">
        <f t="shared" si="12"/>
        <v>1.8132716049382686E-2</v>
      </c>
    </row>
    <row r="15" spans="1:53" x14ac:dyDescent="0.45">
      <c r="A15">
        <v>78</v>
      </c>
      <c r="B15">
        <v>1.6240000000000001</v>
      </c>
      <c r="C15">
        <v>5</v>
      </c>
      <c r="D15">
        <v>39</v>
      </c>
      <c r="E15">
        <v>11</v>
      </c>
      <c r="F15">
        <v>0</v>
      </c>
      <c r="G15">
        <v>1</v>
      </c>
      <c r="I15">
        <v>44</v>
      </c>
      <c r="J15">
        <v>0.19600000000000001</v>
      </c>
      <c r="K15">
        <v>3</v>
      </c>
      <c r="L15">
        <v>33</v>
      </c>
      <c r="M15">
        <v>12</v>
      </c>
      <c r="N15">
        <v>0</v>
      </c>
      <c r="O15" s="106">
        <v>1</v>
      </c>
      <c r="P15" s="107">
        <v>0</v>
      </c>
      <c r="Q15" s="108">
        <f t="shared" si="1"/>
        <v>1</v>
      </c>
      <c r="R15" s="80">
        <f t="shared" si="2"/>
        <v>1</v>
      </c>
      <c r="S15" s="80">
        <f t="shared" si="3"/>
        <v>0.76964049598679363</v>
      </c>
      <c r="T15" s="106">
        <f t="shared" si="4"/>
        <v>0.76964049598679363</v>
      </c>
      <c r="U15" s="108">
        <f t="shared" si="5"/>
        <v>0.23035950401320637</v>
      </c>
      <c r="V15" s="106">
        <f t="shared" si="6"/>
        <v>-0.26183176148953952</v>
      </c>
      <c r="W15" s="108">
        <f t="shared" si="7"/>
        <v>100</v>
      </c>
      <c r="X15" s="80">
        <f t="shared" si="8"/>
        <v>0.29930793040957548</v>
      </c>
      <c r="AT15">
        <v>0.30973155849716194</v>
      </c>
      <c r="AU15">
        <v>1</v>
      </c>
      <c r="AV15">
        <v>0</v>
      </c>
      <c r="AW15" s="80">
        <f t="shared" si="13"/>
        <v>9</v>
      </c>
      <c r="AX15" s="80">
        <f t="shared" si="14"/>
        <v>2</v>
      </c>
      <c r="AY15" s="80">
        <f t="shared" si="10"/>
        <v>0.83333333333333337</v>
      </c>
      <c r="AZ15" s="80">
        <f t="shared" si="11"/>
        <v>0.97916666666666663</v>
      </c>
      <c r="BA15" s="80">
        <f t="shared" si="12"/>
        <v>1.8132716049382686E-2</v>
      </c>
    </row>
    <row r="16" spans="1:53" x14ac:dyDescent="0.45">
      <c r="A16">
        <v>67</v>
      </c>
      <c r="B16">
        <v>0.05</v>
      </c>
      <c r="C16">
        <v>4</v>
      </c>
      <c r="D16">
        <v>31</v>
      </c>
      <c r="E16">
        <v>13</v>
      </c>
      <c r="F16">
        <v>1</v>
      </c>
      <c r="G16">
        <v>0</v>
      </c>
      <c r="I16">
        <v>44</v>
      </c>
      <c r="J16">
        <v>0.97399999999999998</v>
      </c>
      <c r="K16">
        <v>3</v>
      </c>
      <c r="L16">
        <v>33</v>
      </c>
      <c r="M16">
        <v>6</v>
      </c>
      <c r="N16">
        <v>1</v>
      </c>
      <c r="O16" s="106">
        <v>0</v>
      </c>
      <c r="P16" s="107">
        <v>1</v>
      </c>
      <c r="Q16" s="108">
        <f t="shared" si="1"/>
        <v>1</v>
      </c>
      <c r="R16" s="80">
        <f t="shared" si="2"/>
        <v>0</v>
      </c>
      <c r="S16" s="80">
        <f t="shared" si="3"/>
        <v>0.37551390306625682</v>
      </c>
      <c r="T16" s="106">
        <f t="shared" si="4"/>
        <v>0.37551390306625682</v>
      </c>
      <c r="U16" s="108">
        <f t="shared" si="5"/>
        <v>0.62448609693374313</v>
      </c>
      <c r="V16" s="106">
        <f t="shared" si="6"/>
        <v>-0.47082621238050659</v>
      </c>
      <c r="W16" s="108">
        <f t="shared" si="7"/>
        <v>100</v>
      </c>
      <c r="X16" s="80">
        <f t="shared" si="8"/>
        <v>0.60131667447850035</v>
      </c>
      <c r="AB16" t="s">
        <v>164</v>
      </c>
      <c r="AC16" s="114">
        <f>X154</f>
        <v>158.06658410015157</v>
      </c>
      <c r="AT16">
        <v>0.31496497263155554</v>
      </c>
      <c r="AU16">
        <v>1</v>
      </c>
      <c r="AV16">
        <v>0</v>
      </c>
      <c r="AW16" s="80">
        <f t="shared" si="13"/>
        <v>10</v>
      </c>
      <c r="AX16" s="80">
        <f t="shared" si="14"/>
        <v>2</v>
      </c>
      <c r="AY16" s="80">
        <f t="shared" si="10"/>
        <v>0.81481481481481488</v>
      </c>
      <c r="AZ16" s="80">
        <f t="shared" si="11"/>
        <v>0.97916666666666663</v>
      </c>
      <c r="BA16" s="80">
        <f t="shared" si="12"/>
        <v>1.8132716049382797E-2</v>
      </c>
    </row>
    <row r="17" spans="1:53" x14ac:dyDescent="0.45">
      <c r="A17">
        <v>62</v>
      </c>
      <c r="B17">
        <v>0.58799999999999997</v>
      </c>
      <c r="C17">
        <v>4</v>
      </c>
      <c r="D17">
        <v>41</v>
      </c>
      <c r="E17">
        <v>10</v>
      </c>
      <c r="F17">
        <v>1</v>
      </c>
      <c r="G17">
        <v>1</v>
      </c>
      <c r="I17">
        <v>44</v>
      </c>
      <c r="J17">
        <v>1.18</v>
      </c>
      <c r="K17">
        <v>2</v>
      </c>
      <c r="L17">
        <v>34</v>
      </c>
      <c r="M17">
        <v>6</v>
      </c>
      <c r="N17">
        <v>0</v>
      </c>
      <c r="O17" s="106">
        <v>0</v>
      </c>
      <c r="P17" s="107">
        <v>1</v>
      </c>
      <c r="Q17" s="108">
        <f t="shared" si="1"/>
        <v>1</v>
      </c>
      <c r="R17" s="80">
        <f t="shared" si="2"/>
        <v>0</v>
      </c>
      <c r="S17" s="80">
        <f t="shared" si="3"/>
        <v>0.668192707307528</v>
      </c>
      <c r="T17" s="106">
        <f t="shared" si="4"/>
        <v>0.668192707307528</v>
      </c>
      <c r="U17" s="108">
        <f t="shared" si="5"/>
        <v>0.331807292692472</v>
      </c>
      <c r="V17" s="106">
        <f t="shared" si="6"/>
        <v>-1.10320092228568</v>
      </c>
      <c r="W17" s="108">
        <f t="shared" si="7"/>
        <v>0</v>
      </c>
      <c r="X17" s="80">
        <f t="shared" si="8"/>
        <v>2.0137975325540149</v>
      </c>
      <c r="AB17" t="s">
        <v>101</v>
      </c>
      <c r="AC17" s="115">
        <f>COUNT(Q4:Q153)-2</f>
        <v>148</v>
      </c>
      <c r="AT17">
        <v>0.32005929894722956</v>
      </c>
      <c r="AU17">
        <v>1</v>
      </c>
      <c r="AV17">
        <v>0</v>
      </c>
      <c r="AW17" s="80">
        <f t="shared" si="13"/>
        <v>11</v>
      </c>
      <c r="AX17" s="80">
        <f t="shared" si="14"/>
        <v>2</v>
      </c>
      <c r="AY17" s="80">
        <f t="shared" si="10"/>
        <v>0.79629629629629628</v>
      </c>
      <c r="AZ17" s="80">
        <f t="shared" si="11"/>
        <v>0.97916666666666663</v>
      </c>
      <c r="BA17" s="80">
        <f t="shared" si="12"/>
        <v>0</v>
      </c>
    </row>
    <row r="18" spans="1:53" x14ac:dyDescent="0.45">
      <c r="A18">
        <v>99</v>
      </c>
      <c r="B18">
        <v>1.76</v>
      </c>
      <c r="C18">
        <v>4</v>
      </c>
      <c r="D18">
        <v>38</v>
      </c>
      <c r="E18">
        <v>12</v>
      </c>
      <c r="F18">
        <v>1</v>
      </c>
      <c r="G18">
        <v>0</v>
      </c>
      <c r="I18">
        <v>44</v>
      </c>
      <c r="J18">
        <v>1.2270000000000001</v>
      </c>
      <c r="K18">
        <v>5</v>
      </c>
      <c r="L18">
        <v>37</v>
      </c>
      <c r="M18">
        <v>10</v>
      </c>
      <c r="N18">
        <v>0</v>
      </c>
      <c r="O18" s="106">
        <v>1</v>
      </c>
      <c r="P18" s="107">
        <v>0</v>
      </c>
      <c r="Q18" s="108">
        <f t="shared" si="1"/>
        <v>1</v>
      </c>
      <c r="R18" s="80">
        <f t="shared" si="2"/>
        <v>1</v>
      </c>
      <c r="S18" s="80">
        <f t="shared" si="3"/>
        <v>0.87541571476347846</v>
      </c>
      <c r="T18" s="106">
        <f t="shared" si="4"/>
        <v>0.87541571476347846</v>
      </c>
      <c r="U18" s="108">
        <f t="shared" si="5"/>
        <v>0.12458428523652154</v>
      </c>
      <c r="V18" s="106">
        <f t="shared" si="6"/>
        <v>-0.13305640286318973</v>
      </c>
      <c r="W18" s="108">
        <f t="shared" si="7"/>
        <v>100</v>
      </c>
      <c r="X18" s="80">
        <f t="shared" si="8"/>
        <v>0.14231442631822297</v>
      </c>
      <c r="AB18" t="s">
        <v>158</v>
      </c>
      <c r="AC18" s="115">
        <f>_xlfn.CHISQ.DIST.RT(AC16,AC17)</f>
        <v>0.27063552175891187</v>
      </c>
      <c r="AT18">
        <v>0.3370461757246912</v>
      </c>
      <c r="AU18">
        <v>0</v>
      </c>
      <c r="AV18">
        <v>1</v>
      </c>
      <c r="AW18" s="80">
        <f t="shared" si="13"/>
        <v>11</v>
      </c>
      <c r="AX18" s="80">
        <f t="shared" si="14"/>
        <v>3</v>
      </c>
      <c r="AY18" s="80">
        <f t="shared" si="10"/>
        <v>0.79629629629629628</v>
      </c>
      <c r="AZ18" s="80">
        <f t="shared" si="11"/>
        <v>0.96875</v>
      </c>
      <c r="BA18" s="80">
        <f t="shared" si="12"/>
        <v>1.7939814814814787E-2</v>
      </c>
    </row>
    <row r="19" spans="1:53" x14ac:dyDescent="0.45">
      <c r="A19">
        <v>67</v>
      </c>
      <c r="B19">
        <v>4.4999999999999998E-2</v>
      </c>
      <c r="C19">
        <v>0</v>
      </c>
      <c r="D19">
        <v>29</v>
      </c>
      <c r="E19">
        <v>13</v>
      </c>
      <c r="F19">
        <v>1</v>
      </c>
      <c r="G19">
        <v>1</v>
      </c>
      <c r="I19">
        <v>44</v>
      </c>
      <c r="J19">
        <v>2.3239999999999998</v>
      </c>
      <c r="K19">
        <v>2</v>
      </c>
      <c r="L19">
        <v>49</v>
      </c>
      <c r="M19">
        <v>19</v>
      </c>
      <c r="N19">
        <v>1</v>
      </c>
      <c r="O19" s="106">
        <v>1</v>
      </c>
      <c r="P19" s="107">
        <v>0</v>
      </c>
      <c r="Q19" s="108">
        <f t="shared" si="1"/>
        <v>1</v>
      </c>
      <c r="R19" s="80">
        <f t="shared" si="2"/>
        <v>1</v>
      </c>
      <c r="S19" s="80">
        <f t="shared" si="3"/>
        <v>0.4826554401539761</v>
      </c>
      <c r="T19" s="106">
        <f t="shared" si="4"/>
        <v>0.4826554401539761</v>
      </c>
      <c r="U19" s="108">
        <f t="shared" si="5"/>
        <v>0.5173445598460239</v>
      </c>
      <c r="V19" s="106">
        <f t="shared" si="6"/>
        <v>-0.72845225432458494</v>
      </c>
      <c r="W19" s="108">
        <f t="shared" si="7"/>
        <v>0</v>
      </c>
      <c r="X19" s="80">
        <f t="shared" si="8"/>
        <v>1.0718713948007741</v>
      </c>
      <c r="AB19" t="s">
        <v>159</v>
      </c>
      <c r="AC19" s="115">
        <f>AC9</f>
        <v>0.05</v>
      </c>
      <c r="AT19">
        <v>0.3391363976483025</v>
      </c>
      <c r="AU19">
        <v>1</v>
      </c>
      <c r="AV19">
        <v>0</v>
      </c>
      <c r="AW19" s="80">
        <f t="shared" si="13"/>
        <v>12</v>
      </c>
      <c r="AX19" s="80">
        <f t="shared" si="14"/>
        <v>3</v>
      </c>
      <c r="AY19" s="80">
        <f t="shared" si="10"/>
        <v>0.77777777777777779</v>
      </c>
      <c r="AZ19" s="80">
        <f t="shared" si="11"/>
        <v>0.96875</v>
      </c>
      <c r="BA19" s="80">
        <f t="shared" si="12"/>
        <v>0</v>
      </c>
    </row>
    <row r="20" spans="1:53" x14ac:dyDescent="0.45">
      <c r="A20">
        <v>51</v>
      </c>
      <c r="B20">
        <v>1</v>
      </c>
      <c r="C20">
        <v>3</v>
      </c>
      <c r="D20">
        <v>34</v>
      </c>
      <c r="E20">
        <v>6</v>
      </c>
      <c r="F20">
        <v>0</v>
      </c>
      <c r="G20">
        <v>1</v>
      </c>
      <c r="I20">
        <v>46</v>
      </c>
      <c r="J20">
        <v>1.4810000000000001</v>
      </c>
      <c r="K20">
        <v>3</v>
      </c>
      <c r="L20">
        <v>40</v>
      </c>
      <c r="M20">
        <v>1</v>
      </c>
      <c r="N20">
        <v>0</v>
      </c>
      <c r="O20" s="106">
        <v>0</v>
      </c>
      <c r="P20" s="107">
        <v>1</v>
      </c>
      <c r="Q20" s="108">
        <f t="shared" si="1"/>
        <v>1</v>
      </c>
      <c r="R20" s="80">
        <f t="shared" si="2"/>
        <v>0</v>
      </c>
      <c r="S20" s="80">
        <f t="shared" si="3"/>
        <v>0.54240005321299645</v>
      </c>
      <c r="T20" s="106">
        <f t="shared" si="4"/>
        <v>0.54240005321299645</v>
      </c>
      <c r="U20" s="108">
        <f t="shared" si="5"/>
        <v>0.45759994678700355</v>
      </c>
      <c r="V20" s="106">
        <f t="shared" si="6"/>
        <v>-0.78175995520369823</v>
      </c>
      <c r="W20" s="108">
        <f t="shared" si="7"/>
        <v>0</v>
      </c>
      <c r="X20" s="80">
        <f t="shared" si="8"/>
        <v>1.1853149394387152</v>
      </c>
      <c r="AB20" t="s">
        <v>160</v>
      </c>
      <c r="AC20" s="117" t="str">
        <f>IF(AC18&lt;AC19,"yes","no")</f>
        <v>no</v>
      </c>
      <c r="AT20">
        <v>0.34148049412848686</v>
      </c>
      <c r="AU20">
        <v>0</v>
      </c>
      <c r="AV20">
        <v>1</v>
      </c>
      <c r="AW20" s="80">
        <f t="shared" si="13"/>
        <v>12</v>
      </c>
      <c r="AX20" s="80">
        <f t="shared" si="14"/>
        <v>4</v>
      </c>
      <c r="AY20" s="80">
        <f t="shared" si="10"/>
        <v>0.77777777777777779</v>
      </c>
      <c r="AZ20" s="80">
        <f t="shared" si="11"/>
        <v>0.95833333333333337</v>
      </c>
      <c r="BA20" s="80">
        <f t="shared" si="12"/>
        <v>1.7746913580246888E-2</v>
      </c>
    </row>
    <row r="21" spans="1:53" x14ac:dyDescent="0.45">
      <c r="A21">
        <v>71</v>
      </c>
      <c r="B21">
        <v>0.121</v>
      </c>
      <c r="C21">
        <v>0</v>
      </c>
      <c r="D21">
        <v>34</v>
      </c>
      <c r="E21">
        <v>8</v>
      </c>
      <c r="F21">
        <v>1</v>
      </c>
      <c r="G21">
        <v>0</v>
      </c>
      <c r="I21">
        <v>46</v>
      </c>
      <c r="J21">
        <v>1.9630000000000001</v>
      </c>
      <c r="K21">
        <v>4</v>
      </c>
      <c r="L21">
        <v>28</v>
      </c>
      <c r="M21">
        <v>10</v>
      </c>
      <c r="N21">
        <v>0</v>
      </c>
      <c r="O21" s="106">
        <v>1</v>
      </c>
      <c r="P21" s="107">
        <v>0</v>
      </c>
      <c r="Q21" s="108">
        <f t="shared" si="1"/>
        <v>1</v>
      </c>
      <c r="R21" s="80">
        <f t="shared" si="2"/>
        <v>1</v>
      </c>
      <c r="S21" s="80">
        <f t="shared" si="3"/>
        <v>0.95270581555107381</v>
      </c>
      <c r="T21" s="106">
        <f t="shared" si="4"/>
        <v>0.95270581555107381</v>
      </c>
      <c r="U21" s="108">
        <f t="shared" si="5"/>
        <v>4.7294184448926191E-2</v>
      </c>
      <c r="V21" s="106">
        <f t="shared" si="6"/>
        <v>-4.8449116004341958E-2</v>
      </c>
      <c r="W21" s="108">
        <f t="shared" si="7"/>
        <v>100</v>
      </c>
      <c r="X21" s="80">
        <f t="shared" si="8"/>
        <v>4.9641960484485763E-2</v>
      </c>
      <c r="AT21">
        <v>0.34512431689117434</v>
      </c>
      <c r="AU21">
        <v>1</v>
      </c>
      <c r="AV21">
        <v>0</v>
      </c>
      <c r="AW21" s="80">
        <f t="shared" si="13"/>
        <v>13</v>
      </c>
      <c r="AX21" s="80">
        <f t="shared" si="14"/>
        <v>4</v>
      </c>
      <c r="AY21" s="80">
        <f t="shared" si="10"/>
        <v>0.7592592592592593</v>
      </c>
      <c r="AZ21" s="80">
        <f t="shared" si="11"/>
        <v>0.95833333333333337</v>
      </c>
      <c r="BA21" s="80">
        <f t="shared" si="12"/>
        <v>1.7746913580246992E-2</v>
      </c>
    </row>
    <row r="22" spans="1:53" x14ac:dyDescent="0.45">
      <c r="A22">
        <v>65</v>
      </c>
      <c r="B22">
        <v>0.159</v>
      </c>
      <c r="C22">
        <v>2</v>
      </c>
      <c r="D22">
        <v>47</v>
      </c>
      <c r="E22">
        <v>14</v>
      </c>
      <c r="F22">
        <v>1</v>
      </c>
      <c r="G22">
        <v>0</v>
      </c>
      <c r="I22">
        <v>46</v>
      </c>
      <c r="J22">
        <v>2.6259999999999999</v>
      </c>
      <c r="K22">
        <v>2</v>
      </c>
      <c r="L22">
        <v>50</v>
      </c>
      <c r="M22">
        <v>4</v>
      </c>
      <c r="N22">
        <v>0</v>
      </c>
      <c r="O22" s="106">
        <v>0</v>
      </c>
      <c r="P22" s="107">
        <v>1</v>
      </c>
      <c r="Q22" s="108">
        <f t="shared" si="1"/>
        <v>1</v>
      </c>
      <c r="R22" s="80">
        <f t="shared" si="2"/>
        <v>0</v>
      </c>
      <c r="S22" s="80">
        <f t="shared" si="3"/>
        <v>0.48037943354350349</v>
      </c>
      <c r="T22" s="106">
        <f t="shared" si="4"/>
        <v>0.48037943354350349</v>
      </c>
      <c r="U22" s="108">
        <f t="shared" si="5"/>
        <v>0.51962056645649657</v>
      </c>
      <c r="V22" s="106">
        <f t="shared" si="6"/>
        <v>-0.65465641364396143</v>
      </c>
      <c r="W22" s="108">
        <f t="shared" si="7"/>
        <v>100</v>
      </c>
      <c r="X22" s="80">
        <f t="shared" si="8"/>
        <v>0.92448117829401111</v>
      </c>
      <c r="AT22">
        <v>0.35600965977154875</v>
      </c>
      <c r="AU22">
        <v>1</v>
      </c>
      <c r="AV22">
        <v>0</v>
      </c>
      <c r="AW22" s="80">
        <f t="shared" si="13"/>
        <v>14</v>
      </c>
      <c r="AX22" s="80">
        <f t="shared" si="14"/>
        <v>4</v>
      </c>
      <c r="AY22" s="80">
        <f t="shared" si="10"/>
        <v>0.7407407407407407</v>
      </c>
      <c r="AZ22" s="80">
        <f t="shared" si="11"/>
        <v>0.95833333333333337</v>
      </c>
      <c r="BA22" s="80">
        <f t="shared" si="12"/>
        <v>1.7746913580246888E-2</v>
      </c>
    </row>
    <row r="23" spans="1:53" x14ac:dyDescent="0.45">
      <c r="A23">
        <v>86</v>
      </c>
      <c r="B23">
        <v>2.2839999999999998</v>
      </c>
      <c r="C23">
        <v>0</v>
      </c>
      <c r="D23">
        <v>38</v>
      </c>
      <c r="E23">
        <v>10</v>
      </c>
      <c r="F23">
        <v>1</v>
      </c>
      <c r="G23">
        <v>1</v>
      </c>
      <c r="I23">
        <v>47</v>
      </c>
      <c r="J23">
        <v>1.512</v>
      </c>
      <c r="K23">
        <v>0</v>
      </c>
      <c r="L23">
        <v>31</v>
      </c>
      <c r="M23">
        <v>7</v>
      </c>
      <c r="N23">
        <v>1</v>
      </c>
      <c r="O23" s="106">
        <v>0</v>
      </c>
      <c r="P23" s="107">
        <v>1</v>
      </c>
      <c r="Q23" s="108">
        <f t="shared" si="1"/>
        <v>1</v>
      </c>
      <c r="R23" s="80">
        <f t="shared" si="2"/>
        <v>0</v>
      </c>
      <c r="S23" s="80">
        <f t="shared" si="3"/>
        <v>0.308490714040623</v>
      </c>
      <c r="T23" s="106">
        <f t="shared" si="4"/>
        <v>0.308490714040623</v>
      </c>
      <c r="U23" s="108">
        <f t="shared" si="5"/>
        <v>0.691509285959377</v>
      </c>
      <c r="V23" s="106">
        <f t="shared" si="6"/>
        <v>-0.36887869924821598</v>
      </c>
      <c r="W23" s="108">
        <f t="shared" si="7"/>
        <v>100</v>
      </c>
      <c r="X23" s="80">
        <f t="shared" si="8"/>
        <v>0.44611217854093344</v>
      </c>
      <c r="AT23">
        <v>0.37551390306625682</v>
      </c>
      <c r="AU23">
        <v>1</v>
      </c>
      <c r="AV23">
        <v>0</v>
      </c>
      <c r="AW23" s="80">
        <f t="shared" si="13"/>
        <v>15</v>
      </c>
      <c r="AX23" s="80">
        <f t="shared" si="14"/>
        <v>4</v>
      </c>
      <c r="AY23" s="80">
        <f t="shared" si="10"/>
        <v>0.72222222222222221</v>
      </c>
      <c r="AZ23" s="80">
        <f t="shared" si="11"/>
        <v>0.95833333333333337</v>
      </c>
      <c r="BA23" s="80">
        <f t="shared" si="12"/>
        <v>1.7746913580246888E-2</v>
      </c>
    </row>
    <row r="24" spans="1:53" x14ac:dyDescent="0.45">
      <c r="A24">
        <v>51</v>
      </c>
      <c r="B24">
        <v>0.79900000000000004</v>
      </c>
      <c r="C24">
        <v>6</v>
      </c>
      <c r="D24">
        <v>34</v>
      </c>
      <c r="E24">
        <v>12</v>
      </c>
      <c r="F24">
        <v>0</v>
      </c>
      <c r="G24">
        <v>1</v>
      </c>
      <c r="I24">
        <v>48</v>
      </c>
      <c r="J24">
        <v>1.7999999999999999E-2</v>
      </c>
      <c r="K24">
        <v>2</v>
      </c>
      <c r="L24">
        <v>28</v>
      </c>
      <c r="M24">
        <v>1</v>
      </c>
      <c r="N24">
        <v>0</v>
      </c>
      <c r="O24" s="106">
        <v>0</v>
      </c>
      <c r="P24" s="107">
        <v>1</v>
      </c>
      <c r="Q24" s="108">
        <f t="shared" si="1"/>
        <v>1</v>
      </c>
      <c r="R24" s="80">
        <f t="shared" si="2"/>
        <v>0</v>
      </c>
      <c r="S24" s="80">
        <f t="shared" si="3"/>
        <v>0.53005977881498889</v>
      </c>
      <c r="T24" s="106">
        <f t="shared" si="4"/>
        <v>0.53005977881498889</v>
      </c>
      <c r="U24" s="108">
        <f t="shared" si="5"/>
        <v>0.46994022118501111</v>
      </c>
      <c r="V24" s="106">
        <f t="shared" si="6"/>
        <v>-0.75514978133529698</v>
      </c>
      <c r="W24" s="108">
        <f t="shared" si="7"/>
        <v>0</v>
      </c>
      <c r="X24" s="80">
        <f t="shared" si="8"/>
        <v>1.1279302237173465</v>
      </c>
      <c r="AT24">
        <v>0.39750301093018525</v>
      </c>
      <c r="AU24">
        <v>1</v>
      </c>
      <c r="AV24">
        <v>0</v>
      </c>
      <c r="AW24" s="80">
        <f t="shared" si="13"/>
        <v>16</v>
      </c>
      <c r="AX24" s="80">
        <f t="shared" si="14"/>
        <v>4</v>
      </c>
      <c r="AY24" s="80">
        <f t="shared" si="10"/>
        <v>0.70370370370370372</v>
      </c>
      <c r="AZ24" s="80">
        <f t="shared" si="11"/>
        <v>0.95833333333333337</v>
      </c>
      <c r="BA24" s="80">
        <f t="shared" si="12"/>
        <v>1.7746913580246992E-2</v>
      </c>
    </row>
    <row r="25" spans="1:53" x14ac:dyDescent="0.45">
      <c r="A25">
        <v>56</v>
      </c>
      <c r="B25">
        <v>0.91100000000000003</v>
      </c>
      <c r="C25">
        <v>2</v>
      </c>
      <c r="D25">
        <v>30</v>
      </c>
      <c r="E25">
        <v>13</v>
      </c>
      <c r="F25">
        <v>1</v>
      </c>
      <c r="G25">
        <v>1</v>
      </c>
      <c r="I25">
        <v>48</v>
      </c>
      <c r="J25">
        <v>0.183</v>
      </c>
      <c r="K25">
        <v>4</v>
      </c>
      <c r="L25">
        <v>37</v>
      </c>
      <c r="M25">
        <v>11</v>
      </c>
      <c r="N25">
        <v>0</v>
      </c>
      <c r="O25" s="106">
        <v>1</v>
      </c>
      <c r="P25" s="107">
        <v>0</v>
      </c>
      <c r="Q25" s="108">
        <f t="shared" si="1"/>
        <v>1</v>
      </c>
      <c r="R25" s="80">
        <f t="shared" si="2"/>
        <v>1</v>
      </c>
      <c r="S25" s="80">
        <f t="shared" si="3"/>
        <v>0.76801880431156766</v>
      </c>
      <c r="T25" s="106">
        <f t="shared" si="4"/>
        <v>0.76801880431156766</v>
      </c>
      <c r="U25" s="108">
        <f t="shared" si="5"/>
        <v>0.23198119568843234</v>
      </c>
      <c r="V25" s="106">
        <f t="shared" si="6"/>
        <v>-0.26394106135352519</v>
      </c>
      <c r="W25" s="108">
        <f t="shared" si="7"/>
        <v>100</v>
      </c>
      <c r="X25" s="80">
        <f t="shared" si="8"/>
        <v>0.3020514528890661</v>
      </c>
      <c r="AT25">
        <v>0.40699791765527027</v>
      </c>
      <c r="AU25">
        <v>1</v>
      </c>
      <c r="AV25">
        <v>0</v>
      </c>
      <c r="AW25" s="80">
        <f t="shared" si="13"/>
        <v>17</v>
      </c>
      <c r="AX25" s="80">
        <f t="shared" si="14"/>
        <v>4</v>
      </c>
      <c r="AY25" s="80">
        <f t="shared" si="10"/>
        <v>0.68518518518518512</v>
      </c>
      <c r="AZ25" s="80">
        <f t="shared" si="11"/>
        <v>0.95833333333333337</v>
      </c>
      <c r="BA25" s="80">
        <f t="shared" si="12"/>
        <v>1.7746913580246781E-2</v>
      </c>
    </row>
    <row r="26" spans="1:53" x14ac:dyDescent="0.45">
      <c r="A26">
        <v>60</v>
      </c>
      <c r="B26">
        <v>0.81299999999999994</v>
      </c>
      <c r="C26">
        <v>3</v>
      </c>
      <c r="D26">
        <v>44</v>
      </c>
      <c r="E26">
        <v>8</v>
      </c>
      <c r="F26">
        <v>0</v>
      </c>
      <c r="G26">
        <v>1</v>
      </c>
      <c r="I26">
        <v>48</v>
      </c>
      <c r="J26">
        <v>1.6439999999999999</v>
      </c>
      <c r="K26">
        <v>3</v>
      </c>
      <c r="L26">
        <v>34</v>
      </c>
      <c r="M26">
        <v>19</v>
      </c>
      <c r="N26">
        <v>1</v>
      </c>
      <c r="O26" s="106">
        <v>0</v>
      </c>
      <c r="P26" s="107">
        <v>1</v>
      </c>
      <c r="Q26" s="108">
        <f t="shared" si="1"/>
        <v>1</v>
      </c>
      <c r="R26" s="80">
        <f t="shared" si="2"/>
        <v>0</v>
      </c>
      <c r="S26" s="80">
        <f t="shared" si="3"/>
        <v>0.8086211459964745</v>
      </c>
      <c r="T26" s="106">
        <f t="shared" si="4"/>
        <v>0.8086211459964745</v>
      </c>
      <c r="U26" s="108">
        <f t="shared" si="5"/>
        <v>0.1913788540035255</v>
      </c>
      <c r="V26" s="106">
        <f t="shared" si="6"/>
        <v>-1.6535002867170567</v>
      </c>
      <c r="W26" s="108">
        <f t="shared" si="7"/>
        <v>0</v>
      </c>
      <c r="X26" s="80">
        <f t="shared" si="8"/>
        <v>4.2252376847317645</v>
      </c>
      <c r="AT26">
        <v>0.43524517920834271</v>
      </c>
      <c r="AU26">
        <v>1</v>
      </c>
      <c r="AV26">
        <v>0</v>
      </c>
      <c r="AW26" s="80">
        <f t="shared" si="13"/>
        <v>18</v>
      </c>
      <c r="AX26" s="80">
        <f t="shared" si="14"/>
        <v>4</v>
      </c>
      <c r="AY26" s="80">
        <f t="shared" si="10"/>
        <v>0.66666666666666674</v>
      </c>
      <c r="AZ26" s="80">
        <f t="shared" si="11"/>
        <v>0.95833333333333337</v>
      </c>
      <c r="BA26" s="80">
        <f t="shared" si="12"/>
        <v>1.7746913580246992E-2</v>
      </c>
    </row>
    <row r="27" spans="1:53" x14ac:dyDescent="0.45">
      <c r="A27">
        <v>40</v>
      </c>
      <c r="B27">
        <v>0.97599999999999998</v>
      </c>
      <c r="C27">
        <v>2</v>
      </c>
      <c r="D27">
        <v>37</v>
      </c>
      <c r="E27">
        <v>5</v>
      </c>
      <c r="F27">
        <v>0</v>
      </c>
      <c r="G27">
        <v>0</v>
      </c>
      <c r="I27">
        <v>49</v>
      </c>
      <c r="J27">
        <v>0.124</v>
      </c>
      <c r="K27">
        <v>3</v>
      </c>
      <c r="L27">
        <v>29</v>
      </c>
      <c r="M27">
        <v>10</v>
      </c>
      <c r="N27">
        <v>1</v>
      </c>
      <c r="O27" s="106">
        <v>0</v>
      </c>
      <c r="P27" s="107">
        <v>1</v>
      </c>
      <c r="Q27" s="108">
        <f t="shared" si="1"/>
        <v>1</v>
      </c>
      <c r="R27" s="80">
        <f t="shared" si="2"/>
        <v>0</v>
      </c>
      <c r="S27" s="80">
        <f t="shared" si="3"/>
        <v>0.49375897169358951</v>
      </c>
      <c r="T27" s="106">
        <f t="shared" si="4"/>
        <v>0.49375897169358951</v>
      </c>
      <c r="U27" s="108">
        <f t="shared" si="5"/>
        <v>0.50624102830641049</v>
      </c>
      <c r="V27" s="106">
        <f t="shared" si="6"/>
        <v>-0.6807423825823028</v>
      </c>
      <c r="W27" s="108">
        <f t="shared" si="7"/>
        <v>100</v>
      </c>
      <c r="X27" s="80">
        <f t="shared" si="8"/>
        <v>0.97534364874656898</v>
      </c>
      <c r="AT27">
        <v>0.43804502597320499</v>
      </c>
      <c r="AU27">
        <v>1</v>
      </c>
      <c r="AV27">
        <v>0</v>
      </c>
      <c r="AW27" s="80">
        <f t="shared" si="13"/>
        <v>19</v>
      </c>
      <c r="AX27" s="80">
        <f t="shared" si="14"/>
        <v>4</v>
      </c>
      <c r="AY27" s="80">
        <f t="shared" si="10"/>
        <v>0.64814814814814814</v>
      </c>
      <c r="AZ27" s="80">
        <f t="shared" si="11"/>
        <v>0.95833333333333337</v>
      </c>
      <c r="BA27" s="80">
        <f t="shared" si="12"/>
        <v>0</v>
      </c>
    </row>
    <row r="28" spans="1:53" x14ac:dyDescent="0.45">
      <c r="A28">
        <v>85</v>
      </c>
      <c r="B28">
        <v>1.86</v>
      </c>
      <c r="C28">
        <v>2</v>
      </c>
      <c r="D28">
        <v>37</v>
      </c>
      <c r="E28">
        <v>13</v>
      </c>
      <c r="F28">
        <v>1</v>
      </c>
      <c r="G28">
        <v>1</v>
      </c>
      <c r="I28">
        <v>49</v>
      </c>
      <c r="J28">
        <v>0.85199999999999998</v>
      </c>
      <c r="K28">
        <v>3</v>
      </c>
      <c r="L28">
        <v>37</v>
      </c>
      <c r="M28">
        <v>9</v>
      </c>
      <c r="N28">
        <v>0</v>
      </c>
      <c r="O28" s="106">
        <v>1</v>
      </c>
      <c r="P28" s="107">
        <v>0</v>
      </c>
      <c r="Q28" s="108">
        <f t="shared" si="1"/>
        <v>1</v>
      </c>
      <c r="R28" s="80">
        <f t="shared" si="2"/>
        <v>1</v>
      </c>
      <c r="S28" s="80">
        <f t="shared" si="3"/>
        <v>0.74619721663449101</v>
      </c>
      <c r="T28" s="106">
        <f t="shared" si="4"/>
        <v>0.74619721663449101</v>
      </c>
      <c r="U28" s="108">
        <f t="shared" si="5"/>
        <v>0.25380278336550899</v>
      </c>
      <c r="V28" s="106">
        <f t="shared" si="6"/>
        <v>-0.29276534825498318</v>
      </c>
      <c r="W28" s="108">
        <f t="shared" si="7"/>
        <v>100</v>
      </c>
      <c r="X28" s="80">
        <f t="shared" si="8"/>
        <v>0.34012829009228124</v>
      </c>
      <c r="AT28">
        <v>0.43932681933266821</v>
      </c>
      <c r="AU28">
        <v>0</v>
      </c>
      <c r="AV28">
        <v>1</v>
      </c>
      <c r="AW28" s="80">
        <f t="shared" si="13"/>
        <v>19</v>
      </c>
      <c r="AX28" s="80">
        <f t="shared" si="14"/>
        <v>5</v>
      </c>
      <c r="AY28" s="80">
        <f t="shared" si="10"/>
        <v>0.64814814814814814</v>
      </c>
      <c r="AZ28" s="80">
        <f t="shared" si="11"/>
        <v>0.94791666666666663</v>
      </c>
      <c r="BA28" s="80">
        <f t="shared" si="12"/>
        <v>1.7554012345678983E-2</v>
      </c>
    </row>
    <row r="29" spans="1:53" x14ac:dyDescent="0.45">
      <c r="A29">
        <v>35</v>
      </c>
      <c r="B29">
        <v>4.7E-2</v>
      </c>
      <c r="C29">
        <v>4</v>
      </c>
      <c r="D29">
        <v>27</v>
      </c>
      <c r="E29">
        <v>5</v>
      </c>
      <c r="F29">
        <v>0</v>
      </c>
      <c r="G29">
        <v>1</v>
      </c>
      <c r="I29">
        <v>49</v>
      </c>
      <c r="J29">
        <v>0.98299999999999998</v>
      </c>
      <c r="K29">
        <v>4</v>
      </c>
      <c r="L29">
        <v>39</v>
      </c>
      <c r="M29">
        <v>7</v>
      </c>
      <c r="N29">
        <v>0</v>
      </c>
      <c r="O29" s="106">
        <v>1</v>
      </c>
      <c r="P29" s="107">
        <v>0</v>
      </c>
      <c r="Q29" s="108">
        <f t="shared" si="1"/>
        <v>1</v>
      </c>
      <c r="R29" s="80">
        <f t="shared" si="2"/>
        <v>1</v>
      </c>
      <c r="S29" s="80">
        <f t="shared" si="3"/>
        <v>0.749004821797981</v>
      </c>
      <c r="T29" s="106">
        <f t="shared" si="4"/>
        <v>0.749004821797981</v>
      </c>
      <c r="U29" s="108">
        <f t="shared" si="5"/>
        <v>0.250995178202019</v>
      </c>
      <c r="V29" s="106">
        <f t="shared" si="6"/>
        <v>-0.28900985783813449</v>
      </c>
      <c r="W29" s="108">
        <f t="shared" si="7"/>
        <v>100</v>
      </c>
      <c r="X29" s="80">
        <f t="shared" si="8"/>
        <v>0.33510488971153318</v>
      </c>
      <c r="AT29">
        <v>0.44085879082175661</v>
      </c>
      <c r="AU29">
        <v>1</v>
      </c>
      <c r="AV29">
        <v>0</v>
      </c>
      <c r="AW29" s="80">
        <f t="shared" si="13"/>
        <v>20</v>
      </c>
      <c r="AX29" s="80">
        <f t="shared" si="14"/>
        <v>5</v>
      </c>
      <c r="AY29" s="80">
        <f t="shared" si="10"/>
        <v>0.62962962962962965</v>
      </c>
      <c r="AZ29" s="80">
        <f t="shared" si="11"/>
        <v>0.94791666666666663</v>
      </c>
      <c r="BA29" s="80">
        <f t="shared" si="12"/>
        <v>1.7554012345678983E-2</v>
      </c>
    </row>
    <row r="30" spans="1:53" x14ac:dyDescent="0.45">
      <c r="A30">
        <v>51</v>
      </c>
      <c r="B30">
        <v>0.498</v>
      </c>
      <c r="C30">
        <v>4</v>
      </c>
      <c r="D30">
        <v>30</v>
      </c>
      <c r="E30">
        <v>5</v>
      </c>
      <c r="F30">
        <v>0</v>
      </c>
      <c r="G30">
        <v>1</v>
      </c>
      <c r="I30">
        <v>49</v>
      </c>
      <c r="J30">
        <v>1.248</v>
      </c>
      <c r="K30">
        <v>2</v>
      </c>
      <c r="L30">
        <v>53</v>
      </c>
      <c r="M30">
        <v>12</v>
      </c>
      <c r="N30">
        <v>0</v>
      </c>
      <c r="O30" s="106">
        <v>0</v>
      </c>
      <c r="P30" s="107">
        <v>1</v>
      </c>
      <c r="Q30" s="108">
        <f t="shared" si="1"/>
        <v>1</v>
      </c>
      <c r="R30" s="80">
        <f t="shared" si="2"/>
        <v>0</v>
      </c>
      <c r="S30" s="80">
        <f t="shared" si="3"/>
        <v>0.44488602085352796</v>
      </c>
      <c r="T30" s="106">
        <f t="shared" si="4"/>
        <v>0.44488602085352796</v>
      </c>
      <c r="U30" s="108">
        <f t="shared" si="5"/>
        <v>0.55511397914647209</v>
      </c>
      <c r="V30" s="106">
        <f t="shared" si="6"/>
        <v>-0.58858181848930768</v>
      </c>
      <c r="W30" s="108">
        <f t="shared" si="7"/>
        <v>100</v>
      </c>
      <c r="X30" s="80">
        <f t="shared" si="8"/>
        <v>0.80143184565009951</v>
      </c>
      <c r="AT30">
        <v>0.44488602085352796</v>
      </c>
      <c r="AU30">
        <v>1</v>
      </c>
      <c r="AV30">
        <v>0</v>
      </c>
      <c r="AW30" s="80">
        <f t="shared" si="13"/>
        <v>21</v>
      </c>
      <c r="AX30" s="80">
        <f t="shared" si="14"/>
        <v>5</v>
      </c>
      <c r="AY30" s="80">
        <f t="shared" si="10"/>
        <v>0.61111111111111116</v>
      </c>
      <c r="AZ30" s="80">
        <f t="shared" si="11"/>
        <v>0.94791666666666663</v>
      </c>
      <c r="BA30" s="80">
        <f t="shared" si="12"/>
        <v>0</v>
      </c>
    </row>
    <row r="31" spans="1:53" x14ac:dyDescent="0.45">
      <c r="A31">
        <v>102</v>
      </c>
      <c r="B31">
        <v>8.4000000000000005E-2</v>
      </c>
      <c r="C31">
        <v>2</v>
      </c>
      <c r="D31">
        <v>38</v>
      </c>
      <c r="E31">
        <v>11</v>
      </c>
      <c r="F31">
        <v>1</v>
      </c>
      <c r="G31">
        <v>1</v>
      </c>
      <c r="I31">
        <v>49</v>
      </c>
      <c r="J31">
        <v>1.881</v>
      </c>
      <c r="K31">
        <v>1</v>
      </c>
      <c r="L31">
        <v>46</v>
      </c>
      <c r="M31">
        <v>9</v>
      </c>
      <c r="N31">
        <v>0</v>
      </c>
      <c r="O31" s="106">
        <v>0</v>
      </c>
      <c r="P31" s="107">
        <v>1</v>
      </c>
      <c r="Q31" s="108">
        <f t="shared" si="1"/>
        <v>1</v>
      </c>
      <c r="R31" s="80">
        <f t="shared" si="2"/>
        <v>0</v>
      </c>
      <c r="S31" s="80">
        <f t="shared" si="3"/>
        <v>0.54006981664308695</v>
      </c>
      <c r="T31" s="106">
        <f t="shared" si="4"/>
        <v>0.54006981664308695</v>
      </c>
      <c r="U31" s="108">
        <f t="shared" si="5"/>
        <v>0.45993018335691305</v>
      </c>
      <c r="V31" s="106">
        <f t="shared" si="6"/>
        <v>-0.77668057632909304</v>
      </c>
      <c r="W31" s="108">
        <f t="shared" si="7"/>
        <v>0</v>
      </c>
      <c r="X31" s="80">
        <f t="shared" si="8"/>
        <v>1.1742430398919574</v>
      </c>
      <c r="AT31">
        <v>0.44696602604549118</v>
      </c>
      <c r="AU31">
        <v>0</v>
      </c>
      <c r="AV31">
        <v>1</v>
      </c>
      <c r="AW31" s="80">
        <f t="shared" si="13"/>
        <v>21</v>
      </c>
      <c r="AX31" s="80">
        <f t="shared" si="14"/>
        <v>6</v>
      </c>
      <c r="AY31" s="80">
        <f t="shared" si="10"/>
        <v>0.61111111111111116</v>
      </c>
      <c r="AZ31" s="80">
        <f t="shared" si="11"/>
        <v>0.9375</v>
      </c>
      <c r="BA31" s="80">
        <f t="shared" si="12"/>
        <v>1.7361111111111188E-2</v>
      </c>
    </row>
    <row r="32" spans="1:53" x14ac:dyDescent="0.45">
      <c r="A32">
        <v>70</v>
      </c>
      <c r="B32">
        <v>4.8000000000000001E-2</v>
      </c>
      <c r="C32">
        <v>4</v>
      </c>
      <c r="D32">
        <v>35</v>
      </c>
      <c r="E32">
        <v>11</v>
      </c>
      <c r="F32">
        <v>0</v>
      </c>
      <c r="G32">
        <v>1</v>
      </c>
      <c r="I32">
        <v>50</v>
      </c>
      <c r="J32">
        <v>0.53200000000000003</v>
      </c>
      <c r="K32">
        <v>2</v>
      </c>
      <c r="L32">
        <v>46</v>
      </c>
      <c r="M32">
        <v>3</v>
      </c>
      <c r="N32">
        <v>0</v>
      </c>
      <c r="O32" s="106">
        <v>0</v>
      </c>
      <c r="P32" s="107">
        <v>1</v>
      </c>
      <c r="Q32" s="108">
        <f t="shared" si="1"/>
        <v>1</v>
      </c>
      <c r="R32" s="80">
        <f t="shared" si="2"/>
        <v>0</v>
      </c>
      <c r="S32" s="80">
        <f t="shared" si="3"/>
        <v>0.27166186199954817</v>
      </c>
      <c r="T32" s="106">
        <f t="shared" si="4"/>
        <v>0.27166186199954817</v>
      </c>
      <c r="U32" s="108">
        <f t="shared" si="5"/>
        <v>0.72833813800045188</v>
      </c>
      <c r="V32" s="106">
        <f t="shared" si="6"/>
        <v>-0.31698986334535589</v>
      </c>
      <c r="W32" s="108">
        <f t="shared" si="7"/>
        <v>100</v>
      </c>
      <c r="X32" s="80">
        <f t="shared" si="8"/>
        <v>0.37298865434310075</v>
      </c>
      <c r="AT32">
        <v>0.45150805371306318</v>
      </c>
      <c r="AU32">
        <v>1</v>
      </c>
      <c r="AV32">
        <v>0</v>
      </c>
      <c r="AW32" s="80">
        <f t="shared" si="13"/>
        <v>22</v>
      </c>
      <c r="AX32" s="80">
        <f t="shared" si="14"/>
        <v>6</v>
      </c>
      <c r="AY32" s="80">
        <f t="shared" si="10"/>
        <v>0.59259259259259256</v>
      </c>
      <c r="AZ32" s="80">
        <f t="shared" si="11"/>
        <v>0.9375</v>
      </c>
      <c r="BA32" s="80">
        <f t="shared" si="12"/>
        <v>0</v>
      </c>
    </row>
    <row r="33" spans="1:53" x14ac:dyDescent="0.45">
      <c r="A33">
        <v>61</v>
      </c>
      <c r="B33">
        <v>0.96</v>
      </c>
      <c r="C33">
        <v>2</v>
      </c>
      <c r="D33">
        <v>30</v>
      </c>
      <c r="E33">
        <v>10</v>
      </c>
      <c r="F33">
        <v>1</v>
      </c>
      <c r="G33">
        <v>1</v>
      </c>
      <c r="I33">
        <v>50</v>
      </c>
      <c r="J33">
        <v>1.5449999999999999</v>
      </c>
      <c r="K33">
        <v>3</v>
      </c>
      <c r="L33">
        <v>41</v>
      </c>
      <c r="M33">
        <v>10</v>
      </c>
      <c r="N33">
        <v>1</v>
      </c>
      <c r="O33" s="106">
        <v>1</v>
      </c>
      <c r="P33" s="107">
        <v>0</v>
      </c>
      <c r="Q33" s="108">
        <f t="shared" si="1"/>
        <v>1</v>
      </c>
      <c r="R33" s="80">
        <f t="shared" si="2"/>
        <v>1</v>
      </c>
      <c r="S33" s="80">
        <f t="shared" si="3"/>
        <v>0.43932681933266821</v>
      </c>
      <c r="T33" s="106">
        <f t="shared" si="4"/>
        <v>0.43932681933266821</v>
      </c>
      <c r="U33" s="108">
        <f t="shared" si="5"/>
        <v>0.56067318066733174</v>
      </c>
      <c r="V33" s="106">
        <f t="shared" si="6"/>
        <v>-0.82251167970985151</v>
      </c>
      <c r="W33" s="108">
        <f t="shared" si="7"/>
        <v>0</v>
      </c>
      <c r="X33" s="80">
        <f t="shared" si="8"/>
        <v>1.2762097736691493</v>
      </c>
      <c r="AT33">
        <v>0.45563655635643907</v>
      </c>
      <c r="AU33">
        <v>0</v>
      </c>
      <c r="AV33">
        <v>1</v>
      </c>
      <c r="AW33" s="80">
        <f t="shared" si="13"/>
        <v>22</v>
      </c>
      <c r="AX33" s="80">
        <f t="shared" si="14"/>
        <v>7</v>
      </c>
      <c r="AY33" s="80">
        <f t="shared" si="10"/>
        <v>0.59259259259259256</v>
      </c>
      <c r="AZ33" s="80">
        <f t="shared" si="11"/>
        <v>0.92708333333333337</v>
      </c>
      <c r="BA33" s="80">
        <f t="shared" si="12"/>
        <v>0</v>
      </c>
    </row>
    <row r="34" spans="1:53" x14ac:dyDescent="0.45">
      <c r="A34">
        <v>44</v>
      </c>
      <c r="B34">
        <v>1.18</v>
      </c>
      <c r="C34">
        <v>2</v>
      </c>
      <c r="D34">
        <v>34</v>
      </c>
      <c r="E34">
        <v>6</v>
      </c>
      <c r="F34">
        <v>0</v>
      </c>
      <c r="G34">
        <v>0</v>
      </c>
      <c r="I34">
        <v>51</v>
      </c>
      <c r="J34">
        <v>0.17199999999999999</v>
      </c>
      <c r="K34">
        <v>5</v>
      </c>
      <c r="L34">
        <v>33</v>
      </c>
      <c r="M34">
        <v>11</v>
      </c>
      <c r="N34">
        <v>0</v>
      </c>
      <c r="O34" s="106">
        <v>1</v>
      </c>
      <c r="P34" s="107">
        <v>0</v>
      </c>
      <c r="Q34" s="108">
        <f t="shared" si="1"/>
        <v>1</v>
      </c>
      <c r="R34" s="80">
        <f t="shared" si="2"/>
        <v>1</v>
      </c>
      <c r="S34" s="80">
        <f t="shared" si="3"/>
        <v>0.88453249798198952</v>
      </c>
      <c r="T34" s="106">
        <f t="shared" si="4"/>
        <v>0.88453249798198952</v>
      </c>
      <c r="U34" s="108">
        <f t="shared" si="5"/>
        <v>0.11546750201801048</v>
      </c>
      <c r="V34" s="106">
        <f t="shared" si="6"/>
        <v>-0.12269602441566109</v>
      </c>
      <c r="W34" s="108">
        <f t="shared" si="7"/>
        <v>100</v>
      </c>
      <c r="X34" s="80">
        <f t="shared" si="8"/>
        <v>0.13054071193703229</v>
      </c>
      <c r="AT34">
        <v>0.45971059387348362</v>
      </c>
      <c r="AU34">
        <v>0</v>
      </c>
      <c r="AV34">
        <v>1</v>
      </c>
      <c r="AW34" s="80">
        <f t="shared" si="13"/>
        <v>22</v>
      </c>
      <c r="AX34" s="80">
        <f t="shared" si="14"/>
        <v>8</v>
      </c>
      <c r="AY34" s="80">
        <f t="shared" si="10"/>
        <v>0.59259259259259256</v>
      </c>
      <c r="AZ34" s="80">
        <f t="shared" si="11"/>
        <v>0.91666666666666663</v>
      </c>
      <c r="BA34" s="80">
        <f t="shared" si="12"/>
        <v>1.697530864197528E-2</v>
      </c>
    </row>
    <row r="35" spans="1:53" x14ac:dyDescent="0.45">
      <c r="A35">
        <v>98</v>
      </c>
      <c r="B35">
        <v>0.97399999999999998</v>
      </c>
      <c r="C35">
        <v>1</v>
      </c>
      <c r="D35">
        <v>37</v>
      </c>
      <c r="E35">
        <v>6</v>
      </c>
      <c r="F35">
        <v>0</v>
      </c>
      <c r="G35">
        <v>1</v>
      </c>
      <c r="I35">
        <v>51</v>
      </c>
      <c r="J35">
        <v>0.18</v>
      </c>
      <c r="K35">
        <v>4</v>
      </c>
      <c r="L35">
        <v>40</v>
      </c>
      <c r="M35">
        <v>8</v>
      </c>
      <c r="N35">
        <v>1</v>
      </c>
      <c r="O35" s="106">
        <v>1</v>
      </c>
      <c r="P35" s="107">
        <v>0</v>
      </c>
      <c r="Q35" s="108">
        <f t="shared" si="1"/>
        <v>1</v>
      </c>
      <c r="R35" s="80">
        <f t="shared" si="2"/>
        <v>1</v>
      </c>
      <c r="S35" s="80">
        <f t="shared" si="3"/>
        <v>0.2993291330980179</v>
      </c>
      <c r="T35" s="106">
        <f t="shared" si="4"/>
        <v>0.2993291330980179</v>
      </c>
      <c r="U35" s="108">
        <f t="shared" si="5"/>
        <v>0.7006708669019821</v>
      </c>
      <c r="V35" s="106">
        <f t="shared" si="6"/>
        <v>-1.2062115314130288</v>
      </c>
      <c r="W35" s="108">
        <f t="shared" si="7"/>
        <v>0</v>
      </c>
      <c r="X35" s="80">
        <f t="shared" si="8"/>
        <v>2.3408041163589024</v>
      </c>
      <c r="AT35">
        <v>0.46651477596216107</v>
      </c>
      <c r="AU35">
        <v>1</v>
      </c>
      <c r="AV35">
        <v>0</v>
      </c>
      <c r="AW35" s="80">
        <f t="shared" si="13"/>
        <v>23</v>
      </c>
      <c r="AX35" s="80">
        <f t="shared" si="14"/>
        <v>8</v>
      </c>
      <c r="AY35" s="80">
        <f t="shared" si="10"/>
        <v>0.57407407407407407</v>
      </c>
      <c r="AZ35" s="80">
        <f t="shared" si="11"/>
        <v>0.91666666666666663</v>
      </c>
      <c r="BA35" s="80">
        <f t="shared" si="12"/>
        <v>0</v>
      </c>
    </row>
    <row r="36" spans="1:53" x14ac:dyDescent="0.45">
      <c r="A36">
        <v>53</v>
      </c>
      <c r="B36">
        <v>1.3149999999999999</v>
      </c>
      <c r="C36">
        <v>1</v>
      </c>
      <c r="D36">
        <v>35</v>
      </c>
      <c r="E36">
        <v>9</v>
      </c>
      <c r="F36">
        <v>0</v>
      </c>
      <c r="G36">
        <v>1</v>
      </c>
      <c r="I36">
        <v>51</v>
      </c>
      <c r="J36">
        <v>0.23100000000000001</v>
      </c>
      <c r="K36">
        <v>5</v>
      </c>
      <c r="L36">
        <v>41</v>
      </c>
      <c r="M36">
        <v>7</v>
      </c>
      <c r="N36">
        <v>1</v>
      </c>
      <c r="O36" s="106">
        <v>1</v>
      </c>
      <c r="P36" s="107">
        <v>0</v>
      </c>
      <c r="Q36" s="108">
        <f t="shared" si="1"/>
        <v>1</v>
      </c>
      <c r="R36" s="80">
        <f t="shared" si="2"/>
        <v>1</v>
      </c>
      <c r="S36" s="80">
        <f t="shared" si="3"/>
        <v>0.3370461757246912</v>
      </c>
      <c r="T36" s="106">
        <f t="shared" si="4"/>
        <v>0.3370461757246912</v>
      </c>
      <c r="U36" s="108">
        <f t="shared" si="5"/>
        <v>0.6629538242753088</v>
      </c>
      <c r="V36" s="106">
        <f t="shared" si="6"/>
        <v>-1.0875353380615786</v>
      </c>
      <c r="W36" s="108">
        <f t="shared" si="7"/>
        <v>0</v>
      </c>
      <c r="X36" s="80">
        <f t="shared" si="8"/>
        <v>1.9669525187457642</v>
      </c>
      <c r="AT36">
        <v>0.46711177929684561</v>
      </c>
      <c r="AU36">
        <v>0</v>
      </c>
      <c r="AV36">
        <v>1</v>
      </c>
      <c r="AW36" s="80">
        <f t="shared" si="13"/>
        <v>23</v>
      </c>
      <c r="AX36" s="80">
        <f t="shared" si="14"/>
        <v>9</v>
      </c>
      <c r="AY36" s="80">
        <f t="shared" si="10"/>
        <v>0.57407407407407407</v>
      </c>
      <c r="AZ36" s="80">
        <f t="shared" si="11"/>
        <v>0.90625</v>
      </c>
      <c r="BA36" s="80">
        <f t="shared" si="12"/>
        <v>1.6782407407407381E-2</v>
      </c>
    </row>
    <row r="37" spans="1:53" x14ac:dyDescent="0.45">
      <c r="A37">
        <v>44</v>
      </c>
      <c r="B37">
        <v>0.97399999999999998</v>
      </c>
      <c r="C37">
        <v>3</v>
      </c>
      <c r="D37">
        <v>33</v>
      </c>
      <c r="E37">
        <v>6</v>
      </c>
      <c r="F37">
        <v>1</v>
      </c>
      <c r="G37">
        <v>0</v>
      </c>
      <c r="I37">
        <v>51</v>
      </c>
      <c r="J37">
        <v>0.41699999999999998</v>
      </c>
      <c r="K37">
        <v>3</v>
      </c>
      <c r="L37">
        <v>36</v>
      </c>
      <c r="M37">
        <v>8</v>
      </c>
      <c r="N37">
        <v>1</v>
      </c>
      <c r="O37" s="106">
        <v>0</v>
      </c>
      <c r="P37" s="107">
        <v>1</v>
      </c>
      <c r="Q37" s="108">
        <f t="shared" si="1"/>
        <v>1</v>
      </c>
      <c r="R37" s="80">
        <f t="shared" si="2"/>
        <v>0</v>
      </c>
      <c r="S37" s="80">
        <f t="shared" si="3"/>
        <v>0.3391363976483025</v>
      </c>
      <c r="T37" s="106">
        <f t="shared" si="4"/>
        <v>0.3391363976483025</v>
      </c>
      <c r="U37" s="108">
        <f t="shared" si="5"/>
        <v>0.6608636023516975</v>
      </c>
      <c r="V37" s="106">
        <f t="shared" si="6"/>
        <v>-0.41420781087492414</v>
      </c>
      <c r="W37" s="108">
        <f t="shared" si="7"/>
        <v>100</v>
      </c>
      <c r="X37" s="80">
        <f t="shared" si="8"/>
        <v>0.51317154771647022</v>
      </c>
      <c r="AT37">
        <v>0.4737706737547106</v>
      </c>
      <c r="AU37">
        <v>1</v>
      </c>
      <c r="AV37">
        <v>0</v>
      </c>
      <c r="AW37" s="80">
        <f t="shared" si="13"/>
        <v>24</v>
      </c>
      <c r="AX37" s="80">
        <f t="shared" si="14"/>
        <v>9</v>
      </c>
      <c r="AY37" s="80">
        <f t="shared" si="10"/>
        <v>0.55555555555555558</v>
      </c>
      <c r="AZ37" s="80">
        <f t="shared" si="11"/>
        <v>0.90625</v>
      </c>
      <c r="BA37" s="80">
        <f t="shared" si="12"/>
        <v>0</v>
      </c>
    </row>
    <row r="38" spans="1:53" x14ac:dyDescent="0.45">
      <c r="A38">
        <v>58</v>
      </c>
      <c r="B38">
        <v>0.16700000000000001</v>
      </c>
      <c r="C38">
        <v>1</v>
      </c>
      <c r="D38">
        <v>39</v>
      </c>
      <c r="E38">
        <v>10</v>
      </c>
      <c r="F38">
        <v>0</v>
      </c>
      <c r="G38">
        <v>0</v>
      </c>
      <c r="I38">
        <v>51</v>
      </c>
      <c r="J38">
        <v>0.498</v>
      </c>
      <c r="K38">
        <v>4</v>
      </c>
      <c r="L38">
        <v>30</v>
      </c>
      <c r="M38">
        <v>5</v>
      </c>
      <c r="N38">
        <v>0</v>
      </c>
      <c r="O38" s="106">
        <v>1</v>
      </c>
      <c r="P38" s="107">
        <v>0</v>
      </c>
      <c r="Q38" s="108">
        <f t="shared" si="1"/>
        <v>1</v>
      </c>
      <c r="R38" s="80">
        <f t="shared" si="2"/>
        <v>1</v>
      </c>
      <c r="S38" s="80">
        <f t="shared" si="3"/>
        <v>0.81732263672708227</v>
      </c>
      <c r="T38" s="106">
        <f t="shared" si="4"/>
        <v>0.81732263672708227</v>
      </c>
      <c r="U38" s="108">
        <f t="shared" si="5"/>
        <v>0.18267736327291773</v>
      </c>
      <c r="V38" s="106">
        <f t="shared" si="6"/>
        <v>-0.20172135788155826</v>
      </c>
      <c r="W38" s="108">
        <f t="shared" si="7"/>
        <v>100</v>
      </c>
      <c r="X38" s="80">
        <f t="shared" si="8"/>
        <v>0.22350704001596958</v>
      </c>
      <c r="AT38">
        <v>0.48015874842207185</v>
      </c>
      <c r="AU38">
        <v>0</v>
      </c>
      <c r="AV38">
        <v>1</v>
      </c>
      <c r="AW38" s="80">
        <f t="shared" si="13"/>
        <v>24</v>
      </c>
      <c r="AX38" s="80">
        <f t="shared" si="14"/>
        <v>10</v>
      </c>
      <c r="AY38" s="80">
        <f t="shared" si="10"/>
        <v>0.55555555555555558</v>
      </c>
      <c r="AZ38" s="80">
        <f t="shared" si="11"/>
        <v>0.89583333333333337</v>
      </c>
      <c r="BA38" s="80">
        <f t="shared" si="12"/>
        <v>1.658950617283958E-2</v>
      </c>
    </row>
    <row r="39" spans="1:53" x14ac:dyDescent="0.45">
      <c r="A39">
        <v>60</v>
      </c>
      <c r="B39">
        <v>0.93700000000000006</v>
      </c>
      <c r="C39">
        <v>3</v>
      </c>
      <c r="D39">
        <v>59</v>
      </c>
      <c r="E39">
        <v>15</v>
      </c>
      <c r="F39">
        <v>0</v>
      </c>
      <c r="G39">
        <v>1</v>
      </c>
      <c r="I39">
        <v>51</v>
      </c>
      <c r="J39">
        <v>0.63600000000000001</v>
      </c>
      <c r="K39">
        <v>3</v>
      </c>
      <c r="L39">
        <v>32</v>
      </c>
      <c r="M39">
        <v>10</v>
      </c>
      <c r="N39">
        <v>1</v>
      </c>
      <c r="O39" s="106">
        <v>1</v>
      </c>
      <c r="P39" s="107">
        <v>0</v>
      </c>
      <c r="Q39" s="108">
        <f t="shared" si="1"/>
        <v>1</v>
      </c>
      <c r="R39" s="80">
        <f t="shared" si="2"/>
        <v>1</v>
      </c>
      <c r="S39" s="80">
        <f t="shared" si="3"/>
        <v>0.52083112878825888</v>
      </c>
      <c r="T39" s="106">
        <f t="shared" si="4"/>
        <v>0.52083112878825888</v>
      </c>
      <c r="U39" s="108">
        <f t="shared" si="5"/>
        <v>0.47916887121174112</v>
      </c>
      <c r="V39" s="106">
        <f t="shared" si="6"/>
        <v>-0.65232941877519113</v>
      </c>
      <c r="W39" s="108">
        <f t="shared" si="7"/>
        <v>100</v>
      </c>
      <c r="X39" s="80">
        <f t="shared" si="8"/>
        <v>0.92000812686936129</v>
      </c>
      <c r="AT39">
        <v>0.48037943354350349</v>
      </c>
      <c r="AU39">
        <v>1</v>
      </c>
      <c r="AV39">
        <v>0</v>
      </c>
      <c r="AW39" s="80">
        <f t="shared" si="13"/>
        <v>25</v>
      </c>
      <c r="AX39" s="80">
        <f t="shared" si="14"/>
        <v>10</v>
      </c>
      <c r="AY39" s="80">
        <f t="shared" si="10"/>
        <v>0.53703703703703698</v>
      </c>
      <c r="AZ39" s="80">
        <f t="shared" si="11"/>
        <v>0.89583333333333337</v>
      </c>
      <c r="BA39" s="80">
        <f t="shared" si="12"/>
        <v>0</v>
      </c>
    </row>
    <row r="40" spans="1:53" x14ac:dyDescent="0.45">
      <c r="A40">
        <v>54</v>
      </c>
      <c r="B40">
        <v>4.5999999999999999E-2</v>
      </c>
      <c r="C40">
        <v>0</v>
      </c>
      <c r="D40">
        <v>30</v>
      </c>
      <c r="E40">
        <v>13</v>
      </c>
      <c r="F40">
        <v>0</v>
      </c>
      <c r="G40">
        <v>1</v>
      </c>
      <c r="I40">
        <v>51</v>
      </c>
      <c r="J40">
        <v>0.79900000000000004</v>
      </c>
      <c r="K40">
        <v>6</v>
      </c>
      <c r="L40">
        <v>34</v>
      </c>
      <c r="M40">
        <v>12</v>
      </c>
      <c r="N40">
        <v>0</v>
      </c>
      <c r="O40" s="106">
        <v>1</v>
      </c>
      <c r="P40" s="107">
        <v>0</v>
      </c>
      <c r="Q40" s="108">
        <f t="shared" si="1"/>
        <v>1</v>
      </c>
      <c r="R40" s="80">
        <f t="shared" si="2"/>
        <v>1</v>
      </c>
      <c r="S40" s="80">
        <f t="shared" si="3"/>
        <v>0.94276376134395989</v>
      </c>
      <c r="T40" s="106">
        <f t="shared" si="4"/>
        <v>0.94276376134395989</v>
      </c>
      <c r="U40" s="108">
        <f t="shared" si="5"/>
        <v>5.7236238656040106E-2</v>
      </c>
      <c r="V40" s="106">
        <f t="shared" si="6"/>
        <v>-5.8939545926647442E-2</v>
      </c>
      <c r="W40" s="108">
        <f t="shared" si="7"/>
        <v>100</v>
      </c>
      <c r="X40" s="80">
        <f t="shared" si="8"/>
        <v>6.0711114494310645E-2</v>
      </c>
      <c r="AT40">
        <v>0.4826554401539761</v>
      </c>
      <c r="AU40">
        <v>0</v>
      </c>
      <c r="AV40">
        <v>1</v>
      </c>
      <c r="AW40" s="80">
        <f t="shared" si="13"/>
        <v>25</v>
      </c>
      <c r="AX40" s="80">
        <f t="shared" si="14"/>
        <v>11</v>
      </c>
      <c r="AY40" s="80">
        <f t="shared" si="10"/>
        <v>0.53703703703703698</v>
      </c>
      <c r="AZ40" s="80">
        <f t="shared" si="11"/>
        <v>0.88541666666666663</v>
      </c>
      <c r="BA40" s="80">
        <f t="shared" si="12"/>
        <v>0</v>
      </c>
    </row>
    <row r="41" spans="1:53" x14ac:dyDescent="0.45">
      <c r="A41">
        <v>48</v>
      </c>
      <c r="B41">
        <v>1.7999999999999999E-2</v>
      </c>
      <c r="C41">
        <v>2</v>
      </c>
      <c r="D41">
        <v>28</v>
      </c>
      <c r="E41">
        <v>1</v>
      </c>
      <c r="F41">
        <v>0</v>
      </c>
      <c r="G41">
        <v>0</v>
      </c>
      <c r="I41">
        <v>51</v>
      </c>
      <c r="J41">
        <v>0.93500000000000005</v>
      </c>
      <c r="K41">
        <v>4</v>
      </c>
      <c r="L41">
        <v>36</v>
      </c>
      <c r="M41">
        <v>4</v>
      </c>
      <c r="N41">
        <v>0</v>
      </c>
      <c r="O41" s="106">
        <v>1</v>
      </c>
      <c r="P41" s="107">
        <v>0</v>
      </c>
      <c r="Q41" s="108">
        <f t="shared" si="1"/>
        <v>1</v>
      </c>
      <c r="R41" s="80">
        <f t="shared" si="2"/>
        <v>1</v>
      </c>
      <c r="S41" s="80">
        <f t="shared" si="3"/>
        <v>0.74724950267286383</v>
      </c>
      <c r="T41" s="106">
        <f t="shared" si="4"/>
        <v>0.74724950267286383</v>
      </c>
      <c r="U41" s="108">
        <f t="shared" si="5"/>
        <v>0.25275049732713617</v>
      </c>
      <c r="V41" s="106">
        <f t="shared" si="6"/>
        <v>-0.29135614336148447</v>
      </c>
      <c r="W41" s="108">
        <f t="shared" si="7"/>
        <v>100</v>
      </c>
      <c r="X41" s="80">
        <f t="shared" si="8"/>
        <v>0.3382411047756656</v>
      </c>
      <c r="AT41">
        <v>0.4850238210355638</v>
      </c>
      <c r="AU41">
        <v>0</v>
      </c>
      <c r="AV41">
        <v>1</v>
      </c>
      <c r="AW41" s="80">
        <f t="shared" si="13"/>
        <v>25</v>
      </c>
      <c r="AX41" s="80">
        <f t="shared" si="14"/>
        <v>12</v>
      </c>
      <c r="AY41" s="80">
        <f t="shared" si="10"/>
        <v>0.53703703703703698</v>
      </c>
      <c r="AZ41" s="80">
        <f t="shared" si="11"/>
        <v>0.875</v>
      </c>
      <c r="BA41" s="80">
        <f t="shared" si="12"/>
        <v>1.6203703703703581E-2</v>
      </c>
    </row>
    <row r="42" spans="1:53" x14ac:dyDescent="0.45">
      <c r="A42">
        <v>53</v>
      </c>
      <c r="B42">
        <v>0.84</v>
      </c>
      <c r="C42">
        <v>3</v>
      </c>
      <c r="D42">
        <v>36</v>
      </c>
      <c r="E42">
        <v>9</v>
      </c>
      <c r="F42">
        <v>1</v>
      </c>
      <c r="G42">
        <v>1</v>
      </c>
      <c r="I42">
        <v>51</v>
      </c>
      <c r="J42">
        <v>1</v>
      </c>
      <c r="K42">
        <v>3</v>
      </c>
      <c r="L42">
        <v>34</v>
      </c>
      <c r="M42">
        <v>6</v>
      </c>
      <c r="N42">
        <v>0</v>
      </c>
      <c r="O42" s="106">
        <v>1</v>
      </c>
      <c r="P42" s="107">
        <v>0</v>
      </c>
      <c r="Q42" s="108">
        <f t="shared" si="1"/>
        <v>1</v>
      </c>
      <c r="R42" s="80">
        <f t="shared" si="2"/>
        <v>1</v>
      </c>
      <c r="S42" s="80">
        <f t="shared" si="3"/>
        <v>0.76730246138882818</v>
      </c>
      <c r="T42" s="106">
        <f t="shared" si="4"/>
        <v>0.76730246138882818</v>
      </c>
      <c r="U42" s="108">
        <f t="shared" si="5"/>
        <v>0.23269753861117182</v>
      </c>
      <c r="V42" s="106">
        <f t="shared" si="6"/>
        <v>-0.26487421194646443</v>
      </c>
      <c r="W42" s="108">
        <f t="shared" si="7"/>
        <v>100</v>
      </c>
      <c r="X42" s="80">
        <f t="shared" si="8"/>
        <v>0.30326703004443123</v>
      </c>
      <c r="AT42">
        <v>0.49375897169358951</v>
      </c>
      <c r="AU42">
        <v>1</v>
      </c>
      <c r="AV42">
        <v>0</v>
      </c>
      <c r="AW42" s="80">
        <f t="shared" si="13"/>
        <v>26</v>
      </c>
      <c r="AX42" s="80">
        <f t="shared" si="14"/>
        <v>12</v>
      </c>
      <c r="AY42" s="80">
        <f t="shared" si="10"/>
        <v>0.5185185185185186</v>
      </c>
      <c r="AZ42" s="80">
        <f t="shared" si="11"/>
        <v>0.875</v>
      </c>
      <c r="BA42" s="80">
        <f t="shared" si="12"/>
        <v>1.6203703703703776E-2</v>
      </c>
    </row>
    <row r="43" spans="1:53" x14ac:dyDescent="0.45">
      <c r="A43">
        <v>88</v>
      </c>
      <c r="B43">
        <v>1</v>
      </c>
      <c r="C43">
        <v>2</v>
      </c>
      <c r="D43">
        <v>40</v>
      </c>
      <c r="E43">
        <v>8</v>
      </c>
      <c r="F43">
        <v>0</v>
      </c>
      <c r="G43">
        <v>1</v>
      </c>
      <c r="I43">
        <v>51</v>
      </c>
      <c r="J43">
        <v>1.083</v>
      </c>
      <c r="K43">
        <v>2</v>
      </c>
      <c r="L43">
        <v>53</v>
      </c>
      <c r="M43">
        <v>7</v>
      </c>
      <c r="N43">
        <v>0</v>
      </c>
      <c r="O43" s="106">
        <v>0</v>
      </c>
      <c r="P43" s="107">
        <v>1</v>
      </c>
      <c r="Q43" s="108">
        <f t="shared" si="1"/>
        <v>1</v>
      </c>
      <c r="R43" s="80">
        <f t="shared" si="2"/>
        <v>0</v>
      </c>
      <c r="S43" s="80">
        <f t="shared" si="3"/>
        <v>0.30567290274540787</v>
      </c>
      <c r="T43" s="106">
        <f t="shared" si="4"/>
        <v>0.30567290274540787</v>
      </c>
      <c r="U43" s="108">
        <f t="shared" si="5"/>
        <v>0.69432709725459207</v>
      </c>
      <c r="V43" s="106">
        <f t="shared" si="6"/>
        <v>-0.36481210782001755</v>
      </c>
      <c r="W43" s="108">
        <f t="shared" si="7"/>
        <v>100</v>
      </c>
      <c r="X43" s="80">
        <f t="shared" si="8"/>
        <v>0.4402433722579106</v>
      </c>
      <c r="AT43">
        <v>0.50568252333606434</v>
      </c>
      <c r="AU43">
        <v>1</v>
      </c>
      <c r="AV43">
        <v>0</v>
      </c>
      <c r="AW43" s="80">
        <f t="shared" si="13"/>
        <v>27</v>
      </c>
      <c r="AX43" s="80">
        <f t="shared" si="14"/>
        <v>12</v>
      </c>
      <c r="AY43" s="80">
        <f t="shared" si="10"/>
        <v>0.5</v>
      </c>
      <c r="AZ43" s="80">
        <f t="shared" si="11"/>
        <v>0.875</v>
      </c>
      <c r="BA43" s="80">
        <f t="shared" si="12"/>
        <v>0</v>
      </c>
    </row>
    <row r="44" spans="1:53" x14ac:dyDescent="0.45">
      <c r="A44">
        <v>59</v>
      </c>
      <c r="B44">
        <v>1.159</v>
      </c>
      <c r="C44">
        <v>1</v>
      </c>
      <c r="D44">
        <v>43</v>
      </c>
      <c r="E44">
        <v>15</v>
      </c>
      <c r="F44">
        <v>0</v>
      </c>
      <c r="G44">
        <v>1</v>
      </c>
      <c r="I44">
        <v>51</v>
      </c>
      <c r="J44">
        <v>1.0840000000000001</v>
      </c>
      <c r="K44">
        <v>2</v>
      </c>
      <c r="L44">
        <v>53</v>
      </c>
      <c r="M44">
        <v>9</v>
      </c>
      <c r="N44">
        <v>0</v>
      </c>
      <c r="O44" s="106">
        <v>0</v>
      </c>
      <c r="P44" s="107">
        <v>1</v>
      </c>
      <c r="Q44" s="108">
        <f t="shared" si="1"/>
        <v>1</v>
      </c>
      <c r="R44" s="80">
        <f t="shared" si="2"/>
        <v>0</v>
      </c>
      <c r="S44" s="80">
        <f t="shared" si="3"/>
        <v>0.35600965977154875</v>
      </c>
      <c r="T44" s="106">
        <f t="shared" si="4"/>
        <v>0.35600965977154875</v>
      </c>
      <c r="U44" s="108">
        <f t="shared" si="5"/>
        <v>0.64399034022845125</v>
      </c>
      <c r="V44" s="106">
        <f t="shared" si="6"/>
        <v>-0.44007155263554126</v>
      </c>
      <c r="W44" s="108">
        <f t="shared" si="7"/>
        <v>100</v>
      </c>
      <c r="X44" s="80">
        <f t="shared" si="8"/>
        <v>0.55281832277989862</v>
      </c>
      <c r="AT44">
        <v>0.50958524341480904</v>
      </c>
      <c r="AU44">
        <v>0</v>
      </c>
      <c r="AV44">
        <v>1</v>
      </c>
      <c r="AW44" s="80">
        <f t="shared" si="13"/>
        <v>27</v>
      </c>
      <c r="AX44" s="80">
        <f t="shared" si="14"/>
        <v>13</v>
      </c>
      <c r="AY44" s="80">
        <f t="shared" si="10"/>
        <v>0.5</v>
      </c>
      <c r="AZ44" s="80">
        <f t="shared" si="11"/>
        <v>0.86458333333333337</v>
      </c>
      <c r="BA44" s="80">
        <f t="shared" si="12"/>
        <v>0</v>
      </c>
    </row>
    <row r="45" spans="1:53" x14ac:dyDescent="0.45">
      <c r="A45">
        <v>117</v>
      </c>
      <c r="B45">
        <v>0.104</v>
      </c>
      <c r="C45">
        <v>2</v>
      </c>
      <c r="D45">
        <v>52</v>
      </c>
      <c r="E45">
        <v>15</v>
      </c>
      <c r="F45">
        <v>0</v>
      </c>
      <c r="G45">
        <v>1</v>
      </c>
      <c r="I45">
        <v>51</v>
      </c>
      <c r="J45">
        <v>1.155</v>
      </c>
      <c r="K45">
        <v>2</v>
      </c>
      <c r="L45">
        <v>35</v>
      </c>
      <c r="M45">
        <v>1</v>
      </c>
      <c r="N45">
        <v>0</v>
      </c>
      <c r="O45" s="106">
        <v>0</v>
      </c>
      <c r="P45" s="107">
        <v>1</v>
      </c>
      <c r="Q45" s="108">
        <f t="shared" si="1"/>
        <v>1</v>
      </c>
      <c r="R45" s="80">
        <f t="shared" si="2"/>
        <v>0</v>
      </c>
      <c r="S45" s="80">
        <f t="shared" si="3"/>
        <v>0.56852671872932148</v>
      </c>
      <c r="T45" s="106">
        <f t="shared" si="4"/>
        <v>0.56852671872932148</v>
      </c>
      <c r="U45" s="108">
        <f t="shared" si="5"/>
        <v>0.43147328127067852</v>
      </c>
      <c r="V45" s="106">
        <f t="shared" si="6"/>
        <v>-0.84054969095361431</v>
      </c>
      <c r="W45" s="108">
        <f t="shared" si="7"/>
        <v>0</v>
      </c>
      <c r="X45" s="80">
        <f t="shared" si="8"/>
        <v>1.3176406127745011</v>
      </c>
      <c r="AT45">
        <v>0.5108134349769613</v>
      </c>
      <c r="AU45">
        <v>0</v>
      </c>
      <c r="AV45">
        <v>1</v>
      </c>
      <c r="AW45" s="80">
        <f t="shared" si="13"/>
        <v>27</v>
      </c>
      <c r="AX45" s="80">
        <f t="shared" si="14"/>
        <v>14</v>
      </c>
      <c r="AY45" s="80">
        <f t="shared" si="10"/>
        <v>0.5</v>
      </c>
      <c r="AZ45" s="80">
        <f t="shared" si="11"/>
        <v>0.85416666666666663</v>
      </c>
      <c r="BA45" s="80">
        <f t="shared" si="12"/>
        <v>0</v>
      </c>
    </row>
    <row r="46" spans="1:53" x14ac:dyDescent="0.45">
      <c r="A46">
        <v>83</v>
      </c>
      <c r="B46">
        <v>0.93600000000000005</v>
      </c>
      <c r="C46">
        <v>2</v>
      </c>
      <c r="D46">
        <v>45</v>
      </c>
      <c r="E46">
        <v>9</v>
      </c>
      <c r="F46">
        <v>0</v>
      </c>
      <c r="G46">
        <v>1</v>
      </c>
      <c r="I46">
        <v>51</v>
      </c>
      <c r="J46">
        <v>1.464</v>
      </c>
      <c r="K46">
        <v>4</v>
      </c>
      <c r="L46">
        <v>46</v>
      </c>
      <c r="M46">
        <v>6</v>
      </c>
      <c r="N46">
        <v>0</v>
      </c>
      <c r="O46" s="106">
        <v>1</v>
      </c>
      <c r="P46" s="107">
        <v>0</v>
      </c>
      <c r="Q46" s="108">
        <f t="shared" si="1"/>
        <v>1</v>
      </c>
      <c r="R46" s="80">
        <f t="shared" si="2"/>
        <v>1</v>
      </c>
      <c r="S46" s="80">
        <f t="shared" si="3"/>
        <v>0.66454812800689589</v>
      </c>
      <c r="T46" s="106">
        <f t="shared" si="4"/>
        <v>0.66454812800689589</v>
      </c>
      <c r="U46" s="108">
        <f t="shared" si="5"/>
        <v>0.33545187199310411</v>
      </c>
      <c r="V46" s="106">
        <f t="shared" si="6"/>
        <v>-0.40864797605218262</v>
      </c>
      <c r="W46" s="108">
        <f t="shared" si="7"/>
        <v>100</v>
      </c>
      <c r="X46" s="80">
        <f t="shared" si="8"/>
        <v>0.50478190796983657</v>
      </c>
      <c r="AT46">
        <v>0.52083112878825888</v>
      </c>
      <c r="AU46">
        <v>0</v>
      </c>
      <c r="AV46">
        <v>1</v>
      </c>
      <c r="AW46" s="80">
        <f t="shared" si="13"/>
        <v>27</v>
      </c>
      <c r="AX46" s="80">
        <f t="shared" si="14"/>
        <v>15</v>
      </c>
      <c r="AY46" s="80">
        <f t="shared" si="10"/>
        <v>0.5</v>
      </c>
      <c r="AZ46" s="80">
        <f t="shared" si="11"/>
        <v>0.84375</v>
      </c>
      <c r="BA46" s="80">
        <f t="shared" si="12"/>
        <v>0</v>
      </c>
    </row>
    <row r="47" spans="1:53" x14ac:dyDescent="0.45">
      <c r="A47">
        <v>91</v>
      </c>
      <c r="B47">
        <v>1.968</v>
      </c>
      <c r="C47">
        <v>1</v>
      </c>
      <c r="D47">
        <v>33</v>
      </c>
      <c r="E47">
        <v>5</v>
      </c>
      <c r="F47">
        <v>0</v>
      </c>
      <c r="G47">
        <v>1</v>
      </c>
      <c r="I47">
        <v>53</v>
      </c>
      <c r="J47">
        <v>0.56799999999999995</v>
      </c>
      <c r="K47">
        <v>3</v>
      </c>
      <c r="L47">
        <v>44</v>
      </c>
      <c r="M47">
        <v>8</v>
      </c>
      <c r="N47">
        <v>0</v>
      </c>
      <c r="O47" s="106">
        <v>0</v>
      </c>
      <c r="P47" s="107">
        <v>1</v>
      </c>
      <c r="Q47" s="108">
        <f t="shared" si="1"/>
        <v>1</v>
      </c>
      <c r="R47" s="80">
        <f t="shared" si="2"/>
        <v>0</v>
      </c>
      <c r="S47" s="80">
        <f t="shared" si="3"/>
        <v>0.56406655424597596</v>
      </c>
      <c r="T47" s="106">
        <f t="shared" si="4"/>
        <v>0.56406655424597596</v>
      </c>
      <c r="U47" s="108">
        <f t="shared" si="5"/>
        <v>0.43593344575402404</v>
      </c>
      <c r="V47" s="106">
        <f t="shared" si="6"/>
        <v>-0.83026569463805155</v>
      </c>
      <c r="W47" s="108">
        <f t="shared" si="7"/>
        <v>0</v>
      </c>
      <c r="X47" s="80">
        <f t="shared" si="8"/>
        <v>1.2939281437108434</v>
      </c>
      <c r="AT47">
        <v>0.52452650393110645</v>
      </c>
      <c r="AU47">
        <v>0</v>
      </c>
      <c r="AV47">
        <v>1</v>
      </c>
      <c r="AW47" s="80">
        <f t="shared" si="13"/>
        <v>27</v>
      </c>
      <c r="AX47" s="80">
        <f t="shared" si="14"/>
        <v>16</v>
      </c>
      <c r="AY47" s="80">
        <f t="shared" si="10"/>
        <v>0.5</v>
      </c>
      <c r="AZ47" s="80">
        <f t="shared" si="11"/>
        <v>0.83333333333333337</v>
      </c>
      <c r="BA47" s="80">
        <f t="shared" si="12"/>
        <v>0</v>
      </c>
    </row>
    <row r="48" spans="1:53" x14ac:dyDescent="0.45">
      <c r="A48">
        <v>56</v>
      </c>
      <c r="B48">
        <v>2.536</v>
      </c>
      <c r="C48">
        <v>1</v>
      </c>
      <c r="D48">
        <v>36</v>
      </c>
      <c r="E48">
        <v>8</v>
      </c>
      <c r="F48">
        <v>0</v>
      </c>
      <c r="G48">
        <v>1</v>
      </c>
      <c r="I48">
        <v>53</v>
      </c>
      <c r="J48">
        <v>0.84</v>
      </c>
      <c r="K48">
        <v>3</v>
      </c>
      <c r="L48">
        <v>36</v>
      </c>
      <c r="M48">
        <v>9</v>
      </c>
      <c r="N48">
        <v>1</v>
      </c>
      <c r="O48" s="106">
        <v>1</v>
      </c>
      <c r="P48" s="107">
        <v>0</v>
      </c>
      <c r="Q48" s="108">
        <f t="shared" si="1"/>
        <v>1</v>
      </c>
      <c r="R48" s="80">
        <f t="shared" si="2"/>
        <v>1</v>
      </c>
      <c r="S48" s="80">
        <f t="shared" si="3"/>
        <v>0.44696602604549118</v>
      </c>
      <c r="T48" s="106">
        <f t="shared" si="4"/>
        <v>0.44696602604549118</v>
      </c>
      <c r="U48" s="108">
        <f t="shared" si="5"/>
        <v>0.55303397395450882</v>
      </c>
      <c r="V48" s="106">
        <f t="shared" si="6"/>
        <v>-0.80527269162954984</v>
      </c>
      <c r="W48" s="108">
        <f t="shared" si="7"/>
        <v>0</v>
      </c>
      <c r="X48" s="80">
        <f t="shared" si="8"/>
        <v>1.2373065104018046</v>
      </c>
      <c r="AT48">
        <v>0.52488212309036864</v>
      </c>
      <c r="AU48">
        <v>0</v>
      </c>
      <c r="AV48">
        <v>1</v>
      </c>
      <c r="AW48" s="80">
        <f t="shared" si="13"/>
        <v>27</v>
      </c>
      <c r="AX48" s="80">
        <f t="shared" si="14"/>
        <v>17</v>
      </c>
      <c r="AY48" s="80">
        <f t="shared" si="10"/>
        <v>0.5</v>
      </c>
      <c r="AZ48" s="80">
        <f t="shared" si="11"/>
        <v>0.82291666666666663</v>
      </c>
      <c r="BA48" s="80">
        <f t="shared" si="12"/>
        <v>1.5239197530864173E-2</v>
      </c>
    </row>
    <row r="49" spans="1:53" x14ac:dyDescent="0.45">
      <c r="A49">
        <v>51</v>
      </c>
      <c r="B49">
        <v>0.41699999999999998</v>
      </c>
      <c r="C49">
        <v>3</v>
      </c>
      <c r="D49">
        <v>36</v>
      </c>
      <c r="E49">
        <v>8</v>
      </c>
      <c r="F49">
        <v>1</v>
      </c>
      <c r="G49">
        <v>0</v>
      </c>
      <c r="I49">
        <v>53</v>
      </c>
      <c r="J49">
        <v>1.018</v>
      </c>
      <c r="K49">
        <v>1</v>
      </c>
      <c r="L49">
        <v>36</v>
      </c>
      <c r="M49">
        <v>10</v>
      </c>
      <c r="N49">
        <v>0</v>
      </c>
      <c r="O49" s="106">
        <v>0</v>
      </c>
      <c r="P49" s="107">
        <v>1</v>
      </c>
      <c r="Q49" s="108">
        <f t="shared" si="1"/>
        <v>1</v>
      </c>
      <c r="R49" s="80">
        <f t="shared" si="2"/>
        <v>0</v>
      </c>
      <c r="S49" s="80">
        <f t="shared" si="3"/>
        <v>0.69767774046321962</v>
      </c>
      <c r="T49" s="106">
        <f t="shared" si="4"/>
        <v>0.69767774046321962</v>
      </c>
      <c r="U49" s="108">
        <f t="shared" si="5"/>
        <v>0.30232225953678038</v>
      </c>
      <c r="V49" s="106">
        <f t="shared" si="6"/>
        <v>-1.1962617459784248</v>
      </c>
      <c r="W49" s="108">
        <f t="shared" si="7"/>
        <v>0</v>
      </c>
      <c r="X49" s="80">
        <f t="shared" si="8"/>
        <v>2.3077286519762215</v>
      </c>
      <c r="AT49">
        <v>0.53005977881498889</v>
      </c>
      <c r="AU49">
        <v>1</v>
      </c>
      <c r="AV49">
        <v>0</v>
      </c>
      <c r="AW49" s="80">
        <f t="shared" si="13"/>
        <v>28</v>
      </c>
      <c r="AX49" s="80">
        <f t="shared" si="14"/>
        <v>17</v>
      </c>
      <c r="AY49" s="80">
        <f t="shared" si="10"/>
        <v>0.48148148148148151</v>
      </c>
      <c r="AZ49" s="80">
        <f t="shared" si="11"/>
        <v>0.82291666666666663</v>
      </c>
      <c r="BA49" s="80">
        <f t="shared" si="12"/>
        <v>1.5239197530864265E-2</v>
      </c>
    </row>
    <row r="50" spans="1:53" x14ac:dyDescent="0.45">
      <c r="A50">
        <v>56</v>
      </c>
      <c r="B50">
        <v>3.9E-2</v>
      </c>
      <c r="C50">
        <v>1</v>
      </c>
      <c r="D50">
        <v>43</v>
      </c>
      <c r="E50">
        <v>6</v>
      </c>
      <c r="F50">
        <v>0</v>
      </c>
      <c r="G50">
        <v>0</v>
      </c>
      <c r="I50">
        <v>53</v>
      </c>
      <c r="J50">
        <v>1.2</v>
      </c>
      <c r="K50">
        <v>2</v>
      </c>
      <c r="L50">
        <v>33</v>
      </c>
      <c r="M50">
        <v>8</v>
      </c>
      <c r="N50">
        <v>1</v>
      </c>
      <c r="O50" s="106">
        <v>1</v>
      </c>
      <c r="P50" s="107">
        <v>0</v>
      </c>
      <c r="Q50" s="108">
        <f t="shared" si="1"/>
        <v>1</v>
      </c>
      <c r="R50" s="80">
        <f t="shared" si="2"/>
        <v>1</v>
      </c>
      <c r="S50" s="80">
        <f t="shared" si="3"/>
        <v>0.45971059387348362</v>
      </c>
      <c r="T50" s="106">
        <f t="shared" si="4"/>
        <v>0.45971059387348362</v>
      </c>
      <c r="U50" s="108">
        <f t="shared" si="5"/>
        <v>0.54028940612651644</v>
      </c>
      <c r="V50" s="106">
        <f t="shared" si="6"/>
        <v>-0.77715813124627275</v>
      </c>
      <c r="W50" s="108">
        <f t="shared" si="7"/>
        <v>0</v>
      </c>
      <c r="X50" s="80">
        <f t="shared" si="8"/>
        <v>1.1752816083137925</v>
      </c>
      <c r="AT50">
        <v>0.54006981664308695</v>
      </c>
      <c r="AU50">
        <v>1</v>
      </c>
      <c r="AV50">
        <v>0</v>
      </c>
      <c r="AW50" s="80">
        <f t="shared" si="13"/>
        <v>29</v>
      </c>
      <c r="AX50" s="80">
        <f t="shared" si="14"/>
        <v>17</v>
      </c>
      <c r="AY50" s="80">
        <f t="shared" si="10"/>
        <v>0.46296296296296291</v>
      </c>
      <c r="AZ50" s="80">
        <f t="shared" si="11"/>
        <v>0.82291666666666663</v>
      </c>
      <c r="BA50" s="80">
        <f t="shared" si="12"/>
        <v>0</v>
      </c>
    </row>
    <row r="51" spans="1:53" x14ac:dyDescent="0.45">
      <c r="A51">
        <v>51</v>
      </c>
      <c r="B51">
        <v>1.155</v>
      </c>
      <c r="C51">
        <v>2</v>
      </c>
      <c r="D51">
        <v>35</v>
      </c>
      <c r="E51">
        <v>1</v>
      </c>
      <c r="F51">
        <v>0</v>
      </c>
      <c r="G51">
        <v>0</v>
      </c>
      <c r="I51">
        <v>53</v>
      </c>
      <c r="J51">
        <v>1.2949999999999999</v>
      </c>
      <c r="K51">
        <v>1</v>
      </c>
      <c r="L51">
        <v>40</v>
      </c>
      <c r="M51">
        <v>8</v>
      </c>
      <c r="N51">
        <v>1</v>
      </c>
      <c r="O51" s="106">
        <v>1</v>
      </c>
      <c r="P51" s="107">
        <v>0</v>
      </c>
      <c r="Q51" s="108">
        <f t="shared" si="1"/>
        <v>1</v>
      </c>
      <c r="R51" s="80">
        <f t="shared" si="2"/>
        <v>1</v>
      </c>
      <c r="S51" s="80">
        <f t="shared" si="3"/>
        <v>0.24482484612883923</v>
      </c>
      <c r="T51" s="106">
        <f t="shared" si="4"/>
        <v>0.24482484612883923</v>
      </c>
      <c r="U51" s="108">
        <f t="shared" si="5"/>
        <v>0.75517515387116074</v>
      </c>
      <c r="V51" s="106">
        <f t="shared" si="6"/>
        <v>-1.4072122378699552</v>
      </c>
      <c r="W51" s="108">
        <f t="shared" si="7"/>
        <v>0</v>
      </c>
      <c r="X51" s="80">
        <f t="shared" si="8"/>
        <v>3.0845527560293013</v>
      </c>
      <c r="AT51">
        <v>0.5418235940983247</v>
      </c>
      <c r="AU51">
        <v>0</v>
      </c>
      <c r="AV51">
        <v>1</v>
      </c>
      <c r="AW51" s="80">
        <f t="shared" si="13"/>
        <v>29</v>
      </c>
      <c r="AX51" s="80">
        <f t="shared" si="14"/>
        <v>18</v>
      </c>
      <c r="AY51" s="80">
        <f t="shared" si="10"/>
        <v>0.46296296296296291</v>
      </c>
      <c r="AZ51" s="80">
        <f t="shared" si="11"/>
        <v>0.8125</v>
      </c>
      <c r="BA51" s="80">
        <f t="shared" si="12"/>
        <v>1.5046296296296273E-2</v>
      </c>
    </row>
    <row r="52" spans="1:53" x14ac:dyDescent="0.45">
      <c r="A52">
        <v>56</v>
      </c>
      <c r="B52">
        <v>1.9990000000000001</v>
      </c>
      <c r="C52">
        <v>0</v>
      </c>
      <c r="D52">
        <v>49</v>
      </c>
      <c r="E52">
        <v>7</v>
      </c>
      <c r="F52">
        <v>0</v>
      </c>
      <c r="G52">
        <v>0</v>
      </c>
      <c r="I52">
        <v>53</v>
      </c>
      <c r="J52">
        <v>1.3149999999999999</v>
      </c>
      <c r="K52">
        <v>1</v>
      </c>
      <c r="L52">
        <v>35</v>
      </c>
      <c r="M52">
        <v>9</v>
      </c>
      <c r="N52">
        <v>0</v>
      </c>
      <c r="O52" s="106">
        <v>1</v>
      </c>
      <c r="P52" s="107">
        <v>0</v>
      </c>
      <c r="Q52" s="108">
        <f t="shared" si="1"/>
        <v>1</v>
      </c>
      <c r="R52" s="80">
        <f t="shared" si="2"/>
        <v>1</v>
      </c>
      <c r="S52" s="80">
        <f t="shared" si="3"/>
        <v>0.73240952301867901</v>
      </c>
      <c r="T52" s="106">
        <f t="shared" si="4"/>
        <v>0.73240952301867901</v>
      </c>
      <c r="U52" s="108">
        <f t="shared" si="5"/>
        <v>0.26759047698132099</v>
      </c>
      <c r="V52" s="106">
        <f t="shared" si="6"/>
        <v>-0.31141546378313573</v>
      </c>
      <c r="W52" s="108">
        <f t="shared" si="7"/>
        <v>100</v>
      </c>
      <c r="X52" s="80">
        <f t="shared" si="8"/>
        <v>0.36535635948373174</v>
      </c>
      <c r="AT52">
        <v>0.54240005321299645</v>
      </c>
      <c r="AU52">
        <v>1</v>
      </c>
      <c r="AV52">
        <v>0</v>
      </c>
      <c r="AW52" s="80">
        <f t="shared" si="13"/>
        <v>30</v>
      </c>
      <c r="AX52" s="80">
        <f t="shared" si="14"/>
        <v>18</v>
      </c>
      <c r="AY52" s="80">
        <f t="shared" si="10"/>
        <v>0.44444444444444442</v>
      </c>
      <c r="AZ52" s="80">
        <f t="shared" si="11"/>
        <v>0.8125</v>
      </c>
      <c r="BA52" s="80">
        <f t="shared" si="12"/>
        <v>1.5046296296296273E-2</v>
      </c>
    </row>
    <row r="53" spans="1:53" x14ac:dyDescent="0.45">
      <c r="A53">
        <v>53</v>
      </c>
      <c r="B53">
        <v>2.8719999999999999</v>
      </c>
      <c r="C53">
        <v>6</v>
      </c>
      <c r="D53">
        <v>35</v>
      </c>
      <c r="E53">
        <v>4</v>
      </c>
      <c r="F53">
        <v>0</v>
      </c>
      <c r="G53">
        <v>1</v>
      </c>
      <c r="I53">
        <v>53</v>
      </c>
      <c r="J53">
        <v>1.512</v>
      </c>
      <c r="K53">
        <v>2</v>
      </c>
      <c r="L53">
        <v>39</v>
      </c>
      <c r="M53">
        <v>13</v>
      </c>
      <c r="N53">
        <v>0</v>
      </c>
      <c r="O53" s="106">
        <v>1</v>
      </c>
      <c r="P53" s="107">
        <v>0</v>
      </c>
      <c r="Q53" s="108">
        <f t="shared" si="1"/>
        <v>1</v>
      </c>
      <c r="R53" s="80">
        <f t="shared" si="2"/>
        <v>1</v>
      </c>
      <c r="S53" s="80">
        <f t="shared" si="3"/>
        <v>0.82524514591009901</v>
      </c>
      <c r="T53" s="106">
        <f t="shared" si="4"/>
        <v>0.82524514591009901</v>
      </c>
      <c r="U53" s="108">
        <f t="shared" si="5"/>
        <v>0.17475485408990099</v>
      </c>
      <c r="V53" s="106">
        <f t="shared" si="6"/>
        <v>-0.19207479022905499</v>
      </c>
      <c r="W53" s="108">
        <f t="shared" si="7"/>
        <v>100</v>
      </c>
      <c r="X53" s="80">
        <f t="shared" si="8"/>
        <v>0.21176114146927502</v>
      </c>
      <c r="AT53">
        <v>0.54776339880884117</v>
      </c>
      <c r="AU53">
        <v>1</v>
      </c>
      <c r="AV53">
        <v>0</v>
      </c>
      <c r="AW53" s="80">
        <f t="shared" si="13"/>
        <v>31</v>
      </c>
      <c r="AX53" s="80">
        <f t="shared" si="14"/>
        <v>18</v>
      </c>
      <c r="AY53" s="80">
        <f t="shared" si="10"/>
        <v>0.42592592592592593</v>
      </c>
      <c r="AZ53" s="80">
        <f t="shared" si="11"/>
        <v>0.8125</v>
      </c>
      <c r="BA53" s="80">
        <f t="shared" si="12"/>
        <v>0</v>
      </c>
    </row>
    <row r="54" spans="1:53" x14ac:dyDescent="0.45">
      <c r="A54">
        <v>62</v>
      </c>
      <c r="B54">
        <v>0.73399999999999999</v>
      </c>
      <c r="C54">
        <v>3</v>
      </c>
      <c r="D54">
        <v>44</v>
      </c>
      <c r="E54">
        <v>5</v>
      </c>
      <c r="F54">
        <v>0</v>
      </c>
      <c r="G54">
        <v>1</v>
      </c>
      <c r="I54">
        <v>53</v>
      </c>
      <c r="J54">
        <v>2.8719999999999999</v>
      </c>
      <c r="K54">
        <v>6</v>
      </c>
      <c r="L54">
        <v>35</v>
      </c>
      <c r="M54">
        <v>4</v>
      </c>
      <c r="N54">
        <v>0</v>
      </c>
      <c r="O54" s="106">
        <v>1</v>
      </c>
      <c r="P54" s="107">
        <v>0</v>
      </c>
      <c r="Q54" s="108">
        <f t="shared" si="1"/>
        <v>1</v>
      </c>
      <c r="R54" s="80">
        <f t="shared" si="2"/>
        <v>1</v>
      </c>
      <c r="S54" s="80">
        <f t="shared" si="3"/>
        <v>0.96014716646240372</v>
      </c>
      <c r="T54" s="106">
        <f t="shared" si="4"/>
        <v>0.96014716646240372</v>
      </c>
      <c r="U54" s="108">
        <f t="shared" si="5"/>
        <v>3.9852833537596277E-2</v>
      </c>
      <c r="V54" s="106">
        <f t="shared" si="6"/>
        <v>-4.0668707870916664E-2</v>
      </c>
      <c r="W54" s="108">
        <f t="shared" si="7"/>
        <v>100</v>
      </c>
      <c r="X54" s="80">
        <f t="shared" si="8"/>
        <v>4.1507005310895524E-2</v>
      </c>
      <c r="AT54">
        <v>0.55001347801328859</v>
      </c>
      <c r="AU54">
        <v>0</v>
      </c>
      <c r="AV54">
        <v>1</v>
      </c>
      <c r="AW54" s="80">
        <f t="shared" si="13"/>
        <v>31</v>
      </c>
      <c r="AX54" s="80">
        <f t="shared" si="14"/>
        <v>19</v>
      </c>
      <c r="AY54" s="80">
        <f t="shared" si="10"/>
        <v>0.42592592592592593</v>
      </c>
      <c r="AZ54" s="80">
        <f t="shared" si="11"/>
        <v>0.80208333333333337</v>
      </c>
      <c r="BA54" s="80">
        <f t="shared" si="12"/>
        <v>0</v>
      </c>
    </row>
    <row r="55" spans="1:53" x14ac:dyDescent="0.45">
      <c r="A55">
        <v>44</v>
      </c>
      <c r="B55">
        <v>4.5900000000000003E-2</v>
      </c>
      <c r="C55">
        <v>6</v>
      </c>
      <c r="D55">
        <v>29</v>
      </c>
      <c r="E55">
        <v>2</v>
      </c>
      <c r="F55">
        <v>0</v>
      </c>
      <c r="G55">
        <v>1</v>
      </c>
      <c r="I55">
        <v>54</v>
      </c>
      <c r="J55">
        <v>4.5999999999999999E-2</v>
      </c>
      <c r="K55">
        <v>0</v>
      </c>
      <c r="L55">
        <v>30</v>
      </c>
      <c r="M55">
        <v>13</v>
      </c>
      <c r="N55">
        <v>0</v>
      </c>
      <c r="O55" s="106">
        <v>1</v>
      </c>
      <c r="P55" s="107">
        <v>0</v>
      </c>
      <c r="Q55" s="108">
        <f t="shared" si="1"/>
        <v>1</v>
      </c>
      <c r="R55" s="80">
        <f t="shared" si="2"/>
        <v>1</v>
      </c>
      <c r="S55" s="80">
        <f t="shared" si="3"/>
        <v>0.69511171602808375</v>
      </c>
      <c r="T55" s="106">
        <f t="shared" si="4"/>
        <v>0.69511171602808375</v>
      </c>
      <c r="U55" s="108">
        <f t="shared" si="5"/>
        <v>0.30488828397191625</v>
      </c>
      <c r="V55" s="106">
        <f t="shared" si="6"/>
        <v>-0.3636827038485827</v>
      </c>
      <c r="W55" s="108">
        <f t="shared" si="7"/>
        <v>100</v>
      </c>
      <c r="X55" s="80">
        <f t="shared" si="8"/>
        <v>0.4386176738813567</v>
      </c>
      <c r="AT55">
        <v>0.5550232581864607</v>
      </c>
      <c r="AU55">
        <v>0</v>
      </c>
      <c r="AV55">
        <v>1</v>
      </c>
      <c r="AW55" s="80">
        <f t="shared" si="13"/>
        <v>31</v>
      </c>
      <c r="AX55" s="80">
        <f t="shared" si="14"/>
        <v>20</v>
      </c>
      <c r="AY55" s="80">
        <f t="shared" si="10"/>
        <v>0.42592592592592593</v>
      </c>
      <c r="AZ55" s="80">
        <f t="shared" si="11"/>
        <v>0.79166666666666663</v>
      </c>
      <c r="BA55" s="80">
        <f t="shared" si="12"/>
        <v>1.466049382716047E-2</v>
      </c>
    </row>
    <row r="56" spans="1:53" x14ac:dyDescent="0.45">
      <c r="A56">
        <v>41</v>
      </c>
      <c r="B56">
        <v>0.879</v>
      </c>
      <c r="C56">
        <v>2</v>
      </c>
      <c r="D56">
        <v>39</v>
      </c>
      <c r="E56">
        <v>5</v>
      </c>
      <c r="F56">
        <v>0</v>
      </c>
      <c r="G56">
        <v>0</v>
      </c>
      <c r="I56">
        <v>54</v>
      </c>
      <c r="J56">
        <v>0.626</v>
      </c>
      <c r="K56">
        <v>2</v>
      </c>
      <c r="L56">
        <v>38</v>
      </c>
      <c r="M56">
        <v>8</v>
      </c>
      <c r="N56">
        <v>0</v>
      </c>
      <c r="O56" s="106">
        <v>1</v>
      </c>
      <c r="P56" s="107">
        <v>0</v>
      </c>
      <c r="Q56" s="108">
        <f t="shared" si="1"/>
        <v>1</v>
      </c>
      <c r="R56" s="80">
        <f t="shared" si="2"/>
        <v>1</v>
      </c>
      <c r="S56" s="80">
        <f t="shared" si="3"/>
        <v>0.6356896306707478</v>
      </c>
      <c r="T56" s="106">
        <f t="shared" si="4"/>
        <v>0.6356896306707478</v>
      </c>
      <c r="U56" s="108">
        <f t="shared" si="5"/>
        <v>0.3643103693292522</v>
      </c>
      <c r="V56" s="106">
        <f t="shared" si="6"/>
        <v>-0.45304483684380681</v>
      </c>
      <c r="W56" s="108">
        <f t="shared" si="7"/>
        <v>100</v>
      </c>
      <c r="X56" s="80">
        <f t="shared" si="8"/>
        <v>0.57309471753511254</v>
      </c>
      <c r="AT56">
        <v>0.55787192657093765</v>
      </c>
      <c r="AU56">
        <v>1</v>
      </c>
      <c r="AV56">
        <v>0</v>
      </c>
      <c r="AW56" s="80">
        <f t="shared" si="13"/>
        <v>32</v>
      </c>
      <c r="AX56" s="80">
        <f t="shared" si="14"/>
        <v>20</v>
      </c>
      <c r="AY56" s="80">
        <f t="shared" si="10"/>
        <v>0.40740740740740744</v>
      </c>
      <c r="AZ56" s="80">
        <f t="shared" si="11"/>
        <v>0.79166666666666663</v>
      </c>
      <c r="BA56" s="80">
        <f t="shared" si="12"/>
        <v>1.4660493827160559E-2</v>
      </c>
    </row>
    <row r="57" spans="1:53" x14ac:dyDescent="0.45">
      <c r="A57">
        <v>72</v>
      </c>
      <c r="B57">
        <v>1.496</v>
      </c>
      <c r="C57">
        <v>2</v>
      </c>
      <c r="D57">
        <v>36</v>
      </c>
      <c r="E57">
        <v>6</v>
      </c>
      <c r="F57">
        <v>0</v>
      </c>
      <c r="G57">
        <v>1</v>
      </c>
      <c r="I57">
        <v>55</v>
      </c>
      <c r="J57">
        <v>6.5000000000000002E-2</v>
      </c>
      <c r="K57">
        <v>3</v>
      </c>
      <c r="L57">
        <v>42</v>
      </c>
      <c r="M57">
        <v>13</v>
      </c>
      <c r="N57">
        <v>1</v>
      </c>
      <c r="O57" s="106">
        <v>0</v>
      </c>
      <c r="P57" s="107">
        <v>1</v>
      </c>
      <c r="Q57" s="108">
        <f t="shared" si="1"/>
        <v>1</v>
      </c>
      <c r="R57" s="80">
        <f t="shared" si="2"/>
        <v>0</v>
      </c>
      <c r="S57" s="80">
        <f t="shared" si="3"/>
        <v>0.32005929894722956</v>
      </c>
      <c r="T57" s="106">
        <f t="shared" si="4"/>
        <v>0.32005929894722956</v>
      </c>
      <c r="U57" s="108">
        <f t="shared" si="5"/>
        <v>0.67994070105277049</v>
      </c>
      <c r="V57" s="106">
        <f t="shared" si="6"/>
        <v>-0.38574968894866474</v>
      </c>
      <c r="W57" s="108">
        <f t="shared" si="7"/>
        <v>100</v>
      </c>
      <c r="X57" s="80">
        <f t="shared" si="8"/>
        <v>0.47071648814620615</v>
      </c>
      <c r="AT57">
        <v>0.56406655424597596</v>
      </c>
      <c r="AU57">
        <v>1</v>
      </c>
      <c r="AV57">
        <v>0</v>
      </c>
      <c r="AW57" s="80">
        <f t="shared" si="13"/>
        <v>33</v>
      </c>
      <c r="AX57" s="80">
        <f t="shared" si="14"/>
        <v>20</v>
      </c>
      <c r="AY57" s="80">
        <f t="shared" si="10"/>
        <v>0.38888888888888884</v>
      </c>
      <c r="AZ57" s="80">
        <f t="shared" si="11"/>
        <v>0.79166666666666663</v>
      </c>
      <c r="BA57" s="80">
        <f t="shared" si="12"/>
        <v>1.466049382716047E-2</v>
      </c>
    </row>
    <row r="58" spans="1:53" x14ac:dyDescent="0.45">
      <c r="A58">
        <v>55</v>
      </c>
      <c r="B58">
        <v>0.65500000000000003</v>
      </c>
      <c r="C58">
        <v>3</v>
      </c>
      <c r="D58">
        <v>37</v>
      </c>
      <c r="E58">
        <v>9</v>
      </c>
      <c r="F58">
        <v>0</v>
      </c>
      <c r="G58">
        <v>1</v>
      </c>
      <c r="I58">
        <v>55</v>
      </c>
      <c r="J58">
        <v>8.5000000000000006E-2</v>
      </c>
      <c r="K58">
        <v>7</v>
      </c>
      <c r="L58">
        <v>38</v>
      </c>
      <c r="M58">
        <v>4</v>
      </c>
      <c r="N58">
        <v>0</v>
      </c>
      <c r="O58" s="106">
        <v>1</v>
      </c>
      <c r="P58" s="107">
        <v>0</v>
      </c>
      <c r="Q58" s="108">
        <f t="shared" si="1"/>
        <v>1</v>
      </c>
      <c r="R58" s="80">
        <f t="shared" si="2"/>
        <v>1</v>
      </c>
      <c r="S58" s="80">
        <f t="shared" si="3"/>
        <v>0.82551737177178119</v>
      </c>
      <c r="T58" s="106">
        <f t="shared" si="4"/>
        <v>0.82551737177178119</v>
      </c>
      <c r="U58" s="108">
        <f t="shared" si="5"/>
        <v>0.17448262822821881</v>
      </c>
      <c r="V58" s="106">
        <f t="shared" si="6"/>
        <v>-0.19174497190420933</v>
      </c>
      <c r="W58" s="108">
        <f t="shared" si="7"/>
        <v>100</v>
      </c>
      <c r="X58" s="80">
        <f t="shared" si="8"/>
        <v>0.21136154634000298</v>
      </c>
      <c r="AT58">
        <v>0.56826931119108803</v>
      </c>
      <c r="AU58">
        <v>1</v>
      </c>
      <c r="AV58">
        <v>0</v>
      </c>
      <c r="AW58" s="80">
        <f t="shared" si="13"/>
        <v>34</v>
      </c>
      <c r="AX58" s="80">
        <f t="shared" si="14"/>
        <v>20</v>
      </c>
      <c r="AY58" s="80">
        <f t="shared" si="10"/>
        <v>0.37037037037037035</v>
      </c>
      <c r="AZ58" s="80">
        <f t="shared" si="11"/>
        <v>0.79166666666666663</v>
      </c>
      <c r="BA58" s="80">
        <f t="shared" si="12"/>
        <v>1.466049382716047E-2</v>
      </c>
    </row>
    <row r="59" spans="1:53" x14ac:dyDescent="0.45">
      <c r="A59">
        <v>48</v>
      </c>
      <c r="B59">
        <v>1.6439999999999999</v>
      </c>
      <c r="C59">
        <v>3</v>
      </c>
      <c r="D59">
        <v>34</v>
      </c>
      <c r="E59">
        <v>19</v>
      </c>
      <c r="F59">
        <v>1</v>
      </c>
      <c r="G59">
        <v>0</v>
      </c>
      <c r="I59">
        <v>55</v>
      </c>
      <c r="J59">
        <v>0.65500000000000003</v>
      </c>
      <c r="K59">
        <v>3</v>
      </c>
      <c r="L59">
        <v>37</v>
      </c>
      <c r="M59">
        <v>9</v>
      </c>
      <c r="N59">
        <v>0</v>
      </c>
      <c r="O59" s="106">
        <v>1</v>
      </c>
      <c r="P59" s="107">
        <v>0</v>
      </c>
      <c r="Q59" s="108">
        <f t="shared" si="1"/>
        <v>1</v>
      </c>
      <c r="R59" s="80">
        <f t="shared" si="2"/>
        <v>1</v>
      </c>
      <c r="S59" s="80">
        <f t="shared" si="3"/>
        <v>0.76365088485102073</v>
      </c>
      <c r="T59" s="106">
        <f t="shared" si="4"/>
        <v>0.76365088485102073</v>
      </c>
      <c r="U59" s="108">
        <f t="shared" si="5"/>
        <v>0.23634911514897927</v>
      </c>
      <c r="V59" s="106">
        <f t="shared" si="6"/>
        <v>-0.26964455125356546</v>
      </c>
      <c r="W59" s="108">
        <f t="shared" si="7"/>
        <v>100</v>
      </c>
      <c r="X59" s="80">
        <f t="shared" si="8"/>
        <v>0.30949890825450715</v>
      </c>
      <c r="AT59">
        <v>0.56852671872932148</v>
      </c>
      <c r="AU59">
        <v>1</v>
      </c>
      <c r="AV59">
        <v>0</v>
      </c>
      <c r="AW59" s="80">
        <f t="shared" si="13"/>
        <v>35</v>
      </c>
      <c r="AX59" s="80">
        <f t="shared" si="14"/>
        <v>20</v>
      </c>
      <c r="AY59" s="80">
        <f t="shared" si="10"/>
        <v>0.35185185185185186</v>
      </c>
      <c r="AZ59" s="80">
        <f t="shared" si="11"/>
        <v>0.79166666666666663</v>
      </c>
      <c r="BA59" s="80">
        <f t="shared" si="12"/>
        <v>0</v>
      </c>
    </row>
    <row r="60" spans="1:53" x14ac:dyDescent="0.45">
      <c r="A60">
        <v>76</v>
      </c>
      <c r="B60">
        <v>0.81899999999999995</v>
      </c>
      <c r="C60">
        <v>4</v>
      </c>
      <c r="D60">
        <v>52</v>
      </c>
      <c r="E60">
        <v>18</v>
      </c>
      <c r="F60">
        <v>1</v>
      </c>
      <c r="G60">
        <v>0</v>
      </c>
      <c r="I60">
        <v>55</v>
      </c>
      <c r="J60">
        <v>0.73899999999999999</v>
      </c>
      <c r="K60">
        <v>3</v>
      </c>
      <c r="L60">
        <v>43</v>
      </c>
      <c r="M60">
        <v>11</v>
      </c>
      <c r="N60">
        <v>0</v>
      </c>
      <c r="O60" s="106">
        <v>1</v>
      </c>
      <c r="P60" s="107">
        <v>0</v>
      </c>
      <c r="Q60" s="108">
        <f t="shared" si="1"/>
        <v>1</v>
      </c>
      <c r="R60" s="80">
        <f t="shared" si="2"/>
        <v>1</v>
      </c>
      <c r="S60" s="80">
        <f t="shared" si="3"/>
        <v>0.70593396228766903</v>
      </c>
      <c r="T60" s="106">
        <f t="shared" si="4"/>
        <v>0.70593396228766903</v>
      </c>
      <c r="U60" s="108">
        <f t="shared" si="5"/>
        <v>0.29406603771233097</v>
      </c>
      <c r="V60" s="106">
        <f t="shared" si="6"/>
        <v>-0.34823358369999402</v>
      </c>
      <c r="W60" s="108">
        <f t="shared" si="7"/>
        <v>100</v>
      </c>
      <c r="X60" s="80">
        <f t="shared" si="8"/>
        <v>0.4165630971477452</v>
      </c>
      <c r="AT60">
        <v>0.57021021372479241</v>
      </c>
      <c r="AU60">
        <v>0</v>
      </c>
      <c r="AV60">
        <v>1</v>
      </c>
      <c r="AW60" s="80">
        <f t="shared" si="13"/>
        <v>35</v>
      </c>
      <c r="AX60" s="80">
        <f t="shared" si="14"/>
        <v>21</v>
      </c>
      <c r="AY60" s="80">
        <f t="shared" si="10"/>
        <v>0.35185185185185186</v>
      </c>
      <c r="AZ60" s="80">
        <f t="shared" si="11"/>
        <v>0.78125</v>
      </c>
      <c r="BA60" s="80">
        <f t="shared" si="12"/>
        <v>0</v>
      </c>
    </row>
    <row r="61" spans="1:53" x14ac:dyDescent="0.45">
      <c r="A61">
        <v>58</v>
      </c>
      <c r="B61">
        <v>1.623</v>
      </c>
      <c r="C61">
        <v>1</v>
      </c>
      <c r="D61">
        <v>45</v>
      </c>
      <c r="E61">
        <v>10</v>
      </c>
      <c r="F61">
        <v>1</v>
      </c>
      <c r="G61">
        <v>0</v>
      </c>
      <c r="I61">
        <v>55</v>
      </c>
      <c r="J61">
        <v>1.1679999999999999</v>
      </c>
      <c r="K61">
        <v>3</v>
      </c>
      <c r="L61">
        <v>52</v>
      </c>
      <c r="M61">
        <v>10</v>
      </c>
      <c r="N61">
        <v>0</v>
      </c>
      <c r="O61" s="106">
        <v>1</v>
      </c>
      <c r="P61" s="107">
        <v>0</v>
      </c>
      <c r="Q61" s="108">
        <f t="shared" si="1"/>
        <v>1</v>
      </c>
      <c r="R61" s="80">
        <f t="shared" si="2"/>
        <v>1</v>
      </c>
      <c r="S61" s="80">
        <f t="shared" si="3"/>
        <v>0.5418235940983247</v>
      </c>
      <c r="T61" s="106">
        <f t="shared" si="4"/>
        <v>0.5418235940983247</v>
      </c>
      <c r="U61" s="108">
        <f t="shared" si="5"/>
        <v>0.4581764059016753</v>
      </c>
      <c r="V61" s="106">
        <f t="shared" si="6"/>
        <v>-0.61281480266335675</v>
      </c>
      <c r="W61" s="108">
        <f t="shared" si="7"/>
        <v>100</v>
      </c>
      <c r="X61" s="80">
        <f t="shared" si="8"/>
        <v>0.84561914780427605</v>
      </c>
      <c r="AT61">
        <v>0.57169123427292368</v>
      </c>
      <c r="AU61">
        <v>0</v>
      </c>
      <c r="AV61">
        <v>1</v>
      </c>
      <c r="AW61" s="80">
        <f t="shared" si="13"/>
        <v>35</v>
      </c>
      <c r="AX61" s="80">
        <f t="shared" si="14"/>
        <v>22</v>
      </c>
      <c r="AY61" s="80">
        <f t="shared" si="10"/>
        <v>0.35185185185185186</v>
      </c>
      <c r="AZ61" s="80">
        <f t="shared" si="11"/>
        <v>0.77083333333333337</v>
      </c>
      <c r="BA61" s="80">
        <f t="shared" si="12"/>
        <v>0</v>
      </c>
    </row>
    <row r="62" spans="1:53" x14ac:dyDescent="0.45">
      <c r="A62">
        <v>51</v>
      </c>
      <c r="B62">
        <v>1.0840000000000001</v>
      </c>
      <c r="C62">
        <v>2</v>
      </c>
      <c r="D62">
        <v>53</v>
      </c>
      <c r="E62">
        <v>9</v>
      </c>
      <c r="F62">
        <v>0</v>
      </c>
      <c r="G62">
        <v>0</v>
      </c>
      <c r="I62">
        <v>55</v>
      </c>
      <c r="J62">
        <v>1.3839999999999999</v>
      </c>
      <c r="K62">
        <v>2</v>
      </c>
      <c r="L62">
        <v>27</v>
      </c>
      <c r="M62">
        <v>10</v>
      </c>
      <c r="N62">
        <v>1</v>
      </c>
      <c r="O62" s="106">
        <v>1</v>
      </c>
      <c r="P62" s="107">
        <v>0</v>
      </c>
      <c r="Q62" s="108">
        <f t="shared" si="1"/>
        <v>1</v>
      </c>
      <c r="R62" s="80">
        <f t="shared" si="2"/>
        <v>1</v>
      </c>
      <c r="S62" s="80">
        <f t="shared" si="3"/>
        <v>0.69684243068734153</v>
      </c>
      <c r="T62" s="106">
        <f t="shared" si="4"/>
        <v>0.69684243068734153</v>
      </c>
      <c r="U62" s="108">
        <f t="shared" si="5"/>
        <v>0.30315756931265847</v>
      </c>
      <c r="V62" s="106">
        <f t="shared" si="6"/>
        <v>-0.36119596165923651</v>
      </c>
      <c r="W62" s="108">
        <f t="shared" si="7"/>
        <v>100</v>
      </c>
      <c r="X62" s="80">
        <f t="shared" si="8"/>
        <v>0.43504464705691676</v>
      </c>
      <c r="AT62">
        <v>0.57810364401084313</v>
      </c>
      <c r="AU62">
        <v>0</v>
      </c>
      <c r="AV62">
        <v>1</v>
      </c>
      <c r="AW62" s="80">
        <f t="shared" si="13"/>
        <v>35</v>
      </c>
      <c r="AX62" s="80">
        <f t="shared" si="14"/>
        <v>23</v>
      </c>
      <c r="AY62" s="80">
        <f t="shared" si="10"/>
        <v>0.35185185185185186</v>
      </c>
      <c r="AZ62" s="80">
        <f t="shared" si="11"/>
        <v>0.76041666666666663</v>
      </c>
      <c r="BA62" s="80">
        <f t="shared" si="12"/>
        <v>0</v>
      </c>
    </row>
    <row r="63" spans="1:53" x14ac:dyDescent="0.45">
      <c r="A63">
        <v>67</v>
      </c>
      <c r="B63">
        <v>1.4610000000000001</v>
      </c>
      <c r="C63">
        <v>4</v>
      </c>
      <c r="D63">
        <v>44</v>
      </c>
      <c r="E63">
        <v>10</v>
      </c>
      <c r="F63">
        <v>0</v>
      </c>
      <c r="G63">
        <v>0</v>
      </c>
      <c r="I63">
        <v>56</v>
      </c>
      <c r="J63">
        <v>3.9E-2</v>
      </c>
      <c r="K63">
        <v>1</v>
      </c>
      <c r="L63">
        <v>43</v>
      </c>
      <c r="M63">
        <v>6</v>
      </c>
      <c r="N63">
        <v>0</v>
      </c>
      <c r="O63" s="106">
        <v>0</v>
      </c>
      <c r="P63" s="107">
        <v>1</v>
      </c>
      <c r="Q63" s="108">
        <f t="shared" si="1"/>
        <v>1</v>
      </c>
      <c r="R63" s="80">
        <f t="shared" si="2"/>
        <v>0</v>
      </c>
      <c r="S63" s="80">
        <f t="shared" si="3"/>
        <v>0.30973155849716194</v>
      </c>
      <c r="T63" s="106">
        <f t="shared" si="4"/>
        <v>0.30973155849716194</v>
      </c>
      <c r="U63" s="108">
        <f t="shared" si="5"/>
        <v>0.69026844150283806</v>
      </c>
      <c r="V63" s="106">
        <f t="shared" si="6"/>
        <v>-0.37067471139318381</v>
      </c>
      <c r="W63" s="108">
        <f t="shared" si="7"/>
        <v>100</v>
      </c>
      <c r="X63" s="80">
        <f t="shared" si="8"/>
        <v>0.448711747306339</v>
      </c>
      <c r="AT63">
        <v>0.58677734928468195</v>
      </c>
      <c r="AU63">
        <v>0</v>
      </c>
      <c r="AV63">
        <v>1</v>
      </c>
      <c r="AW63" s="80">
        <f t="shared" si="13"/>
        <v>35</v>
      </c>
      <c r="AX63" s="80">
        <f t="shared" si="14"/>
        <v>24</v>
      </c>
      <c r="AY63" s="80">
        <f t="shared" si="10"/>
        <v>0.35185185185185186</v>
      </c>
      <c r="AZ63" s="80">
        <f t="shared" si="11"/>
        <v>0.75</v>
      </c>
      <c r="BA63" s="80">
        <f t="shared" si="12"/>
        <v>0</v>
      </c>
    </row>
    <row r="64" spans="1:53" x14ac:dyDescent="0.45">
      <c r="A64">
        <v>50</v>
      </c>
      <c r="B64">
        <v>0.53200000000000003</v>
      </c>
      <c r="C64">
        <v>2</v>
      </c>
      <c r="D64">
        <v>46</v>
      </c>
      <c r="E64">
        <v>3</v>
      </c>
      <c r="F64">
        <v>0</v>
      </c>
      <c r="G64">
        <v>0</v>
      </c>
      <c r="I64">
        <v>56</v>
      </c>
      <c r="J64">
        <v>0.123</v>
      </c>
      <c r="K64">
        <v>3</v>
      </c>
      <c r="L64">
        <v>45</v>
      </c>
      <c r="M64">
        <v>6</v>
      </c>
      <c r="N64">
        <v>0</v>
      </c>
      <c r="O64" s="106">
        <v>0</v>
      </c>
      <c r="P64" s="107">
        <v>1</v>
      </c>
      <c r="Q64" s="108">
        <f t="shared" si="1"/>
        <v>1</v>
      </c>
      <c r="R64" s="80">
        <f t="shared" si="2"/>
        <v>0</v>
      </c>
      <c r="S64" s="80">
        <f t="shared" si="3"/>
        <v>0.44085879082175661</v>
      </c>
      <c r="T64" s="106">
        <f t="shared" si="4"/>
        <v>0.44085879082175661</v>
      </c>
      <c r="U64" s="108">
        <f t="shared" si="5"/>
        <v>0.55914120917824339</v>
      </c>
      <c r="V64" s="106">
        <f t="shared" si="6"/>
        <v>-0.58135322739090656</v>
      </c>
      <c r="W64" s="108">
        <f t="shared" si="7"/>
        <v>100</v>
      </c>
      <c r="X64" s="80">
        <f t="shared" si="8"/>
        <v>0.78845698293222988</v>
      </c>
      <c r="AT64">
        <v>0.59306088344000985</v>
      </c>
      <c r="AU64">
        <v>0</v>
      </c>
      <c r="AV64">
        <v>1</v>
      </c>
      <c r="AW64" s="80">
        <f t="shared" si="13"/>
        <v>35</v>
      </c>
      <c r="AX64" s="80">
        <f t="shared" si="14"/>
        <v>25</v>
      </c>
      <c r="AY64" s="80">
        <f t="shared" si="10"/>
        <v>0.35185185185185186</v>
      </c>
      <c r="AZ64" s="80">
        <f t="shared" si="11"/>
        <v>0.73958333333333326</v>
      </c>
      <c r="BA64" s="80">
        <f t="shared" si="12"/>
        <v>1.3695987654320965E-2</v>
      </c>
    </row>
    <row r="65" spans="1:53" x14ac:dyDescent="0.45">
      <c r="A65">
        <v>58</v>
      </c>
      <c r="B65">
        <v>1.3360000000000001</v>
      </c>
      <c r="C65">
        <v>2</v>
      </c>
      <c r="D65">
        <v>38</v>
      </c>
      <c r="E65">
        <v>9</v>
      </c>
      <c r="F65">
        <v>1</v>
      </c>
      <c r="G65">
        <v>0</v>
      </c>
      <c r="I65">
        <v>56</v>
      </c>
      <c r="J65">
        <v>0.29199999999999998</v>
      </c>
      <c r="K65">
        <v>3</v>
      </c>
      <c r="L65">
        <v>34</v>
      </c>
      <c r="M65">
        <v>9</v>
      </c>
      <c r="N65">
        <v>0</v>
      </c>
      <c r="O65" s="106">
        <v>1</v>
      </c>
      <c r="P65" s="107">
        <v>0</v>
      </c>
      <c r="Q65" s="108">
        <f t="shared" si="1"/>
        <v>1</v>
      </c>
      <c r="R65" s="80">
        <f t="shared" si="2"/>
        <v>1</v>
      </c>
      <c r="S65" s="80">
        <f t="shared" si="3"/>
        <v>0.78044462533418235</v>
      </c>
      <c r="T65" s="106">
        <f t="shared" si="4"/>
        <v>0.78044462533418235</v>
      </c>
      <c r="U65" s="108">
        <f t="shared" si="5"/>
        <v>0.21955537466581765</v>
      </c>
      <c r="V65" s="106">
        <f t="shared" si="6"/>
        <v>-0.24789148922557747</v>
      </c>
      <c r="W65" s="108">
        <f t="shared" si="7"/>
        <v>100</v>
      </c>
      <c r="X65" s="80">
        <f t="shared" si="8"/>
        <v>0.28132088752844597</v>
      </c>
      <c r="AT65">
        <v>0.60997115054148687</v>
      </c>
      <c r="AU65">
        <v>1</v>
      </c>
      <c r="AV65">
        <v>0</v>
      </c>
      <c r="AW65" s="80">
        <f t="shared" si="13"/>
        <v>36</v>
      </c>
      <c r="AX65" s="80">
        <f t="shared" si="14"/>
        <v>25</v>
      </c>
      <c r="AY65" s="80">
        <f t="shared" si="10"/>
        <v>0.33333333333333337</v>
      </c>
      <c r="AZ65" s="80">
        <f t="shared" si="11"/>
        <v>0.73958333333333326</v>
      </c>
      <c r="BA65" s="80">
        <f t="shared" si="12"/>
        <v>0</v>
      </c>
    </row>
    <row r="66" spans="1:53" x14ac:dyDescent="0.45">
      <c r="A66">
        <v>89</v>
      </c>
      <c r="B66">
        <v>1.018</v>
      </c>
      <c r="C66">
        <v>0</v>
      </c>
      <c r="D66">
        <v>36</v>
      </c>
      <c r="E66">
        <v>12</v>
      </c>
      <c r="F66">
        <v>1</v>
      </c>
      <c r="G66">
        <v>1</v>
      </c>
      <c r="I66">
        <v>56</v>
      </c>
      <c r="J66">
        <v>0.496</v>
      </c>
      <c r="K66">
        <v>3</v>
      </c>
      <c r="L66">
        <v>54</v>
      </c>
      <c r="M66">
        <v>8</v>
      </c>
      <c r="N66">
        <v>0</v>
      </c>
      <c r="O66" s="106">
        <v>0</v>
      </c>
      <c r="P66" s="107">
        <v>1</v>
      </c>
      <c r="Q66" s="108">
        <f t="shared" si="1"/>
        <v>1</v>
      </c>
      <c r="R66" s="80">
        <f t="shared" si="2"/>
        <v>0</v>
      </c>
      <c r="S66" s="80">
        <f t="shared" si="3"/>
        <v>0.34512431689117434</v>
      </c>
      <c r="T66" s="106">
        <f t="shared" si="4"/>
        <v>0.34512431689117434</v>
      </c>
      <c r="U66" s="108">
        <f t="shared" si="5"/>
        <v>0.6548756831088256</v>
      </c>
      <c r="V66" s="106">
        <f t="shared" si="6"/>
        <v>-0.42330985814099231</v>
      </c>
      <c r="W66" s="108">
        <f t="shared" si="7"/>
        <v>100</v>
      </c>
      <c r="X66" s="80">
        <f t="shared" si="8"/>
        <v>0.52700737833599243</v>
      </c>
      <c r="AT66">
        <v>0.62113803244871624</v>
      </c>
      <c r="AU66">
        <v>0</v>
      </c>
      <c r="AV66">
        <v>1</v>
      </c>
      <c r="AW66" s="80">
        <f t="shared" si="13"/>
        <v>36</v>
      </c>
      <c r="AX66" s="80">
        <f t="shared" si="14"/>
        <v>26</v>
      </c>
      <c r="AY66" s="80">
        <f t="shared" si="10"/>
        <v>0.33333333333333337</v>
      </c>
      <c r="AZ66" s="80">
        <f t="shared" si="11"/>
        <v>0.72916666666666674</v>
      </c>
      <c r="BA66" s="80">
        <f t="shared" si="12"/>
        <v>0</v>
      </c>
    </row>
    <row r="67" spans="1:53" x14ac:dyDescent="0.45">
      <c r="A67">
        <v>76</v>
      </c>
      <c r="B67">
        <v>4.2999999999999997E-2</v>
      </c>
      <c r="C67">
        <v>2</v>
      </c>
      <c r="D67">
        <v>42</v>
      </c>
      <c r="E67">
        <v>3</v>
      </c>
      <c r="F67">
        <v>0</v>
      </c>
      <c r="G67">
        <v>1</v>
      </c>
      <c r="I67">
        <v>56</v>
      </c>
      <c r="J67">
        <v>0.91100000000000003</v>
      </c>
      <c r="K67">
        <v>2</v>
      </c>
      <c r="L67">
        <v>30</v>
      </c>
      <c r="M67">
        <v>13</v>
      </c>
      <c r="N67">
        <v>1</v>
      </c>
      <c r="O67" s="106">
        <v>1</v>
      </c>
      <c r="P67" s="107">
        <v>0</v>
      </c>
      <c r="Q67" s="108">
        <f t="shared" si="1"/>
        <v>1</v>
      </c>
      <c r="R67" s="80">
        <f t="shared" si="2"/>
        <v>1</v>
      </c>
      <c r="S67" s="80">
        <f t="shared" si="3"/>
        <v>0.65054991998888556</v>
      </c>
      <c r="T67" s="106">
        <f t="shared" si="4"/>
        <v>0.65054991998888556</v>
      </c>
      <c r="U67" s="108">
        <f t="shared" si="5"/>
        <v>0.34945008001111444</v>
      </c>
      <c r="V67" s="106">
        <f t="shared" si="6"/>
        <v>-0.42993724302261349</v>
      </c>
      <c r="W67" s="108">
        <f t="shared" si="7"/>
        <v>100</v>
      </c>
      <c r="X67" s="80">
        <f t="shared" si="8"/>
        <v>0.53716105293977234</v>
      </c>
      <c r="AT67">
        <v>0.62245613105020514</v>
      </c>
      <c r="AU67">
        <v>0</v>
      </c>
      <c r="AV67">
        <v>1</v>
      </c>
      <c r="AW67" s="80">
        <f t="shared" si="13"/>
        <v>36</v>
      </c>
      <c r="AX67" s="80">
        <f t="shared" si="14"/>
        <v>27</v>
      </c>
      <c r="AY67" s="80">
        <f t="shared" si="10"/>
        <v>0.33333333333333337</v>
      </c>
      <c r="AZ67" s="80">
        <f t="shared" si="11"/>
        <v>0.71875</v>
      </c>
      <c r="BA67" s="80">
        <f t="shared" si="12"/>
        <v>1.3310185185185244E-2</v>
      </c>
    </row>
    <row r="68" spans="1:53" x14ac:dyDescent="0.45">
      <c r="A68">
        <v>71</v>
      </c>
      <c r="B68">
        <v>1.28</v>
      </c>
      <c r="C68">
        <v>2</v>
      </c>
      <c r="D68">
        <v>28</v>
      </c>
      <c r="E68">
        <v>9</v>
      </c>
      <c r="F68">
        <v>1</v>
      </c>
      <c r="G68">
        <v>0</v>
      </c>
      <c r="I68">
        <v>56</v>
      </c>
      <c r="J68">
        <v>1.1419999999999999</v>
      </c>
      <c r="K68">
        <v>2</v>
      </c>
      <c r="L68">
        <v>35</v>
      </c>
      <c r="M68">
        <v>8</v>
      </c>
      <c r="N68">
        <v>0</v>
      </c>
      <c r="O68" s="106">
        <v>1</v>
      </c>
      <c r="P68" s="107">
        <v>0</v>
      </c>
      <c r="Q68" s="108">
        <f t="shared" si="1"/>
        <v>1</v>
      </c>
      <c r="R68" s="80">
        <f t="shared" si="2"/>
        <v>1</v>
      </c>
      <c r="S68" s="80">
        <f t="shared" si="3"/>
        <v>0.77641218087721664</v>
      </c>
      <c r="T68" s="106">
        <f t="shared" si="4"/>
        <v>0.77641218087721664</v>
      </c>
      <c r="U68" s="108">
        <f t="shared" si="5"/>
        <v>0.22358781912278336</v>
      </c>
      <c r="V68" s="106">
        <f t="shared" si="6"/>
        <v>-0.25307173889070117</v>
      </c>
      <c r="W68" s="108">
        <f t="shared" si="7"/>
        <v>100</v>
      </c>
      <c r="X68" s="80">
        <f t="shared" si="8"/>
        <v>0.28797567146636766</v>
      </c>
      <c r="AT68">
        <v>0.62349795676616171</v>
      </c>
      <c r="AU68">
        <v>1</v>
      </c>
      <c r="AV68">
        <v>0</v>
      </c>
      <c r="AW68" s="80">
        <f t="shared" si="13"/>
        <v>37</v>
      </c>
      <c r="AX68" s="80">
        <f t="shared" si="14"/>
        <v>27</v>
      </c>
      <c r="AY68" s="80">
        <f t="shared" si="10"/>
        <v>0.31481481481481477</v>
      </c>
      <c r="AZ68" s="80">
        <f t="shared" si="11"/>
        <v>0.71875</v>
      </c>
      <c r="BA68" s="80">
        <f t="shared" si="12"/>
        <v>0</v>
      </c>
    </row>
    <row r="69" spans="1:53" x14ac:dyDescent="0.45">
      <c r="A69">
        <v>63</v>
      </c>
      <c r="B69">
        <v>0.61199999999999999</v>
      </c>
      <c r="C69">
        <v>3</v>
      </c>
      <c r="D69">
        <v>35</v>
      </c>
      <c r="E69">
        <v>10</v>
      </c>
      <c r="F69">
        <v>0</v>
      </c>
      <c r="G69">
        <v>1</v>
      </c>
      <c r="I69">
        <v>56</v>
      </c>
      <c r="J69">
        <v>1.4039999999999999</v>
      </c>
      <c r="K69">
        <v>1</v>
      </c>
      <c r="L69">
        <v>34</v>
      </c>
      <c r="M69">
        <v>8</v>
      </c>
      <c r="N69">
        <v>0</v>
      </c>
      <c r="O69" s="106">
        <v>1</v>
      </c>
      <c r="P69" s="107">
        <v>0</v>
      </c>
      <c r="Q69" s="108">
        <f t="shared" ref="Q69:Q132" si="15">O69+P69</f>
        <v>1</v>
      </c>
      <c r="R69" s="80">
        <f t="shared" ref="R69:R132" si="16">IF(Q69=0,"",O69/Q69)</f>
        <v>1</v>
      </c>
      <c r="S69" s="80">
        <f t="shared" ref="S69:S132" si="17">1/(1+EXP(-$Z$5-MMULT(I69:N69,$Z$6:$Z$11)))</f>
        <v>0.76049501094008221</v>
      </c>
      <c r="T69" s="106">
        <f t="shared" ref="T69:T132" si="18">Q69*S69</f>
        <v>0.76049501094008221</v>
      </c>
      <c r="U69" s="108">
        <f t="shared" ref="U69:U132" si="19">Q69-T69</f>
        <v>0.23950498905991779</v>
      </c>
      <c r="V69" s="106">
        <f t="shared" ref="V69:V132" si="20">IFERROR(Q69*(R69*LN(S69)+(1-R69)*LN(1-S69)),0)</f>
        <v>-0.27378572754088626</v>
      </c>
      <c r="W69" s="108">
        <f t="shared" ref="W69:W132" si="21">100*IF(S69&gt;=$AP$10,O69/Q69,P69/Q69)</f>
        <v>100</v>
      </c>
      <c r="X69" s="80">
        <f t="shared" ref="X69:X132" si="22">IFERROR((O69-T69)^2/T69+(P69-U69)^2/U69,0)</f>
        <v>0.31493301811915225</v>
      </c>
      <c r="AT69">
        <v>0.63409613015589428</v>
      </c>
      <c r="AU69">
        <v>0</v>
      </c>
      <c r="AV69">
        <v>1</v>
      </c>
      <c r="AW69" s="80">
        <f t="shared" si="13"/>
        <v>37</v>
      </c>
      <c r="AX69" s="80">
        <f t="shared" si="14"/>
        <v>28</v>
      </c>
      <c r="AY69" s="80">
        <f t="shared" ref="AY69:AY132" si="23">1-AW69/AW$154</f>
        <v>0.31481481481481477</v>
      </c>
      <c r="AZ69" s="80">
        <f t="shared" ref="AZ69:AZ132" si="24">1-AX69/AX$154</f>
        <v>0.70833333333333326</v>
      </c>
      <c r="BA69" s="80">
        <f t="shared" ref="BA69:BA132" si="25">(AY69-AY70)*AZ69</f>
        <v>0</v>
      </c>
    </row>
    <row r="70" spans="1:53" x14ac:dyDescent="0.45">
      <c r="A70">
        <v>55</v>
      </c>
      <c r="B70">
        <v>0.73899999999999999</v>
      </c>
      <c r="C70">
        <v>3</v>
      </c>
      <c r="D70">
        <v>43</v>
      </c>
      <c r="E70">
        <v>11</v>
      </c>
      <c r="F70">
        <v>0</v>
      </c>
      <c r="G70">
        <v>1</v>
      </c>
      <c r="I70">
        <v>56</v>
      </c>
      <c r="J70">
        <v>1.56</v>
      </c>
      <c r="K70">
        <v>5</v>
      </c>
      <c r="L70">
        <v>46</v>
      </c>
      <c r="M70">
        <v>1</v>
      </c>
      <c r="N70">
        <v>0</v>
      </c>
      <c r="O70" s="106">
        <v>1</v>
      </c>
      <c r="P70" s="107">
        <v>0</v>
      </c>
      <c r="Q70" s="108">
        <f t="shared" si="15"/>
        <v>1</v>
      </c>
      <c r="R70" s="80">
        <f t="shared" si="16"/>
        <v>1</v>
      </c>
      <c r="S70" s="80">
        <f t="shared" si="17"/>
        <v>0.67055891435485226</v>
      </c>
      <c r="T70" s="106">
        <f t="shared" si="18"/>
        <v>0.67055891435485226</v>
      </c>
      <c r="U70" s="108">
        <f t="shared" si="19"/>
        <v>0.32944108564514774</v>
      </c>
      <c r="V70" s="106">
        <f t="shared" si="20"/>
        <v>-0.3996437138193738</v>
      </c>
      <c r="W70" s="108">
        <f t="shared" si="21"/>
        <v>100</v>
      </c>
      <c r="X70" s="80">
        <f t="shared" si="22"/>
        <v>0.49129327579233584</v>
      </c>
      <c r="AT70">
        <v>0.6356896306707478</v>
      </c>
      <c r="AU70">
        <v>0</v>
      </c>
      <c r="AV70">
        <v>1</v>
      </c>
      <c r="AW70" s="80">
        <f t="shared" ref="AW70:AW133" si="26">AW69+AU70</f>
        <v>37</v>
      </c>
      <c r="AX70" s="80">
        <f t="shared" ref="AX70:AX133" si="27">AX69+AV70</f>
        <v>29</v>
      </c>
      <c r="AY70" s="80">
        <f t="shared" si="23"/>
        <v>0.31481481481481477</v>
      </c>
      <c r="AZ70" s="80">
        <f t="shared" si="24"/>
        <v>0.69791666666666674</v>
      </c>
      <c r="BA70" s="80">
        <f t="shared" si="25"/>
        <v>0</v>
      </c>
    </row>
    <row r="71" spans="1:53" x14ac:dyDescent="0.45">
      <c r="A71">
        <v>56</v>
      </c>
      <c r="B71">
        <v>1.1419999999999999</v>
      </c>
      <c r="C71">
        <v>2</v>
      </c>
      <c r="D71">
        <v>35</v>
      </c>
      <c r="E71">
        <v>8</v>
      </c>
      <c r="F71">
        <v>0</v>
      </c>
      <c r="G71">
        <v>1</v>
      </c>
      <c r="I71">
        <v>56</v>
      </c>
      <c r="J71">
        <v>1.9990000000000001</v>
      </c>
      <c r="K71">
        <v>0</v>
      </c>
      <c r="L71">
        <v>49</v>
      </c>
      <c r="M71">
        <v>7</v>
      </c>
      <c r="N71">
        <v>0</v>
      </c>
      <c r="O71" s="106">
        <v>0</v>
      </c>
      <c r="P71" s="107">
        <v>1</v>
      </c>
      <c r="Q71" s="108">
        <f t="shared" si="15"/>
        <v>1</v>
      </c>
      <c r="R71" s="80">
        <f t="shared" si="16"/>
        <v>0</v>
      </c>
      <c r="S71" s="80">
        <f t="shared" si="17"/>
        <v>0.40699791765527027</v>
      </c>
      <c r="T71" s="106">
        <f t="shared" si="18"/>
        <v>0.40699791765527027</v>
      </c>
      <c r="U71" s="108">
        <f t="shared" si="19"/>
        <v>0.59300208234472973</v>
      </c>
      <c r="V71" s="106">
        <f t="shared" si="20"/>
        <v>-0.52255736844803113</v>
      </c>
      <c r="W71" s="108">
        <f t="shared" si="21"/>
        <v>100</v>
      </c>
      <c r="X71" s="80">
        <f t="shared" si="22"/>
        <v>0.68633471917333044</v>
      </c>
      <c r="AT71">
        <v>0.64356100096973912</v>
      </c>
      <c r="AU71">
        <v>0</v>
      </c>
      <c r="AV71">
        <v>1</v>
      </c>
      <c r="AW71" s="80">
        <f t="shared" si="26"/>
        <v>37</v>
      </c>
      <c r="AX71" s="80">
        <f t="shared" si="27"/>
        <v>30</v>
      </c>
      <c r="AY71" s="80">
        <f t="shared" si="23"/>
        <v>0.31481481481481477</v>
      </c>
      <c r="AZ71" s="80">
        <f t="shared" si="24"/>
        <v>0.6875</v>
      </c>
      <c r="BA71" s="80">
        <f t="shared" si="25"/>
        <v>0</v>
      </c>
    </row>
    <row r="72" spans="1:53" x14ac:dyDescent="0.45">
      <c r="A72">
        <v>57</v>
      </c>
      <c r="B72">
        <v>1.476</v>
      </c>
      <c r="C72">
        <v>1</v>
      </c>
      <c r="D72">
        <v>28</v>
      </c>
      <c r="E72">
        <v>8</v>
      </c>
      <c r="F72">
        <v>1</v>
      </c>
      <c r="G72">
        <v>1</v>
      </c>
      <c r="I72">
        <v>56</v>
      </c>
      <c r="J72">
        <v>2.536</v>
      </c>
      <c r="K72">
        <v>1</v>
      </c>
      <c r="L72">
        <v>36</v>
      </c>
      <c r="M72">
        <v>8</v>
      </c>
      <c r="N72">
        <v>0</v>
      </c>
      <c r="O72" s="106">
        <v>1</v>
      </c>
      <c r="P72" s="107">
        <v>0</v>
      </c>
      <c r="Q72" s="108">
        <f t="shared" si="15"/>
        <v>1</v>
      </c>
      <c r="R72" s="80">
        <f t="shared" si="16"/>
        <v>1</v>
      </c>
      <c r="S72" s="80">
        <f t="shared" si="17"/>
        <v>0.84280719531963144</v>
      </c>
      <c r="T72" s="106">
        <f t="shared" si="18"/>
        <v>0.84280719531963144</v>
      </c>
      <c r="U72" s="108">
        <f t="shared" si="19"/>
        <v>0.15719280468036856</v>
      </c>
      <c r="V72" s="106">
        <f t="shared" si="20"/>
        <v>-0.17101705968983807</v>
      </c>
      <c r="W72" s="108">
        <f t="shared" si="21"/>
        <v>100</v>
      </c>
      <c r="X72" s="80">
        <f t="shared" si="22"/>
        <v>0.18651099035854077</v>
      </c>
      <c r="AT72">
        <v>0.65054991998888556</v>
      </c>
      <c r="AU72">
        <v>0</v>
      </c>
      <c r="AV72">
        <v>1</v>
      </c>
      <c r="AW72" s="80">
        <f t="shared" si="26"/>
        <v>37</v>
      </c>
      <c r="AX72" s="80">
        <f t="shared" si="27"/>
        <v>31</v>
      </c>
      <c r="AY72" s="80">
        <f t="shared" si="23"/>
        <v>0.31481481481481477</v>
      </c>
      <c r="AZ72" s="80">
        <f t="shared" si="24"/>
        <v>0.67708333333333326</v>
      </c>
      <c r="BA72" s="80">
        <f t="shared" si="25"/>
        <v>0</v>
      </c>
    </row>
    <row r="73" spans="1:53" x14ac:dyDescent="0.45">
      <c r="A73">
        <v>79</v>
      </c>
      <c r="B73">
        <v>0.54600000000000004</v>
      </c>
      <c r="C73">
        <v>4</v>
      </c>
      <c r="D73">
        <v>56</v>
      </c>
      <c r="E73">
        <v>3</v>
      </c>
      <c r="F73">
        <v>0</v>
      </c>
      <c r="G73">
        <v>1</v>
      </c>
      <c r="I73">
        <v>57</v>
      </c>
      <c r="J73">
        <v>1.476</v>
      </c>
      <c r="K73">
        <v>1</v>
      </c>
      <c r="L73">
        <v>28</v>
      </c>
      <c r="M73">
        <v>8</v>
      </c>
      <c r="N73">
        <v>1</v>
      </c>
      <c r="O73" s="106">
        <v>1</v>
      </c>
      <c r="P73" s="107">
        <v>0</v>
      </c>
      <c r="Q73" s="108">
        <f t="shared" si="15"/>
        <v>1</v>
      </c>
      <c r="R73" s="80">
        <f t="shared" si="16"/>
        <v>1</v>
      </c>
      <c r="S73" s="80">
        <f t="shared" si="17"/>
        <v>0.57169123427292368</v>
      </c>
      <c r="T73" s="106">
        <f t="shared" si="18"/>
        <v>0.57169123427292368</v>
      </c>
      <c r="U73" s="108">
        <f t="shared" si="19"/>
        <v>0.42830876572707632</v>
      </c>
      <c r="V73" s="106">
        <f t="shared" si="20"/>
        <v>-0.5591562335690915</v>
      </c>
      <c r="W73" s="108">
        <f t="shared" si="21"/>
        <v>100</v>
      </c>
      <c r="X73" s="80">
        <f t="shared" si="22"/>
        <v>0.74919596462205507</v>
      </c>
      <c r="AT73">
        <v>0.65910482075611898</v>
      </c>
      <c r="AU73">
        <v>0</v>
      </c>
      <c r="AV73">
        <v>1</v>
      </c>
      <c r="AW73" s="80">
        <f t="shared" si="26"/>
        <v>37</v>
      </c>
      <c r="AX73" s="80">
        <f t="shared" si="27"/>
        <v>32</v>
      </c>
      <c r="AY73" s="80">
        <f t="shared" si="23"/>
        <v>0.31481481481481477</v>
      </c>
      <c r="AZ73" s="80">
        <f t="shared" si="24"/>
        <v>0.66666666666666674</v>
      </c>
      <c r="BA73" s="80">
        <f t="shared" si="25"/>
        <v>0</v>
      </c>
    </row>
    <row r="74" spans="1:53" x14ac:dyDescent="0.45">
      <c r="A74">
        <v>53</v>
      </c>
      <c r="B74">
        <v>1.2949999999999999</v>
      </c>
      <c r="C74">
        <v>1</v>
      </c>
      <c r="D74">
        <v>40</v>
      </c>
      <c r="E74">
        <v>8</v>
      </c>
      <c r="F74">
        <v>1</v>
      </c>
      <c r="G74">
        <v>1</v>
      </c>
      <c r="I74">
        <v>58</v>
      </c>
      <c r="J74">
        <v>0.16700000000000001</v>
      </c>
      <c r="K74">
        <v>1</v>
      </c>
      <c r="L74">
        <v>39</v>
      </c>
      <c r="M74">
        <v>10</v>
      </c>
      <c r="N74">
        <v>0</v>
      </c>
      <c r="O74" s="106">
        <v>0</v>
      </c>
      <c r="P74" s="107">
        <v>1</v>
      </c>
      <c r="Q74" s="108">
        <f t="shared" si="15"/>
        <v>1</v>
      </c>
      <c r="R74" s="80">
        <f t="shared" si="16"/>
        <v>0</v>
      </c>
      <c r="S74" s="80">
        <f t="shared" si="17"/>
        <v>0.54776339880884117</v>
      </c>
      <c r="T74" s="106">
        <f t="shared" si="18"/>
        <v>0.54776339880884117</v>
      </c>
      <c r="U74" s="108">
        <f t="shared" si="19"/>
        <v>0.45223660119115883</v>
      </c>
      <c r="V74" s="106">
        <f t="shared" si="20"/>
        <v>-0.79354978214139993</v>
      </c>
      <c r="W74" s="108">
        <f t="shared" si="21"/>
        <v>0</v>
      </c>
      <c r="X74" s="80">
        <f t="shared" si="22"/>
        <v>1.2112319024291081</v>
      </c>
      <c r="AT74">
        <v>0.66110968266003178</v>
      </c>
      <c r="AU74">
        <v>0</v>
      </c>
      <c r="AV74">
        <v>1</v>
      </c>
      <c r="AW74" s="80">
        <f t="shared" si="26"/>
        <v>37</v>
      </c>
      <c r="AX74" s="80">
        <f t="shared" si="27"/>
        <v>33</v>
      </c>
      <c r="AY74" s="80">
        <f t="shared" si="23"/>
        <v>0.31481481481481477</v>
      </c>
      <c r="AZ74" s="80">
        <f t="shared" si="24"/>
        <v>0.65625</v>
      </c>
      <c r="BA74" s="80">
        <f t="shared" si="25"/>
        <v>0</v>
      </c>
    </row>
    <row r="75" spans="1:53" x14ac:dyDescent="0.45">
      <c r="A75">
        <v>47</v>
      </c>
      <c r="B75">
        <v>1.512</v>
      </c>
      <c r="C75">
        <v>0</v>
      </c>
      <c r="D75">
        <v>31</v>
      </c>
      <c r="E75">
        <v>7</v>
      </c>
      <c r="F75">
        <v>1</v>
      </c>
      <c r="G75">
        <v>0</v>
      </c>
      <c r="I75">
        <v>58</v>
      </c>
      <c r="J75">
        <v>0.40300000000000002</v>
      </c>
      <c r="K75">
        <v>2</v>
      </c>
      <c r="L75">
        <v>35</v>
      </c>
      <c r="M75">
        <v>16</v>
      </c>
      <c r="N75">
        <v>1</v>
      </c>
      <c r="O75" s="106">
        <v>0</v>
      </c>
      <c r="P75" s="107">
        <v>1</v>
      </c>
      <c r="Q75" s="108">
        <f t="shared" si="15"/>
        <v>1</v>
      </c>
      <c r="R75" s="80">
        <f t="shared" si="16"/>
        <v>0</v>
      </c>
      <c r="S75" s="80">
        <f t="shared" si="17"/>
        <v>0.55787192657093765</v>
      </c>
      <c r="T75" s="106">
        <f t="shared" si="18"/>
        <v>0.55787192657093765</v>
      </c>
      <c r="U75" s="108">
        <f t="shared" si="19"/>
        <v>0.44212807342906235</v>
      </c>
      <c r="V75" s="106">
        <f t="shared" si="20"/>
        <v>-0.81615567998715688</v>
      </c>
      <c r="W75" s="108">
        <f t="shared" si="21"/>
        <v>0</v>
      </c>
      <c r="X75" s="80">
        <f t="shared" si="22"/>
        <v>1.2617880657163154</v>
      </c>
      <c r="AT75">
        <v>0.66454812800689589</v>
      </c>
      <c r="AU75">
        <v>0</v>
      </c>
      <c r="AV75">
        <v>1</v>
      </c>
      <c r="AW75" s="80">
        <f t="shared" si="26"/>
        <v>37</v>
      </c>
      <c r="AX75" s="80">
        <f t="shared" si="27"/>
        <v>34</v>
      </c>
      <c r="AY75" s="80">
        <f t="shared" si="23"/>
        <v>0.31481481481481477</v>
      </c>
      <c r="AZ75" s="80">
        <f t="shared" si="24"/>
        <v>0.64583333333333326</v>
      </c>
      <c r="BA75" s="80">
        <f t="shared" si="25"/>
        <v>1.1959876543209857E-2</v>
      </c>
    </row>
    <row r="76" spans="1:53" x14ac:dyDescent="0.45">
      <c r="A76">
        <v>39</v>
      </c>
      <c r="B76">
        <v>0.10299999999999999</v>
      </c>
      <c r="C76">
        <v>5</v>
      </c>
      <c r="D76">
        <v>40</v>
      </c>
      <c r="E76">
        <v>20</v>
      </c>
      <c r="F76">
        <v>1</v>
      </c>
      <c r="G76">
        <v>1</v>
      </c>
      <c r="I76">
        <v>58</v>
      </c>
      <c r="J76">
        <v>0.44700000000000001</v>
      </c>
      <c r="K76">
        <v>4</v>
      </c>
      <c r="L76">
        <v>43</v>
      </c>
      <c r="M76">
        <v>10</v>
      </c>
      <c r="N76">
        <v>0</v>
      </c>
      <c r="O76" s="106">
        <v>1</v>
      </c>
      <c r="P76" s="107">
        <v>0</v>
      </c>
      <c r="Q76" s="108">
        <f t="shared" si="15"/>
        <v>1</v>
      </c>
      <c r="R76" s="80">
        <f t="shared" si="16"/>
        <v>1</v>
      </c>
      <c r="S76" s="80">
        <f t="shared" si="17"/>
        <v>0.73854385472635842</v>
      </c>
      <c r="T76" s="106">
        <f t="shared" si="18"/>
        <v>0.73854385472635842</v>
      </c>
      <c r="U76" s="108">
        <f t="shared" si="19"/>
        <v>0.26145614527364158</v>
      </c>
      <c r="V76" s="106">
        <f t="shared" si="20"/>
        <v>-0.30307479525811482</v>
      </c>
      <c r="W76" s="108">
        <f t="shared" si="21"/>
        <v>100</v>
      </c>
      <c r="X76" s="80">
        <f t="shared" si="22"/>
        <v>0.35401573461133867</v>
      </c>
      <c r="AT76">
        <v>0.668192707307528</v>
      </c>
      <c r="AU76">
        <v>1</v>
      </c>
      <c r="AV76">
        <v>0</v>
      </c>
      <c r="AW76" s="80">
        <f t="shared" si="26"/>
        <v>38</v>
      </c>
      <c r="AX76" s="80">
        <f t="shared" si="27"/>
        <v>34</v>
      </c>
      <c r="AY76" s="80">
        <f t="shared" si="23"/>
        <v>0.29629629629629628</v>
      </c>
      <c r="AZ76" s="80">
        <f t="shared" si="24"/>
        <v>0.64583333333333326</v>
      </c>
      <c r="BA76" s="80">
        <f t="shared" si="25"/>
        <v>0</v>
      </c>
    </row>
    <row r="77" spans="1:53" x14ac:dyDescent="0.45">
      <c r="A77">
        <v>75</v>
      </c>
      <c r="B77">
        <v>0.185</v>
      </c>
      <c r="C77">
        <v>5</v>
      </c>
      <c r="D77">
        <v>29</v>
      </c>
      <c r="E77">
        <v>15</v>
      </c>
      <c r="F77">
        <v>1</v>
      </c>
      <c r="G77">
        <v>0</v>
      </c>
      <c r="I77">
        <v>58</v>
      </c>
      <c r="J77">
        <v>0.496</v>
      </c>
      <c r="K77">
        <v>2</v>
      </c>
      <c r="L77">
        <v>42</v>
      </c>
      <c r="M77">
        <v>5</v>
      </c>
      <c r="N77">
        <v>0</v>
      </c>
      <c r="O77" s="106">
        <v>0</v>
      </c>
      <c r="P77" s="107">
        <v>1</v>
      </c>
      <c r="Q77" s="108">
        <f t="shared" si="15"/>
        <v>1</v>
      </c>
      <c r="R77" s="80">
        <f t="shared" si="16"/>
        <v>0</v>
      </c>
      <c r="S77" s="80">
        <f t="shared" si="17"/>
        <v>0.4737706737547106</v>
      </c>
      <c r="T77" s="106">
        <f t="shared" si="18"/>
        <v>0.4737706737547106</v>
      </c>
      <c r="U77" s="108">
        <f t="shared" si="19"/>
        <v>0.5262293262452894</v>
      </c>
      <c r="V77" s="106">
        <f t="shared" si="20"/>
        <v>-0.6420181798018042</v>
      </c>
      <c r="W77" s="108">
        <f t="shared" si="21"/>
        <v>100</v>
      </c>
      <c r="X77" s="80">
        <f t="shared" si="22"/>
        <v>0.90031218354005904</v>
      </c>
      <c r="AT77">
        <v>0.67055891435485226</v>
      </c>
      <c r="AU77">
        <v>0</v>
      </c>
      <c r="AV77">
        <v>1</v>
      </c>
      <c r="AW77" s="80">
        <f t="shared" si="26"/>
        <v>38</v>
      </c>
      <c r="AX77" s="80">
        <f t="shared" si="27"/>
        <v>35</v>
      </c>
      <c r="AY77" s="80">
        <f t="shared" si="23"/>
        <v>0.29629629629629628</v>
      </c>
      <c r="AZ77" s="80">
        <f t="shared" si="24"/>
        <v>0.63541666666666674</v>
      </c>
      <c r="BA77" s="80">
        <f t="shared" si="25"/>
        <v>1.1766975308641958E-2</v>
      </c>
    </row>
    <row r="78" spans="1:53" x14ac:dyDescent="0.45">
      <c r="A78">
        <v>51</v>
      </c>
      <c r="B78">
        <v>0.63600000000000001</v>
      </c>
      <c r="C78">
        <v>3</v>
      </c>
      <c r="D78">
        <v>32</v>
      </c>
      <c r="E78">
        <v>10</v>
      </c>
      <c r="F78">
        <v>1</v>
      </c>
      <c r="G78">
        <v>1</v>
      </c>
      <c r="I78">
        <v>58</v>
      </c>
      <c r="J78">
        <v>0.86399999999999999</v>
      </c>
      <c r="K78">
        <v>4</v>
      </c>
      <c r="L78">
        <v>61</v>
      </c>
      <c r="M78">
        <v>8</v>
      </c>
      <c r="N78">
        <v>0</v>
      </c>
      <c r="O78" s="106">
        <v>1</v>
      </c>
      <c r="P78" s="107">
        <v>0</v>
      </c>
      <c r="Q78" s="108">
        <f t="shared" si="15"/>
        <v>1</v>
      </c>
      <c r="R78" s="80">
        <f t="shared" si="16"/>
        <v>1</v>
      </c>
      <c r="S78" s="80">
        <f t="shared" si="17"/>
        <v>0.34148049412848686</v>
      </c>
      <c r="T78" s="106">
        <f t="shared" si="18"/>
        <v>0.34148049412848686</v>
      </c>
      <c r="U78" s="108">
        <f t="shared" si="19"/>
        <v>0.6585195058715132</v>
      </c>
      <c r="V78" s="106">
        <f t="shared" si="20"/>
        <v>-1.0744647198207935</v>
      </c>
      <c r="W78" s="108">
        <f t="shared" si="21"/>
        <v>0</v>
      </c>
      <c r="X78" s="80">
        <f t="shared" si="22"/>
        <v>1.9284249530918625</v>
      </c>
      <c r="AT78">
        <v>0.67477547185658282</v>
      </c>
      <c r="AU78">
        <v>1</v>
      </c>
      <c r="AV78">
        <v>0</v>
      </c>
      <c r="AW78" s="80">
        <f t="shared" si="26"/>
        <v>39</v>
      </c>
      <c r="AX78" s="80">
        <f t="shared" si="27"/>
        <v>35</v>
      </c>
      <c r="AY78" s="80">
        <f t="shared" si="23"/>
        <v>0.27777777777777779</v>
      </c>
      <c r="AZ78" s="80">
        <f t="shared" si="24"/>
        <v>0.63541666666666674</v>
      </c>
      <c r="BA78" s="80">
        <f t="shared" si="25"/>
        <v>1.1766975308641958E-2</v>
      </c>
    </row>
    <row r="79" spans="1:53" x14ac:dyDescent="0.45">
      <c r="A79">
        <v>51</v>
      </c>
      <c r="B79">
        <v>0.17199999999999999</v>
      </c>
      <c r="C79">
        <v>5</v>
      </c>
      <c r="D79">
        <v>33</v>
      </c>
      <c r="E79">
        <v>11</v>
      </c>
      <c r="F79">
        <v>0</v>
      </c>
      <c r="G79">
        <v>1</v>
      </c>
      <c r="I79">
        <v>58</v>
      </c>
      <c r="J79">
        <v>1.3360000000000001</v>
      </c>
      <c r="K79">
        <v>2</v>
      </c>
      <c r="L79">
        <v>38</v>
      </c>
      <c r="M79">
        <v>9</v>
      </c>
      <c r="N79">
        <v>1</v>
      </c>
      <c r="O79" s="106">
        <v>0</v>
      </c>
      <c r="P79" s="107">
        <v>1</v>
      </c>
      <c r="Q79" s="108">
        <f t="shared" si="15"/>
        <v>1</v>
      </c>
      <c r="R79" s="80">
        <f t="shared" si="16"/>
        <v>0</v>
      </c>
      <c r="S79" s="80">
        <f t="shared" si="17"/>
        <v>0.43524517920834271</v>
      </c>
      <c r="T79" s="106">
        <f t="shared" si="18"/>
        <v>0.43524517920834271</v>
      </c>
      <c r="U79" s="108">
        <f t="shared" si="19"/>
        <v>0.56475482079165729</v>
      </c>
      <c r="V79" s="106">
        <f t="shared" si="20"/>
        <v>-0.57136358751878424</v>
      </c>
      <c r="W79" s="108">
        <f t="shared" si="21"/>
        <v>100</v>
      </c>
      <c r="X79" s="80">
        <f t="shared" si="22"/>
        <v>0.77067988299458579</v>
      </c>
      <c r="AT79">
        <v>0.67588017197817873</v>
      </c>
      <c r="AU79">
        <v>1</v>
      </c>
      <c r="AV79">
        <v>0</v>
      </c>
      <c r="AW79" s="80">
        <f t="shared" si="26"/>
        <v>40</v>
      </c>
      <c r="AX79" s="80">
        <f t="shared" si="27"/>
        <v>35</v>
      </c>
      <c r="AY79" s="80">
        <f t="shared" si="23"/>
        <v>0.2592592592592593</v>
      </c>
      <c r="AZ79" s="80">
        <f t="shared" si="24"/>
        <v>0.63541666666666674</v>
      </c>
      <c r="BA79" s="80">
        <f t="shared" si="25"/>
        <v>0</v>
      </c>
    </row>
    <row r="80" spans="1:53" x14ac:dyDescent="0.45">
      <c r="A80">
        <v>74</v>
      </c>
      <c r="B80">
        <v>4.3999999999999997E-2</v>
      </c>
      <c r="C80">
        <v>3</v>
      </c>
      <c r="D80">
        <v>39</v>
      </c>
      <c r="E80">
        <v>7</v>
      </c>
      <c r="F80">
        <v>0</v>
      </c>
      <c r="G80">
        <v>1</v>
      </c>
      <c r="I80">
        <v>58</v>
      </c>
      <c r="J80">
        <v>1.623</v>
      </c>
      <c r="K80">
        <v>1</v>
      </c>
      <c r="L80">
        <v>45</v>
      </c>
      <c r="M80">
        <v>10</v>
      </c>
      <c r="N80">
        <v>1</v>
      </c>
      <c r="O80" s="106">
        <v>0</v>
      </c>
      <c r="P80" s="107">
        <v>1</v>
      </c>
      <c r="Q80" s="108">
        <f t="shared" si="15"/>
        <v>1</v>
      </c>
      <c r="R80" s="80">
        <f t="shared" si="16"/>
        <v>0</v>
      </c>
      <c r="S80" s="80">
        <f t="shared" si="17"/>
        <v>0.27084232591763457</v>
      </c>
      <c r="T80" s="106">
        <f t="shared" si="18"/>
        <v>0.27084232591763457</v>
      </c>
      <c r="U80" s="108">
        <f t="shared" si="19"/>
        <v>0.72915767408236543</v>
      </c>
      <c r="V80" s="106">
        <f t="shared" si="20"/>
        <v>-0.31586528218156718</v>
      </c>
      <c r="W80" s="108">
        <f t="shared" si="21"/>
        <v>100</v>
      </c>
      <c r="X80" s="80">
        <f t="shared" si="22"/>
        <v>0.37144548503653313</v>
      </c>
      <c r="AT80">
        <v>0.67701230501392462</v>
      </c>
      <c r="AU80">
        <v>0</v>
      </c>
      <c r="AV80">
        <v>1</v>
      </c>
      <c r="AW80" s="80">
        <f t="shared" si="26"/>
        <v>40</v>
      </c>
      <c r="AX80" s="80">
        <f t="shared" si="27"/>
        <v>36</v>
      </c>
      <c r="AY80" s="80">
        <f t="shared" si="23"/>
        <v>0.2592592592592593</v>
      </c>
      <c r="AZ80" s="80">
        <f t="shared" si="24"/>
        <v>0.625</v>
      </c>
      <c r="BA80" s="80">
        <f t="shared" si="25"/>
        <v>1.1574074074074125E-2</v>
      </c>
    </row>
    <row r="81" spans="1:53" x14ac:dyDescent="0.45">
      <c r="A81">
        <v>50</v>
      </c>
      <c r="B81">
        <v>1.5449999999999999</v>
      </c>
      <c r="C81">
        <v>3</v>
      </c>
      <c r="D81">
        <v>41</v>
      </c>
      <c r="E81">
        <v>10</v>
      </c>
      <c r="F81">
        <v>1</v>
      </c>
      <c r="G81">
        <v>1</v>
      </c>
      <c r="I81">
        <v>59</v>
      </c>
      <c r="J81">
        <v>0.7</v>
      </c>
      <c r="K81">
        <v>2</v>
      </c>
      <c r="L81">
        <v>41</v>
      </c>
      <c r="M81">
        <v>4</v>
      </c>
      <c r="N81">
        <v>0</v>
      </c>
      <c r="O81" s="106">
        <v>1</v>
      </c>
      <c r="P81" s="107">
        <v>0</v>
      </c>
      <c r="Q81" s="108">
        <f t="shared" si="15"/>
        <v>1</v>
      </c>
      <c r="R81" s="80">
        <f t="shared" si="16"/>
        <v>1</v>
      </c>
      <c r="S81" s="80">
        <f t="shared" si="17"/>
        <v>0.5108134349769613</v>
      </c>
      <c r="T81" s="106">
        <f t="shared" si="18"/>
        <v>0.5108134349769613</v>
      </c>
      <c r="U81" s="108">
        <f t="shared" si="19"/>
        <v>0.4891865650230387</v>
      </c>
      <c r="V81" s="106">
        <f t="shared" si="20"/>
        <v>-0.67175085333533835</v>
      </c>
      <c r="W81" s="108">
        <f t="shared" si="21"/>
        <v>100</v>
      </c>
      <c r="X81" s="80">
        <f t="shared" si="22"/>
        <v>0.95766190066066281</v>
      </c>
      <c r="AT81">
        <v>0.68283306075752337</v>
      </c>
      <c r="AU81">
        <v>1</v>
      </c>
      <c r="AV81">
        <v>0</v>
      </c>
      <c r="AW81" s="80">
        <f t="shared" si="26"/>
        <v>41</v>
      </c>
      <c r="AX81" s="80">
        <f t="shared" si="27"/>
        <v>36</v>
      </c>
      <c r="AY81" s="80">
        <f t="shared" si="23"/>
        <v>0.2407407407407407</v>
      </c>
      <c r="AZ81" s="80">
        <f t="shared" si="24"/>
        <v>0.625</v>
      </c>
      <c r="BA81" s="80">
        <f t="shared" si="25"/>
        <v>0</v>
      </c>
    </row>
    <row r="82" spans="1:53" x14ac:dyDescent="0.45">
      <c r="A82">
        <v>70</v>
      </c>
      <c r="B82">
        <v>0.29099999999999998</v>
      </c>
      <c r="C82">
        <v>3</v>
      </c>
      <c r="D82">
        <v>31</v>
      </c>
      <c r="E82">
        <v>6</v>
      </c>
      <c r="F82">
        <v>1</v>
      </c>
      <c r="G82">
        <v>1</v>
      </c>
      <c r="I82">
        <v>59</v>
      </c>
      <c r="J82">
        <v>1.159</v>
      </c>
      <c r="K82">
        <v>1</v>
      </c>
      <c r="L82">
        <v>43</v>
      </c>
      <c r="M82">
        <v>15</v>
      </c>
      <c r="N82">
        <v>0</v>
      </c>
      <c r="O82" s="106">
        <v>1</v>
      </c>
      <c r="P82" s="107">
        <v>0</v>
      </c>
      <c r="Q82" s="108">
        <f t="shared" si="15"/>
        <v>1</v>
      </c>
      <c r="R82" s="80">
        <f t="shared" si="16"/>
        <v>1</v>
      </c>
      <c r="S82" s="80">
        <f t="shared" si="17"/>
        <v>0.73859140643366794</v>
      </c>
      <c r="T82" s="106">
        <f t="shared" si="18"/>
        <v>0.73859140643366794</v>
      </c>
      <c r="U82" s="108">
        <f t="shared" si="19"/>
        <v>0.26140859356633206</v>
      </c>
      <c r="V82" s="106">
        <f t="shared" si="20"/>
        <v>-0.30301041157088415</v>
      </c>
      <c r="W82" s="108">
        <f t="shared" si="21"/>
        <v>100</v>
      </c>
      <c r="X82" s="80">
        <f t="shared" si="22"/>
        <v>0.35392856089208896</v>
      </c>
      <c r="AT82">
        <v>0.68396779751481429</v>
      </c>
      <c r="AU82">
        <v>0</v>
      </c>
      <c r="AV82">
        <v>1</v>
      </c>
      <c r="AW82" s="80">
        <f t="shared" si="26"/>
        <v>41</v>
      </c>
      <c r="AX82" s="80">
        <f t="shared" si="27"/>
        <v>37</v>
      </c>
      <c r="AY82" s="80">
        <f t="shared" si="23"/>
        <v>0.2407407407407407</v>
      </c>
      <c r="AZ82" s="80">
        <f t="shared" si="24"/>
        <v>0.61458333333333326</v>
      </c>
      <c r="BA82" s="80">
        <f t="shared" si="25"/>
        <v>0</v>
      </c>
    </row>
    <row r="83" spans="1:53" x14ac:dyDescent="0.45">
      <c r="A83">
        <v>66</v>
      </c>
      <c r="B83">
        <v>9.1999999999999998E-2</v>
      </c>
      <c r="C83">
        <v>4</v>
      </c>
      <c r="D83">
        <v>43</v>
      </c>
      <c r="E83">
        <v>12</v>
      </c>
      <c r="F83">
        <v>0</v>
      </c>
      <c r="G83">
        <v>0</v>
      </c>
      <c r="I83">
        <v>60</v>
      </c>
      <c r="J83">
        <v>3.2000000000000001E-2</v>
      </c>
      <c r="K83">
        <v>5</v>
      </c>
      <c r="L83">
        <v>35</v>
      </c>
      <c r="M83">
        <v>8</v>
      </c>
      <c r="N83">
        <v>0</v>
      </c>
      <c r="O83" s="106">
        <v>1</v>
      </c>
      <c r="P83" s="107">
        <v>0</v>
      </c>
      <c r="Q83" s="108">
        <f t="shared" si="15"/>
        <v>1</v>
      </c>
      <c r="R83" s="80">
        <f t="shared" si="16"/>
        <v>1</v>
      </c>
      <c r="S83" s="80">
        <f t="shared" si="17"/>
        <v>0.85106530750677234</v>
      </c>
      <c r="T83" s="106">
        <f t="shared" si="18"/>
        <v>0.85106530750677234</v>
      </c>
      <c r="U83" s="108">
        <f t="shared" si="19"/>
        <v>0.14893469249322766</v>
      </c>
      <c r="V83" s="106">
        <f t="shared" si="20"/>
        <v>-0.1612664112771722</v>
      </c>
      <c r="W83" s="108">
        <f t="shared" si="21"/>
        <v>100</v>
      </c>
      <c r="X83" s="80">
        <f t="shared" si="22"/>
        <v>0.17499795982700483</v>
      </c>
      <c r="AT83">
        <v>0.68579568419766257</v>
      </c>
      <c r="AU83">
        <v>0</v>
      </c>
      <c r="AV83">
        <v>1</v>
      </c>
      <c r="AW83" s="80">
        <f t="shared" si="26"/>
        <v>41</v>
      </c>
      <c r="AX83" s="80">
        <f t="shared" si="27"/>
        <v>38</v>
      </c>
      <c r="AY83" s="80">
        <f t="shared" si="23"/>
        <v>0.2407407407407407</v>
      </c>
      <c r="AZ83" s="80">
        <f t="shared" si="24"/>
        <v>0.60416666666666674</v>
      </c>
      <c r="BA83" s="80">
        <f t="shared" si="25"/>
        <v>0</v>
      </c>
    </row>
    <row r="84" spans="1:53" x14ac:dyDescent="0.45">
      <c r="A84">
        <v>43</v>
      </c>
      <c r="B84">
        <v>0.48</v>
      </c>
      <c r="C84">
        <v>3</v>
      </c>
      <c r="D84">
        <v>30</v>
      </c>
      <c r="E84">
        <v>4</v>
      </c>
      <c r="F84">
        <v>0</v>
      </c>
      <c r="G84">
        <v>0</v>
      </c>
      <c r="I84">
        <v>60</v>
      </c>
      <c r="J84">
        <v>0.71199999999999997</v>
      </c>
      <c r="K84">
        <v>3</v>
      </c>
      <c r="L84">
        <v>33</v>
      </c>
      <c r="M84">
        <v>12</v>
      </c>
      <c r="N84">
        <v>1</v>
      </c>
      <c r="O84" s="106">
        <v>1</v>
      </c>
      <c r="P84" s="107">
        <v>0</v>
      </c>
      <c r="Q84" s="108">
        <f t="shared" si="15"/>
        <v>1</v>
      </c>
      <c r="R84" s="80">
        <f t="shared" si="16"/>
        <v>1</v>
      </c>
      <c r="S84" s="80">
        <f t="shared" si="17"/>
        <v>0.64356100096973912</v>
      </c>
      <c r="T84" s="106">
        <f t="shared" si="18"/>
        <v>0.64356100096973912</v>
      </c>
      <c r="U84" s="108">
        <f t="shared" si="19"/>
        <v>0.35643899903026088</v>
      </c>
      <c r="V84" s="106">
        <f t="shared" si="20"/>
        <v>-0.44073846083700463</v>
      </c>
      <c r="W84" s="108">
        <f t="shared" si="21"/>
        <v>100</v>
      </c>
      <c r="X84" s="80">
        <f t="shared" si="22"/>
        <v>0.55385425545234523</v>
      </c>
      <c r="AT84">
        <v>0.68927014402734832</v>
      </c>
      <c r="AU84">
        <v>0</v>
      </c>
      <c r="AV84">
        <v>1</v>
      </c>
      <c r="AW84" s="80">
        <f t="shared" si="26"/>
        <v>41</v>
      </c>
      <c r="AX84" s="80">
        <f t="shared" si="27"/>
        <v>39</v>
      </c>
      <c r="AY84" s="80">
        <f t="shared" si="23"/>
        <v>0.2407407407407407</v>
      </c>
      <c r="AZ84" s="80">
        <f t="shared" si="24"/>
        <v>0.59375</v>
      </c>
      <c r="BA84" s="80">
        <f t="shared" si="25"/>
        <v>0</v>
      </c>
    </row>
    <row r="85" spans="1:53" x14ac:dyDescent="0.45">
      <c r="A85">
        <v>49</v>
      </c>
      <c r="B85">
        <v>0.98299999999999998</v>
      </c>
      <c r="C85">
        <v>4</v>
      </c>
      <c r="D85">
        <v>39</v>
      </c>
      <c r="E85">
        <v>7</v>
      </c>
      <c r="F85">
        <v>0</v>
      </c>
      <c r="G85">
        <v>1</v>
      </c>
      <c r="I85">
        <v>60</v>
      </c>
      <c r="J85">
        <v>0.81299999999999994</v>
      </c>
      <c r="K85">
        <v>3</v>
      </c>
      <c r="L85">
        <v>44</v>
      </c>
      <c r="M85">
        <v>8</v>
      </c>
      <c r="N85">
        <v>0</v>
      </c>
      <c r="O85" s="106">
        <v>1</v>
      </c>
      <c r="P85" s="107">
        <v>0</v>
      </c>
      <c r="Q85" s="108">
        <f t="shared" si="15"/>
        <v>1</v>
      </c>
      <c r="R85" s="80">
        <f t="shared" si="16"/>
        <v>1</v>
      </c>
      <c r="S85" s="80">
        <f t="shared" si="17"/>
        <v>0.66110968266003178</v>
      </c>
      <c r="T85" s="106">
        <f t="shared" si="18"/>
        <v>0.66110968266003178</v>
      </c>
      <c r="U85" s="108">
        <f t="shared" si="19"/>
        <v>0.33889031733996822</v>
      </c>
      <c r="V85" s="106">
        <f t="shared" si="20"/>
        <v>-0.41383551846332012</v>
      </c>
      <c r="W85" s="108">
        <f t="shared" si="21"/>
        <v>100</v>
      </c>
      <c r="X85" s="80">
        <f t="shared" si="22"/>
        <v>0.51260831028281695</v>
      </c>
      <c r="AT85">
        <v>0.69511171602808375</v>
      </c>
      <c r="AU85">
        <v>0</v>
      </c>
      <c r="AV85">
        <v>1</v>
      </c>
      <c r="AW85" s="80">
        <f t="shared" si="26"/>
        <v>41</v>
      </c>
      <c r="AX85" s="80">
        <f t="shared" si="27"/>
        <v>40</v>
      </c>
      <c r="AY85" s="80">
        <f t="shared" si="23"/>
        <v>0.2407407407407407</v>
      </c>
      <c r="AZ85" s="80">
        <f t="shared" si="24"/>
        <v>0.58333333333333326</v>
      </c>
      <c r="BA85" s="80">
        <f t="shared" si="25"/>
        <v>0</v>
      </c>
    </row>
    <row r="86" spans="1:53" x14ac:dyDescent="0.45">
      <c r="A86">
        <v>49</v>
      </c>
      <c r="B86">
        <v>1.881</v>
      </c>
      <c r="C86">
        <v>1</v>
      </c>
      <c r="D86">
        <v>46</v>
      </c>
      <c r="E86">
        <v>9</v>
      </c>
      <c r="F86">
        <v>0</v>
      </c>
      <c r="G86">
        <v>0</v>
      </c>
      <c r="I86">
        <v>60</v>
      </c>
      <c r="J86">
        <v>0.93700000000000006</v>
      </c>
      <c r="K86">
        <v>3</v>
      </c>
      <c r="L86">
        <v>59</v>
      </c>
      <c r="M86">
        <v>15</v>
      </c>
      <c r="N86">
        <v>0</v>
      </c>
      <c r="O86" s="106">
        <v>1</v>
      </c>
      <c r="P86" s="107">
        <v>0</v>
      </c>
      <c r="Q86" s="108">
        <f t="shared" si="15"/>
        <v>1</v>
      </c>
      <c r="R86" s="80">
        <f t="shared" si="16"/>
        <v>1</v>
      </c>
      <c r="S86" s="80">
        <f t="shared" si="17"/>
        <v>0.52452650393110645</v>
      </c>
      <c r="T86" s="106">
        <f t="shared" si="18"/>
        <v>0.52452650393110645</v>
      </c>
      <c r="U86" s="108">
        <f t="shared" si="19"/>
        <v>0.47547349606889355</v>
      </c>
      <c r="V86" s="106">
        <f t="shared" si="20"/>
        <v>-0.64525932061864832</v>
      </c>
      <c r="W86" s="108">
        <f t="shared" si="21"/>
        <v>100</v>
      </c>
      <c r="X86" s="80">
        <f t="shared" si="22"/>
        <v>0.90648135509915861</v>
      </c>
      <c r="AT86">
        <v>0.69684243068734153</v>
      </c>
      <c r="AU86">
        <v>0</v>
      </c>
      <c r="AV86">
        <v>1</v>
      </c>
      <c r="AW86" s="80">
        <f t="shared" si="26"/>
        <v>41</v>
      </c>
      <c r="AX86" s="80">
        <f t="shared" si="27"/>
        <v>41</v>
      </c>
      <c r="AY86" s="80">
        <f t="shared" si="23"/>
        <v>0.2407407407407407</v>
      </c>
      <c r="AZ86" s="80">
        <f t="shared" si="24"/>
        <v>0.57291666666666674</v>
      </c>
      <c r="BA86" s="80">
        <f t="shared" si="25"/>
        <v>1.0609567901234553E-2</v>
      </c>
    </row>
    <row r="87" spans="1:53" x14ac:dyDescent="0.45">
      <c r="A87">
        <v>46</v>
      </c>
      <c r="B87">
        <v>2.6259999999999999</v>
      </c>
      <c r="C87">
        <v>2</v>
      </c>
      <c r="D87">
        <v>50</v>
      </c>
      <c r="E87">
        <v>4</v>
      </c>
      <c r="F87">
        <v>0</v>
      </c>
      <c r="G87">
        <v>0</v>
      </c>
      <c r="I87">
        <v>60</v>
      </c>
      <c r="J87">
        <v>1.0720000000000001</v>
      </c>
      <c r="K87">
        <v>2</v>
      </c>
      <c r="L87">
        <v>38</v>
      </c>
      <c r="M87">
        <v>13</v>
      </c>
      <c r="N87">
        <v>1</v>
      </c>
      <c r="O87" s="106">
        <v>1</v>
      </c>
      <c r="P87" s="107">
        <v>0</v>
      </c>
      <c r="Q87" s="108">
        <f t="shared" si="15"/>
        <v>1</v>
      </c>
      <c r="R87" s="80">
        <f t="shared" si="16"/>
        <v>1</v>
      </c>
      <c r="S87" s="80">
        <f t="shared" si="17"/>
        <v>0.52488212309036864</v>
      </c>
      <c r="T87" s="106">
        <f t="shared" si="18"/>
        <v>0.52488212309036864</v>
      </c>
      <c r="U87" s="108">
        <f t="shared" si="19"/>
        <v>0.47511787690963136</v>
      </c>
      <c r="V87" s="106">
        <f t="shared" si="20"/>
        <v>-0.64458156904749109</v>
      </c>
      <c r="W87" s="108">
        <f t="shared" si="21"/>
        <v>100</v>
      </c>
      <c r="X87" s="80">
        <f t="shared" si="22"/>
        <v>0.90518967213488155</v>
      </c>
      <c r="AT87">
        <v>0.69767774046321962</v>
      </c>
      <c r="AU87">
        <v>1</v>
      </c>
      <c r="AV87">
        <v>0</v>
      </c>
      <c r="AW87" s="80">
        <f t="shared" si="26"/>
        <v>42</v>
      </c>
      <c r="AX87" s="80">
        <f t="shared" si="27"/>
        <v>41</v>
      </c>
      <c r="AY87" s="80">
        <f t="shared" si="23"/>
        <v>0.22222222222222221</v>
      </c>
      <c r="AZ87" s="80">
        <f t="shared" si="24"/>
        <v>0.57291666666666674</v>
      </c>
      <c r="BA87" s="80">
        <f t="shared" si="25"/>
        <v>0</v>
      </c>
    </row>
    <row r="88" spans="1:53" x14ac:dyDescent="0.45">
      <c r="A88">
        <v>53</v>
      </c>
      <c r="B88">
        <v>0.56799999999999995</v>
      </c>
      <c r="C88">
        <v>3</v>
      </c>
      <c r="D88">
        <v>44</v>
      </c>
      <c r="E88">
        <v>8</v>
      </c>
      <c r="F88">
        <v>0</v>
      </c>
      <c r="G88">
        <v>0</v>
      </c>
      <c r="I88">
        <v>60</v>
      </c>
      <c r="J88">
        <v>1.8</v>
      </c>
      <c r="K88">
        <v>2</v>
      </c>
      <c r="L88">
        <v>39</v>
      </c>
      <c r="M88">
        <v>9</v>
      </c>
      <c r="N88">
        <v>0</v>
      </c>
      <c r="O88" s="106">
        <v>1</v>
      </c>
      <c r="P88" s="107">
        <v>0</v>
      </c>
      <c r="Q88" s="108">
        <f t="shared" si="15"/>
        <v>1</v>
      </c>
      <c r="R88" s="80">
        <f t="shared" si="16"/>
        <v>1</v>
      </c>
      <c r="S88" s="80">
        <f t="shared" si="17"/>
        <v>0.82287206841775073</v>
      </c>
      <c r="T88" s="106">
        <f t="shared" si="18"/>
        <v>0.82287206841775073</v>
      </c>
      <c r="U88" s="108">
        <f t="shared" si="19"/>
        <v>0.17712793158224927</v>
      </c>
      <c r="V88" s="106">
        <f t="shared" si="20"/>
        <v>-0.19495453580989008</v>
      </c>
      <c r="W88" s="108">
        <f t="shared" si="21"/>
        <v>100</v>
      </c>
      <c r="X88" s="80">
        <f t="shared" si="22"/>
        <v>0.21525573461599867</v>
      </c>
      <c r="AT88">
        <v>0.70023229969081913</v>
      </c>
      <c r="AU88">
        <v>0</v>
      </c>
      <c r="AV88">
        <v>1</v>
      </c>
      <c r="AW88" s="80">
        <f t="shared" si="26"/>
        <v>42</v>
      </c>
      <c r="AX88" s="80">
        <f t="shared" si="27"/>
        <v>42</v>
      </c>
      <c r="AY88" s="80">
        <f t="shared" si="23"/>
        <v>0.22222222222222221</v>
      </c>
      <c r="AZ88" s="80">
        <f t="shared" si="24"/>
        <v>0.5625</v>
      </c>
      <c r="BA88" s="80">
        <f t="shared" si="25"/>
        <v>0</v>
      </c>
    </row>
    <row r="89" spans="1:53" x14ac:dyDescent="0.45">
      <c r="A89">
        <v>62</v>
      </c>
      <c r="B89">
        <v>0.879</v>
      </c>
      <c r="C89">
        <v>3</v>
      </c>
      <c r="D89">
        <v>31</v>
      </c>
      <c r="E89">
        <v>10</v>
      </c>
      <c r="F89">
        <v>1</v>
      </c>
      <c r="G89">
        <v>0</v>
      </c>
      <c r="I89">
        <v>61</v>
      </c>
      <c r="J89">
        <v>0.66200000000000003</v>
      </c>
      <c r="K89">
        <v>2</v>
      </c>
      <c r="L89">
        <v>52</v>
      </c>
      <c r="M89">
        <v>15</v>
      </c>
      <c r="N89">
        <v>0</v>
      </c>
      <c r="O89" s="106">
        <v>1</v>
      </c>
      <c r="P89" s="107">
        <v>0</v>
      </c>
      <c r="Q89" s="108">
        <f t="shared" si="15"/>
        <v>1</v>
      </c>
      <c r="R89" s="80">
        <f t="shared" si="16"/>
        <v>1</v>
      </c>
      <c r="S89" s="80">
        <f t="shared" si="17"/>
        <v>0.57021021372479241</v>
      </c>
      <c r="T89" s="106">
        <f t="shared" si="18"/>
        <v>0.57021021372479241</v>
      </c>
      <c r="U89" s="108">
        <f t="shared" si="19"/>
        <v>0.42978978627520759</v>
      </c>
      <c r="V89" s="106">
        <f t="shared" si="20"/>
        <v>-0.56175019013366601</v>
      </c>
      <c r="W89" s="108">
        <f t="shared" si="21"/>
        <v>100</v>
      </c>
      <c r="X89" s="80">
        <f t="shared" si="22"/>
        <v>0.75373919289815161</v>
      </c>
      <c r="AT89">
        <v>0.70451201572894351</v>
      </c>
      <c r="AU89">
        <v>0</v>
      </c>
      <c r="AV89">
        <v>1</v>
      </c>
      <c r="AW89" s="80">
        <f t="shared" si="26"/>
        <v>42</v>
      </c>
      <c r="AX89" s="80">
        <f t="shared" si="27"/>
        <v>43</v>
      </c>
      <c r="AY89" s="80">
        <f t="shared" si="23"/>
        <v>0.22222222222222221</v>
      </c>
      <c r="AZ89" s="80">
        <f t="shared" si="24"/>
        <v>0.55208333333333326</v>
      </c>
      <c r="BA89" s="80">
        <f t="shared" si="25"/>
        <v>0</v>
      </c>
    </row>
    <row r="90" spans="1:53" x14ac:dyDescent="0.45">
      <c r="A90">
        <v>51</v>
      </c>
      <c r="B90">
        <v>1.083</v>
      </c>
      <c r="C90">
        <v>2</v>
      </c>
      <c r="D90">
        <v>53</v>
      </c>
      <c r="E90">
        <v>7</v>
      </c>
      <c r="F90">
        <v>0</v>
      </c>
      <c r="G90">
        <v>0</v>
      </c>
      <c r="I90">
        <v>61</v>
      </c>
      <c r="J90">
        <v>0.96</v>
      </c>
      <c r="K90">
        <v>2</v>
      </c>
      <c r="L90">
        <v>30</v>
      </c>
      <c r="M90">
        <v>10</v>
      </c>
      <c r="N90">
        <v>1</v>
      </c>
      <c r="O90" s="106">
        <v>1</v>
      </c>
      <c r="P90" s="107">
        <v>0</v>
      </c>
      <c r="Q90" s="108">
        <f t="shared" si="15"/>
        <v>1</v>
      </c>
      <c r="R90" s="80">
        <f t="shared" si="16"/>
        <v>1</v>
      </c>
      <c r="S90" s="80">
        <f t="shared" si="17"/>
        <v>0.62113803244871624</v>
      </c>
      <c r="T90" s="106">
        <f t="shared" si="18"/>
        <v>0.62113803244871624</v>
      </c>
      <c r="U90" s="108">
        <f t="shared" si="19"/>
        <v>0.37886196755128376</v>
      </c>
      <c r="V90" s="106">
        <f t="shared" si="20"/>
        <v>-0.47620194727338605</v>
      </c>
      <c r="W90" s="108">
        <f t="shared" si="21"/>
        <v>100</v>
      </c>
      <c r="X90" s="80">
        <f t="shared" si="22"/>
        <v>0.60994810776228592</v>
      </c>
      <c r="AT90">
        <v>0.70542275434881929</v>
      </c>
      <c r="AU90">
        <v>0</v>
      </c>
      <c r="AV90">
        <v>1</v>
      </c>
      <c r="AW90" s="80">
        <f t="shared" si="26"/>
        <v>42</v>
      </c>
      <c r="AX90" s="80">
        <f t="shared" si="27"/>
        <v>44</v>
      </c>
      <c r="AY90" s="80">
        <f t="shared" si="23"/>
        <v>0.22222222222222221</v>
      </c>
      <c r="AZ90" s="80">
        <f t="shared" si="24"/>
        <v>0.54166666666666674</v>
      </c>
      <c r="BA90" s="80">
        <f t="shared" si="25"/>
        <v>0</v>
      </c>
    </row>
    <row r="91" spans="1:53" x14ac:dyDescent="0.45">
      <c r="A91">
        <v>70</v>
      </c>
      <c r="B91">
        <v>0.82799999999999996</v>
      </c>
      <c r="C91">
        <v>3</v>
      </c>
      <c r="D91">
        <v>37</v>
      </c>
      <c r="E91">
        <v>15</v>
      </c>
      <c r="F91">
        <v>1</v>
      </c>
      <c r="G91">
        <v>1</v>
      </c>
      <c r="I91">
        <v>62</v>
      </c>
      <c r="J91">
        <v>0.42399999999999999</v>
      </c>
      <c r="K91">
        <v>2</v>
      </c>
      <c r="L91">
        <v>49</v>
      </c>
      <c r="M91">
        <v>12</v>
      </c>
      <c r="N91">
        <v>1</v>
      </c>
      <c r="O91" s="106">
        <v>0</v>
      </c>
      <c r="P91" s="107">
        <v>1</v>
      </c>
      <c r="Q91" s="108">
        <f t="shared" si="15"/>
        <v>1</v>
      </c>
      <c r="R91" s="80">
        <f t="shared" si="16"/>
        <v>0</v>
      </c>
      <c r="S91" s="80">
        <f t="shared" si="17"/>
        <v>0.19633671131925987</v>
      </c>
      <c r="T91" s="106">
        <f t="shared" si="18"/>
        <v>0.19633671131925987</v>
      </c>
      <c r="U91" s="108">
        <f t="shared" si="19"/>
        <v>0.80366328868074011</v>
      </c>
      <c r="V91" s="106">
        <f t="shared" si="20"/>
        <v>-0.21857489269556982</v>
      </c>
      <c r="W91" s="108">
        <f t="shared" si="21"/>
        <v>100</v>
      </c>
      <c r="X91" s="80">
        <f t="shared" si="22"/>
        <v>0.24430220228369265</v>
      </c>
      <c r="AT91">
        <v>0.70593396228766903</v>
      </c>
      <c r="AU91">
        <v>0</v>
      </c>
      <c r="AV91">
        <v>1</v>
      </c>
      <c r="AW91" s="80">
        <f t="shared" si="26"/>
        <v>42</v>
      </c>
      <c r="AX91" s="80">
        <f t="shared" si="27"/>
        <v>45</v>
      </c>
      <c r="AY91" s="80">
        <f t="shared" si="23"/>
        <v>0.22222222222222221</v>
      </c>
      <c r="AZ91" s="80">
        <f t="shared" si="24"/>
        <v>0.53125</v>
      </c>
      <c r="BA91" s="80">
        <f t="shared" si="25"/>
        <v>0</v>
      </c>
    </row>
    <row r="92" spans="1:53" x14ac:dyDescent="0.45">
      <c r="A92">
        <v>56</v>
      </c>
      <c r="B92">
        <v>1.56</v>
      </c>
      <c r="C92">
        <v>5</v>
      </c>
      <c r="D92">
        <v>46</v>
      </c>
      <c r="E92">
        <v>1</v>
      </c>
      <c r="F92">
        <v>0</v>
      </c>
      <c r="G92">
        <v>1</v>
      </c>
      <c r="I92">
        <v>62</v>
      </c>
      <c r="J92">
        <v>0.58799999999999997</v>
      </c>
      <c r="K92">
        <v>4</v>
      </c>
      <c r="L92">
        <v>41</v>
      </c>
      <c r="M92">
        <v>10</v>
      </c>
      <c r="N92">
        <v>1</v>
      </c>
      <c r="O92" s="106">
        <v>1</v>
      </c>
      <c r="P92" s="107">
        <v>0</v>
      </c>
      <c r="Q92" s="108">
        <f t="shared" si="15"/>
        <v>1</v>
      </c>
      <c r="R92" s="80">
        <f t="shared" si="16"/>
        <v>1</v>
      </c>
      <c r="S92" s="80">
        <f t="shared" si="17"/>
        <v>0.4850238210355638</v>
      </c>
      <c r="T92" s="106">
        <f t="shared" si="18"/>
        <v>0.4850238210355638</v>
      </c>
      <c r="U92" s="108">
        <f t="shared" si="19"/>
        <v>0.51497617896443626</v>
      </c>
      <c r="V92" s="106">
        <f t="shared" si="20"/>
        <v>-0.7235572737135374</v>
      </c>
      <c r="W92" s="108">
        <f t="shared" si="21"/>
        <v>0</v>
      </c>
      <c r="X92" s="80">
        <f t="shared" si="22"/>
        <v>1.0617544059277786</v>
      </c>
      <c r="AT92">
        <v>0.71453526480548546</v>
      </c>
      <c r="AU92">
        <v>0</v>
      </c>
      <c r="AV92">
        <v>1</v>
      </c>
      <c r="AW92" s="80">
        <f t="shared" si="26"/>
        <v>42</v>
      </c>
      <c r="AX92" s="80">
        <f t="shared" si="27"/>
        <v>46</v>
      </c>
      <c r="AY92" s="80">
        <f t="shared" si="23"/>
        <v>0.22222222222222221</v>
      </c>
      <c r="AZ92" s="80">
        <f t="shared" si="24"/>
        <v>0.52083333333333326</v>
      </c>
      <c r="BA92" s="80">
        <f t="shared" si="25"/>
        <v>0</v>
      </c>
    </row>
    <row r="93" spans="1:53" x14ac:dyDescent="0.45">
      <c r="A93">
        <v>42</v>
      </c>
      <c r="B93">
        <v>1.4279999999999999</v>
      </c>
      <c r="C93">
        <v>4</v>
      </c>
      <c r="D93">
        <v>45</v>
      </c>
      <c r="E93">
        <v>5</v>
      </c>
      <c r="F93">
        <v>0</v>
      </c>
      <c r="G93">
        <v>1</v>
      </c>
      <c r="I93">
        <v>62</v>
      </c>
      <c r="J93">
        <v>0.73399999999999999</v>
      </c>
      <c r="K93">
        <v>3</v>
      </c>
      <c r="L93">
        <v>44</v>
      </c>
      <c r="M93">
        <v>5</v>
      </c>
      <c r="N93">
        <v>0</v>
      </c>
      <c r="O93" s="106">
        <v>1</v>
      </c>
      <c r="P93" s="107">
        <v>0</v>
      </c>
      <c r="Q93" s="108">
        <f t="shared" si="15"/>
        <v>1</v>
      </c>
      <c r="R93" s="80">
        <f t="shared" si="16"/>
        <v>1</v>
      </c>
      <c r="S93" s="80">
        <f t="shared" si="17"/>
        <v>0.58677734928468195</v>
      </c>
      <c r="T93" s="106">
        <f t="shared" si="18"/>
        <v>0.58677734928468195</v>
      </c>
      <c r="U93" s="108">
        <f t="shared" si="19"/>
        <v>0.41322265071531805</v>
      </c>
      <c r="V93" s="106">
        <f t="shared" si="20"/>
        <v>-0.53310983385934418</v>
      </c>
      <c r="W93" s="108">
        <f t="shared" si="21"/>
        <v>100</v>
      </c>
      <c r="X93" s="80">
        <f t="shared" si="22"/>
        <v>0.70422392960304636</v>
      </c>
      <c r="AT93">
        <v>0.72454108826078478</v>
      </c>
      <c r="AU93">
        <v>0</v>
      </c>
      <c r="AV93">
        <v>1</v>
      </c>
      <c r="AW93" s="80">
        <f t="shared" si="26"/>
        <v>42</v>
      </c>
      <c r="AX93" s="80">
        <f t="shared" si="27"/>
        <v>47</v>
      </c>
      <c r="AY93" s="80">
        <f t="shared" si="23"/>
        <v>0.22222222222222221</v>
      </c>
      <c r="AZ93" s="80">
        <f t="shared" si="24"/>
        <v>0.51041666666666674</v>
      </c>
      <c r="BA93" s="80">
        <f t="shared" si="25"/>
        <v>0</v>
      </c>
    </row>
    <row r="94" spans="1:53" x14ac:dyDescent="0.45">
      <c r="A94">
        <v>56</v>
      </c>
      <c r="B94">
        <v>1.4039999999999999</v>
      </c>
      <c r="C94">
        <v>1</v>
      </c>
      <c r="D94">
        <v>34</v>
      </c>
      <c r="E94">
        <v>8</v>
      </c>
      <c r="F94">
        <v>0</v>
      </c>
      <c r="G94">
        <v>1</v>
      </c>
      <c r="I94">
        <v>62</v>
      </c>
      <c r="J94">
        <v>0.879</v>
      </c>
      <c r="K94">
        <v>3</v>
      </c>
      <c r="L94">
        <v>31</v>
      </c>
      <c r="M94">
        <v>10</v>
      </c>
      <c r="N94">
        <v>1</v>
      </c>
      <c r="O94" s="106">
        <v>0</v>
      </c>
      <c r="P94" s="107">
        <v>1</v>
      </c>
      <c r="Q94" s="108">
        <f t="shared" si="15"/>
        <v>1</v>
      </c>
      <c r="R94" s="80">
        <f t="shared" si="16"/>
        <v>0</v>
      </c>
      <c r="S94" s="80">
        <f t="shared" si="17"/>
        <v>0.67588017197817873</v>
      </c>
      <c r="T94" s="106">
        <f t="shared" si="18"/>
        <v>0.67588017197817873</v>
      </c>
      <c r="U94" s="108">
        <f t="shared" si="19"/>
        <v>0.32411982802182127</v>
      </c>
      <c r="V94" s="106">
        <f t="shared" si="20"/>
        <v>-1.1266419919900825</v>
      </c>
      <c r="W94" s="108">
        <f t="shared" si="21"/>
        <v>0</v>
      </c>
      <c r="X94" s="80">
        <f t="shared" si="22"/>
        <v>2.0852786949296891</v>
      </c>
      <c r="AT94">
        <v>0.72514019018960452</v>
      </c>
      <c r="AU94">
        <v>0</v>
      </c>
      <c r="AV94">
        <v>1</v>
      </c>
      <c r="AW94" s="80">
        <f t="shared" si="26"/>
        <v>42</v>
      </c>
      <c r="AX94" s="80">
        <f t="shared" si="27"/>
        <v>48</v>
      </c>
      <c r="AY94" s="80">
        <f t="shared" si="23"/>
        <v>0.22222222222222221</v>
      </c>
      <c r="AZ94" s="80">
        <f t="shared" si="24"/>
        <v>0.5</v>
      </c>
      <c r="BA94" s="80">
        <f t="shared" si="25"/>
        <v>0</v>
      </c>
    </row>
    <row r="95" spans="1:53" x14ac:dyDescent="0.45">
      <c r="A95">
        <v>60</v>
      </c>
      <c r="B95">
        <v>1.0720000000000001</v>
      </c>
      <c r="C95">
        <v>2</v>
      </c>
      <c r="D95">
        <v>38</v>
      </c>
      <c r="E95">
        <v>13</v>
      </c>
      <c r="F95">
        <v>1</v>
      </c>
      <c r="G95">
        <v>1</v>
      </c>
      <c r="I95">
        <v>62</v>
      </c>
      <c r="J95">
        <v>1.1519999999999999</v>
      </c>
      <c r="K95">
        <v>2</v>
      </c>
      <c r="L95">
        <v>42</v>
      </c>
      <c r="M95">
        <v>8</v>
      </c>
      <c r="N95">
        <v>0</v>
      </c>
      <c r="O95" s="106">
        <v>1</v>
      </c>
      <c r="P95" s="107">
        <v>0</v>
      </c>
      <c r="Q95" s="108">
        <f t="shared" si="15"/>
        <v>1</v>
      </c>
      <c r="R95" s="80">
        <f t="shared" si="16"/>
        <v>1</v>
      </c>
      <c r="S95" s="80">
        <f t="shared" si="17"/>
        <v>0.68927014402734832</v>
      </c>
      <c r="T95" s="106">
        <f t="shared" si="18"/>
        <v>0.68927014402734832</v>
      </c>
      <c r="U95" s="108">
        <f t="shared" si="19"/>
        <v>0.31072985597265168</v>
      </c>
      <c r="V95" s="106">
        <f t="shared" si="20"/>
        <v>-0.37212200349536656</v>
      </c>
      <c r="W95" s="108">
        <f t="shared" si="21"/>
        <v>100</v>
      </c>
      <c r="X95" s="80">
        <f t="shared" si="22"/>
        <v>0.45080997438403886</v>
      </c>
      <c r="AT95">
        <v>0.72722223762223692</v>
      </c>
      <c r="AU95">
        <v>0</v>
      </c>
      <c r="AV95">
        <v>1</v>
      </c>
      <c r="AW95" s="80">
        <f t="shared" si="26"/>
        <v>42</v>
      </c>
      <c r="AX95" s="80">
        <f t="shared" si="27"/>
        <v>49</v>
      </c>
      <c r="AY95" s="80">
        <f t="shared" si="23"/>
        <v>0.22222222222222221</v>
      </c>
      <c r="AZ95" s="80">
        <f t="shared" si="24"/>
        <v>0.48958333333333337</v>
      </c>
      <c r="BA95" s="80">
        <f t="shared" si="25"/>
        <v>0</v>
      </c>
    </row>
    <row r="96" spans="1:53" x14ac:dyDescent="0.45">
      <c r="A96">
        <v>48</v>
      </c>
      <c r="B96">
        <v>0.183</v>
      </c>
      <c r="C96">
        <v>4</v>
      </c>
      <c r="D96">
        <v>37</v>
      </c>
      <c r="E96">
        <v>11</v>
      </c>
      <c r="F96">
        <v>0</v>
      </c>
      <c r="G96">
        <v>1</v>
      </c>
      <c r="I96">
        <v>62</v>
      </c>
      <c r="J96">
        <v>2.0190000000000001</v>
      </c>
      <c r="K96">
        <v>0</v>
      </c>
      <c r="L96">
        <v>32</v>
      </c>
      <c r="M96">
        <v>15</v>
      </c>
      <c r="N96">
        <v>1</v>
      </c>
      <c r="O96" s="106">
        <v>1</v>
      </c>
      <c r="P96" s="107">
        <v>0</v>
      </c>
      <c r="Q96" s="108">
        <f t="shared" si="15"/>
        <v>1</v>
      </c>
      <c r="R96" s="80">
        <f t="shared" si="16"/>
        <v>1</v>
      </c>
      <c r="S96" s="80">
        <f t="shared" si="17"/>
        <v>0.70542275434881929</v>
      </c>
      <c r="T96" s="106">
        <f t="shared" si="18"/>
        <v>0.70542275434881929</v>
      </c>
      <c r="U96" s="108">
        <f t="shared" si="19"/>
        <v>0.29457724565118071</v>
      </c>
      <c r="V96" s="106">
        <f t="shared" si="20"/>
        <v>-0.34895800433041302</v>
      </c>
      <c r="W96" s="108">
        <f t="shared" si="21"/>
        <v>100</v>
      </c>
      <c r="X96" s="80">
        <f t="shared" si="22"/>
        <v>0.41758965646508955</v>
      </c>
      <c r="AT96">
        <v>0.72810546550722766</v>
      </c>
      <c r="AU96">
        <v>0</v>
      </c>
      <c r="AV96">
        <v>1</v>
      </c>
      <c r="AW96" s="80">
        <f t="shared" si="26"/>
        <v>42</v>
      </c>
      <c r="AX96" s="80">
        <f t="shared" si="27"/>
        <v>50</v>
      </c>
      <c r="AY96" s="80">
        <f t="shared" si="23"/>
        <v>0.22222222222222221</v>
      </c>
      <c r="AZ96" s="80">
        <f t="shared" si="24"/>
        <v>0.47916666666666663</v>
      </c>
      <c r="BA96" s="80">
        <f t="shared" si="25"/>
        <v>0</v>
      </c>
    </row>
    <row r="97" spans="1:53" x14ac:dyDescent="0.45">
      <c r="A97">
        <v>88</v>
      </c>
      <c r="B97">
        <v>1.6</v>
      </c>
      <c r="C97">
        <v>0</v>
      </c>
      <c r="D97">
        <v>39</v>
      </c>
      <c r="E97">
        <v>18</v>
      </c>
      <c r="F97">
        <v>1</v>
      </c>
      <c r="G97">
        <v>1</v>
      </c>
      <c r="I97">
        <v>63</v>
      </c>
      <c r="J97">
        <v>0.61199999999999999</v>
      </c>
      <c r="K97">
        <v>3</v>
      </c>
      <c r="L97">
        <v>35</v>
      </c>
      <c r="M97">
        <v>10</v>
      </c>
      <c r="N97">
        <v>0</v>
      </c>
      <c r="O97" s="106">
        <v>1</v>
      </c>
      <c r="P97" s="107">
        <v>0</v>
      </c>
      <c r="Q97" s="108">
        <f t="shared" si="15"/>
        <v>1</v>
      </c>
      <c r="R97" s="80">
        <f t="shared" si="16"/>
        <v>1</v>
      </c>
      <c r="S97" s="80">
        <f t="shared" si="17"/>
        <v>0.85114313836330102</v>
      </c>
      <c r="T97" s="106">
        <f t="shared" si="18"/>
        <v>0.85114313836330102</v>
      </c>
      <c r="U97" s="108">
        <f t="shared" si="19"/>
        <v>0.14885686163669898</v>
      </c>
      <c r="V97" s="106">
        <f t="shared" si="20"/>
        <v>-0.16117496436093609</v>
      </c>
      <c r="W97" s="108">
        <f t="shared" si="21"/>
        <v>100</v>
      </c>
      <c r="X97" s="80">
        <f t="shared" si="22"/>
        <v>0.17489051479982803</v>
      </c>
      <c r="AT97">
        <v>0.73240952301867901</v>
      </c>
      <c r="AU97">
        <v>0</v>
      </c>
      <c r="AV97">
        <v>1</v>
      </c>
      <c r="AW97" s="80">
        <f t="shared" si="26"/>
        <v>42</v>
      </c>
      <c r="AX97" s="80">
        <f t="shared" si="27"/>
        <v>51</v>
      </c>
      <c r="AY97" s="80">
        <f t="shared" si="23"/>
        <v>0.22222222222222221</v>
      </c>
      <c r="AZ97" s="80">
        <f t="shared" si="24"/>
        <v>0.46875</v>
      </c>
      <c r="BA97" s="80">
        <f t="shared" si="25"/>
        <v>0</v>
      </c>
    </row>
    <row r="98" spans="1:53" x14ac:dyDescent="0.45">
      <c r="A98">
        <v>75</v>
      </c>
      <c r="B98">
        <v>0.61199999999999999</v>
      </c>
      <c r="C98">
        <v>5</v>
      </c>
      <c r="D98">
        <v>42</v>
      </c>
      <c r="E98">
        <v>15</v>
      </c>
      <c r="F98">
        <v>1</v>
      </c>
      <c r="G98">
        <v>0</v>
      </c>
      <c r="I98">
        <v>64</v>
      </c>
      <c r="J98">
        <v>1.5389999999999999</v>
      </c>
      <c r="K98">
        <v>4</v>
      </c>
      <c r="L98">
        <v>36</v>
      </c>
      <c r="M98">
        <v>8</v>
      </c>
      <c r="N98">
        <v>1</v>
      </c>
      <c r="O98" s="106">
        <v>1</v>
      </c>
      <c r="P98" s="107">
        <v>0</v>
      </c>
      <c r="Q98" s="108">
        <f t="shared" si="15"/>
        <v>1</v>
      </c>
      <c r="R98" s="80">
        <f t="shared" si="16"/>
        <v>1</v>
      </c>
      <c r="S98" s="80">
        <f t="shared" si="17"/>
        <v>0.70451201572894351</v>
      </c>
      <c r="T98" s="106">
        <f t="shared" si="18"/>
        <v>0.70451201572894351</v>
      </c>
      <c r="U98" s="108">
        <f t="shared" si="19"/>
        <v>0.29548798427105649</v>
      </c>
      <c r="V98" s="106">
        <f t="shared" si="20"/>
        <v>-0.35024989210546542</v>
      </c>
      <c r="W98" s="108">
        <f t="shared" si="21"/>
        <v>100</v>
      </c>
      <c r="X98" s="80">
        <f t="shared" si="22"/>
        <v>0.41942220668205554</v>
      </c>
      <c r="AT98">
        <v>0.736448098211685</v>
      </c>
      <c r="AU98">
        <v>0</v>
      </c>
      <c r="AV98">
        <v>1</v>
      </c>
      <c r="AW98" s="80">
        <f t="shared" si="26"/>
        <v>42</v>
      </c>
      <c r="AX98" s="80">
        <f t="shared" si="27"/>
        <v>52</v>
      </c>
      <c r="AY98" s="80">
        <f t="shared" si="23"/>
        <v>0.22222222222222221</v>
      </c>
      <c r="AZ98" s="80">
        <f t="shared" si="24"/>
        <v>0.45833333333333337</v>
      </c>
      <c r="BA98" s="80">
        <f t="shared" si="25"/>
        <v>0</v>
      </c>
    </row>
    <row r="99" spans="1:53" x14ac:dyDescent="0.45">
      <c r="A99">
        <v>56</v>
      </c>
      <c r="B99">
        <v>0.496</v>
      </c>
      <c r="C99">
        <v>3</v>
      </c>
      <c r="D99">
        <v>54</v>
      </c>
      <c r="E99">
        <v>8</v>
      </c>
      <c r="F99">
        <v>0</v>
      </c>
      <c r="G99">
        <v>0</v>
      </c>
      <c r="I99">
        <v>65</v>
      </c>
      <c r="J99">
        <v>0.159</v>
      </c>
      <c r="K99">
        <v>2</v>
      </c>
      <c r="L99">
        <v>47</v>
      </c>
      <c r="M99">
        <v>14</v>
      </c>
      <c r="N99">
        <v>1</v>
      </c>
      <c r="O99" s="106">
        <v>0</v>
      </c>
      <c r="P99" s="107">
        <v>1</v>
      </c>
      <c r="Q99" s="108">
        <f t="shared" si="15"/>
        <v>1</v>
      </c>
      <c r="R99" s="80">
        <f t="shared" si="16"/>
        <v>0</v>
      </c>
      <c r="S99" s="80">
        <f t="shared" si="17"/>
        <v>0.25960577688382686</v>
      </c>
      <c r="T99" s="106">
        <f t="shared" si="18"/>
        <v>0.25960577688382686</v>
      </c>
      <c r="U99" s="108">
        <f t="shared" si="19"/>
        <v>0.74039422311617309</v>
      </c>
      <c r="V99" s="106">
        <f t="shared" si="20"/>
        <v>-0.30057250069549551</v>
      </c>
      <c r="W99" s="108">
        <f t="shared" si="21"/>
        <v>100</v>
      </c>
      <c r="X99" s="80">
        <f t="shared" si="22"/>
        <v>0.35063182393724984</v>
      </c>
      <c r="AT99">
        <v>0.73854385472635842</v>
      </c>
      <c r="AU99">
        <v>0</v>
      </c>
      <c r="AV99">
        <v>1</v>
      </c>
      <c r="AW99" s="80">
        <f t="shared" si="26"/>
        <v>42</v>
      </c>
      <c r="AX99" s="80">
        <f t="shared" si="27"/>
        <v>53</v>
      </c>
      <c r="AY99" s="80">
        <f t="shared" si="23"/>
        <v>0.22222222222222221</v>
      </c>
      <c r="AZ99" s="80">
        <f t="shared" si="24"/>
        <v>0.44791666666666663</v>
      </c>
      <c r="BA99" s="80">
        <f t="shared" si="25"/>
        <v>0</v>
      </c>
    </row>
    <row r="100" spans="1:53" x14ac:dyDescent="0.45">
      <c r="A100">
        <v>60</v>
      </c>
      <c r="B100">
        <v>1.8</v>
      </c>
      <c r="C100">
        <v>2</v>
      </c>
      <c r="D100">
        <v>39</v>
      </c>
      <c r="E100">
        <v>9</v>
      </c>
      <c r="F100">
        <v>0</v>
      </c>
      <c r="G100">
        <v>1</v>
      </c>
      <c r="I100">
        <v>65</v>
      </c>
      <c r="J100">
        <v>0.27500000000000002</v>
      </c>
      <c r="K100">
        <v>1</v>
      </c>
      <c r="L100">
        <v>34</v>
      </c>
      <c r="M100">
        <v>11</v>
      </c>
      <c r="N100">
        <v>1</v>
      </c>
      <c r="O100" s="106">
        <v>0</v>
      </c>
      <c r="P100" s="107">
        <v>1</v>
      </c>
      <c r="Q100" s="108">
        <f t="shared" si="15"/>
        <v>1</v>
      </c>
      <c r="R100" s="80">
        <f t="shared" si="16"/>
        <v>0</v>
      </c>
      <c r="S100" s="80">
        <f t="shared" si="17"/>
        <v>0.39750301093018525</v>
      </c>
      <c r="T100" s="106">
        <f t="shared" si="18"/>
        <v>0.39750301093018525</v>
      </c>
      <c r="U100" s="108">
        <f t="shared" si="19"/>
        <v>0.60249698906981475</v>
      </c>
      <c r="V100" s="106">
        <f t="shared" si="20"/>
        <v>-0.50667261102431238</v>
      </c>
      <c r="W100" s="108">
        <f t="shared" si="21"/>
        <v>100</v>
      </c>
      <c r="X100" s="80">
        <f t="shared" si="22"/>
        <v>0.65975933181655178</v>
      </c>
      <c r="AT100">
        <v>0.73859140643366794</v>
      </c>
      <c r="AU100">
        <v>0</v>
      </c>
      <c r="AV100">
        <v>1</v>
      </c>
      <c r="AW100" s="80">
        <f t="shared" si="26"/>
        <v>42</v>
      </c>
      <c r="AX100" s="80">
        <f t="shared" si="27"/>
        <v>54</v>
      </c>
      <c r="AY100" s="80">
        <f t="shared" si="23"/>
        <v>0.22222222222222221</v>
      </c>
      <c r="AZ100" s="80">
        <f t="shared" si="24"/>
        <v>0.4375</v>
      </c>
      <c r="BA100" s="80">
        <f t="shared" si="25"/>
        <v>0</v>
      </c>
    </row>
    <row r="101" spans="1:53" x14ac:dyDescent="0.45">
      <c r="A101">
        <v>58</v>
      </c>
      <c r="B101">
        <v>0.40300000000000002</v>
      </c>
      <c r="C101">
        <v>2</v>
      </c>
      <c r="D101">
        <v>35</v>
      </c>
      <c r="E101">
        <v>16</v>
      </c>
      <c r="F101">
        <v>1</v>
      </c>
      <c r="G101">
        <v>0</v>
      </c>
      <c r="I101">
        <v>65</v>
      </c>
      <c r="J101">
        <v>0.59</v>
      </c>
      <c r="K101">
        <v>3</v>
      </c>
      <c r="L101">
        <v>32</v>
      </c>
      <c r="M101">
        <v>10</v>
      </c>
      <c r="N101">
        <v>0</v>
      </c>
      <c r="O101" s="106">
        <v>1</v>
      </c>
      <c r="P101" s="107">
        <v>0</v>
      </c>
      <c r="Q101" s="108">
        <f t="shared" si="15"/>
        <v>1</v>
      </c>
      <c r="R101" s="80">
        <f t="shared" si="16"/>
        <v>1</v>
      </c>
      <c r="S101" s="80">
        <f t="shared" si="17"/>
        <v>0.89005816911823454</v>
      </c>
      <c r="T101" s="106">
        <f t="shared" si="18"/>
        <v>0.89005816911823454</v>
      </c>
      <c r="U101" s="108">
        <f t="shared" si="19"/>
        <v>0.10994183088176546</v>
      </c>
      <c r="V101" s="106">
        <f t="shared" si="20"/>
        <v>-0.11646845983191505</v>
      </c>
      <c r="W101" s="108">
        <f t="shared" si="21"/>
        <v>100</v>
      </c>
      <c r="X101" s="80">
        <f t="shared" si="22"/>
        <v>0.12352207383331244</v>
      </c>
      <c r="AT101">
        <v>0.74273834758662194</v>
      </c>
      <c r="AU101">
        <v>0</v>
      </c>
      <c r="AV101">
        <v>1</v>
      </c>
      <c r="AW101" s="80">
        <f t="shared" si="26"/>
        <v>42</v>
      </c>
      <c r="AX101" s="80">
        <f t="shared" si="27"/>
        <v>55</v>
      </c>
      <c r="AY101" s="80">
        <f t="shared" si="23"/>
        <v>0.22222222222222221</v>
      </c>
      <c r="AZ101" s="80">
        <f t="shared" si="24"/>
        <v>0.42708333333333337</v>
      </c>
      <c r="BA101" s="80">
        <f t="shared" si="25"/>
        <v>0</v>
      </c>
    </row>
    <row r="102" spans="1:53" x14ac:dyDescent="0.45">
      <c r="A102">
        <v>67</v>
      </c>
      <c r="B102">
        <v>0.85599999999999998</v>
      </c>
      <c r="C102">
        <v>3</v>
      </c>
      <c r="D102">
        <v>33</v>
      </c>
      <c r="E102">
        <v>1</v>
      </c>
      <c r="F102">
        <v>0</v>
      </c>
      <c r="G102">
        <v>1</v>
      </c>
      <c r="I102">
        <v>65</v>
      </c>
      <c r="J102">
        <v>0.89900000000000002</v>
      </c>
      <c r="K102">
        <v>1</v>
      </c>
      <c r="L102">
        <v>60</v>
      </c>
      <c r="M102">
        <v>9</v>
      </c>
      <c r="N102">
        <v>0</v>
      </c>
      <c r="O102" s="106">
        <v>0</v>
      </c>
      <c r="P102" s="107">
        <v>1</v>
      </c>
      <c r="Q102" s="108">
        <f t="shared" si="15"/>
        <v>1</v>
      </c>
      <c r="R102" s="80">
        <f t="shared" si="16"/>
        <v>0</v>
      </c>
      <c r="S102" s="80">
        <f t="shared" si="17"/>
        <v>0.22727844628132329</v>
      </c>
      <c r="T102" s="106">
        <f t="shared" si="18"/>
        <v>0.22727844628132329</v>
      </c>
      <c r="U102" s="108">
        <f t="shared" si="19"/>
        <v>0.77272155371867668</v>
      </c>
      <c r="V102" s="106">
        <f t="shared" si="20"/>
        <v>-0.25783651039943567</v>
      </c>
      <c r="W102" s="108">
        <f t="shared" si="21"/>
        <v>100</v>
      </c>
      <c r="X102" s="80">
        <f t="shared" si="22"/>
        <v>0.29412722498493699</v>
      </c>
      <c r="AT102">
        <v>0.74619721663449101</v>
      </c>
      <c r="AU102">
        <v>0</v>
      </c>
      <c r="AV102">
        <v>1</v>
      </c>
      <c r="AW102" s="80">
        <f t="shared" si="26"/>
        <v>42</v>
      </c>
      <c r="AX102" s="80">
        <f t="shared" si="27"/>
        <v>56</v>
      </c>
      <c r="AY102" s="80">
        <f t="shared" si="23"/>
        <v>0.22222222222222221</v>
      </c>
      <c r="AZ102" s="80">
        <f t="shared" si="24"/>
        <v>0.41666666666666663</v>
      </c>
      <c r="BA102" s="80">
        <f t="shared" si="25"/>
        <v>0</v>
      </c>
    </row>
    <row r="103" spans="1:53" x14ac:dyDescent="0.45">
      <c r="A103">
        <v>73</v>
      </c>
      <c r="B103">
        <v>1.8360000000000001</v>
      </c>
      <c r="C103">
        <v>0</v>
      </c>
      <c r="D103">
        <v>36</v>
      </c>
      <c r="E103">
        <v>7</v>
      </c>
      <c r="F103">
        <v>1</v>
      </c>
      <c r="G103">
        <v>0</v>
      </c>
      <c r="I103">
        <v>65</v>
      </c>
      <c r="J103">
        <v>0.93700000000000006</v>
      </c>
      <c r="K103">
        <v>4</v>
      </c>
      <c r="L103">
        <v>31</v>
      </c>
      <c r="M103">
        <v>12</v>
      </c>
      <c r="N103">
        <v>1</v>
      </c>
      <c r="O103" s="106">
        <v>0</v>
      </c>
      <c r="P103" s="107">
        <v>1</v>
      </c>
      <c r="Q103" s="108">
        <f t="shared" si="15"/>
        <v>1</v>
      </c>
      <c r="R103" s="80">
        <f t="shared" si="16"/>
        <v>0</v>
      </c>
      <c r="S103" s="80">
        <f t="shared" si="17"/>
        <v>0.8114829501060814</v>
      </c>
      <c r="T103" s="106">
        <f t="shared" si="18"/>
        <v>0.8114829501060814</v>
      </c>
      <c r="U103" s="108">
        <f t="shared" si="19"/>
        <v>0.1885170498939186</v>
      </c>
      <c r="V103" s="106">
        <f t="shared" si="20"/>
        <v>-1.6685668258188433</v>
      </c>
      <c r="W103" s="108">
        <f t="shared" si="21"/>
        <v>0</v>
      </c>
      <c r="X103" s="80">
        <f t="shared" si="22"/>
        <v>4.3045599884080259</v>
      </c>
      <c r="AT103">
        <v>0.74724950267286383</v>
      </c>
      <c r="AU103">
        <v>0</v>
      </c>
      <c r="AV103">
        <v>1</v>
      </c>
      <c r="AW103" s="80">
        <f t="shared" si="26"/>
        <v>42</v>
      </c>
      <c r="AX103" s="80">
        <f t="shared" si="27"/>
        <v>57</v>
      </c>
      <c r="AY103" s="80">
        <f t="shared" si="23"/>
        <v>0.22222222222222221</v>
      </c>
      <c r="AZ103" s="80">
        <f t="shared" si="24"/>
        <v>0.40625</v>
      </c>
      <c r="BA103" s="80">
        <f t="shared" si="25"/>
        <v>7.5231481481481365E-3</v>
      </c>
    </row>
    <row r="104" spans="1:53" x14ac:dyDescent="0.45">
      <c r="A104">
        <v>70</v>
      </c>
      <c r="B104">
        <v>0.40799999999999997</v>
      </c>
      <c r="C104">
        <v>2</v>
      </c>
      <c r="D104">
        <v>42</v>
      </c>
      <c r="E104">
        <v>7</v>
      </c>
      <c r="F104">
        <v>0</v>
      </c>
      <c r="G104">
        <v>0</v>
      </c>
      <c r="I104">
        <v>65</v>
      </c>
      <c r="J104">
        <v>2.1440000000000001</v>
      </c>
      <c r="K104">
        <v>2</v>
      </c>
      <c r="L104">
        <v>32</v>
      </c>
      <c r="M104">
        <v>8</v>
      </c>
      <c r="N104">
        <v>1</v>
      </c>
      <c r="O104" s="106">
        <v>1</v>
      </c>
      <c r="P104" s="107">
        <v>0</v>
      </c>
      <c r="Q104" s="108">
        <f t="shared" si="15"/>
        <v>1</v>
      </c>
      <c r="R104" s="80">
        <f t="shared" si="16"/>
        <v>1</v>
      </c>
      <c r="S104" s="80">
        <f t="shared" si="17"/>
        <v>0.72514019018960452</v>
      </c>
      <c r="T104" s="106">
        <f t="shared" si="18"/>
        <v>0.72514019018960452</v>
      </c>
      <c r="U104" s="108">
        <f t="shared" si="19"/>
        <v>0.27485980981039548</v>
      </c>
      <c r="V104" s="106">
        <f t="shared" si="20"/>
        <v>-0.32139027704144996</v>
      </c>
      <c r="W104" s="108">
        <f t="shared" si="21"/>
        <v>100</v>
      </c>
      <c r="X104" s="80">
        <f t="shared" si="22"/>
        <v>0.37904368497149094</v>
      </c>
      <c r="AT104">
        <v>0.7474283699283174</v>
      </c>
      <c r="AU104">
        <v>1</v>
      </c>
      <c r="AV104">
        <v>0</v>
      </c>
      <c r="AW104" s="80">
        <f t="shared" si="26"/>
        <v>43</v>
      </c>
      <c r="AX104" s="80">
        <f t="shared" si="27"/>
        <v>57</v>
      </c>
      <c r="AY104" s="80">
        <f t="shared" si="23"/>
        <v>0.20370370370370372</v>
      </c>
      <c r="AZ104" s="80">
        <f t="shared" si="24"/>
        <v>0.40625</v>
      </c>
      <c r="BA104" s="80">
        <f t="shared" si="25"/>
        <v>0</v>
      </c>
    </row>
    <row r="105" spans="1:53" x14ac:dyDescent="0.45">
      <c r="A105">
        <v>49</v>
      </c>
      <c r="B105">
        <v>0.124</v>
      </c>
      <c r="C105">
        <v>3</v>
      </c>
      <c r="D105">
        <v>29</v>
      </c>
      <c r="E105">
        <v>10</v>
      </c>
      <c r="F105">
        <v>1</v>
      </c>
      <c r="G105">
        <v>0</v>
      </c>
      <c r="I105">
        <v>66</v>
      </c>
      <c r="J105">
        <v>9.1999999999999998E-2</v>
      </c>
      <c r="K105">
        <v>4</v>
      </c>
      <c r="L105">
        <v>43</v>
      </c>
      <c r="M105">
        <v>12</v>
      </c>
      <c r="N105">
        <v>0</v>
      </c>
      <c r="O105" s="106">
        <v>0</v>
      </c>
      <c r="P105" s="107">
        <v>1</v>
      </c>
      <c r="Q105" s="108">
        <f t="shared" si="15"/>
        <v>1</v>
      </c>
      <c r="R105" s="80">
        <f t="shared" si="16"/>
        <v>0</v>
      </c>
      <c r="S105" s="80">
        <f t="shared" si="17"/>
        <v>0.79131674408589181</v>
      </c>
      <c r="T105" s="106">
        <f t="shared" si="18"/>
        <v>0.79131674408589181</v>
      </c>
      <c r="U105" s="108">
        <f t="shared" si="19"/>
        <v>0.20868325591410819</v>
      </c>
      <c r="V105" s="106">
        <f t="shared" si="20"/>
        <v>-1.5669376985243779</v>
      </c>
      <c r="W105" s="108">
        <f t="shared" si="21"/>
        <v>0</v>
      </c>
      <c r="X105" s="80">
        <f t="shared" si="22"/>
        <v>3.7919513025596521</v>
      </c>
      <c r="AT105">
        <v>0.749004821797981</v>
      </c>
      <c r="AU105">
        <v>0</v>
      </c>
      <c r="AV105">
        <v>1</v>
      </c>
      <c r="AW105" s="80">
        <f t="shared" si="26"/>
        <v>43</v>
      </c>
      <c r="AX105" s="80">
        <f t="shared" si="27"/>
        <v>58</v>
      </c>
      <c r="AY105" s="80">
        <f t="shared" si="23"/>
        <v>0.20370370370370372</v>
      </c>
      <c r="AZ105" s="80">
        <f t="shared" si="24"/>
        <v>0.39583333333333337</v>
      </c>
      <c r="BA105" s="80">
        <f t="shared" si="25"/>
        <v>0</v>
      </c>
    </row>
    <row r="106" spans="1:53" x14ac:dyDescent="0.45">
      <c r="A106">
        <v>55</v>
      </c>
      <c r="B106">
        <v>8.5000000000000006E-2</v>
      </c>
      <c r="C106">
        <v>7</v>
      </c>
      <c r="D106">
        <v>38</v>
      </c>
      <c r="E106">
        <v>4</v>
      </c>
      <c r="F106">
        <v>0</v>
      </c>
      <c r="G106">
        <v>1</v>
      </c>
      <c r="I106">
        <v>66</v>
      </c>
      <c r="J106">
        <v>1.3720000000000001</v>
      </c>
      <c r="K106">
        <v>1</v>
      </c>
      <c r="L106">
        <v>29</v>
      </c>
      <c r="M106">
        <v>10</v>
      </c>
      <c r="N106">
        <v>0</v>
      </c>
      <c r="O106" s="106">
        <v>1</v>
      </c>
      <c r="P106" s="107">
        <v>0</v>
      </c>
      <c r="Q106" s="108">
        <f t="shared" si="15"/>
        <v>1</v>
      </c>
      <c r="R106" s="80">
        <f t="shared" si="16"/>
        <v>1</v>
      </c>
      <c r="S106" s="80">
        <f t="shared" si="17"/>
        <v>0.90099649821467465</v>
      </c>
      <c r="T106" s="106">
        <f t="shared" si="18"/>
        <v>0.90099649821467465</v>
      </c>
      <c r="U106" s="108">
        <f t="shared" si="19"/>
        <v>9.9003501785325354E-2</v>
      </c>
      <c r="V106" s="106">
        <f t="shared" si="20"/>
        <v>-0.104253907935542</v>
      </c>
      <c r="W106" s="108">
        <f t="shared" si="21"/>
        <v>100</v>
      </c>
      <c r="X106" s="80">
        <f t="shared" si="22"/>
        <v>0.10988222704694288</v>
      </c>
      <c r="AT106">
        <v>0.7514790235576273</v>
      </c>
      <c r="AU106">
        <v>0</v>
      </c>
      <c r="AV106">
        <v>1</v>
      </c>
      <c r="AW106" s="80">
        <f t="shared" si="26"/>
        <v>43</v>
      </c>
      <c r="AX106" s="80">
        <f t="shared" si="27"/>
        <v>59</v>
      </c>
      <c r="AY106" s="80">
        <f t="shared" si="23"/>
        <v>0.20370370370370372</v>
      </c>
      <c r="AZ106" s="80">
        <f t="shared" si="24"/>
        <v>0.38541666666666663</v>
      </c>
      <c r="BA106" s="80">
        <f t="shared" si="25"/>
        <v>7.137345679012334E-3</v>
      </c>
    </row>
    <row r="107" spans="1:53" x14ac:dyDescent="0.45">
      <c r="A107">
        <v>49</v>
      </c>
      <c r="B107">
        <v>0.85199999999999998</v>
      </c>
      <c r="C107">
        <v>3</v>
      </c>
      <c r="D107">
        <v>37</v>
      </c>
      <c r="E107">
        <v>9</v>
      </c>
      <c r="F107">
        <v>0</v>
      </c>
      <c r="G107">
        <v>1</v>
      </c>
      <c r="I107">
        <v>66</v>
      </c>
      <c r="J107">
        <v>2.2850000000000001</v>
      </c>
      <c r="K107">
        <v>3</v>
      </c>
      <c r="L107">
        <v>32</v>
      </c>
      <c r="M107">
        <v>9</v>
      </c>
      <c r="N107">
        <v>0</v>
      </c>
      <c r="O107" s="106">
        <v>1</v>
      </c>
      <c r="P107" s="107">
        <v>0</v>
      </c>
      <c r="Q107" s="108">
        <f t="shared" si="15"/>
        <v>1</v>
      </c>
      <c r="R107" s="80">
        <f t="shared" si="16"/>
        <v>1</v>
      </c>
      <c r="S107" s="80">
        <f t="shared" si="17"/>
        <v>0.95634765217925377</v>
      </c>
      <c r="T107" s="106">
        <f t="shared" si="18"/>
        <v>0.95634765217925377</v>
      </c>
      <c r="U107" s="108">
        <f t="shared" si="19"/>
        <v>4.3652347820746229E-2</v>
      </c>
      <c r="V107" s="106">
        <f t="shared" si="20"/>
        <v>-4.463377912925913E-2</v>
      </c>
      <c r="W107" s="108">
        <f t="shared" si="21"/>
        <v>100</v>
      </c>
      <c r="X107" s="80">
        <f t="shared" si="22"/>
        <v>4.5644852811918879E-2</v>
      </c>
      <c r="AT107">
        <v>0.75543183979882489</v>
      </c>
      <c r="AU107">
        <v>1</v>
      </c>
      <c r="AV107">
        <v>0</v>
      </c>
      <c r="AW107" s="80">
        <f t="shared" si="26"/>
        <v>44</v>
      </c>
      <c r="AX107" s="80">
        <f t="shared" si="27"/>
        <v>59</v>
      </c>
      <c r="AY107" s="80">
        <f t="shared" si="23"/>
        <v>0.18518518518518523</v>
      </c>
      <c r="AZ107" s="80">
        <f t="shared" si="24"/>
        <v>0.38541666666666663</v>
      </c>
      <c r="BA107" s="80">
        <f t="shared" si="25"/>
        <v>7.1373456790123765E-3</v>
      </c>
    </row>
    <row r="108" spans="1:53" x14ac:dyDescent="0.45">
      <c r="A108">
        <v>74</v>
      </c>
      <c r="B108">
        <v>1.927</v>
      </c>
      <c r="C108">
        <v>2</v>
      </c>
      <c r="D108">
        <v>29</v>
      </c>
      <c r="E108">
        <v>7</v>
      </c>
      <c r="F108">
        <v>0</v>
      </c>
      <c r="G108">
        <v>1</v>
      </c>
      <c r="I108">
        <v>66</v>
      </c>
      <c r="J108">
        <v>2.62</v>
      </c>
      <c r="K108">
        <v>2</v>
      </c>
      <c r="L108">
        <v>39</v>
      </c>
      <c r="M108">
        <v>8</v>
      </c>
      <c r="N108">
        <v>0</v>
      </c>
      <c r="O108" s="106">
        <v>0</v>
      </c>
      <c r="P108" s="107">
        <v>1</v>
      </c>
      <c r="Q108" s="108">
        <f t="shared" si="15"/>
        <v>1</v>
      </c>
      <c r="R108" s="80">
        <f t="shared" si="16"/>
        <v>0</v>
      </c>
      <c r="S108" s="80">
        <f t="shared" si="17"/>
        <v>0.89662715993304676</v>
      </c>
      <c r="T108" s="106">
        <f t="shared" si="18"/>
        <v>0.89662715993304676</v>
      </c>
      <c r="U108" s="108">
        <f t="shared" si="19"/>
        <v>0.10337284006695324</v>
      </c>
      <c r="V108" s="106">
        <f t="shared" si="20"/>
        <v>-2.2694130200093778</v>
      </c>
      <c r="W108" s="108">
        <f t="shared" si="21"/>
        <v>0</v>
      </c>
      <c r="X108" s="80">
        <f t="shared" si="22"/>
        <v>8.6737208666445937</v>
      </c>
      <c r="AT108">
        <v>0.75782904690060726</v>
      </c>
      <c r="AU108">
        <v>1</v>
      </c>
      <c r="AV108">
        <v>0</v>
      </c>
      <c r="AW108" s="80">
        <f t="shared" si="26"/>
        <v>45</v>
      </c>
      <c r="AX108" s="80">
        <f t="shared" si="27"/>
        <v>59</v>
      </c>
      <c r="AY108" s="80">
        <f t="shared" si="23"/>
        <v>0.16666666666666663</v>
      </c>
      <c r="AZ108" s="80">
        <f t="shared" si="24"/>
        <v>0.38541666666666663</v>
      </c>
      <c r="BA108" s="80">
        <f t="shared" si="25"/>
        <v>0</v>
      </c>
    </row>
    <row r="109" spans="1:53" x14ac:dyDescent="0.45">
      <c r="A109">
        <v>53</v>
      </c>
      <c r="B109">
        <v>1.018</v>
      </c>
      <c r="C109">
        <v>1</v>
      </c>
      <c r="D109">
        <v>36</v>
      </c>
      <c r="E109">
        <v>10</v>
      </c>
      <c r="F109">
        <v>0</v>
      </c>
      <c r="G109">
        <v>0</v>
      </c>
      <c r="I109">
        <v>67</v>
      </c>
      <c r="J109">
        <v>4.4999999999999998E-2</v>
      </c>
      <c r="K109">
        <v>0</v>
      </c>
      <c r="L109">
        <v>29</v>
      </c>
      <c r="M109">
        <v>13</v>
      </c>
      <c r="N109">
        <v>1</v>
      </c>
      <c r="O109" s="106">
        <v>1</v>
      </c>
      <c r="P109" s="107">
        <v>0</v>
      </c>
      <c r="Q109" s="108">
        <f t="shared" si="15"/>
        <v>1</v>
      </c>
      <c r="R109" s="80">
        <f t="shared" si="16"/>
        <v>1</v>
      </c>
      <c r="S109" s="80">
        <f t="shared" si="17"/>
        <v>0.46711177929684561</v>
      </c>
      <c r="T109" s="106">
        <f t="shared" si="18"/>
        <v>0.46711177929684561</v>
      </c>
      <c r="U109" s="108">
        <f t="shared" si="19"/>
        <v>0.53288822070315445</v>
      </c>
      <c r="V109" s="106">
        <f t="shared" si="20"/>
        <v>-0.76118669385831073</v>
      </c>
      <c r="W109" s="108">
        <f t="shared" si="21"/>
        <v>0</v>
      </c>
      <c r="X109" s="80">
        <f t="shared" si="22"/>
        <v>1.1408152059563208</v>
      </c>
      <c r="AT109">
        <v>0.76039178129349005</v>
      </c>
      <c r="AU109">
        <v>0</v>
      </c>
      <c r="AV109">
        <v>1</v>
      </c>
      <c r="AW109" s="80">
        <f t="shared" si="26"/>
        <v>45</v>
      </c>
      <c r="AX109" s="80">
        <f t="shared" si="27"/>
        <v>60</v>
      </c>
      <c r="AY109" s="80">
        <f t="shared" si="23"/>
        <v>0.16666666666666663</v>
      </c>
      <c r="AZ109" s="80">
        <f t="shared" si="24"/>
        <v>0.375</v>
      </c>
      <c r="BA109" s="80">
        <f t="shared" si="25"/>
        <v>0</v>
      </c>
    </row>
    <row r="110" spans="1:53" x14ac:dyDescent="0.45">
      <c r="A110">
        <v>58</v>
      </c>
      <c r="B110">
        <v>0.86399999999999999</v>
      </c>
      <c r="C110">
        <v>4</v>
      </c>
      <c r="D110">
        <v>61</v>
      </c>
      <c r="E110">
        <v>8</v>
      </c>
      <c r="F110">
        <v>0</v>
      </c>
      <c r="G110">
        <v>1</v>
      </c>
      <c r="I110">
        <v>67</v>
      </c>
      <c r="J110">
        <v>0.05</v>
      </c>
      <c r="K110">
        <v>4</v>
      </c>
      <c r="L110">
        <v>31</v>
      </c>
      <c r="M110">
        <v>13</v>
      </c>
      <c r="N110">
        <v>1</v>
      </c>
      <c r="O110" s="106">
        <v>0</v>
      </c>
      <c r="P110" s="107">
        <v>1</v>
      </c>
      <c r="Q110" s="108">
        <f t="shared" si="15"/>
        <v>1</v>
      </c>
      <c r="R110" s="80">
        <f t="shared" si="16"/>
        <v>0</v>
      </c>
      <c r="S110" s="80">
        <f t="shared" si="17"/>
        <v>0.7474283699283174</v>
      </c>
      <c r="T110" s="106">
        <f t="shared" si="18"/>
        <v>0.7474283699283174</v>
      </c>
      <c r="U110" s="108">
        <f t="shared" si="19"/>
        <v>0.2525716300716826</v>
      </c>
      <c r="V110" s="106">
        <f t="shared" si="20"/>
        <v>-1.3760603870450565</v>
      </c>
      <c r="W110" s="108">
        <f t="shared" si="21"/>
        <v>0</v>
      </c>
      <c r="X110" s="80">
        <f t="shared" si="22"/>
        <v>2.9592728594109681</v>
      </c>
      <c r="AT110">
        <v>0.76049501094008221</v>
      </c>
      <c r="AU110">
        <v>0</v>
      </c>
      <c r="AV110">
        <v>1</v>
      </c>
      <c r="AW110" s="80">
        <f t="shared" si="26"/>
        <v>45</v>
      </c>
      <c r="AX110" s="80">
        <f t="shared" si="27"/>
        <v>61</v>
      </c>
      <c r="AY110" s="80">
        <f t="shared" si="23"/>
        <v>0.16666666666666663</v>
      </c>
      <c r="AZ110" s="80">
        <f t="shared" si="24"/>
        <v>0.36458333333333337</v>
      </c>
      <c r="BA110" s="80">
        <f t="shared" si="25"/>
        <v>0</v>
      </c>
    </row>
    <row r="111" spans="1:53" x14ac:dyDescent="0.45">
      <c r="A111">
        <v>54</v>
      </c>
      <c r="B111">
        <v>0.626</v>
      </c>
      <c r="C111">
        <v>2</v>
      </c>
      <c r="D111">
        <v>38</v>
      </c>
      <c r="E111">
        <v>8</v>
      </c>
      <c r="F111">
        <v>0</v>
      </c>
      <c r="G111">
        <v>1</v>
      </c>
      <c r="I111">
        <v>67</v>
      </c>
      <c r="J111">
        <v>0.63700000000000001</v>
      </c>
      <c r="K111">
        <v>4</v>
      </c>
      <c r="L111">
        <v>30</v>
      </c>
      <c r="M111">
        <v>12</v>
      </c>
      <c r="N111">
        <v>1</v>
      </c>
      <c r="O111" s="106">
        <v>0</v>
      </c>
      <c r="P111" s="107">
        <v>1</v>
      </c>
      <c r="Q111" s="108">
        <f t="shared" si="15"/>
        <v>1</v>
      </c>
      <c r="R111" s="80">
        <f t="shared" si="16"/>
        <v>0</v>
      </c>
      <c r="S111" s="80">
        <f t="shared" si="17"/>
        <v>0.80831022126556062</v>
      </c>
      <c r="T111" s="106">
        <f t="shared" si="18"/>
        <v>0.80831022126556062</v>
      </c>
      <c r="U111" s="108">
        <f t="shared" si="19"/>
        <v>0.19168977873443938</v>
      </c>
      <c r="V111" s="106">
        <f t="shared" si="20"/>
        <v>-1.6518769494212242</v>
      </c>
      <c r="W111" s="108">
        <f t="shared" si="21"/>
        <v>0</v>
      </c>
      <c r="X111" s="80">
        <f t="shared" si="22"/>
        <v>4.2167622426304039</v>
      </c>
      <c r="AT111">
        <v>0.76365088485102073</v>
      </c>
      <c r="AU111">
        <v>0</v>
      </c>
      <c r="AV111">
        <v>1</v>
      </c>
      <c r="AW111" s="80">
        <f t="shared" si="26"/>
        <v>45</v>
      </c>
      <c r="AX111" s="80">
        <f t="shared" si="27"/>
        <v>62</v>
      </c>
      <c r="AY111" s="80">
        <f t="shared" si="23"/>
        <v>0.16666666666666663</v>
      </c>
      <c r="AZ111" s="80">
        <f t="shared" si="24"/>
        <v>0.35416666666666663</v>
      </c>
      <c r="BA111" s="80">
        <f t="shared" si="25"/>
        <v>0</v>
      </c>
    </row>
    <row r="112" spans="1:53" x14ac:dyDescent="0.45">
      <c r="A112">
        <v>55</v>
      </c>
      <c r="B112">
        <v>1.3839999999999999</v>
      </c>
      <c r="C112">
        <v>2</v>
      </c>
      <c r="D112">
        <v>27</v>
      </c>
      <c r="E112">
        <v>10</v>
      </c>
      <c r="F112">
        <v>1</v>
      </c>
      <c r="G112">
        <v>1</v>
      </c>
      <c r="I112">
        <v>67</v>
      </c>
      <c r="J112">
        <v>0.85599999999999998</v>
      </c>
      <c r="K112">
        <v>3</v>
      </c>
      <c r="L112">
        <v>33</v>
      </c>
      <c r="M112">
        <v>1</v>
      </c>
      <c r="N112">
        <v>0</v>
      </c>
      <c r="O112" s="106">
        <v>1</v>
      </c>
      <c r="P112" s="107">
        <v>0</v>
      </c>
      <c r="Q112" s="108">
        <f t="shared" si="15"/>
        <v>1</v>
      </c>
      <c r="R112" s="80">
        <f t="shared" si="16"/>
        <v>1</v>
      </c>
      <c r="S112" s="80">
        <f t="shared" si="17"/>
        <v>0.77111804918451776</v>
      </c>
      <c r="T112" s="106">
        <f t="shared" si="18"/>
        <v>0.77111804918451776</v>
      </c>
      <c r="U112" s="108">
        <f t="shared" si="19"/>
        <v>0.22888195081548224</v>
      </c>
      <c r="V112" s="106">
        <f t="shared" si="20"/>
        <v>-0.25991380535644754</v>
      </c>
      <c r="W112" s="108">
        <f t="shared" si="21"/>
        <v>100</v>
      </c>
      <c r="X112" s="80">
        <f t="shared" si="22"/>
        <v>0.2968183030568825</v>
      </c>
      <c r="AT112">
        <v>0.76730246138882818</v>
      </c>
      <c r="AU112">
        <v>0</v>
      </c>
      <c r="AV112">
        <v>1</v>
      </c>
      <c r="AW112" s="80">
        <f t="shared" si="26"/>
        <v>45</v>
      </c>
      <c r="AX112" s="80">
        <f t="shared" si="27"/>
        <v>63</v>
      </c>
      <c r="AY112" s="80">
        <f t="shared" si="23"/>
        <v>0.16666666666666663</v>
      </c>
      <c r="AZ112" s="80">
        <f t="shared" si="24"/>
        <v>0.34375</v>
      </c>
      <c r="BA112" s="80">
        <f t="shared" si="25"/>
        <v>0</v>
      </c>
    </row>
    <row r="113" spans="1:53" x14ac:dyDescent="0.45">
      <c r="A113">
        <v>65</v>
      </c>
      <c r="B113">
        <v>0.59</v>
      </c>
      <c r="C113">
        <v>3</v>
      </c>
      <c r="D113">
        <v>32</v>
      </c>
      <c r="E113">
        <v>10</v>
      </c>
      <c r="F113">
        <v>0</v>
      </c>
      <c r="G113">
        <v>1</v>
      </c>
      <c r="I113">
        <v>67</v>
      </c>
      <c r="J113">
        <v>1.4610000000000001</v>
      </c>
      <c r="K113">
        <v>4</v>
      </c>
      <c r="L113">
        <v>44</v>
      </c>
      <c r="M113">
        <v>10</v>
      </c>
      <c r="N113">
        <v>0</v>
      </c>
      <c r="O113" s="106">
        <v>0</v>
      </c>
      <c r="P113" s="107">
        <v>1</v>
      </c>
      <c r="Q113" s="108">
        <f t="shared" si="15"/>
        <v>1</v>
      </c>
      <c r="R113" s="80">
        <f t="shared" si="16"/>
        <v>0</v>
      </c>
      <c r="S113" s="80">
        <f t="shared" si="17"/>
        <v>0.87128538989751469</v>
      </c>
      <c r="T113" s="106">
        <f t="shared" si="18"/>
        <v>0.87128538989751469</v>
      </c>
      <c r="U113" s="108">
        <f t="shared" si="19"/>
        <v>0.12871461010248531</v>
      </c>
      <c r="V113" s="106">
        <f t="shared" si="20"/>
        <v>-2.0501576502132015</v>
      </c>
      <c r="W113" s="108">
        <f t="shared" si="21"/>
        <v>0</v>
      </c>
      <c r="X113" s="80">
        <f t="shared" si="22"/>
        <v>6.769125814107495</v>
      </c>
      <c r="AT113">
        <v>0.76801880431156766</v>
      </c>
      <c r="AU113">
        <v>0</v>
      </c>
      <c r="AV113">
        <v>1</v>
      </c>
      <c r="AW113" s="80">
        <f t="shared" si="26"/>
        <v>45</v>
      </c>
      <c r="AX113" s="80">
        <f t="shared" si="27"/>
        <v>64</v>
      </c>
      <c r="AY113" s="80">
        <f t="shared" si="23"/>
        <v>0.16666666666666663</v>
      </c>
      <c r="AZ113" s="80">
        <f t="shared" si="24"/>
        <v>0.33333333333333337</v>
      </c>
      <c r="BA113" s="80">
        <f t="shared" si="25"/>
        <v>0</v>
      </c>
    </row>
    <row r="114" spans="1:53" x14ac:dyDescent="0.45">
      <c r="A114">
        <v>39</v>
      </c>
      <c r="B114">
        <v>7.1999999999999995E-2</v>
      </c>
      <c r="C114">
        <v>7</v>
      </c>
      <c r="D114">
        <v>44</v>
      </c>
      <c r="E114">
        <v>16</v>
      </c>
      <c r="F114">
        <v>1</v>
      </c>
      <c r="G114">
        <v>1</v>
      </c>
      <c r="I114">
        <v>68</v>
      </c>
      <c r="J114">
        <v>2.3519999999999999</v>
      </c>
      <c r="K114">
        <v>0</v>
      </c>
      <c r="L114">
        <v>30</v>
      </c>
      <c r="M114">
        <v>12</v>
      </c>
      <c r="N114">
        <v>1</v>
      </c>
      <c r="O114" s="106">
        <v>1</v>
      </c>
      <c r="P114" s="107">
        <v>0</v>
      </c>
      <c r="Q114" s="108">
        <f t="shared" si="15"/>
        <v>1</v>
      </c>
      <c r="R114" s="80">
        <f t="shared" si="16"/>
        <v>1</v>
      </c>
      <c r="S114" s="80">
        <f t="shared" si="17"/>
        <v>0.76039178129349005</v>
      </c>
      <c r="T114" s="106">
        <f t="shared" si="18"/>
        <v>0.76039178129349005</v>
      </c>
      <c r="U114" s="108">
        <f t="shared" si="19"/>
        <v>0.23960821870650995</v>
      </c>
      <c r="V114" s="106">
        <f t="shared" si="20"/>
        <v>-0.27392147682515622</v>
      </c>
      <c r="W114" s="108">
        <f t="shared" si="21"/>
        <v>100</v>
      </c>
      <c r="X114" s="80">
        <f t="shared" si="22"/>
        <v>0.3151115314514793</v>
      </c>
      <c r="AT114">
        <v>0.76964049598679363</v>
      </c>
      <c r="AU114">
        <v>0</v>
      </c>
      <c r="AV114">
        <v>1</v>
      </c>
      <c r="AW114" s="80">
        <f t="shared" si="26"/>
        <v>45</v>
      </c>
      <c r="AX114" s="80">
        <f t="shared" si="27"/>
        <v>65</v>
      </c>
      <c r="AY114" s="80">
        <f t="shared" si="23"/>
        <v>0.16666666666666663</v>
      </c>
      <c r="AZ114" s="80">
        <f t="shared" si="24"/>
        <v>0.32291666666666663</v>
      </c>
      <c r="BA114" s="80">
        <f t="shared" si="25"/>
        <v>0</v>
      </c>
    </row>
    <row r="115" spans="1:53" x14ac:dyDescent="0.45">
      <c r="A115">
        <v>42</v>
      </c>
      <c r="B115">
        <v>1.2829999999999999</v>
      </c>
      <c r="C115">
        <v>4</v>
      </c>
      <c r="D115">
        <v>37</v>
      </c>
      <c r="E115">
        <v>6</v>
      </c>
      <c r="F115">
        <v>0</v>
      </c>
      <c r="G115">
        <v>1</v>
      </c>
      <c r="I115">
        <v>69</v>
      </c>
      <c r="J115">
        <v>9.0999999999999998E-2</v>
      </c>
      <c r="K115">
        <v>3</v>
      </c>
      <c r="L115">
        <v>33</v>
      </c>
      <c r="M115">
        <v>16</v>
      </c>
      <c r="N115">
        <v>1</v>
      </c>
      <c r="O115" s="106">
        <v>1</v>
      </c>
      <c r="P115" s="107">
        <v>0</v>
      </c>
      <c r="Q115" s="108">
        <f t="shared" si="15"/>
        <v>1</v>
      </c>
      <c r="R115" s="80">
        <f t="shared" si="16"/>
        <v>1</v>
      </c>
      <c r="S115" s="80">
        <f t="shared" si="17"/>
        <v>0.72722223762223692</v>
      </c>
      <c r="T115" s="106">
        <f t="shared" si="18"/>
        <v>0.72722223762223692</v>
      </c>
      <c r="U115" s="108">
        <f t="shared" si="19"/>
        <v>0.27277776237776308</v>
      </c>
      <c r="V115" s="106">
        <f t="shared" si="20"/>
        <v>-0.31852315679786553</v>
      </c>
      <c r="W115" s="108">
        <f t="shared" si="21"/>
        <v>100</v>
      </c>
      <c r="X115" s="80">
        <f t="shared" si="22"/>
        <v>0.37509546362285512</v>
      </c>
      <c r="AT115">
        <v>0.77111804918451776</v>
      </c>
      <c r="AU115">
        <v>0</v>
      </c>
      <c r="AV115">
        <v>1</v>
      </c>
      <c r="AW115" s="80">
        <f t="shared" si="26"/>
        <v>45</v>
      </c>
      <c r="AX115" s="80">
        <f t="shared" si="27"/>
        <v>66</v>
      </c>
      <c r="AY115" s="80">
        <f t="shared" si="23"/>
        <v>0.16666666666666663</v>
      </c>
      <c r="AZ115" s="80">
        <f t="shared" si="24"/>
        <v>0.3125</v>
      </c>
      <c r="BA115" s="80">
        <f t="shared" si="25"/>
        <v>0</v>
      </c>
    </row>
    <row r="116" spans="1:53" x14ac:dyDescent="0.45">
      <c r="A116">
        <v>89</v>
      </c>
      <c r="B116">
        <v>7.4999999999999997E-2</v>
      </c>
      <c r="C116">
        <v>0</v>
      </c>
      <c r="D116">
        <v>37</v>
      </c>
      <c r="E116">
        <v>13</v>
      </c>
      <c r="F116">
        <v>1</v>
      </c>
      <c r="G116">
        <v>1</v>
      </c>
      <c r="I116">
        <v>70</v>
      </c>
      <c r="J116">
        <v>4.8000000000000001E-2</v>
      </c>
      <c r="K116">
        <v>4</v>
      </c>
      <c r="L116">
        <v>35</v>
      </c>
      <c r="M116">
        <v>11</v>
      </c>
      <c r="N116">
        <v>0</v>
      </c>
      <c r="O116" s="106">
        <v>1</v>
      </c>
      <c r="P116" s="107">
        <v>0</v>
      </c>
      <c r="Q116" s="108">
        <f t="shared" si="15"/>
        <v>1</v>
      </c>
      <c r="R116" s="80">
        <f t="shared" si="16"/>
        <v>1</v>
      </c>
      <c r="S116" s="80">
        <f t="shared" si="17"/>
        <v>0.89160701042191615</v>
      </c>
      <c r="T116" s="106">
        <f t="shared" si="18"/>
        <v>0.89160701042191615</v>
      </c>
      <c r="U116" s="108">
        <f t="shared" si="19"/>
        <v>0.10839298957808385</v>
      </c>
      <c r="V116" s="106">
        <f t="shared" si="20"/>
        <v>-0.11472981475804583</v>
      </c>
      <c r="W116" s="108">
        <f t="shared" si="21"/>
        <v>100</v>
      </c>
      <c r="X116" s="80">
        <f t="shared" si="22"/>
        <v>0.1215703648704953</v>
      </c>
      <c r="AT116">
        <v>0.77282167919951295</v>
      </c>
      <c r="AU116">
        <v>0</v>
      </c>
      <c r="AV116">
        <v>1</v>
      </c>
      <c r="AW116" s="80">
        <f t="shared" si="26"/>
        <v>45</v>
      </c>
      <c r="AX116" s="80">
        <f t="shared" si="27"/>
        <v>67</v>
      </c>
      <c r="AY116" s="80">
        <f t="shared" si="23"/>
        <v>0.16666666666666663</v>
      </c>
      <c r="AZ116" s="80">
        <f t="shared" si="24"/>
        <v>0.30208333333333337</v>
      </c>
      <c r="BA116" s="80">
        <f t="shared" si="25"/>
        <v>0</v>
      </c>
    </row>
    <row r="117" spans="1:53" x14ac:dyDescent="0.45">
      <c r="A117">
        <v>65</v>
      </c>
      <c r="B117">
        <v>0.89900000000000002</v>
      </c>
      <c r="C117">
        <v>1</v>
      </c>
      <c r="D117">
        <v>60</v>
      </c>
      <c r="E117">
        <v>9</v>
      </c>
      <c r="F117">
        <v>0</v>
      </c>
      <c r="G117">
        <v>0</v>
      </c>
      <c r="I117">
        <v>70</v>
      </c>
      <c r="J117">
        <v>0.29099999999999998</v>
      </c>
      <c r="K117">
        <v>3</v>
      </c>
      <c r="L117">
        <v>31</v>
      </c>
      <c r="M117">
        <v>6</v>
      </c>
      <c r="N117">
        <v>1</v>
      </c>
      <c r="O117" s="106">
        <v>1</v>
      </c>
      <c r="P117" s="107">
        <v>0</v>
      </c>
      <c r="Q117" s="108">
        <f t="shared" si="15"/>
        <v>1</v>
      </c>
      <c r="R117" s="80">
        <f t="shared" si="16"/>
        <v>1</v>
      </c>
      <c r="S117" s="80">
        <f t="shared" si="17"/>
        <v>0.55001347801328859</v>
      </c>
      <c r="T117" s="106">
        <f t="shared" si="18"/>
        <v>0.55001347801328859</v>
      </c>
      <c r="U117" s="108">
        <f t="shared" si="19"/>
        <v>0.44998652198671141</v>
      </c>
      <c r="V117" s="106">
        <f t="shared" si="20"/>
        <v>-0.5978124955771682</v>
      </c>
      <c r="W117" s="108">
        <f t="shared" si="21"/>
        <v>100</v>
      </c>
      <c r="X117" s="80">
        <f t="shared" si="22"/>
        <v>0.81813726385781316</v>
      </c>
      <c r="AT117">
        <v>0.77641218087721664</v>
      </c>
      <c r="AU117">
        <v>0</v>
      </c>
      <c r="AV117">
        <v>1</v>
      </c>
      <c r="AW117" s="80">
        <f t="shared" si="26"/>
        <v>45</v>
      </c>
      <c r="AX117" s="80">
        <f t="shared" si="27"/>
        <v>68</v>
      </c>
      <c r="AY117" s="80">
        <f t="shared" si="23"/>
        <v>0.16666666666666663</v>
      </c>
      <c r="AZ117" s="80">
        <f t="shared" si="24"/>
        <v>0.29166666666666663</v>
      </c>
      <c r="BA117" s="80">
        <f t="shared" si="25"/>
        <v>0</v>
      </c>
    </row>
    <row r="118" spans="1:53" x14ac:dyDescent="0.45">
      <c r="A118">
        <v>49</v>
      </c>
      <c r="B118">
        <v>1.248</v>
      </c>
      <c r="C118">
        <v>2</v>
      </c>
      <c r="D118">
        <v>53</v>
      </c>
      <c r="E118">
        <v>12</v>
      </c>
      <c r="F118">
        <v>0</v>
      </c>
      <c r="G118">
        <v>0</v>
      </c>
      <c r="I118">
        <v>70</v>
      </c>
      <c r="J118">
        <v>0.40799999999999997</v>
      </c>
      <c r="K118">
        <v>2</v>
      </c>
      <c r="L118">
        <v>42</v>
      </c>
      <c r="M118">
        <v>7</v>
      </c>
      <c r="N118">
        <v>0</v>
      </c>
      <c r="O118" s="106">
        <v>0</v>
      </c>
      <c r="P118" s="107">
        <v>1</v>
      </c>
      <c r="Q118" s="108">
        <f t="shared" si="15"/>
        <v>1</v>
      </c>
      <c r="R118" s="80">
        <f t="shared" si="16"/>
        <v>0</v>
      </c>
      <c r="S118" s="80">
        <f t="shared" si="17"/>
        <v>0.62349795676616171</v>
      </c>
      <c r="T118" s="106">
        <f t="shared" si="18"/>
        <v>0.62349795676616171</v>
      </c>
      <c r="U118" s="108">
        <f t="shared" si="19"/>
        <v>0.37650204323383829</v>
      </c>
      <c r="V118" s="106">
        <f t="shared" si="20"/>
        <v>-0.97683180484100929</v>
      </c>
      <c r="W118" s="108">
        <f t="shared" si="21"/>
        <v>0</v>
      </c>
      <c r="X118" s="80">
        <f t="shared" si="22"/>
        <v>1.6560280826389007</v>
      </c>
      <c r="AT118">
        <v>0.77755951242920296</v>
      </c>
      <c r="AU118">
        <v>0</v>
      </c>
      <c r="AV118">
        <v>1</v>
      </c>
      <c r="AW118" s="80">
        <f t="shared" si="26"/>
        <v>45</v>
      </c>
      <c r="AX118" s="80">
        <f t="shared" si="27"/>
        <v>69</v>
      </c>
      <c r="AY118" s="80">
        <f t="shared" si="23"/>
        <v>0.16666666666666663</v>
      </c>
      <c r="AZ118" s="80">
        <f t="shared" si="24"/>
        <v>0.28125</v>
      </c>
      <c r="BA118" s="80">
        <f t="shared" si="25"/>
        <v>5.2083333333333252E-3</v>
      </c>
    </row>
    <row r="119" spans="1:53" x14ac:dyDescent="0.45">
      <c r="A119">
        <v>51</v>
      </c>
      <c r="B119">
        <v>0.23100000000000001</v>
      </c>
      <c r="C119">
        <v>5</v>
      </c>
      <c r="D119">
        <v>41</v>
      </c>
      <c r="E119">
        <v>7</v>
      </c>
      <c r="F119">
        <v>1</v>
      </c>
      <c r="G119">
        <v>1</v>
      </c>
      <c r="I119">
        <v>70</v>
      </c>
      <c r="J119">
        <v>0.82799999999999996</v>
      </c>
      <c r="K119">
        <v>3</v>
      </c>
      <c r="L119">
        <v>37</v>
      </c>
      <c r="M119">
        <v>15</v>
      </c>
      <c r="N119">
        <v>1</v>
      </c>
      <c r="O119" s="106">
        <v>1</v>
      </c>
      <c r="P119" s="107">
        <v>0</v>
      </c>
      <c r="Q119" s="108">
        <f t="shared" si="15"/>
        <v>1</v>
      </c>
      <c r="R119" s="80">
        <f t="shared" si="16"/>
        <v>1</v>
      </c>
      <c r="S119" s="80">
        <f t="shared" si="17"/>
        <v>0.72810546550722766</v>
      </c>
      <c r="T119" s="106">
        <f t="shared" si="18"/>
        <v>0.72810546550722766</v>
      </c>
      <c r="U119" s="108">
        <f t="shared" si="19"/>
        <v>0.27189453449277234</v>
      </c>
      <c r="V119" s="106">
        <f t="shared" si="20"/>
        <v>-0.31730937107588969</v>
      </c>
      <c r="W119" s="108">
        <f t="shared" si="21"/>
        <v>100</v>
      </c>
      <c r="X119" s="80">
        <f t="shared" si="22"/>
        <v>0.37342740492046661</v>
      </c>
      <c r="AT119">
        <v>0.77777792668223888</v>
      </c>
      <c r="AU119">
        <v>1</v>
      </c>
      <c r="AV119">
        <v>0</v>
      </c>
      <c r="AW119" s="80">
        <f t="shared" si="26"/>
        <v>46</v>
      </c>
      <c r="AX119" s="80">
        <f t="shared" si="27"/>
        <v>69</v>
      </c>
      <c r="AY119" s="80">
        <f t="shared" si="23"/>
        <v>0.14814814814814814</v>
      </c>
      <c r="AZ119" s="80">
        <f t="shared" si="24"/>
        <v>0.28125</v>
      </c>
      <c r="BA119" s="80">
        <f t="shared" si="25"/>
        <v>0</v>
      </c>
    </row>
    <row r="120" spans="1:53" x14ac:dyDescent="0.45">
      <c r="A120">
        <v>53</v>
      </c>
      <c r="B120">
        <v>1.512</v>
      </c>
      <c r="C120">
        <v>2</v>
      </c>
      <c r="D120">
        <v>39</v>
      </c>
      <c r="E120">
        <v>13</v>
      </c>
      <c r="F120">
        <v>0</v>
      </c>
      <c r="G120">
        <v>1</v>
      </c>
      <c r="I120">
        <v>70</v>
      </c>
      <c r="J120">
        <v>1.4159999999999999</v>
      </c>
      <c r="K120">
        <v>2</v>
      </c>
      <c r="L120">
        <v>45</v>
      </c>
      <c r="M120">
        <v>6</v>
      </c>
      <c r="N120">
        <v>0</v>
      </c>
      <c r="O120" s="106">
        <v>1</v>
      </c>
      <c r="P120" s="107">
        <v>0</v>
      </c>
      <c r="Q120" s="108">
        <f t="shared" si="15"/>
        <v>1</v>
      </c>
      <c r="R120" s="80">
        <f t="shared" si="16"/>
        <v>1</v>
      </c>
      <c r="S120" s="80">
        <f t="shared" si="17"/>
        <v>0.67701230501392462</v>
      </c>
      <c r="T120" s="106">
        <f t="shared" si="18"/>
        <v>0.67701230501392462</v>
      </c>
      <c r="U120" s="108">
        <f t="shared" si="19"/>
        <v>0.32298769498607538</v>
      </c>
      <c r="V120" s="106">
        <f t="shared" si="20"/>
        <v>-0.39006583043899168</v>
      </c>
      <c r="W120" s="108">
        <f t="shared" si="21"/>
        <v>100</v>
      </c>
      <c r="X120" s="80">
        <f t="shared" si="22"/>
        <v>0.4770780273771128</v>
      </c>
      <c r="AT120">
        <v>0.78044462533418235</v>
      </c>
      <c r="AU120">
        <v>0</v>
      </c>
      <c r="AV120">
        <v>1</v>
      </c>
      <c r="AW120" s="80">
        <f t="shared" si="26"/>
        <v>46</v>
      </c>
      <c r="AX120" s="80">
        <f t="shared" si="27"/>
        <v>70</v>
      </c>
      <c r="AY120" s="80">
        <f t="shared" si="23"/>
        <v>0.14814814814814814</v>
      </c>
      <c r="AZ120" s="80">
        <f t="shared" si="24"/>
        <v>0.27083333333333337</v>
      </c>
      <c r="BA120" s="80">
        <f t="shared" si="25"/>
        <v>5.0154320987654249E-3</v>
      </c>
    </row>
    <row r="121" spans="1:53" x14ac:dyDescent="0.45">
      <c r="A121">
        <v>96</v>
      </c>
      <c r="B121">
        <v>0.83099999999999996</v>
      </c>
      <c r="C121">
        <v>3</v>
      </c>
      <c r="D121">
        <v>44</v>
      </c>
      <c r="E121">
        <v>10</v>
      </c>
      <c r="F121">
        <v>0</v>
      </c>
      <c r="G121">
        <v>1</v>
      </c>
      <c r="I121">
        <v>71</v>
      </c>
      <c r="J121">
        <v>0.121</v>
      </c>
      <c r="K121">
        <v>0</v>
      </c>
      <c r="L121">
        <v>34</v>
      </c>
      <c r="M121">
        <v>8</v>
      </c>
      <c r="N121">
        <v>1</v>
      </c>
      <c r="O121" s="106">
        <v>0</v>
      </c>
      <c r="P121" s="107">
        <v>1</v>
      </c>
      <c r="Q121" s="108">
        <f t="shared" si="15"/>
        <v>1</v>
      </c>
      <c r="R121" s="80">
        <f t="shared" si="16"/>
        <v>0</v>
      </c>
      <c r="S121" s="80">
        <f t="shared" si="17"/>
        <v>0.27162465866873142</v>
      </c>
      <c r="T121" s="106">
        <f t="shared" si="18"/>
        <v>0.27162465866873142</v>
      </c>
      <c r="U121" s="108">
        <f t="shared" si="19"/>
        <v>0.72837534133126858</v>
      </c>
      <c r="V121" s="106">
        <f t="shared" si="20"/>
        <v>-0.31693878489876687</v>
      </c>
      <c r="W121" s="108">
        <f t="shared" si="21"/>
        <v>100</v>
      </c>
      <c r="X121" s="80">
        <f t="shared" si="22"/>
        <v>0.372918526006491</v>
      </c>
      <c r="AT121">
        <v>0.79131674408589181</v>
      </c>
      <c r="AU121">
        <v>1</v>
      </c>
      <c r="AV121">
        <v>0</v>
      </c>
      <c r="AW121" s="80">
        <f t="shared" si="26"/>
        <v>47</v>
      </c>
      <c r="AX121" s="80">
        <f t="shared" si="27"/>
        <v>70</v>
      </c>
      <c r="AY121" s="80">
        <f t="shared" si="23"/>
        <v>0.12962962962962965</v>
      </c>
      <c r="AZ121" s="80">
        <f t="shared" si="24"/>
        <v>0.27083333333333337</v>
      </c>
      <c r="BA121" s="80">
        <f t="shared" si="25"/>
        <v>0</v>
      </c>
    </row>
    <row r="122" spans="1:53" x14ac:dyDescent="0.45">
      <c r="A122">
        <v>56</v>
      </c>
      <c r="B122">
        <v>0.123</v>
      </c>
      <c r="C122">
        <v>3</v>
      </c>
      <c r="D122">
        <v>45</v>
      </c>
      <c r="E122">
        <v>6</v>
      </c>
      <c r="F122">
        <v>0</v>
      </c>
      <c r="G122">
        <v>0</v>
      </c>
      <c r="I122">
        <v>71</v>
      </c>
      <c r="J122">
        <v>1.28</v>
      </c>
      <c r="K122">
        <v>2</v>
      </c>
      <c r="L122">
        <v>28</v>
      </c>
      <c r="M122">
        <v>9</v>
      </c>
      <c r="N122">
        <v>1</v>
      </c>
      <c r="O122" s="106">
        <v>0</v>
      </c>
      <c r="P122" s="107">
        <v>1</v>
      </c>
      <c r="Q122" s="108">
        <f t="shared" si="15"/>
        <v>1</v>
      </c>
      <c r="R122" s="80">
        <f t="shared" si="16"/>
        <v>0</v>
      </c>
      <c r="S122" s="80">
        <f t="shared" si="17"/>
        <v>0.75782904690060726</v>
      </c>
      <c r="T122" s="106">
        <f t="shared" si="18"/>
        <v>0.75782904690060726</v>
      </c>
      <c r="U122" s="108">
        <f t="shared" si="19"/>
        <v>0.24217095309939274</v>
      </c>
      <c r="V122" s="106">
        <f t="shared" si="20"/>
        <v>-1.4181113844549504</v>
      </c>
      <c r="W122" s="108">
        <f t="shared" si="21"/>
        <v>0</v>
      </c>
      <c r="X122" s="80">
        <f t="shared" si="22"/>
        <v>3.1293143839161264</v>
      </c>
      <c r="AT122">
        <v>0.80460001269912818</v>
      </c>
      <c r="AU122">
        <v>0</v>
      </c>
      <c r="AV122">
        <v>1</v>
      </c>
      <c r="AW122" s="80">
        <f t="shared" si="26"/>
        <v>47</v>
      </c>
      <c r="AX122" s="80">
        <f t="shared" si="27"/>
        <v>71</v>
      </c>
      <c r="AY122" s="80">
        <f t="shared" si="23"/>
        <v>0.12962962962962965</v>
      </c>
      <c r="AZ122" s="80">
        <f t="shared" si="24"/>
        <v>0.26041666666666663</v>
      </c>
      <c r="BA122" s="80">
        <f t="shared" si="25"/>
        <v>4.8225308641975228E-3</v>
      </c>
    </row>
    <row r="123" spans="1:53" x14ac:dyDescent="0.45">
      <c r="A123">
        <v>79</v>
      </c>
      <c r="B123">
        <v>0.13100000000000001</v>
      </c>
      <c r="C123">
        <v>4</v>
      </c>
      <c r="D123">
        <v>38</v>
      </c>
      <c r="E123">
        <v>15</v>
      </c>
      <c r="F123">
        <v>1</v>
      </c>
      <c r="G123">
        <v>0</v>
      </c>
      <c r="I123">
        <v>72</v>
      </c>
      <c r="J123">
        <v>1.496</v>
      </c>
      <c r="K123">
        <v>2</v>
      </c>
      <c r="L123">
        <v>36</v>
      </c>
      <c r="M123">
        <v>6</v>
      </c>
      <c r="N123">
        <v>0</v>
      </c>
      <c r="O123" s="106">
        <v>1</v>
      </c>
      <c r="P123" s="107">
        <v>0</v>
      </c>
      <c r="Q123" s="108">
        <f t="shared" si="15"/>
        <v>1</v>
      </c>
      <c r="R123" s="80">
        <f t="shared" si="16"/>
        <v>1</v>
      </c>
      <c r="S123" s="80">
        <f t="shared" si="17"/>
        <v>0.8493695120139847</v>
      </c>
      <c r="T123" s="106">
        <f t="shared" si="18"/>
        <v>0.8493695120139847</v>
      </c>
      <c r="U123" s="108">
        <f t="shared" si="19"/>
        <v>0.1506304879860153</v>
      </c>
      <c r="V123" s="106">
        <f t="shared" si="20"/>
        <v>-0.16326095530262427</v>
      </c>
      <c r="W123" s="108">
        <f t="shared" si="21"/>
        <v>100</v>
      </c>
      <c r="X123" s="80">
        <f t="shared" si="22"/>
        <v>0.17734388373423887</v>
      </c>
      <c r="AT123">
        <v>0.80831022126556062</v>
      </c>
      <c r="AU123">
        <v>1</v>
      </c>
      <c r="AV123">
        <v>0</v>
      </c>
      <c r="AW123" s="80">
        <f t="shared" si="26"/>
        <v>48</v>
      </c>
      <c r="AX123" s="80">
        <f t="shared" si="27"/>
        <v>71</v>
      </c>
      <c r="AY123" s="80">
        <f t="shared" si="23"/>
        <v>0.11111111111111116</v>
      </c>
      <c r="AZ123" s="80">
        <f t="shared" si="24"/>
        <v>0.26041666666666663</v>
      </c>
      <c r="BA123" s="80">
        <f t="shared" si="25"/>
        <v>4.8225308641975514E-3</v>
      </c>
    </row>
    <row r="124" spans="1:53" x14ac:dyDescent="0.45">
      <c r="A124">
        <v>64</v>
      </c>
      <c r="B124">
        <v>1.5389999999999999</v>
      </c>
      <c r="C124">
        <v>4</v>
      </c>
      <c r="D124">
        <v>36</v>
      </c>
      <c r="E124">
        <v>8</v>
      </c>
      <c r="F124">
        <v>1</v>
      </c>
      <c r="G124">
        <v>1</v>
      </c>
      <c r="I124">
        <v>73</v>
      </c>
      <c r="J124">
        <v>1.8360000000000001</v>
      </c>
      <c r="K124">
        <v>0</v>
      </c>
      <c r="L124">
        <v>36</v>
      </c>
      <c r="M124">
        <v>7</v>
      </c>
      <c r="N124">
        <v>1</v>
      </c>
      <c r="O124" s="106">
        <v>0</v>
      </c>
      <c r="P124" s="107">
        <v>1</v>
      </c>
      <c r="Q124" s="108">
        <f t="shared" si="15"/>
        <v>1</v>
      </c>
      <c r="R124" s="80">
        <f t="shared" si="16"/>
        <v>0</v>
      </c>
      <c r="S124" s="80">
        <f t="shared" si="17"/>
        <v>0.46651477596216107</v>
      </c>
      <c r="T124" s="106">
        <f t="shared" si="18"/>
        <v>0.46651477596216107</v>
      </c>
      <c r="U124" s="108">
        <f t="shared" si="19"/>
        <v>0.53348522403783893</v>
      </c>
      <c r="V124" s="106">
        <f t="shared" si="20"/>
        <v>-0.62832390489784429</v>
      </c>
      <c r="W124" s="108">
        <f t="shared" si="21"/>
        <v>100</v>
      </c>
      <c r="X124" s="80">
        <f t="shared" si="22"/>
        <v>0.87446616127660959</v>
      </c>
      <c r="AT124">
        <v>0.8086211459964745</v>
      </c>
      <c r="AU124">
        <v>1</v>
      </c>
      <c r="AV124">
        <v>0</v>
      </c>
      <c r="AW124" s="80">
        <f t="shared" si="26"/>
        <v>49</v>
      </c>
      <c r="AX124" s="80">
        <f t="shared" si="27"/>
        <v>71</v>
      </c>
      <c r="AY124" s="80">
        <f t="shared" si="23"/>
        <v>9.259259259259256E-2</v>
      </c>
      <c r="AZ124" s="80">
        <f t="shared" si="24"/>
        <v>0.26041666666666663</v>
      </c>
      <c r="BA124" s="80">
        <f t="shared" si="25"/>
        <v>4.8225308641975228E-3</v>
      </c>
    </row>
    <row r="125" spans="1:53" x14ac:dyDescent="0.45">
      <c r="A125">
        <v>67</v>
      </c>
      <c r="B125">
        <v>0.63700000000000001</v>
      </c>
      <c r="C125">
        <v>4</v>
      </c>
      <c r="D125">
        <v>30</v>
      </c>
      <c r="E125">
        <v>12</v>
      </c>
      <c r="F125">
        <v>1</v>
      </c>
      <c r="G125">
        <v>0</v>
      </c>
      <c r="I125">
        <v>74</v>
      </c>
      <c r="J125">
        <v>4.3999999999999997E-2</v>
      </c>
      <c r="K125">
        <v>3</v>
      </c>
      <c r="L125">
        <v>39</v>
      </c>
      <c r="M125">
        <v>7</v>
      </c>
      <c r="N125">
        <v>0</v>
      </c>
      <c r="O125" s="106">
        <v>1</v>
      </c>
      <c r="P125" s="107">
        <v>0</v>
      </c>
      <c r="Q125" s="108">
        <f t="shared" si="15"/>
        <v>1</v>
      </c>
      <c r="R125" s="80">
        <f t="shared" si="16"/>
        <v>1</v>
      </c>
      <c r="S125" s="80">
        <f t="shared" si="17"/>
        <v>0.74273834758662194</v>
      </c>
      <c r="T125" s="106">
        <f t="shared" si="18"/>
        <v>0.74273834758662194</v>
      </c>
      <c r="U125" s="108">
        <f t="shared" si="19"/>
        <v>0.25726165241337806</v>
      </c>
      <c r="V125" s="106">
        <f t="shared" si="20"/>
        <v>-0.29741145296628874</v>
      </c>
      <c r="W125" s="108">
        <f t="shared" si="21"/>
        <v>100</v>
      </c>
      <c r="X125" s="80">
        <f t="shared" si="22"/>
        <v>0.34636915307967842</v>
      </c>
      <c r="AT125">
        <v>0.8114829501060814</v>
      </c>
      <c r="AU125">
        <v>1</v>
      </c>
      <c r="AV125">
        <v>0</v>
      </c>
      <c r="AW125" s="80">
        <f t="shared" si="26"/>
        <v>50</v>
      </c>
      <c r="AX125" s="80">
        <f t="shared" si="27"/>
        <v>71</v>
      </c>
      <c r="AY125" s="80">
        <f t="shared" si="23"/>
        <v>7.407407407407407E-2</v>
      </c>
      <c r="AZ125" s="80">
        <f t="shared" si="24"/>
        <v>0.26041666666666663</v>
      </c>
      <c r="BA125" s="80">
        <f t="shared" si="25"/>
        <v>0</v>
      </c>
    </row>
    <row r="126" spans="1:53" x14ac:dyDescent="0.45">
      <c r="A126">
        <v>65</v>
      </c>
      <c r="B126">
        <v>0.27500000000000002</v>
      </c>
      <c r="C126">
        <v>1</v>
      </c>
      <c r="D126">
        <v>34</v>
      </c>
      <c r="E126">
        <v>11</v>
      </c>
      <c r="F126">
        <v>1</v>
      </c>
      <c r="G126">
        <v>0</v>
      </c>
      <c r="I126">
        <v>74</v>
      </c>
      <c r="J126">
        <v>0.248</v>
      </c>
      <c r="K126">
        <v>1</v>
      </c>
      <c r="L126">
        <v>39</v>
      </c>
      <c r="M126">
        <v>21</v>
      </c>
      <c r="N126">
        <v>1</v>
      </c>
      <c r="O126" s="106">
        <v>1</v>
      </c>
      <c r="P126" s="107">
        <v>0</v>
      </c>
      <c r="Q126" s="108">
        <f t="shared" si="15"/>
        <v>1</v>
      </c>
      <c r="R126" s="80">
        <f t="shared" si="16"/>
        <v>1</v>
      </c>
      <c r="S126" s="80">
        <f t="shared" si="17"/>
        <v>0.63409613015589428</v>
      </c>
      <c r="T126" s="106">
        <f t="shared" si="18"/>
        <v>0.63409613015589428</v>
      </c>
      <c r="U126" s="108">
        <f t="shared" si="19"/>
        <v>0.36590386984410572</v>
      </c>
      <c r="V126" s="106">
        <f t="shared" si="20"/>
        <v>-0.45555471118722884</v>
      </c>
      <c r="W126" s="108">
        <f t="shared" si="21"/>
        <v>100</v>
      </c>
      <c r="X126" s="80">
        <f t="shared" si="22"/>
        <v>0.57704794658523972</v>
      </c>
      <c r="AT126">
        <v>0.81732263672708227</v>
      </c>
      <c r="AU126">
        <v>0</v>
      </c>
      <c r="AV126">
        <v>1</v>
      </c>
      <c r="AW126" s="80">
        <f t="shared" si="26"/>
        <v>50</v>
      </c>
      <c r="AX126" s="80">
        <f t="shared" si="27"/>
        <v>72</v>
      </c>
      <c r="AY126" s="80">
        <f t="shared" si="23"/>
        <v>7.407407407407407E-2</v>
      </c>
      <c r="AZ126" s="80">
        <f t="shared" si="24"/>
        <v>0.25</v>
      </c>
      <c r="BA126" s="80">
        <f t="shared" si="25"/>
        <v>0</v>
      </c>
    </row>
    <row r="127" spans="1:53" x14ac:dyDescent="0.45">
      <c r="A127">
        <v>89</v>
      </c>
      <c r="B127">
        <v>0.71099999999999997</v>
      </c>
      <c r="C127">
        <v>4</v>
      </c>
      <c r="D127">
        <v>47</v>
      </c>
      <c r="E127">
        <v>13</v>
      </c>
      <c r="F127">
        <v>1</v>
      </c>
      <c r="G127">
        <v>0</v>
      </c>
      <c r="I127">
        <v>74</v>
      </c>
      <c r="J127">
        <v>1.927</v>
      </c>
      <c r="K127">
        <v>2</v>
      </c>
      <c r="L127">
        <v>29</v>
      </c>
      <c r="M127">
        <v>7</v>
      </c>
      <c r="N127">
        <v>0</v>
      </c>
      <c r="O127" s="106">
        <v>1</v>
      </c>
      <c r="P127" s="107">
        <v>0</v>
      </c>
      <c r="Q127" s="108">
        <f t="shared" si="15"/>
        <v>1</v>
      </c>
      <c r="R127" s="80">
        <f t="shared" si="16"/>
        <v>1</v>
      </c>
      <c r="S127" s="80">
        <f t="shared" si="17"/>
        <v>0.94595911056721904</v>
      </c>
      <c r="T127" s="106">
        <f t="shared" si="18"/>
        <v>0.94595911056721904</v>
      </c>
      <c r="U127" s="108">
        <f t="shared" si="19"/>
        <v>5.4040889432780959E-2</v>
      </c>
      <c r="V127" s="106">
        <f t="shared" si="20"/>
        <v>-5.555593436630387E-2</v>
      </c>
      <c r="W127" s="108">
        <f t="shared" si="21"/>
        <v>100</v>
      </c>
      <c r="X127" s="80">
        <f t="shared" si="22"/>
        <v>5.7128145211664365E-2</v>
      </c>
      <c r="AT127">
        <v>0.82287206841775073</v>
      </c>
      <c r="AU127">
        <v>0</v>
      </c>
      <c r="AV127">
        <v>1</v>
      </c>
      <c r="AW127" s="80">
        <f t="shared" si="26"/>
        <v>50</v>
      </c>
      <c r="AX127" s="80">
        <f t="shared" si="27"/>
        <v>73</v>
      </c>
      <c r="AY127" s="80">
        <f t="shared" si="23"/>
        <v>7.407407407407407E-2</v>
      </c>
      <c r="AZ127" s="80">
        <f t="shared" si="24"/>
        <v>0.23958333333333337</v>
      </c>
      <c r="BA127" s="80">
        <f t="shared" si="25"/>
        <v>0</v>
      </c>
    </row>
    <row r="128" spans="1:53" x14ac:dyDescent="0.45">
      <c r="A128">
        <v>53</v>
      </c>
      <c r="B128">
        <v>1.2</v>
      </c>
      <c r="C128">
        <v>2</v>
      </c>
      <c r="D128">
        <v>33</v>
      </c>
      <c r="E128">
        <v>8</v>
      </c>
      <c r="F128">
        <v>1</v>
      </c>
      <c r="G128">
        <v>1</v>
      </c>
      <c r="I128">
        <v>75</v>
      </c>
      <c r="J128">
        <v>0.185</v>
      </c>
      <c r="K128">
        <v>5</v>
      </c>
      <c r="L128">
        <v>29</v>
      </c>
      <c r="M128">
        <v>15</v>
      </c>
      <c r="N128">
        <v>1</v>
      </c>
      <c r="O128" s="106">
        <v>0</v>
      </c>
      <c r="P128" s="107">
        <v>1</v>
      </c>
      <c r="Q128" s="108">
        <f t="shared" si="15"/>
        <v>1</v>
      </c>
      <c r="R128" s="80">
        <f t="shared" si="16"/>
        <v>0</v>
      </c>
      <c r="S128" s="80">
        <f t="shared" si="17"/>
        <v>0.90320869875546228</v>
      </c>
      <c r="T128" s="106">
        <f t="shared" si="18"/>
        <v>0.90320869875546228</v>
      </c>
      <c r="U128" s="108">
        <f t="shared" si="19"/>
        <v>9.679130124453772E-2</v>
      </c>
      <c r="V128" s="106">
        <f t="shared" si="20"/>
        <v>-2.3351981519138061</v>
      </c>
      <c r="W128" s="108">
        <f t="shared" si="21"/>
        <v>0</v>
      </c>
      <c r="X128" s="80">
        <f t="shared" si="22"/>
        <v>9.3315069344254056</v>
      </c>
      <c r="AT128">
        <v>0.82524514591009901</v>
      </c>
      <c r="AU128">
        <v>0</v>
      </c>
      <c r="AV128">
        <v>1</v>
      </c>
      <c r="AW128" s="80">
        <f t="shared" si="26"/>
        <v>50</v>
      </c>
      <c r="AX128" s="80">
        <f t="shared" si="27"/>
        <v>74</v>
      </c>
      <c r="AY128" s="80">
        <f t="shared" si="23"/>
        <v>7.407407407407407E-2</v>
      </c>
      <c r="AZ128" s="80">
        <f t="shared" si="24"/>
        <v>0.22916666666666663</v>
      </c>
      <c r="BA128" s="80">
        <f t="shared" si="25"/>
        <v>0</v>
      </c>
    </row>
    <row r="129" spans="1:53" x14ac:dyDescent="0.45">
      <c r="A129">
        <v>44</v>
      </c>
      <c r="B129">
        <v>1.2270000000000001</v>
      </c>
      <c r="C129">
        <v>5</v>
      </c>
      <c r="D129">
        <v>37</v>
      </c>
      <c r="E129">
        <v>10</v>
      </c>
      <c r="F129">
        <v>0</v>
      </c>
      <c r="G129">
        <v>1</v>
      </c>
      <c r="I129">
        <v>75</v>
      </c>
      <c r="J129">
        <v>0.61199999999999999</v>
      </c>
      <c r="K129">
        <v>5</v>
      </c>
      <c r="L129">
        <v>42</v>
      </c>
      <c r="M129">
        <v>15</v>
      </c>
      <c r="N129">
        <v>1</v>
      </c>
      <c r="O129" s="106">
        <v>0</v>
      </c>
      <c r="P129" s="107">
        <v>1</v>
      </c>
      <c r="Q129" s="108">
        <f t="shared" si="15"/>
        <v>1</v>
      </c>
      <c r="R129" s="80">
        <f t="shared" si="16"/>
        <v>0</v>
      </c>
      <c r="S129" s="80">
        <f t="shared" si="17"/>
        <v>0.77777792668223888</v>
      </c>
      <c r="T129" s="106">
        <f t="shared" si="18"/>
        <v>0.77777792668223888</v>
      </c>
      <c r="U129" s="108">
        <f t="shared" si="19"/>
        <v>0.22222207331776112</v>
      </c>
      <c r="V129" s="106">
        <f t="shared" si="20"/>
        <v>-1.5040780668465736</v>
      </c>
      <c r="W129" s="108">
        <f t="shared" si="21"/>
        <v>0</v>
      </c>
      <c r="X129" s="80">
        <f t="shared" si="22"/>
        <v>3.5000030153173576</v>
      </c>
      <c r="AT129">
        <v>0.82551737177178119</v>
      </c>
      <c r="AU129">
        <v>0</v>
      </c>
      <c r="AV129">
        <v>1</v>
      </c>
      <c r="AW129" s="80">
        <f t="shared" si="26"/>
        <v>50</v>
      </c>
      <c r="AX129" s="80">
        <f t="shared" si="27"/>
        <v>75</v>
      </c>
      <c r="AY129" s="80">
        <f t="shared" si="23"/>
        <v>7.407407407407407E-2</v>
      </c>
      <c r="AZ129" s="80">
        <f t="shared" si="24"/>
        <v>0.21875</v>
      </c>
      <c r="BA129" s="80">
        <f t="shared" si="25"/>
        <v>0</v>
      </c>
    </row>
    <row r="130" spans="1:53" x14ac:dyDescent="0.45">
      <c r="A130">
        <v>46</v>
      </c>
      <c r="B130">
        <v>1.9630000000000001</v>
      </c>
      <c r="C130">
        <v>4</v>
      </c>
      <c r="D130">
        <v>28</v>
      </c>
      <c r="E130">
        <v>10</v>
      </c>
      <c r="F130">
        <v>0</v>
      </c>
      <c r="G130">
        <v>1</v>
      </c>
      <c r="I130">
        <v>75</v>
      </c>
      <c r="J130">
        <v>0.995</v>
      </c>
      <c r="K130">
        <v>2</v>
      </c>
      <c r="L130">
        <v>30</v>
      </c>
      <c r="M130">
        <v>10</v>
      </c>
      <c r="N130">
        <v>1</v>
      </c>
      <c r="O130" s="106">
        <v>1</v>
      </c>
      <c r="P130" s="107">
        <v>0</v>
      </c>
      <c r="Q130" s="108">
        <f t="shared" si="15"/>
        <v>1</v>
      </c>
      <c r="R130" s="80">
        <f t="shared" si="16"/>
        <v>1</v>
      </c>
      <c r="S130" s="80">
        <f t="shared" si="17"/>
        <v>0.736448098211685</v>
      </c>
      <c r="T130" s="106">
        <f t="shared" si="18"/>
        <v>0.736448098211685</v>
      </c>
      <c r="U130" s="108">
        <f t="shared" si="19"/>
        <v>0.263551901788315</v>
      </c>
      <c r="V130" s="106">
        <f t="shared" si="20"/>
        <v>-0.30591651642253798</v>
      </c>
      <c r="W130" s="108">
        <f t="shared" si="21"/>
        <v>100</v>
      </c>
      <c r="X130" s="80">
        <f t="shared" si="22"/>
        <v>0.35786894205891412</v>
      </c>
      <c r="AT130">
        <v>0.83300343147480649</v>
      </c>
      <c r="AU130">
        <v>0</v>
      </c>
      <c r="AV130">
        <v>1</v>
      </c>
      <c r="AW130" s="80">
        <f t="shared" si="26"/>
        <v>50</v>
      </c>
      <c r="AX130" s="80">
        <f t="shared" si="27"/>
        <v>76</v>
      </c>
      <c r="AY130" s="80">
        <f t="shared" si="23"/>
        <v>7.407407407407407E-2</v>
      </c>
      <c r="AZ130" s="80">
        <f t="shared" si="24"/>
        <v>0.20833333333333337</v>
      </c>
      <c r="BA130" s="80">
        <f t="shared" si="25"/>
        <v>0</v>
      </c>
    </row>
    <row r="131" spans="1:53" x14ac:dyDescent="0.45">
      <c r="A131">
        <v>58</v>
      </c>
      <c r="B131">
        <v>0.496</v>
      </c>
      <c r="C131">
        <v>2</v>
      </c>
      <c r="D131">
        <v>42</v>
      </c>
      <c r="E131">
        <v>5</v>
      </c>
      <c r="F131">
        <v>0</v>
      </c>
      <c r="G131">
        <v>0</v>
      </c>
      <c r="I131">
        <v>76</v>
      </c>
      <c r="J131">
        <v>4.2999999999999997E-2</v>
      </c>
      <c r="K131">
        <v>2</v>
      </c>
      <c r="L131">
        <v>42</v>
      </c>
      <c r="M131">
        <v>3</v>
      </c>
      <c r="N131">
        <v>0</v>
      </c>
      <c r="O131" s="106">
        <v>1</v>
      </c>
      <c r="P131" s="107">
        <v>0</v>
      </c>
      <c r="Q131" s="108">
        <f t="shared" si="15"/>
        <v>1</v>
      </c>
      <c r="R131" s="80">
        <f t="shared" si="16"/>
        <v>1</v>
      </c>
      <c r="S131" s="80">
        <f t="shared" si="17"/>
        <v>0.50958524341480904</v>
      </c>
      <c r="T131" s="106">
        <f t="shared" si="18"/>
        <v>0.50958524341480904</v>
      </c>
      <c r="U131" s="108">
        <f t="shared" si="19"/>
        <v>0.49041475658519096</v>
      </c>
      <c r="V131" s="106">
        <f t="shared" si="20"/>
        <v>-0.67415813233574096</v>
      </c>
      <c r="W131" s="108">
        <f t="shared" si="21"/>
        <v>100</v>
      </c>
      <c r="X131" s="80">
        <f t="shared" si="22"/>
        <v>0.9623802159160777</v>
      </c>
      <c r="AT131">
        <v>0.84280719531963144</v>
      </c>
      <c r="AU131">
        <v>0</v>
      </c>
      <c r="AV131">
        <v>1</v>
      </c>
      <c r="AW131" s="80">
        <f t="shared" si="26"/>
        <v>50</v>
      </c>
      <c r="AX131" s="80">
        <f t="shared" si="27"/>
        <v>77</v>
      </c>
      <c r="AY131" s="80">
        <f t="shared" si="23"/>
        <v>7.407407407407407E-2</v>
      </c>
      <c r="AZ131" s="80">
        <f t="shared" si="24"/>
        <v>0.19791666666666663</v>
      </c>
      <c r="BA131" s="80">
        <f t="shared" si="25"/>
        <v>0</v>
      </c>
    </row>
    <row r="132" spans="1:53" x14ac:dyDescent="0.45">
      <c r="A132">
        <v>62</v>
      </c>
      <c r="B132">
        <v>0.42399999999999999</v>
      </c>
      <c r="C132">
        <v>2</v>
      </c>
      <c r="D132">
        <v>49</v>
      </c>
      <c r="E132">
        <v>12</v>
      </c>
      <c r="F132">
        <v>1</v>
      </c>
      <c r="G132">
        <v>0</v>
      </c>
      <c r="I132">
        <v>76</v>
      </c>
      <c r="J132">
        <v>0.81899999999999995</v>
      </c>
      <c r="K132">
        <v>4</v>
      </c>
      <c r="L132">
        <v>52</v>
      </c>
      <c r="M132">
        <v>18</v>
      </c>
      <c r="N132">
        <v>1</v>
      </c>
      <c r="O132" s="106">
        <v>0</v>
      </c>
      <c r="P132" s="107">
        <v>1</v>
      </c>
      <c r="Q132" s="108">
        <f t="shared" si="15"/>
        <v>1</v>
      </c>
      <c r="R132" s="80">
        <f t="shared" si="16"/>
        <v>0</v>
      </c>
      <c r="S132" s="80">
        <f t="shared" si="17"/>
        <v>0.60997115054148687</v>
      </c>
      <c r="T132" s="106">
        <f t="shared" si="18"/>
        <v>0.60997115054148687</v>
      </c>
      <c r="U132" s="108">
        <f t="shared" si="19"/>
        <v>0.39002884945851313</v>
      </c>
      <c r="V132" s="106">
        <f t="shared" si="20"/>
        <v>-0.9415345696237637</v>
      </c>
      <c r="W132" s="108">
        <f t="shared" si="21"/>
        <v>0</v>
      </c>
      <c r="X132" s="80">
        <f t="shared" si="22"/>
        <v>1.563912903848844</v>
      </c>
      <c r="AT132">
        <v>0.8493695120139847</v>
      </c>
      <c r="AU132">
        <v>0</v>
      </c>
      <c r="AV132">
        <v>1</v>
      </c>
      <c r="AW132" s="80">
        <f t="shared" si="26"/>
        <v>50</v>
      </c>
      <c r="AX132" s="80">
        <f t="shared" si="27"/>
        <v>78</v>
      </c>
      <c r="AY132" s="80">
        <f t="shared" si="23"/>
        <v>7.407407407407407E-2</v>
      </c>
      <c r="AZ132" s="80">
        <f t="shared" si="24"/>
        <v>0.1875</v>
      </c>
      <c r="BA132" s="80">
        <f t="shared" si="25"/>
        <v>0</v>
      </c>
    </row>
    <row r="133" spans="1:53" x14ac:dyDescent="0.45">
      <c r="A133">
        <v>62</v>
      </c>
      <c r="B133">
        <v>1.1519999999999999</v>
      </c>
      <c r="C133">
        <v>2</v>
      </c>
      <c r="D133">
        <v>42</v>
      </c>
      <c r="E133">
        <v>8</v>
      </c>
      <c r="F133">
        <v>0</v>
      </c>
      <c r="G133">
        <v>1</v>
      </c>
      <c r="I133">
        <v>78</v>
      </c>
      <c r="J133">
        <v>1.6240000000000001</v>
      </c>
      <c r="K133">
        <v>5</v>
      </c>
      <c r="L133">
        <v>39</v>
      </c>
      <c r="M133">
        <v>11</v>
      </c>
      <c r="N133">
        <v>0</v>
      </c>
      <c r="O133" s="106">
        <v>1</v>
      </c>
      <c r="P133" s="107">
        <v>0</v>
      </c>
      <c r="Q133" s="108">
        <f t="shared" ref="Q133:Q153" si="28">O133+P133</f>
        <v>1</v>
      </c>
      <c r="R133" s="80">
        <f t="shared" ref="R133:R153" si="29">IF(Q133=0,"",O133/Q133)</f>
        <v>1</v>
      </c>
      <c r="S133" s="80">
        <f t="shared" ref="S133:S153" si="30">1/(1+EXP(-$Z$5-MMULT(I133:N133,$Z$6:$Z$11)))</f>
        <v>0.966533592274475</v>
      </c>
      <c r="T133" s="106">
        <f t="shared" ref="T133:T153" si="31">Q133*S133</f>
        <v>0.966533592274475</v>
      </c>
      <c r="U133" s="108">
        <f t="shared" ref="U133:U153" si="32">Q133-T133</f>
        <v>3.3466407725525005E-2</v>
      </c>
      <c r="V133" s="106">
        <f t="shared" ref="V133:V153" si="33">IFERROR(Q133*(R133*LN(S133)+(1-R133)*LN(1-S133)),0)</f>
        <v>-3.4039224316460684E-2</v>
      </c>
      <c r="W133" s="108">
        <f t="shared" ref="W133:W153" si="34">100*IF(S133&gt;=$AP$10,O133/Q133,P133/Q133)</f>
        <v>100</v>
      </c>
      <c r="X133" s="80">
        <f t="shared" ref="X133:X153" si="35">IFERROR((O133-T133)^2/T133+(P133-U133)^2/U133,0)</f>
        <v>3.4625188398026474E-2</v>
      </c>
      <c r="AT133">
        <v>0.85106530750677234</v>
      </c>
      <c r="AU133">
        <v>0</v>
      </c>
      <c r="AV133">
        <v>1</v>
      </c>
      <c r="AW133" s="80">
        <f t="shared" si="26"/>
        <v>50</v>
      </c>
      <c r="AX133" s="80">
        <f t="shared" si="27"/>
        <v>79</v>
      </c>
      <c r="AY133" s="80">
        <f t="shared" ref="AY133:AY154" si="36">1-AW133/AW$154</f>
        <v>7.407407407407407E-2</v>
      </c>
      <c r="AZ133" s="80">
        <f t="shared" ref="AZ133:AZ154" si="37">1-AX133/AX$154</f>
        <v>0.17708333333333337</v>
      </c>
      <c r="BA133" s="80">
        <f t="shared" ref="BA133:BA154" si="38">(AY133-AY134)*AZ133</f>
        <v>0</v>
      </c>
    </row>
    <row r="134" spans="1:53" x14ac:dyDescent="0.45">
      <c r="A134">
        <v>46</v>
      </c>
      <c r="B134">
        <v>1.4810000000000001</v>
      </c>
      <c r="C134">
        <v>3</v>
      </c>
      <c r="D134">
        <v>40</v>
      </c>
      <c r="E134">
        <v>1</v>
      </c>
      <c r="F134">
        <v>0</v>
      </c>
      <c r="G134">
        <v>0</v>
      </c>
      <c r="I134">
        <v>79</v>
      </c>
      <c r="J134">
        <v>0.13100000000000001</v>
      </c>
      <c r="K134">
        <v>4</v>
      </c>
      <c r="L134">
        <v>38</v>
      </c>
      <c r="M134">
        <v>15</v>
      </c>
      <c r="N134">
        <v>1</v>
      </c>
      <c r="O134" s="106">
        <v>0</v>
      </c>
      <c r="P134" s="107">
        <v>1</v>
      </c>
      <c r="Q134" s="108">
        <f t="shared" si="28"/>
        <v>1</v>
      </c>
      <c r="R134" s="80">
        <f t="shared" si="29"/>
        <v>0</v>
      </c>
      <c r="S134" s="80">
        <f t="shared" si="30"/>
        <v>0.75543183979882489</v>
      </c>
      <c r="T134" s="106">
        <f t="shared" si="31"/>
        <v>0.75543183979882489</v>
      </c>
      <c r="U134" s="108">
        <f t="shared" si="32"/>
        <v>0.24456816020117511</v>
      </c>
      <c r="V134" s="106">
        <f t="shared" si="33"/>
        <v>-1.4082612350884771</v>
      </c>
      <c r="W134" s="108">
        <f t="shared" si="34"/>
        <v>0</v>
      </c>
      <c r="X134" s="80">
        <f t="shared" si="35"/>
        <v>3.0888396886063467</v>
      </c>
      <c r="AT134">
        <v>0.85114313836330102</v>
      </c>
      <c r="AU134">
        <v>0</v>
      </c>
      <c r="AV134">
        <v>1</v>
      </c>
      <c r="AW134" s="80">
        <f t="shared" ref="AW134:AW154" si="39">AW133+AU134</f>
        <v>50</v>
      </c>
      <c r="AX134" s="80">
        <f t="shared" ref="AX134:AX154" si="40">AX133+AV134</f>
        <v>80</v>
      </c>
      <c r="AY134" s="80">
        <f t="shared" si="36"/>
        <v>7.407407407407407E-2</v>
      </c>
      <c r="AZ134" s="80">
        <f t="shared" si="37"/>
        <v>0.16666666666666663</v>
      </c>
      <c r="BA134" s="80">
        <f t="shared" si="38"/>
        <v>0</v>
      </c>
    </row>
    <row r="135" spans="1:53" x14ac:dyDescent="0.45">
      <c r="A135">
        <v>66</v>
      </c>
      <c r="B135">
        <v>2.2850000000000001</v>
      </c>
      <c r="C135">
        <v>3</v>
      </c>
      <c r="D135">
        <v>32</v>
      </c>
      <c r="E135">
        <v>9</v>
      </c>
      <c r="F135">
        <v>0</v>
      </c>
      <c r="G135">
        <v>1</v>
      </c>
      <c r="I135">
        <v>79</v>
      </c>
      <c r="J135">
        <v>0.54600000000000004</v>
      </c>
      <c r="K135">
        <v>4</v>
      </c>
      <c r="L135">
        <v>56</v>
      </c>
      <c r="M135">
        <v>3</v>
      </c>
      <c r="N135">
        <v>0</v>
      </c>
      <c r="O135" s="106">
        <v>1</v>
      </c>
      <c r="P135" s="107">
        <v>0</v>
      </c>
      <c r="Q135" s="108">
        <f t="shared" si="28"/>
        <v>1</v>
      </c>
      <c r="R135" s="80">
        <f t="shared" si="29"/>
        <v>1</v>
      </c>
      <c r="S135" s="80">
        <f t="shared" si="30"/>
        <v>0.45563655635643907</v>
      </c>
      <c r="T135" s="106">
        <f t="shared" si="31"/>
        <v>0.45563655635643907</v>
      </c>
      <c r="U135" s="108">
        <f t="shared" si="32"/>
        <v>0.54436344364356093</v>
      </c>
      <c r="V135" s="106">
        <f t="shared" si="33"/>
        <v>-0.78605981279559789</v>
      </c>
      <c r="W135" s="108">
        <f t="shared" si="34"/>
        <v>0</v>
      </c>
      <c r="X135" s="80">
        <f t="shared" si="35"/>
        <v>1.1947317133564495</v>
      </c>
      <c r="AT135">
        <v>0.86319373730422722</v>
      </c>
      <c r="AU135">
        <v>0</v>
      </c>
      <c r="AV135">
        <v>1</v>
      </c>
      <c r="AW135" s="80">
        <f t="shared" si="39"/>
        <v>50</v>
      </c>
      <c r="AX135" s="80">
        <f t="shared" si="40"/>
        <v>81</v>
      </c>
      <c r="AY135" s="80">
        <f t="shared" si="36"/>
        <v>7.407407407407407E-2</v>
      </c>
      <c r="AZ135" s="80">
        <f t="shared" si="37"/>
        <v>0.15625</v>
      </c>
      <c r="BA135" s="80">
        <f t="shared" si="38"/>
        <v>0</v>
      </c>
    </row>
    <row r="136" spans="1:53" x14ac:dyDescent="0.45">
      <c r="A136">
        <v>56</v>
      </c>
      <c r="B136">
        <v>0.29199999999999998</v>
      </c>
      <c r="C136">
        <v>3</v>
      </c>
      <c r="D136">
        <v>34</v>
      </c>
      <c r="E136">
        <v>9</v>
      </c>
      <c r="F136">
        <v>0</v>
      </c>
      <c r="G136">
        <v>1</v>
      </c>
      <c r="I136">
        <v>79</v>
      </c>
      <c r="J136">
        <v>1.72</v>
      </c>
      <c r="K136">
        <v>1</v>
      </c>
      <c r="L136">
        <v>40</v>
      </c>
      <c r="M136">
        <v>13</v>
      </c>
      <c r="N136">
        <v>1</v>
      </c>
      <c r="O136" s="106">
        <v>1</v>
      </c>
      <c r="P136" s="107">
        <v>0</v>
      </c>
      <c r="Q136" s="108">
        <f t="shared" si="28"/>
        <v>1</v>
      </c>
      <c r="R136" s="80">
        <f t="shared" si="29"/>
        <v>1</v>
      </c>
      <c r="S136" s="80">
        <f t="shared" si="30"/>
        <v>0.65910482075611898</v>
      </c>
      <c r="T136" s="106">
        <f t="shared" si="31"/>
        <v>0.65910482075611898</v>
      </c>
      <c r="U136" s="108">
        <f t="shared" si="32"/>
        <v>0.34089517924388102</v>
      </c>
      <c r="V136" s="106">
        <f t="shared" si="33"/>
        <v>-0.41687269680043265</v>
      </c>
      <c r="W136" s="108">
        <f t="shared" si="34"/>
        <v>100</v>
      </c>
      <c r="X136" s="80">
        <f t="shared" si="35"/>
        <v>0.51720935503522669</v>
      </c>
      <c r="AT136">
        <v>0.8699773213618065</v>
      </c>
      <c r="AU136">
        <v>0</v>
      </c>
      <c r="AV136">
        <v>1</v>
      </c>
      <c r="AW136" s="80">
        <f t="shared" si="39"/>
        <v>50</v>
      </c>
      <c r="AX136" s="80">
        <f t="shared" si="40"/>
        <v>82</v>
      </c>
      <c r="AY136" s="80">
        <f t="shared" si="36"/>
        <v>7.407407407407407E-2</v>
      </c>
      <c r="AZ136" s="80">
        <f t="shared" si="37"/>
        <v>0.14583333333333337</v>
      </c>
      <c r="BA136" s="80">
        <f t="shared" si="38"/>
        <v>2.7006172839506137E-3</v>
      </c>
    </row>
    <row r="137" spans="1:53" x14ac:dyDescent="0.45">
      <c r="A137">
        <v>82</v>
      </c>
      <c r="B137">
        <v>0.88800000000000001</v>
      </c>
      <c r="C137">
        <v>5</v>
      </c>
      <c r="D137">
        <v>40</v>
      </c>
      <c r="E137">
        <v>7</v>
      </c>
      <c r="F137">
        <v>1</v>
      </c>
      <c r="G137">
        <v>1</v>
      </c>
      <c r="I137">
        <v>82</v>
      </c>
      <c r="J137">
        <v>0.88800000000000001</v>
      </c>
      <c r="K137">
        <v>5</v>
      </c>
      <c r="L137">
        <v>40</v>
      </c>
      <c r="M137">
        <v>7</v>
      </c>
      <c r="N137">
        <v>1</v>
      </c>
      <c r="O137" s="106">
        <v>1</v>
      </c>
      <c r="P137" s="107">
        <v>0</v>
      </c>
      <c r="Q137" s="108">
        <f t="shared" si="28"/>
        <v>1</v>
      </c>
      <c r="R137" s="80">
        <f t="shared" si="29"/>
        <v>1</v>
      </c>
      <c r="S137" s="80">
        <f t="shared" si="30"/>
        <v>0.72454108826078478</v>
      </c>
      <c r="T137" s="106">
        <f t="shared" si="31"/>
        <v>0.72454108826078478</v>
      </c>
      <c r="U137" s="108">
        <f t="shared" si="32"/>
        <v>0.27545891173921522</v>
      </c>
      <c r="V137" s="106">
        <f t="shared" si="33"/>
        <v>-0.322216806254225</v>
      </c>
      <c r="W137" s="108">
        <f t="shared" si="34"/>
        <v>100</v>
      </c>
      <c r="X137" s="80">
        <f t="shared" si="35"/>
        <v>0.38018397603983645</v>
      </c>
      <c r="AT137">
        <v>0.87128538989751469</v>
      </c>
      <c r="AU137">
        <v>1</v>
      </c>
      <c r="AV137">
        <v>0</v>
      </c>
      <c r="AW137" s="80">
        <f t="shared" si="39"/>
        <v>51</v>
      </c>
      <c r="AX137" s="80">
        <f t="shared" si="40"/>
        <v>82</v>
      </c>
      <c r="AY137" s="80">
        <f t="shared" si="36"/>
        <v>5.555555555555558E-2</v>
      </c>
      <c r="AZ137" s="80">
        <f t="shared" si="37"/>
        <v>0.14583333333333337</v>
      </c>
      <c r="BA137" s="80">
        <f t="shared" si="38"/>
        <v>0</v>
      </c>
    </row>
    <row r="138" spans="1:53" x14ac:dyDescent="0.45">
      <c r="A138">
        <v>44</v>
      </c>
      <c r="B138">
        <v>2.3239999999999998</v>
      </c>
      <c r="C138">
        <v>2</v>
      </c>
      <c r="D138">
        <v>49</v>
      </c>
      <c r="E138">
        <v>19</v>
      </c>
      <c r="F138">
        <v>1</v>
      </c>
      <c r="G138">
        <v>1</v>
      </c>
      <c r="I138">
        <v>83</v>
      </c>
      <c r="J138">
        <v>0.93600000000000005</v>
      </c>
      <c r="K138">
        <v>2</v>
      </c>
      <c r="L138">
        <v>45</v>
      </c>
      <c r="M138">
        <v>9</v>
      </c>
      <c r="N138">
        <v>0</v>
      </c>
      <c r="O138" s="106">
        <v>1</v>
      </c>
      <c r="P138" s="107">
        <v>0</v>
      </c>
      <c r="Q138" s="108">
        <f t="shared" si="28"/>
        <v>1</v>
      </c>
      <c r="R138" s="80">
        <f t="shared" si="29"/>
        <v>1</v>
      </c>
      <c r="S138" s="80">
        <f t="shared" si="30"/>
        <v>0.77755951242920296</v>
      </c>
      <c r="T138" s="106">
        <f t="shared" si="31"/>
        <v>0.77755951242920296</v>
      </c>
      <c r="U138" s="108">
        <f t="shared" si="32"/>
        <v>0.22244048757079704</v>
      </c>
      <c r="V138" s="106">
        <f t="shared" si="33"/>
        <v>-0.25159509454073525</v>
      </c>
      <c r="W138" s="108">
        <f t="shared" si="34"/>
        <v>100</v>
      </c>
      <c r="X138" s="80">
        <f t="shared" si="35"/>
        <v>0.28607519297894296</v>
      </c>
      <c r="AT138">
        <v>0.87541571476347846</v>
      </c>
      <c r="AU138">
        <v>0</v>
      </c>
      <c r="AV138">
        <v>1</v>
      </c>
      <c r="AW138" s="80">
        <f t="shared" si="39"/>
        <v>51</v>
      </c>
      <c r="AX138" s="80">
        <f t="shared" si="40"/>
        <v>83</v>
      </c>
      <c r="AY138" s="80">
        <f t="shared" si="36"/>
        <v>5.555555555555558E-2</v>
      </c>
      <c r="AZ138" s="80">
        <f t="shared" si="37"/>
        <v>0.13541666666666663</v>
      </c>
      <c r="BA138" s="80">
        <f t="shared" si="38"/>
        <v>0</v>
      </c>
    </row>
    <row r="139" spans="1:53" x14ac:dyDescent="0.45">
      <c r="A139">
        <v>44</v>
      </c>
      <c r="B139">
        <v>0.19600000000000001</v>
      </c>
      <c r="C139">
        <v>3</v>
      </c>
      <c r="D139">
        <v>33</v>
      </c>
      <c r="E139">
        <v>12</v>
      </c>
      <c r="F139">
        <v>0</v>
      </c>
      <c r="G139">
        <v>1</v>
      </c>
      <c r="I139">
        <v>84</v>
      </c>
      <c r="J139">
        <v>1.2589999999999999</v>
      </c>
      <c r="K139">
        <v>1</v>
      </c>
      <c r="L139">
        <v>31</v>
      </c>
      <c r="M139">
        <v>8</v>
      </c>
      <c r="N139">
        <v>1</v>
      </c>
      <c r="O139" s="106">
        <v>1</v>
      </c>
      <c r="P139" s="107">
        <v>0</v>
      </c>
      <c r="Q139" s="108">
        <f t="shared" si="28"/>
        <v>1</v>
      </c>
      <c r="R139" s="80">
        <f t="shared" si="29"/>
        <v>1</v>
      </c>
      <c r="S139" s="80">
        <f t="shared" si="30"/>
        <v>0.70023229969081913</v>
      </c>
      <c r="T139" s="106">
        <f t="shared" si="31"/>
        <v>0.70023229969081913</v>
      </c>
      <c r="U139" s="108">
        <f t="shared" si="32"/>
        <v>0.29976770030918087</v>
      </c>
      <c r="V139" s="106">
        <f t="shared" si="33"/>
        <v>-0.35634314228981795</v>
      </c>
      <c r="W139" s="108">
        <f t="shared" si="34"/>
        <v>100</v>
      </c>
      <c r="X139" s="80">
        <f t="shared" si="35"/>
        <v>0.42809750484452147</v>
      </c>
      <c r="AT139">
        <v>0.87802487618407188</v>
      </c>
      <c r="AU139">
        <v>0</v>
      </c>
      <c r="AV139">
        <v>1</v>
      </c>
      <c r="AW139" s="80">
        <f t="shared" si="39"/>
        <v>51</v>
      </c>
      <c r="AX139" s="80">
        <f t="shared" si="40"/>
        <v>84</v>
      </c>
      <c r="AY139" s="80">
        <f t="shared" si="36"/>
        <v>5.555555555555558E-2</v>
      </c>
      <c r="AZ139" s="80">
        <f t="shared" si="37"/>
        <v>0.125</v>
      </c>
      <c r="BA139" s="80">
        <f t="shared" si="38"/>
        <v>0</v>
      </c>
    </row>
    <row r="140" spans="1:53" x14ac:dyDescent="0.45">
      <c r="A140">
        <v>51</v>
      </c>
      <c r="B140">
        <v>0.18</v>
      </c>
      <c r="C140">
        <v>4</v>
      </c>
      <c r="D140">
        <v>40</v>
      </c>
      <c r="E140">
        <v>8</v>
      </c>
      <c r="F140">
        <v>1</v>
      </c>
      <c r="G140">
        <v>1</v>
      </c>
      <c r="I140">
        <v>85</v>
      </c>
      <c r="J140">
        <v>1.86</v>
      </c>
      <c r="K140">
        <v>2</v>
      </c>
      <c r="L140">
        <v>37</v>
      </c>
      <c r="M140">
        <v>13</v>
      </c>
      <c r="N140">
        <v>1</v>
      </c>
      <c r="O140" s="106">
        <v>1</v>
      </c>
      <c r="P140" s="107">
        <v>0</v>
      </c>
      <c r="Q140" s="108">
        <f t="shared" si="28"/>
        <v>1</v>
      </c>
      <c r="R140" s="80">
        <f t="shared" si="29"/>
        <v>1</v>
      </c>
      <c r="S140" s="80">
        <f t="shared" si="30"/>
        <v>0.83300343147480649</v>
      </c>
      <c r="T140" s="106">
        <f t="shared" si="31"/>
        <v>0.83300343147480649</v>
      </c>
      <c r="U140" s="108">
        <f t="shared" si="32"/>
        <v>0.16699656852519351</v>
      </c>
      <c r="V140" s="106">
        <f t="shared" si="33"/>
        <v>-0.18271751740624434</v>
      </c>
      <c r="W140" s="108">
        <f t="shared" si="34"/>
        <v>100</v>
      </c>
      <c r="X140" s="80">
        <f t="shared" si="35"/>
        <v>0.2004752468180489</v>
      </c>
      <c r="AT140">
        <v>0.88453249798198952</v>
      </c>
      <c r="AU140">
        <v>0</v>
      </c>
      <c r="AV140">
        <v>1</v>
      </c>
      <c r="AW140" s="80">
        <f t="shared" si="39"/>
        <v>51</v>
      </c>
      <c r="AX140" s="80">
        <f t="shared" si="40"/>
        <v>85</v>
      </c>
      <c r="AY140" s="80">
        <f t="shared" si="36"/>
        <v>5.555555555555558E-2</v>
      </c>
      <c r="AZ140" s="80">
        <f t="shared" si="37"/>
        <v>0.11458333333333337</v>
      </c>
      <c r="BA140" s="80">
        <f t="shared" si="38"/>
        <v>0</v>
      </c>
    </row>
    <row r="141" spans="1:53" x14ac:dyDescent="0.45">
      <c r="A141">
        <v>70</v>
      </c>
      <c r="B141">
        <v>1.4159999999999999</v>
      </c>
      <c r="C141">
        <v>2</v>
      </c>
      <c r="D141">
        <v>45</v>
      </c>
      <c r="E141">
        <v>6</v>
      </c>
      <c r="F141">
        <v>0</v>
      </c>
      <c r="G141">
        <v>1</v>
      </c>
      <c r="I141">
        <v>86</v>
      </c>
      <c r="J141">
        <v>2.2839999999999998</v>
      </c>
      <c r="K141">
        <v>0</v>
      </c>
      <c r="L141">
        <v>38</v>
      </c>
      <c r="M141">
        <v>10</v>
      </c>
      <c r="N141">
        <v>1</v>
      </c>
      <c r="O141" s="106">
        <v>1</v>
      </c>
      <c r="P141" s="107">
        <v>0</v>
      </c>
      <c r="Q141" s="108">
        <f t="shared" si="28"/>
        <v>1</v>
      </c>
      <c r="R141" s="80">
        <f t="shared" si="29"/>
        <v>1</v>
      </c>
      <c r="S141" s="80">
        <f t="shared" si="30"/>
        <v>0.68396779751481429</v>
      </c>
      <c r="T141" s="106">
        <f t="shared" si="31"/>
        <v>0.68396779751481429</v>
      </c>
      <c r="U141" s="108">
        <f t="shared" si="32"/>
        <v>0.31603220248518571</v>
      </c>
      <c r="V141" s="106">
        <f t="shared" si="33"/>
        <v>-0.37984444212457269</v>
      </c>
      <c r="W141" s="108">
        <f t="shared" si="34"/>
        <v>100</v>
      </c>
      <c r="X141" s="80">
        <f t="shared" si="35"/>
        <v>0.46205713724167058</v>
      </c>
      <c r="AT141">
        <v>0.89005816911823454</v>
      </c>
      <c r="AU141">
        <v>0</v>
      </c>
      <c r="AV141">
        <v>1</v>
      </c>
      <c r="AW141" s="80">
        <f t="shared" si="39"/>
        <v>51</v>
      </c>
      <c r="AX141" s="80">
        <f t="shared" si="40"/>
        <v>86</v>
      </c>
      <c r="AY141" s="80">
        <f t="shared" si="36"/>
        <v>5.555555555555558E-2</v>
      </c>
      <c r="AZ141" s="80">
        <f t="shared" si="37"/>
        <v>0.10416666666666663</v>
      </c>
      <c r="BA141" s="80">
        <f t="shared" si="38"/>
        <v>0</v>
      </c>
    </row>
    <row r="142" spans="1:53" x14ac:dyDescent="0.45">
      <c r="A142">
        <v>44</v>
      </c>
      <c r="B142">
        <v>0.115</v>
      </c>
      <c r="C142">
        <v>3</v>
      </c>
      <c r="D142">
        <v>46</v>
      </c>
      <c r="E142">
        <v>6</v>
      </c>
      <c r="F142">
        <v>0</v>
      </c>
      <c r="G142">
        <v>0</v>
      </c>
      <c r="I142">
        <v>88</v>
      </c>
      <c r="J142">
        <v>0.504</v>
      </c>
      <c r="K142">
        <v>3</v>
      </c>
      <c r="L142">
        <v>42</v>
      </c>
      <c r="M142">
        <v>9</v>
      </c>
      <c r="N142">
        <v>1</v>
      </c>
      <c r="O142" s="106">
        <v>0</v>
      </c>
      <c r="P142" s="107">
        <v>1</v>
      </c>
      <c r="Q142" s="108">
        <f t="shared" si="28"/>
        <v>1</v>
      </c>
      <c r="R142" s="80">
        <f t="shared" si="29"/>
        <v>0</v>
      </c>
      <c r="S142" s="80">
        <f t="shared" si="30"/>
        <v>0.56826931119108803</v>
      </c>
      <c r="T142" s="106">
        <f t="shared" si="31"/>
        <v>0.56826931119108803</v>
      </c>
      <c r="U142" s="108">
        <f t="shared" si="32"/>
        <v>0.43173068880891197</v>
      </c>
      <c r="V142" s="106">
        <f t="shared" si="33"/>
        <v>-0.83995329067098001</v>
      </c>
      <c r="W142" s="108">
        <f t="shared" si="34"/>
        <v>0</v>
      </c>
      <c r="X142" s="80">
        <f t="shared" si="35"/>
        <v>1.3162587833606829</v>
      </c>
      <c r="AT142">
        <v>0.89160701042191615</v>
      </c>
      <c r="AU142">
        <v>0</v>
      </c>
      <c r="AV142">
        <v>1</v>
      </c>
      <c r="AW142" s="80">
        <f t="shared" si="39"/>
        <v>51</v>
      </c>
      <c r="AX142" s="80">
        <f t="shared" si="40"/>
        <v>87</v>
      </c>
      <c r="AY142" s="80">
        <f t="shared" si="36"/>
        <v>5.555555555555558E-2</v>
      </c>
      <c r="AZ142" s="80">
        <f t="shared" si="37"/>
        <v>9.375E-2</v>
      </c>
      <c r="BA142" s="80">
        <f t="shared" si="38"/>
        <v>1.7361111111111084E-3</v>
      </c>
    </row>
    <row r="143" spans="1:53" x14ac:dyDescent="0.45">
      <c r="A143">
        <v>75</v>
      </c>
      <c r="B143">
        <v>0.995</v>
      </c>
      <c r="C143">
        <v>2</v>
      </c>
      <c r="D143">
        <v>30</v>
      </c>
      <c r="E143">
        <v>10</v>
      </c>
      <c r="F143">
        <v>1</v>
      </c>
      <c r="G143">
        <v>1</v>
      </c>
      <c r="I143">
        <v>88</v>
      </c>
      <c r="J143">
        <v>1</v>
      </c>
      <c r="K143">
        <v>2</v>
      </c>
      <c r="L143">
        <v>40</v>
      </c>
      <c r="M143">
        <v>8</v>
      </c>
      <c r="N143">
        <v>0</v>
      </c>
      <c r="O143" s="106">
        <v>1</v>
      </c>
      <c r="P143" s="107">
        <v>0</v>
      </c>
      <c r="Q143" s="108">
        <f t="shared" si="28"/>
        <v>1</v>
      </c>
      <c r="R143" s="80">
        <f t="shared" si="29"/>
        <v>1</v>
      </c>
      <c r="S143" s="80">
        <f t="shared" si="30"/>
        <v>0.86319373730422722</v>
      </c>
      <c r="T143" s="106">
        <f t="shared" si="31"/>
        <v>0.86319373730422722</v>
      </c>
      <c r="U143" s="108">
        <f t="shared" si="32"/>
        <v>0.13680626269577278</v>
      </c>
      <c r="V143" s="106">
        <f t="shared" si="33"/>
        <v>-0.1471161202727945</v>
      </c>
      <c r="W143" s="108">
        <f t="shared" si="34"/>
        <v>100</v>
      </c>
      <c r="X143" s="80">
        <f t="shared" si="35"/>
        <v>0.15848847921791198</v>
      </c>
      <c r="AT143">
        <v>0.89662715993304676</v>
      </c>
      <c r="AU143">
        <v>1</v>
      </c>
      <c r="AV143">
        <v>0</v>
      </c>
      <c r="AW143" s="80">
        <f t="shared" si="39"/>
        <v>52</v>
      </c>
      <c r="AX143" s="80">
        <f t="shared" si="40"/>
        <v>87</v>
      </c>
      <c r="AY143" s="80">
        <f t="shared" si="36"/>
        <v>3.703703703703709E-2</v>
      </c>
      <c r="AZ143" s="80">
        <f t="shared" si="37"/>
        <v>9.375E-2</v>
      </c>
      <c r="BA143" s="80">
        <f t="shared" si="38"/>
        <v>0</v>
      </c>
    </row>
    <row r="144" spans="1:53" x14ac:dyDescent="0.45">
      <c r="A144">
        <v>68</v>
      </c>
      <c r="B144">
        <v>2.3519999999999999</v>
      </c>
      <c r="C144">
        <v>0</v>
      </c>
      <c r="D144">
        <v>30</v>
      </c>
      <c r="E144">
        <v>12</v>
      </c>
      <c r="F144">
        <v>1</v>
      </c>
      <c r="G144">
        <v>1</v>
      </c>
      <c r="I144">
        <v>88</v>
      </c>
      <c r="J144">
        <v>1.6</v>
      </c>
      <c r="K144">
        <v>0</v>
      </c>
      <c r="L144">
        <v>39</v>
      </c>
      <c r="M144">
        <v>18</v>
      </c>
      <c r="N144">
        <v>1</v>
      </c>
      <c r="O144" s="106">
        <v>1</v>
      </c>
      <c r="P144" s="107">
        <v>0</v>
      </c>
      <c r="Q144" s="108">
        <f t="shared" si="28"/>
        <v>1</v>
      </c>
      <c r="R144" s="80">
        <f t="shared" si="29"/>
        <v>1</v>
      </c>
      <c r="S144" s="80">
        <f t="shared" si="30"/>
        <v>0.77282167919951295</v>
      </c>
      <c r="T144" s="106">
        <f t="shared" si="31"/>
        <v>0.77282167919951295</v>
      </c>
      <c r="U144" s="108">
        <f t="shared" si="32"/>
        <v>0.22717832080048705</v>
      </c>
      <c r="V144" s="106">
        <f t="shared" si="33"/>
        <v>-0.25770694368290026</v>
      </c>
      <c r="W144" s="108">
        <f t="shared" si="34"/>
        <v>100</v>
      </c>
      <c r="X144" s="80">
        <f t="shared" si="35"/>
        <v>0.29395956003175</v>
      </c>
      <c r="AT144">
        <v>0.90099649821467465</v>
      </c>
      <c r="AU144">
        <v>0</v>
      </c>
      <c r="AV144">
        <v>1</v>
      </c>
      <c r="AW144" s="80">
        <f t="shared" si="39"/>
        <v>52</v>
      </c>
      <c r="AX144" s="80">
        <f t="shared" si="40"/>
        <v>88</v>
      </c>
      <c r="AY144" s="80">
        <f t="shared" si="36"/>
        <v>3.703703703703709E-2</v>
      </c>
      <c r="AZ144" s="80">
        <f t="shared" si="37"/>
        <v>8.333333333333337E-2</v>
      </c>
      <c r="BA144" s="80">
        <f t="shared" si="38"/>
        <v>0</v>
      </c>
    </row>
    <row r="145" spans="1:53" x14ac:dyDescent="0.45">
      <c r="A145">
        <v>84</v>
      </c>
      <c r="B145">
        <v>1.2589999999999999</v>
      </c>
      <c r="C145">
        <v>1</v>
      </c>
      <c r="D145">
        <v>31</v>
      </c>
      <c r="E145">
        <v>8</v>
      </c>
      <c r="F145">
        <v>1</v>
      </c>
      <c r="G145">
        <v>1</v>
      </c>
      <c r="I145">
        <v>89</v>
      </c>
      <c r="J145">
        <v>7.4999999999999997E-2</v>
      </c>
      <c r="K145">
        <v>0</v>
      </c>
      <c r="L145">
        <v>37</v>
      </c>
      <c r="M145">
        <v>13</v>
      </c>
      <c r="N145">
        <v>1</v>
      </c>
      <c r="O145" s="106">
        <v>1</v>
      </c>
      <c r="P145" s="107">
        <v>0</v>
      </c>
      <c r="Q145" s="108">
        <f t="shared" si="28"/>
        <v>1</v>
      </c>
      <c r="R145" s="80">
        <f t="shared" si="29"/>
        <v>1</v>
      </c>
      <c r="S145" s="80">
        <f t="shared" si="30"/>
        <v>0.48015874842207185</v>
      </c>
      <c r="T145" s="106">
        <f t="shared" si="31"/>
        <v>0.48015874842207185</v>
      </c>
      <c r="U145" s="108">
        <f t="shared" si="32"/>
        <v>0.51984125157792815</v>
      </c>
      <c r="V145" s="106">
        <f t="shared" si="33"/>
        <v>-0.7336385038786325</v>
      </c>
      <c r="W145" s="108">
        <f t="shared" si="34"/>
        <v>0</v>
      </c>
      <c r="X145" s="80">
        <f t="shared" si="35"/>
        <v>1.0826445488836005</v>
      </c>
      <c r="AT145">
        <v>0.90210681522434666</v>
      </c>
      <c r="AU145">
        <v>0</v>
      </c>
      <c r="AV145">
        <v>1</v>
      </c>
      <c r="AW145" s="80">
        <f t="shared" si="39"/>
        <v>52</v>
      </c>
      <c r="AX145" s="80">
        <f t="shared" si="40"/>
        <v>89</v>
      </c>
      <c r="AY145" s="80">
        <f t="shared" si="36"/>
        <v>3.703703703703709E-2</v>
      </c>
      <c r="AZ145" s="80">
        <f t="shared" si="37"/>
        <v>7.291666666666663E-2</v>
      </c>
      <c r="BA145" s="80">
        <f t="shared" si="38"/>
        <v>1.350308641975314E-3</v>
      </c>
    </row>
    <row r="146" spans="1:53" x14ac:dyDescent="0.45">
      <c r="A146">
        <v>51</v>
      </c>
      <c r="B146">
        <v>1.464</v>
      </c>
      <c r="C146">
        <v>4</v>
      </c>
      <c r="D146">
        <v>46</v>
      </c>
      <c r="E146">
        <v>6</v>
      </c>
      <c r="F146">
        <v>0</v>
      </c>
      <c r="G146">
        <v>1</v>
      </c>
      <c r="I146">
        <v>89</v>
      </c>
      <c r="J146">
        <v>0.71099999999999997</v>
      </c>
      <c r="K146">
        <v>4</v>
      </c>
      <c r="L146">
        <v>47</v>
      </c>
      <c r="M146">
        <v>13</v>
      </c>
      <c r="N146">
        <v>1</v>
      </c>
      <c r="O146" s="106">
        <v>0</v>
      </c>
      <c r="P146" s="107">
        <v>1</v>
      </c>
      <c r="Q146" s="108">
        <f t="shared" si="28"/>
        <v>1</v>
      </c>
      <c r="R146" s="80">
        <f t="shared" si="29"/>
        <v>0</v>
      </c>
      <c r="S146" s="80">
        <f t="shared" si="30"/>
        <v>0.68283306075752337</v>
      </c>
      <c r="T146" s="106">
        <f t="shared" si="31"/>
        <v>0.68283306075752337</v>
      </c>
      <c r="U146" s="108">
        <f t="shared" si="32"/>
        <v>0.31716693924247663</v>
      </c>
      <c r="V146" s="106">
        <f t="shared" si="33"/>
        <v>-1.1483270215056574</v>
      </c>
      <c r="W146" s="108">
        <f t="shared" si="34"/>
        <v>0</v>
      </c>
      <c r="X146" s="80">
        <f t="shared" si="35"/>
        <v>2.152913738072467</v>
      </c>
      <c r="AT146">
        <v>0.90320869875546228</v>
      </c>
      <c r="AU146">
        <v>1</v>
      </c>
      <c r="AV146">
        <v>0</v>
      </c>
      <c r="AW146" s="80">
        <f t="shared" si="39"/>
        <v>53</v>
      </c>
      <c r="AX146" s="80">
        <f t="shared" si="40"/>
        <v>89</v>
      </c>
      <c r="AY146" s="80">
        <f t="shared" si="36"/>
        <v>1.851851851851849E-2</v>
      </c>
      <c r="AZ146" s="80">
        <f t="shared" si="37"/>
        <v>7.291666666666663E-2</v>
      </c>
      <c r="BA146" s="80">
        <f t="shared" si="38"/>
        <v>0</v>
      </c>
    </row>
    <row r="147" spans="1:53" x14ac:dyDescent="0.45">
      <c r="A147">
        <v>88</v>
      </c>
      <c r="B147">
        <v>0.504</v>
      </c>
      <c r="C147">
        <v>3</v>
      </c>
      <c r="D147">
        <v>42</v>
      </c>
      <c r="E147">
        <v>9</v>
      </c>
      <c r="F147">
        <v>1</v>
      </c>
      <c r="G147">
        <v>0</v>
      </c>
      <c r="I147">
        <v>89</v>
      </c>
      <c r="J147">
        <v>1.018</v>
      </c>
      <c r="K147">
        <v>0</v>
      </c>
      <c r="L147">
        <v>36</v>
      </c>
      <c r="M147">
        <v>12</v>
      </c>
      <c r="N147">
        <v>1</v>
      </c>
      <c r="O147" s="106">
        <v>1</v>
      </c>
      <c r="P147" s="107">
        <v>0</v>
      </c>
      <c r="Q147" s="108">
        <f t="shared" si="28"/>
        <v>1</v>
      </c>
      <c r="R147" s="80">
        <f t="shared" si="29"/>
        <v>1</v>
      </c>
      <c r="S147" s="80">
        <f t="shared" si="30"/>
        <v>0.62245613105020514</v>
      </c>
      <c r="T147" s="106">
        <f t="shared" si="31"/>
        <v>0.62245613105020514</v>
      </c>
      <c r="U147" s="108">
        <f t="shared" si="32"/>
        <v>0.37754386894979486</v>
      </c>
      <c r="V147" s="106">
        <f t="shared" si="33"/>
        <v>-0.47408212533506294</v>
      </c>
      <c r="W147" s="108">
        <f t="shared" si="34"/>
        <v>100</v>
      </c>
      <c r="X147" s="80">
        <f t="shared" si="35"/>
        <v>0.60653891915692848</v>
      </c>
      <c r="AT147">
        <v>0.92727371957017324</v>
      </c>
      <c r="AU147">
        <v>0</v>
      </c>
      <c r="AV147">
        <v>1</v>
      </c>
      <c r="AW147" s="80">
        <f t="shared" si="39"/>
        <v>53</v>
      </c>
      <c r="AX147" s="80">
        <f t="shared" si="40"/>
        <v>90</v>
      </c>
      <c r="AY147" s="80">
        <f t="shared" si="36"/>
        <v>1.851851851851849E-2</v>
      </c>
      <c r="AZ147" s="80">
        <f t="shared" si="37"/>
        <v>6.25E-2</v>
      </c>
      <c r="BA147" s="80">
        <f t="shared" si="38"/>
        <v>1.1574074074074056E-3</v>
      </c>
    </row>
    <row r="148" spans="1:53" x14ac:dyDescent="0.45">
      <c r="A148">
        <v>58</v>
      </c>
      <c r="B148">
        <v>0.44700000000000001</v>
      </c>
      <c r="C148">
        <v>4</v>
      </c>
      <c r="D148">
        <v>43</v>
      </c>
      <c r="E148">
        <v>10</v>
      </c>
      <c r="F148">
        <v>0</v>
      </c>
      <c r="G148">
        <v>1</v>
      </c>
      <c r="I148">
        <v>91</v>
      </c>
      <c r="J148">
        <v>1.968</v>
      </c>
      <c r="K148">
        <v>1</v>
      </c>
      <c r="L148">
        <v>33</v>
      </c>
      <c r="M148">
        <v>5</v>
      </c>
      <c r="N148">
        <v>0</v>
      </c>
      <c r="O148" s="106">
        <v>1</v>
      </c>
      <c r="P148" s="107">
        <v>0</v>
      </c>
      <c r="Q148" s="108">
        <f t="shared" si="28"/>
        <v>1</v>
      </c>
      <c r="R148" s="80">
        <f t="shared" si="29"/>
        <v>1</v>
      </c>
      <c r="S148" s="80">
        <f t="shared" si="30"/>
        <v>0.92727371957017324</v>
      </c>
      <c r="T148" s="106">
        <f t="shared" si="31"/>
        <v>0.92727371957017324</v>
      </c>
      <c r="U148" s="108">
        <f t="shared" si="32"/>
        <v>7.2726280429826762E-2</v>
      </c>
      <c r="V148" s="106">
        <f t="shared" si="33"/>
        <v>-7.5506482384021106E-2</v>
      </c>
      <c r="W148" s="108">
        <f t="shared" si="34"/>
        <v>100</v>
      </c>
      <c r="X148" s="80">
        <f t="shared" si="35"/>
        <v>7.8430218494209211E-2</v>
      </c>
      <c r="AT148">
        <v>0.92744397704080439</v>
      </c>
      <c r="AU148">
        <v>1</v>
      </c>
      <c r="AV148">
        <v>0</v>
      </c>
      <c r="AW148" s="80">
        <f t="shared" si="39"/>
        <v>54</v>
      </c>
      <c r="AX148" s="80">
        <f t="shared" si="40"/>
        <v>90</v>
      </c>
      <c r="AY148" s="80">
        <f t="shared" si="36"/>
        <v>0</v>
      </c>
      <c r="AZ148" s="80">
        <f t="shared" si="37"/>
        <v>6.25E-2</v>
      </c>
      <c r="BA148" s="80">
        <f t="shared" si="38"/>
        <v>0</v>
      </c>
    </row>
    <row r="149" spans="1:53" x14ac:dyDescent="0.45">
      <c r="A149">
        <v>66</v>
      </c>
      <c r="B149">
        <v>2.62</v>
      </c>
      <c r="C149">
        <v>2</v>
      </c>
      <c r="D149">
        <v>39</v>
      </c>
      <c r="E149">
        <v>8</v>
      </c>
      <c r="F149">
        <v>0</v>
      </c>
      <c r="G149">
        <v>0</v>
      </c>
      <c r="I149">
        <v>96</v>
      </c>
      <c r="J149">
        <v>0.83099999999999996</v>
      </c>
      <c r="K149">
        <v>3</v>
      </c>
      <c r="L149">
        <v>44</v>
      </c>
      <c r="M149">
        <v>10</v>
      </c>
      <c r="N149">
        <v>0</v>
      </c>
      <c r="O149" s="106">
        <v>1</v>
      </c>
      <c r="P149" s="107">
        <v>0</v>
      </c>
      <c r="Q149" s="108">
        <f t="shared" si="28"/>
        <v>1</v>
      </c>
      <c r="R149" s="80">
        <f t="shared" si="29"/>
        <v>1</v>
      </c>
      <c r="S149" s="80">
        <f t="shared" si="30"/>
        <v>0.90210681522434666</v>
      </c>
      <c r="T149" s="106">
        <f t="shared" si="31"/>
        <v>0.90210681522434666</v>
      </c>
      <c r="U149" s="108">
        <f t="shared" si="32"/>
        <v>9.7893184775653341E-2</v>
      </c>
      <c r="V149" s="106">
        <f t="shared" si="33"/>
        <v>-0.10302234550455361</v>
      </c>
      <c r="W149" s="108">
        <f t="shared" si="34"/>
        <v>100</v>
      </c>
      <c r="X149" s="80">
        <f t="shared" si="35"/>
        <v>0.10851617915258527</v>
      </c>
      <c r="AT149">
        <v>0.94276376134395989</v>
      </c>
      <c r="AU149">
        <v>0</v>
      </c>
      <c r="AV149">
        <v>1</v>
      </c>
      <c r="AW149" s="80">
        <f t="shared" si="39"/>
        <v>54</v>
      </c>
      <c r="AX149" s="80">
        <f t="shared" si="40"/>
        <v>91</v>
      </c>
      <c r="AY149" s="80">
        <f t="shared" si="36"/>
        <v>0</v>
      </c>
      <c r="AZ149" s="80">
        <f t="shared" si="37"/>
        <v>5.208333333333337E-2</v>
      </c>
      <c r="BA149" s="80">
        <f t="shared" si="38"/>
        <v>0</v>
      </c>
    </row>
    <row r="150" spans="1:53" x14ac:dyDescent="0.45">
      <c r="A150">
        <v>55</v>
      </c>
      <c r="B150">
        <v>1.1679999999999999</v>
      </c>
      <c r="C150">
        <v>3</v>
      </c>
      <c r="D150">
        <v>52</v>
      </c>
      <c r="E150">
        <v>10</v>
      </c>
      <c r="F150">
        <v>0</v>
      </c>
      <c r="G150">
        <v>1</v>
      </c>
      <c r="I150">
        <v>98</v>
      </c>
      <c r="J150">
        <v>0.97399999999999998</v>
      </c>
      <c r="K150">
        <v>1</v>
      </c>
      <c r="L150">
        <v>37</v>
      </c>
      <c r="M150">
        <v>6</v>
      </c>
      <c r="N150">
        <v>0</v>
      </c>
      <c r="O150" s="106">
        <v>1</v>
      </c>
      <c r="P150" s="107">
        <v>0</v>
      </c>
      <c r="Q150" s="108">
        <f t="shared" si="28"/>
        <v>1</v>
      </c>
      <c r="R150" s="80">
        <f t="shared" si="29"/>
        <v>1</v>
      </c>
      <c r="S150" s="80">
        <f t="shared" si="30"/>
        <v>0.8699773213618065</v>
      </c>
      <c r="T150" s="106">
        <f t="shared" si="31"/>
        <v>0.8699773213618065</v>
      </c>
      <c r="U150" s="108">
        <f t="shared" si="32"/>
        <v>0.1300226786381935</v>
      </c>
      <c r="V150" s="106">
        <f t="shared" si="33"/>
        <v>-0.13928813507349064</v>
      </c>
      <c r="W150" s="108">
        <f t="shared" si="34"/>
        <v>100</v>
      </c>
      <c r="X150" s="80">
        <f t="shared" si="35"/>
        <v>0.14945525066637871</v>
      </c>
      <c r="AT150">
        <v>0.94595911056721904</v>
      </c>
      <c r="AU150">
        <v>0</v>
      </c>
      <c r="AV150">
        <v>1</v>
      </c>
      <c r="AW150" s="80">
        <f t="shared" si="39"/>
        <v>54</v>
      </c>
      <c r="AX150" s="80">
        <f t="shared" si="40"/>
        <v>92</v>
      </c>
      <c r="AY150" s="80">
        <f t="shared" si="36"/>
        <v>0</v>
      </c>
      <c r="AZ150" s="80">
        <f t="shared" si="37"/>
        <v>4.166666666666663E-2</v>
      </c>
      <c r="BA150" s="80">
        <f t="shared" si="38"/>
        <v>0</v>
      </c>
    </row>
    <row r="151" spans="1:53" x14ac:dyDescent="0.45">
      <c r="A151">
        <v>60</v>
      </c>
      <c r="B151">
        <v>3.2000000000000001E-2</v>
      </c>
      <c r="C151">
        <v>5</v>
      </c>
      <c r="D151">
        <v>35</v>
      </c>
      <c r="E151">
        <v>8</v>
      </c>
      <c r="F151">
        <v>0</v>
      </c>
      <c r="G151">
        <v>1</v>
      </c>
      <c r="I151">
        <v>99</v>
      </c>
      <c r="J151">
        <v>1.76</v>
      </c>
      <c r="K151">
        <v>4</v>
      </c>
      <c r="L151">
        <v>38</v>
      </c>
      <c r="M151">
        <v>12</v>
      </c>
      <c r="N151">
        <v>1</v>
      </c>
      <c r="O151" s="106">
        <v>0</v>
      </c>
      <c r="P151" s="107">
        <v>1</v>
      </c>
      <c r="Q151" s="108">
        <f t="shared" si="28"/>
        <v>1</v>
      </c>
      <c r="R151" s="80">
        <f t="shared" si="29"/>
        <v>0</v>
      </c>
      <c r="S151" s="80">
        <f t="shared" si="30"/>
        <v>0.92744397704080439</v>
      </c>
      <c r="T151" s="106">
        <f t="shared" si="31"/>
        <v>0.92744397704080439</v>
      </c>
      <c r="U151" s="108">
        <f t="shared" si="32"/>
        <v>7.255602295919561E-2</v>
      </c>
      <c r="V151" s="106">
        <f t="shared" si="33"/>
        <v>-2.6233962850523223</v>
      </c>
      <c r="W151" s="108">
        <f t="shared" si="34"/>
        <v>0</v>
      </c>
      <c r="X151" s="80">
        <f t="shared" si="35"/>
        <v>12.782453326616105</v>
      </c>
      <c r="AT151">
        <v>0.95270581555107381</v>
      </c>
      <c r="AU151">
        <v>0</v>
      </c>
      <c r="AV151">
        <v>1</v>
      </c>
      <c r="AW151" s="80">
        <f t="shared" si="39"/>
        <v>54</v>
      </c>
      <c r="AX151" s="80">
        <f t="shared" si="40"/>
        <v>93</v>
      </c>
      <c r="AY151" s="80">
        <f t="shared" si="36"/>
        <v>0</v>
      </c>
      <c r="AZ151" s="80">
        <f t="shared" si="37"/>
        <v>3.125E-2</v>
      </c>
      <c r="BA151" s="80">
        <f t="shared" si="38"/>
        <v>0</v>
      </c>
    </row>
    <row r="152" spans="1:53" x14ac:dyDescent="0.45">
      <c r="I152">
        <v>102</v>
      </c>
      <c r="J152">
        <v>8.4000000000000005E-2</v>
      </c>
      <c r="K152">
        <v>2</v>
      </c>
      <c r="L152">
        <v>38</v>
      </c>
      <c r="M152">
        <v>11</v>
      </c>
      <c r="N152">
        <v>1</v>
      </c>
      <c r="O152" s="106">
        <v>1</v>
      </c>
      <c r="P152" s="107">
        <v>0</v>
      </c>
      <c r="Q152" s="108">
        <f t="shared" si="28"/>
        <v>1</v>
      </c>
      <c r="R152" s="80">
        <f t="shared" si="29"/>
        <v>1</v>
      </c>
      <c r="S152" s="80">
        <f t="shared" si="30"/>
        <v>0.68579568419766257</v>
      </c>
      <c r="T152" s="106">
        <f t="shared" si="31"/>
        <v>0.68579568419766257</v>
      </c>
      <c r="U152" s="108">
        <f t="shared" si="32"/>
        <v>0.31420431580233743</v>
      </c>
      <c r="V152" s="106">
        <f t="shared" si="33"/>
        <v>-0.37717553206489096</v>
      </c>
      <c r="W152" s="108">
        <f t="shared" si="34"/>
        <v>100</v>
      </c>
      <c r="X152" s="80">
        <f t="shared" si="35"/>
        <v>0.45816024078649098</v>
      </c>
      <c r="AT152">
        <v>0.95634765217925377</v>
      </c>
      <c r="AU152">
        <v>0</v>
      </c>
      <c r="AV152">
        <v>1</v>
      </c>
      <c r="AW152" s="80">
        <f t="shared" si="39"/>
        <v>54</v>
      </c>
      <c r="AX152" s="80">
        <f t="shared" si="40"/>
        <v>94</v>
      </c>
      <c r="AY152" s="80">
        <f t="shared" si="36"/>
        <v>0</v>
      </c>
      <c r="AZ152" s="80">
        <f t="shared" si="37"/>
        <v>2.083333333333337E-2</v>
      </c>
      <c r="BA152" s="80">
        <f t="shared" si="38"/>
        <v>0</v>
      </c>
    </row>
    <row r="153" spans="1:53" x14ac:dyDescent="0.45">
      <c r="I153">
        <v>117</v>
      </c>
      <c r="J153">
        <v>0.104</v>
      </c>
      <c r="K153">
        <v>2</v>
      </c>
      <c r="L153">
        <v>52</v>
      </c>
      <c r="M153">
        <v>15</v>
      </c>
      <c r="N153">
        <v>0</v>
      </c>
      <c r="O153" s="109">
        <v>1</v>
      </c>
      <c r="P153" s="110">
        <v>0</v>
      </c>
      <c r="Q153" s="108">
        <f t="shared" si="28"/>
        <v>1</v>
      </c>
      <c r="R153" s="80">
        <f t="shared" si="29"/>
        <v>1</v>
      </c>
      <c r="S153" s="80">
        <f t="shared" si="30"/>
        <v>0.87802487618407188</v>
      </c>
      <c r="T153" s="106">
        <f t="shared" si="31"/>
        <v>0.87802487618407188</v>
      </c>
      <c r="U153" s="108">
        <f t="shared" si="32"/>
        <v>0.12197512381592812</v>
      </c>
      <c r="V153" s="106">
        <f t="shared" si="33"/>
        <v>-0.13008035296470516</v>
      </c>
      <c r="W153" s="108">
        <f t="shared" si="34"/>
        <v>100</v>
      </c>
      <c r="X153" s="80">
        <f t="shared" si="35"/>
        <v>0.1389198952380899</v>
      </c>
      <c r="AT153">
        <v>0.96014716646240372</v>
      </c>
      <c r="AU153">
        <v>0</v>
      </c>
      <c r="AV153">
        <v>1</v>
      </c>
      <c r="AW153" s="80">
        <f t="shared" si="39"/>
        <v>54</v>
      </c>
      <c r="AX153" s="80">
        <f t="shared" si="40"/>
        <v>95</v>
      </c>
      <c r="AY153" s="80">
        <f t="shared" si="36"/>
        <v>0</v>
      </c>
      <c r="AZ153" s="80">
        <f t="shared" si="37"/>
        <v>1.041666666666663E-2</v>
      </c>
      <c r="BA153" s="80">
        <f t="shared" si="38"/>
        <v>0</v>
      </c>
    </row>
    <row r="154" spans="1:53" x14ac:dyDescent="0.45">
      <c r="I154" s="102"/>
      <c r="J154" s="102"/>
      <c r="K154" s="102"/>
      <c r="L154" s="102"/>
      <c r="M154" s="102"/>
      <c r="N154" s="102"/>
      <c r="O154" s="102">
        <f>SUM(O4:O153)</f>
        <v>96</v>
      </c>
      <c r="P154" s="102">
        <f t="shared" ref="P154:Q154" si="41">SUM(P4:P153)</f>
        <v>54</v>
      </c>
      <c r="Q154" s="113">
        <f t="shared" si="41"/>
        <v>150</v>
      </c>
      <c r="R154" s="113"/>
      <c r="S154" s="113"/>
      <c r="T154" s="113">
        <f>SUM(T4:T153)</f>
        <v>95.999999999999915</v>
      </c>
      <c r="U154" s="113">
        <f t="shared" ref="U154:V154" si="42">SUM(U4:U153)</f>
        <v>54</v>
      </c>
      <c r="V154" s="113">
        <f t="shared" si="42"/>
        <v>-85.397895663378762</v>
      </c>
      <c r="W154" s="113">
        <f>SUMPRODUCT(W4:W153,Q4:Q153)/Q154</f>
        <v>73.333333333333329</v>
      </c>
      <c r="X154" s="113">
        <f>SUM(X4:X153)</f>
        <v>158.06658410015157</v>
      </c>
      <c r="AT154" s="119">
        <v>0.966533592274475</v>
      </c>
      <c r="AU154" s="119">
        <v>0</v>
      </c>
      <c r="AV154" s="119">
        <v>1</v>
      </c>
      <c r="AW154" s="119">
        <f t="shared" si="39"/>
        <v>54</v>
      </c>
      <c r="AX154" s="119">
        <f t="shared" si="40"/>
        <v>96</v>
      </c>
      <c r="AY154" s="119">
        <f t="shared" si="36"/>
        <v>0</v>
      </c>
      <c r="AZ154" s="119">
        <f t="shared" si="37"/>
        <v>0</v>
      </c>
      <c r="BA154" s="119">
        <f t="shared" si="38"/>
        <v>0</v>
      </c>
    </row>
    <row r="155" spans="1:53" ht="14.65" thickBot="1" x14ac:dyDescent="0.5">
      <c r="BA155">
        <f>SUM(BA4:BA154)</f>
        <v>0.7357253086419755</v>
      </c>
    </row>
    <row r="156" spans="1:53" ht="14.65" thickTop="1" x14ac:dyDescent="0.45">
      <c r="I156" s="118"/>
      <c r="J156" s="118" t="s">
        <v>166</v>
      </c>
      <c r="K156" s="118" t="s">
        <v>167</v>
      </c>
      <c r="L156" s="118" t="s">
        <v>168</v>
      </c>
      <c r="M156" s="118" t="s">
        <v>158</v>
      </c>
      <c r="N156" s="118" t="s">
        <v>169</v>
      </c>
      <c r="O156" s="118" t="s">
        <v>170</v>
      </c>
      <c r="P156" s="118" t="s">
        <v>171</v>
      </c>
    </row>
    <row r="157" spans="1:53" x14ac:dyDescent="0.45">
      <c r="I157" t="s">
        <v>100</v>
      </c>
      <c r="J157">
        <f t="array" ref="J157:J163">Z5:Z11</f>
        <v>0.23436902360847353</v>
      </c>
      <c r="K157">
        <f t="array" ref="K157:K163">SQRT([1]!DIAG(AE4:AK10))</f>
        <v>1.4213774418275611</v>
      </c>
      <c r="L157">
        <f>(J157/K157)^2</f>
        <v>2.7188270630760354E-2</v>
      </c>
      <c r="M157">
        <f>_xlfn.CHISQ.DIST.RT(L157,1)</f>
        <v>0.86903161719874789</v>
      </c>
      <c r="N157">
        <f>EXP(J157)</f>
        <v>1.2641108929092622</v>
      </c>
    </row>
    <row r="158" spans="1:53" x14ac:dyDescent="0.45">
      <c r="I158" t="str">
        <f t="array" ref="I158:I163">TRANSPOSE(I3:N3)</f>
        <v>No. Staff</v>
      </c>
      <c r="J158">
        <v>3.6504271988678741E-2</v>
      </c>
      <c r="K158">
        <v>1.4793081676019232E-2</v>
      </c>
      <c r="L158" s="80">
        <f t="shared" ref="L158:L163" si="43">(J158/K158)^2</f>
        <v>6.0893378886665692</v>
      </c>
      <c r="M158" s="80">
        <f t="shared" ref="M158:M163" si="44">_xlfn.CHISQ.DIST.RT(L158,1)</f>
        <v>1.3600004211548016E-2</v>
      </c>
      <c r="N158" s="80">
        <f t="shared" ref="N158:N163" si="45">EXP(J158)</f>
        <v>1.0371787348240986</v>
      </c>
      <c r="O158">
        <f>EXP(J158-K158*_xlfn.NORM.S.INV(1-$AC$9/2))</f>
        <v>1.0075386382093352</v>
      </c>
      <c r="P158">
        <f>EXP(J158+K158*_xlfn.NORM.S.INV(1-$AC$9/2))</f>
        <v>1.0676907933607329</v>
      </c>
    </row>
    <row r="159" spans="1:53" x14ac:dyDescent="0.45">
      <c r="I159" t="str">
        <v>GrossProfit $m</v>
      </c>
      <c r="J159">
        <v>0.63277830639137966</v>
      </c>
      <c r="K159">
        <v>0.31686559833840872</v>
      </c>
      <c r="L159" s="80">
        <f t="shared" si="43"/>
        <v>3.9879800912633137</v>
      </c>
      <c r="M159" s="80">
        <f t="shared" si="44"/>
        <v>4.5825969276134311E-2</v>
      </c>
      <c r="N159" s="80">
        <f t="shared" si="45"/>
        <v>1.8828344100782815</v>
      </c>
      <c r="O159" s="80">
        <f t="shared" ref="O159:O163" si="46">EXP(J159-K159*_xlfn.NORM.S.INV(1-$AC$9/2))</f>
        <v>1.0118022490645904</v>
      </c>
      <c r="P159" s="80">
        <f t="shared" ref="P159:P163" si="47">EXP(J159+K159*_xlfn.NORM.S.INV(1-$AC$9/2))</f>
        <v>3.5037137138726835</v>
      </c>
    </row>
    <row r="160" spans="1:53" x14ac:dyDescent="0.45">
      <c r="I160" t="str">
        <v>Competitors</v>
      </c>
      <c r="J160">
        <v>0.35148950630275272</v>
      </c>
      <c r="K160">
        <v>0.14442412319359127</v>
      </c>
      <c r="L160" s="80">
        <f t="shared" si="43"/>
        <v>5.9230479466185422</v>
      </c>
      <c r="M160" s="80">
        <f t="shared" si="44"/>
        <v>1.4944084880550544E-2</v>
      </c>
      <c r="N160" s="80">
        <f t="shared" si="45"/>
        <v>1.4211828336250261</v>
      </c>
      <c r="O160" s="80">
        <f t="shared" si="46"/>
        <v>1.0708186253150365</v>
      </c>
      <c r="P160" s="80">
        <f t="shared" si="47"/>
        <v>1.886183709212419</v>
      </c>
    </row>
    <row r="161" spans="9:16" x14ac:dyDescent="0.45">
      <c r="I161" t="str">
        <v>Mng-Age</v>
      </c>
      <c r="J161">
        <v>-9.6217617198136124E-2</v>
      </c>
      <c r="K161">
        <v>2.8734209340750622E-2</v>
      </c>
      <c r="L161" s="80">
        <f t="shared" si="43"/>
        <v>11.212712638929693</v>
      </c>
      <c r="M161" s="80">
        <f t="shared" si="44"/>
        <v>8.1238880980747774E-4</v>
      </c>
      <c r="N161" s="80">
        <f t="shared" si="45"/>
        <v>0.90826634018453789</v>
      </c>
      <c r="O161" s="80">
        <f t="shared" si="46"/>
        <v>0.85852830178982853</v>
      </c>
      <c r="P161" s="80">
        <f t="shared" si="47"/>
        <v>0.96088590555767794</v>
      </c>
    </row>
    <row r="162" spans="9:16" x14ac:dyDescent="0.45">
      <c r="I162" t="str">
        <v>Mng-Exp</v>
      </c>
      <c r="J162">
        <v>0.11353447311815743</v>
      </c>
      <c r="K162">
        <v>5.534963302426487E-2</v>
      </c>
      <c r="L162" s="80">
        <f t="shared" si="43"/>
        <v>4.2075182281013328</v>
      </c>
      <c r="M162" s="80">
        <f t="shared" si="44"/>
        <v>4.024517733358924E-2</v>
      </c>
      <c r="N162" s="80">
        <f t="shared" si="45"/>
        <v>1.1202305060653486</v>
      </c>
      <c r="O162" s="80">
        <f t="shared" si="46"/>
        <v>1.0050639645791302</v>
      </c>
      <c r="P162" s="80">
        <f t="shared" si="47"/>
        <v>1.2485935531923307</v>
      </c>
    </row>
    <row r="163" spans="9:16" x14ac:dyDescent="0.45">
      <c r="I163" s="119" t="str">
        <v>OnlineChannel</v>
      </c>
      <c r="J163" s="119">
        <v>-1.5260106222210699</v>
      </c>
      <c r="K163" s="119">
        <v>0.49910866746190657</v>
      </c>
      <c r="L163" s="119">
        <f t="shared" si="43"/>
        <v>9.3481331501312326</v>
      </c>
      <c r="M163" s="119">
        <f t="shared" si="44"/>
        <v>2.2321272294467537E-3</v>
      </c>
      <c r="N163" s="119">
        <f t="shared" si="45"/>
        <v>0.21740123528638799</v>
      </c>
      <c r="O163" s="119">
        <f t="shared" si="46"/>
        <v>8.1737234457898988E-2</v>
      </c>
      <c r="P163" s="119">
        <f t="shared" si="47"/>
        <v>0.57823460039367602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AA9CD-CAA9-4229-A493-A360469C2C4C}">
  <dimension ref="A1:AS155"/>
  <sheetViews>
    <sheetView topLeftCell="Q25" workbookViewId="0">
      <selection activeCell="Y45" sqref="Y45"/>
    </sheetView>
  </sheetViews>
  <sheetFormatPr defaultRowHeight="14.25" x14ac:dyDescent="0.45"/>
  <cols>
    <col min="20" max="20" width="10.46484375" customWidth="1"/>
    <col min="21" max="21" width="8.9296875" customWidth="1"/>
    <col min="22" max="22" width="9.1328125" customWidth="1"/>
  </cols>
  <sheetData>
    <row r="1" spans="1:45" x14ac:dyDescent="0.45">
      <c r="A1" t="s">
        <v>144</v>
      </c>
      <c r="AG1" s="202" t="s">
        <v>173</v>
      </c>
      <c r="AH1" s="202"/>
      <c r="AI1" s="202"/>
      <c r="AJ1" s="202"/>
      <c r="AL1" t="s">
        <v>178</v>
      </c>
    </row>
    <row r="2" spans="1:45" x14ac:dyDescent="0.45">
      <c r="AG2" s="143"/>
      <c r="AH2" s="143"/>
      <c r="AI2" s="143"/>
      <c r="AJ2" s="143"/>
    </row>
    <row r="3" spans="1:45" x14ac:dyDescent="0.45">
      <c r="A3" t="s">
        <v>42</v>
      </c>
      <c r="B3" t="s">
        <v>44</v>
      </c>
      <c r="C3" t="s">
        <v>46</v>
      </c>
      <c r="D3" t="s">
        <v>50</v>
      </c>
      <c r="E3" t="s">
        <v>51</v>
      </c>
      <c r="F3" t="s">
        <v>55</v>
      </c>
      <c r="G3" t="s">
        <v>145</v>
      </c>
      <c r="H3" t="s">
        <v>146</v>
      </c>
      <c r="I3" t="s">
        <v>99</v>
      </c>
      <c r="J3" t="s">
        <v>147</v>
      </c>
      <c r="K3" t="s">
        <v>148</v>
      </c>
      <c r="L3" t="s">
        <v>149</v>
      </c>
      <c r="M3" t="s">
        <v>150</v>
      </c>
      <c r="N3" t="s">
        <v>151</v>
      </c>
      <c r="O3" t="s">
        <v>152</v>
      </c>
      <c r="P3" t="s">
        <v>153</v>
      </c>
      <c r="R3" t="s">
        <v>154</v>
      </c>
      <c r="T3" s="204" t="s">
        <v>155</v>
      </c>
      <c r="U3" s="207">
        <v>-98.012729219055274</v>
      </c>
      <c r="W3" t="s">
        <v>165</v>
      </c>
      <c r="AE3" t="s">
        <v>172</v>
      </c>
      <c r="AG3" s="143"/>
      <c r="AH3" s="143" t="s">
        <v>174</v>
      </c>
      <c r="AI3" s="143" t="s">
        <v>175</v>
      </c>
      <c r="AJ3" s="143"/>
      <c r="AL3" t="s">
        <v>148</v>
      </c>
      <c r="AM3" t="s">
        <v>146</v>
      </c>
      <c r="AN3" t="s">
        <v>145</v>
      </c>
      <c r="AO3" t="s">
        <v>179</v>
      </c>
      <c r="AP3" t="s">
        <v>180</v>
      </c>
      <c r="AQ3" t="s">
        <v>181</v>
      </c>
      <c r="AR3" t="s">
        <v>182</v>
      </c>
      <c r="AS3" t="s">
        <v>183</v>
      </c>
    </row>
    <row r="4" spans="1:45" x14ac:dyDescent="0.45">
      <c r="A4">
        <v>35</v>
      </c>
      <c r="B4">
        <v>4.7E-2</v>
      </c>
      <c r="C4">
        <v>4</v>
      </c>
      <c r="D4">
        <v>27</v>
      </c>
      <c r="E4">
        <v>5</v>
      </c>
      <c r="F4">
        <v>0</v>
      </c>
      <c r="G4">
        <v>1</v>
      </c>
      <c r="H4">
        <v>0</v>
      </c>
      <c r="I4">
        <v>1</v>
      </c>
      <c r="J4">
        <v>1</v>
      </c>
      <c r="K4">
        <v>0.71453526480548546</v>
      </c>
      <c r="L4">
        <v>0.71453526480548546</v>
      </c>
      <c r="M4">
        <v>0.28546473519451454</v>
      </c>
      <c r="N4">
        <v>-0.33612292690927498</v>
      </c>
      <c r="O4">
        <v>100</v>
      </c>
      <c r="P4">
        <v>0.399511051805435</v>
      </c>
      <c r="T4" s="204" t="s">
        <v>156</v>
      </c>
      <c r="U4" s="207">
        <v>-85.397895663378762</v>
      </c>
      <c r="W4">
        <v>2.0203138321362619</v>
      </c>
      <c r="X4">
        <v>-1.1227282001034152E-2</v>
      </c>
      <c r="Y4">
        <v>-0.12216631312432687</v>
      </c>
      <c r="Z4">
        <v>-7.5067683758125864E-2</v>
      </c>
      <c r="AA4">
        <v>-2.3433394191720937E-2</v>
      </c>
      <c r="AB4">
        <v>-6.2753783937786242E-3</v>
      </c>
      <c r="AC4">
        <v>-7.9492477456005156E-2</v>
      </c>
      <c r="AE4">
        <v>-9.6697963388625337E-15</v>
      </c>
      <c r="AG4" s="143" t="s">
        <v>149</v>
      </c>
      <c r="AH4" s="177">
        <v>84</v>
      </c>
      <c r="AI4" s="177">
        <v>28</v>
      </c>
      <c r="AJ4" s="177">
        <v>112</v>
      </c>
      <c r="AO4">
        <v>0</v>
      </c>
      <c r="AP4">
        <v>0</v>
      </c>
      <c r="AQ4">
        <v>1</v>
      </c>
      <c r="AR4">
        <v>1</v>
      </c>
      <c r="AS4">
        <v>1.851851851851849E-2</v>
      </c>
    </row>
    <row r="5" spans="1:45" x14ac:dyDescent="0.45">
      <c r="A5">
        <v>39</v>
      </c>
      <c r="B5">
        <v>7.1999999999999995E-2</v>
      </c>
      <c r="C5">
        <v>7</v>
      </c>
      <c r="D5">
        <v>44</v>
      </c>
      <c r="E5">
        <v>16</v>
      </c>
      <c r="F5">
        <v>1</v>
      </c>
      <c r="G5">
        <v>1</v>
      </c>
      <c r="H5">
        <v>0</v>
      </c>
      <c r="I5">
        <v>1</v>
      </c>
      <c r="J5">
        <v>1</v>
      </c>
      <c r="K5">
        <v>0.5550232581864607</v>
      </c>
      <c r="L5">
        <v>0.5550232581864607</v>
      </c>
      <c r="M5">
        <v>0.4449767418135393</v>
      </c>
      <c r="N5">
        <v>-0.58874525947148981</v>
      </c>
      <c r="O5">
        <v>100</v>
      </c>
      <c r="P5">
        <v>0.80172629750238111</v>
      </c>
      <c r="R5">
        <v>0.23436902360847353</v>
      </c>
      <c r="T5" s="204"/>
      <c r="U5" s="204"/>
      <c r="W5">
        <v>-1.1227282001034166E-2</v>
      </c>
      <c r="X5">
        <v>2.1883526547337594E-4</v>
      </c>
      <c r="Y5">
        <v>6.644623651190049E-4</v>
      </c>
      <c r="Z5">
        <v>5.594372836486975E-4</v>
      </c>
      <c r="AA5">
        <v>-7.2457833216090268E-5</v>
      </c>
      <c r="AB5">
        <v>-2.6097557996570229E-5</v>
      </c>
      <c r="AC5">
        <v>-1.9585360241193969E-3</v>
      </c>
      <c r="AE5">
        <v>5.308673445945437E-17</v>
      </c>
      <c r="AG5" s="143" t="s">
        <v>150</v>
      </c>
      <c r="AH5" s="177">
        <v>12</v>
      </c>
      <c r="AI5" s="177">
        <v>26</v>
      </c>
      <c r="AJ5" s="177">
        <v>38</v>
      </c>
      <c r="AL5">
        <v>0.19633671131925987</v>
      </c>
      <c r="AM5">
        <v>1</v>
      </c>
      <c r="AN5">
        <v>0</v>
      </c>
      <c r="AO5">
        <v>1</v>
      </c>
      <c r="AP5">
        <v>0</v>
      </c>
      <c r="AQ5">
        <v>0.98148148148148151</v>
      </c>
      <c r="AR5">
        <v>1</v>
      </c>
      <c r="AS5">
        <v>1.851851851851849E-2</v>
      </c>
    </row>
    <row r="6" spans="1:45" x14ac:dyDescent="0.45">
      <c r="A6">
        <v>39</v>
      </c>
      <c r="B6">
        <v>0.10299999999999999</v>
      </c>
      <c r="C6">
        <v>5</v>
      </c>
      <c r="D6">
        <v>40</v>
      </c>
      <c r="E6">
        <v>20</v>
      </c>
      <c r="F6">
        <v>1</v>
      </c>
      <c r="G6">
        <v>1</v>
      </c>
      <c r="H6">
        <v>0</v>
      </c>
      <c r="I6">
        <v>1</v>
      </c>
      <c r="J6">
        <v>1</v>
      </c>
      <c r="K6">
        <v>0.59306088344000985</v>
      </c>
      <c r="L6">
        <v>0.59306088344000985</v>
      </c>
      <c r="M6">
        <v>0.40693911655999015</v>
      </c>
      <c r="N6">
        <v>-0.52245821503539691</v>
      </c>
      <c r="O6">
        <v>100</v>
      </c>
      <c r="P6">
        <v>0.68616752162032191</v>
      </c>
      <c r="R6">
        <v>3.6504271988678741E-2</v>
      </c>
      <c r="T6" s="204" t="s">
        <v>157</v>
      </c>
      <c r="U6" s="204">
        <v>25.229667111353024</v>
      </c>
      <c r="W6">
        <v>-0.12216631312432653</v>
      </c>
      <c r="X6">
        <v>6.6446236511900761E-4</v>
      </c>
      <c r="Y6">
        <v>0.10040380741035777</v>
      </c>
      <c r="Z6">
        <v>1.7008434023984359E-2</v>
      </c>
      <c r="AA6">
        <v>-1.5865184064722117E-3</v>
      </c>
      <c r="AB6">
        <v>2.2918208380166912E-3</v>
      </c>
      <c r="AC6">
        <v>-1.960672240890143E-2</v>
      </c>
      <c r="AE6">
        <v>5.6243983060657601E-16</v>
      </c>
      <c r="AG6" s="143"/>
      <c r="AH6" s="177">
        <v>96</v>
      </c>
      <c r="AI6" s="177">
        <v>54</v>
      </c>
      <c r="AJ6" s="177">
        <v>150</v>
      </c>
      <c r="AL6">
        <v>0.22727844628132329</v>
      </c>
      <c r="AM6">
        <v>1</v>
      </c>
      <c r="AN6">
        <v>0</v>
      </c>
      <c r="AO6">
        <v>2</v>
      </c>
      <c r="AP6">
        <v>0</v>
      </c>
      <c r="AQ6">
        <v>0.96296296296296302</v>
      </c>
      <c r="AR6">
        <v>1</v>
      </c>
      <c r="AS6">
        <v>0</v>
      </c>
    </row>
    <row r="7" spans="1:45" x14ac:dyDescent="0.45">
      <c r="A7">
        <v>40</v>
      </c>
      <c r="B7">
        <v>0.97599999999999998</v>
      </c>
      <c r="C7">
        <v>2</v>
      </c>
      <c r="D7">
        <v>37</v>
      </c>
      <c r="E7">
        <v>5</v>
      </c>
      <c r="F7">
        <v>0</v>
      </c>
      <c r="G7">
        <v>0</v>
      </c>
      <c r="H7">
        <v>1</v>
      </c>
      <c r="I7">
        <v>1</v>
      </c>
      <c r="J7">
        <v>0</v>
      </c>
      <c r="K7">
        <v>0.50568252333606434</v>
      </c>
      <c r="L7">
        <v>0.50568252333606434</v>
      </c>
      <c r="M7">
        <v>0.49431747666393566</v>
      </c>
      <c r="N7">
        <v>-0.70457730290352028</v>
      </c>
      <c r="O7">
        <v>0</v>
      </c>
      <c r="P7">
        <v>1.0229913915826514</v>
      </c>
      <c r="R7">
        <v>0.63277830639137966</v>
      </c>
      <c r="T7" s="204" t="s">
        <v>101</v>
      </c>
      <c r="U7" s="204">
        <v>6</v>
      </c>
      <c r="W7">
        <v>-7.5067683758125905E-2</v>
      </c>
      <c r="X7">
        <v>5.5943728364870118E-4</v>
      </c>
      <c r="Y7">
        <v>1.7008434023984394E-2</v>
      </c>
      <c r="Z7">
        <v>2.0858327360237624E-2</v>
      </c>
      <c r="AA7">
        <v>-7.589149198417933E-4</v>
      </c>
      <c r="AB7">
        <v>7.27539571306803E-4</v>
      </c>
      <c r="AC7">
        <v>-6.8877188555748706E-3</v>
      </c>
      <c r="AE7">
        <v>2.7755405289551997E-16</v>
      </c>
      <c r="AG7" s="143"/>
      <c r="AH7" s="138"/>
      <c r="AI7" s="138"/>
      <c r="AJ7" s="138"/>
      <c r="AL7">
        <v>0.24482484612883923</v>
      </c>
      <c r="AM7">
        <v>0</v>
      </c>
      <c r="AN7">
        <v>1</v>
      </c>
      <c r="AO7">
        <v>2</v>
      </c>
      <c r="AP7">
        <v>1</v>
      </c>
      <c r="AQ7">
        <v>0.96296296296296302</v>
      </c>
      <c r="AR7">
        <v>0.98958333333333337</v>
      </c>
      <c r="AS7">
        <v>1.8325617283950699E-2</v>
      </c>
    </row>
    <row r="8" spans="1:45" x14ac:dyDescent="0.45">
      <c r="A8">
        <v>41</v>
      </c>
      <c r="B8">
        <v>0.879</v>
      </c>
      <c r="C8">
        <v>2</v>
      </c>
      <c r="D8">
        <v>39</v>
      </c>
      <c r="E8">
        <v>5</v>
      </c>
      <c r="F8">
        <v>0</v>
      </c>
      <c r="G8">
        <v>0</v>
      </c>
      <c r="H8">
        <v>1</v>
      </c>
      <c r="I8">
        <v>1</v>
      </c>
      <c r="J8">
        <v>0</v>
      </c>
      <c r="K8">
        <v>0.45150805371306318</v>
      </c>
      <c r="L8">
        <v>0.45150805371306318</v>
      </c>
      <c r="M8">
        <v>0.54849194628693687</v>
      </c>
      <c r="N8">
        <v>-0.60058268253429181</v>
      </c>
      <c r="O8">
        <v>100</v>
      </c>
      <c r="P8">
        <v>0.82318082657290692</v>
      </c>
      <c r="R8">
        <v>0.35148950630275272</v>
      </c>
      <c r="T8" s="204" t="s">
        <v>158</v>
      </c>
      <c r="U8" s="204">
        <v>3.0958414328253119E-4</v>
      </c>
      <c r="W8">
        <v>-2.3433394191720958E-2</v>
      </c>
      <c r="X8">
        <v>-7.2457833216090824E-5</v>
      </c>
      <c r="Y8">
        <v>-1.5865184064721987E-3</v>
      </c>
      <c r="Z8">
        <v>-7.5891491984178333E-4</v>
      </c>
      <c r="AA8">
        <v>8.2565478643808023E-4</v>
      </c>
      <c r="AB8">
        <v>-4.5214968328415722E-4</v>
      </c>
      <c r="AC8">
        <v>6.5532236223605047E-3</v>
      </c>
      <c r="AE8">
        <v>1.4883026692852342E-16</v>
      </c>
      <c r="AG8" s="143" t="s">
        <v>176</v>
      </c>
      <c r="AH8" s="177">
        <v>0.875</v>
      </c>
      <c r="AI8" s="177">
        <v>0.48148148148148145</v>
      </c>
      <c r="AJ8" s="177">
        <v>0.73333333333333328</v>
      </c>
      <c r="AL8">
        <v>0.25960577688382686</v>
      </c>
      <c r="AM8">
        <v>1</v>
      </c>
      <c r="AN8">
        <v>0</v>
      </c>
      <c r="AO8">
        <v>3</v>
      </c>
      <c r="AP8">
        <v>1</v>
      </c>
      <c r="AQ8">
        <v>0.94444444444444442</v>
      </c>
      <c r="AR8">
        <v>0.98958333333333337</v>
      </c>
      <c r="AS8">
        <v>1.8325617283950591E-2</v>
      </c>
    </row>
    <row r="9" spans="1:45" x14ac:dyDescent="0.45">
      <c r="A9">
        <v>42</v>
      </c>
      <c r="B9">
        <v>1.2829999999999999</v>
      </c>
      <c r="C9">
        <v>4</v>
      </c>
      <c r="D9">
        <v>37</v>
      </c>
      <c r="E9">
        <v>6</v>
      </c>
      <c r="F9">
        <v>0</v>
      </c>
      <c r="G9">
        <v>1</v>
      </c>
      <c r="H9">
        <v>0</v>
      </c>
      <c r="I9">
        <v>1</v>
      </c>
      <c r="J9">
        <v>1</v>
      </c>
      <c r="K9">
        <v>0.7514790235576273</v>
      </c>
      <c r="L9">
        <v>0.7514790235576273</v>
      </c>
      <c r="M9">
        <v>0.2485209764423727</v>
      </c>
      <c r="N9">
        <v>-0.285711982942978</v>
      </c>
      <c r="O9">
        <v>100</v>
      </c>
      <c r="P9">
        <v>0.33070913312501105</v>
      </c>
      <c r="R9">
        <v>-9.6217617198136124E-2</v>
      </c>
      <c r="T9" s="204" t="s">
        <v>159</v>
      </c>
      <c r="U9" s="207">
        <v>0.05</v>
      </c>
      <c r="W9">
        <v>-6.2753783937783969E-3</v>
      </c>
      <c r="X9">
        <v>-2.6097557996571371E-5</v>
      </c>
      <c r="Y9">
        <v>2.2918208380166682E-3</v>
      </c>
      <c r="Z9">
        <v>7.2753957130677384E-4</v>
      </c>
      <c r="AA9">
        <v>-4.5214968328415869E-4</v>
      </c>
      <c r="AB9">
        <v>3.0635818759207926E-3</v>
      </c>
      <c r="AC9">
        <v>-1.4770876238100234E-2</v>
      </c>
      <c r="AE9">
        <v>-1.2175111378853638E-16</v>
      </c>
      <c r="AG9" s="143"/>
      <c r="AH9" s="138"/>
      <c r="AI9" s="138"/>
      <c r="AJ9" s="138"/>
      <c r="AL9">
        <v>0.27084232591763457</v>
      </c>
      <c r="AM9">
        <v>1</v>
      </c>
      <c r="AN9">
        <v>0</v>
      </c>
      <c r="AO9">
        <v>4</v>
      </c>
      <c r="AP9">
        <v>1</v>
      </c>
      <c r="AQ9">
        <v>0.92592592592592593</v>
      </c>
      <c r="AR9">
        <v>0.98958333333333337</v>
      </c>
      <c r="AS9">
        <v>1.8325617283950591E-2</v>
      </c>
    </row>
    <row r="10" spans="1:45" x14ac:dyDescent="0.45">
      <c r="A10">
        <v>42</v>
      </c>
      <c r="B10">
        <v>1.4279999999999999</v>
      </c>
      <c r="C10">
        <v>4</v>
      </c>
      <c r="D10">
        <v>45</v>
      </c>
      <c r="E10">
        <v>5</v>
      </c>
      <c r="F10">
        <v>0</v>
      </c>
      <c r="G10">
        <v>1</v>
      </c>
      <c r="H10">
        <v>0</v>
      </c>
      <c r="I10">
        <v>1</v>
      </c>
      <c r="J10">
        <v>1</v>
      </c>
      <c r="K10">
        <v>0.57810364401084313</v>
      </c>
      <c r="L10">
        <v>0.57810364401084313</v>
      </c>
      <c r="M10">
        <v>0.42189635598915687</v>
      </c>
      <c r="N10">
        <v>-0.54800211148710176</v>
      </c>
      <c r="O10">
        <v>100</v>
      </c>
      <c r="P10">
        <v>0.72979362846092632</v>
      </c>
      <c r="R10">
        <v>0.11353447311815743</v>
      </c>
      <c r="T10" s="204" t="s">
        <v>160</v>
      </c>
      <c r="U10" s="208" t="s">
        <v>184</v>
      </c>
      <c r="W10">
        <v>-7.9492477456005697E-2</v>
      </c>
      <c r="X10">
        <v>-1.958536024119396E-3</v>
      </c>
      <c r="Y10">
        <v>-1.9606722408901295E-2</v>
      </c>
      <c r="Z10">
        <v>-6.8877188555746963E-3</v>
      </c>
      <c r="AA10">
        <v>6.5532236223605021E-3</v>
      </c>
      <c r="AB10">
        <v>-1.4770876238100233E-2</v>
      </c>
      <c r="AC10">
        <v>0.24910946193560005</v>
      </c>
      <c r="AE10">
        <v>1.4222572265840136E-15</v>
      </c>
      <c r="AG10" s="143" t="s">
        <v>177</v>
      </c>
      <c r="AH10" s="177">
        <v>0.5</v>
      </c>
      <c r="AI10" s="138"/>
      <c r="AJ10" s="138"/>
      <c r="AL10">
        <v>0.27162465866873142</v>
      </c>
      <c r="AM10">
        <v>1</v>
      </c>
      <c r="AN10">
        <v>0</v>
      </c>
      <c r="AO10">
        <v>5</v>
      </c>
      <c r="AP10">
        <v>1</v>
      </c>
      <c r="AQ10">
        <v>0.90740740740740744</v>
      </c>
      <c r="AR10">
        <v>0.98958333333333337</v>
      </c>
      <c r="AS10">
        <v>1.8325617283950699E-2</v>
      </c>
    </row>
    <row r="11" spans="1:45" x14ac:dyDescent="0.45">
      <c r="A11">
        <v>43</v>
      </c>
      <c r="B11">
        <v>0.48</v>
      </c>
      <c r="C11">
        <v>3</v>
      </c>
      <c r="D11">
        <v>30</v>
      </c>
      <c r="E11">
        <v>4</v>
      </c>
      <c r="F11">
        <v>0</v>
      </c>
      <c r="G11">
        <v>0</v>
      </c>
      <c r="H11">
        <v>1</v>
      </c>
      <c r="I11">
        <v>1</v>
      </c>
      <c r="J11">
        <v>0</v>
      </c>
      <c r="K11">
        <v>0.67477547185658282</v>
      </c>
      <c r="L11">
        <v>0.67477547185658282</v>
      </c>
      <c r="M11">
        <v>0.32522452814341718</v>
      </c>
      <c r="N11">
        <v>-1.1232394793575327</v>
      </c>
      <c r="O11">
        <v>0</v>
      </c>
      <c r="P11">
        <v>2.0747988342349784</v>
      </c>
      <c r="R11">
        <v>-1.5260106222210699</v>
      </c>
      <c r="T11" s="204"/>
      <c r="U11" s="206"/>
      <c r="AG11" s="143" t="s">
        <v>292</v>
      </c>
      <c r="AH11" s="177">
        <f>(AH6/AJ6)^2+(1-AH6/AJ6)^2</f>
        <v>0.53920000000000001</v>
      </c>
      <c r="AI11" s="138"/>
      <c r="AJ11" s="138"/>
      <c r="AL11">
        <v>0.27166186199954817</v>
      </c>
      <c r="AM11">
        <v>1</v>
      </c>
      <c r="AN11">
        <v>0</v>
      </c>
      <c r="AO11">
        <v>6</v>
      </c>
      <c r="AP11">
        <v>1</v>
      </c>
      <c r="AQ11">
        <v>0.88888888888888884</v>
      </c>
      <c r="AR11">
        <v>0.98958333333333337</v>
      </c>
      <c r="AS11">
        <v>0</v>
      </c>
    </row>
    <row r="12" spans="1:45" x14ac:dyDescent="0.45">
      <c r="A12">
        <v>43</v>
      </c>
      <c r="B12">
        <v>1.607</v>
      </c>
      <c r="C12">
        <v>1</v>
      </c>
      <c r="D12">
        <v>45</v>
      </c>
      <c r="E12">
        <v>8</v>
      </c>
      <c r="F12">
        <v>0</v>
      </c>
      <c r="G12">
        <v>0</v>
      </c>
      <c r="H12">
        <v>1</v>
      </c>
      <c r="I12">
        <v>1</v>
      </c>
      <c r="J12">
        <v>0</v>
      </c>
      <c r="K12">
        <v>0.43804502597320499</v>
      </c>
      <c r="L12">
        <v>0.43804502597320499</v>
      </c>
      <c r="M12">
        <v>0.56195497402679506</v>
      </c>
      <c r="N12">
        <v>-0.57633354968805983</v>
      </c>
      <c r="O12">
        <v>100</v>
      </c>
      <c r="P12">
        <v>0.77950199966077371</v>
      </c>
      <c r="T12" s="204" t="s">
        <v>161</v>
      </c>
      <c r="U12" s="207">
        <v>0.12870607375377507</v>
      </c>
      <c r="AG12" s="143" t="s">
        <v>293</v>
      </c>
      <c r="AH12" s="177">
        <f>AH11+(0.25*AH11)</f>
        <v>0.67400000000000004</v>
      </c>
      <c r="AI12" s="138"/>
      <c r="AJ12" s="138"/>
      <c r="AL12">
        <v>0.2993291330980179</v>
      </c>
      <c r="AM12">
        <v>0</v>
      </c>
      <c r="AN12">
        <v>1</v>
      </c>
      <c r="AO12">
        <v>6</v>
      </c>
      <c r="AP12">
        <v>2</v>
      </c>
      <c r="AQ12">
        <v>0.88888888888888884</v>
      </c>
      <c r="AR12">
        <v>0.97916666666666663</v>
      </c>
      <c r="AS12">
        <v>1.8132716049382686E-2</v>
      </c>
    </row>
    <row r="13" spans="1:45" x14ac:dyDescent="0.45">
      <c r="A13">
        <v>44</v>
      </c>
      <c r="B13">
        <v>4.5900000000000003E-2</v>
      </c>
      <c r="C13">
        <v>6</v>
      </c>
      <c r="D13">
        <v>29</v>
      </c>
      <c r="E13">
        <v>2</v>
      </c>
      <c r="F13">
        <v>0</v>
      </c>
      <c r="G13">
        <v>1</v>
      </c>
      <c r="H13">
        <v>0</v>
      </c>
      <c r="I13">
        <v>1</v>
      </c>
      <c r="J13">
        <v>1</v>
      </c>
      <c r="K13">
        <v>0.80460001269912818</v>
      </c>
      <c r="L13">
        <v>0.80460001269912818</v>
      </c>
      <c r="M13">
        <v>0.19539998730087182</v>
      </c>
      <c r="N13">
        <v>-0.21741000368329227</v>
      </c>
      <c r="O13">
        <v>100</v>
      </c>
      <c r="P13">
        <v>0.24285357223072729</v>
      </c>
      <c r="T13" s="204" t="s">
        <v>162</v>
      </c>
      <c r="U13" s="207">
        <v>0.1548133434914597</v>
      </c>
      <c r="AG13" s="143" t="s">
        <v>294</v>
      </c>
      <c r="AH13" s="177">
        <f>AH6/AJ6</f>
        <v>0.64</v>
      </c>
      <c r="AI13" s="138"/>
      <c r="AJ13" s="138"/>
      <c r="AL13">
        <v>0.30567290274540787</v>
      </c>
      <c r="AM13">
        <v>1</v>
      </c>
      <c r="AN13">
        <v>0</v>
      </c>
      <c r="AO13">
        <v>7</v>
      </c>
      <c r="AP13">
        <v>2</v>
      </c>
      <c r="AQ13">
        <v>0.87037037037037035</v>
      </c>
      <c r="AR13">
        <v>0.97916666666666663</v>
      </c>
      <c r="AS13">
        <v>1.8132716049382686E-2</v>
      </c>
    </row>
    <row r="14" spans="1:45" x14ac:dyDescent="0.45">
      <c r="A14">
        <v>44</v>
      </c>
      <c r="B14">
        <v>0.115</v>
      </c>
      <c r="C14">
        <v>3</v>
      </c>
      <c r="D14">
        <v>46</v>
      </c>
      <c r="E14">
        <v>6</v>
      </c>
      <c r="F14">
        <v>0</v>
      </c>
      <c r="G14">
        <v>0</v>
      </c>
      <c r="H14">
        <v>1</v>
      </c>
      <c r="I14">
        <v>1</v>
      </c>
      <c r="J14">
        <v>0</v>
      </c>
      <c r="K14">
        <v>0.31496497263155554</v>
      </c>
      <c r="L14">
        <v>0.31496497263155554</v>
      </c>
      <c r="M14">
        <v>0.68503502736844446</v>
      </c>
      <c r="N14">
        <v>-0.37828530718280889</v>
      </c>
      <c r="O14">
        <v>100</v>
      </c>
      <c r="P14">
        <v>0.45977936900758271</v>
      </c>
      <c r="T14" s="204" t="s">
        <v>163</v>
      </c>
      <c r="U14" s="207">
        <v>0.21226935368405486</v>
      </c>
      <c r="AL14">
        <v>0.308490714040623</v>
      </c>
      <c r="AM14">
        <v>1</v>
      </c>
      <c r="AN14">
        <v>0</v>
      </c>
      <c r="AO14">
        <v>8</v>
      </c>
      <c r="AP14">
        <v>2</v>
      </c>
      <c r="AQ14">
        <v>0.85185185185185186</v>
      </c>
      <c r="AR14">
        <v>0.97916666666666663</v>
      </c>
      <c r="AS14">
        <v>1.8132716049382686E-2</v>
      </c>
    </row>
    <row r="15" spans="1:45" x14ac:dyDescent="0.45">
      <c r="A15">
        <v>44</v>
      </c>
      <c r="B15">
        <v>0.19600000000000001</v>
      </c>
      <c r="C15">
        <v>3</v>
      </c>
      <c r="D15">
        <v>33</v>
      </c>
      <c r="E15">
        <v>12</v>
      </c>
      <c r="F15">
        <v>0</v>
      </c>
      <c r="G15">
        <v>1</v>
      </c>
      <c r="H15">
        <v>0</v>
      </c>
      <c r="I15">
        <v>1</v>
      </c>
      <c r="J15">
        <v>1</v>
      </c>
      <c r="K15">
        <v>0.76964049598679363</v>
      </c>
      <c r="L15">
        <v>0.76964049598679363</v>
      </c>
      <c r="M15">
        <v>0.23035950401320637</v>
      </c>
      <c r="N15">
        <v>-0.26183176148953952</v>
      </c>
      <c r="O15">
        <v>100</v>
      </c>
      <c r="P15">
        <v>0.29930793040957548</v>
      </c>
      <c r="T15" s="204"/>
      <c r="U15" s="204"/>
      <c r="AL15">
        <v>0.30973155849716194</v>
      </c>
      <c r="AM15">
        <v>1</v>
      </c>
      <c r="AN15">
        <v>0</v>
      </c>
      <c r="AO15">
        <v>9</v>
      </c>
      <c r="AP15">
        <v>2</v>
      </c>
      <c r="AQ15">
        <v>0.83333333333333337</v>
      </c>
      <c r="AR15">
        <v>0.97916666666666663</v>
      </c>
      <c r="AS15">
        <v>1.8132716049382686E-2</v>
      </c>
    </row>
    <row r="16" spans="1:45" x14ac:dyDescent="0.45">
      <c r="A16">
        <v>44</v>
      </c>
      <c r="B16">
        <v>0.97399999999999998</v>
      </c>
      <c r="C16">
        <v>3</v>
      </c>
      <c r="D16">
        <v>33</v>
      </c>
      <c r="E16">
        <v>6</v>
      </c>
      <c r="F16">
        <v>1</v>
      </c>
      <c r="G16">
        <v>0</v>
      </c>
      <c r="H16">
        <v>1</v>
      </c>
      <c r="I16">
        <v>1</v>
      </c>
      <c r="J16">
        <v>0</v>
      </c>
      <c r="K16">
        <v>0.37551390306625682</v>
      </c>
      <c r="L16">
        <v>0.37551390306625682</v>
      </c>
      <c r="M16">
        <v>0.62448609693374313</v>
      </c>
      <c r="N16">
        <v>-0.47082621238050659</v>
      </c>
      <c r="O16">
        <v>100</v>
      </c>
      <c r="P16">
        <v>0.60131667447850035</v>
      </c>
      <c r="T16" s="204" t="s">
        <v>164</v>
      </c>
      <c r="U16" s="207">
        <v>158.06658410015157</v>
      </c>
      <c r="AL16">
        <v>0.31496497263155554</v>
      </c>
      <c r="AM16">
        <v>1</v>
      </c>
      <c r="AN16">
        <v>0</v>
      </c>
      <c r="AO16">
        <v>10</v>
      </c>
      <c r="AP16">
        <v>2</v>
      </c>
      <c r="AQ16">
        <v>0.81481481481481488</v>
      </c>
      <c r="AR16">
        <v>0.97916666666666663</v>
      </c>
      <c r="AS16">
        <v>1.8132716049382797E-2</v>
      </c>
    </row>
    <row r="17" spans="1:45" x14ac:dyDescent="0.45">
      <c r="A17">
        <v>44</v>
      </c>
      <c r="B17">
        <v>1.18</v>
      </c>
      <c r="C17">
        <v>2</v>
      </c>
      <c r="D17">
        <v>34</v>
      </c>
      <c r="E17">
        <v>6</v>
      </c>
      <c r="F17">
        <v>0</v>
      </c>
      <c r="G17">
        <v>0</v>
      </c>
      <c r="H17">
        <v>1</v>
      </c>
      <c r="I17">
        <v>1</v>
      </c>
      <c r="J17">
        <v>0</v>
      </c>
      <c r="K17">
        <v>0.668192707307528</v>
      </c>
      <c r="L17">
        <v>0.668192707307528</v>
      </c>
      <c r="M17">
        <v>0.331807292692472</v>
      </c>
      <c r="N17">
        <v>-1.10320092228568</v>
      </c>
      <c r="O17">
        <v>0</v>
      </c>
      <c r="P17">
        <v>2.0137975325540149</v>
      </c>
      <c r="T17" s="204" t="s">
        <v>101</v>
      </c>
      <c r="U17" s="204">
        <v>148</v>
      </c>
      <c r="AL17">
        <v>0.32005929894722956</v>
      </c>
      <c r="AM17">
        <v>1</v>
      </c>
      <c r="AN17">
        <v>0</v>
      </c>
      <c r="AO17">
        <v>11</v>
      </c>
      <c r="AP17">
        <v>2</v>
      </c>
      <c r="AQ17">
        <v>0.79629629629629628</v>
      </c>
      <c r="AR17">
        <v>0.97916666666666663</v>
      </c>
      <c r="AS17">
        <v>0</v>
      </c>
    </row>
    <row r="18" spans="1:45" x14ac:dyDescent="0.45">
      <c r="A18">
        <v>44</v>
      </c>
      <c r="B18">
        <v>1.2270000000000001</v>
      </c>
      <c r="C18">
        <v>5</v>
      </c>
      <c r="D18">
        <v>37</v>
      </c>
      <c r="E18">
        <v>10</v>
      </c>
      <c r="F18">
        <v>0</v>
      </c>
      <c r="G18">
        <v>1</v>
      </c>
      <c r="H18">
        <v>0</v>
      </c>
      <c r="I18">
        <v>1</v>
      </c>
      <c r="J18">
        <v>1</v>
      </c>
      <c r="K18">
        <v>0.87541571476347846</v>
      </c>
      <c r="L18">
        <v>0.87541571476347846</v>
      </c>
      <c r="M18">
        <v>0.12458428523652154</v>
      </c>
      <c r="N18">
        <v>-0.13305640286318973</v>
      </c>
      <c r="O18">
        <v>100</v>
      </c>
      <c r="P18">
        <v>0.14231442631822297</v>
      </c>
      <c r="T18" s="204" t="s">
        <v>158</v>
      </c>
      <c r="U18" s="207">
        <v>0.27063552175891187</v>
      </c>
      <c r="AL18">
        <v>0.3370461757246912</v>
      </c>
      <c r="AM18">
        <v>0</v>
      </c>
      <c r="AN18">
        <v>1</v>
      </c>
      <c r="AO18">
        <v>11</v>
      </c>
      <c r="AP18">
        <v>3</v>
      </c>
      <c r="AQ18">
        <v>0.79629629629629628</v>
      </c>
      <c r="AR18">
        <v>0.96875</v>
      </c>
      <c r="AS18">
        <v>1.7939814814814787E-2</v>
      </c>
    </row>
    <row r="19" spans="1:45" x14ac:dyDescent="0.45">
      <c r="A19">
        <v>44</v>
      </c>
      <c r="B19">
        <v>2.3239999999999998</v>
      </c>
      <c r="C19">
        <v>2</v>
      </c>
      <c r="D19">
        <v>49</v>
      </c>
      <c r="E19">
        <v>19</v>
      </c>
      <c r="F19">
        <v>1</v>
      </c>
      <c r="G19">
        <v>1</v>
      </c>
      <c r="H19">
        <v>0</v>
      </c>
      <c r="I19">
        <v>1</v>
      </c>
      <c r="J19">
        <v>1</v>
      </c>
      <c r="K19">
        <v>0.4826554401539761</v>
      </c>
      <c r="L19">
        <v>0.4826554401539761</v>
      </c>
      <c r="M19">
        <v>0.5173445598460239</v>
      </c>
      <c r="N19">
        <v>-0.72845225432458494</v>
      </c>
      <c r="O19">
        <v>0</v>
      </c>
      <c r="P19">
        <v>1.0718713948007741</v>
      </c>
      <c r="T19" s="204" t="s">
        <v>159</v>
      </c>
      <c r="U19" s="204">
        <v>0.05</v>
      </c>
      <c r="AL19">
        <v>0.3391363976483025</v>
      </c>
      <c r="AM19">
        <v>1</v>
      </c>
      <c r="AN19">
        <v>0</v>
      </c>
      <c r="AO19">
        <v>12</v>
      </c>
      <c r="AP19">
        <v>3</v>
      </c>
      <c r="AQ19">
        <v>0.77777777777777779</v>
      </c>
      <c r="AR19">
        <v>0.96875</v>
      </c>
      <c r="AS19">
        <v>0</v>
      </c>
    </row>
    <row r="20" spans="1:45" x14ac:dyDescent="0.45">
      <c r="A20">
        <v>46</v>
      </c>
      <c r="B20">
        <v>1.4810000000000001</v>
      </c>
      <c r="C20">
        <v>3</v>
      </c>
      <c r="D20">
        <v>40</v>
      </c>
      <c r="E20">
        <v>1</v>
      </c>
      <c r="F20">
        <v>0</v>
      </c>
      <c r="G20">
        <v>0</v>
      </c>
      <c r="H20">
        <v>1</v>
      </c>
      <c r="I20">
        <v>1</v>
      </c>
      <c r="J20">
        <v>0</v>
      </c>
      <c r="K20">
        <v>0.54240005321299645</v>
      </c>
      <c r="L20">
        <v>0.54240005321299645</v>
      </c>
      <c r="M20">
        <v>0.45759994678700355</v>
      </c>
      <c r="N20">
        <v>-0.78175995520369823</v>
      </c>
      <c r="O20">
        <v>0</v>
      </c>
      <c r="P20">
        <v>1.1853149394387152</v>
      </c>
      <c r="T20" s="204" t="s">
        <v>160</v>
      </c>
      <c r="U20" s="205" t="s">
        <v>185</v>
      </c>
      <c r="AL20">
        <v>0.34148049412848686</v>
      </c>
      <c r="AM20">
        <v>0</v>
      </c>
      <c r="AN20">
        <v>1</v>
      </c>
      <c r="AO20">
        <v>12</v>
      </c>
      <c r="AP20">
        <v>4</v>
      </c>
      <c r="AQ20">
        <v>0.77777777777777779</v>
      </c>
      <c r="AR20">
        <v>0.95833333333333337</v>
      </c>
      <c r="AS20">
        <v>1.7746913580246888E-2</v>
      </c>
    </row>
    <row r="21" spans="1:45" x14ac:dyDescent="0.45">
      <c r="A21">
        <v>46</v>
      </c>
      <c r="B21">
        <v>1.9630000000000001</v>
      </c>
      <c r="C21">
        <v>4</v>
      </c>
      <c r="D21">
        <v>28</v>
      </c>
      <c r="E21">
        <v>10</v>
      </c>
      <c r="F21">
        <v>0</v>
      </c>
      <c r="G21">
        <v>1</v>
      </c>
      <c r="H21">
        <v>0</v>
      </c>
      <c r="I21">
        <v>1</v>
      </c>
      <c r="J21">
        <v>1</v>
      </c>
      <c r="K21">
        <v>0.95270581555107381</v>
      </c>
      <c r="L21">
        <v>0.95270581555107381</v>
      </c>
      <c r="M21">
        <v>4.7294184448926191E-2</v>
      </c>
      <c r="N21">
        <v>-4.8449116004341958E-2</v>
      </c>
      <c r="O21">
        <v>100</v>
      </c>
      <c r="P21">
        <v>4.9641960484485763E-2</v>
      </c>
      <c r="AL21">
        <v>0.34512431689117434</v>
      </c>
      <c r="AM21">
        <v>1</v>
      </c>
      <c r="AN21">
        <v>0</v>
      </c>
      <c r="AO21">
        <v>13</v>
      </c>
      <c r="AP21">
        <v>4</v>
      </c>
      <c r="AQ21">
        <v>0.7592592592592593</v>
      </c>
      <c r="AR21">
        <v>0.95833333333333337</v>
      </c>
      <c r="AS21">
        <v>1.7746913580246992E-2</v>
      </c>
    </row>
    <row r="22" spans="1:45" x14ac:dyDescent="0.45">
      <c r="A22">
        <v>46</v>
      </c>
      <c r="B22">
        <v>2.6259999999999999</v>
      </c>
      <c r="C22">
        <v>2</v>
      </c>
      <c r="D22">
        <v>50</v>
      </c>
      <c r="E22">
        <v>4</v>
      </c>
      <c r="F22">
        <v>0</v>
      </c>
      <c r="G22">
        <v>0</v>
      </c>
      <c r="H22">
        <v>1</v>
      </c>
      <c r="I22">
        <v>1</v>
      </c>
      <c r="J22">
        <v>0</v>
      </c>
      <c r="K22">
        <v>0.48037943354350349</v>
      </c>
      <c r="L22">
        <v>0.48037943354350349</v>
      </c>
      <c r="M22">
        <v>0.51962056645649657</v>
      </c>
      <c r="N22">
        <v>-0.65465641364396143</v>
      </c>
      <c r="O22">
        <v>100</v>
      </c>
      <c r="P22">
        <v>0.92448117829401111</v>
      </c>
      <c r="AL22">
        <v>0.35600965977154875</v>
      </c>
      <c r="AM22">
        <v>1</v>
      </c>
      <c r="AN22">
        <v>0</v>
      </c>
      <c r="AO22">
        <v>14</v>
      </c>
      <c r="AP22">
        <v>4</v>
      </c>
      <c r="AQ22">
        <v>0.7407407407407407</v>
      </c>
      <c r="AR22">
        <v>0.95833333333333337</v>
      </c>
      <c r="AS22">
        <v>1.7746913580246888E-2</v>
      </c>
    </row>
    <row r="23" spans="1:45" x14ac:dyDescent="0.45">
      <c r="A23">
        <v>47</v>
      </c>
      <c r="B23">
        <v>1.512</v>
      </c>
      <c r="C23">
        <v>0</v>
      </c>
      <c r="D23">
        <v>31</v>
      </c>
      <c r="E23">
        <v>7</v>
      </c>
      <c r="F23">
        <v>1</v>
      </c>
      <c r="G23">
        <v>0</v>
      </c>
      <c r="H23">
        <v>1</v>
      </c>
      <c r="I23">
        <v>1</v>
      </c>
      <c r="J23">
        <v>0</v>
      </c>
      <c r="K23">
        <v>0.308490714040623</v>
      </c>
      <c r="L23">
        <v>0.308490714040623</v>
      </c>
      <c r="M23">
        <v>0.691509285959377</v>
      </c>
      <c r="N23">
        <v>-0.36887869924821598</v>
      </c>
      <c r="O23">
        <v>100</v>
      </c>
      <c r="P23">
        <v>0.44611217854093344</v>
      </c>
      <c r="S23" s="210"/>
      <c r="T23" s="210" t="s">
        <v>166</v>
      </c>
      <c r="U23" s="210" t="s">
        <v>167</v>
      </c>
      <c r="V23" s="210" t="s">
        <v>168</v>
      </c>
      <c r="W23" s="210" t="s">
        <v>158</v>
      </c>
      <c r="X23" s="210" t="s">
        <v>169</v>
      </c>
      <c r="Y23" s="210" t="s">
        <v>170</v>
      </c>
      <c r="Z23" s="210" t="s">
        <v>171</v>
      </c>
      <c r="AA23" s="210" t="s">
        <v>298</v>
      </c>
      <c r="AB23" s="204"/>
      <c r="AL23">
        <v>0.37551390306625682</v>
      </c>
      <c r="AM23">
        <v>1</v>
      </c>
      <c r="AN23">
        <v>0</v>
      </c>
      <c r="AO23">
        <v>15</v>
      </c>
      <c r="AP23">
        <v>4</v>
      </c>
      <c r="AQ23">
        <v>0.72222222222222221</v>
      </c>
      <c r="AR23">
        <v>0.95833333333333337</v>
      </c>
      <c r="AS23">
        <v>1.7746913580246888E-2</v>
      </c>
    </row>
    <row r="24" spans="1:45" x14ac:dyDescent="0.45">
      <c r="A24">
        <v>48</v>
      </c>
      <c r="B24">
        <v>1.7999999999999999E-2</v>
      </c>
      <c r="C24">
        <v>2</v>
      </c>
      <c r="D24">
        <v>28</v>
      </c>
      <c r="E24">
        <v>1</v>
      </c>
      <c r="F24">
        <v>0</v>
      </c>
      <c r="G24">
        <v>0</v>
      </c>
      <c r="H24">
        <v>1</v>
      </c>
      <c r="I24">
        <v>1</v>
      </c>
      <c r="J24">
        <v>0</v>
      </c>
      <c r="K24">
        <v>0.53005977881498889</v>
      </c>
      <c r="L24">
        <v>0.53005977881498889</v>
      </c>
      <c r="M24">
        <v>0.46994022118501111</v>
      </c>
      <c r="N24">
        <v>-0.75514978133529698</v>
      </c>
      <c r="O24">
        <v>0</v>
      </c>
      <c r="P24">
        <v>1.1279302237173465</v>
      </c>
      <c r="S24" s="210" t="s">
        <v>100</v>
      </c>
      <c r="T24" s="209">
        <v>0.23436902360847353</v>
      </c>
      <c r="U24" s="210">
        <v>1.4213774418275611</v>
      </c>
      <c r="V24" s="210">
        <v>2.7188270630760354E-2</v>
      </c>
      <c r="W24" s="210">
        <v>0.86903161719874789</v>
      </c>
      <c r="X24" s="210">
        <v>1.2641108929092622</v>
      </c>
      <c r="Y24" s="210"/>
      <c r="Z24" s="210"/>
      <c r="AA24" s="204"/>
      <c r="AB24" s="204"/>
      <c r="AL24">
        <v>0.39750301093018525</v>
      </c>
      <c r="AM24">
        <v>1</v>
      </c>
      <c r="AN24">
        <v>0</v>
      </c>
      <c r="AO24">
        <v>16</v>
      </c>
      <c r="AP24">
        <v>4</v>
      </c>
      <c r="AQ24">
        <v>0.70370370370370372</v>
      </c>
      <c r="AR24">
        <v>0.95833333333333337</v>
      </c>
      <c r="AS24">
        <v>1.7746913580246992E-2</v>
      </c>
    </row>
    <row r="25" spans="1:45" x14ac:dyDescent="0.45">
      <c r="A25">
        <v>48</v>
      </c>
      <c r="B25">
        <v>0.183</v>
      </c>
      <c r="C25">
        <v>4</v>
      </c>
      <c r="D25">
        <v>37</v>
      </c>
      <c r="E25">
        <v>11</v>
      </c>
      <c r="F25">
        <v>0</v>
      </c>
      <c r="G25">
        <v>1</v>
      </c>
      <c r="H25">
        <v>0</v>
      </c>
      <c r="I25">
        <v>1</v>
      </c>
      <c r="J25">
        <v>1</v>
      </c>
      <c r="K25">
        <v>0.76801880431156766</v>
      </c>
      <c r="L25">
        <v>0.76801880431156766</v>
      </c>
      <c r="M25">
        <v>0.23198119568843234</v>
      </c>
      <c r="N25">
        <v>-0.26394106135352519</v>
      </c>
      <c r="O25">
        <v>100</v>
      </c>
      <c r="P25">
        <v>0.3020514528890661</v>
      </c>
      <c r="S25" s="210" t="s">
        <v>42</v>
      </c>
      <c r="T25" s="209">
        <v>3.6504271988678741E-2</v>
      </c>
      <c r="U25" s="210">
        <v>1.4793081676019232E-2</v>
      </c>
      <c r="V25" s="210">
        <v>6.0893378886665692</v>
      </c>
      <c r="W25" s="211">
        <v>1.3600004211548016E-2</v>
      </c>
      <c r="X25" s="210">
        <v>1.0371787348240986</v>
      </c>
      <c r="Y25" s="210">
        <v>1.0075386382093352</v>
      </c>
      <c r="Z25" s="210">
        <v>1.0676907933607329</v>
      </c>
      <c r="AA25" s="207">
        <f>(X25-1)*100</f>
        <v>3.7178734824098614</v>
      </c>
      <c r="AB25" s="204"/>
      <c r="AL25">
        <v>0.40699791765527027</v>
      </c>
      <c r="AM25">
        <v>1</v>
      </c>
      <c r="AN25">
        <v>0</v>
      </c>
      <c r="AO25">
        <v>17</v>
      </c>
      <c r="AP25">
        <v>4</v>
      </c>
      <c r="AQ25">
        <v>0.68518518518518512</v>
      </c>
      <c r="AR25">
        <v>0.95833333333333337</v>
      </c>
      <c r="AS25">
        <v>1.7746913580246781E-2</v>
      </c>
    </row>
    <row r="26" spans="1:45" x14ac:dyDescent="0.45">
      <c r="A26">
        <v>48</v>
      </c>
      <c r="B26">
        <v>1.6439999999999999</v>
      </c>
      <c r="C26">
        <v>3</v>
      </c>
      <c r="D26">
        <v>34</v>
      </c>
      <c r="E26">
        <v>19</v>
      </c>
      <c r="F26">
        <v>1</v>
      </c>
      <c r="G26">
        <v>0</v>
      </c>
      <c r="H26">
        <v>1</v>
      </c>
      <c r="I26">
        <v>1</v>
      </c>
      <c r="J26">
        <v>0</v>
      </c>
      <c r="K26">
        <v>0.8086211459964745</v>
      </c>
      <c r="L26">
        <v>0.8086211459964745</v>
      </c>
      <c r="M26">
        <v>0.1913788540035255</v>
      </c>
      <c r="N26">
        <v>-1.6535002867170567</v>
      </c>
      <c r="O26">
        <v>0</v>
      </c>
      <c r="P26">
        <v>4.2252376847317645</v>
      </c>
      <c r="S26" s="210" t="s">
        <v>44</v>
      </c>
      <c r="T26" s="209">
        <v>0.63277830639137966</v>
      </c>
      <c r="U26" s="210">
        <v>0.31686559833840872</v>
      </c>
      <c r="V26" s="210">
        <v>3.9879800912633137</v>
      </c>
      <c r="W26" s="212">
        <v>4.5825969276134311E-2</v>
      </c>
      <c r="X26" s="210">
        <v>1.8828344100782815</v>
      </c>
      <c r="Y26" s="210">
        <v>1.0118022490645904</v>
      </c>
      <c r="Z26" s="210">
        <v>3.5037137138726835</v>
      </c>
      <c r="AA26" s="207">
        <f t="shared" ref="AA26:AA30" si="0">(X26-1)*100</f>
        <v>88.283441007828145</v>
      </c>
      <c r="AB26" s="204"/>
      <c r="AL26">
        <v>0.43524517920834271</v>
      </c>
      <c r="AM26">
        <v>1</v>
      </c>
      <c r="AN26">
        <v>0</v>
      </c>
      <c r="AO26">
        <v>18</v>
      </c>
      <c r="AP26">
        <v>4</v>
      </c>
      <c r="AQ26">
        <v>0.66666666666666674</v>
      </c>
      <c r="AR26">
        <v>0.95833333333333337</v>
      </c>
      <c r="AS26">
        <v>1.7746913580246992E-2</v>
      </c>
    </row>
    <row r="27" spans="1:45" x14ac:dyDescent="0.45">
      <c r="A27">
        <v>49</v>
      </c>
      <c r="B27">
        <v>0.124</v>
      </c>
      <c r="C27">
        <v>3</v>
      </c>
      <c r="D27">
        <v>29</v>
      </c>
      <c r="E27">
        <v>10</v>
      </c>
      <c r="F27">
        <v>1</v>
      </c>
      <c r="G27">
        <v>0</v>
      </c>
      <c r="H27">
        <v>1</v>
      </c>
      <c r="I27">
        <v>1</v>
      </c>
      <c r="J27">
        <v>0</v>
      </c>
      <c r="K27">
        <v>0.49375897169358951</v>
      </c>
      <c r="L27">
        <v>0.49375897169358951</v>
      </c>
      <c r="M27">
        <v>0.50624102830641049</v>
      </c>
      <c r="N27">
        <v>-0.6807423825823028</v>
      </c>
      <c r="O27">
        <v>100</v>
      </c>
      <c r="P27">
        <v>0.97534364874656898</v>
      </c>
      <c r="S27" s="210" t="s">
        <v>46</v>
      </c>
      <c r="T27" s="209">
        <v>0.35148950630275272</v>
      </c>
      <c r="U27" s="210">
        <v>0.14442412319359127</v>
      </c>
      <c r="V27" s="210">
        <v>5.9230479466185422</v>
      </c>
      <c r="W27" s="211">
        <v>1.4944084880550544E-2</v>
      </c>
      <c r="X27" s="210">
        <v>1.4211828336250261</v>
      </c>
      <c r="Y27" s="210">
        <v>1.0708186253150365</v>
      </c>
      <c r="Z27" s="210">
        <v>1.886183709212419</v>
      </c>
      <c r="AA27" s="207">
        <f t="shared" si="0"/>
        <v>42.118283362502609</v>
      </c>
      <c r="AB27" s="204"/>
      <c r="AL27">
        <v>0.43804502597320499</v>
      </c>
      <c r="AM27">
        <v>1</v>
      </c>
      <c r="AN27">
        <v>0</v>
      </c>
      <c r="AO27">
        <v>19</v>
      </c>
      <c r="AP27">
        <v>4</v>
      </c>
      <c r="AQ27">
        <v>0.64814814814814814</v>
      </c>
      <c r="AR27">
        <v>0.95833333333333337</v>
      </c>
      <c r="AS27">
        <v>0</v>
      </c>
    </row>
    <row r="28" spans="1:45" x14ac:dyDescent="0.45">
      <c r="A28">
        <v>49</v>
      </c>
      <c r="B28">
        <v>0.85199999999999998</v>
      </c>
      <c r="C28">
        <v>3</v>
      </c>
      <c r="D28">
        <v>37</v>
      </c>
      <c r="E28">
        <v>9</v>
      </c>
      <c r="F28">
        <v>0</v>
      </c>
      <c r="G28">
        <v>1</v>
      </c>
      <c r="H28">
        <v>0</v>
      </c>
      <c r="I28">
        <v>1</v>
      </c>
      <c r="J28">
        <v>1</v>
      </c>
      <c r="K28">
        <v>0.74619721663449101</v>
      </c>
      <c r="L28">
        <v>0.74619721663449101</v>
      </c>
      <c r="M28">
        <v>0.25380278336550899</v>
      </c>
      <c r="N28">
        <v>-0.29276534825498318</v>
      </c>
      <c r="O28">
        <v>100</v>
      </c>
      <c r="P28">
        <v>0.34012829009228124</v>
      </c>
      <c r="S28" s="210" t="s">
        <v>50</v>
      </c>
      <c r="T28" s="209">
        <v>-9.6217617198136124E-2</v>
      </c>
      <c r="U28" s="210">
        <v>2.8734209340750622E-2</v>
      </c>
      <c r="V28" s="210">
        <v>11.212712638929693</v>
      </c>
      <c r="W28" s="211">
        <v>8.1238880980747774E-4</v>
      </c>
      <c r="X28" s="210">
        <v>0.90826634018453789</v>
      </c>
      <c r="Y28" s="210">
        <v>0.85852830178982853</v>
      </c>
      <c r="Z28" s="210">
        <v>0.96088590555767794</v>
      </c>
      <c r="AA28" s="207">
        <f t="shared" si="0"/>
        <v>-9.1733659815462119</v>
      </c>
      <c r="AB28" s="204"/>
      <c r="AL28">
        <v>0.43932681933266821</v>
      </c>
      <c r="AM28">
        <v>0</v>
      </c>
      <c r="AN28">
        <v>1</v>
      </c>
      <c r="AO28">
        <v>19</v>
      </c>
      <c r="AP28">
        <v>5</v>
      </c>
      <c r="AQ28">
        <v>0.64814814814814814</v>
      </c>
      <c r="AR28">
        <v>0.94791666666666663</v>
      </c>
      <c r="AS28">
        <v>1.7554012345678983E-2</v>
      </c>
    </row>
    <row r="29" spans="1:45" x14ac:dyDescent="0.45">
      <c r="A29">
        <v>49</v>
      </c>
      <c r="B29">
        <v>0.98299999999999998</v>
      </c>
      <c r="C29">
        <v>4</v>
      </c>
      <c r="D29">
        <v>39</v>
      </c>
      <c r="E29">
        <v>7</v>
      </c>
      <c r="F29">
        <v>0</v>
      </c>
      <c r="G29">
        <v>1</v>
      </c>
      <c r="H29">
        <v>0</v>
      </c>
      <c r="I29">
        <v>1</v>
      </c>
      <c r="J29">
        <v>1</v>
      </c>
      <c r="K29">
        <v>0.749004821797981</v>
      </c>
      <c r="L29">
        <v>0.749004821797981</v>
      </c>
      <c r="M29">
        <v>0.250995178202019</v>
      </c>
      <c r="N29">
        <v>-0.28900985783813449</v>
      </c>
      <c r="O29">
        <v>100</v>
      </c>
      <c r="P29">
        <v>0.33510488971153318</v>
      </c>
      <c r="S29" s="210" t="s">
        <v>51</v>
      </c>
      <c r="T29" s="209">
        <v>0.11353447311815743</v>
      </c>
      <c r="U29" s="210">
        <v>5.534963302426487E-2</v>
      </c>
      <c r="V29" s="210">
        <v>4.2075182281013328</v>
      </c>
      <c r="W29" s="211">
        <v>4.024517733358924E-2</v>
      </c>
      <c r="X29" s="210">
        <v>1.1202305060653486</v>
      </c>
      <c r="Y29" s="210">
        <v>1.0050639645791302</v>
      </c>
      <c r="Z29" s="210">
        <v>1.2485935531923307</v>
      </c>
      <c r="AA29" s="207">
        <f t="shared" si="0"/>
        <v>12.023050606534857</v>
      </c>
      <c r="AB29" s="204"/>
      <c r="AL29">
        <v>0.44085879082175661</v>
      </c>
      <c r="AM29">
        <v>1</v>
      </c>
      <c r="AN29">
        <v>0</v>
      </c>
      <c r="AO29">
        <v>20</v>
      </c>
      <c r="AP29">
        <v>5</v>
      </c>
      <c r="AQ29">
        <v>0.62962962962962965</v>
      </c>
      <c r="AR29">
        <v>0.94791666666666663</v>
      </c>
      <c r="AS29">
        <v>1.7554012345678983E-2</v>
      </c>
    </row>
    <row r="30" spans="1:45" x14ac:dyDescent="0.45">
      <c r="A30">
        <v>49</v>
      </c>
      <c r="B30">
        <v>1.248</v>
      </c>
      <c r="C30">
        <v>2</v>
      </c>
      <c r="D30">
        <v>53</v>
      </c>
      <c r="E30">
        <v>12</v>
      </c>
      <c r="F30">
        <v>0</v>
      </c>
      <c r="G30">
        <v>0</v>
      </c>
      <c r="H30">
        <v>1</v>
      </c>
      <c r="I30">
        <v>1</v>
      </c>
      <c r="J30">
        <v>0</v>
      </c>
      <c r="K30">
        <v>0.44488602085352796</v>
      </c>
      <c r="L30">
        <v>0.44488602085352796</v>
      </c>
      <c r="M30">
        <v>0.55511397914647209</v>
      </c>
      <c r="N30">
        <v>-0.58858181848930768</v>
      </c>
      <c r="O30">
        <v>100</v>
      </c>
      <c r="P30">
        <v>0.80143184565009951</v>
      </c>
      <c r="S30" s="210" t="s">
        <v>55</v>
      </c>
      <c r="T30" s="209">
        <v>-1.5260106222210699</v>
      </c>
      <c r="U30" s="210">
        <v>0.49910866746190657</v>
      </c>
      <c r="V30" s="210">
        <v>9.3481331501312326</v>
      </c>
      <c r="W30" s="211">
        <v>2.2321272294467537E-3</v>
      </c>
      <c r="X30" s="210">
        <v>0.21740123528638799</v>
      </c>
      <c r="Y30" s="210">
        <v>8.1737234457898988E-2</v>
      </c>
      <c r="Z30" s="210">
        <v>0.57823460039367602</v>
      </c>
      <c r="AA30" s="207">
        <f t="shared" si="0"/>
        <v>-78.259876471361196</v>
      </c>
      <c r="AB30" s="204"/>
      <c r="AL30">
        <v>0.44488602085352796</v>
      </c>
      <c r="AM30">
        <v>1</v>
      </c>
      <c r="AN30">
        <v>0</v>
      </c>
      <c r="AO30">
        <v>21</v>
      </c>
      <c r="AP30">
        <v>5</v>
      </c>
      <c r="AQ30">
        <v>0.61111111111111116</v>
      </c>
      <c r="AR30">
        <v>0.94791666666666663</v>
      </c>
      <c r="AS30">
        <v>0</v>
      </c>
    </row>
    <row r="31" spans="1:45" x14ac:dyDescent="0.45">
      <c r="A31">
        <v>49</v>
      </c>
      <c r="B31">
        <v>1.881</v>
      </c>
      <c r="C31">
        <v>1</v>
      </c>
      <c r="D31">
        <v>46</v>
      </c>
      <c r="E31">
        <v>9</v>
      </c>
      <c r="F31">
        <v>0</v>
      </c>
      <c r="G31">
        <v>0</v>
      </c>
      <c r="H31">
        <v>1</v>
      </c>
      <c r="I31">
        <v>1</v>
      </c>
      <c r="J31">
        <v>0</v>
      </c>
      <c r="K31">
        <v>0.54006981664308695</v>
      </c>
      <c r="L31">
        <v>0.54006981664308695</v>
      </c>
      <c r="M31">
        <v>0.45993018335691305</v>
      </c>
      <c r="N31">
        <v>-0.77668057632909304</v>
      </c>
      <c r="O31">
        <v>0</v>
      </c>
      <c r="P31">
        <v>1.1742430398919574</v>
      </c>
      <c r="S31" s="99"/>
      <c r="T31" s="99"/>
      <c r="U31" s="99"/>
      <c r="V31" s="99"/>
      <c r="W31" s="99"/>
      <c r="X31" s="99"/>
      <c r="Y31" s="99"/>
      <c r="Z31" s="99"/>
      <c r="AL31">
        <v>0.44696602604549118</v>
      </c>
      <c r="AM31">
        <v>0</v>
      </c>
      <c r="AN31">
        <v>1</v>
      </c>
      <c r="AO31">
        <v>21</v>
      </c>
      <c r="AP31">
        <v>6</v>
      </c>
      <c r="AQ31">
        <v>0.61111111111111116</v>
      </c>
      <c r="AR31">
        <v>0.9375</v>
      </c>
      <c r="AS31">
        <v>1.7361111111111188E-2</v>
      </c>
    </row>
    <row r="32" spans="1:45" x14ac:dyDescent="0.45">
      <c r="A32">
        <v>50</v>
      </c>
      <c r="B32">
        <v>0.53200000000000003</v>
      </c>
      <c r="C32">
        <v>2</v>
      </c>
      <c r="D32">
        <v>46</v>
      </c>
      <c r="E32">
        <v>3</v>
      </c>
      <c r="F32">
        <v>0</v>
      </c>
      <c r="G32">
        <v>0</v>
      </c>
      <c r="H32">
        <v>1</v>
      </c>
      <c r="I32">
        <v>1</v>
      </c>
      <c r="J32">
        <v>0</v>
      </c>
      <c r="K32">
        <v>0.27166186199954817</v>
      </c>
      <c r="L32">
        <v>0.27166186199954817</v>
      </c>
      <c r="M32">
        <v>0.72833813800045188</v>
      </c>
      <c r="N32">
        <v>-0.31698986334535589</v>
      </c>
      <c r="O32">
        <v>100</v>
      </c>
      <c r="P32">
        <v>0.37298865434310075</v>
      </c>
      <c r="AL32">
        <v>0.45150805371306318</v>
      </c>
      <c r="AM32">
        <v>1</v>
      </c>
      <c r="AN32">
        <v>0</v>
      </c>
      <c r="AO32">
        <v>22</v>
      </c>
      <c r="AP32">
        <v>6</v>
      </c>
      <c r="AQ32">
        <v>0.59259259259259256</v>
      </c>
      <c r="AR32">
        <v>0.9375</v>
      </c>
      <c r="AS32">
        <v>0</v>
      </c>
    </row>
    <row r="33" spans="1:45" x14ac:dyDescent="0.45">
      <c r="A33">
        <v>50</v>
      </c>
      <c r="B33">
        <v>1.5449999999999999</v>
      </c>
      <c r="C33">
        <v>3</v>
      </c>
      <c r="D33">
        <v>41</v>
      </c>
      <c r="E33">
        <v>10</v>
      </c>
      <c r="F33">
        <v>1</v>
      </c>
      <c r="G33">
        <v>1</v>
      </c>
      <c r="H33">
        <v>0</v>
      </c>
      <c r="I33">
        <v>1</v>
      </c>
      <c r="J33">
        <v>1</v>
      </c>
      <c r="K33">
        <v>0.43932681933266821</v>
      </c>
      <c r="L33">
        <v>0.43932681933266821</v>
      </c>
      <c r="M33">
        <v>0.56067318066733174</v>
      </c>
      <c r="N33">
        <v>-0.82251167970985151</v>
      </c>
      <c r="O33">
        <v>0</v>
      </c>
      <c r="P33">
        <v>1.2762097736691493</v>
      </c>
      <c r="S33" s="221" t="s">
        <v>303</v>
      </c>
      <c r="AL33">
        <v>0.45563655635643907</v>
      </c>
      <c r="AM33">
        <v>0</v>
      </c>
      <c r="AN33">
        <v>1</v>
      </c>
      <c r="AO33">
        <v>22</v>
      </c>
      <c r="AP33">
        <v>7</v>
      </c>
      <c r="AQ33">
        <v>0.59259259259259256</v>
      </c>
      <c r="AR33">
        <v>0.92708333333333337</v>
      </c>
      <c r="AS33">
        <v>0</v>
      </c>
    </row>
    <row r="34" spans="1:45" x14ac:dyDescent="0.45">
      <c r="A34">
        <v>51</v>
      </c>
      <c r="B34">
        <v>0.17199999999999999</v>
      </c>
      <c r="C34">
        <v>5</v>
      </c>
      <c r="D34">
        <v>33</v>
      </c>
      <c r="E34">
        <v>11</v>
      </c>
      <c r="F34">
        <v>0</v>
      </c>
      <c r="G34">
        <v>1</v>
      </c>
      <c r="H34">
        <v>0</v>
      </c>
      <c r="I34">
        <v>1</v>
      </c>
      <c r="J34">
        <v>1</v>
      </c>
      <c r="K34">
        <v>0.88453249798198952</v>
      </c>
      <c r="L34">
        <v>0.88453249798198952</v>
      </c>
      <c r="M34">
        <v>0.11546750201801048</v>
      </c>
      <c r="N34">
        <v>-0.12269602441566109</v>
      </c>
      <c r="O34">
        <v>100</v>
      </c>
      <c r="P34">
        <v>0.13054071193703229</v>
      </c>
      <c r="S34" s="221" t="s">
        <v>304</v>
      </c>
      <c r="AL34">
        <v>0.45971059387348362</v>
      </c>
      <c r="AM34">
        <v>0</v>
      </c>
      <c r="AN34">
        <v>1</v>
      </c>
      <c r="AO34">
        <v>22</v>
      </c>
      <c r="AP34">
        <v>8</v>
      </c>
      <c r="AQ34">
        <v>0.59259259259259256</v>
      </c>
      <c r="AR34">
        <v>0.91666666666666663</v>
      </c>
      <c r="AS34">
        <v>1.697530864197528E-2</v>
      </c>
    </row>
    <row r="35" spans="1:45" x14ac:dyDescent="0.45">
      <c r="A35">
        <v>51</v>
      </c>
      <c r="B35">
        <v>0.18</v>
      </c>
      <c r="C35">
        <v>4</v>
      </c>
      <c r="D35">
        <v>40</v>
      </c>
      <c r="E35">
        <v>8</v>
      </c>
      <c r="F35">
        <v>1</v>
      </c>
      <c r="G35">
        <v>1</v>
      </c>
      <c r="H35">
        <v>0</v>
      </c>
      <c r="I35">
        <v>1</v>
      </c>
      <c r="J35">
        <v>1</v>
      </c>
      <c r="K35">
        <v>0.2993291330980179</v>
      </c>
      <c r="L35">
        <v>0.2993291330980179</v>
      </c>
      <c r="M35">
        <v>0.7006708669019821</v>
      </c>
      <c r="N35">
        <v>-1.2062115314130288</v>
      </c>
      <c r="O35">
        <v>0</v>
      </c>
      <c r="P35">
        <v>2.3408041163589024</v>
      </c>
      <c r="S35" s="221" t="s">
        <v>305</v>
      </c>
      <c r="AL35">
        <v>0.46651477596216107</v>
      </c>
      <c r="AM35">
        <v>1</v>
      </c>
      <c r="AN35">
        <v>0</v>
      </c>
      <c r="AO35">
        <v>23</v>
      </c>
      <c r="AP35">
        <v>8</v>
      </c>
      <c r="AQ35">
        <v>0.57407407407407407</v>
      </c>
      <c r="AR35">
        <v>0.91666666666666663</v>
      </c>
      <c r="AS35">
        <v>0</v>
      </c>
    </row>
    <row r="36" spans="1:45" x14ac:dyDescent="0.45">
      <c r="A36">
        <v>51</v>
      </c>
      <c r="B36">
        <v>0.23100000000000001</v>
      </c>
      <c r="C36">
        <v>5</v>
      </c>
      <c r="D36">
        <v>41</v>
      </c>
      <c r="E36">
        <v>7</v>
      </c>
      <c r="F36">
        <v>1</v>
      </c>
      <c r="G36">
        <v>1</v>
      </c>
      <c r="H36">
        <v>0</v>
      </c>
      <c r="I36">
        <v>1</v>
      </c>
      <c r="J36">
        <v>1</v>
      </c>
      <c r="K36">
        <v>0.3370461757246912</v>
      </c>
      <c r="L36">
        <v>0.3370461757246912</v>
      </c>
      <c r="M36">
        <v>0.6629538242753088</v>
      </c>
      <c r="N36">
        <v>-1.0875353380615786</v>
      </c>
      <c r="O36">
        <v>0</v>
      </c>
      <c r="P36">
        <v>1.9669525187457642</v>
      </c>
      <c r="S36" s="221" t="s">
        <v>306</v>
      </c>
      <c r="AL36">
        <v>0.46711177929684561</v>
      </c>
      <c r="AM36">
        <v>0</v>
      </c>
      <c r="AN36">
        <v>1</v>
      </c>
      <c r="AO36">
        <v>23</v>
      </c>
      <c r="AP36">
        <v>9</v>
      </c>
      <c r="AQ36">
        <v>0.57407407407407407</v>
      </c>
      <c r="AR36">
        <v>0.90625</v>
      </c>
      <c r="AS36">
        <v>1.6782407407407381E-2</v>
      </c>
    </row>
    <row r="37" spans="1:45" ht="15.75" x14ac:dyDescent="0.5">
      <c r="A37">
        <v>51</v>
      </c>
      <c r="B37">
        <v>0.41699999999999998</v>
      </c>
      <c r="C37">
        <v>3</v>
      </c>
      <c r="D37">
        <v>36</v>
      </c>
      <c r="E37">
        <v>8</v>
      </c>
      <c r="F37">
        <v>1</v>
      </c>
      <c r="G37">
        <v>0</v>
      </c>
      <c r="H37">
        <v>1</v>
      </c>
      <c r="I37">
        <v>1</v>
      </c>
      <c r="J37">
        <v>0</v>
      </c>
      <c r="K37">
        <v>0.3391363976483025</v>
      </c>
      <c r="L37">
        <v>0.3391363976483025</v>
      </c>
      <c r="M37">
        <v>0.6608636023516975</v>
      </c>
      <c r="N37">
        <v>-0.41420781087492414</v>
      </c>
      <c r="O37">
        <v>100</v>
      </c>
      <c r="P37">
        <v>0.51317154771647022</v>
      </c>
      <c r="S37" s="32" t="s">
        <v>308</v>
      </c>
      <c r="AL37">
        <v>0.4737706737547106</v>
      </c>
      <c r="AM37">
        <v>1</v>
      </c>
      <c r="AN37">
        <v>0</v>
      </c>
      <c r="AO37">
        <v>24</v>
      </c>
      <c r="AP37">
        <v>9</v>
      </c>
      <c r="AQ37">
        <v>0.55555555555555558</v>
      </c>
      <c r="AR37">
        <v>0.90625</v>
      </c>
      <c r="AS37">
        <v>0</v>
      </c>
    </row>
    <row r="38" spans="1:45" x14ac:dyDescent="0.45">
      <c r="A38">
        <v>51</v>
      </c>
      <c r="B38">
        <v>0.498</v>
      </c>
      <c r="C38">
        <v>4</v>
      </c>
      <c r="D38">
        <v>30</v>
      </c>
      <c r="E38">
        <v>5</v>
      </c>
      <c r="F38">
        <v>0</v>
      </c>
      <c r="G38">
        <v>1</v>
      </c>
      <c r="H38">
        <v>0</v>
      </c>
      <c r="I38">
        <v>1</v>
      </c>
      <c r="J38">
        <v>1</v>
      </c>
      <c r="K38">
        <v>0.81732263672708227</v>
      </c>
      <c r="L38">
        <v>0.81732263672708227</v>
      </c>
      <c r="M38">
        <v>0.18267736327291773</v>
      </c>
      <c r="N38">
        <v>-0.20172135788155826</v>
      </c>
      <c r="O38">
        <v>100</v>
      </c>
      <c r="P38">
        <v>0.22350704001596958</v>
      </c>
      <c r="S38" s="221" t="s">
        <v>307</v>
      </c>
      <c r="AL38">
        <v>0.48015874842207185</v>
      </c>
      <c r="AM38">
        <v>0</v>
      </c>
      <c r="AN38">
        <v>1</v>
      </c>
      <c r="AO38">
        <v>24</v>
      </c>
      <c r="AP38">
        <v>10</v>
      </c>
      <c r="AQ38">
        <v>0.55555555555555558</v>
      </c>
      <c r="AR38">
        <v>0.89583333333333337</v>
      </c>
      <c r="AS38">
        <v>1.658950617283958E-2</v>
      </c>
    </row>
    <row r="39" spans="1:45" x14ac:dyDescent="0.45">
      <c r="A39">
        <v>51</v>
      </c>
      <c r="B39">
        <v>0.63600000000000001</v>
      </c>
      <c r="C39">
        <v>3</v>
      </c>
      <c r="D39">
        <v>32</v>
      </c>
      <c r="E39">
        <v>10</v>
      </c>
      <c r="F39">
        <v>1</v>
      </c>
      <c r="G39">
        <v>1</v>
      </c>
      <c r="H39">
        <v>0</v>
      </c>
      <c r="I39">
        <v>1</v>
      </c>
      <c r="J39">
        <v>1</v>
      </c>
      <c r="K39">
        <v>0.52083112878825888</v>
      </c>
      <c r="L39">
        <v>0.52083112878825888</v>
      </c>
      <c r="M39">
        <v>0.47916887121174112</v>
      </c>
      <c r="N39">
        <v>-0.65232941877519113</v>
      </c>
      <c r="O39">
        <v>100</v>
      </c>
      <c r="P39">
        <v>0.92000812686936129</v>
      </c>
      <c r="AL39">
        <v>0.48037943354350349</v>
      </c>
      <c r="AM39">
        <v>1</v>
      </c>
      <c r="AN39">
        <v>0</v>
      </c>
      <c r="AO39">
        <v>25</v>
      </c>
      <c r="AP39">
        <v>10</v>
      </c>
      <c r="AQ39">
        <v>0.53703703703703698</v>
      </c>
      <c r="AR39">
        <v>0.89583333333333337</v>
      </c>
      <c r="AS39">
        <v>0</v>
      </c>
    </row>
    <row r="40" spans="1:45" x14ac:dyDescent="0.45">
      <c r="A40">
        <v>51</v>
      </c>
      <c r="B40">
        <v>0.79900000000000004</v>
      </c>
      <c r="C40">
        <v>6</v>
      </c>
      <c r="D40">
        <v>34</v>
      </c>
      <c r="E40">
        <v>12</v>
      </c>
      <c r="F40">
        <v>0</v>
      </c>
      <c r="G40">
        <v>1</v>
      </c>
      <c r="H40">
        <v>0</v>
      </c>
      <c r="I40">
        <v>1</v>
      </c>
      <c r="J40">
        <v>1</v>
      </c>
      <c r="K40">
        <v>0.94276376134395989</v>
      </c>
      <c r="L40">
        <v>0.94276376134395989</v>
      </c>
      <c r="M40">
        <v>5.7236238656040106E-2</v>
      </c>
      <c r="N40">
        <v>-5.8939545926647442E-2</v>
      </c>
      <c r="O40">
        <v>100</v>
      </c>
      <c r="P40">
        <v>6.0711114494310645E-2</v>
      </c>
      <c r="AL40">
        <v>0.4826554401539761</v>
      </c>
      <c r="AM40">
        <v>0</v>
      </c>
      <c r="AN40">
        <v>1</v>
      </c>
      <c r="AO40">
        <v>25</v>
      </c>
      <c r="AP40">
        <v>11</v>
      </c>
      <c r="AQ40">
        <v>0.53703703703703698</v>
      </c>
      <c r="AR40">
        <v>0.88541666666666663</v>
      </c>
      <c r="AS40">
        <v>0</v>
      </c>
    </row>
    <row r="41" spans="1:45" x14ac:dyDescent="0.45">
      <c r="A41">
        <v>51</v>
      </c>
      <c r="B41">
        <v>0.93500000000000005</v>
      </c>
      <c r="C41">
        <v>4</v>
      </c>
      <c r="D41">
        <v>36</v>
      </c>
      <c r="E41">
        <v>4</v>
      </c>
      <c r="F41">
        <v>0</v>
      </c>
      <c r="G41">
        <v>1</v>
      </c>
      <c r="H41">
        <v>0</v>
      </c>
      <c r="I41">
        <v>1</v>
      </c>
      <c r="J41">
        <v>1</v>
      </c>
      <c r="K41">
        <v>0.74724950267286383</v>
      </c>
      <c r="L41">
        <v>0.74724950267286383</v>
      </c>
      <c r="M41">
        <v>0.25275049732713617</v>
      </c>
      <c r="N41">
        <v>-0.29135614336148447</v>
      </c>
      <c r="O41">
        <v>100</v>
      </c>
      <c r="P41">
        <v>0.3382411047756656</v>
      </c>
      <c r="AL41">
        <v>0.4850238210355638</v>
      </c>
      <c r="AM41">
        <v>0</v>
      </c>
      <c r="AN41">
        <v>1</v>
      </c>
      <c r="AO41">
        <v>25</v>
      </c>
      <c r="AP41">
        <v>12</v>
      </c>
      <c r="AQ41">
        <v>0.53703703703703698</v>
      </c>
      <c r="AR41">
        <v>0.875</v>
      </c>
      <c r="AS41">
        <v>1.6203703703703581E-2</v>
      </c>
    </row>
    <row r="42" spans="1:45" x14ac:dyDescent="0.45">
      <c r="A42">
        <v>51</v>
      </c>
      <c r="B42">
        <v>1</v>
      </c>
      <c r="C42">
        <v>3</v>
      </c>
      <c r="D42">
        <v>34</v>
      </c>
      <c r="E42">
        <v>6</v>
      </c>
      <c r="F42">
        <v>0</v>
      </c>
      <c r="G42">
        <v>1</v>
      </c>
      <c r="H42">
        <v>0</v>
      </c>
      <c r="I42">
        <v>1</v>
      </c>
      <c r="J42">
        <v>1</v>
      </c>
      <c r="K42">
        <v>0.76730246138882818</v>
      </c>
      <c r="L42">
        <v>0.76730246138882818</v>
      </c>
      <c r="M42">
        <v>0.23269753861117182</v>
      </c>
      <c r="N42">
        <v>-0.26487421194646443</v>
      </c>
      <c r="O42">
        <v>100</v>
      </c>
      <c r="P42">
        <v>0.30326703004443123</v>
      </c>
      <c r="AL42">
        <v>0.49375897169358951</v>
      </c>
      <c r="AM42">
        <v>1</v>
      </c>
      <c r="AN42">
        <v>0</v>
      </c>
      <c r="AO42">
        <v>26</v>
      </c>
      <c r="AP42">
        <v>12</v>
      </c>
      <c r="AQ42">
        <v>0.5185185185185186</v>
      </c>
      <c r="AR42">
        <v>0.875</v>
      </c>
      <c r="AS42">
        <v>1.6203703703703776E-2</v>
      </c>
    </row>
    <row r="43" spans="1:45" x14ac:dyDescent="0.45">
      <c r="A43">
        <v>51</v>
      </c>
      <c r="B43">
        <v>1.083</v>
      </c>
      <c r="C43">
        <v>2</v>
      </c>
      <c r="D43">
        <v>53</v>
      </c>
      <c r="E43">
        <v>7</v>
      </c>
      <c r="F43">
        <v>0</v>
      </c>
      <c r="G43">
        <v>0</v>
      </c>
      <c r="H43">
        <v>1</v>
      </c>
      <c r="I43">
        <v>1</v>
      </c>
      <c r="J43">
        <v>0</v>
      </c>
      <c r="K43">
        <v>0.30567290274540787</v>
      </c>
      <c r="L43">
        <v>0.30567290274540787</v>
      </c>
      <c r="M43">
        <v>0.69432709725459207</v>
      </c>
      <c r="N43">
        <v>-0.36481210782001755</v>
      </c>
      <c r="O43">
        <v>100</v>
      </c>
      <c r="P43">
        <v>0.4402433722579106</v>
      </c>
      <c r="AL43">
        <v>0.50568252333606434</v>
      </c>
      <c r="AM43">
        <v>1</v>
      </c>
      <c r="AN43">
        <v>0</v>
      </c>
      <c r="AO43">
        <v>27</v>
      </c>
      <c r="AP43">
        <v>12</v>
      </c>
      <c r="AQ43">
        <v>0.5</v>
      </c>
      <c r="AR43">
        <v>0.875</v>
      </c>
      <c r="AS43">
        <v>0</v>
      </c>
    </row>
    <row r="44" spans="1:45" x14ac:dyDescent="0.45">
      <c r="A44">
        <v>51</v>
      </c>
      <c r="B44">
        <v>1.0840000000000001</v>
      </c>
      <c r="C44">
        <v>2</v>
      </c>
      <c r="D44">
        <v>53</v>
      </c>
      <c r="E44">
        <v>9</v>
      </c>
      <c r="F44">
        <v>0</v>
      </c>
      <c r="G44">
        <v>0</v>
      </c>
      <c r="H44">
        <v>1</v>
      </c>
      <c r="I44">
        <v>1</v>
      </c>
      <c r="J44">
        <v>0</v>
      </c>
      <c r="K44">
        <v>0.35600965977154875</v>
      </c>
      <c r="L44">
        <v>0.35600965977154875</v>
      </c>
      <c r="M44">
        <v>0.64399034022845125</v>
      </c>
      <c r="N44">
        <v>-0.44007155263554126</v>
      </c>
      <c r="O44">
        <v>100</v>
      </c>
      <c r="P44">
        <v>0.55281832277989862</v>
      </c>
      <c r="AL44">
        <v>0.50958524341480904</v>
      </c>
      <c r="AM44">
        <v>0</v>
      </c>
      <c r="AN44">
        <v>1</v>
      </c>
      <c r="AO44">
        <v>27</v>
      </c>
      <c r="AP44">
        <v>13</v>
      </c>
      <c r="AQ44">
        <v>0.5</v>
      </c>
      <c r="AR44">
        <v>0.86458333333333337</v>
      </c>
      <c r="AS44">
        <v>0</v>
      </c>
    </row>
    <row r="45" spans="1:45" x14ac:dyDescent="0.45">
      <c r="A45">
        <v>51</v>
      </c>
      <c r="B45">
        <v>1.155</v>
      </c>
      <c r="C45">
        <v>2</v>
      </c>
      <c r="D45">
        <v>35</v>
      </c>
      <c r="E45">
        <v>1</v>
      </c>
      <c r="F45">
        <v>0</v>
      </c>
      <c r="G45">
        <v>0</v>
      </c>
      <c r="H45">
        <v>1</v>
      </c>
      <c r="I45">
        <v>1</v>
      </c>
      <c r="J45">
        <v>0</v>
      </c>
      <c r="K45">
        <v>0.56852671872932148</v>
      </c>
      <c r="L45">
        <v>0.56852671872932148</v>
      </c>
      <c r="M45">
        <v>0.43147328127067852</v>
      </c>
      <c r="N45">
        <v>-0.84054969095361431</v>
      </c>
      <c r="O45">
        <v>0</v>
      </c>
      <c r="P45">
        <v>1.3176406127745011</v>
      </c>
      <c r="AL45">
        <v>0.5108134349769613</v>
      </c>
      <c r="AM45">
        <v>0</v>
      </c>
      <c r="AN45">
        <v>1</v>
      </c>
      <c r="AO45">
        <v>27</v>
      </c>
      <c r="AP45">
        <v>14</v>
      </c>
      <c r="AQ45">
        <v>0.5</v>
      </c>
      <c r="AR45">
        <v>0.85416666666666663</v>
      </c>
      <c r="AS45">
        <v>0</v>
      </c>
    </row>
    <row r="46" spans="1:45" x14ac:dyDescent="0.45">
      <c r="A46">
        <v>51</v>
      </c>
      <c r="B46">
        <v>1.464</v>
      </c>
      <c r="C46">
        <v>4</v>
      </c>
      <c r="D46">
        <v>46</v>
      </c>
      <c r="E46">
        <v>6</v>
      </c>
      <c r="F46">
        <v>0</v>
      </c>
      <c r="G46">
        <v>1</v>
      </c>
      <c r="H46">
        <v>0</v>
      </c>
      <c r="I46">
        <v>1</v>
      </c>
      <c r="J46">
        <v>1</v>
      </c>
      <c r="K46">
        <v>0.66454812800689589</v>
      </c>
      <c r="L46">
        <v>0.66454812800689589</v>
      </c>
      <c r="M46">
        <v>0.33545187199310411</v>
      </c>
      <c r="N46">
        <v>-0.40864797605218262</v>
      </c>
      <c r="O46">
        <v>100</v>
      </c>
      <c r="P46">
        <v>0.50478190796983657</v>
      </c>
      <c r="AL46">
        <v>0.52083112878825888</v>
      </c>
      <c r="AM46">
        <v>0</v>
      </c>
      <c r="AN46">
        <v>1</v>
      </c>
      <c r="AO46">
        <v>27</v>
      </c>
      <c r="AP46">
        <v>15</v>
      </c>
      <c r="AQ46">
        <v>0.5</v>
      </c>
      <c r="AR46">
        <v>0.84375</v>
      </c>
      <c r="AS46">
        <v>0</v>
      </c>
    </row>
    <row r="47" spans="1:45" x14ac:dyDescent="0.45">
      <c r="A47">
        <v>53</v>
      </c>
      <c r="B47">
        <v>0.56799999999999995</v>
      </c>
      <c r="C47">
        <v>3</v>
      </c>
      <c r="D47">
        <v>44</v>
      </c>
      <c r="E47">
        <v>8</v>
      </c>
      <c r="F47">
        <v>0</v>
      </c>
      <c r="G47">
        <v>0</v>
      </c>
      <c r="H47">
        <v>1</v>
      </c>
      <c r="I47">
        <v>1</v>
      </c>
      <c r="J47">
        <v>0</v>
      </c>
      <c r="K47">
        <v>0.56406655424597596</v>
      </c>
      <c r="L47">
        <v>0.56406655424597596</v>
      </c>
      <c r="M47">
        <v>0.43593344575402404</v>
      </c>
      <c r="N47">
        <v>-0.83026569463805155</v>
      </c>
      <c r="O47">
        <v>0</v>
      </c>
      <c r="P47">
        <v>1.2939281437108434</v>
      </c>
      <c r="AL47">
        <v>0.52452650393110645</v>
      </c>
      <c r="AM47">
        <v>0</v>
      </c>
      <c r="AN47">
        <v>1</v>
      </c>
      <c r="AO47">
        <v>27</v>
      </c>
      <c r="AP47">
        <v>16</v>
      </c>
      <c r="AQ47">
        <v>0.5</v>
      </c>
      <c r="AR47">
        <v>0.83333333333333337</v>
      </c>
      <c r="AS47">
        <v>0</v>
      </c>
    </row>
    <row r="48" spans="1:45" x14ac:dyDescent="0.45">
      <c r="A48">
        <v>53</v>
      </c>
      <c r="B48">
        <v>0.84</v>
      </c>
      <c r="C48">
        <v>3</v>
      </c>
      <c r="D48">
        <v>36</v>
      </c>
      <c r="E48">
        <v>9</v>
      </c>
      <c r="F48">
        <v>1</v>
      </c>
      <c r="G48">
        <v>1</v>
      </c>
      <c r="H48">
        <v>0</v>
      </c>
      <c r="I48">
        <v>1</v>
      </c>
      <c r="J48">
        <v>1</v>
      </c>
      <c r="K48">
        <v>0.44696602604549118</v>
      </c>
      <c r="L48">
        <v>0.44696602604549118</v>
      </c>
      <c r="M48">
        <v>0.55303397395450882</v>
      </c>
      <c r="N48">
        <v>-0.80527269162954984</v>
      </c>
      <c r="O48">
        <v>0</v>
      </c>
      <c r="P48">
        <v>1.2373065104018046</v>
      </c>
      <c r="AL48">
        <v>0.52488212309036864</v>
      </c>
      <c r="AM48">
        <v>0</v>
      </c>
      <c r="AN48">
        <v>1</v>
      </c>
      <c r="AO48">
        <v>27</v>
      </c>
      <c r="AP48">
        <v>17</v>
      </c>
      <c r="AQ48">
        <v>0.5</v>
      </c>
      <c r="AR48">
        <v>0.82291666666666663</v>
      </c>
      <c r="AS48">
        <v>1.5239197530864173E-2</v>
      </c>
    </row>
    <row r="49" spans="1:45" x14ac:dyDescent="0.45">
      <c r="A49">
        <v>53</v>
      </c>
      <c r="B49">
        <v>1.018</v>
      </c>
      <c r="C49">
        <v>1</v>
      </c>
      <c r="D49">
        <v>36</v>
      </c>
      <c r="E49">
        <v>10</v>
      </c>
      <c r="F49">
        <v>0</v>
      </c>
      <c r="G49">
        <v>0</v>
      </c>
      <c r="H49">
        <v>1</v>
      </c>
      <c r="I49">
        <v>1</v>
      </c>
      <c r="J49">
        <v>0</v>
      </c>
      <c r="K49">
        <v>0.69767774046321962</v>
      </c>
      <c r="L49">
        <v>0.69767774046321962</v>
      </c>
      <c r="M49">
        <v>0.30232225953678038</v>
      </c>
      <c r="N49">
        <v>-1.1962617459784248</v>
      </c>
      <c r="O49">
        <v>0</v>
      </c>
      <c r="P49">
        <v>2.3077286519762215</v>
      </c>
      <c r="AL49">
        <v>0.53005977881498889</v>
      </c>
      <c r="AM49">
        <v>1</v>
      </c>
      <c r="AN49">
        <v>0</v>
      </c>
      <c r="AO49">
        <v>28</v>
      </c>
      <c r="AP49">
        <v>17</v>
      </c>
      <c r="AQ49">
        <v>0.48148148148148151</v>
      </c>
      <c r="AR49">
        <v>0.82291666666666663</v>
      </c>
      <c r="AS49">
        <v>1.5239197530864265E-2</v>
      </c>
    </row>
    <row r="50" spans="1:45" x14ac:dyDescent="0.45">
      <c r="A50">
        <v>53</v>
      </c>
      <c r="B50">
        <v>1.2</v>
      </c>
      <c r="C50">
        <v>2</v>
      </c>
      <c r="D50">
        <v>33</v>
      </c>
      <c r="E50">
        <v>8</v>
      </c>
      <c r="F50">
        <v>1</v>
      </c>
      <c r="G50">
        <v>1</v>
      </c>
      <c r="H50">
        <v>0</v>
      </c>
      <c r="I50">
        <v>1</v>
      </c>
      <c r="J50">
        <v>1</v>
      </c>
      <c r="K50">
        <v>0.45971059387348362</v>
      </c>
      <c r="L50">
        <v>0.45971059387348362</v>
      </c>
      <c r="M50">
        <v>0.54028940612651644</v>
      </c>
      <c r="N50">
        <v>-0.77715813124627275</v>
      </c>
      <c r="O50">
        <v>0</v>
      </c>
      <c r="P50">
        <v>1.1752816083137925</v>
      </c>
      <c r="AL50">
        <v>0.54006981664308695</v>
      </c>
      <c r="AM50">
        <v>1</v>
      </c>
      <c r="AN50">
        <v>0</v>
      </c>
      <c r="AO50">
        <v>29</v>
      </c>
      <c r="AP50">
        <v>17</v>
      </c>
      <c r="AQ50">
        <v>0.46296296296296291</v>
      </c>
      <c r="AR50">
        <v>0.82291666666666663</v>
      </c>
      <c r="AS50">
        <v>0</v>
      </c>
    </row>
    <row r="51" spans="1:45" x14ac:dyDescent="0.45">
      <c r="A51">
        <v>53</v>
      </c>
      <c r="B51">
        <v>1.2949999999999999</v>
      </c>
      <c r="C51">
        <v>1</v>
      </c>
      <c r="D51">
        <v>40</v>
      </c>
      <c r="E51">
        <v>8</v>
      </c>
      <c r="F51">
        <v>1</v>
      </c>
      <c r="G51">
        <v>1</v>
      </c>
      <c r="H51">
        <v>0</v>
      </c>
      <c r="I51">
        <v>1</v>
      </c>
      <c r="J51">
        <v>1</v>
      </c>
      <c r="K51">
        <v>0.24482484612883923</v>
      </c>
      <c r="L51">
        <v>0.24482484612883923</v>
      </c>
      <c r="M51">
        <v>0.75517515387116074</v>
      </c>
      <c r="N51">
        <v>-1.4072122378699552</v>
      </c>
      <c r="O51">
        <v>0</v>
      </c>
      <c r="P51">
        <v>3.0845527560293013</v>
      </c>
      <c r="AL51">
        <v>0.5418235940983247</v>
      </c>
      <c r="AM51">
        <v>0</v>
      </c>
      <c r="AN51">
        <v>1</v>
      </c>
      <c r="AO51">
        <v>29</v>
      </c>
      <c r="AP51">
        <v>18</v>
      </c>
      <c r="AQ51">
        <v>0.46296296296296291</v>
      </c>
      <c r="AR51">
        <v>0.8125</v>
      </c>
      <c r="AS51">
        <v>1.5046296296296273E-2</v>
      </c>
    </row>
    <row r="52" spans="1:45" x14ac:dyDescent="0.45">
      <c r="A52">
        <v>53</v>
      </c>
      <c r="B52">
        <v>1.3149999999999999</v>
      </c>
      <c r="C52">
        <v>1</v>
      </c>
      <c r="D52">
        <v>35</v>
      </c>
      <c r="E52">
        <v>9</v>
      </c>
      <c r="F52">
        <v>0</v>
      </c>
      <c r="G52">
        <v>1</v>
      </c>
      <c r="H52">
        <v>0</v>
      </c>
      <c r="I52">
        <v>1</v>
      </c>
      <c r="J52">
        <v>1</v>
      </c>
      <c r="K52">
        <v>0.73240952301867901</v>
      </c>
      <c r="L52">
        <v>0.73240952301867901</v>
      </c>
      <c r="M52">
        <v>0.26759047698132099</v>
      </c>
      <c r="N52">
        <v>-0.31141546378313573</v>
      </c>
      <c r="O52">
        <v>100</v>
      </c>
      <c r="P52">
        <v>0.36535635948373174</v>
      </c>
      <c r="AL52">
        <v>0.54240005321299645</v>
      </c>
      <c r="AM52">
        <v>1</v>
      </c>
      <c r="AN52">
        <v>0</v>
      </c>
      <c r="AO52">
        <v>30</v>
      </c>
      <c r="AP52">
        <v>18</v>
      </c>
      <c r="AQ52">
        <v>0.44444444444444442</v>
      </c>
      <c r="AR52">
        <v>0.8125</v>
      </c>
      <c r="AS52">
        <v>1.5046296296296273E-2</v>
      </c>
    </row>
    <row r="53" spans="1:45" x14ac:dyDescent="0.45">
      <c r="A53">
        <v>53</v>
      </c>
      <c r="B53">
        <v>1.512</v>
      </c>
      <c r="C53">
        <v>2</v>
      </c>
      <c r="D53">
        <v>39</v>
      </c>
      <c r="E53">
        <v>13</v>
      </c>
      <c r="F53">
        <v>0</v>
      </c>
      <c r="G53">
        <v>1</v>
      </c>
      <c r="H53">
        <v>0</v>
      </c>
      <c r="I53">
        <v>1</v>
      </c>
      <c r="J53">
        <v>1</v>
      </c>
      <c r="K53">
        <v>0.82524514591009901</v>
      </c>
      <c r="L53">
        <v>0.82524514591009901</v>
      </c>
      <c r="M53">
        <v>0.17475485408990099</v>
      </c>
      <c r="N53">
        <v>-0.19207479022905499</v>
      </c>
      <c r="O53">
        <v>100</v>
      </c>
      <c r="P53">
        <v>0.21176114146927502</v>
      </c>
      <c r="AL53">
        <v>0.54776339880884117</v>
      </c>
      <c r="AM53">
        <v>1</v>
      </c>
      <c r="AN53">
        <v>0</v>
      </c>
      <c r="AO53">
        <v>31</v>
      </c>
      <c r="AP53">
        <v>18</v>
      </c>
      <c r="AQ53">
        <v>0.42592592592592593</v>
      </c>
      <c r="AR53">
        <v>0.8125</v>
      </c>
      <c r="AS53">
        <v>0</v>
      </c>
    </row>
    <row r="54" spans="1:45" x14ac:dyDescent="0.45">
      <c r="A54">
        <v>53</v>
      </c>
      <c r="B54">
        <v>2.8719999999999999</v>
      </c>
      <c r="C54">
        <v>6</v>
      </c>
      <c r="D54">
        <v>35</v>
      </c>
      <c r="E54">
        <v>4</v>
      </c>
      <c r="F54">
        <v>0</v>
      </c>
      <c r="G54">
        <v>1</v>
      </c>
      <c r="H54">
        <v>0</v>
      </c>
      <c r="I54">
        <v>1</v>
      </c>
      <c r="J54">
        <v>1</v>
      </c>
      <c r="K54">
        <v>0.96014716646240372</v>
      </c>
      <c r="L54">
        <v>0.96014716646240372</v>
      </c>
      <c r="M54">
        <v>3.9852833537596277E-2</v>
      </c>
      <c r="N54">
        <v>-4.0668707870916664E-2</v>
      </c>
      <c r="O54">
        <v>100</v>
      </c>
      <c r="P54">
        <v>4.1507005310895524E-2</v>
      </c>
      <c r="AL54">
        <v>0.55001347801328859</v>
      </c>
      <c r="AM54">
        <v>0</v>
      </c>
      <c r="AN54">
        <v>1</v>
      </c>
      <c r="AO54">
        <v>31</v>
      </c>
      <c r="AP54">
        <v>19</v>
      </c>
      <c r="AQ54">
        <v>0.42592592592592593</v>
      </c>
      <c r="AR54">
        <v>0.80208333333333337</v>
      </c>
      <c r="AS54">
        <v>0</v>
      </c>
    </row>
    <row r="55" spans="1:45" x14ac:dyDescent="0.45">
      <c r="A55">
        <v>54</v>
      </c>
      <c r="B55">
        <v>4.5999999999999999E-2</v>
      </c>
      <c r="C55">
        <v>0</v>
      </c>
      <c r="D55">
        <v>30</v>
      </c>
      <c r="E55">
        <v>13</v>
      </c>
      <c r="F55">
        <v>0</v>
      </c>
      <c r="G55">
        <v>1</v>
      </c>
      <c r="H55">
        <v>0</v>
      </c>
      <c r="I55">
        <v>1</v>
      </c>
      <c r="J55">
        <v>1</v>
      </c>
      <c r="K55">
        <v>0.69511171602808375</v>
      </c>
      <c r="L55">
        <v>0.69511171602808375</v>
      </c>
      <c r="M55">
        <v>0.30488828397191625</v>
      </c>
      <c r="N55">
        <v>-0.3636827038485827</v>
      </c>
      <c r="O55">
        <v>100</v>
      </c>
      <c r="P55">
        <v>0.4386176738813567</v>
      </c>
      <c r="AL55">
        <v>0.5550232581864607</v>
      </c>
      <c r="AM55">
        <v>0</v>
      </c>
      <c r="AN55">
        <v>1</v>
      </c>
      <c r="AO55">
        <v>31</v>
      </c>
      <c r="AP55">
        <v>20</v>
      </c>
      <c r="AQ55">
        <v>0.42592592592592593</v>
      </c>
      <c r="AR55">
        <v>0.79166666666666663</v>
      </c>
      <c r="AS55">
        <v>1.466049382716047E-2</v>
      </c>
    </row>
    <row r="56" spans="1:45" x14ac:dyDescent="0.45">
      <c r="A56">
        <v>54</v>
      </c>
      <c r="B56">
        <v>0.626</v>
      </c>
      <c r="C56">
        <v>2</v>
      </c>
      <c r="D56">
        <v>38</v>
      </c>
      <c r="E56">
        <v>8</v>
      </c>
      <c r="F56">
        <v>0</v>
      </c>
      <c r="G56">
        <v>1</v>
      </c>
      <c r="H56">
        <v>0</v>
      </c>
      <c r="I56">
        <v>1</v>
      </c>
      <c r="J56">
        <v>1</v>
      </c>
      <c r="K56">
        <v>0.6356896306707478</v>
      </c>
      <c r="L56">
        <v>0.6356896306707478</v>
      </c>
      <c r="M56">
        <v>0.3643103693292522</v>
      </c>
      <c r="N56">
        <v>-0.45304483684380681</v>
      </c>
      <c r="O56">
        <v>100</v>
      </c>
      <c r="P56">
        <v>0.57309471753511254</v>
      </c>
      <c r="AL56">
        <v>0.55787192657093765</v>
      </c>
      <c r="AM56">
        <v>1</v>
      </c>
      <c r="AN56">
        <v>0</v>
      </c>
      <c r="AO56">
        <v>32</v>
      </c>
      <c r="AP56">
        <v>20</v>
      </c>
      <c r="AQ56">
        <v>0.40740740740740744</v>
      </c>
      <c r="AR56">
        <v>0.79166666666666663</v>
      </c>
      <c r="AS56">
        <v>1.4660493827160559E-2</v>
      </c>
    </row>
    <row r="57" spans="1:45" x14ac:dyDescent="0.45">
      <c r="A57">
        <v>55</v>
      </c>
      <c r="B57">
        <v>6.5000000000000002E-2</v>
      </c>
      <c r="C57">
        <v>3</v>
      </c>
      <c r="D57">
        <v>42</v>
      </c>
      <c r="E57">
        <v>13</v>
      </c>
      <c r="F57">
        <v>1</v>
      </c>
      <c r="G57">
        <v>0</v>
      </c>
      <c r="H57">
        <v>1</v>
      </c>
      <c r="I57">
        <v>1</v>
      </c>
      <c r="J57">
        <v>0</v>
      </c>
      <c r="K57">
        <v>0.32005929894722956</v>
      </c>
      <c r="L57">
        <v>0.32005929894722956</v>
      </c>
      <c r="M57">
        <v>0.67994070105277049</v>
      </c>
      <c r="N57">
        <v>-0.38574968894866474</v>
      </c>
      <c r="O57">
        <v>100</v>
      </c>
      <c r="P57">
        <v>0.47071648814620615</v>
      </c>
      <c r="AL57">
        <v>0.56406655424597596</v>
      </c>
      <c r="AM57">
        <v>1</v>
      </c>
      <c r="AN57">
        <v>0</v>
      </c>
      <c r="AO57">
        <v>33</v>
      </c>
      <c r="AP57">
        <v>20</v>
      </c>
      <c r="AQ57">
        <v>0.38888888888888884</v>
      </c>
      <c r="AR57">
        <v>0.79166666666666663</v>
      </c>
      <c r="AS57">
        <v>1.466049382716047E-2</v>
      </c>
    </row>
    <row r="58" spans="1:45" x14ac:dyDescent="0.45">
      <c r="A58">
        <v>55</v>
      </c>
      <c r="B58">
        <v>8.5000000000000006E-2</v>
      </c>
      <c r="C58">
        <v>7</v>
      </c>
      <c r="D58">
        <v>38</v>
      </c>
      <c r="E58">
        <v>4</v>
      </c>
      <c r="F58">
        <v>0</v>
      </c>
      <c r="G58">
        <v>1</v>
      </c>
      <c r="H58">
        <v>0</v>
      </c>
      <c r="I58">
        <v>1</v>
      </c>
      <c r="J58">
        <v>1</v>
      </c>
      <c r="K58">
        <v>0.82551737177178119</v>
      </c>
      <c r="L58">
        <v>0.82551737177178119</v>
      </c>
      <c r="M58">
        <v>0.17448262822821881</v>
      </c>
      <c r="N58">
        <v>-0.19174497190420933</v>
      </c>
      <c r="O58">
        <v>100</v>
      </c>
      <c r="P58">
        <v>0.21136154634000298</v>
      </c>
      <c r="AL58">
        <v>0.56826931119108803</v>
      </c>
      <c r="AM58">
        <v>1</v>
      </c>
      <c r="AN58">
        <v>0</v>
      </c>
      <c r="AO58">
        <v>34</v>
      </c>
      <c r="AP58">
        <v>20</v>
      </c>
      <c r="AQ58">
        <v>0.37037037037037035</v>
      </c>
      <c r="AR58">
        <v>0.79166666666666663</v>
      </c>
      <c r="AS58">
        <v>1.466049382716047E-2</v>
      </c>
    </row>
    <row r="59" spans="1:45" x14ac:dyDescent="0.45">
      <c r="A59">
        <v>55</v>
      </c>
      <c r="B59">
        <v>0.65500000000000003</v>
      </c>
      <c r="C59">
        <v>3</v>
      </c>
      <c r="D59">
        <v>37</v>
      </c>
      <c r="E59">
        <v>9</v>
      </c>
      <c r="F59">
        <v>0</v>
      </c>
      <c r="G59">
        <v>1</v>
      </c>
      <c r="H59">
        <v>0</v>
      </c>
      <c r="I59">
        <v>1</v>
      </c>
      <c r="J59">
        <v>1</v>
      </c>
      <c r="K59">
        <v>0.76365088485102073</v>
      </c>
      <c r="L59">
        <v>0.76365088485102073</v>
      </c>
      <c r="M59">
        <v>0.23634911514897927</v>
      </c>
      <c r="N59">
        <v>-0.26964455125356546</v>
      </c>
      <c r="O59">
        <v>100</v>
      </c>
      <c r="P59">
        <v>0.30949890825450715</v>
      </c>
      <c r="AL59">
        <v>0.56852671872932148</v>
      </c>
      <c r="AM59">
        <v>1</v>
      </c>
      <c r="AN59">
        <v>0</v>
      </c>
      <c r="AO59">
        <v>35</v>
      </c>
      <c r="AP59">
        <v>20</v>
      </c>
      <c r="AQ59">
        <v>0.35185185185185186</v>
      </c>
      <c r="AR59">
        <v>0.79166666666666663</v>
      </c>
      <c r="AS59">
        <v>0</v>
      </c>
    </row>
    <row r="60" spans="1:45" x14ac:dyDescent="0.45">
      <c r="A60">
        <v>55</v>
      </c>
      <c r="B60">
        <v>0.73899999999999999</v>
      </c>
      <c r="C60">
        <v>3</v>
      </c>
      <c r="D60">
        <v>43</v>
      </c>
      <c r="E60">
        <v>11</v>
      </c>
      <c r="F60">
        <v>0</v>
      </c>
      <c r="G60">
        <v>1</v>
      </c>
      <c r="H60">
        <v>0</v>
      </c>
      <c r="I60">
        <v>1</v>
      </c>
      <c r="J60">
        <v>1</v>
      </c>
      <c r="K60">
        <v>0.70593396228766903</v>
      </c>
      <c r="L60">
        <v>0.70593396228766903</v>
      </c>
      <c r="M60">
        <v>0.29406603771233097</v>
      </c>
      <c r="N60">
        <v>-0.34823358369999402</v>
      </c>
      <c r="O60">
        <v>100</v>
      </c>
      <c r="P60">
        <v>0.4165630971477452</v>
      </c>
      <c r="AL60">
        <v>0.57021021372479241</v>
      </c>
      <c r="AM60">
        <v>0</v>
      </c>
      <c r="AN60">
        <v>1</v>
      </c>
      <c r="AO60">
        <v>35</v>
      </c>
      <c r="AP60">
        <v>21</v>
      </c>
      <c r="AQ60">
        <v>0.35185185185185186</v>
      </c>
      <c r="AR60">
        <v>0.78125</v>
      </c>
      <c r="AS60">
        <v>0</v>
      </c>
    </row>
    <row r="61" spans="1:45" x14ac:dyDescent="0.45">
      <c r="A61">
        <v>55</v>
      </c>
      <c r="B61">
        <v>1.1679999999999999</v>
      </c>
      <c r="C61">
        <v>3</v>
      </c>
      <c r="D61">
        <v>52</v>
      </c>
      <c r="E61">
        <v>10</v>
      </c>
      <c r="F61">
        <v>0</v>
      </c>
      <c r="G61">
        <v>1</v>
      </c>
      <c r="H61">
        <v>0</v>
      </c>
      <c r="I61">
        <v>1</v>
      </c>
      <c r="J61">
        <v>1</v>
      </c>
      <c r="K61">
        <v>0.5418235940983247</v>
      </c>
      <c r="L61">
        <v>0.5418235940983247</v>
      </c>
      <c r="M61">
        <v>0.4581764059016753</v>
      </c>
      <c r="N61">
        <v>-0.61281480266335675</v>
      </c>
      <c r="O61">
        <v>100</v>
      </c>
      <c r="P61">
        <v>0.84561914780427605</v>
      </c>
      <c r="AL61">
        <v>0.57169123427292368</v>
      </c>
      <c r="AM61">
        <v>0</v>
      </c>
      <c r="AN61">
        <v>1</v>
      </c>
      <c r="AO61">
        <v>35</v>
      </c>
      <c r="AP61">
        <v>22</v>
      </c>
      <c r="AQ61">
        <v>0.35185185185185186</v>
      </c>
      <c r="AR61">
        <v>0.77083333333333337</v>
      </c>
      <c r="AS61">
        <v>0</v>
      </c>
    </row>
    <row r="62" spans="1:45" x14ac:dyDescent="0.45">
      <c r="A62">
        <v>55</v>
      </c>
      <c r="B62">
        <v>1.3839999999999999</v>
      </c>
      <c r="C62">
        <v>2</v>
      </c>
      <c r="D62">
        <v>27</v>
      </c>
      <c r="E62">
        <v>10</v>
      </c>
      <c r="F62">
        <v>1</v>
      </c>
      <c r="G62">
        <v>1</v>
      </c>
      <c r="H62">
        <v>0</v>
      </c>
      <c r="I62">
        <v>1</v>
      </c>
      <c r="J62">
        <v>1</v>
      </c>
      <c r="K62">
        <v>0.69684243068734153</v>
      </c>
      <c r="L62">
        <v>0.69684243068734153</v>
      </c>
      <c r="M62">
        <v>0.30315756931265847</v>
      </c>
      <c r="N62">
        <v>-0.36119596165923651</v>
      </c>
      <c r="O62">
        <v>100</v>
      </c>
      <c r="P62">
        <v>0.43504464705691676</v>
      </c>
      <c r="AL62">
        <v>0.57810364401084313</v>
      </c>
      <c r="AM62">
        <v>0</v>
      </c>
      <c r="AN62">
        <v>1</v>
      </c>
      <c r="AO62">
        <v>35</v>
      </c>
      <c r="AP62">
        <v>23</v>
      </c>
      <c r="AQ62">
        <v>0.35185185185185186</v>
      </c>
      <c r="AR62">
        <v>0.76041666666666663</v>
      </c>
      <c r="AS62">
        <v>0</v>
      </c>
    </row>
    <row r="63" spans="1:45" x14ac:dyDescent="0.45">
      <c r="A63">
        <v>56</v>
      </c>
      <c r="B63">
        <v>3.9E-2</v>
      </c>
      <c r="C63">
        <v>1</v>
      </c>
      <c r="D63">
        <v>43</v>
      </c>
      <c r="E63">
        <v>6</v>
      </c>
      <c r="F63">
        <v>0</v>
      </c>
      <c r="G63">
        <v>0</v>
      </c>
      <c r="H63">
        <v>1</v>
      </c>
      <c r="I63">
        <v>1</v>
      </c>
      <c r="J63">
        <v>0</v>
      </c>
      <c r="K63">
        <v>0.30973155849716194</v>
      </c>
      <c r="L63">
        <v>0.30973155849716194</v>
      </c>
      <c r="M63">
        <v>0.69026844150283806</v>
      </c>
      <c r="N63">
        <v>-0.37067471139318381</v>
      </c>
      <c r="O63">
        <v>100</v>
      </c>
      <c r="P63">
        <v>0.448711747306339</v>
      </c>
      <c r="AL63">
        <v>0.58677734928468195</v>
      </c>
      <c r="AM63">
        <v>0</v>
      </c>
      <c r="AN63">
        <v>1</v>
      </c>
      <c r="AO63">
        <v>35</v>
      </c>
      <c r="AP63">
        <v>24</v>
      </c>
      <c r="AQ63">
        <v>0.35185185185185186</v>
      </c>
      <c r="AR63">
        <v>0.75</v>
      </c>
      <c r="AS63">
        <v>0</v>
      </c>
    </row>
    <row r="64" spans="1:45" x14ac:dyDescent="0.45">
      <c r="A64">
        <v>56</v>
      </c>
      <c r="B64">
        <v>0.123</v>
      </c>
      <c r="C64">
        <v>3</v>
      </c>
      <c r="D64">
        <v>45</v>
      </c>
      <c r="E64">
        <v>6</v>
      </c>
      <c r="F64">
        <v>0</v>
      </c>
      <c r="G64">
        <v>0</v>
      </c>
      <c r="H64">
        <v>1</v>
      </c>
      <c r="I64">
        <v>1</v>
      </c>
      <c r="J64">
        <v>0</v>
      </c>
      <c r="K64">
        <v>0.44085879082175661</v>
      </c>
      <c r="L64">
        <v>0.44085879082175661</v>
      </c>
      <c r="M64">
        <v>0.55914120917824339</v>
      </c>
      <c r="N64">
        <v>-0.58135322739090656</v>
      </c>
      <c r="O64">
        <v>100</v>
      </c>
      <c r="P64">
        <v>0.78845698293222988</v>
      </c>
      <c r="AL64">
        <v>0.59306088344000985</v>
      </c>
      <c r="AM64">
        <v>0</v>
      </c>
      <c r="AN64">
        <v>1</v>
      </c>
      <c r="AO64">
        <v>35</v>
      </c>
      <c r="AP64">
        <v>25</v>
      </c>
      <c r="AQ64">
        <v>0.35185185185185186</v>
      </c>
      <c r="AR64">
        <v>0.73958333333333326</v>
      </c>
      <c r="AS64">
        <v>1.3695987654320965E-2</v>
      </c>
    </row>
    <row r="65" spans="1:45" x14ac:dyDescent="0.45">
      <c r="A65">
        <v>56</v>
      </c>
      <c r="B65">
        <v>0.29199999999999998</v>
      </c>
      <c r="C65">
        <v>3</v>
      </c>
      <c r="D65">
        <v>34</v>
      </c>
      <c r="E65">
        <v>9</v>
      </c>
      <c r="F65">
        <v>0</v>
      </c>
      <c r="G65">
        <v>1</v>
      </c>
      <c r="H65">
        <v>0</v>
      </c>
      <c r="I65">
        <v>1</v>
      </c>
      <c r="J65">
        <v>1</v>
      </c>
      <c r="K65">
        <v>0.78044462533418235</v>
      </c>
      <c r="L65">
        <v>0.78044462533418235</v>
      </c>
      <c r="M65">
        <v>0.21955537466581765</v>
      </c>
      <c r="N65">
        <v>-0.24789148922557747</v>
      </c>
      <c r="O65">
        <v>100</v>
      </c>
      <c r="P65">
        <v>0.28132088752844597</v>
      </c>
      <c r="AL65">
        <v>0.60997115054148687</v>
      </c>
      <c r="AM65">
        <v>1</v>
      </c>
      <c r="AN65">
        <v>0</v>
      </c>
      <c r="AO65">
        <v>36</v>
      </c>
      <c r="AP65">
        <v>25</v>
      </c>
      <c r="AQ65">
        <v>0.33333333333333337</v>
      </c>
      <c r="AR65">
        <v>0.73958333333333326</v>
      </c>
      <c r="AS65">
        <v>0</v>
      </c>
    </row>
    <row r="66" spans="1:45" x14ac:dyDescent="0.45">
      <c r="A66">
        <v>56</v>
      </c>
      <c r="B66">
        <v>0.496</v>
      </c>
      <c r="C66">
        <v>3</v>
      </c>
      <c r="D66">
        <v>54</v>
      </c>
      <c r="E66">
        <v>8</v>
      </c>
      <c r="F66">
        <v>0</v>
      </c>
      <c r="G66">
        <v>0</v>
      </c>
      <c r="H66">
        <v>1</v>
      </c>
      <c r="I66">
        <v>1</v>
      </c>
      <c r="J66">
        <v>0</v>
      </c>
      <c r="K66">
        <v>0.34512431689117434</v>
      </c>
      <c r="L66">
        <v>0.34512431689117434</v>
      </c>
      <c r="M66">
        <v>0.6548756831088256</v>
      </c>
      <c r="N66">
        <v>-0.42330985814099231</v>
      </c>
      <c r="O66">
        <v>100</v>
      </c>
      <c r="P66">
        <v>0.52700737833599243</v>
      </c>
      <c r="AL66">
        <v>0.62113803244871624</v>
      </c>
      <c r="AM66">
        <v>0</v>
      </c>
      <c r="AN66">
        <v>1</v>
      </c>
      <c r="AO66">
        <v>36</v>
      </c>
      <c r="AP66">
        <v>26</v>
      </c>
      <c r="AQ66">
        <v>0.33333333333333337</v>
      </c>
      <c r="AR66">
        <v>0.72916666666666674</v>
      </c>
      <c r="AS66">
        <v>0</v>
      </c>
    </row>
    <row r="67" spans="1:45" x14ac:dyDescent="0.45">
      <c r="A67">
        <v>56</v>
      </c>
      <c r="B67">
        <v>0.91100000000000003</v>
      </c>
      <c r="C67">
        <v>2</v>
      </c>
      <c r="D67">
        <v>30</v>
      </c>
      <c r="E67">
        <v>13</v>
      </c>
      <c r="F67">
        <v>1</v>
      </c>
      <c r="G67">
        <v>1</v>
      </c>
      <c r="H67">
        <v>0</v>
      </c>
      <c r="I67">
        <v>1</v>
      </c>
      <c r="J67">
        <v>1</v>
      </c>
      <c r="K67">
        <v>0.65054991998888556</v>
      </c>
      <c r="L67">
        <v>0.65054991998888556</v>
      </c>
      <c r="M67">
        <v>0.34945008001111444</v>
      </c>
      <c r="N67">
        <v>-0.42993724302261349</v>
      </c>
      <c r="O67">
        <v>100</v>
      </c>
      <c r="P67">
        <v>0.53716105293977234</v>
      </c>
      <c r="AL67">
        <v>0.62245613105020514</v>
      </c>
      <c r="AM67">
        <v>0</v>
      </c>
      <c r="AN67">
        <v>1</v>
      </c>
      <c r="AO67">
        <v>36</v>
      </c>
      <c r="AP67">
        <v>27</v>
      </c>
      <c r="AQ67">
        <v>0.33333333333333337</v>
      </c>
      <c r="AR67">
        <v>0.71875</v>
      </c>
      <c r="AS67">
        <v>1.3310185185185244E-2</v>
      </c>
    </row>
    <row r="68" spans="1:45" x14ac:dyDescent="0.45">
      <c r="A68">
        <v>56</v>
      </c>
      <c r="B68">
        <v>1.1419999999999999</v>
      </c>
      <c r="C68">
        <v>2</v>
      </c>
      <c r="D68">
        <v>35</v>
      </c>
      <c r="E68">
        <v>8</v>
      </c>
      <c r="F68">
        <v>0</v>
      </c>
      <c r="G68">
        <v>1</v>
      </c>
      <c r="H68">
        <v>0</v>
      </c>
      <c r="I68">
        <v>1</v>
      </c>
      <c r="J68">
        <v>1</v>
      </c>
      <c r="K68">
        <v>0.77641218087721664</v>
      </c>
      <c r="L68">
        <v>0.77641218087721664</v>
      </c>
      <c r="M68">
        <v>0.22358781912278336</v>
      </c>
      <c r="N68">
        <v>-0.25307173889070117</v>
      </c>
      <c r="O68">
        <v>100</v>
      </c>
      <c r="P68">
        <v>0.28797567146636766</v>
      </c>
      <c r="AL68">
        <v>0.62349795676616171</v>
      </c>
      <c r="AM68">
        <v>1</v>
      </c>
      <c r="AN68">
        <v>0</v>
      </c>
      <c r="AO68">
        <v>37</v>
      </c>
      <c r="AP68">
        <v>27</v>
      </c>
      <c r="AQ68">
        <v>0.31481481481481477</v>
      </c>
      <c r="AR68">
        <v>0.71875</v>
      </c>
      <c r="AS68">
        <v>0</v>
      </c>
    </row>
    <row r="69" spans="1:45" x14ac:dyDescent="0.45">
      <c r="A69">
        <v>56</v>
      </c>
      <c r="B69">
        <v>1.4039999999999999</v>
      </c>
      <c r="C69">
        <v>1</v>
      </c>
      <c r="D69">
        <v>34</v>
      </c>
      <c r="E69">
        <v>8</v>
      </c>
      <c r="F69">
        <v>0</v>
      </c>
      <c r="G69">
        <v>1</v>
      </c>
      <c r="H69">
        <v>0</v>
      </c>
      <c r="I69">
        <v>1</v>
      </c>
      <c r="J69">
        <v>1</v>
      </c>
      <c r="K69">
        <v>0.76049501094008221</v>
      </c>
      <c r="L69">
        <v>0.76049501094008221</v>
      </c>
      <c r="M69">
        <v>0.23950498905991779</v>
      </c>
      <c r="N69">
        <v>-0.27378572754088626</v>
      </c>
      <c r="O69">
        <v>100</v>
      </c>
      <c r="P69">
        <v>0.31493301811915225</v>
      </c>
      <c r="AL69">
        <v>0.63409613015589428</v>
      </c>
      <c r="AM69">
        <v>0</v>
      </c>
      <c r="AN69">
        <v>1</v>
      </c>
      <c r="AO69">
        <v>37</v>
      </c>
      <c r="AP69">
        <v>28</v>
      </c>
      <c r="AQ69">
        <v>0.31481481481481477</v>
      </c>
      <c r="AR69">
        <v>0.70833333333333326</v>
      </c>
      <c r="AS69">
        <v>0</v>
      </c>
    </row>
    <row r="70" spans="1:45" x14ac:dyDescent="0.45">
      <c r="A70">
        <v>56</v>
      </c>
      <c r="B70">
        <v>1.56</v>
      </c>
      <c r="C70">
        <v>5</v>
      </c>
      <c r="D70">
        <v>46</v>
      </c>
      <c r="E70">
        <v>1</v>
      </c>
      <c r="F70">
        <v>0</v>
      </c>
      <c r="G70">
        <v>1</v>
      </c>
      <c r="H70">
        <v>0</v>
      </c>
      <c r="I70">
        <v>1</v>
      </c>
      <c r="J70">
        <v>1</v>
      </c>
      <c r="K70">
        <v>0.67055891435485226</v>
      </c>
      <c r="L70">
        <v>0.67055891435485226</v>
      </c>
      <c r="M70">
        <v>0.32944108564514774</v>
      </c>
      <c r="N70">
        <v>-0.3996437138193738</v>
      </c>
      <c r="O70">
        <v>100</v>
      </c>
      <c r="P70">
        <v>0.49129327579233584</v>
      </c>
      <c r="AL70">
        <v>0.6356896306707478</v>
      </c>
      <c r="AM70">
        <v>0</v>
      </c>
      <c r="AN70">
        <v>1</v>
      </c>
      <c r="AO70">
        <v>37</v>
      </c>
      <c r="AP70">
        <v>29</v>
      </c>
      <c r="AQ70">
        <v>0.31481481481481477</v>
      </c>
      <c r="AR70">
        <v>0.69791666666666674</v>
      </c>
      <c r="AS70">
        <v>0</v>
      </c>
    </row>
    <row r="71" spans="1:45" x14ac:dyDescent="0.45">
      <c r="A71">
        <v>56</v>
      </c>
      <c r="B71">
        <v>1.9990000000000001</v>
      </c>
      <c r="C71">
        <v>0</v>
      </c>
      <c r="D71">
        <v>49</v>
      </c>
      <c r="E71">
        <v>7</v>
      </c>
      <c r="F71">
        <v>0</v>
      </c>
      <c r="G71">
        <v>0</v>
      </c>
      <c r="H71">
        <v>1</v>
      </c>
      <c r="I71">
        <v>1</v>
      </c>
      <c r="J71">
        <v>0</v>
      </c>
      <c r="K71">
        <v>0.40699791765527027</v>
      </c>
      <c r="L71">
        <v>0.40699791765527027</v>
      </c>
      <c r="M71">
        <v>0.59300208234472973</v>
      </c>
      <c r="N71">
        <v>-0.52255736844803113</v>
      </c>
      <c r="O71">
        <v>100</v>
      </c>
      <c r="P71">
        <v>0.68633471917333044</v>
      </c>
      <c r="AL71">
        <v>0.64356100096973912</v>
      </c>
      <c r="AM71">
        <v>0</v>
      </c>
      <c r="AN71">
        <v>1</v>
      </c>
      <c r="AO71">
        <v>37</v>
      </c>
      <c r="AP71">
        <v>30</v>
      </c>
      <c r="AQ71">
        <v>0.31481481481481477</v>
      </c>
      <c r="AR71">
        <v>0.6875</v>
      </c>
      <c r="AS71">
        <v>0</v>
      </c>
    </row>
    <row r="72" spans="1:45" x14ac:dyDescent="0.45">
      <c r="A72">
        <v>56</v>
      </c>
      <c r="B72">
        <v>2.536</v>
      </c>
      <c r="C72">
        <v>1</v>
      </c>
      <c r="D72">
        <v>36</v>
      </c>
      <c r="E72">
        <v>8</v>
      </c>
      <c r="F72">
        <v>0</v>
      </c>
      <c r="G72">
        <v>1</v>
      </c>
      <c r="H72">
        <v>0</v>
      </c>
      <c r="I72">
        <v>1</v>
      </c>
      <c r="J72">
        <v>1</v>
      </c>
      <c r="K72">
        <v>0.84280719531963144</v>
      </c>
      <c r="L72">
        <v>0.84280719531963144</v>
      </c>
      <c r="M72">
        <v>0.15719280468036856</v>
      </c>
      <c r="N72">
        <v>-0.17101705968983807</v>
      </c>
      <c r="O72">
        <v>100</v>
      </c>
      <c r="P72">
        <v>0.18651099035854077</v>
      </c>
      <c r="AL72">
        <v>0.65054991998888556</v>
      </c>
      <c r="AM72">
        <v>0</v>
      </c>
      <c r="AN72">
        <v>1</v>
      </c>
      <c r="AO72">
        <v>37</v>
      </c>
      <c r="AP72">
        <v>31</v>
      </c>
      <c r="AQ72">
        <v>0.31481481481481477</v>
      </c>
      <c r="AR72">
        <v>0.67708333333333326</v>
      </c>
      <c r="AS72">
        <v>0</v>
      </c>
    </row>
    <row r="73" spans="1:45" x14ac:dyDescent="0.45">
      <c r="A73">
        <v>57</v>
      </c>
      <c r="B73">
        <v>1.476</v>
      </c>
      <c r="C73">
        <v>1</v>
      </c>
      <c r="D73">
        <v>28</v>
      </c>
      <c r="E73">
        <v>8</v>
      </c>
      <c r="F73">
        <v>1</v>
      </c>
      <c r="G73">
        <v>1</v>
      </c>
      <c r="H73">
        <v>0</v>
      </c>
      <c r="I73">
        <v>1</v>
      </c>
      <c r="J73">
        <v>1</v>
      </c>
      <c r="K73">
        <v>0.57169123427292368</v>
      </c>
      <c r="L73">
        <v>0.57169123427292368</v>
      </c>
      <c r="M73">
        <v>0.42830876572707632</v>
      </c>
      <c r="N73">
        <v>-0.5591562335690915</v>
      </c>
      <c r="O73">
        <v>100</v>
      </c>
      <c r="P73">
        <v>0.74919596462205507</v>
      </c>
      <c r="AL73">
        <v>0.65910482075611898</v>
      </c>
      <c r="AM73">
        <v>0</v>
      </c>
      <c r="AN73">
        <v>1</v>
      </c>
      <c r="AO73">
        <v>37</v>
      </c>
      <c r="AP73">
        <v>32</v>
      </c>
      <c r="AQ73">
        <v>0.31481481481481477</v>
      </c>
      <c r="AR73">
        <v>0.66666666666666674</v>
      </c>
      <c r="AS73">
        <v>0</v>
      </c>
    </row>
    <row r="74" spans="1:45" x14ac:dyDescent="0.45">
      <c r="A74">
        <v>58</v>
      </c>
      <c r="B74">
        <v>0.16700000000000001</v>
      </c>
      <c r="C74">
        <v>1</v>
      </c>
      <c r="D74">
        <v>39</v>
      </c>
      <c r="E74">
        <v>10</v>
      </c>
      <c r="F74">
        <v>0</v>
      </c>
      <c r="G74">
        <v>0</v>
      </c>
      <c r="H74">
        <v>1</v>
      </c>
      <c r="I74">
        <v>1</v>
      </c>
      <c r="J74">
        <v>0</v>
      </c>
      <c r="K74">
        <v>0.54776339880884117</v>
      </c>
      <c r="L74">
        <v>0.54776339880884117</v>
      </c>
      <c r="M74">
        <v>0.45223660119115883</v>
      </c>
      <c r="N74">
        <v>-0.79354978214139993</v>
      </c>
      <c r="O74">
        <v>0</v>
      </c>
      <c r="P74">
        <v>1.2112319024291081</v>
      </c>
      <c r="AL74">
        <v>0.66110968266003178</v>
      </c>
      <c r="AM74">
        <v>0</v>
      </c>
      <c r="AN74">
        <v>1</v>
      </c>
      <c r="AO74">
        <v>37</v>
      </c>
      <c r="AP74">
        <v>33</v>
      </c>
      <c r="AQ74">
        <v>0.31481481481481477</v>
      </c>
      <c r="AR74">
        <v>0.65625</v>
      </c>
      <c r="AS74">
        <v>0</v>
      </c>
    </row>
    <row r="75" spans="1:45" x14ac:dyDescent="0.45">
      <c r="A75">
        <v>58</v>
      </c>
      <c r="B75">
        <v>0.40300000000000002</v>
      </c>
      <c r="C75">
        <v>2</v>
      </c>
      <c r="D75">
        <v>35</v>
      </c>
      <c r="E75">
        <v>16</v>
      </c>
      <c r="F75">
        <v>1</v>
      </c>
      <c r="G75">
        <v>0</v>
      </c>
      <c r="H75">
        <v>1</v>
      </c>
      <c r="I75">
        <v>1</v>
      </c>
      <c r="J75">
        <v>0</v>
      </c>
      <c r="K75">
        <v>0.55787192657093765</v>
      </c>
      <c r="L75">
        <v>0.55787192657093765</v>
      </c>
      <c r="M75">
        <v>0.44212807342906235</v>
      </c>
      <c r="N75">
        <v>-0.81615567998715688</v>
      </c>
      <c r="O75">
        <v>0</v>
      </c>
      <c r="P75">
        <v>1.2617880657163154</v>
      </c>
      <c r="AL75">
        <v>0.66454812800689589</v>
      </c>
      <c r="AM75">
        <v>0</v>
      </c>
      <c r="AN75">
        <v>1</v>
      </c>
      <c r="AO75">
        <v>37</v>
      </c>
      <c r="AP75">
        <v>34</v>
      </c>
      <c r="AQ75">
        <v>0.31481481481481477</v>
      </c>
      <c r="AR75">
        <v>0.64583333333333326</v>
      </c>
      <c r="AS75">
        <v>1.1959876543209857E-2</v>
      </c>
    </row>
    <row r="76" spans="1:45" x14ac:dyDescent="0.45">
      <c r="A76">
        <v>58</v>
      </c>
      <c r="B76">
        <v>0.44700000000000001</v>
      </c>
      <c r="C76">
        <v>4</v>
      </c>
      <c r="D76">
        <v>43</v>
      </c>
      <c r="E76">
        <v>10</v>
      </c>
      <c r="F76">
        <v>0</v>
      </c>
      <c r="G76">
        <v>1</v>
      </c>
      <c r="H76">
        <v>0</v>
      </c>
      <c r="I76">
        <v>1</v>
      </c>
      <c r="J76">
        <v>1</v>
      </c>
      <c r="K76">
        <v>0.73854385472635842</v>
      </c>
      <c r="L76">
        <v>0.73854385472635842</v>
      </c>
      <c r="M76">
        <v>0.26145614527364158</v>
      </c>
      <c r="N76">
        <v>-0.30307479525811482</v>
      </c>
      <c r="O76">
        <v>100</v>
      </c>
      <c r="P76">
        <v>0.35401573461133867</v>
      </c>
      <c r="AL76">
        <v>0.668192707307528</v>
      </c>
      <c r="AM76">
        <v>1</v>
      </c>
      <c r="AN76">
        <v>0</v>
      </c>
      <c r="AO76">
        <v>38</v>
      </c>
      <c r="AP76">
        <v>34</v>
      </c>
      <c r="AQ76">
        <v>0.29629629629629628</v>
      </c>
      <c r="AR76">
        <v>0.64583333333333326</v>
      </c>
      <c r="AS76">
        <v>0</v>
      </c>
    </row>
    <row r="77" spans="1:45" x14ac:dyDescent="0.45">
      <c r="A77">
        <v>58</v>
      </c>
      <c r="B77">
        <v>0.496</v>
      </c>
      <c r="C77">
        <v>2</v>
      </c>
      <c r="D77">
        <v>42</v>
      </c>
      <c r="E77">
        <v>5</v>
      </c>
      <c r="F77">
        <v>0</v>
      </c>
      <c r="G77">
        <v>0</v>
      </c>
      <c r="H77">
        <v>1</v>
      </c>
      <c r="I77">
        <v>1</v>
      </c>
      <c r="J77">
        <v>0</v>
      </c>
      <c r="K77">
        <v>0.4737706737547106</v>
      </c>
      <c r="L77">
        <v>0.4737706737547106</v>
      </c>
      <c r="M77">
        <v>0.5262293262452894</v>
      </c>
      <c r="N77">
        <v>-0.6420181798018042</v>
      </c>
      <c r="O77">
        <v>100</v>
      </c>
      <c r="P77">
        <v>0.90031218354005904</v>
      </c>
      <c r="AL77">
        <v>0.67055891435485226</v>
      </c>
      <c r="AM77">
        <v>0</v>
      </c>
      <c r="AN77">
        <v>1</v>
      </c>
      <c r="AO77">
        <v>38</v>
      </c>
      <c r="AP77">
        <v>35</v>
      </c>
      <c r="AQ77">
        <v>0.29629629629629628</v>
      </c>
      <c r="AR77">
        <v>0.63541666666666674</v>
      </c>
      <c r="AS77">
        <v>1.1766975308641958E-2</v>
      </c>
    </row>
    <row r="78" spans="1:45" x14ac:dyDescent="0.45">
      <c r="A78">
        <v>58</v>
      </c>
      <c r="B78">
        <v>0.86399999999999999</v>
      </c>
      <c r="C78">
        <v>4</v>
      </c>
      <c r="D78">
        <v>61</v>
      </c>
      <c r="E78">
        <v>8</v>
      </c>
      <c r="F78">
        <v>0</v>
      </c>
      <c r="G78">
        <v>1</v>
      </c>
      <c r="H78">
        <v>0</v>
      </c>
      <c r="I78">
        <v>1</v>
      </c>
      <c r="J78">
        <v>1</v>
      </c>
      <c r="K78">
        <v>0.34148049412848686</v>
      </c>
      <c r="L78">
        <v>0.34148049412848686</v>
      </c>
      <c r="M78">
        <v>0.6585195058715132</v>
      </c>
      <c r="N78">
        <v>-1.0744647198207935</v>
      </c>
      <c r="O78">
        <v>0</v>
      </c>
      <c r="P78">
        <v>1.9284249530918625</v>
      </c>
      <c r="AL78">
        <v>0.67477547185658282</v>
      </c>
      <c r="AM78">
        <v>1</v>
      </c>
      <c r="AN78">
        <v>0</v>
      </c>
      <c r="AO78">
        <v>39</v>
      </c>
      <c r="AP78">
        <v>35</v>
      </c>
      <c r="AQ78">
        <v>0.27777777777777779</v>
      </c>
      <c r="AR78">
        <v>0.63541666666666674</v>
      </c>
      <c r="AS78">
        <v>1.1766975308641958E-2</v>
      </c>
    </row>
    <row r="79" spans="1:45" x14ac:dyDescent="0.45">
      <c r="A79">
        <v>58</v>
      </c>
      <c r="B79">
        <v>1.3360000000000001</v>
      </c>
      <c r="C79">
        <v>2</v>
      </c>
      <c r="D79">
        <v>38</v>
      </c>
      <c r="E79">
        <v>9</v>
      </c>
      <c r="F79">
        <v>1</v>
      </c>
      <c r="G79">
        <v>0</v>
      </c>
      <c r="H79">
        <v>1</v>
      </c>
      <c r="I79">
        <v>1</v>
      </c>
      <c r="J79">
        <v>0</v>
      </c>
      <c r="K79">
        <v>0.43524517920834271</v>
      </c>
      <c r="L79">
        <v>0.43524517920834271</v>
      </c>
      <c r="M79">
        <v>0.56475482079165729</v>
      </c>
      <c r="N79">
        <v>-0.57136358751878424</v>
      </c>
      <c r="O79">
        <v>100</v>
      </c>
      <c r="P79">
        <v>0.77067988299458579</v>
      </c>
      <c r="AL79">
        <v>0.67588017197817873</v>
      </c>
      <c r="AM79">
        <v>1</v>
      </c>
      <c r="AN79">
        <v>0</v>
      </c>
      <c r="AO79">
        <v>40</v>
      </c>
      <c r="AP79">
        <v>35</v>
      </c>
      <c r="AQ79">
        <v>0.2592592592592593</v>
      </c>
      <c r="AR79">
        <v>0.63541666666666674</v>
      </c>
      <c r="AS79">
        <v>0</v>
      </c>
    </row>
    <row r="80" spans="1:45" x14ac:dyDescent="0.45">
      <c r="A80">
        <v>58</v>
      </c>
      <c r="B80">
        <v>1.623</v>
      </c>
      <c r="C80">
        <v>1</v>
      </c>
      <c r="D80">
        <v>45</v>
      </c>
      <c r="E80">
        <v>10</v>
      </c>
      <c r="F80">
        <v>1</v>
      </c>
      <c r="G80">
        <v>0</v>
      </c>
      <c r="H80">
        <v>1</v>
      </c>
      <c r="I80">
        <v>1</v>
      </c>
      <c r="J80">
        <v>0</v>
      </c>
      <c r="K80">
        <v>0.27084232591763457</v>
      </c>
      <c r="L80">
        <v>0.27084232591763457</v>
      </c>
      <c r="M80">
        <v>0.72915767408236543</v>
      </c>
      <c r="N80">
        <v>-0.31586528218156718</v>
      </c>
      <c r="O80">
        <v>100</v>
      </c>
      <c r="P80">
        <v>0.37144548503653313</v>
      </c>
      <c r="AL80">
        <v>0.67701230501392462</v>
      </c>
      <c r="AM80">
        <v>0</v>
      </c>
      <c r="AN80">
        <v>1</v>
      </c>
      <c r="AO80">
        <v>40</v>
      </c>
      <c r="AP80">
        <v>36</v>
      </c>
      <c r="AQ80">
        <v>0.2592592592592593</v>
      </c>
      <c r="AR80">
        <v>0.625</v>
      </c>
      <c r="AS80">
        <v>1.1574074074074125E-2</v>
      </c>
    </row>
    <row r="81" spans="1:45" x14ac:dyDescent="0.45">
      <c r="A81">
        <v>59</v>
      </c>
      <c r="B81">
        <v>0.7</v>
      </c>
      <c r="C81">
        <v>2</v>
      </c>
      <c r="D81">
        <v>41</v>
      </c>
      <c r="E81">
        <v>4</v>
      </c>
      <c r="F81">
        <v>0</v>
      </c>
      <c r="G81">
        <v>1</v>
      </c>
      <c r="H81">
        <v>0</v>
      </c>
      <c r="I81">
        <v>1</v>
      </c>
      <c r="J81">
        <v>1</v>
      </c>
      <c r="K81">
        <v>0.5108134349769613</v>
      </c>
      <c r="L81">
        <v>0.5108134349769613</v>
      </c>
      <c r="M81">
        <v>0.4891865650230387</v>
      </c>
      <c r="N81">
        <v>-0.67175085333533835</v>
      </c>
      <c r="O81">
        <v>100</v>
      </c>
      <c r="P81">
        <v>0.95766190066066281</v>
      </c>
      <c r="AL81">
        <v>0.68283306075752337</v>
      </c>
      <c r="AM81">
        <v>1</v>
      </c>
      <c r="AN81">
        <v>0</v>
      </c>
      <c r="AO81">
        <v>41</v>
      </c>
      <c r="AP81">
        <v>36</v>
      </c>
      <c r="AQ81">
        <v>0.2407407407407407</v>
      </c>
      <c r="AR81">
        <v>0.625</v>
      </c>
      <c r="AS81">
        <v>0</v>
      </c>
    </row>
    <row r="82" spans="1:45" x14ac:dyDescent="0.45">
      <c r="A82">
        <v>59</v>
      </c>
      <c r="B82">
        <v>1.159</v>
      </c>
      <c r="C82">
        <v>1</v>
      </c>
      <c r="D82">
        <v>43</v>
      </c>
      <c r="E82">
        <v>15</v>
      </c>
      <c r="F82">
        <v>0</v>
      </c>
      <c r="G82">
        <v>1</v>
      </c>
      <c r="H82">
        <v>0</v>
      </c>
      <c r="I82">
        <v>1</v>
      </c>
      <c r="J82">
        <v>1</v>
      </c>
      <c r="K82">
        <v>0.73859140643366794</v>
      </c>
      <c r="L82">
        <v>0.73859140643366794</v>
      </c>
      <c r="M82">
        <v>0.26140859356633206</v>
      </c>
      <c r="N82">
        <v>-0.30301041157088415</v>
      </c>
      <c r="O82">
        <v>100</v>
      </c>
      <c r="P82">
        <v>0.35392856089208896</v>
      </c>
      <c r="AL82">
        <v>0.68396779751481429</v>
      </c>
      <c r="AM82">
        <v>0</v>
      </c>
      <c r="AN82">
        <v>1</v>
      </c>
      <c r="AO82">
        <v>41</v>
      </c>
      <c r="AP82">
        <v>37</v>
      </c>
      <c r="AQ82">
        <v>0.2407407407407407</v>
      </c>
      <c r="AR82">
        <v>0.61458333333333326</v>
      </c>
      <c r="AS82">
        <v>0</v>
      </c>
    </row>
    <row r="83" spans="1:45" x14ac:dyDescent="0.45">
      <c r="A83">
        <v>60</v>
      </c>
      <c r="B83">
        <v>3.2000000000000001E-2</v>
      </c>
      <c r="C83">
        <v>5</v>
      </c>
      <c r="D83">
        <v>35</v>
      </c>
      <c r="E83">
        <v>8</v>
      </c>
      <c r="F83">
        <v>0</v>
      </c>
      <c r="G83">
        <v>1</v>
      </c>
      <c r="H83">
        <v>0</v>
      </c>
      <c r="I83">
        <v>1</v>
      </c>
      <c r="J83">
        <v>1</v>
      </c>
      <c r="K83">
        <v>0.85106530750677234</v>
      </c>
      <c r="L83">
        <v>0.85106530750677234</v>
      </c>
      <c r="M83">
        <v>0.14893469249322766</v>
      </c>
      <c r="N83">
        <v>-0.1612664112771722</v>
      </c>
      <c r="O83">
        <v>100</v>
      </c>
      <c r="P83">
        <v>0.17499795982700483</v>
      </c>
      <c r="AL83">
        <v>0.68579568419766257</v>
      </c>
      <c r="AM83">
        <v>0</v>
      </c>
      <c r="AN83">
        <v>1</v>
      </c>
      <c r="AO83">
        <v>41</v>
      </c>
      <c r="AP83">
        <v>38</v>
      </c>
      <c r="AQ83">
        <v>0.2407407407407407</v>
      </c>
      <c r="AR83">
        <v>0.60416666666666674</v>
      </c>
      <c r="AS83">
        <v>0</v>
      </c>
    </row>
    <row r="84" spans="1:45" x14ac:dyDescent="0.45">
      <c r="A84">
        <v>60</v>
      </c>
      <c r="B84">
        <v>0.71199999999999997</v>
      </c>
      <c r="C84">
        <v>3</v>
      </c>
      <c r="D84">
        <v>33</v>
      </c>
      <c r="E84">
        <v>12</v>
      </c>
      <c r="F84">
        <v>1</v>
      </c>
      <c r="G84">
        <v>1</v>
      </c>
      <c r="H84">
        <v>0</v>
      </c>
      <c r="I84">
        <v>1</v>
      </c>
      <c r="J84">
        <v>1</v>
      </c>
      <c r="K84">
        <v>0.64356100096973912</v>
      </c>
      <c r="L84">
        <v>0.64356100096973912</v>
      </c>
      <c r="M84">
        <v>0.35643899903026088</v>
      </c>
      <c r="N84">
        <v>-0.44073846083700463</v>
      </c>
      <c r="O84">
        <v>100</v>
      </c>
      <c r="P84">
        <v>0.55385425545234523</v>
      </c>
      <c r="AL84">
        <v>0.68927014402734832</v>
      </c>
      <c r="AM84">
        <v>0</v>
      </c>
      <c r="AN84">
        <v>1</v>
      </c>
      <c r="AO84">
        <v>41</v>
      </c>
      <c r="AP84">
        <v>39</v>
      </c>
      <c r="AQ84">
        <v>0.2407407407407407</v>
      </c>
      <c r="AR84">
        <v>0.59375</v>
      </c>
      <c r="AS84">
        <v>0</v>
      </c>
    </row>
    <row r="85" spans="1:45" x14ac:dyDescent="0.45">
      <c r="A85">
        <v>60</v>
      </c>
      <c r="B85">
        <v>0.81299999999999994</v>
      </c>
      <c r="C85">
        <v>3</v>
      </c>
      <c r="D85">
        <v>44</v>
      </c>
      <c r="E85">
        <v>8</v>
      </c>
      <c r="F85">
        <v>0</v>
      </c>
      <c r="G85">
        <v>1</v>
      </c>
      <c r="H85">
        <v>0</v>
      </c>
      <c r="I85">
        <v>1</v>
      </c>
      <c r="J85">
        <v>1</v>
      </c>
      <c r="K85">
        <v>0.66110968266003178</v>
      </c>
      <c r="L85">
        <v>0.66110968266003178</v>
      </c>
      <c r="M85">
        <v>0.33889031733996822</v>
      </c>
      <c r="N85">
        <v>-0.41383551846332012</v>
      </c>
      <c r="O85">
        <v>100</v>
      </c>
      <c r="P85">
        <v>0.51260831028281695</v>
      </c>
      <c r="AL85">
        <v>0.69511171602808375</v>
      </c>
      <c r="AM85">
        <v>0</v>
      </c>
      <c r="AN85">
        <v>1</v>
      </c>
      <c r="AO85">
        <v>41</v>
      </c>
      <c r="AP85">
        <v>40</v>
      </c>
      <c r="AQ85">
        <v>0.2407407407407407</v>
      </c>
      <c r="AR85">
        <v>0.58333333333333326</v>
      </c>
      <c r="AS85">
        <v>0</v>
      </c>
    </row>
    <row r="86" spans="1:45" x14ac:dyDescent="0.45">
      <c r="A86">
        <v>60</v>
      </c>
      <c r="B86">
        <v>0.93700000000000006</v>
      </c>
      <c r="C86">
        <v>3</v>
      </c>
      <c r="D86">
        <v>59</v>
      </c>
      <c r="E86">
        <v>15</v>
      </c>
      <c r="F86">
        <v>0</v>
      </c>
      <c r="G86">
        <v>1</v>
      </c>
      <c r="H86">
        <v>0</v>
      </c>
      <c r="I86">
        <v>1</v>
      </c>
      <c r="J86">
        <v>1</v>
      </c>
      <c r="K86">
        <v>0.52452650393110645</v>
      </c>
      <c r="L86">
        <v>0.52452650393110645</v>
      </c>
      <c r="M86">
        <v>0.47547349606889355</v>
      </c>
      <c r="N86">
        <v>-0.64525932061864832</v>
      </c>
      <c r="O86">
        <v>100</v>
      </c>
      <c r="P86">
        <v>0.90648135509915861</v>
      </c>
      <c r="AL86">
        <v>0.69684243068734153</v>
      </c>
      <c r="AM86">
        <v>0</v>
      </c>
      <c r="AN86">
        <v>1</v>
      </c>
      <c r="AO86">
        <v>41</v>
      </c>
      <c r="AP86">
        <v>41</v>
      </c>
      <c r="AQ86">
        <v>0.2407407407407407</v>
      </c>
      <c r="AR86">
        <v>0.57291666666666674</v>
      </c>
      <c r="AS86">
        <v>1.0609567901234553E-2</v>
      </c>
    </row>
    <row r="87" spans="1:45" x14ac:dyDescent="0.45">
      <c r="A87">
        <v>60</v>
      </c>
      <c r="B87">
        <v>1.0720000000000001</v>
      </c>
      <c r="C87">
        <v>2</v>
      </c>
      <c r="D87">
        <v>38</v>
      </c>
      <c r="E87">
        <v>13</v>
      </c>
      <c r="F87">
        <v>1</v>
      </c>
      <c r="G87">
        <v>1</v>
      </c>
      <c r="H87">
        <v>0</v>
      </c>
      <c r="I87">
        <v>1</v>
      </c>
      <c r="J87">
        <v>1</v>
      </c>
      <c r="K87">
        <v>0.52488212309036864</v>
      </c>
      <c r="L87">
        <v>0.52488212309036864</v>
      </c>
      <c r="M87">
        <v>0.47511787690963136</v>
      </c>
      <c r="N87">
        <v>-0.64458156904749109</v>
      </c>
      <c r="O87">
        <v>100</v>
      </c>
      <c r="P87">
        <v>0.90518967213488155</v>
      </c>
      <c r="AL87">
        <v>0.69767774046321962</v>
      </c>
      <c r="AM87">
        <v>1</v>
      </c>
      <c r="AN87">
        <v>0</v>
      </c>
      <c r="AO87">
        <v>42</v>
      </c>
      <c r="AP87">
        <v>41</v>
      </c>
      <c r="AQ87">
        <v>0.22222222222222221</v>
      </c>
      <c r="AR87">
        <v>0.57291666666666674</v>
      </c>
      <c r="AS87">
        <v>0</v>
      </c>
    </row>
    <row r="88" spans="1:45" x14ac:dyDescent="0.45">
      <c r="A88">
        <v>60</v>
      </c>
      <c r="B88">
        <v>1.8</v>
      </c>
      <c r="C88">
        <v>2</v>
      </c>
      <c r="D88">
        <v>39</v>
      </c>
      <c r="E88">
        <v>9</v>
      </c>
      <c r="F88">
        <v>0</v>
      </c>
      <c r="G88">
        <v>1</v>
      </c>
      <c r="H88">
        <v>0</v>
      </c>
      <c r="I88">
        <v>1</v>
      </c>
      <c r="J88">
        <v>1</v>
      </c>
      <c r="K88">
        <v>0.82287206841775073</v>
      </c>
      <c r="L88">
        <v>0.82287206841775073</v>
      </c>
      <c r="M88">
        <v>0.17712793158224927</v>
      </c>
      <c r="N88">
        <v>-0.19495453580989008</v>
      </c>
      <c r="O88">
        <v>100</v>
      </c>
      <c r="P88">
        <v>0.21525573461599867</v>
      </c>
      <c r="AL88">
        <v>0.70023229969081913</v>
      </c>
      <c r="AM88">
        <v>0</v>
      </c>
      <c r="AN88">
        <v>1</v>
      </c>
      <c r="AO88">
        <v>42</v>
      </c>
      <c r="AP88">
        <v>42</v>
      </c>
      <c r="AQ88">
        <v>0.22222222222222221</v>
      </c>
      <c r="AR88">
        <v>0.5625</v>
      </c>
      <c r="AS88">
        <v>0</v>
      </c>
    </row>
    <row r="89" spans="1:45" x14ac:dyDescent="0.45">
      <c r="A89">
        <v>61</v>
      </c>
      <c r="B89">
        <v>0.66200000000000003</v>
      </c>
      <c r="C89">
        <v>2</v>
      </c>
      <c r="D89">
        <v>52</v>
      </c>
      <c r="E89">
        <v>15</v>
      </c>
      <c r="F89">
        <v>0</v>
      </c>
      <c r="G89">
        <v>1</v>
      </c>
      <c r="H89">
        <v>0</v>
      </c>
      <c r="I89">
        <v>1</v>
      </c>
      <c r="J89">
        <v>1</v>
      </c>
      <c r="K89">
        <v>0.57021021372479241</v>
      </c>
      <c r="L89">
        <v>0.57021021372479241</v>
      </c>
      <c r="M89">
        <v>0.42978978627520759</v>
      </c>
      <c r="N89">
        <v>-0.56175019013366601</v>
      </c>
      <c r="O89">
        <v>100</v>
      </c>
      <c r="P89">
        <v>0.75373919289815161</v>
      </c>
      <c r="AL89">
        <v>0.70451201572894351</v>
      </c>
      <c r="AM89">
        <v>0</v>
      </c>
      <c r="AN89">
        <v>1</v>
      </c>
      <c r="AO89">
        <v>42</v>
      </c>
      <c r="AP89">
        <v>43</v>
      </c>
      <c r="AQ89">
        <v>0.22222222222222221</v>
      </c>
      <c r="AR89">
        <v>0.55208333333333326</v>
      </c>
      <c r="AS89">
        <v>0</v>
      </c>
    </row>
    <row r="90" spans="1:45" x14ac:dyDescent="0.45">
      <c r="A90">
        <v>61</v>
      </c>
      <c r="B90">
        <v>0.96</v>
      </c>
      <c r="C90">
        <v>2</v>
      </c>
      <c r="D90">
        <v>30</v>
      </c>
      <c r="E90">
        <v>10</v>
      </c>
      <c r="F90">
        <v>1</v>
      </c>
      <c r="G90">
        <v>1</v>
      </c>
      <c r="H90">
        <v>0</v>
      </c>
      <c r="I90">
        <v>1</v>
      </c>
      <c r="J90">
        <v>1</v>
      </c>
      <c r="K90">
        <v>0.62113803244871624</v>
      </c>
      <c r="L90">
        <v>0.62113803244871624</v>
      </c>
      <c r="M90">
        <v>0.37886196755128376</v>
      </c>
      <c r="N90">
        <v>-0.47620194727338605</v>
      </c>
      <c r="O90">
        <v>100</v>
      </c>
      <c r="P90">
        <v>0.60994810776228592</v>
      </c>
      <c r="AL90">
        <v>0.70542275434881929</v>
      </c>
      <c r="AM90">
        <v>0</v>
      </c>
      <c r="AN90">
        <v>1</v>
      </c>
      <c r="AO90">
        <v>42</v>
      </c>
      <c r="AP90">
        <v>44</v>
      </c>
      <c r="AQ90">
        <v>0.22222222222222221</v>
      </c>
      <c r="AR90">
        <v>0.54166666666666674</v>
      </c>
      <c r="AS90">
        <v>0</v>
      </c>
    </row>
    <row r="91" spans="1:45" x14ac:dyDescent="0.45">
      <c r="A91">
        <v>62</v>
      </c>
      <c r="B91">
        <v>0.42399999999999999</v>
      </c>
      <c r="C91">
        <v>2</v>
      </c>
      <c r="D91">
        <v>49</v>
      </c>
      <c r="E91">
        <v>12</v>
      </c>
      <c r="F91">
        <v>1</v>
      </c>
      <c r="G91">
        <v>0</v>
      </c>
      <c r="H91">
        <v>1</v>
      </c>
      <c r="I91">
        <v>1</v>
      </c>
      <c r="J91">
        <v>0</v>
      </c>
      <c r="K91">
        <v>0.19633671131925987</v>
      </c>
      <c r="L91">
        <v>0.19633671131925987</v>
      </c>
      <c r="M91">
        <v>0.80366328868074011</v>
      </c>
      <c r="N91">
        <v>-0.21857489269556982</v>
      </c>
      <c r="O91">
        <v>100</v>
      </c>
      <c r="P91">
        <v>0.24430220228369265</v>
      </c>
      <c r="AL91">
        <v>0.70593396228766903</v>
      </c>
      <c r="AM91">
        <v>0</v>
      </c>
      <c r="AN91">
        <v>1</v>
      </c>
      <c r="AO91">
        <v>42</v>
      </c>
      <c r="AP91">
        <v>45</v>
      </c>
      <c r="AQ91">
        <v>0.22222222222222221</v>
      </c>
      <c r="AR91">
        <v>0.53125</v>
      </c>
      <c r="AS91">
        <v>0</v>
      </c>
    </row>
    <row r="92" spans="1:45" x14ac:dyDescent="0.45">
      <c r="A92">
        <v>62</v>
      </c>
      <c r="B92">
        <v>0.58799999999999997</v>
      </c>
      <c r="C92">
        <v>4</v>
      </c>
      <c r="D92">
        <v>41</v>
      </c>
      <c r="E92">
        <v>10</v>
      </c>
      <c r="F92">
        <v>1</v>
      </c>
      <c r="G92">
        <v>1</v>
      </c>
      <c r="H92">
        <v>0</v>
      </c>
      <c r="I92">
        <v>1</v>
      </c>
      <c r="J92">
        <v>1</v>
      </c>
      <c r="K92">
        <v>0.4850238210355638</v>
      </c>
      <c r="L92">
        <v>0.4850238210355638</v>
      </c>
      <c r="M92">
        <v>0.51497617896443626</v>
      </c>
      <c r="N92">
        <v>-0.7235572737135374</v>
      </c>
      <c r="O92">
        <v>0</v>
      </c>
      <c r="P92">
        <v>1.0617544059277786</v>
      </c>
      <c r="AL92">
        <v>0.71453526480548546</v>
      </c>
      <c r="AM92">
        <v>0</v>
      </c>
      <c r="AN92">
        <v>1</v>
      </c>
      <c r="AO92">
        <v>42</v>
      </c>
      <c r="AP92">
        <v>46</v>
      </c>
      <c r="AQ92">
        <v>0.22222222222222221</v>
      </c>
      <c r="AR92">
        <v>0.52083333333333326</v>
      </c>
      <c r="AS92">
        <v>0</v>
      </c>
    </row>
    <row r="93" spans="1:45" x14ac:dyDescent="0.45">
      <c r="A93">
        <v>62</v>
      </c>
      <c r="B93">
        <v>0.73399999999999999</v>
      </c>
      <c r="C93">
        <v>3</v>
      </c>
      <c r="D93">
        <v>44</v>
      </c>
      <c r="E93">
        <v>5</v>
      </c>
      <c r="F93">
        <v>0</v>
      </c>
      <c r="G93">
        <v>1</v>
      </c>
      <c r="H93">
        <v>0</v>
      </c>
      <c r="I93">
        <v>1</v>
      </c>
      <c r="J93">
        <v>1</v>
      </c>
      <c r="K93">
        <v>0.58677734928468195</v>
      </c>
      <c r="L93">
        <v>0.58677734928468195</v>
      </c>
      <c r="M93">
        <v>0.41322265071531805</v>
      </c>
      <c r="N93">
        <v>-0.53310983385934418</v>
      </c>
      <c r="O93">
        <v>100</v>
      </c>
      <c r="P93">
        <v>0.70422392960304636</v>
      </c>
      <c r="AL93">
        <v>0.72454108826078478</v>
      </c>
      <c r="AM93">
        <v>0</v>
      </c>
      <c r="AN93">
        <v>1</v>
      </c>
      <c r="AO93">
        <v>42</v>
      </c>
      <c r="AP93">
        <v>47</v>
      </c>
      <c r="AQ93">
        <v>0.22222222222222221</v>
      </c>
      <c r="AR93">
        <v>0.51041666666666674</v>
      </c>
      <c r="AS93">
        <v>0</v>
      </c>
    </row>
    <row r="94" spans="1:45" x14ac:dyDescent="0.45">
      <c r="A94">
        <v>62</v>
      </c>
      <c r="B94">
        <v>0.879</v>
      </c>
      <c r="C94">
        <v>3</v>
      </c>
      <c r="D94">
        <v>31</v>
      </c>
      <c r="E94">
        <v>10</v>
      </c>
      <c r="F94">
        <v>1</v>
      </c>
      <c r="G94">
        <v>0</v>
      </c>
      <c r="H94">
        <v>1</v>
      </c>
      <c r="I94">
        <v>1</v>
      </c>
      <c r="J94">
        <v>0</v>
      </c>
      <c r="K94">
        <v>0.67588017197817873</v>
      </c>
      <c r="L94">
        <v>0.67588017197817873</v>
      </c>
      <c r="M94">
        <v>0.32411982802182127</v>
      </c>
      <c r="N94">
        <v>-1.1266419919900825</v>
      </c>
      <c r="O94">
        <v>0</v>
      </c>
      <c r="P94">
        <v>2.0852786949296891</v>
      </c>
      <c r="AL94">
        <v>0.72514019018960452</v>
      </c>
      <c r="AM94">
        <v>0</v>
      </c>
      <c r="AN94">
        <v>1</v>
      </c>
      <c r="AO94">
        <v>42</v>
      </c>
      <c r="AP94">
        <v>48</v>
      </c>
      <c r="AQ94">
        <v>0.22222222222222221</v>
      </c>
      <c r="AR94">
        <v>0.5</v>
      </c>
      <c r="AS94">
        <v>0</v>
      </c>
    </row>
    <row r="95" spans="1:45" x14ac:dyDescent="0.45">
      <c r="A95">
        <v>62</v>
      </c>
      <c r="B95">
        <v>1.1519999999999999</v>
      </c>
      <c r="C95">
        <v>2</v>
      </c>
      <c r="D95">
        <v>42</v>
      </c>
      <c r="E95">
        <v>8</v>
      </c>
      <c r="F95">
        <v>0</v>
      </c>
      <c r="G95">
        <v>1</v>
      </c>
      <c r="H95">
        <v>0</v>
      </c>
      <c r="I95">
        <v>1</v>
      </c>
      <c r="J95">
        <v>1</v>
      </c>
      <c r="K95">
        <v>0.68927014402734832</v>
      </c>
      <c r="L95">
        <v>0.68927014402734832</v>
      </c>
      <c r="M95">
        <v>0.31072985597265168</v>
      </c>
      <c r="N95">
        <v>-0.37212200349536656</v>
      </c>
      <c r="O95">
        <v>100</v>
      </c>
      <c r="P95">
        <v>0.45080997438403886</v>
      </c>
      <c r="AL95">
        <v>0.72722223762223692</v>
      </c>
      <c r="AM95">
        <v>0</v>
      </c>
      <c r="AN95">
        <v>1</v>
      </c>
      <c r="AO95">
        <v>42</v>
      </c>
      <c r="AP95">
        <v>49</v>
      </c>
      <c r="AQ95">
        <v>0.22222222222222221</v>
      </c>
      <c r="AR95">
        <v>0.48958333333333337</v>
      </c>
      <c r="AS95">
        <v>0</v>
      </c>
    </row>
    <row r="96" spans="1:45" x14ac:dyDescent="0.45">
      <c r="A96">
        <v>62</v>
      </c>
      <c r="B96">
        <v>2.0190000000000001</v>
      </c>
      <c r="C96">
        <v>0</v>
      </c>
      <c r="D96">
        <v>32</v>
      </c>
      <c r="E96">
        <v>15</v>
      </c>
      <c r="F96">
        <v>1</v>
      </c>
      <c r="G96">
        <v>1</v>
      </c>
      <c r="H96">
        <v>0</v>
      </c>
      <c r="I96">
        <v>1</v>
      </c>
      <c r="J96">
        <v>1</v>
      </c>
      <c r="K96">
        <v>0.70542275434881929</v>
      </c>
      <c r="L96">
        <v>0.70542275434881929</v>
      </c>
      <c r="M96">
        <v>0.29457724565118071</v>
      </c>
      <c r="N96">
        <v>-0.34895800433041302</v>
      </c>
      <c r="O96">
        <v>100</v>
      </c>
      <c r="P96">
        <v>0.41758965646508955</v>
      </c>
      <c r="AL96">
        <v>0.72810546550722766</v>
      </c>
      <c r="AM96">
        <v>0</v>
      </c>
      <c r="AN96">
        <v>1</v>
      </c>
      <c r="AO96">
        <v>42</v>
      </c>
      <c r="AP96">
        <v>50</v>
      </c>
      <c r="AQ96">
        <v>0.22222222222222221</v>
      </c>
      <c r="AR96">
        <v>0.47916666666666663</v>
      </c>
      <c r="AS96">
        <v>0</v>
      </c>
    </row>
    <row r="97" spans="1:45" x14ac:dyDescent="0.45">
      <c r="A97">
        <v>63</v>
      </c>
      <c r="B97">
        <v>0.61199999999999999</v>
      </c>
      <c r="C97">
        <v>3</v>
      </c>
      <c r="D97">
        <v>35</v>
      </c>
      <c r="E97">
        <v>10</v>
      </c>
      <c r="F97">
        <v>0</v>
      </c>
      <c r="G97">
        <v>1</v>
      </c>
      <c r="H97">
        <v>0</v>
      </c>
      <c r="I97">
        <v>1</v>
      </c>
      <c r="J97">
        <v>1</v>
      </c>
      <c r="K97">
        <v>0.85114313836330102</v>
      </c>
      <c r="L97">
        <v>0.85114313836330102</v>
      </c>
      <c r="M97">
        <v>0.14885686163669898</v>
      </c>
      <c r="N97">
        <v>-0.16117496436093609</v>
      </c>
      <c r="O97">
        <v>100</v>
      </c>
      <c r="P97">
        <v>0.17489051479982803</v>
      </c>
      <c r="AL97">
        <v>0.73240952301867901</v>
      </c>
      <c r="AM97">
        <v>0</v>
      </c>
      <c r="AN97">
        <v>1</v>
      </c>
      <c r="AO97">
        <v>42</v>
      </c>
      <c r="AP97">
        <v>51</v>
      </c>
      <c r="AQ97">
        <v>0.22222222222222221</v>
      </c>
      <c r="AR97">
        <v>0.46875</v>
      </c>
      <c r="AS97">
        <v>0</v>
      </c>
    </row>
    <row r="98" spans="1:45" x14ac:dyDescent="0.45">
      <c r="A98">
        <v>64</v>
      </c>
      <c r="B98">
        <v>1.5389999999999999</v>
      </c>
      <c r="C98">
        <v>4</v>
      </c>
      <c r="D98">
        <v>36</v>
      </c>
      <c r="E98">
        <v>8</v>
      </c>
      <c r="F98">
        <v>1</v>
      </c>
      <c r="G98">
        <v>1</v>
      </c>
      <c r="H98">
        <v>0</v>
      </c>
      <c r="I98">
        <v>1</v>
      </c>
      <c r="J98">
        <v>1</v>
      </c>
      <c r="K98">
        <v>0.70451201572894351</v>
      </c>
      <c r="L98">
        <v>0.70451201572894351</v>
      </c>
      <c r="M98">
        <v>0.29548798427105649</v>
      </c>
      <c r="N98">
        <v>-0.35024989210546542</v>
      </c>
      <c r="O98">
        <v>100</v>
      </c>
      <c r="P98">
        <v>0.41942220668205554</v>
      </c>
      <c r="AL98">
        <v>0.736448098211685</v>
      </c>
      <c r="AM98">
        <v>0</v>
      </c>
      <c r="AN98">
        <v>1</v>
      </c>
      <c r="AO98">
        <v>42</v>
      </c>
      <c r="AP98">
        <v>52</v>
      </c>
      <c r="AQ98">
        <v>0.22222222222222221</v>
      </c>
      <c r="AR98">
        <v>0.45833333333333337</v>
      </c>
      <c r="AS98">
        <v>0</v>
      </c>
    </row>
    <row r="99" spans="1:45" x14ac:dyDescent="0.45">
      <c r="A99">
        <v>65</v>
      </c>
      <c r="B99">
        <v>0.159</v>
      </c>
      <c r="C99">
        <v>2</v>
      </c>
      <c r="D99">
        <v>47</v>
      </c>
      <c r="E99">
        <v>14</v>
      </c>
      <c r="F99">
        <v>1</v>
      </c>
      <c r="G99">
        <v>0</v>
      </c>
      <c r="H99">
        <v>1</v>
      </c>
      <c r="I99">
        <v>1</v>
      </c>
      <c r="J99">
        <v>0</v>
      </c>
      <c r="K99">
        <v>0.25960577688382686</v>
      </c>
      <c r="L99">
        <v>0.25960577688382686</v>
      </c>
      <c r="M99">
        <v>0.74039422311617309</v>
      </c>
      <c r="N99">
        <v>-0.30057250069549551</v>
      </c>
      <c r="O99">
        <v>100</v>
      </c>
      <c r="P99">
        <v>0.35063182393724984</v>
      </c>
      <c r="AL99">
        <v>0.73854385472635842</v>
      </c>
      <c r="AM99">
        <v>0</v>
      </c>
      <c r="AN99">
        <v>1</v>
      </c>
      <c r="AO99">
        <v>42</v>
      </c>
      <c r="AP99">
        <v>53</v>
      </c>
      <c r="AQ99">
        <v>0.22222222222222221</v>
      </c>
      <c r="AR99">
        <v>0.44791666666666663</v>
      </c>
      <c r="AS99">
        <v>0</v>
      </c>
    </row>
    <row r="100" spans="1:45" x14ac:dyDescent="0.45">
      <c r="A100">
        <v>65</v>
      </c>
      <c r="B100">
        <v>0.27500000000000002</v>
      </c>
      <c r="C100">
        <v>1</v>
      </c>
      <c r="D100">
        <v>34</v>
      </c>
      <c r="E100">
        <v>11</v>
      </c>
      <c r="F100">
        <v>1</v>
      </c>
      <c r="G100">
        <v>0</v>
      </c>
      <c r="H100">
        <v>1</v>
      </c>
      <c r="I100">
        <v>1</v>
      </c>
      <c r="J100">
        <v>0</v>
      </c>
      <c r="K100">
        <v>0.39750301093018525</v>
      </c>
      <c r="L100">
        <v>0.39750301093018525</v>
      </c>
      <c r="M100">
        <v>0.60249698906981475</v>
      </c>
      <c r="N100">
        <v>-0.50667261102431238</v>
      </c>
      <c r="O100">
        <v>100</v>
      </c>
      <c r="P100">
        <v>0.65975933181655178</v>
      </c>
      <c r="AL100">
        <v>0.73859140643366794</v>
      </c>
      <c r="AM100">
        <v>0</v>
      </c>
      <c r="AN100">
        <v>1</v>
      </c>
      <c r="AO100">
        <v>42</v>
      </c>
      <c r="AP100">
        <v>54</v>
      </c>
      <c r="AQ100">
        <v>0.22222222222222221</v>
      </c>
      <c r="AR100">
        <v>0.4375</v>
      </c>
      <c r="AS100">
        <v>0</v>
      </c>
    </row>
    <row r="101" spans="1:45" x14ac:dyDescent="0.45">
      <c r="A101">
        <v>65</v>
      </c>
      <c r="B101">
        <v>0.59</v>
      </c>
      <c r="C101">
        <v>3</v>
      </c>
      <c r="D101">
        <v>32</v>
      </c>
      <c r="E101">
        <v>10</v>
      </c>
      <c r="F101">
        <v>0</v>
      </c>
      <c r="G101">
        <v>1</v>
      </c>
      <c r="H101">
        <v>0</v>
      </c>
      <c r="I101">
        <v>1</v>
      </c>
      <c r="J101">
        <v>1</v>
      </c>
      <c r="K101">
        <v>0.89005816911823454</v>
      </c>
      <c r="L101">
        <v>0.89005816911823454</v>
      </c>
      <c r="M101">
        <v>0.10994183088176546</v>
      </c>
      <c r="N101">
        <v>-0.11646845983191505</v>
      </c>
      <c r="O101">
        <v>100</v>
      </c>
      <c r="P101">
        <v>0.12352207383331244</v>
      </c>
      <c r="AL101">
        <v>0.74273834758662194</v>
      </c>
      <c r="AM101">
        <v>0</v>
      </c>
      <c r="AN101">
        <v>1</v>
      </c>
      <c r="AO101">
        <v>42</v>
      </c>
      <c r="AP101">
        <v>55</v>
      </c>
      <c r="AQ101">
        <v>0.22222222222222221</v>
      </c>
      <c r="AR101">
        <v>0.42708333333333337</v>
      </c>
      <c r="AS101">
        <v>0</v>
      </c>
    </row>
    <row r="102" spans="1:45" x14ac:dyDescent="0.45">
      <c r="A102">
        <v>65</v>
      </c>
      <c r="B102">
        <v>0.89900000000000002</v>
      </c>
      <c r="C102">
        <v>1</v>
      </c>
      <c r="D102">
        <v>60</v>
      </c>
      <c r="E102">
        <v>9</v>
      </c>
      <c r="F102">
        <v>0</v>
      </c>
      <c r="G102">
        <v>0</v>
      </c>
      <c r="H102">
        <v>1</v>
      </c>
      <c r="I102">
        <v>1</v>
      </c>
      <c r="J102">
        <v>0</v>
      </c>
      <c r="K102">
        <v>0.22727844628132329</v>
      </c>
      <c r="L102">
        <v>0.22727844628132329</v>
      </c>
      <c r="M102">
        <v>0.77272155371867668</v>
      </c>
      <c r="N102">
        <v>-0.25783651039943567</v>
      </c>
      <c r="O102">
        <v>100</v>
      </c>
      <c r="P102">
        <v>0.29412722498493699</v>
      </c>
      <c r="AL102">
        <v>0.74619721663449101</v>
      </c>
      <c r="AM102">
        <v>0</v>
      </c>
      <c r="AN102">
        <v>1</v>
      </c>
      <c r="AO102">
        <v>42</v>
      </c>
      <c r="AP102">
        <v>56</v>
      </c>
      <c r="AQ102">
        <v>0.22222222222222221</v>
      </c>
      <c r="AR102">
        <v>0.41666666666666663</v>
      </c>
      <c r="AS102">
        <v>0</v>
      </c>
    </row>
    <row r="103" spans="1:45" x14ac:dyDescent="0.45">
      <c r="A103">
        <v>65</v>
      </c>
      <c r="B103">
        <v>0.93700000000000006</v>
      </c>
      <c r="C103">
        <v>4</v>
      </c>
      <c r="D103">
        <v>31</v>
      </c>
      <c r="E103">
        <v>12</v>
      </c>
      <c r="F103">
        <v>1</v>
      </c>
      <c r="G103">
        <v>0</v>
      </c>
      <c r="H103">
        <v>1</v>
      </c>
      <c r="I103">
        <v>1</v>
      </c>
      <c r="J103">
        <v>0</v>
      </c>
      <c r="K103">
        <v>0.8114829501060814</v>
      </c>
      <c r="L103">
        <v>0.8114829501060814</v>
      </c>
      <c r="M103">
        <v>0.1885170498939186</v>
      </c>
      <c r="N103">
        <v>-1.6685668258188433</v>
      </c>
      <c r="O103">
        <v>0</v>
      </c>
      <c r="P103">
        <v>4.3045599884080259</v>
      </c>
      <c r="AL103">
        <v>0.74724950267286383</v>
      </c>
      <c r="AM103">
        <v>0</v>
      </c>
      <c r="AN103">
        <v>1</v>
      </c>
      <c r="AO103">
        <v>42</v>
      </c>
      <c r="AP103">
        <v>57</v>
      </c>
      <c r="AQ103">
        <v>0.22222222222222221</v>
      </c>
      <c r="AR103">
        <v>0.40625</v>
      </c>
      <c r="AS103">
        <v>7.5231481481481365E-3</v>
      </c>
    </row>
    <row r="104" spans="1:45" x14ac:dyDescent="0.45">
      <c r="A104">
        <v>65</v>
      </c>
      <c r="B104">
        <v>2.1440000000000001</v>
      </c>
      <c r="C104">
        <v>2</v>
      </c>
      <c r="D104">
        <v>32</v>
      </c>
      <c r="E104">
        <v>8</v>
      </c>
      <c r="F104">
        <v>1</v>
      </c>
      <c r="G104">
        <v>1</v>
      </c>
      <c r="H104">
        <v>0</v>
      </c>
      <c r="I104">
        <v>1</v>
      </c>
      <c r="J104">
        <v>1</v>
      </c>
      <c r="K104">
        <v>0.72514019018960452</v>
      </c>
      <c r="L104">
        <v>0.72514019018960452</v>
      </c>
      <c r="M104">
        <v>0.27485980981039548</v>
      </c>
      <c r="N104">
        <v>-0.32139027704144996</v>
      </c>
      <c r="O104">
        <v>100</v>
      </c>
      <c r="P104">
        <v>0.37904368497149094</v>
      </c>
      <c r="AL104">
        <v>0.7474283699283174</v>
      </c>
      <c r="AM104">
        <v>1</v>
      </c>
      <c r="AN104">
        <v>0</v>
      </c>
      <c r="AO104">
        <v>43</v>
      </c>
      <c r="AP104">
        <v>57</v>
      </c>
      <c r="AQ104">
        <v>0.20370370370370372</v>
      </c>
      <c r="AR104">
        <v>0.40625</v>
      </c>
      <c r="AS104">
        <v>0</v>
      </c>
    </row>
    <row r="105" spans="1:45" x14ac:dyDescent="0.45">
      <c r="A105">
        <v>66</v>
      </c>
      <c r="B105">
        <v>9.1999999999999998E-2</v>
      </c>
      <c r="C105">
        <v>4</v>
      </c>
      <c r="D105">
        <v>43</v>
      </c>
      <c r="E105">
        <v>12</v>
      </c>
      <c r="F105">
        <v>0</v>
      </c>
      <c r="G105">
        <v>0</v>
      </c>
      <c r="H105">
        <v>1</v>
      </c>
      <c r="I105">
        <v>1</v>
      </c>
      <c r="J105">
        <v>0</v>
      </c>
      <c r="K105">
        <v>0.79131674408589181</v>
      </c>
      <c r="L105">
        <v>0.79131674408589181</v>
      </c>
      <c r="M105">
        <v>0.20868325591410819</v>
      </c>
      <c r="N105">
        <v>-1.5669376985243779</v>
      </c>
      <c r="O105">
        <v>0</v>
      </c>
      <c r="P105">
        <v>3.7919513025596521</v>
      </c>
      <c r="AL105">
        <v>0.749004821797981</v>
      </c>
      <c r="AM105">
        <v>0</v>
      </c>
      <c r="AN105">
        <v>1</v>
      </c>
      <c r="AO105">
        <v>43</v>
      </c>
      <c r="AP105">
        <v>58</v>
      </c>
      <c r="AQ105">
        <v>0.20370370370370372</v>
      </c>
      <c r="AR105">
        <v>0.39583333333333337</v>
      </c>
      <c r="AS105">
        <v>0</v>
      </c>
    </row>
    <row r="106" spans="1:45" x14ac:dyDescent="0.45">
      <c r="A106">
        <v>66</v>
      </c>
      <c r="B106">
        <v>1.3720000000000001</v>
      </c>
      <c r="C106">
        <v>1</v>
      </c>
      <c r="D106">
        <v>29</v>
      </c>
      <c r="E106">
        <v>10</v>
      </c>
      <c r="F106">
        <v>0</v>
      </c>
      <c r="G106">
        <v>1</v>
      </c>
      <c r="H106">
        <v>0</v>
      </c>
      <c r="I106">
        <v>1</v>
      </c>
      <c r="J106">
        <v>1</v>
      </c>
      <c r="K106">
        <v>0.90099649821467465</v>
      </c>
      <c r="L106">
        <v>0.90099649821467465</v>
      </c>
      <c r="M106">
        <v>9.9003501785325354E-2</v>
      </c>
      <c r="N106">
        <v>-0.104253907935542</v>
      </c>
      <c r="O106">
        <v>100</v>
      </c>
      <c r="P106">
        <v>0.10988222704694288</v>
      </c>
      <c r="AL106">
        <v>0.7514790235576273</v>
      </c>
      <c r="AM106">
        <v>0</v>
      </c>
      <c r="AN106">
        <v>1</v>
      </c>
      <c r="AO106">
        <v>43</v>
      </c>
      <c r="AP106">
        <v>59</v>
      </c>
      <c r="AQ106">
        <v>0.20370370370370372</v>
      </c>
      <c r="AR106">
        <v>0.38541666666666663</v>
      </c>
      <c r="AS106">
        <v>7.137345679012334E-3</v>
      </c>
    </row>
    <row r="107" spans="1:45" x14ac:dyDescent="0.45">
      <c r="A107">
        <v>66</v>
      </c>
      <c r="B107">
        <v>2.2850000000000001</v>
      </c>
      <c r="C107">
        <v>3</v>
      </c>
      <c r="D107">
        <v>32</v>
      </c>
      <c r="E107">
        <v>9</v>
      </c>
      <c r="F107">
        <v>0</v>
      </c>
      <c r="G107">
        <v>1</v>
      </c>
      <c r="H107">
        <v>0</v>
      </c>
      <c r="I107">
        <v>1</v>
      </c>
      <c r="J107">
        <v>1</v>
      </c>
      <c r="K107">
        <v>0.95634765217925377</v>
      </c>
      <c r="L107">
        <v>0.95634765217925377</v>
      </c>
      <c r="M107">
        <v>4.3652347820746229E-2</v>
      </c>
      <c r="N107">
        <v>-4.463377912925913E-2</v>
      </c>
      <c r="O107">
        <v>100</v>
      </c>
      <c r="P107">
        <v>4.5644852811918879E-2</v>
      </c>
      <c r="AL107">
        <v>0.75543183979882489</v>
      </c>
      <c r="AM107">
        <v>1</v>
      </c>
      <c r="AN107">
        <v>0</v>
      </c>
      <c r="AO107">
        <v>44</v>
      </c>
      <c r="AP107">
        <v>59</v>
      </c>
      <c r="AQ107">
        <v>0.18518518518518523</v>
      </c>
      <c r="AR107">
        <v>0.38541666666666663</v>
      </c>
      <c r="AS107">
        <v>7.1373456790123765E-3</v>
      </c>
    </row>
    <row r="108" spans="1:45" x14ac:dyDescent="0.45">
      <c r="A108">
        <v>66</v>
      </c>
      <c r="B108">
        <v>2.62</v>
      </c>
      <c r="C108">
        <v>2</v>
      </c>
      <c r="D108">
        <v>39</v>
      </c>
      <c r="E108">
        <v>8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0.89662715993304676</v>
      </c>
      <c r="L108">
        <v>0.89662715993304676</v>
      </c>
      <c r="M108">
        <v>0.10337284006695324</v>
      </c>
      <c r="N108">
        <v>-2.2694130200093778</v>
      </c>
      <c r="O108">
        <v>0</v>
      </c>
      <c r="P108">
        <v>8.6737208666445937</v>
      </c>
      <c r="AL108">
        <v>0.75782904690060726</v>
      </c>
      <c r="AM108">
        <v>1</v>
      </c>
      <c r="AN108">
        <v>0</v>
      </c>
      <c r="AO108">
        <v>45</v>
      </c>
      <c r="AP108">
        <v>59</v>
      </c>
      <c r="AQ108">
        <v>0.16666666666666663</v>
      </c>
      <c r="AR108">
        <v>0.38541666666666663</v>
      </c>
      <c r="AS108">
        <v>0</v>
      </c>
    </row>
    <row r="109" spans="1:45" x14ac:dyDescent="0.45">
      <c r="A109">
        <v>67</v>
      </c>
      <c r="B109">
        <v>4.4999999999999998E-2</v>
      </c>
      <c r="C109">
        <v>0</v>
      </c>
      <c r="D109">
        <v>29</v>
      </c>
      <c r="E109">
        <v>13</v>
      </c>
      <c r="F109">
        <v>1</v>
      </c>
      <c r="G109">
        <v>1</v>
      </c>
      <c r="H109">
        <v>0</v>
      </c>
      <c r="I109">
        <v>1</v>
      </c>
      <c r="J109">
        <v>1</v>
      </c>
      <c r="K109">
        <v>0.46711177929684561</v>
      </c>
      <c r="L109">
        <v>0.46711177929684561</v>
      </c>
      <c r="M109">
        <v>0.53288822070315445</v>
      </c>
      <c r="N109">
        <v>-0.76118669385831073</v>
      </c>
      <c r="O109">
        <v>0</v>
      </c>
      <c r="P109">
        <v>1.1408152059563208</v>
      </c>
      <c r="AL109">
        <v>0.76039178129349005</v>
      </c>
      <c r="AM109">
        <v>0</v>
      </c>
      <c r="AN109">
        <v>1</v>
      </c>
      <c r="AO109">
        <v>45</v>
      </c>
      <c r="AP109">
        <v>60</v>
      </c>
      <c r="AQ109">
        <v>0.16666666666666663</v>
      </c>
      <c r="AR109">
        <v>0.375</v>
      </c>
      <c r="AS109">
        <v>0</v>
      </c>
    </row>
    <row r="110" spans="1:45" x14ac:dyDescent="0.45">
      <c r="A110">
        <v>67</v>
      </c>
      <c r="B110">
        <v>0.05</v>
      </c>
      <c r="C110">
        <v>4</v>
      </c>
      <c r="D110">
        <v>31</v>
      </c>
      <c r="E110">
        <v>13</v>
      </c>
      <c r="F110">
        <v>1</v>
      </c>
      <c r="G110">
        <v>0</v>
      </c>
      <c r="H110">
        <v>1</v>
      </c>
      <c r="I110">
        <v>1</v>
      </c>
      <c r="J110">
        <v>0</v>
      </c>
      <c r="K110">
        <v>0.7474283699283174</v>
      </c>
      <c r="L110">
        <v>0.7474283699283174</v>
      </c>
      <c r="M110">
        <v>0.2525716300716826</v>
      </c>
      <c r="N110">
        <v>-1.3760603870450565</v>
      </c>
      <c r="O110">
        <v>0</v>
      </c>
      <c r="P110">
        <v>2.9592728594109681</v>
      </c>
      <c r="AL110">
        <v>0.76049501094008221</v>
      </c>
      <c r="AM110">
        <v>0</v>
      </c>
      <c r="AN110">
        <v>1</v>
      </c>
      <c r="AO110">
        <v>45</v>
      </c>
      <c r="AP110">
        <v>61</v>
      </c>
      <c r="AQ110">
        <v>0.16666666666666663</v>
      </c>
      <c r="AR110">
        <v>0.36458333333333337</v>
      </c>
      <c r="AS110">
        <v>0</v>
      </c>
    </row>
    <row r="111" spans="1:45" x14ac:dyDescent="0.45">
      <c r="A111">
        <v>67</v>
      </c>
      <c r="B111">
        <v>0.63700000000000001</v>
      </c>
      <c r="C111">
        <v>4</v>
      </c>
      <c r="D111">
        <v>30</v>
      </c>
      <c r="E111">
        <v>12</v>
      </c>
      <c r="F111">
        <v>1</v>
      </c>
      <c r="G111">
        <v>0</v>
      </c>
      <c r="H111">
        <v>1</v>
      </c>
      <c r="I111">
        <v>1</v>
      </c>
      <c r="J111">
        <v>0</v>
      </c>
      <c r="K111">
        <v>0.80831022126556062</v>
      </c>
      <c r="L111">
        <v>0.80831022126556062</v>
      </c>
      <c r="M111">
        <v>0.19168977873443938</v>
      </c>
      <c r="N111">
        <v>-1.6518769494212242</v>
      </c>
      <c r="O111">
        <v>0</v>
      </c>
      <c r="P111">
        <v>4.2167622426304039</v>
      </c>
      <c r="AL111">
        <v>0.76365088485102073</v>
      </c>
      <c r="AM111">
        <v>0</v>
      </c>
      <c r="AN111">
        <v>1</v>
      </c>
      <c r="AO111">
        <v>45</v>
      </c>
      <c r="AP111">
        <v>62</v>
      </c>
      <c r="AQ111">
        <v>0.16666666666666663</v>
      </c>
      <c r="AR111">
        <v>0.35416666666666663</v>
      </c>
      <c r="AS111">
        <v>0</v>
      </c>
    </row>
    <row r="112" spans="1:45" x14ac:dyDescent="0.45">
      <c r="A112">
        <v>67</v>
      </c>
      <c r="B112">
        <v>0.85599999999999998</v>
      </c>
      <c r="C112">
        <v>3</v>
      </c>
      <c r="D112">
        <v>33</v>
      </c>
      <c r="E112">
        <v>1</v>
      </c>
      <c r="F112">
        <v>0</v>
      </c>
      <c r="G112">
        <v>1</v>
      </c>
      <c r="H112">
        <v>0</v>
      </c>
      <c r="I112">
        <v>1</v>
      </c>
      <c r="J112">
        <v>1</v>
      </c>
      <c r="K112">
        <v>0.77111804918451776</v>
      </c>
      <c r="L112">
        <v>0.77111804918451776</v>
      </c>
      <c r="M112">
        <v>0.22888195081548224</v>
      </c>
      <c r="N112">
        <v>-0.25991380535644754</v>
      </c>
      <c r="O112">
        <v>100</v>
      </c>
      <c r="P112">
        <v>0.2968183030568825</v>
      </c>
      <c r="AL112">
        <v>0.76730246138882818</v>
      </c>
      <c r="AM112">
        <v>0</v>
      </c>
      <c r="AN112">
        <v>1</v>
      </c>
      <c r="AO112">
        <v>45</v>
      </c>
      <c r="AP112">
        <v>63</v>
      </c>
      <c r="AQ112">
        <v>0.16666666666666663</v>
      </c>
      <c r="AR112">
        <v>0.34375</v>
      </c>
      <c r="AS112">
        <v>0</v>
      </c>
    </row>
    <row r="113" spans="1:45" x14ac:dyDescent="0.45">
      <c r="A113">
        <v>67</v>
      </c>
      <c r="B113">
        <v>1.4610000000000001</v>
      </c>
      <c r="C113">
        <v>4</v>
      </c>
      <c r="D113">
        <v>44</v>
      </c>
      <c r="E113">
        <v>10</v>
      </c>
      <c r="F113">
        <v>0</v>
      </c>
      <c r="G113">
        <v>0</v>
      </c>
      <c r="H113">
        <v>1</v>
      </c>
      <c r="I113">
        <v>1</v>
      </c>
      <c r="J113">
        <v>0</v>
      </c>
      <c r="K113">
        <v>0.87128538989751469</v>
      </c>
      <c r="L113">
        <v>0.87128538989751469</v>
      </c>
      <c r="M113">
        <v>0.12871461010248531</v>
      </c>
      <c r="N113">
        <v>-2.0501576502132015</v>
      </c>
      <c r="O113">
        <v>0</v>
      </c>
      <c r="P113">
        <v>6.769125814107495</v>
      </c>
      <c r="AL113">
        <v>0.76801880431156766</v>
      </c>
      <c r="AM113">
        <v>0</v>
      </c>
      <c r="AN113">
        <v>1</v>
      </c>
      <c r="AO113">
        <v>45</v>
      </c>
      <c r="AP113">
        <v>64</v>
      </c>
      <c r="AQ113">
        <v>0.16666666666666663</v>
      </c>
      <c r="AR113">
        <v>0.33333333333333337</v>
      </c>
      <c r="AS113">
        <v>0</v>
      </c>
    </row>
    <row r="114" spans="1:45" x14ac:dyDescent="0.45">
      <c r="A114">
        <v>68</v>
      </c>
      <c r="B114">
        <v>2.3519999999999999</v>
      </c>
      <c r="C114">
        <v>0</v>
      </c>
      <c r="D114">
        <v>30</v>
      </c>
      <c r="E114">
        <v>12</v>
      </c>
      <c r="F114">
        <v>1</v>
      </c>
      <c r="G114">
        <v>1</v>
      </c>
      <c r="H114">
        <v>0</v>
      </c>
      <c r="I114">
        <v>1</v>
      </c>
      <c r="J114">
        <v>1</v>
      </c>
      <c r="K114">
        <v>0.76039178129349005</v>
      </c>
      <c r="L114">
        <v>0.76039178129349005</v>
      </c>
      <c r="M114">
        <v>0.23960821870650995</v>
      </c>
      <c r="N114">
        <v>-0.27392147682515622</v>
      </c>
      <c r="O114">
        <v>100</v>
      </c>
      <c r="P114">
        <v>0.3151115314514793</v>
      </c>
      <c r="AL114">
        <v>0.76964049598679363</v>
      </c>
      <c r="AM114">
        <v>0</v>
      </c>
      <c r="AN114">
        <v>1</v>
      </c>
      <c r="AO114">
        <v>45</v>
      </c>
      <c r="AP114">
        <v>65</v>
      </c>
      <c r="AQ114">
        <v>0.16666666666666663</v>
      </c>
      <c r="AR114">
        <v>0.32291666666666663</v>
      </c>
      <c r="AS114">
        <v>0</v>
      </c>
    </row>
    <row r="115" spans="1:45" x14ac:dyDescent="0.45">
      <c r="A115">
        <v>69</v>
      </c>
      <c r="B115">
        <v>9.0999999999999998E-2</v>
      </c>
      <c r="C115">
        <v>3</v>
      </c>
      <c r="D115">
        <v>33</v>
      </c>
      <c r="E115">
        <v>16</v>
      </c>
      <c r="F115">
        <v>1</v>
      </c>
      <c r="G115">
        <v>1</v>
      </c>
      <c r="H115">
        <v>0</v>
      </c>
      <c r="I115">
        <v>1</v>
      </c>
      <c r="J115">
        <v>1</v>
      </c>
      <c r="K115">
        <v>0.72722223762223692</v>
      </c>
      <c r="L115">
        <v>0.72722223762223692</v>
      </c>
      <c r="M115">
        <v>0.27277776237776308</v>
      </c>
      <c r="N115">
        <v>-0.31852315679786553</v>
      </c>
      <c r="O115">
        <v>100</v>
      </c>
      <c r="P115">
        <v>0.37509546362285512</v>
      </c>
      <c r="AL115">
        <v>0.77111804918451776</v>
      </c>
      <c r="AM115">
        <v>0</v>
      </c>
      <c r="AN115">
        <v>1</v>
      </c>
      <c r="AO115">
        <v>45</v>
      </c>
      <c r="AP115">
        <v>66</v>
      </c>
      <c r="AQ115">
        <v>0.16666666666666663</v>
      </c>
      <c r="AR115">
        <v>0.3125</v>
      </c>
      <c r="AS115">
        <v>0</v>
      </c>
    </row>
    <row r="116" spans="1:45" x14ac:dyDescent="0.45">
      <c r="A116">
        <v>70</v>
      </c>
      <c r="B116">
        <v>4.8000000000000001E-2</v>
      </c>
      <c r="C116">
        <v>4</v>
      </c>
      <c r="D116">
        <v>35</v>
      </c>
      <c r="E116">
        <v>11</v>
      </c>
      <c r="F116">
        <v>0</v>
      </c>
      <c r="G116">
        <v>1</v>
      </c>
      <c r="H116">
        <v>0</v>
      </c>
      <c r="I116">
        <v>1</v>
      </c>
      <c r="J116">
        <v>1</v>
      </c>
      <c r="K116">
        <v>0.89160701042191615</v>
      </c>
      <c r="L116">
        <v>0.89160701042191615</v>
      </c>
      <c r="M116">
        <v>0.10839298957808385</v>
      </c>
      <c r="N116">
        <v>-0.11472981475804583</v>
      </c>
      <c r="O116">
        <v>100</v>
      </c>
      <c r="P116">
        <v>0.1215703648704953</v>
      </c>
      <c r="AL116">
        <v>0.77282167919951295</v>
      </c>
      <c r="AM116">
        <v>0</v>
      </c>
      <c r="AN116">
        <v>1</v>
      </c>
      <c r="AO116">
        <v>45</v>
      </c>
      <c r="AP116">
        <v>67</v>
      </c>
      <c r="AQ116">
        <v>0.16666666666666663</v>
      </c>
      <c r="AR116">
        <v>0.30208333333333337</v>
      </c>
      <c r="AS116">
        <v>0</v>
      </c>
    </row>
    <row r="117" spans="1:45" x14ac:dyDescent="0.45">
      <c r="A117">
        <v>70</v>
      </c>
      <c r="B117">
        <v>0.29099999999999998</v>
      </c>
      <c r="C117">
        <v>3</v>
      </c>
      <c r="D117">
        <v>31</v>
      </c>
      <c r="E117">
        <v>6</v>
      </c>
      <c r="F117">
        <v>1</v>
      </c>
      <c r="G117">
        <v>1</v>
      </c>
      <c r="H117">
        <v>0</v>
      </c>
      <c r="I117">
        <v>1</v>
      </c>
      <c r="J117">
        <v>1</v>
      </c>
      <c r="K117">
        <v>0.55001347801328859</v>
      </c>
      <c r="L117">
        <v>0.55001347801328859</v>
      </c>
      <c r="M117">
        <v>0.44998652198671141</v>
      </c>
      <c r="N117">
        <v>-0.5978124955771682</v>
      </c>
      <c r="O117">
        <v>100</v>
      </c>
      <c r="P117">
        <v>0.81813726385781316</v>
      </c>
      <c r="AL117">
        <v>0.77641218087721664</v>
      </c>
      <c r="AM117">
        <v>0</v>
      </c>
      <c r="AN117">
        <v>1</v>
      </c>
      <c r="AO117">
        <v>45</v>
      </c>
      <c r="AP117">
        <v>68</v>
      </c>
      <c r="AQ117">
        <v>0.16666666666666663</v>
      </c>
      <c r="AR117">
        <v>0.29166666666666663</v>
      </c>
      <c r="AS117">
        <v>0</v>
      </c>
    </row>
    <row r="118" spans="1:45" x14ac:dyDescent="0.45">
      <c r="A118">
        <v>70</v>
      </c>
      <c r="B118">
        <v>0.40799999999999997</v>
      </c>
      <c r="C118">
        <v>2</v>
      </c>
      <c r="D118">
        <v>42</v>
      </c>
      <c r="E118">
        <v>7</v>
      </c>
      <c r="F118">
        <v>0</v>
      </c>
      <c r="G118">
        <v>0</v>
      </c>
      <c r="H118">
        <v>1</v>
      </c>
      <c r="I118">
        <v>1</v>
      </c>
      <c r="J118">
        <v>0</v>
      </c>
      <c r="K118">
        <v>0.62349795676616171</v>
      </c>
      <c r="L118">
        <v>0.62349795676616171</v>
      </c>
      <c r="M118">
        <v>0.37650204323383829</v>
      </c>
      <c r="N118">
        <v>-0.97683180484100929</v>
      </c>
      <c r="O118">
        <v>0</v>
      </c>
      <c r="P118">
        <v>1.6560280826389007</v>
      </c>
      <c r="AL118">
        <v>0.77755951242920296</v>
      </c>
      <c r="AM118">
        <v>0</v>
      </c>
      <c r="AN118">
        <v>1</v>
      </c>
      <c r="AO118">
        <v>45</v>
      </c>
      <c r="AP118">
        <v>69</v>
      </c>
      <c r="AQ118">
        <v>0.16666666666666663</v>
      </c>
      <c r="AR118">
        <v>0.28125</v>
      </c>
      <c r="AS118">
        <v>5.2083333333333252E-3</v>
      </c>
    </row>
    <row r="119" spans="1:45" x14ac:dyDescent="0.45">
      <c r="A119">
        <v>70</v>
      </c>
      <c r="B119">
        <v>0.82799999999999996</v>
      </c>
      <c r="C119">
        <v>3</v>
      </c>
      <c r="D119">
        <v>37</v>
      </c>
      <c r="E119">
        <v>15</v>
      </c>
      <c r="F119">
        <v>1</v>
      </c>
      <c r="G119">
        <v>1</v>
      </c>
      <c r="H119">
        <v>0</v>
      </c>
      <c r="I119">
        <v>1</v>
      </c>
      <c r="J119">
        <v>1</v>
      </c>
      <c r="K119">
        <v>0.72810546550722766</v>
      </c>
      <c r="L119">
        <v>0.72810546550722766</v>
      </c>
      <c r="M119">
        <v>0.27189453449277234</v>
      </c>
      <c r="N119">
        <v>-0.31730937107588969</v>
      </c>
      <c r="O119">
        <v>100</v>
      </c>
      <c r="P119">
        <v>0.37342740492046661</v>
      </c>
      <c r="AL119">
        <v>0.77777792668223888</v>
      </c>
      <c r="AM119">
        <v>1</v>
      </c>
      <c r="AN119">
        <v>0</v>
      </c>
      <c r="AO119">
        <v>46</v>
      </c>
      <c r="AP119">
        <v>69</v>
      </c>
      <c r="AQ119">
        <v>0.14814814814814814</v>
      </c>
      <c r="AR119">
        <v>0.28125</v>
      </c>
      <c r="AS119">
        <v>0</v>
      </c>
    </row>
    <row r="120" spans="1:45" x14ac:dyDescent="0.45">
      <c r="A120">
        <v>70</v>
      </c>
      <c r="B120">
        <v>1.4159999999999999</v>
      </c>
      <c r="C120">
        <v>2</v>
      </c>
      <c r="D120">
        <v>45</v>
      </c>
      <c r="E120">
        <v>6</v>
      </c>
      <c r="F120">
        <v>0</v>
      </c>
      <c r="G120">
        <v>1</v>
      </c>
      <c r="H120">
        <v>0</v>
      </c>
      <c r="I120">
        <v>1</v>
      </c>
      <c r="J120">
        <v>1</v>
      </c>
      <c r="K120">
        <v>0.67701230501392462</v>
      </c>
      <c r="L120">
        <v>0.67701230501392462</v>
      </c>
      <c r="M120">
        <v>0.32298769498607538</v>
      </c>
      <c r="N120">
        <v>-0.39006583043899168</v>
      </c>
      <c r="O120">
        <v>100</v>
      </c>
      <c r="P120">
        <v>0.4770780273771128</v>
      </c>
      <c r="AL120">
        <v>0.78044462533418235</v>
      </c>
      <c r="AM120">
        <v>0</v>
      </c>
      <c r="AN120">
        <v>1</v>
      </c>
      <c r="AO120">
        <v>46</v>
      </c>
      <c r="AP120">
        <v>70</v>
      </c>
      <c r="AQ120">
        <v>0.14814814814814814</v>
      </c>
      <c r="AR120">
        <v>0.27083333333333337</v>
      </c>
      <c r="AS120">
        <v>5.0154320987654249E-3</v>
      </c>
    </row>
    <row r="121" spans="1:45" x14ac:dyDescent="0.45">
      <c r="A121">
        <v>71</v>
      </c>
      <c r="B121">
        <v>0.121</v>
      </c>
      <c r="C121">
        <v>0</v>
      </c>
      <c r="D121">
        <v>34</v>
      </c>
      <c r="E121">
        <v>8</v>
      </c>
      <c r="F121">
        <v>1</v>
      </c>
      <c r="G121">
        <v>0</v>
      </c>
      <c r="H121">
        <v>1</v>
      </c>
      <c r="I121">
        <v>1</v>
      </c>
      <c r="J121">
        <v>0</v>
      </c>
      <c r="K121">
        <v>0.27162465866873142</v>
      </c>
      <c r="L121">
        <v>0.27162465866873142</v>
      </c>
      <c r="M121">
        <v>0.72837534133126858</v>
      </c>
      <c r="N121">
        <v>-0.31693878489876687</v>
      </c>
      <c r="O121">
        <v>100</v>
      </c>
      <c r="P121">
        <v>0.372918526006491</v>
      </c>
      <c r="AL121">
        <v>0.79131674408589181</v>
      </c>
      <c r="AM121">
        <v>1</v>
      </c>
      <c r="AN121">
        <v>0</v>
      </c>
      <c r="AO121">
        <v>47</v>
      </c>
      <c r="AP121">
        <v>70</v>
      </c>
      <c r="AQ121">
        <v>0.12962962962962965</v>
      </c>
      <c r="AR121">
        <v>0.27083333333333337</v>
      </c>
      <c r="AS121">
        <v>0</v>
      </c>
    </row>
    <row r="122" spans="1:45" x14ac:dyDescent="0.45">
      <c r="A122">
        <v>71</v>
      </c>
      <c r="B122">
        <v>1.28</v>
      </c>
      <c r="C122">
        <v>2</v>
      </c>
      <c r="D122">
        <v>28</v>
      </c>
      <c r="E122">
        <v>9</v>
      </c>
      <c r="F122">
        <v>1</v>
      </c>
      <c r="G122">
        <v>0</v>
      </c>
      <c r="H122">
        <v>1</v>
      </c>
      <c r="I122">
        <v>1</v>
      </c>
      <c r="J122">
        <v>0</v>
      </c>
      <c r="K122">
        <v>0.75782904690060726</v>
      </c>
      <c r="L122">
        <v>0.75782904690060726</v>
      </c>
      <c r="M122">
        <v>0.24217095309939274</v>
      </c>
      <c r="N122">
        <v>-1.4181113844549504</v>
      </c>
      <c r="O122">
        <v>0</v>
      </c>
      <c r="P122">
        <v>3.1293143839161264</v>
      </c>
      <c r="AL122">
        <v>0.80460001269912818</v>
      </c>
      <c r="AM122">
        <v>0</v>
      </c>
      <c r="AN122">
        <v>1</v>
      </c>
      <c r="AO122">
        <v>47</v>
      </c>
      <c r="AP122">
        <v>71</v>
      </c>
      <c r="AQ122">
        <v>0.12962962962962965</v>
      </c>
      <c r="AR122">
        <v>0.26041666666666663</v>
      </c>
      <c r="AS122">
        <v>4.8225308641975228E-3</v>
      </c>
    </row>
    <row r="123" spans="1:45" x14ac:dyDescent="0.45">
      <c r="A123">
        <v>72</v>
      </c>
      <c r="B123">
        <v>1.496</v>
      </c>
      <c r="C123">
        <v>2</v>
      </c>
      <c r="D123">
        <v>36</v>
      </c>
      <c r="E123">
        <v>6</v>
      </c>
      <c r="F123">
        <v>0</v>
      </c>
      <c r="G123">
        <v>1</v>
      </c>
      <c r="H123">
        <v>0</v>
      </c>
      <c r="I123">
        <v>1</v>
      </c>
      <c r="J123">
        <v>1</v>
      </c>
      <c r="K123">
        <v>0.8493695120139847</v>
      </c>
      <c r="L123">
        <v>0.8493695120139847</v>
      </c>
      <c r="M123">
        <v>0.1506304879860153</v>
      </c>
      <c r="N123">
        <v>-0.16326095530262427</v>
      </c>
      <c r="O123">
        <v>100</v>
      </c>
      <c r="P123">
        <v>0.17734388373423887</v>
      </c>
      <c r="AL123">
        <v>0.80831022126556062</v>
      </c>
      <c r="AM123">
        <v>1</v>
      </c>
      <c r="AN123">
        <v>0</v>
      </c>
      <c r="AO123">
        <v>48</v>
      </c>
      <c r="AP123">
        <v>71</v>
      </c>
      <c r="AQ123">
        <v>0.11111111111111116</v>
      </c>
      <c r="AR123">
        <v>0.26041666666666663</v>
      </c>
      <c r="AS123">
        <v>4.8225308641975514E-3</v>
      </c>
    </row>
    <row r="124" spans="1:45" x14ac:dyDescent="0.45">
      <c r="A124">
        <v>73</v>
      </c>
      <c r="B124">
        <v>1.8360000000000001</v>
      </c>
      <c r="C124">
        <v>0</v>
      </c>
      <c r="D124">
        <v>36</v>
      </c>
      <c r="E124">
        <v>7</v>
      </c>
      <c r="F124">
        <v>1</v>
      </c>
      <c r="G124">
        <v>0</v>
      </c>
      <c r="H124">
        <v>1</v>
      </c>
      <c r="I124">
        <v>1</v>
      </c>
      <c r="J124">
        <v>0</v>
      </c>
      <c r="K124">
        <v>0.46651477596216107</v>
      </c>
      <c r="L124">
        <v>0.46651477596216107</v>
      </c>
      <c r="M124">
        <v>0.53348522403783893</v>
      </c>
      <c r="N124">
        <v>-0.62832390489784429</v>
      </c>
      <c r="O124">
        <v>100</v>
      </c>
      <c r="P124">
        <v>0.87446616127660959</v>
      </c>
      <c r="AL124">
        <v>0.8086211459964745</v>
      </c>
      <c r="AM124">
        <v>1</v>
      </c>
      <c r="AN124">
        <v>0</v>
      </c>
      <c r="AO124">
        <v>49</v>
      </c>
      <c r="AP124">
        <v>71</v>
      </c>
      <c r="AQ124">
        <v>9.259259259259256E-2</v>
      </c>
      <c r="AR124">
        <v>0.26041666666666663</v>
      </c>
      <c r="AS124">
        <v>4.8225308641975228E-3</v>
      </c>
    </row>
    <row r="125" spans="1:45" x14ac:dyDescent="0.45">
      <c r="A125">
        <v>74</v>
      </c>
      <c r="B125">
        <v>4.3999999999999997E-2</v>
      </c>
      <c r="C125">
        <v>3</v>
      </c>
      <c r="D125">
        <v>39</v>
      </c>
      <c r="E125">
        <v>7</v>
      </c>
      <c r="F125">
        <v>0</v>
      </c>
      <c r="G125">
        <v>1</v>
      </c>
      <c r="H125">
        <v>0</v>
      </c>
      <c r="I125">
        <v>1</v>
      </c>
      <c r="J125">
        <v>1</v>
      </c>
      <c r="K125">
        <v>0.74273834758662194</v>
      </c>
      <c r="L125">
        <v>0.74273834758662194</v>
      </c>
      <c r="M125">
        <v>0.25726165241337806</v>
      </c>
      <c r="N125">
        <v>-0.29741145296628874</v>
      </c>
      <c r="O125">
        <v>100</v>
      </c>
      <c r="P125">
        <v>0.34636915307967842</v>
      </c>
      <c r="AL125">
        <v>0.8114829501060814</v>
      </c>
      <c r="AM125">
        <v>1</v>
      </c>
      <c r="AN125">
        <v>0</v>
      </c>
      <c r="AO125">
        <v>50</v>
      </c>
      <c r="AP125">
        <v>71</v>
      </c>
      <c r="AQ125">
        <v>7.407407407407407E-2</v>
      </c>
      <c r="AR125">
        <v>0.26041666666666663</v>
      </c>
      <c r="AS125">
        <v>0</v>
      </c>
    </row>
    <row r="126" spans="1:45" x14ac:dyDescent="0.45">
      <c r="A126">
        <v>74</v>
      </c>
      <c r="B126">
        <v>0.248</v>
      </c>
      <c r="C126">
        <v>1</v>
      </c>
      <c r="D126">
        <v>39</v>
      </c>
      <c r="E126">
        <v>21</v>
      </c>
      <c r="F126">
        <v>1</v>
      </c>
      <c r="G126">
        <v>1</v>
      </c>
      <c r="H126">
        <v>0</v>
      </c>
      <c r="I126">
        <v>1</v>
      </c>
      <c r="J126">
        <v>1</v>
      </c>
      <c r="K126">
        <v>0.63409613015589428</v>
      </c>
      <c r="L126">
        <v>0.63409613015589428</v>
      </c>
      <c r="M126">
        <v>0.36590386984410572</v>
      </c>
      <c r="N126">
        <v>-0.45555471118722884</v>
      </c>
      <c r="O126">
        <v>100</v>
      </c>
      <c r="P126">
        <v>0.57704794658523972</v>
      </c>
      <c r="AL126">
        <v>0.81732263672708227</v>
      </c>
      <c r="AM126">
        <v>0</v>
      </c>
      <c r="AN126">
        <v>1</v>
      </c>
      <c r="AO126">
        <v>50</v>
      </c>
      <c r="AP126">
        <v>72</v>
      </c>
      <c r="AQ126">
        <v>7.407407407407407E-2</v>
      </c>
      <c r="AR126">
        <v>0.25</v>
      </c>
      <c r="AS126">
        <v>0</v>
      </c>
    </row>
    <row r="127" spans="1:45" x14ac:dyDescent="0.45">
      <c r="A127">
        <v>74</v>
      </c>
      <c r="B127">
        <v>1.927</v>
      </c>
      <c r="C127">
        <v>2</v>
      </c>
      <c r="D127">
        <v>29</v>
      </c>
      <c r="E127">
        <v>7</v>
      </c>
      <c r="F127">
        <v>0</v>
      </c>
      <c r="G127">
        <v>1</v>
      </c>
      <c r="H127">
        <v>0</v>
      </c>
      <c r="I127">
        <v>1</v>
      </c>
      <c r="J127">
        <v>1</v>
      </c>
      <c r="K127">
        <v>0.94595911056721904</v>
      </c>
      <c r="L127">
        <v>0.94595911056721904</v>
      </c>
      <c r="M127">
        <v>5.4040889432780959E-2</v>
      </c>
      <c r="N127">
        <v>-5.555593436630387E-2</v>
      </c>
      <c r="O127">
        <v>100</v>
      </c>
      <c r="P127">
        <v>5.7128145211664365E-2</v>
      </c>
      <c r="AL127">
        <v>0.82287206841775073</v>
      </c>
      <c r="AM127">
        <v>0</v>
      </c>
      <c r="AN127">
        <v>1</v>
      </c>
      <c r="AO127">
        <v>50</v>
      </c>
      <c r="AP127">
        <v>73</v>
      </c>
      <c r="AQ127">
        <v>7.407407407407407E-2</v>
      </c>
      <c r="AR127">
        <v>0.23958333333333337</v>
      </c>
      <c r="AS127">
        <v>0</v>
      </c>
    </row>
    <row r="128" spans="1:45" x14ac:dyDescent="0.45">
      <c r="A128">
        <v>75</v>
      </c>
      <c r="B128">
        <v>0.185</v>
      </c>
      <c r="C128">
        <v>5</v>
      </c>
      <c r="D128">
        <v>29</v>
      </c>
      <c r="E128">
        <v>15</v>
      </c>
      <c r="F128">
        <v>1</v>
      </c>
      <c r="G128">
        <v>0</v>
      </c>
      <c r="H128">
        <v>1</v>
      </c>
      <c r="I128">
        <v>1</v>
      </c>
      <c r="J128">
        <v>0</v>
      </c>
      <c r="K128">
        <v>0.90320869875546228</v>
      </c>
      <c r="L128">
        <v>0.90320869875546228</v>
      </c>
      <c r="M128">
        <v>9.679130124453772E-2</v>
      </c>
      <c r="N128">
        <v>-2.3351981519138061</v>
      </c>
      <c r="O128">
        <v>0</v>
      </c>
      <c r="P128">
        <v>9.3315069344254056</v>
      </c>
      <c r="AL128">
        <v>0.82524514591009901</v>
      </c>
      <c r="AM128">
        <v>0</v>
      </c>
      <c r="AN128">
        <v>1</v>
      </c>
      <c r="AO128">
        <v>50</v>
      </c>
      <c r="AP128">
        <v>74</v>
      </c>
      <c r="AQ128">
        <v>7.407407407407407E-2</v>
      </c>
      <c r="AR128">
        <v>0.22916666666666663</v>
      </c>
      <c r="AS128">
        <v>0</v>
      </c>
    </row>
    <row r="129" spans="1:45" x14ac:dyDescent="0.45">
      <c r="A129">
        <v>75</v>
      </c>
      <c r="B129">
        <v>0.61199999999999999</v>
      </c>
      <c r="C129">
        <v>5</v>
      </c>
      <c r="D129">
        <v>42</v>
      </c>
      <c r="E129">
        <v>15</v>
      </c>
      <c r="F129">
        <v>1</v>
      </c>
      <c r="G129">
        <v>0</v>
      </c>
      <c r="H129">
        <v>1</v>
      </c>
      <c r="I129">
        <v>1</v>
      </c>
      <c r="J129">
        <v>0</v>
      </c>
      <c r="K129">
        <v>0.77777792668223888</v>
      </c>
      <c r="L129">
        <v>0.77777792668223888</v>
      </c>
      <c r="M129">
        <v>0.22222207331776112</v>
      </c>
      <c r="N129">
        <v>-1.5040780668465736</v>
      </c>
      <c r="O129">
        <v>0</v>
      </c>
      <c r="P129">
        <v>3.5000030153173576</v>
      </c>
      <c r="AL129">
        <v>0.82551737177178119</v>
      </c>
      <c r="AM129">
        <v>0</v>
      </c>
      <c r="AN129">
        <v>1</v>
      </c>
      <c r="AO129">
        <v>50</v>
      </c>
      <c r="AP129">
        <v>75</v>
      </c>
      <c r="AQ129">
        <v>7.407407407407407E-2</v>
      </c>
      <c r="AR129">
        <v>0.21875</v>
      </c>
      <c r="AS129">
        <v>0</v>
      </c>
    </row>
    <row r="130" spans="1:45" x14ac:dyDescent="0.45">
      <c r="A130">
        <v>75</v>
      </c>
      <c r="B130">
        <v>0.995</v>
      </c>
      <c r="C130">
        <v>2</v>
      </c>
      <c r="D130">
        <v>30</v>
      </c>
      <c r="E130">
        <v>10</v>
      </c>
      <c r="F130">
        <v>1</v>
      </c>
      <c r="G130">
        <v>1</v>
      </c>
      <c r="H130">
        <v>0</v>
      </c>
      <c r="I130">
        <v>1</v>
      </c>
      <c r="J130">
        <v>1</v>
      </c>
      <c r="K130">
        <v>0.736448098211685</v>
      </c>
      <c r="L130">
        <v>0.736448098211685</v>
      </c>
      <c r="M130">
        <v>0.263551901788315</v>
      </c>
      <c r="N130">
        <v>-0.30591651642253798</v>
      </c>
      <c r="O130">
        <v>100</v>
      </c>
      <c r="P130">
        <v>0.35786894205891412</v>
      </c>
      <c r="AL130">
        <v>0.83300343147480649</v>
      </c>
      <c r="AM130">
        <v>0</v>
      </c>
      <c r="AN130">
        <v>1</v>
      </c>
      <c r="AO130">
        <v>50</v>
      </c>
      <c r="AP130">
        <v>76</v>
      </c>
      <c r="AQ130">
        <v>7.407407407407407E-2</v>
      </c>
      <c r="AR130">
        <v>0.20833333333333337</v>
      </c>
      <c r="AS130">
        <v>0</v>
      </c>
    </row>
    <row r="131" spans="1:45" x14ac:dyDescent="0.45">
      <c r="A131">
        <v>76</v>
      </c>
      <c r="B131">
        <v>4.2999999999999997E-2</v>
      </c>
      <c r="C131">
        <v>2</v>
      </c>
      <c r="D131">
        <v>42</v>
      </c>
      <c r="E131">
        <v>3</v>
      </c>
      <c r="F131">
        <v>0</v>
      </c>
      <c r="G131">
        <v>1</v>
      </c>
      <c r="H131">
        <v>0</v>
      </c>
      <c r="I131">
        <v>1</v>
      </c>
      <c r="J131">
        <v>1</v>
      </c>
      <c r="K131">
        <v>0.50958524341480904</v>
      </c>
      <c r="L131">
        <v>0.50958524341480904</v>
      </c>
      <c r="M131">
        <v>0.49041475658519096</v>
      </c>
      <c r="N131">
        <v>-0.67415813233574096</v>
      </c>
      <c r="O131">
        <v>100</v>
      </c>
      <c r="P131">
        <v>0.9623802159160777</v>
      </c>
      <c r="AL131">
        <v>0.84280719531963144</v>
      </c>
      <c r="AM131">
        <v>0</v>
      </c>
      <c r="AN131">
        <v>1</v>
      </c>
      <c r="AO131">
        <v>50</v>
      </c>
      <c r="AP131">
        <v>77</v>
      </c>
      <c r="AQ131">
        <v>7.407407407407407E-2</v>
      </c>
      <c r="AR131">
        <v>0.19791666666666663</v>
      </c>
      <c r="AS131">
        <v>0</v>
      </c>
    </row>
    <row r="132" spans="1:45" x14ac:dyDescent="0.45">
      <c r="A132">
        <v>76</v>
      </c>
      <c r="B132">
        <v>0.81899999999999995</v>
      </c>
      <c r="C132">
        <v>4</v>
      </c>
      <c r="D132">
        <v>52</v>
      </c>
      <c r="E132">
        <v>18</v>
      </c>
      <c r="F132">
        <v>1</v>
      </c>
      <c r="G132">
        <v>0</v>
      </c>
      <c r="H132">
        <v>1</v>
      </c>
      <c r="I132">
        <v>1</v>
      </c>
      <c r="J132">
        <v>0</v>
      </c>
      <c r="K132">
        <v>0.60997115054148687</v>
      </c>
      <c r="L132">
        <v>0.60997115054148687</v>
      </c>
      <c r="M132">
        <v>0.39002884945851313</v>
      </c>
      <c r="N132">
        <v>-0.9415345696237637</v>
      </c>
      <c r="O132">
        <v>0</v>
      </c>
      <c r="P132">
        <v>1.563912903848844</v>
      </c>
      <c r="AL132">
        <v>0.8493695120139847</v>
      </c>
      <c r="AM132">
        <v>0</v>
      </c>
      <c r="AN132">
        <v>1</v>
      </c>
      <c r="AO132">
        <v>50</v>
      </c>
      <c r="AP132">
        <v>78</v>
      </c>
      <c r="AQ132">
        <v>7.407407407407407E-2</v>
      </c>
      <c r="AR132">
        <v>0.1875</v>
      </c>
      <c r="AS132">
        <v>0</v>
      </c>
    </row>
    <row r="133" spans="1:45" x14ac:dyDescent="0.45">
      <c r="A133">
        <v>78</v>
      </c>
      <c r="B133">
        <v>1.6240000000000001</v>
      </c>
      <c r="C133">
        <v>5</v>
      </c>
      <c r="D133">
        <v>39</v>
      </c>
      <c r="E133">
        <v>11</v>
      </c>
      <c r="F133">
        <v>0</v>
      </c>
      <c r="G133">
        <v>1</v>
      </c>
      <c r="H133">
        <v>0</v>
      </c>
      <c r="I133">
        <v>1</v>
      </c>
      <c r="J133">
        <v>1</v>
      </c>
      <c r="K133">
        <v>0.966533592274475</v>
      </c>
      <c r="L133">
        <v>0.966533592274475</v>
      </c>
      <c r="M133">
        <v>3.3466407725525005E-2</v>
      </c>
      <c r="N133">
        <v>-3.4039224316460684E-2</v>
      </c>
      <c r="O133">
        <v>100</v>
      </c>
      <c r="P133">
        <v>3.4625188398026474E-2</v>
      </c>
      <c r="AL133">
        <v>0.85106530750677234</v>
      </c>
      <c r="AM133">
        <v>0</v>
      </c>
      <c r="AN133">
        <v>1</v>
      </c>
      <c r="AO133">
        <v>50</v>
      </c>
      <c r="AP133">
        <v>79</v>
      </c>
      <c r="AQ133">
        <v>7.407407407407407E-2</v>
      </c>
      <c r="AR133">
        <v>0.17708333333333337</v>
      </c>
      <c r="AS133">
        <v>0</v>
      </c>
    </row>
    <row r="134" spans="1:45" x14ac:dyDescent="0.45">
      <c r="A134">
        <v>79</v>
      </c>
      <c r="B134">
        <v>0.13100000000000001</v>
      </c>
      <c r="C134">
        <v>4</v>
      </c>
      <c r="D134">
        <v>38</v>
      </c>
      <c r="E134">
        <v>15</v>
      </c>
      <c r="F134">
        <v>1</v>
      </c>
      <c r="G134">
        <v>0</v>
      </c>
      <c r="H134">
        <v>1</v>
      </c>
      <c r="I134">
        <v>1</v>
      </c>
      <c r="J134">
        <v>0</v>
      </c>
      <c r="K134">
        <v>0.75543183979882489</v>
      </c>
      <c r="L134">
        <v>0.75543183979882489</v>
      </c>
      <c r="M134">
        <v>0.24456816020117511</v>
      </c>
      <c r="N134">
        <v>-1.4082612350884771</v>
      </c>
      <c r="O134">
        <v>0</v>
      </c>
      <c r="P134">
        <v>3.0888396886063467</v>
      </c>
      <c r="AL134">
        <v>0.85114313836330102</v>
      </c>
      <c r="AM134">
        <v>0</v>
      </c>
      <c r="AN134">
        <v>1</v>
      </c>
      <c r="AO134">
        <v>50</v>
      </c>
      <c r="AP134">
        <v>80</v>
      </c>
      <c r="AQ134">
        <v>7.407407407407407E-2</v>
      </c>
      <c r="AR134">
        <v>0.16666666666666663</v>
      </c>
      <c r="AS134">
        <v>0</v>
      </c>
    </row>
    <row r="135" spans="1:45" x14ac:dyDescent="0.45">
      <c r="A135">
        <v>79</v>
      </c>
      <c r="B135">
        <v>0.54600000000000004</v>
      </c>
      <c r="C135">
        <v>4</v>
      </c>
      <c r="D135">
        <v>56</v>
      </c>
      <c r="E135">
        <v>3</v>
      </c>
      <c r="F135">
        <v>0</v>
      </c>
      <c r="G135">
        <v>1</v>
      </c>
      <c r="H135">
        <v>0</v>
      </c>
      <c r="I135">
        <v>1</v>
      </c>
      <c r="J135">
        <v>1</v>
      </c>
      <c r="K135">
        <v>0.45563655635643907</v>
      </c>
      <c r="L135">
        <v>0.45563655635643907</v>
      </c>
      <c r="M135">
        <v>0.54436344364356093</v>
      </c>
      <c r="N135">
        <v>-0.78605981279559789</v>
      </c>
      <c r="O135">
        <v>0</v>
      </c>
      <c r="P135">
        <v>1.1947317133564495</v>
      </c>
      <c r="AL135">
        <v>0.86319373730422722</v>
      </c>
      <c r="AM135">
        <v>0</v>
      </c>
      <c r="AN135">
        <v>1</v>
      </c>
      <c r="AO135">
        <v>50</v>
      </c>
      <c r="AP135">
        <v>81</v>
      </c>
      <c r="AQ135">
        <v>7.407407407407407E-2</v>
      </c>
      <c r="AR135">
        <v>0.15625</v>
      </c>
      <c r="AS135">
        <v>0</v>
      </c>
    </row>
    <row r="136" spans="1:45" x14ac:dyDescent="0.45">
      <c r="A136">
        <v>79</v>
      </c>
      <c r="B136">
        <v>1.72</v>
      </c>
      <c r="C136">
        <v>1</v>
      </c>
      <c r="D136">
        <v>40</v>
      </c>
      <c r="E136">
        <v>13</v>
      </c>
      <c r="F136">
        <v>1</v>
      </c>
      <c r="G136">
        <v>1</v>
      </c>
      <c r="H136">
        <v>0</v>
      </c>
      <c r="I136">
        <v>1</v>
      </c>
      <c r="J136">
        <v>1</v>
      </c>
      <c r="K136">
        <v>0.65910482075611898</v>
      </c>
      <c r="L136">
        <v>0.65910482075611898</v>
      </c>
      <c r="M136">
        <v>0.34089517924388102</v>
      </c>
      <c r="N136">
        <v>-0.41687269680043265</v>
      </c>
      <c r="O136">
        <v>100</v>
      </c>
      <c r="P136">
        <v>0.51720935503522669</v>
      </c>
      <c r="AL136">
        <v>0.8699773213618065</v>
      </c>
      <c r="AM136">
        <v>0</v>
      </c>
      <c r="AN136">
        <v>1</v>
      </c>
      <c r="AO136">
        <v>50</v>
      </c>
      <c r="AP136">
        <v>82</v>
      </c>
      <c r="AQ136">
        <v>7.407407407407407E-2</v>
      </c>
      <c r="AR136">
        <v>0.14583333333333337</v>
      </c>
      <c r="AS136">
        <v>2.7006172839506137E-3</v>
      </c>
    </row>
    <row r="137" spans="1:45" x14ac:dyDescent="0.45">
      <c r="A137">
        <v>82</v>
      </c>
      <c r="B137">
        <v>0.88800000000000001</v>
      </c>
      <c r="C137">
        <v>5</v>
      </c>
      <c r="D137">
        <v>40</v>
      </c>
      <c r="E137">
        <v>7</v>
      </c>
      <c r="F137">
        <v>1</v>
      </c>
      <c r="G137">
        <v>1</v>
      </c>
      <c r="H137">
        <v>0</v>
      </c>
      <c r="I137">
        <v>1</v>
      </c>
      <c r="J137">
        <v>1</v>
      </c>
      <c r="K137">
        <v>0.72454108826078478</v>
      </c>
      <c r="L137">
        <v>0.72454108826078478</v>
      </c>
      <c r="M137">
        <v>0.27545891173921522</v>
      </c>
      <c r="N137">
        <v>-0.322216806254225</v>
      </c>
      <c r="O137">
        <v>100</v>
      </c>
      <c r="P137">
        <v>0.38018397603983645</v>
      </c>
      <c r="AL137">
        <v>0.87128538989751469</v>
      </c>
      <c r="AM137">
        <v>1</v>
      </c>
      <c r="AN137">
        <v>0</v>
      </c>
      <c r="AO137">
        <v>51</v>
      </c>
      <c r="AP137">
        <v>82</v>
      </c>
      <c r="AQ137">
        <v>5.555555555555558E-2</v>
      </c>
      <c r="AR137">
        <v>0.14583333333333337</v>
      </c>
      <c r="AS137">
        <v>0</v>
      </c>
    </row>
    <row r="138" spans="1:45" x14ac:dyDescent="0.45">
      <c r="A138">
        <v>83</v>
      </c>
      <c r="B138">
        <v>0.93600000000000005</v>
      </c>
      <c r="C138">
        <v>2</v>
      </c>
      <c r="D138">
        <v>45</v>
      </c>
      <c r="E138">
        <v>9</v>
      </c>
      <c r="F138">
        <v>0</v>
      </c>
      <c r="G138">
        <v>1</v>
      </c>
      <c r="H138">
        <v>0</v>
      </c>
      <c r="I138">
        <v>1</v>
      </c>
      <c r="J138">
        <v>1</v>
      </c>
      <c r="K138">
        <v>0.77755951242920296</v>
      </c>
      <c r="L138">
        <v>0.77755951242920296</v>
      </c>
      <c r="M138">
        <v>0.22244048757079704</v>
      </c>
      <c r="N138">
        <v>-0.25159509454073525</v>
      </c>
      <c r="O138">
        <v>100</v>
      </c>
      <c r="P138">
        <v>0.28607519297894296</v>
      </c>
      <c r="AL138">
        <v>0.87541571476347846</v>
      </c>
      <c r="AM138">
        <v>0</v>
      </c>
      <c r="AN138">
        <v>1</v>
      </c>
      <c r="AO138">
        <v>51</v>
      </c>
      <c r="AP138">
        <v>83</v>
      </c>
      <c r="AQ138">
        <v>5.555555555555558E-2</v>
      </c>
      <c r="AR138">
        <v>0.13541666666666663</v>
      </c>
      <c r="AS138">
        <v>0</v>
      </c>
    </row>
    <row r="139" spans="1:45" x14ac:dyDescent="0.45">
      <c r="A139">
        <v>84</v>
      </c>
      <c r="B139">
        <v>1.2589999999999999</v>
      </c>
      <c r="C139">
        <v>1</v>
      </c>
      <c r="D139">
        <v>31</v>
      </c>
      <c r="E139">
        <v>8</v>
      </c>
      <c r="F139">
        <v>1</v>
      </c>
      <c r="G139">
        <v>1</v>
      </c>
      <c r="H139">
        <v>0</v>
      </c>
      <c r="I139">
        <v>1</v>
      </c>
      <c r="J139">
        <v>1</v>
      </c>
      <c r="K139">
        <v>0.70023229969081913</v>
      </c>
      <c r="L139">
        <v>0.70023229969081913</v>
      </c>
      <c r="M139">
        <v>0.29976770030918087</v>
      </c>
      <c r="N139">
        <v>-0.35634314228981795</v>
      </c>
      <c r="O139">
        <v>100</v>
      </c>
      <c r="P139">
        <v>0.42809750484452147</v>
      </c>
      <c r="AL139">
        <v>0.87802487618407188</v>
      </c>
      <c r="AM139">
        <v>0</v>
      </c>
      <c r="AN139">
        <v>1</v>
      </c>
      <c r="AO139">
        <v>51</v>
      </c>
      <c r="AP139">
        <v>84</v>
      </c>
      <c r="AQ139">
        <v>5.555555555555558E-2</v>
      </c>
      <c r="AR139">
        <v>0.125</v>
      </c>
      <c r="AS139">
        <v>0</v>
      </c>
    </row>
    <row r="140" spans="1:45" x14ac:dyDescent="0.45">
      <c r="A140">
        <v>85</v>
      </c>
      <c r="B140">
        <v>1.86</v>
      </c>
      <c r="C140">
        <v>2</v>
      </c>
      <c r="D140">
        <v>37</v>
      </c>
      <c r="E140">
        <v>13</v>
      </c>
      <c r="F140">
        <v>1</v>
      </c>
      <c r="G140">
        <v>1</v>
      </c>
      <c r="H140">
        <v>0</v>
      </c>
      <c r="I140">
        <v>1</v>
      </c>
      <c r="J140">
        <v>1</v>
      </c>
      <c r="K140">
        <v>0.83300343147480649</v>
      </c>
      <c r="L140">
        <v>0.83300343147480649</v>
      </c>
      <c r="M140">
        <v>0.16699656852519351</v>
      </c>
      <c r="N140">
        <v>-0.18271751740624434</v>
      </c>
      <c r="O140">
        <v>100</v>
      </c>
      <c r="P140">
        <v>0.2004752468180489</v>
      </c>
      <c r="AL140">
        <v>0.88453249798198952</v>
      </c>
      <c r="AM140">
        <v>0</v>
      </c>
      <c r="AN140">
        <v>1</v>
      </c>
      <c r="AO140">
        <v>51</v>
      </c>
      <c r="AP140">
        <v>85</v>
      </c>
      <c r="AQ140">
        <v>5.555555555555558E-2</v>
      </c>
      <c r="AR140">
        <v>0.11458333333333337</v>
      </c>
      <c r="AS140">
        <v>0</v>
      </c>
    </row>
    <row r="141" spans="1:45" x14ac:dyDescent="0.45">
      <c r="A141">
        <v>86</v>
      </c>
      <c r="B141">
        <v>2.2839999999999998</v>
      </c>
      <c r="C141">
        <v>0</v>
      </c>
      <c r="D141">
        <v>38</v>
      </c>
      <c r="E141">
        <v>10</v>
      </c>
      <c r="F141">
        <v>1</v>
      </c>
      <c r="G141">
        <v>1</v>
      </c>
      <c r="H141">
        <v>0</v>
      </c>
      <c r="I141">
        <v>1</v>
      </c>
      <c r="J141">
        <v>1</v>
      </c>
      <c r="K141">
        <v>0.68396779751481429</v>
      </c>
      <c r="L141">
        <v>0.68396779751481429</v>
      </c>
      <c r="M141">
        <v>0.31603220248518571</v>
      </c>
      <c r="N141">
        <v>-0.37984444212457269</v>
      </c>
      <c r="O141">
        <v>100</v>
      </c>
      <c r="P141">
        <v>0.46205713724167058</v>
      </c>
      <c r="AL141">
        <v>0.89005816911823454</v>
      </c>
      <c r="AM141">
        <v>0</v>
      </c>
      <c r="AN141">
        <v>1</v>
      </c>
      <c r="AO141">
        <v>51</v>
      </c>
      <c r="AP141">
        <v>86</v>
      </c>
      <c r="AQ141">
        <v>5.555555555555558E-2</v>
      </c>
      <c r="AR141">
        <v>0.10416666666666663</v>
      </c>
      <c r="AS141">
        <v>0</v>
      </c>
    </row>
    <row r="142" spans="1:45" x14ac:dyDescent="0.45">
      <c r="A142">
        <v>88</v>
      </c>
      <c r="B142">
        <v>0.504</v>
      </c>
      <c r="C142">
        <v>3</v>
      </c>
      <c r="D142">
        <v>42</v>
      </c>
      <c r="E142">
        <v>9</v>
      </c>
      <c r="F142">
        <v>1</v>
      </c>
      <c r="G142">
        <v>0</v>
      </c>
      <c r="H142">
        <v>1</v>
      </c>
      <c r="I142">
        <v>1</v>
      </c>
      <c r="J142">
        <v>0</v>
      </c>
      <c r="K142">
        <v>0.56826931119108803</v>
      </c>
      <c r="L142">
        <v>0.56826931119108803</v>
      </c>
      <c r="M142">
        <v>0.43173068880891197</v>
      </c>
      <c r="N142">
        <v>-0.83995329067098001</v>
      </c>
      <c r="O142">
        <v>0</v>
      </c>
      <c r="P142">
        <v>1.3162587833606829</v>
      </c>
      <c r="AL142">
        <v>0.89160701042191615</v>
      </c>
      <c r="AM142">
        <v>0</v>
      </c>
      <c r="AN142">
        <v>1</v>
      </c>
      <c r="AO142">
        <v>51</v>
      </c>
      <c r="AP142">
        <v>87</v>
      </c>
      <c r="AQ142">
        <v>5.555555555555558E-2</v>
      </c>
      <c r="AR142">
        <v>9.375E-2</v>
      </c>
      <c r="AS142">
        <v>1.7361111111111084E-3</v>
      </c>
    </row>
    <row r="143" spans="1:45" x14ac:dyDescent="0.45">
      <c r="A143">
        <v>88</v>
      </c>
      <c r="B143">
        <v>1</v>
      </c>
      <c r="C143">
        <v>2</v>
      </c>
      <c r="D143">
        <v>40</v>
      </c>
      <c r="E143">
        <v>8</v>
      </c>
      <c r="F143">
        <v>0</v>
      </c>
      <c r="G143">
        <v>1</v>
      </c>
      <c r="H143">
        <v>0</v>
      </c>
      <c r="I143">
        <v>1</v>
      </c>
      <c r="J143">
        <v>1</v>
      </c>
      <c r="K143">
        <v>0.86319373730422722</v>
      </c>
      <c r="L143">
        <v>0.86319373730422722</v>
      </c>
      <c r="M143">
        <v>0.13680626269577278</v>
      </c>
      <c r="N143">
        <v>-0.1471161202727945</v>
      </c>
      <c r="O143">
        <v>100</v>
      </c>
      <c r="P143">
        <v>0.15848847921791198</v>
      </c>
      <c r="AL143">
        <v>0.89662715993304676</v>
      </c>
      <c r="AM143">
        <v>1</v>
      </c>
      <c r="AN143">
        <v>0</v>
      </c>
      <c r="AO143">
        <v>52</v>
      </c>
      <c r="AP143">
        <v>87</v>
      </c>
      <c r="AQ143">
        <v>3.703703703703709E-2</v>
      </c>
      <c r="AR143">
        <v>9.375E-2</v>
      </c>
      <c r="AS143">
        <v>0</v>
      </c>
    </row>
    <row r="144" spans="1:45" x14ac:dyDescent="0.45">
      <c r="A144">
        <v>88</v>
      </c>
      <c r="B144">
        <v>1.6</v>
      </c>
      <c r="C144">
        <v>0</v>
      </c>
      <c r="D144">
        <v>39</v>
      </c>
      <c r="E144">
        <v>18</v>
      </c>
      <c r="F144">
        <v>1</v>
      </c>
      <c r="G144">
        <v>1</v>
      </c>
      <c r="H144">
        <v>0</v>
      </c>
      <c r="I144">
        <v>1</v>
      </c>
      <c r="J144">
        <v>1</v>
      </c>
      <c r="K144">
        <v>0.77282167919951295</v>
      </c>
      <c r="L144">
        <v>0.77282167919951295</v>
      </c>
      <c r="M144">
        <v>0.22717832080048705</v>
      </c>
      <c r="N144">
        <v>-0.25770694368290026</v>
      </c>
      <c r="O144">
        <v>100</v>
      </c>
      <c r="P144">
        <v>0.29395956003175</v>
      </c>
      <c r="AL144">
        <v>0.90099649821467465</v>
      </c>
      <c r="AM144">
        <v>0</v>
      </c>
      <c r="AN144">
        <v>1</v>
      </c>
      <c r="AO144">
        <v>52</v>
      </c>
      <c r="AP144">
        <v>88</v>
      </c>
      <c r="AQ144">
        <v>3.703703703703709E-2</v>
      </c>
      <c r="AR144">
        <v>8.333333333333337E-2</v>
      </c>
      <c r="AS144">
        <v>0</v>
      </c>
    </row>
    <row r="145" spans="1:45" x14ac:dyDescent="0.45">
      <c r="A145">
        <v>89</v>
      </c>
      <c r="B145">
        <v>7.4999999999999997E-2</v>
      </c>
      <c r="C145">
        <v>0</v>
      </c>
      <c r="D145">
        <v>37</v>
      </c>
      <c r="E145">
        <v>13</v>
      </c>
      <c r="F145">
        <v>1</v>
      </c>
      <c r="G145">
        <v>1</v>
      </c>
      <c r="H145">
        <v>0</v>
      </c>
      <c r="I145">
        <v>1</v>
      </c>
      <c r="J145">
        <v>1</v>
      </c>
      <c r="K145">
        <v>0.48015874842207185</v>
      </c>
      <c r="L145">
        <v>0.48015874842207185</v>
      </c>
      <c r="M145">
        <v>0.51984125157792815</v>
      </c>
      <c r="N145">
        <v>-0.7336385038786325</v>
      </c>
      <c r="O145">
        <v>0</v>
      </c>
      <c r="P145">
        <v>1.0826445488836005</v>
      </c>
      <c r="AL145">
        <v>0.90210681522434666</v>
      </c>
      <c r="AM145">
        <v>0</v>
      </c>
      <c r="AN145">
        <v>1</v>
      </c>
      <c r="AO145">
        <v>52</v>
      </c>
      <c r="AP145">
        <v>89</v>
      </c>
      <c r="AQ145">
        <v>3.703703703703709E-2</v>
      </c>
      <c r="AR145">
        <v>7.291666666666663E-2</v>
      </c>
      <c r="AS145">
        <v>1.350308641975314E-3</v>
      </c>
    </row>
    <row r="146" spans="1:45" x14ac:dyDescent="0.45">
      <c r="A146">
        <v>89</v>
      </c>
      <c r="B146">
        <v>0.71099999999999997</v>
      </c>
      <c r="C146">
        <v>4</v>
      </c>
      <c r="D146">
        <v>47</v>
      </c>
      <c r="E146">
        <v>13</v>
      </c>
      <c r="F146">
        <v>1</v>
      </c>
      <c r="G146">
        <v>0</v>
      </c>
      <c r="H146">
        <v>1</v>
      </c>
      <c r="I146">
        <v>1</v>
      </c>
      <c r="J146">
        <v>0</v>
      </c>
      <c r="K146">
        <v>0.68283306075752337</v>
      </c>
      <c r="L146">
        <v>0.68283306075752337</v>
      </c>
      <c r="M146">
        <v>0.31716693924247663</v>
      </c>
      <c r="N146">
        <v>-1.1483270215056574</v>
      </c>
      <c r="O146">
        <v>0</v>
      </c>
      <c r="P146">
        <v>2.152913738072467</v>
      </c>
      <c r="AL146">
        <v>0.90320869875546228</v>
      </c>
      <c r="AM146">
        <v>1</v>
      </c>
      <c r="AN146">
        <v>0</v>
      </c>
      <c r="AO146">
        <v>53</v>
      </c>
      <c r="AP146">
        <v>89</v>
      </c>
      <c r="AQ146">
        <v>1.851851851851849E-2</v>
      </c>
      <c r="AR146">
        <v>7.291666666666663E-2</v>
      </c>
      <c r="AS146">
        <v>0</v>
      </c>
    </row>
    <row r="147" spans="1:45" x14ac:dyDescent="0.45">
      <c r="A147">
        <v>89</v>
      </c>
      <c r="B147">
        <v>1.018</v>
      </c>
      <c r="C147">
        <v>0</v>
      </c>
      <c r="D147">
        <v>36</v>
      </c>
      <c r="E147">
        <v>12</v>
      </c>
      <c r="F147">
        <v>1</v>
      </c>
      <c r="G147">
        <v>1</v>
      </c>
      <c r="H147">
        <v>0</v>
      </c>
      <c r="I147">
        <v>1</v>
      </c>
      <c r="J147">
        <v>1</v>
      </c>
      <c r="K147">
        <v>0.62245613105020514</v>
      </c>
      <c r="L147">
        <v>0.62245613105020514</v>
      </c>
      <c r="M147">
        <v>0.37754386894979486</v>
      </c>
      <c r="N147">
        <v>-0.47408212533506294</v>
      </c>
      <c r="O147">
        <v>100</v>
      </c>
      <c r="P147">
        <v>0.60653891915692848</v>
      </c>
      <c r="AL147">
        <v>0.92727371957017324</v>
      </c>
      <c r="AM147">
        <v>0</v>
      </c>
      <c r="AN147">
        <v>1</v>
      </c>
      <c r="AO147">
        <v>53</v>
      </c>
      <c r="AP147">
        <v>90</v>
      </c>
      <c r="AQ147">
        <v>1.851851851851849E-2</v>
      </c>
      <c r="AR147">
        <v>6.25E-2</v>
      </c>
      <c r="AS147">
        <v>1.1574074074074056E-3</v>
      </c>
    </row>
    <row r="148" spans="1:45" x14ac:dyDescent="0.45">
      <c r="A148">
        <v>91</v>
      </c>
      <c r="B148">
        <v>1.968</v>
      </c>
      <c r="C148">
        <v>1</v>
      </c>
      <c r="D148">
        <v>33</v>
      </c>
      <c r="E148">
        <v>5</v>
      </c>
      <c r="F148">
        <v>0</v>
      </c>
      <c r="G148">
        <v>1</v>
      </c>
      <c r="H148">
        <v>0</v>
      </c>
      <c r="I148">
        <v>1</v>
      </c>
      <c r="J148">
        <v>1</v>
      </c>
      <c r="K148">
        <v>0.92727371957017324</v>
      </c>
      <c r="L148">
        <v>0.92727371957017324</v>
      </c>
      <c r="M148">
        <v>7.2726280429826762E-2</v>
      </c>
      <c r="N148">
        <v>-7.5506482384021106E-2</v>
      </c>
      <c r="O148">
        <v>100</v>
      </c>
      <c r="P148">
        <v>7.8430218494209211E-2</v>
      </c>
      <c r="AL148">
        <v>0.92744397704080439</v>
      </c>
      <c r="AM148">
        <v>1</v>
      </c>
      <c r="AN148">
        <v>0</v>
      </c>
      <c r="AO148">
        <v>54</v>
      </c>
      <c r="AP148">
        <v>90</v>
      </c>
      <c r="AQ148">
        <v>0</v>
      </c>
      <c r="AR148">
        <v>6.25E-2</v>
      </c>
      <c r="AS148">
        <v>0</v>
      </c>
    </row>
    <row r="149" spans="1:45" x14ac:dyDescent="0.45">
      <c r="A149">
        <v>96</v>
      </c>
      <c r="B149">
        <v>0.83099999999999996</v>
      </c>
      <c r="C149">
        <v>3</v>
      </c>
      <c r="D149">
        <v>44</v>
      </c>
      <c r="E149">
        <v>10</v>
      </c>
      <c r="F149">
        <v>0</v>
      </c>
      <c r="G149">
        <v>1</v>
      </c>
      <c r="H149">
        <v>0</v>
      </c>
      <c r="I149">
        <v>1</v>
      </c>
      <c r="J149">
        <v>1</v>
      </c>
      <c r="K149">
        <v>0.90210681522434666</v>
      </c>
      <c r="L149">
        <v>0.90210681522434666</v>
      </c>
      <c r="M149">
        <v>9.7893184775653341E-2</v>
      </c>
      <c r="N149">
        <v>-0.10302234550455361</v>
      </c>
      <c r="O149">
        <v>100</v>
      </c>
      <c r="P149">
        <v>0.10851617915258527</v>
      </c>
      <c r="AL149">
        <v>0.94276376134395989</v>
      </c>
      <c r="AM149">
        <v>0</v>
      </c>
      <c r="AN149">
        <v>1</v>
      </c>
      <c r="AO149">
        <v>54</v>
      </c>
      <c r="AP149">
        <v>91</v>
      </c>
      <c r="AQ149">
        <v>0</v>
      </c>
      <c r="AR149">
        <v>5.208333333333337E-2</v>
      </c>
      <c r="AS149">
        <v>0</v>
      </c>
    </row>
    <row r="150" spans="1:45" x14ac:dyDescent="0.45">
      <c r="A150">
        <v>98</v>
      </c>
      <c r="B150">
        <v>0.97399999999999998</v>
      </c>
      <c r="C150">
        <v>1</v>
      </c>
      <c r="D150">
        <v>37</v>
      </c>
      <c r="E150">
        <v>6</v>
      </c>
      <c r="F150">
        <v>0</v>
      </c>
      <c r="G150">
        <v>1</v>
      </c>
      <c r="H150">
        <v>0</v>
      </c>
      <c r="I150">
        <v>1</v>
      </c>
      <c r="J150">
        <v>1</v>
      </c>
      <c r="K150">
        <v>0.8699773213618065</v>
      </c>
      <c r="L150">
        <v>0.8699773213618065</v>
      </c>
      <c r="M150">
        <v>0.1300226786381935</v>
      </c>
      <c r="N150">
        <v>-0.13928813507349064</v>
      </c>
      <c r="O150">
        <v>100</v>
      </c>
      <c r="P150">
        <v>0.14945525066637871</v>
      </c>
      <c r="AL150">
        <v>0.94595911056721904</v>
      </c>
      <c r="AM150">
        <v>0</v>
      </c>
      <c r="AN150">
        <v>1</v>
      </c>
      <c r="AO150">
        <v>54</v>
      </c>
      <c r="AP150">
        <v>92</v>
      </c>
      <c r="AQ150">
        <v>0</v>
      </c>
      <c r="AR150">
        <v>4.166666666666663E-2</v>
      </c>
      <c r="AS150">
        <v>0</v>
      </c>
    </row>
    <row r="151" spans="1:45" x14ac:dyDescent="0.45">
      <c r="A151">
        <v>99</v>
      </c>
      <c r="B151">
        <v>1.76</v>
      </c>
      <c r="C151">
        <v>4</v>
      </c>
      <c r="D151">
        <v>38</v>
      </c>
      <c r="E151">
        <v>12</v>
      </c>
      <c r="F151">
        <v>1</v>
      </c>
      <c r="G151">
        <v>0</v>
      </c>
      <c r="H151">
        <v>1</v>
      </c>
      <c r="I151">
        <v>1</v>
      </c>
      <c r="J151">
        <v>0</v>
      </c>
      <c r="K151">
        <v>0.92744397704080439</v>
      </c>
      <c r="L151">
        <v>0.92744397704080439</v>
      </c>
      <c r="M151">
        <v>7.255602295919561E-2</v>
      </c>
      <c r="N151">
        <v>-2.6233962850523223</v>
      </c>
      <c r="O151">
        <v>0</v>
      </c>
      <c r="P151">
        <v>12.782453326616105</v>
      </c>
      <c r="AL151">
        <v>0.95270581555107381</v>
      </c>
      <c r="AM151">
        <v>0</v>
      </c>
      <c r="AN151">
        <v>1</v>
      </c>
      <c r="AO151">
        <v>54</v>
      </c>
      <c r="AP151">
        <v>93</v>
      </c>
      <c r="AQ151">
        <v>0</v>
      </c>
      <c r="AR151">
        <v>3.125E-2</v>
      </c>
      <c r="AS151">
        <v>0</v>
      </c>
    </row>
    <row r="152" spans="1:45" x14ac:dyDescent="0.45">
      <c r="A152">
        <v>102</v>
      </c>
      <c r="B152">
        <v>8.4000000000000005E-2</v>
      </c>
      <c r="C152">
        <v>2</v>
      </c>
      <c r="D152">
        <v>38</v>
      </c>
      <c r="E152">
        <v>11</v>
      </c>
      <c r="F152">
        <v>1</v>
      </c>
      <c r="G152">
        <v>1</v>
      </c>
      <c r="H152">
        <v>0</v>
      </c>
      <c r="I152">
        <v>1</v>
      </c>
      <c r="J152">
        <v>1</v>
      </c>
      <c r="K152">
        <v>0.68579568419766257</v>
      </c>
      <c r="L152">
        <v>0.68579568419766257</v>
      </c>
      <c r="M152">
        <v>0.31420431580233743</v>
      </c>
      <c r="N152">
        <v>-0.37717553206489096</v>
      </c>
      <c r="O152">
        <v>100</v>
      </c>
      <c r="P152">
        <v>0.45816024078649098</v>
      </c>
      <c r="AL152">
        <v>0.95634765217925377</v>
      </c>
      <c r="AM152">
        <v>0</v>
      </c>
      <c r="AN152">
        <v>1</v>
      </c>
      <c r="AO152">
        <v>54</v>
      </c>
      <c r="AP152">
        <v>94</v>
      </c>
      <c r="AQ152">
        <v>0</v>
      </c>
      <c r="AR152">
        <v>2.083333333333337E-2</v>
      </c>
      <c r="AS152">
        <v>0</v>
      </c>
    </row>
    <row r="153" spans="1:45" x14ac:dyDescent="0.45">
      <c r="A153">
        <v>117</v>
      </c>
      <c r="B153">
        <v>0.104</v>
      </c>
      <c r="C153">
        <v>2</v>
      </c>
      <c r="D153">
        <v>52</v>
      </c>
      <c r="E153">
        <v>15</v>
      </c>
      <c r="F153">
        <v>0</v>
      </c>
      <c r="G153">
        <v>1</v>
      </c>
      <c r="H153">
        <v>0</v>
      </c>
      <c r="I153">
        <v>1</v>
      </c>
      <c r="J153">
        <v>1</v>
      </c>
      <c r="K153">
        <v>0.87802487618407188</v>
      </c>
      <c r="L153">
        <v>0.87802487618407188</v>
      </c>
      <c r="M153">
        <v>0.12197512381592812</v>
      </c>
      <c r="N153">
        <v>-0.13008035296470516</v>
      </c>
      <c r="O153">
        <v>100</v>
      </c>
      <c r="P153">
        <v>0.1389198952380899</v>
      </c>
      <c r="AL153">
        <v>0.96014716646240372</v>
      </c>
      <c r="AM153">
        <v>0</v>
      </c>
      <c r="AN153">
        <v>1</v>
      </c>
      <c r="AO153">
        <v>54</v>
      </c>
      <c r="AP153">
        <v>95</v>
      </c>
      <c r="AQ153">
        <v>0</v>
      </c>
      <c r="AR153">
        <v>1.041666666666663E-2</v>
      </c>
      <c r="AS153">
        <v>0</v>
      </c>
    </row>
    <row r="154" spans="1:45" x14ac:dyDescent="0.45">
      <c r="G154">
        <v>96</v>
      </c>
      <c r="H154">
        <v>54</v>
      </c>
      <c r="I154">
        <v>150</v>
      </c>
      <c r="L154">
        <v>95.999999999999915</v>
      </c>
      <c r="M154">
        <v>54</v>
      </c>
      <c r="N154">
        <v>-85.397895663378762</v>
      </c>
      <c r="O154">
        <v>73.333333333333329</v>
      </c>
      <c r="P154">
        <v>158.06658410015157</v>
      </c>
      <c r="AL154">
        <v>0.966533592274475</v>
      </c>
      <c r="AM154">
        <v>0</v>
      </c>
      <c r="AN154">
        <v>1</v>
      </c>
      <c r="AO154">
        <v>54</v>
      </c>
      <c r="AP154">
        <v>96</v>
      </c>
      <c r="AQ154">
        <v>0</v>
      </c>
      <c r="AR154">
        <v>0</v>
      </c>
      <c r="AS154">
        <v>0</v>
      </c>
    </row>
    <row r="155" spans="1:45" x14ac:dyDescent="0.45">
      <c r="AS155">
        <v>0.7357253086419755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2151A-BC98-4EA6-AFCE-593800CCF871}">
  <dimension ref="A1:AS151"/>
  <sheetViews>
    <sheetView topLeftCell="N8" workbookViewId="0">
      <selection activeCell="Z19" sqref="Z19"/>
    </sheetView>
  </sheetViews>
  <sheetFormatPr defaultRowHeight="14.25" x14ac:dyDescent="0.45"/>
  <cols>
    <col min="1" max="1" width="14.73046875" style="145" customWidth="1"/>
    <col min="2" max="4" width="9.1328125" style="145"/>
  </cols>
  <sheetData>
    <row r="1" spans="1:45" ht="15.75" x14ac:dyDescent="0.5">
      <c r="A1" s="88" t="s">
        <v>49</v>
      </c>
      <c r="B1" s="87" t="s">
        <v>50</v>
      </c>
      <c r="C1" s="87" t="s">
        <v>51</v>
      </c>
      <c r="D1" s="60" t="s">
        <v>55</v>
      </c>
      <c r="G1" t="s">
        <v>144</v>
      </c>
      <c r="AG1" s="203" t="s">
        <v>173</v>
      </c>
      <c r="AH1" s="203"/>
      <c r="AI1" s="203"/>
      <c r="AJ1" s="203"/>
      <c r="AL1" t="s">
        <v>178</v>
      </c>
    </row>
    <row r="2" spans="1:45" ht="16.149999999999999" thickBot="1" x14ac:dyDescent="0.55000000000000004">
      <c r="A2" s="29">
        <v>0</v>
      </c>
      <c r="B2" s="82">
        <v>33</v>
      </c>
      <c r="C2" s="82">
        <v>12</v>
      </c>
      <c r="D2" s="145">
        <v>1</v>
      </c>
      <c r="AG2" s="204"/>
      <c r="AH2" s="204"/>
      <c r="AI2" s="204"/>
      <c r="AJ2" s="204"/>
    </row>
    <row r="3" spans="1:45" ht="16.149999999999999" thickTop="1" x14ac:dyDescent="0.5">
      <c r="A3" s="29">
        <v>0</v>
      </c>
      <c r="B3" s="82">
        <v>33</v>
      </c>
      <c r="C3" s="82">
        <v>16</v>
      </c>
      <c r="D3" s="145">
        <v>1</v>
      </c>
      <c r="G3" s="112" t="str">
        <f>A1</f>
        <v>Mng-Gender</v>
      </c>
      <c r="H3" s="112" t="str">
        <f t="shared" ref="H3:I3" si="0">B1</f>
        <v>Mng-Age</v>
      </c>
      <c r="I3" s="112" t="str">
        <f t="shared" si="0"/>
        <v>Mng-Exp</v>
      </c>
      <c r="J3" s="112" t="s">
        <v>145</v>
      </c>
      <c r="K3" s="112" t="s">
        <v>146</v>
      </c>
      <c r="L3" s="112" t="s">
        <v>99</v>
      </c>
      <c r="M3" s="112" t="s">
        <v>147</v>
      </c>
      <c r="N3" s="112" t="s">
        <v>148</v>
      </c>
      <c r="O3" s="112" t="s">
        <v>149</v>
      </c>
      <c r="P3" s="112" t="s">
        <v>150</v>
      </c>
      <c r="Q3" s="112" t="s">
        <v>151</v>
      </c>
      <c r="R3" s="112" t="s">
        <v>152</v>
      </c>
      <c r="S3" s="112" t="s">
        <v>153</v>
      </c>
      <c r="U3" t="s">
        <v>154</v>
      </c>
      <c r="W3" s="204" t="s">
        <v>155</v>
      </c>
      <c r="X3" s="214">
        <f>J141*LN(J141/L141)+K141*LN(K141/L141)</f>
        <v>-101.70732256756051</v>
      </c>
      <c r="Z3" t="s">
        <v>165</v>
      </c>
      <c r="AE3" t="s">
        <v>172</v>
      </c>
      <c r="AG3" s="204"/>
      <c r="AH3" s="213" t="s">
        <v>174</v>
      </c>
      <c r="AI3" s="213" t="s">
        <v>175</v>
      </c>
      <c r="AJ3" s="204"/>
      <c r="AL3" s="155" t="s">
        <v>148</v>
      </c>
      <c r="AM3" s="155" t="s">
        <v>146</v>
      </c>
      <c r="AN3" s="155" t="s">
        <v>145</v>
      </c>
      <c r="AO3" s="155" t="s">
        <v>179</v>
      </c>
      <c r="AP3" s="155" t="s">
        <v>180</v>
      </c>
      <c r="AQ3" s="155" t="s">
        <v>181</v>
      </c>
      <c r="AR3" s="155" t="s">
        <v>182</v>
      </c>
      <c r="AS3" s="155" t="s">
        <v>183</v>
      </c>
    </row>
    <row r="4" spans="1:45" ht="15.75" x14ac:dyDescent="0.5">
      <c r="A4" s="29">
        <v>1</v>
      </c>
      <c r="B4" s="82">
        <v>40</v>
      </c>
      <c r="C4" s="82">
        <v>13</v>
      </c>
      <c r="D4" s="145">
        <v>1</v>
      </c>
      <c r="G4">
        <f t="array" ref="G4:K140">[1]!LogitSummary(A2:D151)</f>
        <v>0</v>
      </c>
      <c r="H4">
        <v>27</v>
      </c>
      <c r="I4">
        <v>5</v>
      </c>
      <c r="J4" s="150">
        <v>0</v>
      </c>
      <c r="K4" s="151">
        <v>1</v>
      </c>
      <c r="L4" s="152">
        <f>J4+K4</f>
        <v>1</v>
      </c>
      <c r="M4">
        <f>IF(L4=0,"",J4/L4)</f>
        <v>0</v>
      </c>
      <c r="N4">
        <f>1/(1+EXP(-$U$5-MMULT(G4:I4,$U$6:$U$8)))</f>
        <v>0.23304165267530935</v>
      </c>
      <c r="O4" s="147">
        <f>L4*N4</f>
        <v>0.23304165267530935</v>
      </c>
      <c r="P4" s="149">
        <f>L4-O4</f>
        <v>0.76695834732469059</v>
      </c>
      <c r="Q4" s="147">
        <f>IFERROR(L4*(M4*LN(N4)+(1-M4)*LN(1-N4)),0)</f>
        <v>-0.26532278505470447</v>
      </c>
      <c r="R4" s="149">
        <f>100*IF(N4&gt;=$AH$10,J4/L4,K4/L4)</f>
        <v>100</v>
      </c>
      <c r="S4">
        <f>IFERROR((J4-O4)^2/O4+(K4-P4)^2/P4,0)</f>
        <v>0.30385177172685696</v>
      </c>
      <c r="W4" s="204" t="s">
        <v>156</v>
      </c>
      <c r="X4" s="214">
        <f>Q141</f>
        <v>-68.323436433496198</v>
      </c>
      <c r="Z4" s="193">
        <f t="array" ref="Z4:AC7">MINVERSE(MMULT(TRANSPOSE([1]!DESIGN(G4:I140)),N4:N140*(1-N4:N140)*L4:L140*[1]!DESIGN(G4:I140)))</f>
        <v>1.6972967142582545</v>
      </c>
      <c r="AA4" s="148">
        <v>-8.8408528023472183E-2</v>
      </c>
      <c r="AB4" s="148">
        <v>-3.8051115983481119E-2</v>
      </c>
      <c r="AC4" s="149">
        <v>-1.7888118854716188E-2</v>
      </c>
      <c r="AE4" s="156">
        <f t="array" ref="AE4:AE7">MMULT(Z4:AC7,MMULT(TRANSPOSE([1]!DESIGN(G4:I140)),L4:L140*(M4:M140-N4:N140)))</f>
        <v>-3.9622954334844713E-16</v>
      </c>
      <c r="AG4" s="204" t="s">
        <v>149</v>
      </c>
      <c r="AH4" s="214">
        <f>SUMIF(N4:N140,"&gt;="&amp;AH10,J4:J140)</f>
        <v>43</v>
      </c>
      <c r="AI4" s="214">
        <f>SUMIF(N4:N140,"&gt;="&amp;AH10,K4:K140)</f>
        <v>16</v>
      </c>
      <c r="AJ4" s="214">
        <f>AH4+AI4</f>
        <v>59</v>
      </c>
      <c r="AO4">
        <v>0</v>
      </c>
      <c r="AP4">
        <v>0</v>
      </c>
      <c r="AQ4">
        <f>1-AO4/AO$141</f>
        <v>1</v>
      </c>
      <c r="AR4" s="145">
        <f>1-AP4/AP$141</f>
        <v>1</v>
      </c>
      <c r="AS4">
        <f>(AQ4-AQ5)*AR4</f>
        <v>1.1363636363636354E-2</v>
      </c>
    </row>
    <row r="5" spans="1:45" ht="15.75" x14ac:dyDescent="0.5">
      <c r="A5" s="29">
        <v>1</v>
      </c>
      <c r="B5" s="82">
        <v>29</v>
      </c>
      <c r="C5" s="82">
        <v>10</v>
      </c>
      <c r="D5" s="145">
        <v>0</v>
      </c>
      <c r="G5">
        <v>0</v>
      </c>
      <c r="H5">
        <v>27</v>
      </c>
      <c r="I5">
        <v>10</v>
      </c>
      <c r="J5" s="150">
        <v>1</v>
      </c>
      <c r="K5" s="151">
        <v>0</v>
      </c>
      <c r="L5" s="152">
        <f t="shared" ref="L5:L68" si="1">J5+K5</f>
        <v>1</v>
      </c>
      <c r="M5" s="145">
        <f t="shared" ref="M5:M68" si="2">IF(L5=0,"",J5/L5)</f>
        <v>1</v>
      </c>
      <c r="N5" s="145">
        <f t="shared" ref="N5:N68" si="3">1/(1+EXP(-$U$5-MMULT(G5:I5,$U$6:$U$8)))</f>
        <v>0.66570417003229798</v>
      </c>
      <c r="O5" s="150">
        <f t="shared" ref="O5:O68" si="4">L5*N5</f>
        <v>0.66570417003229798</v>
      </c>
      <c r="P5" s="152">
        <f t="shared" ref="P5:P68" si="5">L5-O5</f>
        <v>0.33429582996770202</v>
      </c>
      <c r="Q5" s="150">
        <f t="shared" ref="Q5:Q68" si="6">IFERROR(L5*(M5*LN(N5)+(1-M5)*LN(1-N5)),0)</f>
        <v>-0.40690989626366114</v>
      </c>
      <c r="R5" s="152">
        <f t="shared" ref="R5:R68" si="7">100*IF(N5&gt;=$AH$10,J5/L5,K5/L5)</f>
        <v>100</v>
      </c>
      <c r="S5" s="145">
        <f t="shared" ref="S5:S68" si="8">IFERROR((J5-O5)^2/O5+(K5-P5)^2/P5,0)</f>
        <v>0.50216874854709559</v>
      </c>
      <c r="U5" s="156">
        <f t="array" ref="U5:U8">[1]!LogitCoeff(G4:K140,,,,,20)</f>
        <v>0.41709881299147911</v>
      </c>
      <c r="W5" s="204"/>
      <c r="X5" s="204"/>
      <c r="Z5" s="150">
        <v>-8.8408528023471669E-2</v>
      </c>
      <c r="AA5" s="194">
        <v>0.18341642886057852</v>
      </c>
      <c r="AB5" s="151">
        <v>9.2665478999336704E-5</v>
      </c>
      <c r="AC5" s="152">
        <v>-1.9479305731311296E-3</v>
      </c>
      <c r="AE5" s="157">
        <v>3.819846471496647E-16</v>
      </c>
      <c r="AG5" s="204" t="s">
        <v>150</v>
      </c>
      <c r="AH5" s="214">
        <f>AH6-AH4</f>
        <v>19</v>
      </c>
      <c r="AI5" s="214">
        <f>AI6-AI4</f>
        <v>72</v>
      </c>
      <c r="AJ5" s="214">
        <f t="shared" ref="AJ5:AJ6" si="9">AH5+AI5</f>
        <v>91</v>
      </c>
      <c r="AL5">
        <f t="array" ref="AL5:AN141">[1]!SelectCols(J4:N140,"5,2,1",1)</f>
        <v>3.3682981862263495E-3</v>
      </c>
      <c r="AM5">
        <v>1</v>
      </c>
      <c r="AN5">
        <v>0</v>
      </c>
      <c r="AO5">
        <f>AO4+AM5</f>
        <v>1</v>
      </c>
      <c r="AP5" s="145">
        <f>AP4+AN5</f>
        <v>0</v>
      </c>
      <c r="AQ5" s="145">
        <f t="shared" ref="AQ5:AQ68" si="10">1-AO5/AO$141</f>
        <v>0.98863636363636365</v>
      </c>
      <c r="AR5" s="145">
        <f t="shared" ref="AR5:AR68" si="11">1-AP5/AP$141</f>
        <v>1</v>
      </c>
      <c r="AS5" s="145">
        <f t="shared" ref="AS5:AS68" si="12">(AQ5-AQ6)*AR5</f>
        <v>1.1363636363636354E-2</v>
      </c>
    </row>
    <row r="6" spans="1:45" ht="15.75" x14ac:dyDescent="0.5">
      <c r="A6" s="29">
        <v>0</v>
      </c>
      <c r="B6" s="82">
        <v>36</v>
      </c>
      <c r="C6" s="82">
        <v>4</v>
      </c>
      <c r="D6" s="145">
        <v>0</v>
      </c>
      <c r="G6">
        <v>0</v>
      </c>
      <c r="H6">
        <v>28</v>
      </c>
      <c r="I6">
        <v>1</v>
      </c>
      <c r="J6" s="150">
        <v>0</v>
      </c>
      <c r="K6" s="151">
        <v>1</v>
      </c>
      <c r="L6" s="152">
        <f t="shared" si="1"/>
        <v>1</v>
      </c>
      <c r="M6" s="145">
        <f t="shared" si="2"/>
        <v>0</v>
      </c>
      <c r="N6" s="145">
        <f t="shared" si="3"/>
        <v>5.6017638717239082E-2</v>
      </c>
      <c r="O6" s="150">
        <f t="shared" si="4"/>
        <v>5.6017638717239082E-2</v>
      </c>
      <c r="P6" s="152">
        <f t="shared" si="5"/>
        <v>0.94398236128276092</v>
      </c>
      <c r="Q6" s="150">
        <f t="shared" si="6"/>
        <v>-5.764779809302574E-2</v>
      </c>
      <c r="R6" s="152">
        <f t="shared" si="7"/>
        <v>100</v>
      </c>
      <c r="S6" s="145">
        <f t="shared" si="8"/>
        <v>5.9341827787033757E-2</v>
      </c>
      <c r="U6" s="157">
        <v>0.96962778992212262</v>
      </c>
      <c r="W6" s="204" t="s">
        <v>157</v>
      </c>
      <c r="X6" s="204">
        <f>2*(X4-X3)</f>
        <v>66.767772268128624</v>
      </c>
      <c r="Z6" s="150">
        <v>-3.805111598348123E-2</v>
      </c>
      <c r="AA6" s="151">
        <v>9.266547899934432E-5</v>
      </c>
      <c r="AB6" s="194">
        <v>1.250742489496609E-3</v>
      </c>
      <c r="AC6" s="152">
        <v>-9.129443265705647E-4</v>
      </c>
      <c r="AE6" s="157">
        <v>3.0988742872515389E-17</v>
      </c>
      <c r="AG6" s="204"/>
      <c r="AH6" s="214">
        <f>J141</f>
        <v>62</v>
      </c>
      <c r="AI6" s="214">
        <f>K141</f>
        <v>88</v>
      </c>
      <c r="AJ6" s="214">
        <f t="shared" si="9"/>
        <v>150</v>
      </c>
      <c r="AL6">
        <v>5.7659282992333326E-3</v>
      </c>
      <c r="AM6">
        <v>1</v>
      </c>
      <c r="AN6">
        <v>0</v>
      </c>
      <c r="AO6" s="145">
        <f t="shared" ref="AO6:AO69" si="13">AO5+AM6</f>
        <v>2</v>
      </c>
      <c r="AP6" s="145">
        <f t="shared" ref="AP6:AP69" si="14">AP5+AN6</f>
        <v>0</v>
      </c>
      <c r="AQ6" s="145">
        <f t="shared" si="10"/>
        <v>0.97727272727272729</v>
      </c>
      <c r="AR6" s="145">
        <f t="shared" si="11"/>
        <v>1</v>
      </c>
      <c r="AS6" s="145">
        <f t="shared" si="12"/>
        <v>1.1363636363636354E-2</v>
      </c>
    </row>
    <row r="7" spans="1:45" ht="15.75" x14ac:dyDescent="0.5">
      <c r="A7" s="29">
        <v>1</v>
      </c>
      <c r="B7" s="82">
        <v>32</v>
      </c>
      <c r="C7" s="82">
        <v>15</v>
      </c>
      <c r="D7" s="145">
        <v>1</v>
      </c>
      <c r="G7">
        <v>0</v>
      </c>
      <c r="H7">
        <v>28</v>
      </c>
      <c r="I7">
        <v>8</v>
      </c>
      <c r="J7" s="150">
        <v>1</v>
      </c>
      <c r="K7" s="151">
        <v>0</v>
      </c>
      <c r="L7" s="152">
        <f t="shared" si="1"/>
        <v>1</v>
      </c>
      <c r="M7" s="145">
        <f t="shared" si="2"/>
        <v>1</v>
      </c>
      <c r="N7" s="145">
        <f t="shared" si="3"/>
        <v>0.45204962348716271</v>
      </c>
      <c r="O7" s="150">
        <f t="shared" si="4"/>
        <v>0.45204962348716271</v>
      </c>
      <c r="P7" s="152">
        <f t="shared" si="5"/>
        <v>0.54795037651283729</v>
      </c>
      <c r="Q7" s="150">
        <f t="shared" si="6"/>
        <v>-0.79396331869997627</v>
      </c>
      <c r="R7" s="152">
        <f t="shared" si="7"/>
        <v>0</v>
      </c>
      <c r="S7" s="145">
        <f t="shared" si="8"/>
        <v>1.2121465167604502</v>
      </c>
      <c r="U7" s="157">
        <v>-0.12919809093584519</v>
      </c>
      <c r="W7" s="204" t="s">
        <v>101</v>
      </c>
      <c r="X7" s="204">
        <f>COUNT(G4:I4)</f>
        <v>3</v>
      </c>
      <c r="Z7" s="153">
        <v>-1.7888118854715793E-2</v>
      </c>
      <c r="AA7" s="154">
        <v>-1.9479305731311114E-3</v>
      </c>
      <c r="AB7" s="154">
        <v>-9.1294432657057544E-4</v>
      </c>
      <c r="AC7" s="195">
        <v>5.4472431223749583E-3</v>
      </c>
      <c r="AE7" s="158">
        <v>-7.0212493185938179E-17</v>
      </c>
      <c r="AG7" s="204"/>
      <c r="AH7" s="204"/>
      <c r="AI7" s="204"/>
      <c r="AJ7" s="204"/>
      <c r="AL7">
        <v>1.0573461918129586E-2</v>
      </c>
      <c r="AM7">
        <v>1</v>
      </c>
      <c r="AN7">
        <v>0</v>
      </c>
      <c r="AO7" s="145">
        <f t="shared" si="13"/>
        <v>3</v>
      </c>
      <c r="AP7" s="145">
        <f t="shared" si="14"/>
        <v>0</v>
      </c>
      <c r="AQ7" s="145">
        <f t="shared" si="10"/>
        <v>0.96590909090909094</v>
      </c>
      <c r="AR7" s="145">
        <f t="shared" si="11"/>
        <v>1</v>
      </c>
      <c r="AS7" s="145">
        <f t="shared" si="12"/>
        <v>1.1363636363636354E-2</v>
      </c>
    </row>
    <row r="8" spans="1:45" ht="15.75" x14ac:dyDescent="0.5">
      <c r="A8" s="29">
        <v>1</v>
      </c>
      <c r="B8" s="82">
        <v>52</v>
      </c>
      <c r="C8" s="82">
        <v>15</v>
      </c>
      <c r="D8" s="145">
        <v>0</v>
      </c>
      <c r="G8">
        <v>0</v>
      </c>
      <c r="H8">
        <v>28</v>
      </c>
      <c r="I8">
        <v>10</v>
      </c>
      <c r="J8" s="150">
        <v>0</v>
      </c>
      <c r="K8" s="151">
        <v>1</v>
      </c>
      <c r="L8" s="152">
        <f t="shared" si="1"/>
        <v>1</v>
      </c>
      <c r="M8" s="145">
        <f t="shared" si="2"/>
        <v>0</v>
      </c>
      <c r="N8" s="145">
        <f t="shared" si="3"/>
        <v>0.63636483606362515</v>
      </c>
      <c r="O8" s="150">
        <f t="shared" si="4"/>
        <v>0.63636483606362515</v>
      </c>
      <c r="P8" s="152">
        <f t="shared" si="5"/>
        <v>0.36363516393637485</v>
      </c>
      <c r="Q8" s="150">
        <f t="shared" si="6"/>
        <v>-1.0116042108588914</v>
      </c>
      <c r="R8" s="152">
        <f t="shared" si="7"/>
        <v>0</v>
      </c>
      <c r="S8" s="145">
        <f t="shared" si="8"/>
        <v>1.7500090727610977</v>
      </c>
      <c r="U8" s="158">
        <v>0.37600687055690829</v>
      </c>
      <c r="W8" s="204" t="s">
        <v>158</v>
      </c>
      <c r="X8" s="204">
        <f>_xlfn.CHISQ.DIST.RT(X6,X7)</f>
        <v>2.0996665146140436E-14</v>
      </c>
      <c r="AG8" s="204" t="s">
        <v>176</v>
      </c>
      <c r="AH8" s="214">
        <f>AH4/AH6</f>
        <v>0.69354838709677424</v>
      </c>
      <c r="AI8" s="214">
        <f>AI5/AI6</f>
        <v>0.81818181818181823</v>
      </c>
      <c r="AJ8" s="214">
        <f>(AH4+AI5)/AJ6</f>
        <v>0.76666666666666672</v>
      </c>
      <c r="AL8">
        <v>1.1476286489889943E-2</v>
      </c>
      <c r="AM8">
        <v>1</v>
      </c>
      <c r="AN8">
        <v>0</v>
      </c>
      <c r="AO8" s="145">
        <f t="shared" si="13"/>
        <v>4</v>
      </c>
      <c r="AP8" s="145">
        <f t="shared" si="14"/>
        <v>0</v>
      </c>
      <c r="AQ8" s="145">
        <f t="shared" si="10"/>
        <v>0.95454545454545459</v>
      </c>
      <c r="AR8" s="145">
        <f t="shared" si="11"/>
        <v>1</v>
      </c>
      <c r="AS8" s="145">
        <f t="shared" si="12"/>
        <v>1.1363636363636354E-2</v>
      </c>
    </row>
    <row r="9" spans="1:45" ht="16.149999999999999" thickBot="1" x14ac:dyDescent="0.55000000000000004">
      <c r="A9" s="29">
        <v>0</v>
      </c>
      <c r="B9" s="82">
        <v>41</v>
      </c>
      <c r="C9" s="82">
        <v>4</v>
      </c>
      <c r="D9" s="145">
        <v>0</v>
      </c>
      <c r="G9">
        <v>0</v>
      </c>
      <c r="H9">
        <v>29</v>
      </c>
      <c r="I9">
        <v>2</v>
      </c>
      <c r="J9" s="150">
        <v>0</v>
      </c>
      <c r="K9" s="151">
        <v>1</v>
      </c>
      <c r="L9" s="152">
        <f t="shared" si="1"/>
        <v>1</v>
      </c>
      <c r="M9" s="145">
        <f t="shared" si="2"/>
        <v>0</v>
      </c>
      <c r="N9" s="145">
        <f t="shared" si="3"/>
        <v>7.0591928988543648E-2</v>
      </c>
      <c r="O9" s="150">
        <f t="shared" si="4"/>
        <v>7.0591928988543648E-2</v>
      </c>
      <c r="P9" s="152">
        <f t="shared" si="5"/>
        <v>0.92940807101145639</v>
      </c>
      <c r="Q9" s="150">
        <f t="shared" si="6"/>
        <v>-7.3207378259372055E-2</v>
      </c>
      <c r="R9" s="152">
        <f t="shared" si="7"/>
        <v>100</v>
      </c>
      <c r="S9" s="145">
        <f t="shared" si="8"/>
        <v>7.5953643173896523E-2</v>
      </c>
      <c r="W9" s="204" t="s">
        <v>159</v>
      </c>
      <c r="X9" s="204">
        <v>0.05</v>
      </c>
      <c r="AG9" s="204" t="s">
        <v>295</v>
      </c>
      <c r="AH9" s="214">
        <f>(AH6/AJ6)^2+1/(AH6/AJ6)^2</f>
        <v>6.0241222800323744</v>
      </c>
      <c r="AI9" s="204" t="s">
        <v>296</v>
      </c>
      <c r="AJ9" s="214">
        <f>AH9+0.25*AH9</f>
        <v>7.5301528500404675</v>
      </c>
      <c r="AL9">
        <v>1.2152507986608697E-2</v>
      </c>
      <c r="AM9">
        <v>1</v>
      </c>
      <c r="AN9">
        <v>0</v>
      </c>
      <c r="AO9" s="145">
        <f t="shared" si="13"/>
        <v>5</v>
      </c>
      <c r="AP9" s="145">
        <f t="shared" si="14"/>
        <v>0</v>
      </c>
      <c r="AQ9" s="145">
        <f t="shared" si="10"/>
        <v>0.94318181818181823</v>
      </c>
      <c r="AR9" s="145">
        <f t="shared" si="11"/>
        <v>1</v>
      </c>
      <c r="AS9" s="145">
        <f t="shared" si="12"/>
        <v>1.1363636363636354E-2</v>
      </c>
    </row>
    <row r="10" spans="1:45" ht="16.149999999999999" thickTop="1" x14ac:dyDescent="0.5">
      <c r="A10" s="29">
        <v>1</v>
      </c>
      <c r="B10" s="82">
        <v>31</v>
      </c>
      <c r="C10" s="82">
        <v>12</v>
      </c>
      <c r="D10" s="145">
        <v>1</v>
      </c>
      <c r="G10">
        <v>0</v>
      </c>
      <c r="H10">
        <v>29</v>
      </c>
      <c r="I10">
        <v>10</v>
      </c>
      <c r="J10" s="150">
        <v>1</v>
      </c>
      <c r="K10" s="151">
        <v>0</v>
      </c>
      <c r="L10" s="152">
        <f t="shared" si="1"/>
        <v>1</v>
      </c>
      <c r="M10" s="145">
        <f t="shared" si="2"/>
        <v>1</v>
      </c>
      <c r="N10" s="145">
        <f t="shared" si="3"/>
        <v>0.60597464408797364</v>
      </c>
      <c r="O10" s="150">
        <f t="shared" si="4"/>
        <v>0.60597464408797364</v>
      </c>
      <c r="P10" s="152">
        <f t="shared" si="5"/>
        <v>0.39402535591202636</v>
      </c>
      <c r="Q10" s="150">
        <f t="shared" si="6"/>
        <v>-0.50091713522718739</v>
      </c>
      <c r="R10" s="152">
        <f t="shared" si="7"/>
        <v>100</v>
      </c>
      <c r="S10" s="145">
        <f t="shared" si="8"/>
        <v>0.65023406466958189</v>
      </c>
      <c r="W10" s="204" t="s">
        <v>160</v>
      </c>
      <c r="X10" s="215" t="str">
        <f>IF(X8&lt;X9,"yes","no")</f>
        <v>yes</v>
      </c>
      <c r="Z10" s="216"/>
      <c r="AA10" s="216" t="s">
        <v>166</v>
      </c>
      <c r="AB10" s="216" t="s">
        <v>167</v>
      </c>
      <c r="AC10" s="216" t="s">
        <v>168</v>
      </c>
      <c r="AD10" s="216" t="s">
        <v>158</v>
      </c>
      <c r="AE10" s="216" t="s">
        <v>169</v>
      </c>
      <c r="AF10" s="216" t="s">
        <v>170</v>
      </c>
      <c r="AG10" s="217" t="s">
        <v>171</v>
      </c>
      <c r="AH10" s="218">
        <v>0.5</v>
      </c>
      <c r="AI10" s="219" t="s">
        <v>297</v>
      </c>
      <c r="AL10">
        <v>1.2433886050822813E-2</v>
      </c>
      <c r="AM10">
        <v>1</v>
      </c>
      <c r="AN10">
        <v>0</v>
      </c>
      <c r="AO10" s="145">
        <f t="shared" si="13"/>
        <v>6</v>
      </c>
      <c r="AP10" s="145">
        <f t="shared" si="14"/>
        <v>0</v>
      </c>
      <c r="AQ10" s="145">
        <f t="shared" si="10"/>
        <v>0.93181818181818188</v>
      </c>
      <c r="AR10" s="145">
        <f t="shared" si="11"/>
        <v>1</v>
      </c>
      <c r="AS10" s="145">
        <f t="shared" si="12"/>
        <v>1.1363636363636465E-2</v>
      </c>
    </row>
    <row r="11" spans="1:45" ht="15.75" x14ac:dyDescent="0.5">
      <c r="A11" s="29">
        <v>0</v>
      </c>
      <c r="B11" s="82">
        <v>42</v>
      </c>
      <c r="C11" s="82">
        <v>13</v>
      </c>
      <c r="D11" s="145">
        <v>1</v>
      </c>
      <c r="G11">
        <v>0</v>
      </c>
      <c r="H11">
        <v>29</v>
      </c>
      <c r="I11">
        <v>15</v>
      </c>
      <c r="J11" s="150">
        <v>1</v>
      </c>
      <c r="K11" s="151">
        <v>0</v>
      </c>
      <c r="L11" s="152">
        <f t="shared" si="1"/>
        <v>1</v>
      </c>
      <c r="M11" s="145">
        <f t="shared" si="2"/>
        <v>1</v>
      </c>
      <c r="N11" s="145">
        <f t="shared" si="3"/>
        <v>0.90973940748658411</v>
      </c>
      <c r="O11" s="150">
        <f t="shared" si="4"/>
        <v>0.90973940748658411</v>
      </c>
      <c r="P11" s="152">
        <f t="shared" si="5"/>
        <v>9.0260592513415894E-2</v>
      </c>
      <c r="Q11" s="150">
        <f t="shared" si="6"/>
        <v>-9.4597085880999923E-2</v>
      </c>
      <c r="R11" s="152">
        <f t="shared" si="7"/>
        <v>100</v>
      </c>
      <c r="S11" s="145">
        <f t="shared" si="8"/>
        <v>9.9215876294494784E-2</v>
      </c>
      <c r="W11" s="204"/>
      <c r="X11" s="204"/>
      <c r="Z11" s="99" t="s">
        <v>100</v>
      </c>
      <c r="AA11" s="176">
        <f t="array" ref="AA11:AA14">U5:U8</f>
        <v>0.41709881299147911</v>
      </c>
      <c r="AB11" s="99">
        <f t="array" ref="AB11:AB14">SQRT([1]!DIAG(Z4:AC7))</f>
        <v>1.3028034058361433</v>
      </c>
      <c r="AC11" s="99">
        <f>(AA11/AB11)^2</f>
        <v>0.10249912012286497</v>
      </c>
      <c r="AD11" s="176">
        <f>_xlfn.CHISQ.DIST.RT(AC11,1)</f>
        <v>0.74885095700801352</v>
      </c>
      <c r="AE11" s="99">
        <f>EXP(AA11)</f>
        <v>1.5175524594248744</v>
      </c>
      <c r="AF11" s="99"/>
      <c r="AG11" s="99"/>
      <c r="AH11" s="99"/>
      <c r="AL11">
        <v>2.1916571901421093E-2</v>
      </c>
      <c r="AM11">
        <v>1</v>
      </c>
      <c r="AN11">
        <v>0</v>
      </c>
      <c r="AO11" s="145">
        <f t="shared" si="13"/>
        <v>7</v>
      </c>
      <c r="AP11" s="145">
        <f t="shared" si="14"/>
        <v>0</v>
      </c>
      <c r="AQ11" s="145">
        <f t="shared" si="10"/>
        <v>0.92045454545454541</v>
      </c>
      <c r="AR11" s="145">
        <f t="shared" si="11"/>
        <v>1</v>
      </c>
      <c r="AS11" s="145">
        <f t="shared" si="12"/>
        <v>1.1363636363636354E-2</v>
      </c>
    </row>
    <row r="12" spans="1:45" ht="15.75" x14ac:dyDescent="0.5">
      <c r="A12" s="29">
        <v>0</v>
      </c>
      <c r="B12" s="82">
        <v>32</v>
      </c>
      <c r="C12" s="82">
        <v>8</v>
      </c>
      <c r="D12" s="145">
        <v>1</v>
      </c>
      <c r="G12">
        <v>0</v>
      </c>
      <c r="H12">
        <v>30</v>
      </c>
      <c r="I12">
        <v>4</v>
      </c>
      <c r="J12" s="150">
        <v>0</v>
      </c>
      <c r="K12" s="151">
        <v>1</v>
      </c>
      <c r="L12" s="152">
        <f t="shared" si="1"/>
        <v>1</v>
      </c>
      <c r="M12" s="145">
        <f t="shared" si="2"/>
        <v>0</v>
      </c>
      <c r="N12" s="145">
        <f t="shared" si="3"/>
        <v>0.12402912421264338</v>
      </c>
      <c r="O12" s="150">
        <f t="shared" si="4"/>
        <v>0.12402912421264338</v>
      </c>
      <c r="P12" s="152">
        <f t="shared" si="5"/>
        <v>0.87597087578735666</v>
      </c>
      <c r="Q12" s="150">
        <f t="shared" si="6"/>
        <v>-0.13242243541651932</v>
      </c>
      <c r="R12" s="152">
        <f t="shared" si="7"/>
        <v>100</v>
      </c>
      <c r="S12" s="145">
        <f t="shared" si="8"/>
        <v>0.14159046566606587</v>
      </c>
      <c r="W12" s="204" t="s">
        <v>161</v>
      </c>
      <c r="X12" s="214">
        <f>1-X4/X3</f>
        <v>0.32823483394608677</v>
      </c>
      <c r="Z12" s="99" t="str">
        <f t="array" ref="Z12:Z14">TRANSPOSE(G3:I3)</f>
        <v>Mng-Gender</v>
      </c>
      <c r="AA12" s="176">
        <v>0.96962778992212262</v>
      </c>
      <c r="AB12" s="99">
        <v>0.42827144296646552</v>
      </c>
      <c r="AC12" s="99">
        <f t="shared" ref="AC12:AC14" si="15">(AA12/AB12)^2</f>
        <v>5.1259205995332255</v>
      </c>
      <c r="AD12" s="176">
        <f t="shared" ref="AD12:AD14" si="16">_xlfn.CHISQ.DIST.RT(AC12,1)</f>
        <v>2.3571064196592908E-2</v>
      </c>
      <c r="AE12" s="99">
        <f t="shared" ref="AE12:AE14" si="17">EXP(AA12)</f>
        <v>2.6369627725496945</v>
      </c>
      <c r="AF12" s="99">
        <f>EXP(AA12-AB12*_xlfn.NORM.S.INV(1-$X$9/2))</f>
        <v>1.1390916950539338</v>
      </c>
      <c r="AG12" s="99">
        <f>EXP(AA12+AB12*_xlfn.NORM.S.INV(1-$X$9/2))</f>
        <v>6.1044889485246703</v>
      </c>
      <c r="AH12" s="99"/>
      <c r="AI12" s="177">
        <f>(AE12-1)*100</f>
        <v>163.69627725496946</v>
      </c>
      <c r="AL12">
        <v>2.7880719169794378E-2</v>
      </c>
      <c r="AM12">
        <v>1</v>
      </c>
      <c r="AN12">
        <v>0</v>
      </c>
      <c r="AO12" s="145">
        <f t="shared" si="13"/>
        <v>8</v>
      </c>
      <c r="AP12" s="145">
        <f t="shared" si="14"/>
        <v>0</v>
      </c>
      <c r="AQ12" s="145">
        <f t="shared" si="10"/>
        <v>0.90909090909090906</v>
      </c>
      <c r="AR12" s="145">
        <f t="shared" si="11"/>
        <v>1</v>
      </c>
      <c r="AS12" s="145">
        <f t="shared" si="12"/>
        <v>1.1363636363636354E-2</v>
      </c>
    </row>
    <row r="13" spans="1:45" ht="15.75" x14ac:dyDescent="0.5">
      <c r="A13" s="29">
        <v>1</v>
      </c>
      <c r="B13" s="82">
        <v>39</v>
      </c>
      <c r="C13" s="82">
        <v>21</v>
      </c>
      <c r="D13" s="145">
        <v>1</v>
      </c>
      <c r="G13">
        <v>0</v>
      </c>
      <c r="H13">
        <v>30</v>
      </c>
      <c r="I13">
        <v>5</v>
      </c>
      <c r="J13" s="150">
        <v>0</v>
      </c>
      <c r="K13" s="151">
        <v>1</v>
      </c>
      <c r="L13" s="152">
        <f t="shared" si="1"/>
        <v>1</v>
      </c>
      <c r="M13" s="145">
        <f t="shared" si="2"/>
        <v>0</v>
      </c>
      <c r="N13" s="145">
        <f t="shared" si="3"/>
        <v>0.17096414310795496</v>
      </c>
      <c r="O13" s="150">
        <f t="shared" si="4"/>
        <v>0.17096414310795496</v>
      </c>
      <c r="P13" s="152">
        <f t="shared" si="5"/>
        <v>0.82903585689204506</v>
      </c>
      <c r="Q13" s="150">
        <f t="shared" si="6"/>
        <v>-0.18749187159520758</v>
      </c>
      <c r="R13" s="152">
        <f t="shared" si="7"/>
        <v>100</v>
      </c>
      <c r="S13" s="145">
        <f t="shared" si="8"/>
        <v>0.20622044473308887</v>
      </c>
      <c r="W13" s="204" t="s">
        <v>162</v>
      </c>
      <c r="X13" s="214">
        <f>1-EXP((-2/L141)*(X4-X3))</f>
        <v>0.35925164547564759</v>
      </c>
      <c r="Z13" s="99" t="str">
        <v>Mng-Age</v>
      </c>
      <c r="AA13" s="176">
        <v>-0.12919809093584519</v>
      </c>
      <c r="AB13" s="99">
        <v>3.5365837887665112E-2</v>
      </c>
      <c r="AC13" s="99">
        <f t="shared" si="15"/>
        <v>13.345790074010418</v>
      </c>
      <c r="AD13" s="176">
        <f t="shared" si="16"/>
        <v>2.5900341538046836E-4</v>
      </c>
      <c r="AE13" s="99">
        <f t="shared" si="17"/>
        <v>0.87879986601450355</v>
      </c>
      <c r="AF13" s="99">
        <f t="shared" ref="AF13:AF14" si="18">EXP(AA13-AB13*_xlfn.NORM.S.INV(1-$X$9/2))</f>
        <v>0.81994840660413637</v>
      </c>
      <c r="AG13" s="99">
        <f t="shared" ref="AG13:AG14" si="19">EXP(AA13+AB13*_xlfn.NORM.S.INV(1-$X$9/2))</f>
        <v>0.94187536470201783</v>
      </c>
      <c r="AH13" s="99"/>
      <c r="AI13" s="177">
        <f t="shared" ref="AI13:AI14" si="20">(AE13-1)*100</f>
        <v>-12.120013398549645</v>
      </c>
      <c r="AL13">
        <v>2.8838515446719178E-2</v>
      </c>
      <c r="AM13">
        <v>1</v>
      </c>
      <c r="AN13">
        <v>0</v>
      </c>
      <c r="AO13" s="145">
        <f t="shared" si="13"/>
        <v>9</v>
      </c>
      <c r="AP13" s="145">
        <f t="shared" si="14"/>
        <v>0</v>
      </c>
      <c r="AQ13" s="145">
        <f t="shared" si="10"/>
        <v>0.89772727272727271</v>
      </c>
      <c r="AR13" s="145">
        <f t="shared" si="11"/>
        <v>1</v>
      </c>
      <c r="AS13" s="145">
        <f t="shared" si="12"/>
        <v>1.1363636363636354E-2</v>
      </c>
    </row>
    <row r="14" spans="1:45" ht="15.75" x14ac:dyDescent="0.5">
      <c r="A14" s="29">
        <v>0</v>
      </c>
      <c r="B14" s="82">
        <v>45</v>
      </c>
      <c r="C14" s="82">
        <v>8</v>
      </c>
      <c r="D14" s="145">
        <v>0</v>
      </c>
      <c r="G14">
        <v>0</v>
      </c>
      <c r="H14">
        <v>30</v>
      </c>
      <c r="I14">
        <v>13</v>
      </c>
      <c r="J14" s="150">
        <v>1</v>
      </c>
      <c r="K14" s="151">
        <v>0</v>
      </c>
      <c r="L14" s="152">
        <f t="shared" si="1"/>
        <v>1</v>
      </c>
      <c r="M14" s="145">
        <f t="shared" si="2"/>
        <v>1</v>
      </c>
      <c r="N14" s="145">
        <f t="shared" si="3"/>
        <v>0.80678371345304312</v>
      </c>
      <c r="O14" s="150">
        <f t="shared" si="4"/>
        <v>0.80678371345304312</v>
      </c>
      <c r="P14" s="152">
        <f t="shared" si="5"/>
        <v>0.19321628654695688</v>
      </c>
      <c r="Q14" s="150">
        <f t="shared" si="6"/>
        <v>-0.21469965970344881</v>
      </c>
      <c r="R14" s="152">
        <f t="shared" si="7"/>
        <v>100</v>
      </c>
      <c r="S14" s="145">
        <f t="shared" si="8"/>
        <v>0.23948957239107996</v>
      </c>
      <c r="W14" s="204" t="s">
        <v>163</v>
      </c>
      <c r="X14" s="214">
        <f>X13/(1-EXP(2*X3/L141))</f>
        <v>0.48394769938649335</v>
      </c>
      <c r="Z14" s="160" t="str">
        <v>Mng-Exp</v>
      </c>
      <c r="AA14" s="220">
        <v>0.37600687055690829</v>
      </c>
      <c r="AB14" s="160">
        <v>7.3805441007929476E-2</v>
      </c>
      <c r="AC14" s="160">
        <f t="shared" si="15"/>
        <v>25.954627603322109</v>
      </c>
      <c r="AD14" s="220">
        <f t="shared" si="16"/>
        <v>3.4953654798065093E-7</v>
      </c>
      <c r="AE14" s="160">
        <f t="shared" si="17"/>
        <v>1.4564571404083781</v>
      </c>
      <c r="AF14" s="160">
        <f t="shared" si="18"/>
        <v>1.2603013566594394</v>
      </c>
      <c r="AG14" s="160">
        <f t="shared" si="19"/>
        <v>1.6831429964252291</v>
      </c>
      <c r="AH14" s="99"/>
      <c r="AI14" s="177">
        <f t="shared" si="20"/>
        <v>45.645714040837817</v>
      </c>
      <c r="AL14">
        <v>3.0165360562324467E-2</v>
      </c>
      <c r="AM14">
        <v>1</v>
      </c>
      <c r="AN14">
        <v>0</v>
      </c>
      <c r="AO14" s="145">
        <f t="shared" si="13"/>
        <v>10</v>
      </c>
      <c r="AP14" s="145">
        <f t="shared" si="14"/>
        <v>0</v>
      </c>
      <c r="AQ14" s="145">
        <f t="shared" si="10"/>
        <v>0.88636363636363635</v>
      </c>
      <c r="AR14" s="145">
        <f t="shared" si="11"/>
        <v>1</v>
      </c>
      <c r="AS14" s="145">
        <f t="shared" si="12"/>
        <v>1.1363636363636354E-2</v>
      </c>
    </row>
    <row r="15" spans="1:45" ht="15.75" x14ac:dyDescent="0.5">
      <c r="A15" s="29">
        <v>0</v>
      </c>
      <c r="B15" s="82">
        <v>39</v>
      </c>
      <c r="C15" s="82">
        <v>11</v>
      </c>
      <c r="D15" s="145">
        <v>0</v>
      </c>
      <c r="G15">
        <v>0</v>
      </c>
      <c r="H15">
        <v>32</v>
      </c>
      <c r="I15">
        <v>8</v>
      </c>
      <c r="J15" s="150">
        <v>1</v>
      </c>
      <c r="K15" s="151">
        <v>0</v>
      </c>
      <c r="L15" s="152">
        <f t="shared" si="1"/>
        <v>1</v>
      </c>
      <c r="M15" s="145">
        <f t="shared" si="2"/>
        <v>1</v>
      </c>
      <c r="N15" s="145">
        <f t="shared" si="3"/>
        <v>0.32977892111592638</v>
      </c>
      <c r="O15" s="150">
        <f t="shared" si="4"/>
        <v>0.32977892111592638</v>
      </c>
      <c r="P15" s="152">
        <f t="shared" si="5"/>
        <v>0.67022107888407367</v>
      </c>
      <c r="Q15" s="150">
        <f t="shared" si="6"/>
        <v>-1.1093327850413617</v>
      </c>
      <c r="R15" s="152">
        <f t="shared" si="7"/>
        <v>0</v>
      </c>
      <c r="S15" s="145">
        <f t="shared" si="8"/>
        <v>2.0323345003863134</v>
      </c>
      <c r="W15" s="204"/>
      <c r="X15" s="204"/>
      <c r="AL15">
        <v>3.2685793578254949E-2</v>
      </c>
      <c r="AM15">
        <v>1</v>
      </c>
      <c r="AN15">
        <v>0</v>
      </c>
      <c r="AO15" s="145">
        <f t="shared" si="13"/>
        <v>11</v>
      </c>
      <c r="AP15" s="145">
        <f t="shared" si="14"/>
        <v>0</v>
      </c>
      <c r="AQ15" s="145">
        <f t="shared" si="10"/>
        <v>0.875</v>
      </c>
      <c r="AR15" s="145">
        <f t="shared" si="11"/>
        <v>1</v>
      </c>
      <c r="AS15" s="145">
        <f t="shared" si="12"/>
        <v>1.1363636363636354E-2</v>
      </c>
    </row>
    <row r="16" spans="1:45" ht="15.75" x14ac:dyDescent="0.5">
      <c r="A16" s="29">
        <v>1</v>
      </c>
      <c r="B16" s="82">
        <v>31</v>
      </c>
      <c r="C16" s="82">
        <v>13</v>
      </c>
      <c r="D16" s="145">
        <v>1</v>
      </c>
      <c r="G16">
        <v>0</v>
      </c>
      <c r="H16">
        <v>32</v>
      </c>
      <c r="I16">
        <v>10</v>
      </c>
      <c r="J16" s="150">
        <v>1</v>
      </c>
      <c r="K16" s="151">
        <v>0</v>
      </c>
      <c r="L16" s="152">
        <f t="shared" si="1"/>
        <v>1</v>
      </c>
      <c r="M16" s="145">
        <f t="shared" si="2"/>
        <v>1</v>
      </c>
      <c r="N16" s="145">
        <f t="shared" si="3"/>
        <v>0.5107055157852789</v>
      </c>
      <c r="O16" s="150">
        <f t="shared" si="4"/>
        <v>0.5107055157852789</v>
      </c>
      <c r="P16" s="152">
        <f t="shared" si="5"/>
        <v>0.4892944842147211</v>
      </c>
      <c r="Q16" s="150">
        <f t="shared" si="6"/>
        <v>-0.67196214494574535</v>
      </c>
      <c r="R16" s="152">
        <f t="shared" si="7"/>
        <v>100</v>
      </c>
      <c r="S16" s="145">
        <f t="shared" si="8"/>
        <v>0.95807558189843434</v>
      </c>
      <c r="W16" s="204" t="s">
        <v>164</v>
      </c>
      <c r="X16" s="214">
        <f>S141</f>
        <v>120.76884959680827</v>
      </c>
      <c r="Z16" t="s">
        <v>309</v>
      </c>
      <c r="AL16">
        <v>3.305414798853186E-2</v>
      </c>
      <c r="AM16">
        <v>1</v>
      </c>
      <c r="AN16">
        <v>0</v>
      </c>
      <c r="AO16" s="145">
        <f t="shared" si="13"/>
        <v>12</v>
      </c>
      <c r="AP16" s="145">
        <f t="shared" si="14"/>
        <v>0</v>
      </c>
      <c r="AQ16" s="145">
        <f t="shared" si="10"/>
        <v>0.86363636363636365</v>
      </c>
      <c r="AR16" s="145">
        <f t="shared" si="11"/>
        <v>1</v>
      </c>
      <c r="AS16" s="145">
        <f t="shared" si="12"/>
        <v>2.2727272727272707E-2</v>
      </c>
    </row>
    <row r="17" spans="1:45" ht="15.75" x14ac:dyDescent="0.5">
      <c r="A17" s="29">
        <v>1</v>
      </c>
      <c r="B17" s="82">
        <v>41</v>
      </c>
      <c r="C17" s="82">
        <v>10</v>
      </c>
      <c r="D17" s="145">
        <v>1</v>
      </c>
      <c r="G17">
        <v>0</v>
      </c>
      <c r="H17">
        <v>33</v>
      </c>
      <c r="I17">
        <v>1</v>
      </c>
      <c r="J17" s="150">
        <v>0</v>
      </c>
      <c r="K17" s="151">
        <v>1</v>
      </c>
      <c r="L17" s="152">
        <f t="shared" si="1"/>
        <v>1</v>
      </c>
      <c r="M17" s="145">
        <f t="shared" si="2"/>
        <v>0</v>
      </c>
      <c r="N17" s="145">
        <f t="shared" si="3"/>
        <v>3.0165360562324467E-2</v>
      </c>
      <c r="O17" s="150">
        <f t="shared" si="4"/>
        <v>3.0165360562324467E-2</v>
      </c>
      <c r="P17" s="152">
        <f t="shared" si="5"/>
        <v>0.96983463943767556</v>
      </c>
      <c r="Q17" s="150">
        <f t="shared" si="6"/>
        <v>-3.0629696823710053E-2</v>
      </c>
      <c r="R17" s="152">
        <f t="shared" si="7"/>
        <v>100</v>
      </c>
      <c r="S17" s="145">
        <f t="shared" si="8"/>
        <v>3.1103612240345208E-2</v>
      </c>
      <c r="W17" s="204" t="s">
        <v>101</v>
      </c>
      <c r="X17" s="204">
        <f>COUNT(L4:L140)-2</f>
        <v>135</v>
      </c>
      <c r="Z17" t="s">
        <v>310</v>
      </c>
      <c r="AL17">
        <v>3.6615810788999219E-2</v>
      </c>
      <c r="AM17">
        <v>2</v>
      </c>
      <c r="AN17">
        <v>0</v>
      </c>
      <c r="AO17" s="145">
        <f t="shared" si="13"/>
        <v>14</v>
      </c>
      <c r="AP17" s="145">
        <f t="shared" si="14"/>
        <v>0</v>
      </c>
      <c r="AQ17" s="145">
        <f t="shared" si="10"/>
        <v>0.84090909090909094</v>
      </c>
      <c r="AR17" s="145">
        <f t="shared" si="11"/>
        <v>1</v>
      </c>
      <c r="AS17" s="145">
        <f t="shared" si="12"/>
        <v>1.1363636363636354E-2</v>
      </c>
    </row>
    <row r="18" spans="1:45" ht="15.75" x14ac:dyDescent="0.5">
      <c r="A18" s="29">
        <v>1</v>
      </c>
      <c r="B18" s="82">
        <v>38</v>
      </c>
      <c r="C18" s="82">
        <v>12</v>
      </c>
      <c r="D18" s="145">
        <v>1</v>
      </c>
      <c r="G18">
        <v>0</v>
      </c>
      <c r="H18">
        <v>33</v>
      </c>
      <c r="I18">
        <v>5</v>
      </c>
      <c r="J18" s="150">
        <v>0</v>
      </c>
      <c r="K18" s="151">
        <v>1</v>
      </c>
      <c r="L18" s="152">
        <f t="shared" si="1"/>
        <v>1</v>
      </c>
      <c r="M18" s="145">
        <f t="shared" si="2"/>
        <v>0</v>
      </c>
      <c r="N18" s="145">
        <f t="shared" si="3"/>
        <v>0.12277567516784306</v>
      </c>
      <c r="O18" s="150">
        <f t="shared" si="4"/>
        <v>0.12277567516784306</v>
      </c>
      <c r="P18" s="152">
        <f t="shared" si="5"/>
        <v>0.87722432483215695</v>
      </c>
      <c r="Q18" s="150">
        <f t="shared" si="6"/>
        <v>-0.13099253273605743</v>
      </c>
      <c r="R18" s="152">
        <f t="shared" si="7"/>
        <v>100</v>
      </c>
      <c r="S18" s="145">
        <f t="shared" si="8"/>
        <v>0.1399592689034635</v>
      </c>
      <c r="W18" s="204" t="s">
        <v>158</v>
      </c>
      <c r="X18" s="214">
        <f>_xlfn.CHISQ.DIST.RT(X16,X17)</f>
        <v>0.80443757014917572</v>
      </c>
      <c r="Z18" t="s">
        <v>311</v>
      </c>
      <c r="AL18">
        <v>4.1456349169658513E-2</v>
      </c>
      <c r="AM18">
        <v>1</v>
      </c>
      <c r="AN18">
        <v>0</v>
      </c>
      <c r="AO18" s="145">
        <f t="shared" si="13"/>
        <v>15</v>
      </c>
      <c r="AP18" s="145">
        <f t="shared" si="14"/>
        <v>0</v>
      </c>
      <c r="AQ18" s="145">
        <f t="shared" si="10"/>
        <v>0.82954545454545459</v>
      </c>
      <c r="AR18" s="145">
        <f t="shared" si="11"/>
        <v>1</v>
      </c>
      <c r="AS18" s="145">
        <f t="shared" si="12"/>
        <v>1.1363636363636465E-2</v>
      </c>
    </row>
    <row r="19" spans="1:45" ht="15.75" x14ac:dyDescent="0.5">
      <c r="A19" s="29">
        <v>1</v>
      </c>
      <c r="B19" s="82">
        <v>29</v>
      </c>
      <c r="C19" s="82">
        <v>13</v>
      </c>
      <c r="D19" s="145">
        <v>1</v>
      </c>
      <c r="G19">
        <v>0</v>
      </c>
      <c r="H19">
        <v>33</v>
      </c>
      <c r="I19">
        <v>6</v>
      </c>
      <c r="J19" s="150">
        <v>1</v>
      </c>
      <c r="K19" s="151">
        <v>0</v>
      </c>
      <c r="L19" s="152">
        <f t="shared" si="1"/>
        <v>1</v>
      </c>
      <c r="M19" s="145">
        <f t="shared" si="2"/>
        <v>1</v>
      </c>
      <c r="N19" s="145">
        <f t="shared" si="3"/>
        <v>0.16932805413331328</v>
      </c>
      <c r="O19" s="150">
        <f t="shared" si="4"/>
        <v>0.16932805413331328</v>
      </c>
      <c r="P19" s="152">
        <f t="shared" si="5"/>
        <v>0.83067194586668669</v>
      </c>
      <c r="Q19" s="150">
        <f t="shared" si="6"/>
        <v>-1.7759172969358294</v>
      </c>
      <c r="R19" s="152">
        <f t="shared" si="7"/>
        <v>0</v>
      </c>
      <c r="S19" s="145">
        <f t="shared" si="8"/>
        <v>4.9056959292326852</v>
      </c>
      <c r="W19" s="204" t="s">
        <v>159</v>
      </c>
      <c r="X19" s="204">
        <f>X9</f>
        <v>0.05</v>
      </c>
      <c r="AL19">
        <v>4.1919260540352138E-2</v>
      </c>
      <c r="AM19">
        <v>1</v>
      </c>
      <c r="AN19">
        <v>0</v>
      </c>
      <c r="AO19" s="145">
        <f t="shared" si="13"/>
        <v>16</v>
      </c>
      <c r="AP19" s="145">
        <f t="shared" si="14"/>
        <v>0</v>
      </c>
      <c r="AQ19" s="145">
        <f t="shared" si="10"/>
        <v>0.81818181818181812</v>
      </c>
      <c r="AR19" s="145">
        <f t="shared" si="11"/>
        <v>1</v>
      </c>
      <c r="AS19" s="145">
        <f t="shared" si="12"/>
        <v>1.1363636363636243E-2</v>
      </c>
    </row>
    <row r="20" spans="1:45" ht="15.75" x14ac:dyDescent="0.5">
      <c r="A20" s="29">
        <v>0</v>
      </c>
      <c r="B20" s="82">
        <v>34</v>
      </c>
      <c r="C20" s="82">
        <v>6</v>
      </c>
      <c r="D20" s="145">
        <v>0</v>
      </c>
      <c r="G20">
        <v>0</v>
      </c>
      <c r="H20">
        <v>33</v>
      </c>
      <c r="I20">
        <v>12</v>
      </c>
      <c r="J20" s="150">
        <v>1</v>
      </c>
      <c r="K20" s="151">
        <v>1</v>
      </c>
      <c r="L20" s="152">
        <f t="shared" si="1"/>
        <v>2</v>
      </c>
      <c r="M20" s="145">
        <f t="shared" si="2"/>
        <v>0.5</v>
      </c>
      <c r="N20" s="145">
        <f t="shared" si="3"/>
        <v>0.660527150831136</v>
      </c>
      <c r="O20" s="150">
        <f t="shared" si="4"/>
        <v>1.321054301662272</v>
      </c>
      <c r="P20" s="152">
        <f t="shared" si="5"/>
        <v>0.678945698337728</v>
      </c>
      <c r="Q20" s="150">
        <f t="shared" si="6"/>
        <v>-1.4950783575573794</v>
      </c>
      <c r="R20" s="152">
        <f t="shared" si="7"/>
        <v>50</v>
      </c>
      <c r="S20" s="145">
        <f t="shared" si="8"/>
        <v>0.22984299462897601</v>
      </c>
      <c r="W20" s="204" t="s">
        <v>160</v>
      </c>
      <c r="X20" s="205" t="str">
        <f>IF(X18&lt;X19,"yes","no")</f>
        <v>no</v>
      </c>
      <c r="AL20">
        <v>4.7952629223333224E-2</v>
      </c>
      <c r="AM20">
        <v>1</v>
      </c>
      <c r="AN20">
        <v>0</v>
      </c>
      <c r="AO20" s="145">
        <f t="shared" si="13"/>
        <v>17</v>
      </c>
      <c r="AP20" s="145">
        <f t="shared" si="14"/>
        <v>0</v>
      </c>
      <c r="AQ20" s="145">
        <f t="shared" si="10"/>
        <v>0.80681818181818188</v>
      </c>
      <c r="AR20" s="145">
        <f t="shared" si="11"/>
        <v>1</v>
      </c>
      <c r="AS20" s="145">
        <f t="shared" si="12"/>
        <v>1.1363636363636465E-2</v>
      </c>
    </row>
    <row r="21" spans="1:45" ht="15.75" x14ac:dyDescent="0.5">
      <c r="A21" s="29">
        <v>1</v>
      </c>
      <c r="B21" s="82">
        <v>34</v>
      </c>
      <c r="C21" s="82">
        <v>8</v>
      </c>
      <c r="D21" s="145">
        <v>1</v>
      </c>
      <c r="G21">
        <v>0</v>
      </c>
      <c r="H21">
        <v>33</v>
      </c>
      <c r="I21">
        <v>16</v>
      </c>
      <c r="J21" s="150">
        <v>1</v>
      </c>
      <c r="K21" s="151">
        <v>0</v>
      </c>
      <c r="L21" s="152">
        <f t="shared" si="1"/>
        <v>1</v>
      </c>
      <c r="M21" s="145">
        <f t="shared" si="2"/>
        <v>1</v>
      </c>
      <c r="N21" s="145">
        <f t="shared" si="3"/>
        <v>0.89749277083495815</v>
      </c>
      <c r="O21" s="150">
        <f t="shared" si="4"/>
        <v>0.89749277083495815</v>
      </c>
      <c r="P21" s="152">
        <f t="shared" si="5"/>
        <v>0.10250722916504185</v>
      </c>
      <c r="Q21" s="150">
        <f t="shared" si="6"/>
        <v>-0.10815021343213395</v>
      </c>
      <c r="R21" s="152">
        <f t="shared" si="7"/>
        <v>100</v>
      </c>
      <c r="S21" s="145">
        <f t="shared" si="8"/>
        <v>0.11421510289122108</v>
      </c>
      <c r="AL21">
        <v>4.8287189668931425E-2</v>
      </c>
      <c r="AM21">
        <v>1</v>
      </c>
      <c r="AN21">
        <v>0</v>
      </c>
      <c r="AO21" s="145">
        <f t="shared" si="13"/>
        <v>18</v>
      </c>
      <c r="AP21" s="145">
        <f t="shared" si="14"/>
        <v>0</v>
      </c>
      <c r="AQ21" s="145">
        <f t="shared" si="10"/>
        <v>0.79545454545454541</v>
      </c>
      <c r="AR21" s="145">
        <f t="shared" si="11"/>
        <v>1</v>
      </c>
      <c r="AS21" s="145">
        <f t="shared" si="12"/>
        <v>1.1363636363636354E-2</v>
      </c>
    </row>
    <row r="22" spans="1:45" ht="15.75" x14ac:dyDescent="0.5">
      <c r="A22" s="29">
        <v>1</v>
      </c>
      <c r="B22" s="82">
        <v>47</v>
      </c>
      <c r="C22" s="82">
        <v>14</v>
      </c>
      <c r="D22" s="145">
        <v>1</v>
      </c>
      <c r="G22">
        <v>0</v>
      </c>
      <c r="H22">
        <v>34</v>
      </c>
      <c r="I22">
        <v>6</v>
      </c>
      <c r="J22" s="150">
        <v>0</v>
      </c>
      <c r="K22" s="151">
        <v>2</v>
      </c>
      <c r="L22" s="152">
        <f t="shared" si="1"/>
        <v>2</v>
      </c>
      <c r="M22" s="145">
        <f t="shared" si="2"/>
        <v>0</v>
      </c>
      <c r="N22" s="145">
        <f t="shared" si="3"/>
        <v>0.1519233304200111</v>
      </c>
      <c r="O22" s="150">
        <f t="shared" si="4"/>
        <v>0.30384666084002221</v>
      </c>
      <c r="P22" s="152">
        <f t="shared" si="5"/>
        <v>1.6961533391599777</v>
      </c>
      <c r="Q22" s="150">
        <f t="shared" si="6"/>
        <v>-0.32956847007324275</v>
      </c>
      <c r="R22" s="152">
        <f t="shared" si="7"/>
        <v>100</v>
      </c>
      <c r="S22" s="145">
        <f t="shared" si="8"/>
        <v>0.35827734889877672</v>
      </c>
      <c r="AL22">
        <v>5.1584443879169467E-2</v>
      </c>
      <c r="AM22">
        <v>1</v>
      </c>
      <c r="AN22">
        <v>0</v>
      </c>
      <c r="AO22" s="145">
        <f t="shared" si="13"/>
        <v>19</v>
      </c>
      <c r="AP22" s="145">
        <f t="shared" si="14"/>
        <v>0</v>
      </c>
      <c r="AQ22" s="145">
        <f t="shared" si="10"/>
        <v>0.78409090909090906</v>
      </c>
      <c r="AR22" s="145">
        <f t="shared" si="11"/>
        <v>1</v>
      </c>
      <c r="AS22" s="145">
        <f t="shared" si="12"/>
        <v>1.1363636363636354E-2</v>
      </c>
    </row>
    <row r="23" spans="1:45" ht="15.75" x14ac:dyDescent="0.5">
      <c r="A23" s="29">
        <v>1</v>
      </c>
      <c r="B23" s="82">
        <v>38</v>
      </c>
      <c r="C23" s="82">
        <v>10</v>
      </c>
      <c r="D23" s="145">
        <v>1</v>
      </c>
      <c r="G23">
        <v>0</v>
      </c>
      <c r="H23">
        <v>34</v>
      </c>
      <c r="I23">
        <v>8</v>
      </c>
      <c r="J23" s="150">
        <v>0</v>
      </c>
      <c r="K23" s="151">
        <v>1</v>
      </c>
      <c r="L23" s="152">
        <f t="shared" si="1"/>
        <v>1</v>
      </c>
      <c r="M23" s="145">
        <f t="shared" si="2"/>
        <v>0</v>
      </c>
      <c r="N23" s="145">
        <f t="shared" si="3"/>
        <v>0.27536285996572107</v>
      </c>
      <c r="O23" s="150">
        <f t="shared" si="4"/>
        <v>0.27536285996572107</v>
      </c>
      <c r="P23" s="152">
        <f t="shared" si="5"/>
        <v>0.72463714003427893</v>
      </c>
      <c r="Q23" s="150">
        <f t="shared" si="6"/>
        <v>-0.32208424592208723</v>
      </c>
      <c r="R23" s="152">
        <f t="shared" si="7"/>
        <v>100</v>
      </c>
      <c r="S23" s="145">
        <f t="shared" si="8"/>
        <v>0.38000103051948875</v>
      </c>
      <c r="AL23">
        <v>5.6017638717239082E-2</v>
      </c>
      <c r="AM23">
        <v>1</v>
      </c>
      <c r="AN23">
        <v>0</v>
      </c>
      <c r="AO23" s="145">
        <f t="shared" si="13"/>
        <v>20</v>
      </c>
      <c r="AP23" s="145">
        <f t="shared" si="14"/>
        <v>0</v>
      </c>
      <c r="AQ23" s="145">
        <f t="shared" si="10"/>
        <v>0.77272727272727271</v>
      </c>
      <c r="AR23" s="145">
        <f t="shared" si="11"/>
        <v>1</v>
      </c>
      <c r="AS23" s="145">
        <f t="shared" si="12"/>
        <v>1.1363636363636354E-2</v>
      </c>
    </row>
    <row r="24" spans="1:45" ht="15.75" x14ac:dyDescent="0.5">
      <c r="A24" s="29">
        <v>1</v>
      </c>
      <c r="B24" s="82">
        <v>34</v>
      </c>
      <c r="C24" s="82">
        <v>12</v>
      </c>
      <c r="D24" s="145">
        <v>0</v>
      </c>
      <c r="G24">
        <v>0</v>
      </c>
      <c r="H24">
        <v>34</v>
      </c>
      <c r="I24">
        <v>9</v>
      </c>
      <c r="J24" s="150">
        <v>0</v>
      </c>
      <c r="K24" s="151">
        <v>1</v>
      </c>
      <c r="L24" s="152">
        <f t="shared" si="1"/>
        <v>1</v>
      </c>
      <c r="M24" s="145">
        <f t="shared" si="2"/>
        <v>0</v>
      </c>
      <c r="N24" s="145">
        <f t="shared" si="3"/>
        <v>0.35627368538290899</v>
      </c>
      <c r="O24" s="150">
        <f t="shared" si="4"/>
        <v>0.35627368538290899</v>
      </c>
      <c r="P24" s="152">
        <f t="shared" si="5"/>
        <v>0.64372631461709107</v>
      </c>
      <c r="Q24" s="150">
        <f t="shared" si="6"/>
        <v>-0.44048162050888356</v>
      </c>
      <c r="R24" s="152">
        <f t="shared" si="7"/>
        <v>100</v>
      </c>
      <c r="S24" s="145">
        <f t="shared" si="8"/>
        <v>0.55345521426265121</v>
      </c>
      <c r="AL24">
        <v>5.9569183019797328E-2</v>
      </c>
      <c r="AM24">
        <v>1</v>
      </c>
      <c r="AN24">
        <v>0</v>
      </c>
      <c r="AO24" s="145">
        <f t="shared" si="13"/>
        <v>21</v>
      </c>
      <c r="AP24" s="145">
        <f t="shared" si="14"/>
        <v>0</v>
      </c>
      <c r="AQ24" s="145">
        <f t="shared" si="10"/>
        <v>0.76136363636363635</v>
      </c>
      <c r="AR24" s="145">
        <f t="shared" si="11"/>
        <v>1</v>
      </c>
      <c r="AS24" s="145">
        <f t="shared" si="12"/>
        <v>1.1363636363636354E-2</v>
      </c>
    </row>
    <row r="25" spans="1:45" ht="15.75" x14ac:dyDescent="0.5">
      <c r="A25" s="29">
        <v>0</v>
      </c>
      <c r="B25" s="82">
        <v>30</v>
      </c>
      <c r="C25" s="82">
        <v>13</v>
      </c>
      <c r="D25" s="145">
        <v>1</v>
      </c>
      <c r="G25">
        <v>0</v>
      </c>
      <c r="H25">
        <v>35</v>
      </c>
      <c r="I25">
        <v>10</v>
      </c>
      <c r="J25" s="150">
        <v>0</v>
      </c>
      <c r="K25" s="151">
        <v>1</v>
      </c>
      <c r="L25" s="152">
        <f t="shared" si="1"/>
        <v>1</v>
      </c>
      <c r="M25" s="145">
        <f t="shared" si="2"/>
        <v>0</v>
      </c>
      <c r="N25" s="145">
        <f t="shared" si="3"/>
        <v>0.41465230672863695</v>
      </c>
      <c r="O25" s="150">
        <f t="shared" si="4"/>
        <v>0.41465230672863695</v>
      </c>
      <c r="P25" s="152">
        <f t="shared" si="5"/>
        <v>0.58534769327136305</v>
      </c>
      <c r="Q25" s="150">
        <f t="shared" si="6"/>
        <v>-0.53554926083237109</v>
      </c>
      <c r="R25" s="152">
        <f t="shared" si="7"/>
        <v>100</v>
      </c>
      <c r="S25" s="145">
        <f t="shared" si="8"/>
        <v>0.70838633430200781</v>
      </c>
      <c r="AL25">
        <v>6.0563240859529056E-2</v>
      </c>
      <c r="AM25">
        <v>1</v>
      </c>
      <c r="AN25">
        <v>0</v>
      </c>
      <c r="AO25" s="145">
        <f t="shared" si="13"/>
        <v>22</v>
      </c>
      <c r="AP25" s="145">
        <f t="shared" si="14"/>
        <v>0</v>
      </c>
      <c r="AQ25" s="145">
        <f t="shared" si="10"/>
        <v>0.75</v>
      </c>
      <c r="AR25" s="145">
        <f t="shared" si="11"/>
        <v>1</v>
      </c>
      <c r="AS25" s="145">
        <f t="shared" si="12"/>
        <v>1.1363636363636354E-2</v>
      </c>
    </row>
    <row r="26" spans="1:45" ht="15.75" x14ac:dyDescent="0.5">
      <c r="A26" s="29">
        <v>0</v>
      </c>
      <c r="B26" s="82">
        <v>44</v>
      </c>
      <c r="C26" s="82">
        <v>8</v>
      </c>
      <c r="D26" s="145">
        <v>0</v>
      </c>
      <c r="G26">
        <v>0</v>
      </c>
      <c r="H26">
        <v>36</v>
      </c>
      <c r="I26">
        <v>4</v>
      </c>
      <c r="J26" s="150">
        <v>0</v>
      </c>
      <c r="K26" s="151">
        <v>1</v>
      </c>
      <c r="L26" s="152">
        <f t="shared" si="1"/>
        <v>1</v>
      </c>
      <c r="M26" s="145">
        <f t="shared" si="2"/>
        <v>0</v>
      </c>
      <c r="N26" s="145">
        <f t="shared" si="3"/>
        <v>6.1225876670349483E-2</v>
      </c>
      <c r="O26" s="150">
        <f t="shared" si="4"/>
        <v>6.1225876670349483E-2</v>
      </c>
      <c r="P26" s="152">
        <f t="shared" si="5"/>
        <v>0.93877412332965049</v>
      </c>
      <c r="Q26" s="150">
        <f t="shared" si="6"/>
        <v>-6.3180378945386459E-2</v>
      </c>
      <c r="R26" s="152">
        <f t="shared" si="7"/>
        <v>100</v>
      </c>
      <c r="S26" s="145">
        <f t="shared" si="8"/>
        <v>6.521896497657298E-2</v>
      </c>
      <c r="AL26">
        <v>6.1225876670349483E-2</v>
      </c>
      <c r="AM26">
        <v>1</v>
      </c>
      <c r="AN26">
        <v>0</v>
      </c>
      <c r="AO26" s="145">
        <f t="shared" si="13"/>
        <v>23</v>
      </c>
      <c r="AP26" s="145">
        <f t="shared" si="14"/>
        <v>0</v>
      </c>
      <c r="AQ26" s="145">
        <f t="shared" si="10"/>
        <v>0.73863636363636365</v>
      </c>
      <c r="AR26" s="145">
        <f t="shared" si="11"/>
        <v>1</v>
      </c>
      <c r="AS26" s="145">
        <f t="shared" si="12"/>
        <v>1.1363636363636354E-2</v>
      </c>
    </row>
    <row r="27" spans="1:45" ht="15.75" x14ac:dyDescent="0.5">
      <c r="A27" s="29">
        <v>0</v>
      </c>
      <c r="B27" s="82">
        <v>37</v>
      </c>
      <c r="C27" s="82">
        <v>5</v>
      </c>
      <c r="D27" s="145">
        <v>0</v>
      </c>
      <c r="G27">
        <v>0</v>
      </c>
      <c r="H27">
        <v>36</v>
      </c>
      <c r="I27">
        <v>8</v>
      </c>
      <c r="J27" s="150">
        <v>1</v>
      </c>
      <c r="K27" s="151">
        <v>0</v>
      </c>
      <c r="L27" s="152">
        <f t="shared" si="1"/>
        <v>1</v>
      </c>
      <c r="M27" s="145">
        <f t="shared" si="2"/>
        <v>1</v>
      </c>
      <c r="N27" s="145">
        <f t="shared" si="3"/>
        <v>0.22688623331804339</v>
      </c>
      <c r="O27" s="150">
        <f t="shared" si="4"/>
        <v>0.22688623331804339</v>
      </c>
      <c r="P27" s="152">
        <f t="shared" si="5"/>
        <v>0.77311376668195664</v>
      </c>
      <c r="Q27" s="150">
        <f t="shared" si="6"/>
        <v>-1.483306561941188</v>
      </c>
      <c r="R27" s="152">
        <f t="shared" si="7"/>
        <v>0</v>
      </c>
      <c r="S27" s="145">
        <f t="shared" si="8"/>
        <v>3.4074952692181428</v>
      </c>
      <c r="AL27">
        <v>7.0591928988543648E-2</v>
      </c>
      <c r="AM27">
        <v>1</v>
      </c>
      <c r="AN27">
        <v>0</v>
      </c>
      <c r="AO27" s="145">
        <f t="shared" si="13"/>
        <v>24</v>
      </c>
      <c r="AP27" s="145">
        <f t="shared" si="14"/>
        <v>0</v>
      </c>
      <c r="AQ27" s="145">
        <f t="shared" si="10"/>
        <v>0.72727272727272729</v>
      </c>
      <c r="AR27" s="145">
        <f t="shared" si="11"/>
        <v>1</v>
      </c>
      <c r="AS27" s="145">
        <f t="shared" si="12"/>
        <v>1.1363636363636465E-2</v>
      </c>
    </row>
    <row r="28" spans="1:45" ht="15.75" x14ac:dyDescent="0.5">
      <c r="A28" s="29">
        <v>1</v>
      </c>
      <c r="B28" s="82">
        <v>37</v>
      </c>
      <c r="C28" s="82">
        <v>13</v>
      </c>
      <c r="D28" s="145">
        <v>1</v>
      </c>
      <c r="G28">
        <v>0</v>
      </c>
      <c r="H28">
        <v>36</v>
      </c>
      <c r="I28">
        <v>9</v>
      </c>
      <c r="J28" s="150">
        <v>1</v>
      </c>
      <c r="K28" s="151">
        <v>0</v>
      </c>
      <c r="L28" s="152">
        <f t="shared" si="1"/>
        <v>1</v>
      </c>
      <c r="M28" s="145">
        <f t="shared" si="2"/>
        <v>1</v>
      </c>
      <c r="N28" s="145">
        <f t="shared" si="3"/>
        <v>0.29943901949489105</v>
      </c>
      <c r="O28" s="150">
        <f t="shared" si="4"/>
        <v>0.29943901949489105</v>
      </c>
      <c r="P28" s="152">
        <f t="shared" si="5"/>
        <v>0.70056098050510895</v>
      </c>
      <c r="Q28" s="150">
        <f t="shared" si="6"/>
        <v>-1.2058444898540182</v>
      </c>
      <c r="R28" s="152">
        <f t="shared" si="7"/>
        <v>0</v>
      </c>
      <c r="S28" s="145">
        <f t="shared" si="8"/>
        <v>2.3395781274158951</v>
      </c>
      <c r="AL28">
        <v>7.3024427196768049E-2</v>
      </c>
      <c r="AM28">
        <v>1</v>
      </c>
      <c r="AN28">
        <v>0</v>
      </c>
      <c r="AO28" s="145">
        <f t="shared" si="13"/>
        <v>25</v>
      </c>
      <c r="AP28" s="145">
        <f t="shared" si="14"/>
        <v>0</v>
      </c>
      <c r="AQ28" s="145">
        <f t="shared" si="10"/>
        <v>0.71590909090909083</v>
      </c>
      <c r="AR28" s="145">
        <f t="shared" si="11"/>
        <v>1</v>
      </c>
      <c r="AS28" s="145">
        <f t="shared" si="12"/>
        <v>1.1363636363636243E-2</v>
      </c>
    </row>
    <row r="29" spans="1:45" ht="15.75" x14ac:dyDescent="0.5">
      <c r="A29" s="29">
        <v>0</v>
      </c>
      <c r="B29" s="82">
        <v>27</v>
      </c>
      <c r="C29" s="82">
        <v>5</v>
      </c>
      <c r="D29" s="145">
        <v>0</v>
      </c>
      <c r="G29">
        <v>0</v>
      </c>
      <c r="H29">
        <v>37</v>
      </c>
      <c r="I29">
        <v>5</v>
      </c>
      <c r="J29" s="150">
        <v>0</v>
      </c>
      <c r="K29" s="151">
        <v>1</v>
      </c>
      <c r="L29" s="152">
        <f t="shared" si="1"/>
        <v>1</v>
      </c>
      <c r="M29" s="145">
        <f t="shared" si="2"/>
        <v>0</v>
      </c>
      <c r="N29" s="145">
        <f t="shared" si="3"/>
        <v>7.7044616983783523E-2</v>
      </c>
      <c r="O29" s="150">
        <f t="shared" si="4"/>
        <v>7.7044616983783523E-2</v>
      </c>
      <c r="P29" s="152">
        <f t="shared" si="5"/>
        <v>0.92295538301621649</v>
      </c>
      <c r="Q29" s="150">
        <f t="shared" si="6"/>
        <v>-8.0174384741679858E-2</v>
      </c>
      <c r="R29" s="152">
        <f t="shared" si="7"/>
        <v>100</v>
      </c>
      <c r="S29" s="145">
        <f t="shared" si="8"/>
        <v>8.3475992882778211E-2</v>
      </c>
      <c r="AL29">
        <v>7.7044616983783523E-2</v>
      </c>
      <c r="AM29">
        <v>1</v>
      </c>
      <c r="AN29">
        <v>0</v>
      </c>
      <c r="AO29" s="145">
        <f t="shared" si="13"/>
        <v>26</v>
      </c>
      <c r="AP29" s="145">
        <f t="shared" si="14"/>
        <v>0</v>
      </c>
      <c r="AQ29" s="145">
        <f t="shared" si="10"/>
        <v>0.70454545454545459</v>
      </c>
      <c r="AR29" s="145">
        <f t="shared" si="11"/>
        <v>1</v>
      </c>
      <c r="AS29" s="145">
        <f t="shared" si="12"/>
        <v>1.1363636363636465E-2</v>
      </c>
    </row>
    <row r="30" spans="1:45" ht="15.75" x14ac:dyDescent="0.5">
      <c r="A30" s="29">
        <v>0</v>
      </c>
      <c r="B30" s="82">
        <v>30</v>
      </c>
      <c r="C30" s="82">
        <v>5</v>
      </c>
      <c r="D30" s="145">
        <v>0</v>
      </c>
      <c r="G30">
        <v>0</v>
      </c>
      <c r="H30">
        <v>37</v>
      </c>
      <c r="I30">
        <v>6</v>
      </c>
      <c r="J30" s="150">
        <v>0</v>
      </c>
      <c r="K30" s="151">
        <v>1</v>
      </c>
      <c r="L30" s="152">
        <f t="shared" si="1"/>
        <v>1</v>
      </c>
      <c r="M30" s="145">
        <f t="shared" si="2"/>
        <v>0</v>
      </c>
      <c r="N30" s="145">
        <f t="shared" si="3"/>
        <v>0.10840001780406765</v>
      </c>
      <c r="O30" s="150">
        <f t="shared" si="4"/>
        <v>0.10840001780406765</v>
      </c>
      <c r="P30" s="152">
        <f t="shared" si="5"/>
        <v>0.89159998219593239</v>
      </c>
      <c r="Q30" s="150">
        <f t="shared" si="6"/>
        <v>-0.11473769743909507</v>
      </c>
      <c r="R30" s="152">
        <f t="shared" si="7"/>
        <v>100</v>
      </c>
      <c r="S30" s="145">
        <f t="shared" si="8"/>
        <v>0.12157920588680131</v>
      </c>
      <c r="AL30">
        <v>8.4033803917998626E-2</v>
      </c>
      <c r="AM30">
        <v>1</v>
      </c>
      <c r="AN30">
        <v>0</v>
      </c>
      <c r="AO30" s="145">
        <f t="shared" si="13"/>
        <v>27</v>
      </c>
      <c r="AP30" s="145">
        <f t="shared" si="14"/>
        <v>0</v>
      </c>
      <c r="AQ30" s="145">
        <f t="shared" si="10"/>
        <v>0.69318181818181812</v>
      </c>
      <c r="AR30" s="145">
        <f t="shared" si="11"/>
        <v>1</v>
      </c>
      <c r="AS30" s="145">
        <f t="shared" si="12"/>
        <v>1.1363636363636243E-2</v>
      </c>
    </row>
    <row r="31" spans="1:45" ht="15.75" x14ac:dyDescent="0.5">
      <c r="A31" s="29">
        <v>1</v>
      </c>
      <c r="B31" s="82">
        <v>38</v>
      </c>
      <c r="C31" s="82">
        <v>11</v>
      </c>
      <c r="D31" s="145">
        <v>1</v>
      </c>
      <c r="G31">
        <v>0</v>
      </c>
      <c r="H31">
        <v>37</v>
      </c>
      <c r="I31">
        <v>9</v>
      </c>
      <c r="J31" s="150">
        <v>0</v>
      </c>
      <c r="K31" s="151">
        <v>2</v>
      </c>
      <c r="L31" s="152">
        <f t="shared" si="1"/>
        <v>2</v>
      </c>
      <c r="M31" s="145">
        <f t="shared" si="2"/>
        <v>0</v>
      </c>
      <c r="N31" s="145">
        <f t="shared" si="3"/>
        <v>0.27305675958771075</v>
      </c>
      <c r="O31" s="150">
        <f t="shared" si="4"/>
        <v>0.5461135191754215</v>
      </c>
      <c r="P31" s="152">
        <f t="shared" si="5"/>
        <v>1.4538864808245786</v>
      </c>
      <c r="Q31" s="150">
        <f t="shared" si="6"/>
        <v>-0.63781375641454441</v>
      </c>
      <c r="R31" s="152">
        <f t="shared" si="7"/>
        <v>100</v>
      </c>
      <c r="S31" s="145">
        <f t="shared" si="8"/>
        <v>0.75124643688232196</v>
      </c>
      <c r="AL31">
        <v>8.4930020585186977E-2</v>
      </c>
      <c r="AM31">
        <v>1</v>
      </c>
      <c r="AN31">
        <v>0</v>
      </c>
      <c r="AO31" s="145">
        <f t="shared" si="13"/>
        <v>28</v>
      </c>
      <c r="AP31" s="145">
        <f t="shared" si="14"/>
        <v>0</v>
      </c>
      <c r="AQ31" s="145">
        <f t="shared" si="10"/>
        <v>0.68181818181818188</v>
      </c>
      <c r="AR31" s="145">
        <f t="shared" si="11"/>
        <v>1</v>
      </c>
      <c r="AS31" s="145">
        <f t="shared" si="12"/>
        <v>1.1363636363636465E-2</v>
      </c>
    </row>
    <row r="32" spans="1:45" ht="15.75" x14ac:dyDescent="0.5">
      <c r="A32" s="29">
        <v>1</v>
      </c>
      <c r="B32" s="82">
        <v>35</v>
      </c>
      <c r="C32" s="82">
        <v>11</v>
      </c>
      <c r="D32" s="145">
        <v>0</v>
      </c>
      <c r="G32">
        <v>0</v>
      </c>
      <c r="H32">
        <v>37</v>
      </c>
      <c r="I32">
        <v>10</v>
      </c>
      <c r="J32" s="150">
        <v>0</v>
      </c>
      <c r="K32" s="151">
        <v>1</v>
      </c>
      <c r="L32" s="152">
        <f t="shared" si="1"/>
        <v>1</v>
      </c>
      <c r="M32" s="145">
        <f t="shared" si="2"/>
        <v>0</v>
      </c>
      <c r="N32" s="145">
        <f t="shared" si="3"/>
        <v>0.35362064682007704</v>
      </c>
      <c r="O32" s="150">
        <f t="shared" si="4"/>
        <v>0.35362064682007704</v>
      </c>
      <c r="P32" s="152">
        <f t="shared" si="5"/>
        <v>0.6463793531799229</v>
      </c>
      <c r="Q32" s="150">
        <f t="shared" si="6"/>
        <v>-0.436368713529315</v>
      </c>
      <c r="R32" s="152">
        <f t="shared" si="7"/>
        <v>100</v>
      </c>
      <c r="S32" s="145">
        <f t="shared" si="8"/>
        <v>0.54707911860180503</v>
      </c>
      <c r="AL32">
        <v>9.0139587074029831E-2</v>
      </c>
      <c r="AM32">
        <v>1</v>
      </c>
      <c r="AN32">
        <v>0</v>
      </c>
      <c r="AO32" s="145">
        <f t="shared" si="13"/>
        <v>29</v>
      </c>
      <c r="AP32" s="145">
        <f t="shared" si="14"/>
        <v>0</v>
      </c>
      <c r="AQ32" s="145">
        <f t="shared" si="10"/>
        <v>0.67045454545454541</v>
      </c>
      <c r="AR32" s="145">
        <f t="shared" si="11"/>
        <v>1</v>
      </c>
      <c r="AS32" s="145">
        <f t="shared" si="12"/>
        <v>2.2727272727272707E-2</v>
      </c>
    </row>
    <row r="33" spans="1:45" ht="15.75" x14ac:dyDescent="0.5">
      <c r="A33" s="29">
        <v>1</v>
      </c>
      <c r="B33" s="82">
        <v>30</v>
      </c>
      <c r="C33" s="82">
        <v>10</v>
      </c>
      <c r="D33" s="145">
        <v>1</v>
      </c>
      <c r="G33">
        <v>0</v>
      </c>
      <c r="H33">
        <v>37</v>
      </c>
      <c r="I33">
        <v>11</v>
      </c>
      <c r="J33" s="150">
        <v>0</v>
      </c>
      <c r="K33" s="151">
        <v>1</v>
      </c>
      <c r="L33" s="152">
        <f t="shared" si="1"/>
        <v>1</v>
      </c>
      <c r="M33" s="145">
        <f t="shared" si="2"/>
        <v>0</v>
      </c>
      <c r="N33" s="145">
        <f t="shared" si="3"/>
        <v>0.44345419134729358</v>
      </c>
      <c r="O33" s="150">
        <f t="shared" si="4"/>
        <v>0.44345419134729358</v>
      </c>
      <c r="P33" s="152">
        <f t="shared" si="5"/>
        <v>0.55654580865270642</v>
      </c>
      <c r="Q33" s="150">
        <f t="shared" si="6"/>
        <v>-0.58600579601599734</v>
      </c>
      <c r="R33" s="152">
        <f t="shared" si="7"/>
        <v>100</v>
      </c>
      <c r="S33" s="145">
        <f t="shared" si="8"/>
        <v>0.79679728865592114</v>
      </c>
      <c r="AL33">
        <v>9.4527832586725688E-2</v>
      </c>
      <c r="AM33">
        <v>2</v>
      </c>
      <c r="AN33">
        <v>0</v>
      </c>
      <c r="AO33" s="145">
        <f t="shared" si="13"/>
        <v>31</v>
      </c>
      <c r="AP33" s="145">
        <f t="shared" si="14"/>
        <v>0</v>
      </c>
      <c r="AQ33" s="145">
        <f t="shared" si="10"/>
        <v>0.64772727272727271</v>
      </c>
      <c r="AR33" s="145">
        <f t="shared" si="11"/>
        <v>1</v>
      </c>
      <c r="AS33" s="145">
        <f t="shared" si="12"/>
        <v>0</v>
      </c>
    </row>
    <row r="34" spans="1:45" ht="15.75" x14ac:dyDescent="0.5">
      <c r="A34" s="29">
        <v>0</v>
      </c>
      <c r="B34" s="82">
        <v>34</v>
      </c>
      <c r="C34" s="82">
        <v>6</v>
      </c>
      <c r="D34" s="145">
        <v>0</v>
      </c>
      <c r="G34">
        <v>0</v>
      </c>
      <c r="H34">
        <v>38</v>
      </c>
      <c r="I34">
        <v>4</v>
      </c>
      <c r="J34" s="150">
        <v>0</v>
      </c>
      <c r="K34" s="151">
        <v>1</v>
      </c>
      <c r="L34" s="152">
        <f t="shared" si="1"/>
        <v>1</v>
      </c>
      <c r="M34" s="145">
        <f t="shared" si="2"/>
        <v>0</v>
      </c>
      <c r="N34" s="145">
        <f t="shared" si="3"/>
        <v>4.7952629223333224E-2</v>
      </c>
      <c r="O34" s="150">
        <f t="shared" si="4"/>
        <v>4.7952629223333224E-2</v>
      </c>
      <c r="P34" s="152">
        <f t="shared" si="5"/>
        <v>0.95204737077666679</v>
      </c>
      <c r="Q34" s="150">
        <f t="shared" si="6"/>
        <v>-4.9140486209532812E-2</v>
      </c>
      <c r="R34" s="152">
        <f t="shared" si="7"/>
        <v>100</v>
      </c>
      <c r="S34" s="145">
        <f t="shared" si="8"/>
        <v>5.0367902580534564E-2</v>
      </c>
      <c r="AL34">
        <v>9.5524295847775539E-2</v>
      </c>
      <c r="AM34">
        <v>0</v>
      </c>
      <c r="AN34">
        <v>1</v>
      </c>
      <c r="AO34" s="145">
        <f t="shared" si="13"/>
        <v>31</v>
      </c>
      <c r="AP34" s="145">
        <f t="shared" si="14"/>
        <v>1</v>
      </c>
      <c r="AQ34" s="145">
        <f t="shared" si="10"/>
        <v>0.64772727272727271</v>
      </c>
      <c r="AR34" s="145">
        <f t="shared" si="11"/>
        <v>0.9838709677419355</v>
      </c>
      <c r="AS34" s="145">
        <f t="shared" si="12"/>
        <v>1.1180351906158348E-2</v>
      </c>
    </row>
    <row r="35" spans="1:45" ht="15.75" x14ac:dyDescent="0.5">
      <c r="A35" s="29">
        <v>1</v>
      </c>
      <c r="B35" s="82">
        <v>37</v>
      </c>
      <c r="C35" s="82">
        <v>6</v>
      </c>
      <c r="D35" s="145">
        <v>0</v>
      </c>
      <c r="G35">
        <v>0</v>
      </c>
      <c r="H35">
        <v>38</v>
      </c>
      <c r="I35">
        <v>8</v>
      </c>
      <c r="J35" s="150">
        <v>0</v>
      </c>
      <c r="K35" s="151">
        <v>1</v>
      </c>
      <c r="L35" s="152">
        <f t="shared" si="1"/>
        <v>1</v>
      </c>
      <c r="M35" s="145">
        <f t="shared" si="2"/>
        <v>0</v>
      </c>
      <c r="N35" s="145">
        <f t="shared" si="3"/>
        <v>0.18476770976155216</v>
      </c>
      <c r="O35" s="150">
        <f t="shared" si="4"/>
        <v>0.18476770976155216</v>
      </c>
      <c r="P35" s="152">
        <f t="shared" si="5"/>
        <v>0.8152322902384479</v>
      </c>
      <c r="Q35" s="150">
        <f t="shared" si="6"/>
        <v>-0.20428218765390496</v>
      </c>
      <c r="R35" s="152">
        <f t="shared" si="7"/>
        <v>100</v>
      </c>
      <c r="S35" s="145">
        <f t="shared" si="8"/>
        <v>0.22664424848469789</v>
      </c>
      <c r="AL35">
        <v>0.10237165310880361</v>
      </c>
      <c r="AM35">
        <v>1</v>
      </c>
      <c r="AN35">
        <v>0</v>
      </c>
      <c r="AO35" s="145">
        <f t="shared" si="13"/>
        <v>32</v>
      </c>
      <c r="AP35" s="145">
        <f t="shared" si="14"/>
        <v>1</v>
      </c>
      <c r="AQ35" s="145">
        <f t="shared" si="10"/>
        <v>0.63636363636363635</v>
      </c>
      <c r="AR35" s="145">
        <f t="shared" si="11"/>
        <v>0.9838709677419355</v>
      </c>
      <c r="AS35" s="145">
        <f t="shared" si="12"/>
        <v>1.1180351906158348E-2</v>
      </c>
    </row>
    <row r="36" spans="1:45" ht="15.75" x14ac:dyDescent="0.5">
      <c r="A36" s="29">
        <v>1</v>
      </c>
      <c r="B36" s="82">
        <v>35</v>
      </c>
      <c r="C36" s="82">
        <v>9</v>
      </c>
      <c r="D36" s="145">
        <v>0</v>
      </c>
      <c r="G36">
        <v>0</v>
      </c>
      <c r="H36">
        <v>39</v>
      </c>
      <c r="I36">
        <v>5</v>
      </c>
      <c r="J36" s="150">
        <v>0</v>
      </c>
      <c r="K36" s="151">
        <v>1</v>
      </c>
      <c r="L36" s="152">
        <f t="shared" si="1"/>
        <v>1</v>
      </c>
      <c r="M36" s="145">
        <f t="shared" si="2"/>
        <v>0</v>
      </c>
      <c r="N36" s="145">
        <f t="shared" si="3"/>
        <v>6.0563240859529056E-2</v>
      </c>
      <c r="O36" s="150">
        <f t="shared" si="4"/>
        <v>6.0563240859529056E-2</v>
      </c>
      <c r="P36" s="152">
        <f t="shared" si="5"/>
        <v>0.93943675914047098</v>
      </c>
      <c r="Q36" s="150">
        <f t="shared" si="6"/>
        <v>-6.2474775709352004E-2</v>
      </c>
      <c r="R36" s="152">
        <f t="shared" si="7"/>
        <v>100</v>
      </c>
      <c r="S36" s="145">
        <f t="shared" si="8"/>
        <v>6.4467608138881888E-2</v>
      </c>
      <c r="AL36">
        <v>0.10840001780406765</v>
      </c>
      <c r="AM36">
        <v>1</v>
      </c>
      <c r="AN36">
        <v>0</v>
      </c>
      <c r="AO36" s="145">
        <f t="shared" si="13"/>
        <v>33</v>
      </c>
      <c r="AP36" s="145">
        <f t="shared" si="14"/>
        <v>1</v>
      </c>
      <c r="AQ36" s="145">
        <f t="shared" si="10"/>
        <v>0.625</v>
      </c>
      <c r="AR36" s="145">
        <f t="shared" si="11"/>
        <v>0.9838709677419355</v>
      </c>
      <c r="AS36" s="145">
        <f t="shared" si="12"/>
        <v>1.1180351906158348E-2</v>
      </c>
    </row>
    <row r="37" spans="1:45" ht="15.75" x14ac:dyDescent="0.5">
      <c r="A37" s="29">
        <v>0</v>
      </c>
      <c r="B37" s="82">
        <v>33</v>
      </c>
      <c r="C37" s="82">
        <v>6</v>
      </c>
      <c r="D37" s="145">
        <v>1</v>
      </c>
      <c r="G37">
        <v>0</v>
      </c>
      <c r="H37">
        <v>39</v>
      </c>
      <c r="I37">
        <v>7</v>
      </c>
      <c r="J37" s="150">
        <v>0</v>
      </c>
      <c r="K37" s="151">
        <v>1</v>
      </c>
      <c r="L37" s="152">
        <f t="shared" si="1"/>
        <v>1</v>
      </c>
      <c r="M37" s="145">
        <f t="shared" si="2"/>
        <v>0</v>
      </c>
      <c r="N37" s="145">
        <f t="shared" si="3"/>
        <v>0.12030144748673341</v>
      </c>
      <c r="O37" s="150">
        <f t="shared" si="4"/>
        <v>0.12030144748673341</v>
      </c>
      <c r="P37" s="152">
        <f t="shared" si="5"/>
        <v>0.87969855251326656</v>
      </c>
      <c r="Q37" s="150">
        <f t="shared" si="6"/>
        <v>-0.12817598415709272</v>
      </c>
      <c r="R37" s="152">
        <f t="shared" si="7"/>
        <v>100</v>
      </c>
      <c r="S37" s="145">
        <f t="shared" si="8"/>
        <v>0.13675303562002755</v>
      </c>
      <c r="AL37">
        <v>0.11138114194591535</v>
      </c>
      <c r="AM37">
        <v>1</v>
      </c>
      <c r="AN37">
        <v>0</v>
      </c>
      <c r="AO37" s="145">
        <f t="shared" si="13"/>
        <v>34</v>
      </c>
      <c r="AP37" s="145">
        <f t="shared" si="14"/>
        <v>1</v>
      </c>
      <c r="AQ37" s="145">
        <f t="shared" si="10"/>
        <v>0.61363636363636365</v>
      </c>
      <c r="AR37" s="145">
        <f t="shared" si="11"/>
        <v>0.9838709677419355</v>
      </c>
      <c r="AS37" s="145">
        <f t="shared" si="12"/>
        <v>1.1180351906158348E-2</v>
      </c>
    </row>
    <row r="38" spans="1:45" ht="15.75" x14ac:dyDescent="0.5">
      <c r="A38" s="29">
        <v>0</v>
      </c>
      <c r="B38" s="82">
        <v>39</v>
      </c>
      <c r="C38" s="82">
        <v>10</v>
      </c>
      <c r="D38" s="145">
        <v>0</v>
      </c>
      <c r="G38">
        <v>0</v>
      </c>
      <c r="H38">
        <v>39</v>
      </c>
      <c r="I38">
        <v>10</v>
      </c>
      <c r="J38" s="150">
        <v>0</v>
      </c>
      <c r="K38" s="151">
        <v>1</v>
      </c>
      <c r="L38" s="152">
        <f t="shared" si="1"/>
        <v>1</v>
      </c>
      <c r="M38" s="145">
        <f t="shared" si="2"/>
        <v>0</v>
      </c>
      <c r="N38" s="145">
        <f t="shared" si="3"/>
        <v>0.29701393178291163</v>
      </c>
      <c r="O38" s="150">
        <f t="shared" si="4"/>
        <v>0.29701393178291163</v>
      </c>
      <c r="P38" s="152">
        <f t="shared" si="5"/>
        <v>0.70298606821708831</v>
      </c>
      <c r="Q38" s="150">
        <f t="shared" si="6"/>
        <v>-0.35241820498222731</v>
      </c>
      <c r="R38" s="152">
        <f t="shared" si="7"/>
        <v>100</v>
      </c>
      <c r="S38" s="145">
        <f t="shared" si="8"/>
        <v>0.42250329730743841</v>
      </c>
      <c r="AL38">
        <v>0.11787038170801627</v>
      </c>
      <c r="AM38">
        <v>1</v>
      </c>
      <c r="AN38">
        <v>0</v>
      </c>
      <c r="AO38" s="145">
        <f t="shared" si="13"/>
        <v>35</v>
      </c>
      <c r="AP38" s="145">
        <f t="shared" si="14"/>
        <v>1</v>
      </c>
      <c r="AQ38" s="145">
        <f t="shared" si="10"/>
        <v>0.60227272727272729</v>
      </c>
      <c r="AR38" s="145">
        <f t="shared" si="11"/>
        <v>0.9838709677419355</v>
      </c>
      <c r="AS38" s="145">
        <f t="shared" si="12"/>
        <v>1.1180351906158457E-2</v>
      </c>
    </row>
    <row r="39" spans="1:45" ht="15.75" x14ac:dyDescent="0.5">
      <c r="A39" s="29">
        <v>0</v>
      </c>
      <c r="B39" s="82">
        <v>59</v>
      </c>
      <c r="C39" s="82">
        <v>15</v>
      </c>
      <c r="D39" s="145">
        <v>0</v>
      </c>
      <c r="G39">
        <v>0</v>
      </c>
      <c r="H39">
        <v>39</v>
      </c>
      <c r="I39">
        <v>11</v>
      </c>
      <c r="J39" s="150">
        <v>0</v>
      </c>
      <c r="K39" s="151">
        <v>1</v>
      </c>
      <c r="L39" s="152">
        <f t="shared" si="1"/>
        <v>1</v>
      </c>
      <c r="M39" s="145">
        <f t="shared" si="2"/>
        <v>0</v>
      </c>
      <c r="N39" s="145">
        <f t="shared" si="3"/>
        <v>0.38094215985710611</v>
      </c>
      <c r="O39" s="150">
        <f t="shared" si="4"/>
        <v>0.38094215985710611</v>
      </c>
      <c r="P39" s="152">
        <f t="shared" si="5"/>
        <v>0.61905784014289389</v>
      </c>
      <c r="Q39" s="150">
        <f t="shared" si="6"/>
        <v>-0.47955656939813196</v>
      </c>
      <c r="R39" s="152">
        <f t="shared" si="7"/>
        <v>100</v>
      </c>
      <c r="S39" s="145">
        <f t="shared" si="8"/>
        <v>0.61535794420950263</v>
      </c>
      <c r="AL39">
        <v>0.12030144748673341</v>
      </c>
      <c r="AM39">
        <v>1</v>
      </c>
      <c r="AN39">
        <v>0</v>
      </c>
      <c r="AO39" s="145">
        <f t="shared" si="13"/>
        <v>36</v>
      </c>
      <c r="AP39" s="145">
        <f t="shared" si="14"/>
        <v>1</v>
      </c>
      <c r="AQ39" s="145">
        <f t="shared" si="10"/>
        <v>0.59090909090909083</v>
      </c>
      <c r="AR39" s="145">
        <f t="shared" si="11"/>
        <v>0.9838709677419355</v>
      </c>
      <c r="AS39" s="145">
        <f t="shared" si="12"/>
        <v>1.1180351906158239E-2</v>
      </c>
    </row>
    <row r="40" spans="1:45" ht="15.75" x14ac:dyDescent="0.5">
      <c r="A40" s="29">
        <v>1</v>
      </c>
      <c r="B40" s="82">
        <v>30</v>
      </c>
      <c r="C40" s="82">
        <v>13</v>
      </c>
      <c r="D40" s="145">
        <v>0</v>
      </c>
      <c r="G40">
        <v>0</v>
      </c>
      <c r="H40">
        <v>39</v>
      </c>
      <c r="I40">
        <v>13</v>
      </c>
      <c r="J40" s="150">
        <v>0</v>
      </c>
      <c r="K40" s="151">
        <v>1</v>
      </c>
      <c r="L40" s="152">
        <f t="shared" si="1"/>
        <v>1</v>
      </c>
      <c r="M40" s="145">
        <f t="shared" si="2"/>
        <v>0</v>
      </c>
      <c r="N40" s="145">
        <f t="shared" si="3"/>
        <v>0.56622426917682711</v>
      </c>
      <c r="O40" s="150">
        <f t="shared" si="4"/>
        <v>0.56622426917682711</v>
      </c>
      <c r="P40" s="152">
        <f t="shared" si="5"/>
        <v>0.43377573082317289</v>
      </c>
      <c r="Q40" s="150">
        <f t="shared" si="6"/>
        <v>-0.83522762769800429</v>
      </c>
      <c r="R40" s="152">
        <f t="shared" si="7"/>
        <v>0</v>
      </c>
      <c r="S40" s="145">
        <f t="shared" si="8"/>
        <v>1.3053387475189258</v>
      </c>
      <c r="AL40">
        <v>0.12277567516784306</v>
      </c>
      <c r="AM40">
        <v>1</v>
      </c>
      <c r="AN40">
        <v>0</v>
      </c>
      <c r="AO40" s="145">
        <f t="shared" si="13"/>
        <v>37</v>
      </c>
      <c r="AP40" s="145">
        <f t="shared" si="14"/>
        <v>1</v>
      </c>
      <c r="AQ40" s="145">
        <f t="shared" si="10"/>
        <v>0.57954545454545459</v>
      </c>
      <c r="AR40" s="145">
        <f t="shared" si="11"/>
        <v>0.9838709677419355</v>
      </c>
      <c r="AS40" s="145">
        <f t="shared" si="12"/>
        <v>1.1180351906158457E-2</v>
      </c>
    </row>
    <row r="41" spans="1:45" ht="15.75" x14ac:dyDescent="0.5">
      <c r="A41" s="29">
        <v>0</v>
      </c>
      <c r="B41" s="82">
        <v>28</v>
      </c>
      <c r="C41" s="82">
        <v>1</v>
      </c>
      <c r="D41" s="145">
        <v>0</v>
      </c>
      <c r="G41">
        <v>0</v>
      </c>
      <c r="H41">
        <v>40</v>
      </c>
      <c r="I41">
        <v>1</v>
      </c>
      <c r="J41" s="150">
        <v>0</v>
      </c>
      <c r="K41" s="151">
        <v>1</v>
      </c>
      <c r="L41" s="152">
        <f t="shared" si="1"/>
        <v>1</v>
      </c>
      <c r="M41" s="145">
        <f t="shared" si="2"/>
        <v>0</v>
      </c>
      <c r="N41" s="145">
        <f t="shared" si="3"/>
        <v>1.2433886050822813E-2</v>
      </c>
      <c r="O41" s="150">
        <f t="shared" si="4"/>
        <v>1.2433886050822813E-2</v>
      </c>
      <c r="P41" s="152">
        <f t="shared" si="5"/>
        <v>0.98756611394917715</v>
      </c>
      <c r="Q41" s="150">
        <f t="shared" si="6"/>
        <v>-1.2511833613357446E-2</v>
      </c>
      <c r="R41" s="152">
        <f t="shared" si="7"/>
        <v>100</v>
      </c>
      <c r="S41" s="145">
        <f t="shared" si="8"/>
        <v>1.2590434073422139E-2</v>
      </c>
      <c r="AL41">
        <v>0.12402912421264338</v>
      </c>
      <c r="AM41">
        <v>1</v>
      </c>
      <c r="AN41">
        <v>0</v>
      </c>
      <c r="AO41" s="145">
        <f t="shared" si="13"/>
        <v>38</v>
      </c>
      <c r="AP41" s="145">
        <f t="shared" si="14"/>
        <v>1</v>
      </c>
      <c r="AQ41" s="145">
        <f t="shared" si="10"/>
        <v>0.56818181818181812</v>
      </c>
      <c r="AR41" s="145">
        <f t="shared" si="11"/>
        <v>0.9838709677419355</v>
      </c>
      <c r="AS41" s="145">
        <f t="shared" si="12"/>
        <v>1.1180351906158239E-2</v>
      </c>
    </row>
    <row r="42" spans="1:45" ht="15.75" x14ac:dyDescent="0.5">
      <c r="A42" s="29">
        <v>0</v>
      </c>
      <c r="B42" s="82">
        <v>36</v>
      </c>
      <c r="C42" s="82">
        <v>9</v>
      </c>
      <c r="D42" s="145">
        <v>1</v>
      </c>
      <c r="G42">
        <v>0</v>
      </c>
      <c r="H42">
        <v>40</v>
      </c>
      <c r="I42">
        <v>8</v>
      </c>
      <c r="J42" s="150">
        <v>1</v>
      </c>
      <c r="K42" s="151">
        <v>1</v>
      </c>
      <c r="L42" s="152">
        <f t="shared" si="1"/>
        <v>2</v>
      </c>
      <c r="M42" s="145">
        <f t="shared" si="2"/>
        <v>0.5</v>
      </c>
      <c r="N42" s="145">
        <f t="shared" si="3"/>
        <v>0.14896145248087436</v>
      </c>
      <c r="O42" s="150">
        <f t="shared" si="4"/>
        <v>0.29792290496174872</v>
      </c>
      <c r="P42" s="152">
        <f t="shared" si="5"/>
        <v>1.7020770950382513</v>
      </c>
      <c r="Q42" s="150">
        <f t="shared" si="6"/>
        <v>-2.0653655693918651</v>
      </c>
      <c r="R42" s="152">
        <f t="shared" si="7"/>
        <v>50</v>
      </c>
      <c r="S42" s="145">
        <f t="shared" si="8"/>
        <v>1.9440905240878528</v>
      </c>
      <c r="AL42">
        <v>0.12804929773033202</v>
      </c>
      <c r="AM42">
        <v>1</v>
      </c>
      <c r="AN42">
        <v>0</v>
      </c>
      <c r="AO42" s="145">
        <f t="shared" si="13"/>
        <v>39</v>
      </c>
      <c r="AP42" s="145">
        <f t="shared" si="14"/>
        <v>1</v>
      </c>
      <c r="AQ42" s="145">
        <f t="shared" si="10"/>
        <v>0.55681818181818188</v>
      </c>
      <c r="AR42" s="145">
        <f t="shared" si="11"/>
        <v>0.9838709677419355</v>
      </c>
      <c r="AS42" s="145">
        <f t="shared" si="12"/>
        <v>1.1180351906158457E-2</v>
      </c>
    </row>
    <row r="43" spans="1:45" ht="15.75" x14ac:dyDescent="0.5">
      <c r="A43" s="29">
        <v>0</v>
      </c>
      <c r="B43" s="82">
        <v>40</v>
      </c>
      <c r="C43" s="82">
        <v>8</v>
      </c>
      <c r="D43" s="145">
        <v>0</v>
      </c>
      <c r="G43">
        <v>0</v>
      </c>
      <c r="H43">
        <v>40</v>
      </c>
      <c r="I43">
        <v>20</v>
      </c>
      <c r="J43" s="150">
        <v>1</v>
      </c>
      <c r="K43" s="151">
        <v>0</v>
      </c>
      <c r="L43" s="152">
        <f t="shared" si="1"/>
        <v>1</v>
      </c>
      <c r="M43" s="145">
        <f t="shared" si="2"/>
        <v>1</v>
      </c>
      <c r="N43" s="145">
        <f t="shared" si="3"/>
        <v>0.94099483047006438</v>
      </c>
      <c r="O43" s="150">
        <f t="shared" si="4"/>
        <v>0.94099483047006438</v>
      </c>
      <c r="P43" s="152">
        <f t="shared" si="5"/>
        <v>5.9005169529935619E-2</v>
      </c>
      <c r="Q43" s="150">
        <f t="shared" si="6"/>
        <v>-6.081763306746462E-2</v>
      </c>
      <c r="R43" s="152">
        <f t="shared" si="7"/>
        <v>100</v>
      </c>
      <c r="S43" s="145">
        <f t="shared" si="8"/>
        <v>6.2705094246330972E-2</v>
      </c>
      <c r="AL43">
        <v>0.12867220964591847</v>
      </c>
      <c r="AM43">
        <v>1</v>
      </c>
      <c r="AN43">
        <v>0</v>
      </c>
      <c r="AO43" s="145">
        <f t="shared" si="13"/>
        <v>40</v>
      </c>
      <c r="AP43" s="145">
        <f t="shared" si="14"/>
        <v>1</v>
      </c>
      <c r="AQ43" s="145">
        <f t="shared" si="10"/>
        <v>0.54545454545454541</v>
      </c>
      <c r="AR43" s="145">
        <f t="shared" si="11"/>
        <v>0.9838709677419355</v>
      </c>
      <c r="AS43" s="145">
        <f t="shared" si="12"/>
        <v>1.1180351906158239E-2</v>
      </c>
    </row>
    <row r="44" spans="1:45" ht="15.75" x14ac:dyDescent="0.5">
      <c r="A44" s="29">
        <v>0</v>
      </c>
      <c r="B44" s="82">
        <v>43</v>
      </c>
      <c r="C44" s="82">
        <v>15</v>
      </c>
      <c r="D44" s="145">
        <v>0</v>
      </c>
      <c r="G44">
        <v>0</v>
      </c>
      <c r="H44">
        <v>41</v>
      </c>
      <c r="I44">
        <v>4</v>
      </c>
      <c r="J44" s="150">
        <v>0</v>
      </c>
      <c r="K44" s="151">
        <v>1</v>
      </c>
      <c r="L44" s="152">
        <f t="shared" si="1"/>
        <v>1</v>
      </c>
      <c r="M44" s="145">
        <f t="shared" si="2"/>
        <v>0</v>
      </c>
      <c r="N44" s="145">
        <f t="shared" si="3"/>
        <v>3.305414798853186E-2</v>
      </c>
      <c r="O44" s="150">
        <f t="shared" si="4"/>
        <v>3.305414798853186E-2</v>
      </c>
      <c r="P44" s="152">
        <f t="shared" si="5"/>
        <v>0.9669458520114681</v>
      </c>
      <c r="Q44" s="150">
        <f t="shared" si="6"/>
        <v>-3.3612780948304839E-2</v>
      </c>
      <c r="R44" s="152">
        <f t="shared" si="7"/>
        <v>100</v>
      </c>
      <c r="S44" s="145">
        <f t="shared" si="8"/>
        <v>3.4184073409872631E-2</v>
      </c>
      <c r="AL44">
        <v>0.14896145248087436</v>
      </c>
      <c r="AM44">
        <v>1</v>
      </c>
      <c r="AN44">
        <v>1</v>
      </c>
      <c r="AO44" s="145">
        <f t="shared" si="13"/>
        <v>41</v>
      </c>
      <c r="AP44" s="145">
        <f t="shared" si="14"/>
        <v>2</v>
      </c>
      <c r="AQ44" s="145">
        <f t="shared" si="10"/>
        <v>0.53409090909090917</v>
      </c>
      <c r="AR44" s="145">
        <f t="shared" si="11"/>
        <v>0.967741935483871</v>
      </c>
      <c r="AS44" s="145">
        <f t="shared" si="12"/>
        <v>2.1994134897360792E-2</v>
      </c>
    </row>
    <row r="45" spans="1:45" ht="15.75" x14ac:dyDescent="0.5">
      <c r="A45" s="29">
        <v>1</v>
      </c>
      <c r="B45" s="82">
        <v>52</v>
      </c>
      <c r="C45" s="82">
        <v>15</v>
      </c>
      <c r="D45" s="145">
        <v>0</v>
      </c>
      <c r="G45">
        <v>0</v>
      </c>
      <c r="H45">
        <v>41</v>
      </c>
      <c r="I45">
        <v>7</v>
      </c>
      <c r="J45" s="150">
        <v>1</v>
      </c>
      <c r="K45" s="151">
        <v>0</v>
      </c>
      <c r="L45" s="152">
        <f t="shared" si="1"/>
        <v>1</v>
      </c>
      <c r="M45" s="145">
        <f t="shared" si="2"/>
        <v>1</v>
      </c>
      <c r="N45" s="145">
        <f t="shared" si="3"/>
        <v>9.5524295847775539E-2</v>
      </c>
      <c r="O45" s="150">
        <f t="shared" si="4"/>
        <v>9.5524295847775539E-2</v>
      </c>
      <c r="P45" s="152">
        <f t="shared" si="5"/>
        <v>0.90447570415222445</v>
      </c>
      <c r="Q45" s="150">
        <f t="shared" si="6"/>
        <v>-2.3483746570683808</v>
      </c>
      <c r="R45" s="152">
        <f t="shared" si="7"/>
        <v>0</v>
      </c>
      <c r="S45" s="145">
        <f t="shared" si="8"/>
        <v>9.4685409206634503</v>
      </c>
      <c r="AL45">
        <v>0.1519233304200111</v>
      </c>
      <c r="AM45">
        <v>2</v>
      </c>
      <c r="AN45">
        <v>0</v>
      </c>
      <c r="AO45" s="145">
        <f t="shared" si="13"/>
        <v>43</v>
      </c>
      <c r="AP45" s="145">
        <f t="shared" si="14"/>
        <v>2</v>
      </c>
      <c r="AQ45" s="145">
        <f t="shared" si="10"/>
        <v>0.51136363636363635</v>
      </c>
      <c r="AR45" s="145">
        <f t="shared" si="11"/>
        <v>0.967741935483871</v>
      </c>
      <c r="AS45" s="145">
        <f t="shared" si="12"/>
        <v>1.0997067448680342E-2</v>
      </c>
    </row>
    <row r="46" spans="1:45" ht="15.75" x14ac:dyDescent="0.5">
      <c r="A46" s="29">
        <v>0</v>
      </c>
      <c r="B46" s="82">
        <v>45</v>
      </c>
      <c r="C46" s="82">
        <v>9</v>
      </c>
      <c r="D46" s="145">
        <v>0</v>
      </c>
      <c r="G46">
        <v>0</v>
      </c>
      <c r="H46">
        <v>41</v>
      </c>
      <c r="I46">
        <v>10</v>
      </c>
      <c r="J46" s="150">
        <v>1</v>
      </c>
      <c r="K46" s="151">
        <v>0</v>
      </c>
      <c r="L46" s="152">
        <f t="shared" si="1"/>
        <v>1</v>
      </c>
      <c r="M46" s="145">
        <f t="shared" si="2"/>
        <v>1</v>
      </c>
      <c r="N46" s="145">
        <f t="shared" si="3"/>
        <v>0.24601977726006993</v>
      </c>
      <c r="O46" s="150">
        <f t="shared" si="4"/>
        <v>0.24601977726006993</v>
      </c>
      <c r="P46" s="152">
        <f t="shared" si="5"/>
        <v>0.75398022273993004</v>
      </c>
      <c r="Q46" s="150">
        <f t="shared" si="6"/>
        <v>-1.4023433509151706</v>
      </c>
      <c r="R46" s="152">
        <f t="shared" si="7"/>
        <v>0</v>
      </c>
      <c r="S46" s="145">
        <f t="shared" si="8"/>
        <v>3.0647138662469806</v>
      </c>
      <c r="AL46">
        <v>0.16366890068992332</v>
      </c>
      <c r="AM46">
        <v>1</v>
      </c>
      <c r="AN46">
        <v>0</v>
      </c>
      <c r="AO46" s="145">
        <f t="shared" si="13"/>
        <v>44</v>
      </c>
      <c r="AP46" s="145">
        <f t="shared" si="14"/>
        <v>2</v>
      </c>
      <c r="AQ46" s="145">
        <f t="shared" si="10"/>
        <v>0.5</v>
      </c>
      <c r="AR46" s="145">
        <f t="shared" si="11"/>
        <v>0.967741935483871</v>
      </c>
      <c r="AS46" s="145">
        <f t="shared" si="12"/>
        <v>0</v>
      </c>
    </row>
    <row r="47" spans="1:45" ht="15.75" x14ac:dyDescent="0.5">
      <c r="A47" s="29">
        <v>0</v>
      </c>
      <c r="B47" s="82">
        <v>33</v>
      </c>
      <c r="C47" s="82">
        <v>5</v>
      </c>
      <c r="D47" s="145">
        <v>0</v>
      </c>
      <c r="G47">
        <v>0</v>
      </c>
      <c r="H47">
        <v>42</v>
      </c>
      <c r="I47">
        <v>5</v>
      </c>
      <c r="J47" s="150">
        <v>0</v>
      </c>
      <c r="K47" s="151">
        <v>1</v>
      </c>
      <c r="L47" s="152">
        <f t="shared" si="1"/>
        <v>1</v>
      </c>
      <c r="M47" s="145">
        <f t="shared" si="2"/>
        <v>0</v>
      </c>
      <c r="N47" s="145">
        <f t="shared" si="3"/>
        <v>4.1919260540352138E-2</v>
      </c>
      <c r="O47" s="150">
        <f t="shared" si="4"/>
        <v>4.1919260540352138E-2</v>
      </c>
      <c r="P47" s="152">
        <f t="shared" si="5"/>
        <v>0.95808073945964789</v>
      </c>
      <c r="Q47" s="150">
        <f t="shared" si="6"/>
        <v>-4.2823225377131312E-2</v>
      </c>
      <c r="R47" s="152">
        <f t="shared" si="7"/>
        <v>100</v>
      </c>
      <c r="S47" s="145">
        <f t="shared" si="8"/>
        <v>4.375336943313813E-2</v>
      </c>
      <c r="AL47">
        <v>0.16932805413331328</v>
      </c>
      <c r="AM47">
        <v>0</v>
      </c>
      <c r="AN47">
        <v>1</v>
      </c>
      <c r="AO47" s="145">
        <f t="shared" si="13"/>
        <v>44</v>
      </c>
      <c r="AP47" s="145">
        <f t="shared" si="14"/>
        <v>3</v>
      </c>
      <c r="AQ47" s="145">
        <f t="shared" si="10"/>
        <v>0.5</v>
      </c>
      <c r="AR47" s="145">
        <f t="shared" si="11"/>
        <v>0.95161290322580649</v>
      </c>
      <c r="AS47" s="145">
        <f t="shared" si="12"/>
        <v>1.0813782991202336E-2</v>
      </c>
    </row>
    <row r="48" spans="1:45" ht="15.75" x14ac:dyDescent="0.5">
      <c r="A48" s="29">
        <v>1</v>
      </c>
      <c r="B48" s="82">
        <v>36</v>
      </c>
      <c r="C48" s="82">
        <v>8</v>
      </c>
      <c r="D48" s="145">
        <v>0</v>
      </c>
      <c r="G48">
        <v>0</v>
      </c>
      <c r="H48">
        <v>42</v>
      </c>
      <c r="I48">
        <v>7</v>
      </c>
      <c r="J48" s="150">
        <v>0</v>
      </c>
      <c r="K48" s="151">
        <v>1</v>
      </c>
      <c r="L48" s="152">
        <f t="shared" si="1"/>
        <v>1</v>
      </c>
      <c r="M48" s="145">
        <f t="shared" si="2"/>
        <v>0</v>
      </c>
      <c r="N48" s="145">
        <f t="shared" si="3"/>
        <v>8.4930020585186977E-2</v>
      </c>
      <c r="O48" s="150">
        <f t="shared" si="4"/>
        <v>8.4930020585186977E-2</v>
      </c>
      <c r="P48" s="152">
        <f t="shared" si="5"/>
        <v>0.91506997941481305</v>
      </c>
      <c r="Q48" s="150">
        <f t="shared" si="6"/>
        <v>-8.8754736396311429E-2</v>
      </c>
      <c r="R48" s="152">
        <f t="shared" si="7"/>
        <v>100</v>
      </c>
      <c r="S48" s="145">
        <f t="shared" si="8"/>
        <v>9.28125962994652E-2</v>
      </c>
      <c r="AL48">
        <v>0.17096414310795496</v>
      </c>
      <c r="AM48">
        <v>1</v>
      </c>
      <c r="AN48">
        <v>0</v>
      </c>
      <c r="AO48" s="145">
        <f t="shared" si="13"/>
        <v>45</v>
      </c>
      <c r="AP48" s="145">
        <f t="shared" si="14"/>
        <v>3</v>
      </c>
      <c r="AQ48" s="145">
        <f t="shared" si="10"/>
        <v>0.48863636363636365</v>
      </c>
      <c r="AR48" s="145">
        <f t="shared" si="11"/>
        <v>0.95161290322580649</v>
      </c>
      <c r="AS48" s="145">
        <f t="shared" si="12"/>
        <v>1.0813782991202336E-2</v>
      </c>
    </row>
    <row r="49" spans="1:45" ht="15.75" x14ac:dyDescent="0.5">
      <c r="A49" s="29">
        <v>0</v>
      </c>
      <c r="B49" s="82">
        <v>36</v>
      </c>
      <c r="C49" s="82">
        <v>8</v>
      </c>
      <c r="D49" s="145">
        <v>1</v>
      </c>
      <c r="G49">
        <v>0</v>
      </c>
      <c r="H49">
        <v>42</v>
      </c>
      <c r="I49">
        <v>13</v>
      </c>
      <c r="J49" s="150">
        <v>1</v>
      </c>
      <c r="K49" s="151">
        <v>0</v>
      </c>
      <c r="L49" s="152">
        <f t="shared" si="1"/>
        <v>1</v>
      </c>
      <c r="M49" s="145">
        <f t="shared" si="2"/>
        <v>1</v>
      </c>
      <c r="N49" s="145">
        <f t="shared" si="3"/>
        <v>0.4697540516367677</v>
      </c>
      <c r="O49" s="150">
        <f t="shared" si="4"/>
        <v>0.4697540516367677</v>
      </c>
      <c r="P49" s="152">
        <f t="shared" si="5"/>
        <v>0.53024594836323224</v>
      </c>
      <c r="Q49" s="150">
        <f t="shared" si="6"/>
        <v>-0.75554601563418256</v>
      </c>
      <c r="R49" s="152">
        <f t="shared" si="7"/>
        <v>0</v>
      </c>
      <c r="S49" s="145">
        <f t="shared" si="8"/>
        <v>1.1287735497239293</v>
      </c>
      <c r="AL49">
        <v>0.17286092294555647</v>
      </c>
      <c r="AM49">
        <v>1</v>
      </c>
      <c r="AN49">
        <v>0</v>
      </c>
      <c r="AO49" s="145">
        <f t="shared" si="13"/>
        <v>46</v>
      </c>
      <c r="AP49" s="145">
        <f t="shared" si="14"/>
        <v>3</v>
      </c>
      <c r="AQ49" s="145">
        <f t="shared" si="10"/>
        <v>0.47727272727272729</v>
      </c>
      <c r="AR49" s="145">
        <f t="shared" si="11"/>
        <v>0.95161290322580649</v>
      </c>
      <c r="AS49" s="145">
        <f t="shared" si="12"/>
        <v>2.1627565982404673E-2</v>
      </c>
    </row>
    <row r="50" spans="1:45" ht="15.75" x14ac:dyDescent="0.5">
      <c r="A50" s="29">
        <v>1</v>
      </c>
      <c r="B50" s="82">
        <v>43</v>
      </c>
      <c r="C50" s="82">
        <v>6</v>
      </c>
      <c r="D50" s="145">
        <v>0</v>
      </c>
      <c r="G50">
        <v>0</v>
      </c>
      <c r="H50">
        <v>43</v>
      </c>
      <c r="I50">
        <v>10</v>
      </c>
      <c r="J50" s="150">
        <v>0</v>
      </c>
      <c r="K50" s="151">
        <v>1</v>
      </c>
      <c r="L50" s="152">
        <f t="shared" si="1"/>
        <v>1</v>
      </c>
      <c r="M50" s="145">
        <f t="shared" si="2"/>
        <v>0</v>
      </c>
      <c r="N50" s="145">
        <f t="shared" si="3"/>
        <v>0.20127406474953136</v>
      </c>
      <c r="O50" s="150">
        <f t="shared" si="4"/>
        <v>0.20127406474953136</v>
      </c>
      <c r="P50" s="152">
        <f t="shared" si="5"/>
        <v>0.79872593525046864</v>
      </c>
      <c r="Q50" s="150">
        <f t="shared" si="6"/>
        <v>-0.22473740175618301</v>
      </c>
      <c r="R50" s="152">
        <f t="shared" si="7"/>
        <v>100</v>
      </c>
      <c r="S50" s="145">
        <f t="shared" si="8"/>
        <v>0.25199390162085422</v>
      </c>
      <c r="AL50">
        <v>0.18130239211589994</v>
      </c>
      <c r="AM50">
        <v>2</v>
      </c>
      <c r="AN50">
        <v>0</v>
      </c>
      <c r="AO50" s="145">
        <f t="shared" si="13"/>
        <v>48</v>
      </c>
      <c r="AP50" s="145">
        <f t="shared" si="14"/>
        <v>3</v>
      </c>
      <c r="AQ50" s="145">
        <f t="shared" si="10"/>
        <v>0.45454545454545459</v>
      </c>
      <c r="AR50" s="145">
        <f t="shared" si="11"/>
        <v>0.95161290322580649</v>
      </c>
      <c r="AS50" s="145">
        <f t="shared" si="12"/>
        <v>1.0813782991202336E-2</v>
      </c>
    </row>
    <row r="51" spans="1:45" ht="15.75" x14ac:dyDescent="0.5">
      <c r="A51" s="29">
        <v>1</v>
      </c>
      <c r="B51" s="82">
        <v>35</v>
      </c>
      <c r="C51" s="82">
        <v>1</v>
      </c>
      <c r="D51" s="145">
        <v>0</v>
      </c>
      <c r="G51">
        <v>0</v>
      </c>
      <c r="H51">
        <v>43</v>
      </c>
      <c r="I51">
        <v>12</v>
      </c>
      <c r="J51" s="150">
        <v>0</v>
      </c>
      <c r="K51" s="151">
        <v>1</v>
      </c>
      <c r="L51" s="152">
        <f t="shared" si="1"/>
        <v>1</v>
      </c>
      <c r="M51" s="145">
        <f t="shared" si="2"/>
        <v>0</v>
      </c>
      <c r="N51" s="145">
        <f t="shared" si="3"/>
        <v>0.34834165451973453</v>
      </c>
      <c r="O51" s="150">
        <f t="shared" si="4"/>
        <v>0.34834165451973453</v>
      </c>
      <c r="P51" s="152">
        <f t="shared" si="5"/>
        <v>0.65165834548026547</v>
      </c>
      <c r="Q51" s="150">
        <f t="shared" si="6"/>
        <v>-0.42823486439629765</v>
      </c>
      <c r="R51" s="152">
        <f t="shared" si="7"/>
        <v>100</v>
      </c>
      <c r="S51" s="145">
        <f t="shared" si="8"/>
        <v>0.53454644897244474</v>
      </c>
      <c r="AL51">
        <v>0.18476770976155216</v>
      </c>
      <c r="AM51">
        <v>1</v>
      </c>
      <c r="AN51">
        <v>0</v>
      </c>
      <c r="AO51" s="145">
        <f t="shared" si="13"/>
        <v>49</v>
      </c>
      <c r="AP51" s="145">
        <f t="shared" si="14"/>
        <v>3</v>
      </c>
      <c r="AQ51" s="145">
        <f t="shared" si="10"/>
        <v>0.44318181818181823</v>
      </c>
      <c r="AR51" s="145">
        <f t="shared" si="11"/>
        <v>0.95161290322580649</v>
      </c>
      <c r="AS51" s="145">
        <f t="shared" si="12"/>
        <v>0</v>
      </c>
    </row>
    <row r="52" spans="1:45" ht="15.75" x14ac:dyDescent="0.5">
      <c r="A52" s="29">
        <v>1</v>
      </c>
      <c r="B52" s="82">
        <v>49</v>
      </c>
      <c r="C52" s="82">
        <v>7</v>
      </c>
      <c r="D52" s="145">
        <v>0</v>
      </c>
      <c r="G52">
        <v>0</v>
      </c>
      <c r="H52">
        <v>43</v>
      </c>
      <c r="I52">
        <v>15</v>
      </c>
      <c r="J52" s="150">
        <v>0</v>
      </c>
      <c r="K52" s="151">
        <v>1</v>
      </c>
      <c r="L52" s="152">
        <f t="shared" si="1"/>
        <v>1</v>
      </c>
      <c r="M52" s="145">
        <f t="shared" si="2"/>
        <v>0</v>
      </c>
      <c r="N52" s="145">
        <f t="shared" si="3"/>
        <v>0.6228549866281673</v>
      </c>
      <c r="O52" s="150">
        <f t="shared" si="4"/>
        <v>0.6228549866281673</v>
      </c>
      <c r="P52" s="152">
        <f t="shared" si="5"/>
        <v>0.3771450133718327</v>
      </c>
      <c r="Q52" s="150">
        <f t="shared" si="6"/>
        <v>-0.97512551463963326</v>
      </c>
      <c r="R52" s="152">
        <f t="shared" si="7"/>
        <v>0</v>
      </c>
      <c r="S52" s="145">
        <f t="shared" si="8"/>
        <v>1.6514999921637186</v>
      </c>
      <c r="AL52">
        <v>0.19757419738420728</v>
      </c>
      <c r="AM52">
        <v>0</v>
      </c>
      <c r="AN52">
        <v>1</v>
      </c>
      <c r="AO52" s="145">
        <f t="shared" si="13"/>
        <v>49</v>
      </c>
      <c r="AP52" s="145">
        <f t="shared" si="14"/>
        <v>4</v>
      </c>
      <c r="AQ52" s="145">
        <f t="shared" si="10"/>
        <v>0.44318181818181823</v>
      </c>
      <c r="AR52" s="145">
        <f t="shared" si="11"/>
        <v>0.93548387096774199</v>
      </c>
      <c r="AS52" s="145">
        <f t="shared" si="12"/>
        <v>1.0630498533724435E-2</v>
      </c>
    </row>
    <row r="53" spans="1:45" ht="15.75" x14ac:dyDescent="0.5">
      <c r="A53" s="29">
        <v>1</v>
      </c>
      <c r="B53" s="82">
        <v>35</v>
      </c>
      <c r="C53" s="82">
        <v>4</v>
      </c>
      <c r="D53" s="145">
        <v>0</v>
      </c>
      <c r="G53">
        <v>0</v>
      </c>
      <c r="H53">
        <v>44</v>
      </c>
      <c r="I53">
        <v>5</v>
      </c>
      <c r="J53" s="150">
        <v>0</v>
      </c>
      <c r="K53" s="151">
        <v>1</v>
      </c>
      <c r="L53" s="152">
        <f t="shared" si="1"/>
        <v>1</v>
      </c>
      <c r="M53" s="145">
        <f t="shared" si="2"/>
        <v>0</v>
      </c>
      <c r="N53" s="145">
        <f t="shared" si="3"/>
        <v>3.2685793578254949E-2</v>
      </c>
      <c r="O53" s="150">
        <f t="shared" si="4"/>
        <v>3.2685793578254949E-2</v>
      </c>
      <c r="P53" s="152">
        <f t="shared" si="5"/>
        <v>0.96731420642174504</v>
      </c>
      <c r="Q53" s="150">
        <f t="shared" si="6"/>
        <v>-3.323190722543197E-2</v>
      </c>
      <c r="R53" s="152">
        <f t="shared" si="7"/>
        <v>100</v>
      </c>
      <c r="S53" s="145">
        <f t="shared" si="8"/>
        <v>3.3790254874023921E-2</v>
      </c>
      <c r="AL53">
        <v>0.20127406474953136</v>
      </c>
      <c r="AM53">
        <v>1</v>
      </c>
      <c r="AN53">
        <v>0</v>
      </c>
      <c r="AO53" s="145">
        <f t="shared" si="13"/>
        <v>50</v>
      </c>
      <c r="AP53" s="145">
        <f t="shared" si="14"/>
        <v>4</v>
      </c>
      <c r="AQ53" s="145">
        <f t="shared" si="10"/>
        <v>0.43181818181818177</v>
      </c>
      <c r="AR53" s="145">
        <f t="shared" si="11"/>
        <v>0.93548387096774199</v>
      </c>
      <c r="AS53" s="145">
        <f t="shared" si="12"/>
        <v>0</v>
      </c>
    </row>
    <row r="54" spans="1:45" ht="15.75" x14ac:dyDescent="0.5">
      <c r="A54" s="29">
        <v>0</v>
      </c>
      <c r="B54" s="82">
        <v>44</v>
      </c>
      <c r="C54" s="82">
        <v>5</v>
      </c>
      <c r="D54" s="145">
        <v>0</v>
      </c>
      <c r="G54">
        <v>0</v>
      </c>
      <c r="H54">
        <v>44</v>
      </c>
      <c r="I54">
        <v>8</v>
      </c>
      <c r="J54" s="150">
        <v>0</v>
      </c>
      <c r="K54" s="151">
        <v>2</v>
      </c>
      <c r="L54" s="152">
        <f t="shared" si="1"/>
        <v>2</v>
      </c>
      <c r="M54" s="145">
        <f t="shared" si="2"/>
        <v>0</v>
      </c>
      <c r="N54" s="145">
        <f t="shared" si="3"/>
        <v>9.4527832586725688E-2</v>
      </c>
      <c r="O54" s="150">
        <f t="shared" si="4"/>
        <v>0.18905566517345138</v>
      </c>
      <c r="P54" s="152">
        <f t="shared" si="5"/>
        <v>1.8109443348265486</v>
      </c>
      <c r="Q54" s="150">
        <f t="shared" si="6"/>
        <v>-0.19859747877726763</v>
      </c>
      <c r="R54" s="152">
        <f t="shared" si="7"/>
        <v>100</v>
      </c>
      <c r="S54" s="145">
        <f t="shared" si="8"/>
        <v>0.20879235384290157</v>
      </c>
      <c r="AL54">
        <v>0.22688623331804339</v>
      </c>
      <c r="AM54">
        <v>0</v>
      </c>
      <c r="AN54">
        <v>1</v>
      </c>
      <c r="AO54" s="145">
        <f t="shared" si="13"/>
        <v>50</v>
      </c>
      <c r="AP54" s="145">
        <f t="shared" si="14"/>
        <v>5</v>
      </c>
      <c r="AQ54" s="145">
        <f t="shared" si="10"/>
        <v>0.43181818181818177</v>
      </c>
      <c r="AR54" s="145">
        <f t="shared" si="11"/>
        <v>0.91935483870967738</v>
      </c>
      <c r="AS54" s="145">
        <f t="shared" si="12"/>
        <v>1.0447214076246325E-2</v>
      </c>
    </row>
    <row r="55" spans="1:45" ht="15.75" x14ac:dyDescent="0.5">
      <c r="A55" s="29">
        <v>0</v>
      </c>
      <c r="B55" s="82">
        <v>29</v>
      </c>
      <c r="C55" s="82">
        <v>2</v>
      </c>
      <c r="D55" s="145">
        <v>0</v>
      </c>
      <c r="G55">
        <v>0</v>
      </c>
      <c r="H55">
        <v>44</v>
      </c>
      <c r="I55">
        <v>10</v>
      </c>
      <c r="J55" s="150">
        <v>0</v>
      </c>
      <c r="K55" s="151">
        <v>2</v>
      </c>
      <c r="L55" s="152">
        <f t="shared" si="1"/>
        <v>2</v>
      </c>
      <c r="M55" s="145">
        <f t="shared" si="2"/>
        <v>0</v>
      </c>
      <c r="N55" s="145">
        <f t="shared" si="3"/>
        <v>0.18130239211589994</v>
      </c>
      <c r="O55" s="150">
        <f t="shared" si="4"/>
        <v>0.36260478423179987</v>
      </c>
      <c r="P55" s="152">
        <f t="shared" si="5"/>
        <v>1.6373952157682001</v>
      </c>
      <c r="Q55" s="150">
        <f t="shared" si="6"/>
        <v>-0.40008096890142258</v>
      </c>
      <c r="R55" s="152">
        <f t="shared" si="7"/>
        <v>100</v>
      </c>
      <c r="S55" s="145">
        <f t="shared" si="8"/>
        <v>0.44290441396175728</v>
      </c>
      <c r="AL55">
        <v>0.23304165267530935</v>
      </c>
      <c r="AM55">
        <v>1</v>
      </c>
      <c r="AN55">
        <v>0</v>
      </c>
      <c r="AO55" s="145">
        <f t="shared" si="13"/>
        <v>51</v>
      </c>
      <c r="AP55" s="145">
        <f t="shared" si="14"/>
        <v>5</v>
      </c>
      <c r="AQ55" s="145">
        <f t="shared" si="10"/>
        <v>0.42045454545454541</v>
      </c>
      <c r="AR55" s="145">
        <f t="shared" si="11"/>
        <v>0.91935483870967738</v>
      </c>
      <c r="AS55" s="145">
        <f t="shared" si="12"/>
        <v>1.0447214076246325E-2</v>
      </c>
    </row>
    <row r="56" spans="1:45" ht="15.75" x14ac:dyDescent="0.5">
      <c r="A56" s="29">
        <v>0</v>
      </c>
      <c r="B56" s="82">
        <v>39</v>
      </c>
      <c r="C56" s="82">
        <v>5</v>
      </c>
      <c r="D56" s="145">
        <v>0</v>
      </c>
      <c r="G56">
        <v>0</v>
      </c>
      <c r="H56">
        <v>45</v>
      </c>
      <c r="I56">
        <v>5</v>
      </c>
      <c r="J56" s="150">
        <v>0</v>
      </c>
      <c r="K56" s="151">
        <v>1</v>
      </c>
      <c r="L56" s="152">
        <f t="shared" si="1"/>
        <v>1</v>
      </c>
      <c r="M56" s="145">
        <f t="shared" si="2"/>
        <v>0</v>
      </c>
      <c r="N56" s="145">
        <f t="shared" si="3"/>
        <v>2.8838515446719178E-2</v>
      </c>
      <c r="O56" s="150">
        <f t="shared" si="4"/>
        <v>2.8838515446719178E-2</v>
      </c>
      <c r="P56" s="152">
        <f t="shared" si="5"/>
        <v>0.97116148455328077</v>
      </c>
      <c r="Q56" s="150">
        <f t="shared" si="6"/>
        <v>-2.9262517048458243E-2</v>
      </c>
      <c r="R56" s="152">
        <f t="shared" si="7"/>
        <v>100</v>
      </c>
      <c r="S56" s="145">
        <f t="shared" si="8"/>
        <v>2.9694871455888151E-2</v>
      </c>
      <c r="AL56">
        <v>0.23643521329018694</v>
      </c>
      <c r="AM56">
        <v>1</v>
      </c>
      <c r="AN56">
        <v>0</v>
      </c>
      <c r="AO56" s="145">
        <f t="shared" si="13"/>
        <v>52</v>
      </c>
      <c r="AP56" s="145">
        <f t="shared" si="14"/>
        <v>5</v>
      </c>
      <c r="AQ56" s="145">
        <f t="shared" si="10"/>
        <v>0.40909090909090906</v>
      </c>
      <c r="AR56" s="145">
        <f t="shared" si="11"/>
        <v>0.91935483870967738</v>
      </c>
      <c r="AS56" s="145">
        <f t="shared" si="12"/>
        <v>0</v>
      </c>
    </row>
    <row r="57" spans="1:45" ht="15.75" x14ac:dyDescent="0.5">
      <c r="A57" s="29">
        <v>1</v>
      </c>
      <c r="B57" s="82">
        <v>36</v>
      </c>
      <c r="C57" s="82">
        <v>6</v>
      </c>
      <c r="D57" s="145">
        <v>0</v>
      </c>
      <c r="G57">
        <v>0</v>
      </c>
      <c r="H57">
        <v>45</v>
      </c>
      <c r="I57">
        <v>6</v>
      </c>
      <c r="J57" s="150">
        <v>0</v>
      </c>
      <c r="K57" s="151">
        <v>1</v>
      </c>
      <c r="L57" s="152">
        <f t="shared" si="1"/>
        <v>1</v>
      </c>
      <c r="M57" s="145">
        <f t="shared" si="2"/>
        <v>0</v>
      </c>
      <c r="N57" s="145">
        <f t="shared" si="3"/>
        <v>4.1456349169658513E-2</v>
      </c>
      <c r="O57" s="150">
        <f t="shared" si="4"/>
        <v>4.1456349169658513E-2</v>
      </c>
      <c r="P57" s="152">
        <f t="shared" si="5"/>
        <v>0.95854365083034154</v>
      </c>
      <c r="Q57" s="150">
        <f t="shared" si="6"/>
        <v>-4.2340176760991381E-2</v>
      </c>
      <c r="R57" s="152">
        <f t="shared" si="7"/>
        <v>100</v>
      </c>
      <c r="S57" s="145">
        <f t="shared" si="8"/>
        <v>4.3249307565437226E-2</v>
      </c>
      <c r="AL57">
        <v>0.24064456685266467</v>
      </c>
      <c r="AM57">
        <v>0</v>
      </c>
      <c r="AN57">
        <v>1</v>
      </c>
      <c r="AO57" s="145">
        <f t="shared" si="13"/>
        <v>52</v>
      </c>
      <c r="AP57" s="145">
        <f t="shared" si="14"/>
        <v>6</v>
      </c>
      <c r="AQ57" s="145">
        <f t="shared" si="10"/>
        <v>0.40909090909090906</v>
      </c>
      <c r="AR57" s="145">
        <f t="shared" si="11"/>
        <v>0.90322580645161288</v>
      </c>
      <c r="AS57" s="145">
        <f t="shared" si="12"/>
        <v>1.0263929618768319E-2</v>
      </c>
    </row>
    <row r="58" spans="1:45" ht="15.75" x14ac:dyDescent="0.5">
      <c r="A58" s="29">
        <v>0</v>
      </c>
      <c r="B58" s="82">
        <v>37</v>
      </c>
      <c r="C58" s="82">
        <v>9</v>
      </c>
      <c r="D58" s="145">
        <v>0</v>
      </c>
      <c r="G58">
        <v>0</v>
      </c>
      <c r="H58">
        <v>45</v>
      </c>
      <c r="I58">
        <v>8</v>
      </c>
      <c r="J58" s="150">
        <v>0</v>
      </c>
      <c r="K58" s="151">
        <v>1</v>
      </c>
      <c r="L58" s="152">
        <f t="shared" si="1"/>
        <v>1</v>
      </c>
      <c r="M58" s="145">
        <f t="shared" si="2"/>
        <v>0</v>
      </c>
      <c r="N58" s="145">
        <f t="shared" si="3"/>
        <v>8.4033803917998626E-2</v>
      </c>
      <c r="O58" s="150">
        <f t="shared" si="4"/>
        <v>8.4033803917998626E-2</v>
      </c>
      <c r="P58" s="152">
        <f t="shared" si="5"/>
        <v>0.91596619608200136</v>
      </c>
      <c r="Q58" s="150">
        <f t="shared" si="6"/>
        <v>-8.7775818829580132E-2</v>
      </c>
      <c r="R58" s="152">
        <f t="shared" si="7"/>
        <v>100</v>
      </c>
      <c r="S58" s="145">
        <f t="shared" si="8"/>
        <v>9.1743346290997341E-2</v>
      </c>
      <c r="AL58">
        <v>0.24276834675262238</v>
      </c>
      <c r="AM58">
        <v>1</v>
      </c>
      <c r="AN58">
        <v>0</v>
      </c>
      <c r="AO58" s="145">
        <f t="shared" si="13"/>
        <v>53</v>
      </c>
      <c r="AP58" s="145">
        <f t="shared" si="14"/>
        <v>6</v>
      </c>
      <c r="AQ58" s="145">
        <f t="shared" si="10"/>
        <v>0.39772727272727271</v>
      </c>
      <c r="AR58" s="145">
        <f t="shared" si="11"/>
        <v>0.90322580645161288</v>
      </c>
      <c r="AS58" s="145">
        <f t="shared" si="12"/>
        <v>0</v>
      </c>
    </row>
    <row r="59" spans="1:45" ht="15.75" x14ac:dyDescent="0.5">
      <c r="A59" s="29">
        <v>1</v>
      </c>
      <c r="B59" s="82">
        <v>34</v>
      </c>
      <c r="C59" s="82">
        <v>19</v>
      </c>
      <c r="D59" s="145">
        <v>1</v>
      </c>
      <c r="G59">
        <v>0</v>
      </c>
      <c r="H59">
        <v>45</v>
      </c>
      <c r="I59">
        <v>9</v>
      </c>
      <c r="J59" s="150">
        <v>0</v>
      </c>
      <c r="K59" s="151">
        <v>1</v>
      </c>
      <c r="L59" s="152">
        <f t="shared" si="1"/>
        <v>1</v>
      </c>
      <c r="M59" s="145">
        <f t="shared" si="2"/>
        <v>0</v>
      </c>
      <c r="N59" s="145">
        <f t="shared" si="3"/>
        <v>0.11787038170801627</v>
      </c>
      <c r="O59" s="150">
        <f t="shared" si="4"/>
        <v>0.11787038170801627</v>
      </c>
      <c r="P59" s="152">
        <f t="shared" si="5"/>
        <v>0.88212961829198377</v>
      </c>
      <c r="Q59" s="150">
        <f t="shared" si="6"/>
        <v>-0.12541627425811655</v>
      </c>
      <c r="R59" s="152">
        <f t="shared" si="7"/>
        <v>100</v>
      </c>
      <c r="S59" s="145">
        <f t="shared" si="8"/>
        <v>0.13362025179048156</v>
      </c>
      <c r="AL59">
        <v>0.24601977726006993</v>
      </c>
      <c r="AM59">
        <v>0</v>
      </c>
      <c r="AN59">
        <v>1</v>
      </c>
      <c r="AO59" s="145">
        <f t="shared" si="13"/>
        <v>53</v>
      </c>
      <c r="AP59" s="145">
        <f t="shared" si="14"/>
        <v>7</v>
      </c>
      <c r="AQ59" s="145">
        <f t="shared" si="10"/>
        <v>0.39772727272727271</v>
      </c>
      <c r="AR59" s="145">
        <f t="shared" si="11"/>
        <v>0.88709677419354838</v>
      </c>
      <c r="AS59" s="145">
        <f t="shared" si="12"/>
        <v>1.0080645161290314E-2</v>
      </c>
    </row>
    <row r="60" spans="1:45" ht="15.75" x14ac:dyDescent="0.5">
      <c r="A60" s="29">
        <v>1</v>
      </c>
      <c r="B60" s="82">
        <v>52</v>
      </c>
      <c r="C60" s="82">
        <v>18</v>
      </c>
      <c r="D60" s="145">
        <v>1</v>
      </c>
      <c r="G60">
        <v>0</v>
      </c>
      <c r="H60">
        <v>46</v>
      </c>
      <c r="I60">
        <v>1</v>
      </c>
      <c r="J60" s="150">
        <v>0</v>
      </c>
      <c r="K60" s="151">
        <v>1</v>
      </c>
      <c r="L60" s="152">
        <f t="shared" si="1"/>
        <v>1</v>
      </c>
      <c r="M60" s="145">
        <f t="shared" si="2"/>
        <v>0</v>
      </c>
      <c r="N60" s="145">
        <f t="shared" si="3"/>
        <v>5.7659282992333326E-3</v>
      </c>
      <c r="O60" s="150">
        <f t="shared" si="4"/>
        <v>5.7659282992333326E-3</v>
      </c>
      <c r="P60" s="152">
        <f t="shared" si="5"/>
        <v>0.99423407170076672</v>
      </c>
      <c r="Q60" s="150">
        <f t="shared" si="6"/>
        <v>-5.7826154392941866E-3</v>
      </c>
      <c r="R60" s="152">
        <f t="shared" si="7"/>
        <v>100</v>
      </c>
      <c r="S60" s="145">
        <f t="shared" si="8"/>
        <v>5.799367033730761E-3</v>
      </c>
      <c r="AL60">
        <v>0.26278599064552405</v>
      </c>
      <c r="AM60">
        <v>1</v>
      </c>
      <c r="AN60">
        <v>0</v>
      </c>
      <c r="AO60" s="145">
        <f t="shared" si="13"/>
        <v>54</v>
      </c>
      <c r="AP60" s="145">
        <f t="shared" si="14"/>
        <v>7</v>
      </c>
      <c r="AQ60" s="145">
        <f t="shared" si="10"/>
        <v>0.38636363636363635</v>
      </c>
      <c r="AR60" s="145">
        <f t="shared" si="11"/>
        <v>0.88709677419354838</v>
      </c>
      <c r="AS60" s="145">
        <f t="shared" si="12"/>
        <v>1.0080645161290314E-2</v>
      </c>
    </row>
    <row r="61" spans="1:45" ht="15.75" x14ac:dyDescent="0.5">
      <c r="A61" s="29">
        <v>1</v>
      </c>
      <c r="B61" s="82">
        <v>45</v>
      </c>
      <c r="C61" s="82">
        <v>10</v>
      </c>
      <c r="D61" s="145">
        <v>1</v>
      </c>
      <c r="G61">
        <v>0</v>
      </c>
      <c r="H61">
        <v>46</v>
      </c>
      <c r="I61">
        <v>3</v>
      </c>
      <c r="J61" s="150">
        <v>0</v>
      </c>
      <c r="K61" s="151">
        <v>1</v>
      </c>
      <c r="L61" s="152">
        <f t="shared" si="1"/>
        <v>1</v>
      </c>
      <c r="M61" s="145">
        <f t="shared" si="2"/>
        <v>0</v>
      </c>
      <c r="N61" s="145">
        <f t="shared" si="3"/>
        <v>1.2152507986608697E-2</v>
      </c>
      <c r="O61" s="150">
        <f t="shared" si="4"/>
        <v>1.2152507986608697E-2</v>
      </c>
      <c r="P61" s="152">
        <f t="shared" si="5"/>
        <v>0.98784749201339128</v>
      </c>
      <c r="Q61" s="150">
        <f t="shared" si="6"/>
        <v>-1.2226953459380779E-2</v>
      </c>
      <c r="R61" s="152">
        <f t="shared" si="7"/>
        <v>100</v>
      </c>
      <c r="S61" s="145">
        <f t="shared" si="8"/>
        <v>1.2302008239996583E-2</v>
      </c>
      <c r="AL61">
        <v>0.26503697452939101</v>
      </c>
      <c r="AM61">
        <v>1</v>
      </c>
      <c r="AN61">
        <v>0</v>
      </c>
      <c r="AO61" s="145">
        <f t="shared" si="13"/>
        <v>55</v>
      </c>
      <c r="AP61" s="145">
        <f t="shared" si="14"/>
        <v>7</v>
      </c>
      <c r="AQ61" s="145">
        <f t="shared" si="10"/>
        <v>0.375</v>
      </c>
      <c r="AR61" s="145">
        <f t="shared" si="11"/>
        <v>0.88709677419354838</v>
      </c>
      <c r="AS61" s="145">
        <f t="shared" si="12"/>
        <v>1.0080645161290314E-2</v>
      </c>
    </row>
    <row r="62" spans="1:45" ht="15.75" x14ac:dyDescent="0.5">
      <c r="A62" s="29">
        <v>1</v>
      </c>
      <c r="B62" s="82">
        <v>53</v>
      </c>
      <c r="C62" s="82">
        <v>9</v>
      </c>
      <c r="D62" s="145">
        <v>0</v>
      </c>
      <c r="G62">
        <v>0</v>
      </c>
      <c r="H62">
        <v>46</v>
      </c>
      <c r="I62">
        <v>6</v>
      </c>
      <c r="J62" s="150">
        <v>0</v>
      </c>
      <c r="K62" s="151">
        <v>2</v>
      </c>
      <c r="L62" s="152">
        <f t="shared" si="1"/>
        <v>2</v>
      </c>
      <c r="M62" s="145">
        <f t="shared" si="2"/>
        <v>0</v>
      </c>
      <c r="N62" s="145">
        <f t="shared" si="3"/>
        <v>3.6615810788999219E-2</v>
      </c>
      <c r="O62" s="150">
        <f t="shared" si="4"/>
        <v>7.3231621577998438E-2</v>
      </c>
      <c r="P62" s="152">
        <f t="shared" si="5"/>
        <v>1.9267683784220015</v>
      </c>
      <c r="Q62" s="150">
        <f t="shared" si="6"/>
        <v>-7.4605992737363597E-2</v>
      </c>
      <c r="R62" s="152">
        <f t="shared" si="7"/>
        <v>100</v>
      </c>
      <c r="S62" s="145">
        <f t="shared" si="8"/>
        <v>7.6014971387452598E-2</v>
      </c>
      <c r="AL62">
        <v>0.267300248845179</v>
      </c>
      <c r="AM62">
        <v>1</v>
      </c>
      <c r="AN62">
        <v>0</v>
      </c>
      <c r="AO62" s="145">
        <f t="shared" si="13"/>
        <v>56</v>
      </c>
      <c r="AP62" s="145">
        <f t="shared" si="14"/>
        <v>7</v>
      </c>
      <c r="AQ62" s="145">
        <f t="shared" si="10"/>
        <v>0.36363636363636365</v>
      </c>
      <c r="AR62" s="145">
        <f t="shared" si="11"/>
        <v>0.88709677419354838</v>
      </c>
      <c r="AS62" s="145">
        <f t="shared" si="12"/>
        <v>2.0161290322580627E-2</v>
      </c>
    </row>
    <row r="63" spans="1:45" ht="15.75" x14ac:dyDescent="0.5">
      <c r="A63" s="29">
        <v>0</v>
      </c>
      <c r="B63" s="82">
        <v>44</v>
      </c>
      <c r="C63" s="82">
        <v>10</v>
      </c>
      <c r="D63" s="145">
        <v>0</v>
      </c>
      <c r="G63">
        <v>0</v>
      </c>
      <c r="H63">
        <v>49</v>
      </c>
      <c r="I63">
        <v>12</v>
      </c>
      <c r="J63" s="150">
        <v>1</v>
      </c>
      <c r="K63" s="151">
        <v>0</v>
      </c>
      <c r="L63" s="152">
        <f t="shared" si="1"/>
        <v>1</v>
      </c>
      <c r="M63" s="145">
        <f t="shared" si="2"/>
        <v>1</v>
      </c>
      <c r="N63" s="145">
        <f t="shared" si="3"/>
        <v>0.19757419738420728</v>
      </c>
      <c r="O63" s="150">
        <f t="shared" si="4"/>
        <v>0.19757419738420728</v>
      </c>
      <c r="P63" s="152">
        <f t="shared" si="5"/>
        <v>0.80242580261579266</v>
      </c>
      <c r="Q63" s="150">
        <f t="shared" si="6"/>
        <v>-1.6216410822341221</v>
      </c>
      <c r="R63" s="152">
        <f t="shared" si="7"/>
        <v>0</v>
      </c>
      <c r="S63" s="145">
        <f t="shared" si="8"/>
        <v>4.0613896614008613</v>
      </c>
      <c r="AL63">
        <v>0.27305675958771075</v>
      </c>
      <c r="AM63">
        <v>2</v>
      </c>
      <c r="AN63">
        <v>0</v>
      </c>
      <c r="AO63" s="145">
        <f t="shared" si="13"/>
        <v>58</v>
      </c>
      <c r="AP63" s="145">
        <f t="shared" si="14"/>
        <v>7</v>
      </c>
      <c r="AQ63" s="145">
        <f t="shared" si="10"/>
        <v>0.34090909090909094</v>
      </c>
      <c r="AR63" s="145">
        <f t="shared" si="11"/>
        <v>0.88709677419354838</v>
      </c>
      <c r="AS63" s="145">
        <f t="shared" si="12"/>
        <v>1.0080645161290314E-2</v>
      </c>
    </row>
    <row r="64" spans="1:45" ht="15.75" x14ac:dyDescent="0.5">
      <c r="A64" s="29">
        <v>0</v>
      </c>
      <c r="B64" s="82">
        <v>46</v>
      </c>
      <c r="C64" s="82">
        <v>3</v>
      </c>
      <c r="D64" s="145">
        <v>0</v>
      </c>
      <c r="G64">
        <v>0</v>
      </c>
      <c r="H64">
        <v>49</v>
      </c>
      <c r="I64">
        <v>19</v>
      </c>
      <c r="J64" s="150">
        <v>1</v>
      </c>
      <c r="K64" s="151">
        <v>0</v>
      </c>
      <c r="L64" s="152">
        <f t="shared" si="1"/>
        <v>1</v>
      </c>
      <c r="M64" s="145">
        <f t="shared" si="2"/>
        <v>1</v>
      </c>
      <c r="N64" s="145">
        <f t="shared" si="3"/>
        <v>0.77391008049567867</v>
      </c>
      <c r="O64" s="150">
        <f t="shared" si="4"/>
        <v>0.77391008049567867</v>
      </c>
      <c r="P64" s="152">
        <f t="shared" si="5"/>
        <v>0.22608991950432133</v>
      </c>
      <c r="Q64" s="150">
        <f t="shared" si="6"/>
        <v>-0.2562995872114387</v>
      </c>
      <c r="R64" s="152">
        <f t="shared" si="7"/>
        <v>100</v>
      </c>
      <c r="S64" s="145">
        <f t="shared" si="8"/>
        <v>0.29213977851214173</v>
      </c>
      <c r="AL64">
        <v>0.27536285996572107</v>
      </c>
      <c r="AM64">
        <v>1</v>
      </c>
      <c r="AN64">
        <v>0</v>
      </c>
      <c r="AO64" s="145">
        <f t="shared" si="13"/>
        <v>59</v>
      </c>
      <c r="AP64" s="145">
        <f t="shared" si="14"/>
        <v>7</v>
      </c>
      <c r="AQ64" s="145">
        <f t="shared" si="10"/>
        <v>0.32954545454545459</v>
      </c>
      <c r="AR64" s="145">
        <f t="shared" si="11"/>
        <v>0.88709677419354838</v>
      </c>
      <c r="AS64" s="145">
        <f t="shared" si="12"/>
        <v>1.0080645161290314E-2</v>
      </c>
    </row>
    <row r="65" spans="1:45" ht="15.75" x14ac:dyDescent="0.5">
      <c r="A65" s="29">
        <v>1</v>
      </c>
      <c r="B65" s="82">
        <v>38</v>
      </c>
      <c r="C65" s="82">
        <v>9</v>
      </c>
      <c r="D65" s="145">
        <v>1</v>
      </c>
      <c r="G65">
        <v>0</v>
      </c>
      <c r="H65">
        <v>50</v>
      </c>
      <c r="I65">
        <v>4</v>
      </c>
      <c r="J65" s="150">
        <v>0</v>
      </c>
      <c r="K65" s="151">
        <v>1</v>
      </c>
      <c r="L65" s="152">
        <f t="shared" si="1"/>
        <v>1</v>
      </c>
      <c r="M65" s="145">
        <f t="shared" si="2"/>
        <v>0</v>
      </c>
      <c r="N65" s="145">
        <f t="shared" si="3"/>
        <v>1.0573461918129586E-2</v>
      </c>
      <c r="O65" s="150">
        <f t="shared" si="4"/>
        <v>1.0573461918129586E-2</v>
      </c>
      <c r="P65" s="152">
        <f t="shared" si="5"/>
        <v>0.98942653808187042</v>
      </c>
      <c r="Q65" s="150">
        <f t="shared" si="6"/>
        <v>-1.0629758148939919E-2</v>
      </c>
      <c r="R65" s="152">
        <f t="shared" si="7"/>
        <v>100</v>
      </c>
      <c r="S65" s="145">
        <f t="shared" si="8"/>
        <v>1.0686454740366667E-2</v>
      </c>
      <c r="AL65">
        <v>0.29701393178291163</v>
      </c>
      <c r="AM65">
        <v>1</v>
      </c>
      <c r="AN65">
        <v>0</v>
      </c>
      <c r="AO65" s="145">
        <f t="shared" si="13"/>
        <v>60</v>
      </c>
      <c r="AP65" s="145">
        <f t="shared" si="14"/>
        <v>7</v>
      </c>
      <c r="AQ65" s="145">
        <f t="shared" si="10"/>
        <v>0.31818181818181823</v>
      </c>
      <c r="AR65" s="145">
        <f t="shared" si="11"/>
        <v>0.88709677419354838</v>
      </c>
      <c r="AS65" s="145">
        <f t="shared" si="12"/>
        <v>0</v>
      </c>
    </row>
    <row r="66" spans="1:45" ht="15.75" x14ac:dyDescent="0.5">
      <c r="A66" s="29">
        <v>1</v>
      </c>
      <c r="B66" s="82">
        <v>36</v>
      </c>
      <c r="C66" s="82">
        <v>12</v>
      </c>
      <c r="D66" s="145">
        <v>1</v>
      </c>
      <c r="G66">
        <v>0</v>
      </c>
      <c r="H66">
        <v>52</v>
      </c>
      <c r="I66">
        <v>10</v>
      </c>
      <c r="J66" s="150">
        <v>0</v>
      </c>
      <c r="K66" s="151">
        <v>1</v>
      </c>
      <c r="L66" s="152">
        <f t="shared" si="1"/>
        <v>1</v>
      </c>
      <c r="M66" s="145">
        <f t="shared" si="2"/>
        <v>0</v>
      </c>
      <c r="N66" s="145">
        <f t="shared" si="3"/>
        <v>7.3024427196768049E-2</v>
      </c>
      <c r="O66" s="150">
        <f t="shared" si="4"/>
        <v>7.3024427196768049E-2</v>
      </c>
      <c r="P66" s="152">
        <f t="shared" si="5"/>
        <v>0.92697557280323195</v>
      </c>
      <c r="Q66" s="150">
        <f t="shared" si="6"/>
        <v>-7.5828064569045506E-2</v>
      </c>
      <c r="R66" s="152">
        <f t="shared" si="7"/>
        <v>100</v>
      </c>
      <c r="S66" s="145">
        <f t="shared" si="8"/>
        <v>7.8777078209232229E-2</v>
      </c>
      <c r="AL66">
        <v>0.29943901949489105</v>
      </c>
      <c r="AM66">
        <v>0</v>
      </c>
      <c r="AN66">
        <v>1</v>
      </c>
      <c r="AO66" s="145">
        <f t="shared" si="13"/>
        <v>60</v>
      </c>
      <c r="AP66" s="145">
        <f t="shared" si="14"/>
        <v>8</v>
      </c>
      <c r="AQ66" s="145">
        <f t="shared" si="10"/>
        <v>0.31818181818181823</v>
      </c>
      <c r="AR66" s="145">
        <f t="shared" si="11"/>
        <v>0.87096774193548387</v>
      </c>
      <c r="AS66" s="145">
        <f t="shared" si="12"/>
        <v>0</v>
      </c>
    </row>
    <row r="67" spans="1:45" ht="15.75" x14ac:dyDescent="0.5">
      <c r="A67" s="29">
        <v>1</v>
      </c>
      <c r="B67" s="82">
        <v>42</v>
      </c>
      <c r="C67" s="82">
        <v>3</v>
      </c>
      <c r="D67" s="145">
        <v>0</v>
      </c>
      <c r="G67">
        <v>0</v>
      </c>
      <c r="H67">
        <v>53</v>
      </c>
      <c r="I67">
        <v>7</v>
      </c>
      <c r="J67" s="150">
        <v>0</v>
      </c>
      <c r="K67" s="151">
        <v>1</v>
      </c>
      <c r="L67" s="152">
        <f t="shared" si="1"/>
        <v>1</v>
      </c>
      <c r="M67" s="145">
        <f t="shared" si="2"/>
        <v>0</v>
      </c>
      <c r="N67" s="145">
        <f t="shared" si="3"/>
        <v>2.1916571901421093E-2</v>
      </c>
      <c r="O67" s="150">
        <f t="shared" si="4"/>
        <v>2.1916571901421093E-2</v>
      </c>
      <c r="P67" s="152">
        <f t="shared" si="5"/>
        <v>0.97808342809857896</v>
      </c>
      <c r="Q67" s="150">
        <f t="shared" si="6"/>
        <v>-2.2160307781294668E-2</v>
      </c>
      <c r="R67" s="152">
        <f t="shared" si="7"/>
        <v>100</v>
      </c>
      <c r="S67" s="145">
        <f t="shared" si="8"/>
        <v>2.240767123928018E-2</v>
      </c>
      <c r="AL67">
        <v>0.31579980567867127</v>
      </c>
      <c r="AM67">
        <v>0</v>
      </c>
      <c r="AN67">
        <v>1</v>
      </c>
      <c r="AO67" s="145">
        <f t="shared" si="13"/>
        <v>60</v>
      </c>
      <c r="AP67" s="145">
        <f t="shared" si="14"/>
        <v>9</v>
      </c>
      <c r="AQ67" s="145">
        <f t="shared" si="10"/>
        <v>0.31818181818181823</v>
      </c>
      <c r="AR67" s="145">
        <f t="shared" si="11"/>
        <v>0.85483870967741937</v>
      </c>
      <c r="AS67" s="145">
        <f t="shared" si="12"/>
        <v>0</v>
      </c>
    </row>
    <row r="68" spans="1:45" ht="15.75" x14ac:dyDescent="0.5">
      <c r="A68" s="29">
        <v>1</v>
      </c>
      <c r="B68" s="82">
        <v>28</v>
      </c>
      <c r="C68" s="82">
        <v>9</v>
      </c>
      <c r="D68" s="145">
        <v>1</v>
      </c>
      <c r="G68">
        <v>0</v>
      </c>
      <c r="H68">
        <v>53</v>
      </c>
      <c r="I68">
        <v>12</v>
      </c>
      <c r="J68" s="150">
        <v>0</v>
      </c>
      <c r="K68" s="151">
        <v>1</v>
      </c>
      <c r="L68" s="152">
        <f t="shared" si="1"/>
        <v>1</v>
      </c>
      <c r="M68" s="145">
        <f t="shared" si="2"/>
        <v>0</v>
      </c>
      <c r="N68" s="145">
        <f t="shared" si="3"/>
        <v>0.12804929773033202</v>
      </c>
      <c r="O68" s="150">
        <f t="shared" si="4"/>
        <v>0.12804929773033202</v>
      </c>
      <c r="P68" s="152">
        <f t="shared" si="5"/>
        <v>0.87195070226966798</v>
      </c>
      <c r="Q68" s="150">
        <f t="shared" si="6"/>
        <v>-0.13702239076568704</v>
      </c>
      <c r="R68" s="152">
        <f t="shared" si="7"/>
        <v>100</v>
      </c>
      <c r="S68" s="145">
        <f t="shared" si="8"/>
        <v>0.14685382716823622</v>
      </c>
      <c r="AL68">
        <v>0.32977892111592638</v>
      </c>
      <c r="AM68">
        <v>0</v>
      </c>
      <c r="AN68">
        <v>1</v>
      </c>
      <c r="AO68" s="145">
        <f t="shared" si="13"/>
        <v>60</v>
      </c>
      <c r="AP68" s="145">
        <f t="shared" si="14"/>
        <v>10</v>
      </c>
      <c r="AQ68" s="145">
        <f t="shared" si="10"/>
        <v>0.31818181818181823</v>
      </c>
      <c r="AR68" s="145">
        <f t="shared" si="11"/>
        <v>0.83870967741935487</v>
      </c>
      <c r="AS68" s="145">
        <f t="shared" si="12"/>
        <v>0</v>
      </c>
    </row>
    <row r="69" spans="1:45" ht="15.75" x14ac:dyDescent="0.5">
      <c r="A69" s="29">
        <v>0</v>
      </c>
      <c r="B69" s="82">
        <v>35</v>
      </c>
      <c r="C69" s="82">
        <v>10</v>
      </c>
      <c r="D69" s="145">
        <v>0</v>
      </c>
      <c r="G69">
        <v>0</v>
      </c>
      <c r="H69">
        <v>54</v>
      </c>
      <c r="I69">
        <v>8</v>
      </c>
      <c r="J69" s="150">
        <v>0</v>
      </c>
      <c r="K69" s="151">
        <v>1</v>
      </c>
      <c r="L69" s="152">
        <f t="shared" ref="L69:L132" si="21">J69+K69</f>
        <v>1</v>
      </c>
      <c r="M69" s="145">
        <f t="shared" ref="M69:M132" si="22">IF(L69=0,"",J69/L69)</f>
        <v>0</v>
      </c>
      <c r="N69" s="145">
        <f t="shared" ref="N69:N132" si="23">1/(1+EXP(-$U$5-MMULT(G69:I69,$U$6:$U$8)))</f>
        <v>2.7880719169794378E-2</v>
      </c>
      <c r="O69" s="150">
        <f t="shared" ref="O69:O132" si="24">L69*N69</f>
        <v>2.7880719169794378E-2</v>
      </c>
      <c r="P69" s="152">
        <f t="shared" ref="P69:P132" si="25">L69-O69</f>
        <v>0.9721192808302056</v>
      </c>
      <c r="Q69" s="150">
        <f t="shared" ref="Q69:Q132" si="26">IFERROR(L69*(M69*LN(N69)+(1-M69)*LN(1-N69)),0)</f>
        <v>-2.8276765147297517E-2</v>
      </c>
      <c r="R69" s="152">
        <f t="shared" ref="R69:R132" si="27">100*IF(N69&gt;=$AH$10,J69/L69,K69/L69)</f>
        <v>100</v>
      </c>
      <c r="S69" s="145">
        <f t="shared" ref="S69:S132" si="28">IFERROR((J69-O69)^2/O69+(K69-P69)^2/P69,0)</f>
        <v>2.8680347895151091E-2</v>
      </c>
      <c r="AL69">
        <v>0.339142293242714</v>
      </c>
      <c r="AM69">
        <v>0</v>
      </c>
      <c r="AN69">
        <v>1</v>
      </c>
      <c r="AO69" s="145">
        <f t="shared" si="13"/>
        <v>60</v>
      </c>
      <c r="AP69" s="145">
        <f t="shared" si="14"/>
        <v>11</v>
      </c>
      <c r="AQ69" s="145">
        <f t="shared" ref="AQ69:AQ132" si="29">1-AO69/AO$141</f>
        <v>0.31818181818181823</v>
      </c>
      <c r="AR69" s="145">
        <f t="shared" ref="AR69:AR132" si="30">1-AP69/AP$141</f>
        <v>0.82258064516129026</v>
      </c>
      <c r="AS69" s="145">
        <f t="shared" ref="AS69:AS132" si="31">(AQ69-AQ70)*AR69</f>
        <v>0</v>
      </c>
    </row>
    <row r="70" spans="1:45" ht="15.75" x14ac:dyDescent="0.5">
      <c r="A70" s="29">
        <v>1</v>
      </c>
      <c r="B70" s="82">
        <v>43</v>
      </c>
      <c r="C70" s="82">
        <v>11</v>
      </c>
      <c r="D70" s="145">
        <v>0</v>
      </c>
      <c r="G70">
        <v>0</v>
      </c>
      <c r="H70">
        <v>56</v>
      </c>
      <c r="I70">
        <v>3</v>
      </c>
      <c r="J70" s="150">
        <v>0</v>
      </c>
      <c r="K70" s="151">
        <v>1</v>
      </c>
      <c r="L70" s="152">
        <f t="shared" si="21"/>
        <v>1</v>
      </c>
      <c r="M70" s="145">
        <f t="shared" si="22"/>
        <v>0</v>
      </c>
      <c r="N70" s="145">
        <f t="shared" si="23"/>
        <v>3.3682981862263495E-3</v>
      </c>
      <c r="O70" s="150">
        <f t="shared" si="24"/>
        <v>3.3682981862263495E-3</v>
      </c>
      <c r="P70" s="152">
        <f t="shared" si="25"/>
        <v>0.9966317018137737</v>
      </c>
      <c r="Q70" s="150">
        <f t="shared" si="26"/>
        <v>-3.373983673095402E-3</v>
      </c>
      <c r="R70" s="152">
        <f t="shared" si="27"/>
        <v>100</v>
      </c>
      <c r="S70" s="145">
        <f t="shared" si="28"/>
        <v>3.379681962851845E-3</v>
      </c>
      <c r="AL70">
        <v>0.34174413795966629</v>
      </c>
      <c r="AM70">
        <v>0</v>
      </c>
      <c r="AN70">
        <v>1</v>
      </c>
      <c r="AO70" s="145">
        <f t="shared" ref="AO70:AO133" si="32">AO69+AM70</f>
        <v>60</v>
      </c>
      <c r="AP70" s="145">
        <f t="shared" ref="AP70:AP133" si="33">AP69+AN70</f>
        <v>12</v>
      </c>
      <c r="AQ70" s="145">
        <f t="shared" si="29"/>
        <v>0.31818181818181823</v>
      </c>
      <c r="AR70" s="145">
        <f t="shared" si="30"/>
        <v>0.80645161290322576</v>
      </c>
      <c r="AS70" s="145">
        <f t="shared" si="31"/>
        <v>9.1642228739003736E-3</v>
      </c>
    </row>
    <row r="71" spans="1:45" ht="15.75" x14ac:dyDescent="0.5">
      <c r="A71" s="29">
        <v>1</v>
      </c>
      <c r="B71" s="82">
        <v>35</v>
      </c>
      <c r="C71" s="82">
        <v>8</v>
      </c>
      <c r="D71" s="145">
        <v>0</v>
      </c>
      <c r="G71">
        <v>0</v>
      </c>
      <c r="H71">
        <v>59</v>
      </c>
      <c r="I71">
        <v>15</v>
      </c>
      <c r="J71" s="150">
        <v>0</v>
      </c>
      <c r="K71" s="151">
        <v>1</v>
      </c>
      <c r="L71" s="152">
        <f t="shared" si="21"/>
        <v>1</v>
      </c>
      <c r="M71" s="145">
        <f t="shared" si="22"/>
        <v>0</v>
      </c>
      <c r="N71" s="145">
        <f t="shared" si="23"/>
        <v>0.17286092294555647</v>
      </c>
      <c r="O71" s="150">
        <f t="shared" si="24"/>
        <v>0.17286092294555647</v>
      </c>
      <c r="P71" s="152">
        <f t="shared" si="25"/>
        <v>0.82713907705444356</v>
      </c>
      <c r="Q71" s="150">
        <f t="shared" si="26"/>
        <v>-0.18978242753592903</v>
      </c>
      <c r="R71" s="152">
        <f t="shared" si="27"/>
        <v>100</v>
      </c>
      <c r="S71" s="145">
        <f t="shared" si="28"/>
        <v>0.20898652686213071</v>
      </c>
      <c r="AL71">
        <v>0.3443555424923142</v>
      </c>
      <c r="AM71">
        <v>1</v>
      </c>
      <c r="AN71">
        <v>0</v>
      </c>
      <c r="AO71" s="145">
        <f t="shared" si="32"/>
        <v>61</v>
      </c>
      <c r="AP71" s="145">
        <f t="shared" si="33"/>
        <v>12</v>
      </c>
      <c r="AQ71" s="145">
        <f t="shared" si="29"/>
        <v>0.30681818181818177</v>
      </c>
      <c r="AR71" s="145">
        <f t="shared" si="30"/>
        <v>0.80645161290322576</v>
      </c>
      <c r="AS71" s="145">
        <f t="shared" si="31"/>
        <v>0</v>
      </c>
    </row>
    <row r="72" spans="1:45" ht="15.75" x14ac:dyDescent="0.5">
      <c r="A72" s="29">
        <v>0</v>
      </c>
      <c r="B72" s="82">
        <v>28</v>
      </c>
      <c r="C72" s="82">
        <v>8</v>
      </c>
      <c r="D72" s="145">
        <v>1</v>
      </c>
      <c r="G72">
        <v>0</v>
      </c>
      <c r="H72">
        <v>61</v>
      </c>
      <c r="I72">
        <v>8</v>
      </c>
      <c r="J72" s="150">
        <v>0</v>
      </c>
      <c r="K72" s="151">
        <v>1</v>
      </c>
      <c r="L72" s="152">
        <f t="shared" si="21"/>
        <v>1</v>
      </c>
      <c r="M72" s="145">
        <f t="shared" si="22"/>
        <v>0</v>
      </c>
      <c r="N72" s="145">
        <f t="shared" si="23"/>
        <v>1.1476286489889943E-2</v>
      </c>
      <c r="O72" s="150">
        <f t="shared" si="24"/>
        <v>1.1476286489889943E-2</v>
      </c>
      <c r="P72" s="152">
        <f t="shared" si="25"/>
        <v>0.98852371351011004</v>
      </c>
      <c r="Q72" s="150">
        <f t="shared" si="26"/>
        <v>-1.1542647271133345E-2</v>
      </c>
      <c r="R72" s="152">
        <f t="shared" si="27"/>
        <v>100</v>
      </c>
      <c r="S72" s="145">
        <f t="shared" si="28"/>
        <v>1.1609520675168478E-2</v>
      </c>
      <c r="AL72">
        <v>0.34697638335209985</v>
      </c>
      <c r="AM72">
        <v>0</v>
      </c>
      <c r="AN72">
        <v>1</v>
      </c>
      <c r="AO72" s="145">
        <f t="shared" si="32"/>
        <v>61</v>
      </c>
      <c r="AP72" s="145">
        <f t="shared" si="33"/>
        <v>13</v>
      </c>
      <c r="AQ72" s="145">
        <f t="shared" si="29"/>
        <v>0.30681818181818177</v>
      </c>
      <c r="AR72" s="145">
        <f t="shared" si="30"/>
        <v>0.79032258064516125</v>
      </c>
      <c r="AS72" s="145">
        <f t="shared" si="31"/>
        <v>8.9809384164222794E-3</v>
      </c>
    </row>
    <row r="73" spans="1:45" ht="15.75" x14ac:dyDescent="0.5">
      <c r="A73" s="29">
        <v>0</v>
      </c>
      <c r="B73" s="82">
        <v>56</v>
      </c>
      <c r="C73" s="82">
        <v>3</v>
      </c>
      <c r="D73" s="145">
        <v>0</v>
      </c>
      <c r="G73">
        <v>1</v>
      </c>
      <c r="H73">
        <v>28</v>
      </c>
      <c r="I73">
        <v>9</v>
      </c>
      <c r="J73" s="150">
        <v>1</v>
      </c>
      <c r="K73" s="151">
        <v>0</v>
      </c>
      <c r="L73" s="152">
        <f t="shared" si="21"/>
        <v>1</v>
      </c>
      <c r="M73" s="145">
        <f t="shared" si="22"/>
        <v>1</v>
      </c>
      <c r="N73" s="145">
        <f t="shared" si="23"/>
        <v>0.76010256343789795</v>
      </c>
      <c r="O73" s="150">
        <f t="shared" si="24"/>
        <v>0.76010256343789795</v>
      </c>
      <c r="P73" s="152">
        <f t="shared" si="25"/>
        <v>0.23989743656210205</v>
      </c>
      <c r="Q73" s="150">
        <f t="shared" si="26"/>
        <v>-0.27430190291497669</v>
      </c>
      <c r="R73" s="152">
        <f t="shared" si="27"/>
        <v>100</v>
      </c>
      <c r="S73" s="145">
        <f t="shared" si="28"/>
        <v>0.31561192936524307</v>
      </c>
      <c r="AL73">
        <v>0.34834165451973453</v>
      </c>
      <c r="AM73">
        <v>1</v>
      </c>
      <c r="AN73">
        <v>0</v>
      </c>
      <c r="AO73" s="145">
        <f t="shared" si="32"/>
        <v>62</v>
      </c>
      <c r="AP73" s="145">
        <f t="shared" si="33"/>
        <v>13</v>
      </c>
      <c r="AQ73" s="145">
        <f t="shared" si="29"/>
        <v>0.29545454545454541</v>
      </c>
      <c r="AR73" s="145">
        <f t="shared" si="30"/>
        <v>0.79032258064516125</v>
      </c>
      <c r="AS73" s="145">
        <f t="shared" si="31"/>
        <v>8.9809384164222794E-3</v>
      </c>
    </row>
    <row r="74" spans="1:45" ht="15.75" x14ac:dyDescent="0.5">
      <c r="A74" s="29">
        <v>0</v>
      </c>
      <c r="B74" s="82">
        <v>40</v>
      </c>
      <c r="C74" s="82">
        <v>8</v>
      </c>
      <c r="D74" s="145">
        <v>1</v>
      </c>
      <c r="G74">
        <v>1</v>
      </c>
      <c r="H74">
        <v>29</v>
      </c>
      <c r="I74">
        <v>7</v>
      </c>
      <c r="J74" s="150">
        <v>0</v>
      </c>
      <c r="K74" s="151">
        <v>1</v>
      </c>
      <c r="L74" s="152">
        <f t="shared" si="21"/>
        <v>1</v>
      </c>
      <c r="M74" s="145">
        <f t="shared" si="22"/>
        <v>0</v>
      </c>
      <c r="N74" s="145">
        <f t="shared" si="23"/>
        <v>0.56759121361335607</v>
      </c>
      <c r="O74" s="150">
        <f t="shared" si="24"/>
        <v>0.56759121361335607</v>
      </c>
      <c r="P74" s="152">
        <f t="shared" si="25"/>
        <v>0.43240878638664393</v>
      </c>
      <c r="Q74" s="150">
        <f t="shared" si="26"/>
        <v>-0.83838387338041576</v>
      </c>
      <c r="R74" s="152">
        <f t="shared" si="27"/>
        <v>0</v>
      </c>
      <c r="S74" s="145">
        <f t="shared" si="28"/>
        <v>1.3126264578394506</v>
      </c>
      <c r="AL74">
        <v>0.35362064682007704</v>
      </c>
      <c r="AM74">
        <v>1</v>
      </c>
      <c r="AN74">
        <v>0</v>
      </c>
      <c r="AO74" s="145">
        <f t="shared" si="32"/>
        <v>63</v>
      </c>
      <c r="AP74" s="145">
        <f t="shared" si="33"/>
        <v>13</v>
      </c>
      <c r="AQ74" s="145">
        <f t="shared" si="29"/>
        <v>0.28409090909090906</v>
      </c>
      <c r="AR74" s="145">
        <f t="shared" si="30"/>
        <v>0.79032258064516125</v>
      </c>
      <c r="AS74" s="145">
        <f t="shared" si="31"/>
        <v>8.9809384164222794E-3</v>
      </c>
    </row>
    <row r="75" spans="1:45" ht="15.75" x14ac:dyDescent="0.5">
      <c r="A75" s="29">
        <v>1</v>
      </c>
      <c r="B75" s="82">
        <v>31</v>
      </c>
      <c r="C75" s="82">
        <v>7</v>
      </c>
      <c r="D75" s="145">
        <v>1</v>
      </c>
      <c r="G75">
        <v>1</v>
      </c>
      <c r="H75">
        <v>29</v>
      </c>
      <c r="I75">
        <v>10</v>
      </c>
      <c r="J75" s="150">
        <v>0</v>
      </c>
      <c r="K75" s="151">
        <v>1</v>
      </c>
      <c r="L75" s="152">
        <f t="shared" si="21"/>
        <v>1</v>
      </c>
      <c r="M75" s="145">
        <f t="shared" si="22"/>
        <v>0</v>
      </c>
      <c r="N75" s="145">
        <f t="shared" si="23"/>
        <v>0.80219192921235849</v>
      </c>
      <c r="O75" s="150">
        <f t="shared" si="24"/>
        <v>0.80219192921235849</v>
      </c>
      <c r="P75" s="152">
        <f t="shared" si="25"/>
        <v>0.19780807078764151</v>
      </c>
      <c r="Q75" s="150">
        <f t="shared" si="26"/>
        <v>-1.6204580578572727</v>
      </c>
      <c r="R75" s="152">
        <f t="shared" si="27"/>
        <v>0</v>
      </c>
      <c r="S75" s="145">
        <f t="shared" si="28"/>
        <v>4.0554054544799554</v>
      </c>
      <c r="AL75">
        <v>0.35627368538290899</v>
      </c>
      <c r="AM75">
        <v>1</v>
      </c>
      <c r="AN75">
        <v>0</v>
      </c>
      <c r="AO75" s="145">
        <f t="shared" si="32"/>
        <v>64</v>
      </c>
      <c r="AP75" s="145">
        <f t="shared" si="33"/>
        <v>13</v>
      </c>
      <c r="AQ75" s="145">
        <f t="shared" si="29"/>
        <v>0.27272727272727271</v>
      </c>
      <c r="AR75" s="145">
        <f t="shared" si="30"/>
        <v>0.79032258064516125</v>
      </c>
      <c r="AS75" s="145">
        <f t="shared" si="31"/>
        <v>8.9809384164222794E-3</v>
      </c>
    </row>
    <row r="76" spans="1:45" ht="15.75" x14ac:dyDescent="0.5">
      <c r="A76" s="29">
        <v>0</v>
      </c>
      <c r="B76" s="82">
        <v>40</v>
      </c>
      <c r="C76" s="82">
        <v>20</v>
      </c>
      <c r="D76" s="145">
        <v>1</v>
      </c>
      <c r="G76">
        <v>1</v>
      </c>
      <c r="H76">
        <v>29</v>
      </c>
      <c r="I76">
        <v>13</v>
      </c>
      <c r="J76" s="150">
        <v>1</v>
      </c>
      <c r="K76" s="151">
        <v>0</v>
      </c>
      <c r="L76" s="152">
        <f t="shared" si="21"/>
        <v>1</v>
      </c>
      <c r="M76" s="145">
        <f t="shared" si="22"/>
        <v>1</v>
      </c>
      <c r="N76" s="145">
        <f t="shared" si="23"/>
        <v>0.92608644050093325</v>
      </c>
      <c r="O76" s="150">
        <f t="shared" si="24"/>
        <v>0.92608644050093325</v>
      </c>
      <c r="P76" s="152">
        <f t="shared" si="25"/>
        <v>7.391355949906675E-2</v>
      </c>
      <c r="Q76" s="150">
        <f t="shared" si="26"/>
        <v>-7.678770041949054E-2</v>
      </c>
      <c r="R76" s="152">
        <f t="shared" si="27"/>
        <v>100</v>
      </c>
      <c r="S76" s="145">
        <f t="shared" si="28"/>
        <v>7.9812808250475903E-2</v>
      </c>
      <c r="AL76">
        <v>0.38094215985710611</v>
      </c>
      <c r="AM76">
        <v>1</v>
      </c>
      <c r="AN76">
        <v>0</v>
      </c>
      <c r="AO76" s="145">
        <f t="shared" si="32"/>
        <v>65</v>
      </c>
      <c r="AP76" s="145">
        <f t="shared" si="33"/>
        <v>13</v>
      </c>
      <c r="AQ76" s="145">
        <f t="shared" si="29"/>
        <v>0.26136363636363635</v>
      </c>
      <c r="AR76" s="145">
        <f t="shared" si="30"/>
        <v>0.79032258064516125</v>
      </c>
      <c r="AS76" s="145">
        <f t="shared" si="31"/>
        <v>0</v>
      </c>
    </row>
    <row r="77" spans="1:45" ht="15.75" x14ac:dyDescent="0.5">
      <c r="A77" s="29">
        <v>0</v>
      </c>
      <c r="B77" s="82">
        <v>29</v>
      </c>
      <c r="C77" s="82">
        <v>15</v>
      </c>
      <c r="D77" s="145">
        <v>1</v>
      </c>
      <c r="G77">
        <v>1</v>
      </c>
      <c r="H77">
        <v>30</v>
      </c>
      <c r="I77">
        <v>10</v>
      </c>
      <c r="J77" s="150">
        <v>2</v>
      </c>
      <c r="K77" s="151">
        <v>0</v>
      </c>
      <c r="L77" s="152">
        <f t="shared" si="21"/>
        <v>2</v>
      </c>
      <c r="M77" s="145">
        <f t="shared" si="22"/>
        <v>1</v>
      </c>
      <c r="N77" s="145">
        <f t="shared" si="23"/>
        <v>0.78088866068447926</v>
      </c>
      <c r="O77" s="150">
        <f t="shared" si="24"/>
        <v>1.5617773213689585</v>
      </c>
      <c r="P77" s="152">
        <f t="shared" si="25"/>
        <v>0.43822267863104147</v>
      </c>
      <c r="Q77" s="150">
        <f t="shared" si="26"/>
        <v>-0.49464539849626793</v>
      </c>
      <c r="R77" s="152">
        <f t="shared" si="27"/>
        <v>100</v>
      </c>
      <c r="S77" s="145">
        <f t="shared" si="28"/>
        <v>0.5611845845564235</v>
      </c>
      <c r="AL77">
        <v>0.41038525292827149</v>
      </c>
      <c r="AM77">
        <v>0</v>
      </c>
      <c r="AN77">
        <v>1</v>
      </c>
      <c r="AO77" s="145">
        <f t="shared" si="32"/>
        <v>65</v>
      </c>
      <c r="AP77" s="145">
        <f t="shared" si="33"/>
        <v>14</v>
      </c>
      <c r="AQ77" s="145">
        <f t="shared" si="29"/>
        <v>0.26136363636363635</v>
      </c>
      <c r="AR77" s="145">
        <f t="shared" si="30"/>
        <v>0.77419354838709675</v>
      </c>
      <c r="AS77" s="145">
        <f t="shared" si="31"/>
        <v>8.7976539589442737E-3</v>
      </c>
    </row>
    <row r="78" spans="1:45" ht="15.75" x14ac:dyDescent="0.5">
      <c r="A78" s="29">
        <v>0</v>
      </c>
      <c r="B78" s="82">
        <v>32</v>
      </c>
      <c r="C78" s="82">
        <v>10</v>
      </c>
      <c r="D78" s="145">
        <v>1</v>
      </c>
      <c r="G78">
        <v>1</v>
      </c>
      <c r="H78">
        <v>30</v>
      </c>
      <c r="I78">
        <v>12</v>
      </c>
      <c r="J78" s="150">
        <v>2</v>
      </c>
      <c r="K78" s="151">
        <v>0</v>
      </c>
      <c r="L78" s="152">
        <f t="shared" si="21"/>
        <v>2</v>
      </c>
      <c r="M78" s="145">
        <f t="shared" si="22"/>
        <v>1</v>
      </c>
      <c r="N78" s="145">
        <f t="shared" si="23"/>
        <v>0.88317706776770755</v>
      </c>
      <c r="O78" s="150">
        <f t="shared" si="24"/>
        <v>1.7663541355354151</v>
      </c>
      <c r="P78" s="152">
        <f t="shared" si="25"/>
        <v>0.23364586446458491</v>
      </c>
      <c r="Q78" s="150">
        <f t="shared" si="26"/>
        <v>-0.24845913746665266</v>
      </c>
      <c r="R78" s="152">
        <f t="shared" si="27"/>
        <v>100</v>
      </c>
      <c r="S78" s="145">
        <f t="shared" si="28"/>
        <v>0.26455155256141483</v>
      </c>
      <c r="AL78">
        <v>0.41465230672863695</v>
      </c>
      <c r="AM78">
        <v>1</v>
      </c>
      <c r="AN78">
        <v>0</v>
      </c>
      <c r="AO78" s="145">
        <f t="shared" si="32"/>
        <v>66</v>
      </c>
      <c r="AP78" s="145">
        <f t="shared" si="33"/>
        <v>14</v>
      </c>
      <c r="AQ78" s="145">
        <f t="shared" si="29"/>
        <v>0.25</v>
      </c>
      <c r="AR78" s="145">
        <f t="shared" si="30"/>
        <v>0.77419354838709675</v>
      </c>
      <c r="AS78" s="145">
        <f t="shared" si="31"/>
        <v>8.7976539589442737E-3</v>
      </c>
    </row>
    <row r="79" spans="1:45" ht="15.75" x14ac:dyDescent="0.5">
      <c r="A79" s="29">
        <v>1</v>
      </c>
      <c r="B79" s="82">
        <v>33</v>
      </c>
      <c r="C79" s="82">
        <v>11</v>
      </c>
      <c r="D79" s="145">
        <v>0</v>
      </c>
      <c r="G79">
        <v>1</v>
      </c>
      <c r="H79">
        <v>30</v>
      </c>
      <c r="I79">
        <v>13</v>
      </c>
      <c r="J79" s="150">
        <v>0</v>
      </c>
      <c r="K79" s="151">
        <v>1</v>
      </c>
      <c r="L79" s="152">
        <f t="shared" si="21"/>
        <v>1</v>
      </c>
      <c r="M79" s="145">
        <f t="shared" si="22"/>
        <v>0</v>
      </c>
      <c r="N79" s="145">
        <f t="shared" si="23"/>
        <v>0.91674133840169325</v>
      </c>
      <c r="O79" s="150">
        <f t="shared" si="24"/>
        <v>0.91674133840169325</v>
      </c>
      <c r="P79" s="152">
        <f t="shared" si="25"/>
        <v>8.3258661598306749E-2</v>
      </c>
      <c r="Q79" s="150">
        <f t="shared" si="26"/>
        <v>-2.4858031123108009</v>
      </c>
      <c r="R79" s="152">
        <f t="shared" si="27"/>
        <v>0</v>
      </c>
      <c r="S79" s="145">
        <f t="shared" si="28"/>
        <v>11.010762373585131</v>
      </c>
      <c r="AL79">
        <v>0.4334136017962304</v>
      </c>
      <c r="AM79">
        <v>1</v>
      </c>
      <c r="AN79">
        <v>0</v>
      </c>
      <c r="AO79" s="145">
        <f t="shared" si="32"/>
        <v>67</v>
      </c>
      <c r="AP79" s="145">
        <f t="shared" si="33"/>
        <v>14</v>
      </c>
      <c r="AQ79" s="145">
        <f t="shared" si="29"/>
        <v>0.23863636363636365</v>
      </c>
      <c r="AR79" s="145">
        <f t="shared" si="30"/>
        <v>0.77419354838709675</v>
      </c>
      <c r="AS79" s="145">
        <f t="shared" si="31"/>
        <v>8.7976539589442737E-3</v>
      </c>
    </row>
    <row r="80" spans="1:45" ht="15.75" x14ac:dyDescent="0.5">
      <c r="A80" s="29">
        <v>1</v>
      </c>
      <c r="B80" s="82">
        <v>39</v>
      </c>
      <c r="C80" s="82">
        <v>7</v>
      </c>
      <c r="D80" s="145">
        <v>0</v>
      </c>
      <c r="G80">
        <v>1</v>
      </c>
      <c r="H80">
        <v>31</v>
      </c>
      <c r="I80">
        <v>6</v>
      </c>
      <c r="J80" s="150">
        <v>1</v>
      </c>
      <c r="K80" s="151">
        <v>0</v>
      </c>
      <c r="L80" s="152">
        <f t="shared" si="21"/>
        <v>1</v>
      </c>
      <c r="M80" s="145">
        <f t="shared" si="22"/>
        <v>1</v>
      </c>
      <c r="N80" s="145">
        <f t="shared" si="23"/>
        <v>0.41038525292827149</v>
      </c>
      <c r="O80" s="150">
        <f t="shared" si="24"/>
        <v>0.41038525292827149</v>
      </c>
      <c r="P80" s="152">
        <f t="shared" si="25"/>
        <v>0.58961474707172856</v>
      </c>
      <c r="Q80" s="150">
        <f t="shared" si="26"/>
        <v>-0.89065891918184226</v>
      </c>
      <c r="R80" s="152">
        <f t="shared" si="27"/>
        <v>0</v>
      </c>
      <c r="S80" s="145">
        <f t="shared" si="28"/>
        <v>1.4367347336790961</v>
      </c>
      <c r="AL80">
        <v>0.43626124200515676</v>
      </c>
      <c r="AM80">
        <v>1</v>
      </c>
      <c r="AN80">
        <v>1</v>
      </c>
      <c r="AO80" s="145">
        <f t="shared" si="32"/>
        <v>68</v>
      </c>
      <c r="AP80" s="145">
        <f t="shared" si="33"/>
        <v>15</v>
      </c>
      <c r="AQ80" s="145">
        <f t="shared" si="29"/>
        <v>0.22727272727272729</v>
      </c>
      <c r="AR80" s="145">
        <f t="shared" si="30"/>
        <v>0.75806451612903225</v>
      </c>
      <c r="AS80" s="145">
        <f t="shared" si="31"/>
        <v>8.614369501466268E-3</v>
      </c>
    </row>
    <row r="81" spans="1:45" ht="15.75" x14ac:dyDescent="0.5">
      <c r="A81" s="29">
        <v>0</v>
      </c>
      <c r="B81" s="82">
        <v>41</v>
      </c>
      <c r="C81" s="82">
        <v>10</v>
      </c>
      <c r="D81" s="145">
        <v>1</v>
      </c>
      <c r="G81">
        <v>1</v>
      </c>
      <c r="H81">
        <v>31</v>
      </c>
      <c r="I81">
        <v>7</v>
      </c>
      <c r="J81" s="150">
        <v>1</v>
      </c>
      <c r="K81" s="151">
        <v>0</v>
      </c>
      <c r="L81" s="152">
        <f t="shared" si="21"/>
        <v>1</v>
      </c>
      <c r="M81" s="145">
        <f t="shared" si="22"/>
        <v>1</v>
      </c>
      <c r="N81" s="145">
        <f t="shared" si="23"/>
        <v>0.50340841665323399</v>
      </c>
      <c r="O81" s="150">
        <f t="shared" si="24"/>
        <v>0.50340841665323399</v>
      </c>
      <c r="P81" s="152">
        <f t="shared" si="25"/>
        <v>0.49659158334676601</v>
      </c>
      <c r="Q81" s="150">
        <f t="shared" si="26"/>
        <v>-0.68635347680759384</v>
      </c>
      <c r="R81" s="152">
        <f t="shared" si="27"/>
        <v>100</v>
      </c>
      <c r="S81" s="145">
        <f t="shared" si="28"/>
        <v>0.98645864256345228</v>
      </c>
      <c r="AL81">
        <v>0.44345419134729358</v>
      </c>
      <c r="AM81">
        <v>1</v>
      </c>
      <c r="AN81">
        <v>0</v>
      </c>
      <c r="AO81" s="145">
        <f t="shared" si="32"/>
        <v>69</v>
      </c>
      <c r="AP81" s="145">
        <f t="shared" si="33"/>
        <v>15</v>
      </c>
      <c r="AQ81" s="145">
        <f t="shared" si="29"/>
        <v>0.21590909090909094</v>
      </c>
      <c r="AR81" s="145">
        <f t="shared" si="30"/>
        <v>0.75806451612903225</v>
      </c>
      <c r="AS81" s="145">
        <f t="shared" si="31"/>
        <v>0</v>
      </c>
    </row>
    <row r="82" spans="1:45" ht="15.75" x14ac:dyDescent="0.5">
      <c r="A82" s="29">
        <v>1</v>
      </c>
      <c r="B82" s="82">
        <v>31</v>
      </c>
      <c r="C82" s="82">
        <v>6</v>
      </c>
      <c r="D82" s="145">
        <v>1</v>
      </c>
      <c r="G82">
        <v>1</v>
      </c>
      <c r="H82">
        <v>31</v>
      </c>
      <c r="I82">
        <v>8</v>
      </c>
      <c r="J82" s="150">
        <v>1</v>
      </c>
      <c r="K82" s="151">
        <v>0</v>
      </c>
      <c r="L82" s="152">
        <f t="shared" si="21"/>
        <v>1</v>
      </c>
      <c r="M82" s="145">
        <f t="shared" si="22"/>
        <v>1</v>
      </c>
      <c r="N82" s="145">
        <f t="shared" si="23"/>
        <v>0.59619621378702792</v>
      </c>
      <c r="O82" s="150">
        <f t="shared" si="24"/>
        <v>0.59619621378702792</v>
      </c>
      <c r="P82" s="152">
        <f t="shared" si="25"/>
        <v>0.40380378621297208</v>
      </c>
      <c r="Q82" s="150">
        <f t="shared" si="26"/>
        <v>-0.51718544833359448</v>
      </c>
      <c r="R82" s="152">
        <f t="shared" si="27"/>
        <v>100</v>
      </c>
      <c r="S82" s="145">
        <f t="shared" si="28"/>
        <v>0.67730015198858362</v>
      </c>
      <c r="AL82">
        <v>0.45204962348716271</v>
      </c>
      <c r="AM82">
        <v>0</v>
      </c>
      <c r="AN82">
        <v>1</v>
      </c>
      <c r="AO82" s="145">
        <f t="shared" si="32"/>
        <v>69</v>
      </c>
      <c r="AP82" s="145">
        <f t="shared" si="33"/>
        <v>16</v>
      </c>
      <c r="AQ82" s="145">
        <f t="shared" si="29"/>
        <v>0.21590909090909094</v>
      </c>
      <c r="AR82" s="145">
        <f t="shared" si="30"/>
        <v>0.74193548387096775</v>
      </c>
      <c r="AS82" s="145">
        <f t="shared" si="31"/>
        <v>0</v>
      </c>
    </row>
    <row r="83" spans="1:45" ht="15.75" x14ac:dyDescent="0.5">
      <c r="A83" s="29">
        <v>0</v>
      </c>
      <c r="B83" s="82">
        <v>43</v>
      </c>
      <c r="C83" s="82">
        <v>12</v>
      </c>
      <c r="D83" s="145">
        <v>0</v>
      </c>
      <c r="G83">
        <v>1</v>
      </c>
      <c r="H83">
        <v>31</v>
      </c>
      <c r="I83">
        <v>10</v>
      </c>
      <c r="J83" s="150">
        <v>1</v>
      </c>
      <c r="K83" s="151">
        <v>0</v>
      </c>
      <c r="L83" s="152">
        <f t="shared" si="21"/>
        <v>1</v>
      </c>
      <c r="M83" s="145">
        <f t="shared" si="22"/>
        <v>1</v>
      </c>
      <c r="N83" s="145">
        <f t="shared" si="23"/>
        <v>0.75798327574390079</v>
      </c>
      <c r="O83" s="150">
        <f t="shared" si="24"/>
        <v>0.75798327574390079</v>
      </c>
      <c r="P83" s="152">
        <f t="shared" si="25"/>
        <v>0.24201672425609921</v>
      </c>
      <c r="Q83" s="150">
        <f t="shared" si="26"/>
        <v>-0.27709395724557156</v>
      </c>
      <c r="R83" s="152">
        <f t="shared" si="27"/>
        <v>100</v>
      </c>
      <c r="S83" s="145">
        <f t="shared" si="28"/>
        <v>0.31929032209659097</v>
      </c>
      <c r="AL83">
        <v>0.46248900798874809</v>
      </c>
      <c r="AM83">
        <v>0</v>
      </c>
      <c r="AN83">
        <v>1</v>
      </c>
      <c r="AO83" s="145">
        <f t="shared" si="32"/>
        <v>69</v>
      </c>
      <c r="AP83" s="145">
        <f t="shared" si="33"/>
        <v>17</v>
      </c>
      <c r="AQ83" s="145">
        <f t="shared" si="29"/>
        <v>0.21590909090909094</v>
      </c>
      <c r="AR83" s="145">
        <f t="shared" si="30"/>
        <v>0.72580645161290325</v>
      </c>
      <c r="AS83" s="145">
        <f t="shared" si="31"/>
        <v>0</v>
      </c>
    </row>
    <row r="84" spans="1:45" ht="15.75" x14ac:dyDescent="0.5">
      <c r="A84" s="29">
        <v>0</v>
      </c>
      <c r="B84" s="82">
        <v>30</v>
      </c>
      <c r="C84" s="82">
        <v>4</v>
      </c>
      <c r="D84" s="145">
        <v>0</v>
      </c>
      <c r="G84">
        <v>1</v>
      </c>
      <c r="H84">
        <v>31</v>
      </c>
      <c r="I84">
        <v>12</v>
      </c>
      <c r="J84" s="150">
        <v>1</v>
      </c>
      <c r="K84" s="151">
        <v>0</v>
      </c>
      <c r="L84" s="152">
        <f t="shared" si="21"/>
        <v>1</v>
      </c>
      <c r="M84" s="145">
        <f t="shared" si="22"/>
        <v>1</v>
      </c>
      <c r="N84" s="145">
        <f t="shared" si="23"/>
        <v>0.86917321439923889</v>
      </c>
      <c r="O84" s="150">
        <f t="shared" si="24"/>
        <v>0.86917321439923889</v>
      </c>
      <c r="P84" s="152">
        <f t="shared" si="25"/>
        <v>0.13082678560076111</v>
      </c>
      <c r="Q84" s="150">
        <f t="shared" si="26"/>
        <v>-0.14021284745845344</v>
      </c>
      <c r="R84" s="152">
        <f t="shared" si="27"/>
        <v>100</v>
      </c>
      <c r="S84" s="145">
        <f t="shared" si="28"/>
        <v>0.15051865776971379</v>
      </c>
      <c r="AL84">
        <v>0.46537077454304515</v>
      </c>
      <c r="AM84">
        <v>0</v>
      </c>
      <c r="AN84">
        <v>1</v>
      </c>
      <c r="AO84" s="145">
        <f t="shared" si="32"/>
        <v>69</v>
      </c>
      <c r="AP84" s="145">
        <f t="shared" si="33"/>
        <v>18</v>
      </c>
      <c r="AQ84" s="145">
        <f t="shared" si="29"/>
        <v>0.21590909090909094</v>
      </c>
      <c r="AR84" s="145">
        <f t="shared" si="30"/>
        <v>0.70967741935483875</v>
      </c>
      <c r="AS84" s="145">
        <f t="shared" si="31"/>
        <v>1.6129032258064502E-2</v>
      </c>
    </row>
    <row r="85" spans="1:45" ht="15.75" x14ac:dyDescent="0.5">
      <c r="A85" s="29">
        <v>0</v>
      </c>
      <c r="B85" s="82">
        <v>39</v>
      </c>
      <c r="C85" s="82">
        <v>7</v>
      </c>
      <c r="D85" s="145">
        <v>0</v>
      </c>
      <c r="G85">
        <v>1</v>
      </c>
      <c r="H85">
        <v>31</v>
      </c>
      <c r="I85">
        <v>13</v>
      </c>
      <c r="J85" s="150">
        <v>1</v>
      </c>
      <c r="K85" s="151">
        <v>0</v>
      </c>
      <c r="L85" s="152">
        <f t="shared" si="21"/>
        <v>1</v>
      </c>
      <c r="M85" s="145">
        <f t="shared" si="22"/>
        <v>1</v>
      </c>
      <c r="N85" s="145">
        <f t="shared" si="23"/>
        <v>0.90633420992378089</v>
      </c>
      <c r="O85" s="150">
        <f t="shared" si="24"/>
        <v>0.90633420992378089</v>
      </c>
      <c r="P85" s="152">
        <f t="shared" si="25"/>
        <v>9.3665790076219113E-2</v>
      </c>
      <c r="Q85" s="150">
        <f t="shared" si="26"/>
        <v>-9.8347155834962161E-2</v>
      </c>
      <c r="R85" s="152">
        <f t="shared" si="27"/>
        <v>100</v>
      </c>
      <c r="S85" s="145">
        <f t="shared" si="28"/>
        <v>0.10334575154577476</v>
      </c>
      <c r="AL85">
        <v>0.46825485469104577</v>
      </c>
      <c r="AM85">
        <v>2</v>
      </c>
      <c r="AN85">
        <v>0</v>
      </c>
      <c r="AO85" s="145">
        <f t="shared" si="32"/>
        <v>71</v>
      </c>
      <c r="AP85" s="145">
        <f t="shared" si="33"/>
        <v>18</v>
      </c>
      <c r="AQ85" s="145">
        <f t="shared" si="29"/>
        <v>0.19318181818181823</v>
      </c>
      <c r="AR85" s="145">
        <f t="shared" si="30"/>
        <v>0.70967741935483875</v>
      </c>
      <c r="AS85" s="145">
        <f t="shared" si="31"/>
        <v>0</v>
      </c>
    </row>
    <row r="86" spans="1:45" ht="15.75" x14ac:dyDescent="0.5">
      <c r="A86" s="29">
        <v>1</v>
      </c>
      <c r="B86" s="82">
        <v>46</v>
      </c>
      <c r="C86" s="82">
        <v>9</v>
      </c>
      <c r="D86" s="145">
        <v>0</v>
      </c>
      <c r="G86">
        <v>1</v>
      </c>
      <c r="H86">
        <v>32</v>
      </c>
      <c r="I86">
        <v>9</v>
      </c>
      <c r="J86" s="150">
        <v>0</v>
      </c>
      <c r="K86" s="151">
        <v>1</v>
      </c>
      <c r="L86" s="152">
        <f t="shared" si="21"/>
        <v>1</v>
      </c>
      <c r="M86" s="145">
        <f t="shared" si="22"/>
        <v>0</v>
      </c>
      <c r="N86" s="145">
        <f t="shared" si="23"/>
        <v>0.65395043117523055</v>
      </c>
      <c r="O86" s="150">
        <f t="shared" si="24"/>
        <v>0.65395043117523055</v>
      </c>
      <c r="P86" s="152">
        <f t="shared" si="25"/>
        <v>0.34604956882476945</v>
      </c>
      <c r="Q86" s="150">
        <f t="shared" si="26"/>
        <v>-1.0611732516861709</v>
      </c>
      <c r="R86" s="152">
        <f t="shared" si="27"/>
        <v>0</v>
      </c>
      <c r="S86" s="145">
        <f t="shared" si="28"/>
        <v>1.8897594162481797</v>
      </c>
      <c r="AL86">
        <v>0.4697540516367677</v>
      </c>
      <c r="AM86">
        <v>0</v>
      </c>
      <c r="AN86">
        <v>1</v>
      </c>
      <c r="AO86" s="145">
        <f t="shared" si="32"/>
        <v>71</v>
      </c>
      <c r="AP86" s="145">
        <f t="shared" si="33"/>
        <v>19</v>
      </c>
      <c r="AQ86" s="145">
        <f t="shared" si="29"/>
        <v>0.19318181818181823</v>
      </c>
      <c r="AR86" s="145">
        <f t="shared" si="30"/>
        <v>0.69354838709677424</v>
      </c>
      <c r="AS86" s="145">
        <f t="shared" si="31"/>
        <v>7.8812316715543233E-3</v>
      </c>
    </row>
    <row r="87" spans="1:45" ht="15.75" x14ac:dyDescent="0.5">
      <c r="A87" s="29">
        <v>0</v>
      </c>
      <c r="B87" s="82">
        <v>50</v>
      </c>
      <c r="C87" s="82">
        <v>4</v>
      </c>
      <c r="D87" s="145">
        <v>0</v>
      </c>
      <c r="G87">
        <v>1</v>
      </c>
      <c r="H87">
        <v>32</v>
      </c>
      <c r="I87">
        <v>10</v>
      </c>
      <c r="J87" s="150">
        <v>0</v>
      </c>
      <c r="K87" s="151">
        <v>1</v>
      </c>
      <c r="L87" s="152">
        <f t="shared" si="21"/>
        <v>1</v>
      </c>
      <c r="M87" s="145">
        <f t="shared" si="22"/>
        <v>0</v>
      </c>
      <c r="N87" s="145">
        <f t="shared" si="23"/>
        <v>0.73350059514302235</v>
      </c>
      <c r="O87" s="150">
        <f t="shared" si="24"/>
        <v>0.73350059514302235</v>
      </c>
      <c r="P87" s="152">
        <f t="shared" si="25"/>
        <v>0.26649940485697765</v>
      </c>
      <c r="Q87" s="150">
        <f t="shared" si="26"/>
        <v>-1.3223832685608039</v>
      </c>
      <c r="R87" s="152">
        <f t="shared" si="27"/>
        <v>0</v>
      </c>
      <c r="S87" s="145">
        <f t="shared" si="28"/>
        <v>2.7523535954486293</v>
      </c>
      <c r="AL87">
        <v>0.49182179662713482</v>
      </c>
      <c r="AM87">
        <v>1</v>
      </c>
      <c r="AN87">
        <v>0</v>
      </c>
      <c r="AO87" s="145">
        <f t="shared" si="32"/>
        <v>72</v>
      </c>
      <c r="AP87" s="145">
        <f t="shared" si="33"/>
        <v>19</v>
      </c>
      <c r="AQ87" s="145">
        <f t="shared" si="29"/>
        <v>0.18181818181818177</v>
      </c>
      <c r="AR87" s="145">
        <f t="shared" si="30"/>
        <v>0.69354838709677424</v>
      </c>
      <c r="AS87" s="145">
        <f t="shared" si="31"/>
        <v>0</v>
      </c>
    </row>
    <row r="88" spans="1:45" ht="15.75" x14ac:dyDescent="0.5">
      <c r="A88" s="29">
        <v>0</v>
      </c>
      <c r="B88" s="82">
        <v>44</v>
      </c>
      <c r="C88" s="82">
        <v>8</v>
      </c>
      <c r="D88" s="145">
        <v>0</v>
      </c>
      <c r="G88">
        <v>1</v>
      </c>
      <c r="H88">
        <v>32</v>
      </c>
      <c r="I88">
        <v>15</v>
      </c>
      <c r="J88" s="150">
        <v>1</v>
      </c>
      <c r="K88" s="151">
        <v>0</v>
      </c>
      <c r="L88" s="152">
        <f t="shared" si="21"/>
        <v>1</v>
      </c>
      <c r="M88" s="145">
        <f t="shared" si="22"/>
        <v>1</v>
      </c>
      <c r="N88" s="145">
        <f t="shared" si="23"/>
        <v>0.94747397713086789</v>
      </c>
      <c r="O88" s="150">
        <f t="shared" si="24"/>
        <v>0.94747397713086789</v>
      </c>
      <c r="P88" s="152">
        <f t="shared" si="25"/>
        <v>5.2526022869132105E-2</v>
      </c>
      <c r="Q88" s="150">
        <f t="shared" si="26"/>
        <v>-5.3955807172251895E-2</v>
      </c>
      <c r="R88" s="152">
        <f t="shared" si="27"/>
        <v>100</v>
      </c>
      <c r="S88" s="145">
        <f t="shared" si="28"/>
        <v>5.5437958336534934E-2</v>
      </c>
      <c r="AL88">
        <v>0.5005116187089752</v>
      </c>
      <c r="AM88">
        <v>0</v>
      </c>
      <c r="AN88">
        <v>1</v>
      </c>
      <c r="AO88" s="145">
        <f t="shared" si="32"/>
        <v>72</v>
      </c>
      <c r="AP88" s="145">
        <f t="shared" si="33"/>
        <v>20</v>
      </c>
      <c r="AQ88" s="145">
        <f t="shared" si="29"/>
        <v>0.18181818181818177</v>
      </c>
      <c r="AR88" s="145">
        <f t="shared" si="30"/>
        <v>0.67741935483870974</v>
      </c>
      <c r="AS88" s="145">
        <f t="shared" si="31"/>
        <v>0</v>
      </c>
    </row>
    <row r="89" spans="1:45" ht="15.75" x14ac:dyDescent="0.5">
      <c r="A89" s="29">
        <v>1</v>
      </c>
      <c r="B89" s="82">
        <v>31</v>
      </c>
      <c r="C89" s="82">
        <v>10</v>
      </c>
      <c r="D89" s="145">
        <v>1</v>
      </c>
      <c r="G89">
        <v>1</v>
      </c>
      <c r="H89">
        <v>33</v>
      </c>
      <c r="I89">
        <v>8</v>
      </c>
      <c r="J89" s="150">
        <v>1</v>
      </c>
      <c r="K89" s="151">
        <v>0</v>
      </c>
      <c r="L89" s="152">
        <f t="shared" si="21"/>
        <v>1</v>
      </c>
      <c r="M89" s="145">
        <f t="shared" si="22"/>
        <v>1</v>
      </c>
      <c r="N89" s="145">
        <f t="shared" si="23"/>
        <v>0.5327641245753062</v>
      </c>
      <c r="O89" s="150">
        <f t="shared" si="24"/>
        <v>0.5327641245753062</v>
      </c>
      <c r="P89" s="152">
        <f t="shared" si="25"/>
        <v>0.4672358754246938</v>
      </c>
      <c r="Q89" s="150">
        <f t="shared" si="26"/>
        <v>-0.62967649577803264</v>
      </c>
      <c r="R89" s="152">
        <f t="shared" si="27"/>
        <v>100</v>
      </c>
      <c r="S89" s="145">
        <f t="shared" si="28"/>
        <v>0.87700326255479699</v>
      </c>
      <c r="AL89">
        <v>0.50340841665323399</v>
      </c>
      <c r="AM89">
        <v>0</v>
      </c>
      <c r="AN89">
        <v>1</v>
      </c>
      <c r="AO89" s="145">
        <f t="shared" si="32"/>
        <v>72</v>
      </c>
      <c r="AP89" s="145">
        <f t="shared" si="33"/>
        <v>21</v>
      </c>
      <c r="AQ89" s="145">
        <f t="shared" si="29"/>
        <v>0.18181818181818177</v>
      </c>
      <c r="AR89" s="145">
        <f t="shared" si="30"/>
        <v>0.66129032258064524</v>
      </c>
      <c r="AS89" s="145">
        <f t="shared" si="31"/>
        <v>0</v>
      </c>
    </row>
    <row r="90" spans="1:45" ht="15.75" x14ac:dyDescent="0.5">
      <c r="A90" s="29">
        <v>0</v>
      </c>
      <c r="B90" s="82">
        <v>53</v>
      </c>
      <c r="C90" s="82">
        <v>7</v>
      </c>
      <c r="D90" s="145">
        <v>0</v>
      </c>
      <c r="G90">
        <v>1</v>
      </c>
      <c r="H90">
        <v>33</v>
      </c>
      <c r="I90">
        <v>11</v>
      </c>
      <c r="J90" s="150">
        <v>0</v>
      </c>
      <c r="K90" s="151">
        <v>1</v>
      </c>
      <c r="L90" s="152">
        <f t="shared" si="21"/>
        <v>1</v>
      </c>
      <c r="M90" s="145">
        <f t="shared" si="22"/>
        <v>0</v>
      </c>
      <c r="N90" s="145">
        <f t="shared" si="23"/>
        <v>0.77889958635601986</v>
      </c>
      <c r="O90" s="150">
        <f t="shared" si="24"/>
        <v>0.77889958635601986</v>
      </c>
      <c r="P90" s="152">
        <f t="shared" si="25"/>
        <v>0.22110041364398014</v>
      </c>
      <c r="Q90" s="150">
        <f t="shared" si="26"/>
        <v>-1.5091383202748052</v>
      </c>
      <c r="R90" s="152">
        <f t="shared" si="27"/>
        <v>0</v>
      </c>
      <c r="S90" s="145">
        <f t="shared" si="28"/>
        <v>3.5228318822153719</v>
      </c>
      <c r="AL90">
        <v>0.5107055157852789</v>
      </c>
      <c r="AM90">
        <v>0</v>
      </c>
      <c r="AN90">
        <v>1</v>
      </c>
      <c r="AO90" s="145">
        <f t="shared" si="32"/>
        <v>72</v>
      </c>
      <c r="AP90" s="145">
        <f t="shared" si="33"/>
        <v>22</v>
      </c>
      <c r="AQ90" s="145">
        <f t="shared" si="29"/>
        <v>0.18181818181818177</v>
      </c>
      <c r="AR90" s="145">
        <f t="shared" si="30"/>
        <v>0.64516129032258063</v>
      </c>
      <c r="AS90" s="145">
        <f t="shared" si="31"/>
        <v>0</v>
      </c>
    </row>
    <row r="91" spans="1:45" ht="15.75" x14ac:dyDescent="0.5">
      <c r="A91" s="29">
        <v>1</v>
      </c>
      <c r="B91" s="82">
        <v>37</v>
      </c>
      <c r="C91" s="82">
        <v>15</v>
      </c>
      <c r="D91" s="145">
        <v>1</v>
      </c>
      <c r="G91">
        <v>1</v>
      </c>
      <c r="H91">
        <v>34</v>
      </c>
      <c r="I91">
        <v>8</v>
      </c>
      <c r="J91" s="150">
        <v>1</v>
      </c>
      <c r="K91" s="151">
        <v>0</v>
      </c>
      <c r="L91" s="152">
        <f t="shared" si="21"/>
        <v>1</v>
      </c>
      <c r="M91" s="145">
        <f t="shared" si="22"/>
        <v>1</v>
      </c>
      <c r="N91" s="145">
        <f t="shared" si="23"/>
        <v>0.5005116187089752</v>
      </c>
      <c r="O91" s="150">
        <f t="shared" si="24"/>
        <v>0.5005116187089752</v>
      </c>
      <c r="P91" s="152">
        <f t="shared" si="25"/>
        <v>0.4994883812910248</v>
      </c>
      <c r="Q91" s="150">
        <f t="shared" si="26"/>
        <v>-0.69212446629256053</v>
      </c>
      <c r="R91" s="152">
        <f t="shared" si="27"/>
        <v>100</v>
      </c>
      <c r="S91" s="145">
        <f t="shared" si="28"/>
        <v>0.99795561705322688</v>
      </c>
      <c r="AL91">
        <v>0.5327641245753062</v>
      </c>
      <c r="AM91">
        <v>0</v>
      </c>
      <c r="AN91">
        <v>1</v>
      </c>
      <c r="AO91" s="145">
        <f t="shared" si="32"/>
        <v>72</v>
      </c>
      <c r="AP91" s="145">
        <f t="shared" si="33"/>
        <v>23</v>
      </c>
      <c r="AQ91" s="145">
        <f t="shared" si="29"/>
        <v>0.18181818181818177</v>
      </c>
      <c r="AR91" s="145">
        <f t="shared" si="30"/>
        <v>0.62903225806451613</v>
      </c>
      <c r="AS91" s="145">
        <f t="shared" si="31"/>
        <v>0</v>
      </c>
    </row>
    <row r="92" spans="1:45" ht="15.75" x14ac:dyDescent="0.5">
      <c r="A92" s="29">
        <v>0</v>
      </c>
      <c r="B92" s="82">
        <v>46</v>
      </c>
      <c r="C92" s="82">
        <v>1</v>
      </c>
      <c r="D92" s="145">
        <v>0</v>
      </c>
      <c r="G92">
        <v>1</v>
      </c>
      <c r="H92">
        <v>34</v>
      </c>
      <c r="I92">
        <v>11</v>
      </c>
      <c r="J92" s="150">
        <v>1</v>
      </c>
      <c r="K92" s="151">
        <v>0</v>
      </c>
      <c r="L92" s="152">
        <f t="shared" si="21"/>
        <v>1</v>
      </c>
      <c r="M92" s="145">
        <f t="shared" si="22"/>
        <v>1</v>
      </c>
      <c r="N92" s="145">
        <f t="shared" si="23"/>
        <v>0.75585127959126619</v>
      </c>
      <c r="O92" s="150">
        <f t="shared" si="24"/>
        <v>0.75585127959126619</v>
      </c>
      <c r="P92" s="152">
        <f t="shared" si="25"/>
        <v>0.24414872040873381</v>
      </c>
      <c r="Q92" s="150">
        <f t="shared" si="26"/>
        <v>-0.27991064227191709</v>
      </c>
      <c r="R92" s="152">
        <f t="shared" si="27"/>
        <v>100</v>
      </c>
      <c r="S92" s="145">
        <f t="shared" si="28"/>
        <v>0.32301158574575617</v>
      </c>
      <c r="AL92">
        <v>0.55045410850911358</v>
      </c>
      <c r="AM92">
        <v>0</v>
      </c>
      <c r="AN92">
        <v>1</v>
      </c>
      <c r="AO92" s="145">
        <f t="shared" si="32"/>
        <v>72</v>
      </c>
      <c r="AP92" s="145">
        <f t="shared" si="33"/>
        <v>24</v>
      </c>
      <c r="AQ92" s="145">
        <f t="shared" si="29"/>
        <v>0.18181818181818177</v>
      </c>
      <c r="AR92" s="145">
        <f t="shared" si="30"/>
        <v>0.61290322580645162</v>
      </c>
      <c r="AS92" s="145">
        <f t="shared" si="31"/>
        <v>0</v>
      </c>
    </row>
    <row r="93" spans="1:45" ht="15.75" x14ac:dyDescent="0.5">
      <c r="A93" s="29">
        <v>0</v>
      </c>
      <c r="B93" s="82">
        <v>45</v>
      </c>
      <c r="C93" s="82">
        <v>5</v>
      </c>
      <c r="D93" s="145">
        <v>0</v>
      </c>
      <c r="G93">
        <v>1</v>
      </c>
      <c r="H93">
        <v>34</v>
      </c>
      <c r="I93">
        <v>12</v>
      </c>
      <c r="J93" s="150">
        <v>0</v>
      </c>
      <c r="K93" s="151">
        <v>1</v>
      </c>
      <c r="L93" s="152">
        <f t="shared" si="21"/>
        <v>1</v>
      </c>
      <c r="M93" s="145">
        <f t="shared" si="22"/>
        <v>0</v>
      </c>
      <c r="N93" s="145">
        <f t="shared" si="23"/>
        <v>0.81847863859689007</v>
      </c>
      <c r="O93" s="150">
        <f t="shared" si="24"/>
        <v>0.81847863859689007</v>
      </c>
      <c r="P93" s="152">
        <f t="shared" si="25"/>
        <v>0.18152136140310993</v>
      </c>
      <c r="Q93" s="150">
        <f t="shared" si="26"/>
        <v>-1.7063819385215431</v>
      </c>
      <c r="R93" s="152">
        <f t="shared" si="27"/>
        <v>0</v>
      </c>
      <c r="S93" s="145">
        <f t="shared" si="28"/>
        <v>4.5089934995544132</v>
      </c>
      <c r="AL93">
        <v>0.55904024512395156</v>
      </c>
      <c r="AM93">
        <v>0</v>
      </c>
      <c r="AN93">
        <v>1</v>
      </c>
      <c r="AO93" s="145">
        <f t="shared" si="32"/>
        <v>72</v>
      </c>
      <c r="AP93" s="145">
        <f t="shared" si="33"/>
        <v>25</v>
      </c>
      <c r="AQ93" s="145">
        <f t="shared" si="29"/>
        <v>0.18181818181818177</v>
      </c>
      <c r="AR93" s="145">
        <f t="shared" si="30"/>
        <v>0.59677419354838712</v>
      </c>
      <c r="AS93" s="145">
        <f t="shared" si="31"/>
        <v>6.781524926686211E-3</v>
      </c>
    </row>
    <row r="94" spans="1:45" ht="15.75" x14ac:dyDescent="0.5">
      <c r="A94" s="29">
        <v>0</v>
      </c>
      <c r="B94" s="82">
        <v>34</v>
      </c>
      <c r="C94" s="82">
        <v>8</v>
      </c>
      <c r="D94" s="145">
        <v>0</v>
      </c>
      <c r="G94">
        <v>1</v>
      </c>
      <c r="H94">
        <v>34</v>
      </c>
      <c r="I94">
        <v>19</v>
      </c>
      <c r="J94" s="150">
        <v>1</v>
      </c>
      <c r="K94" s="151">
        <v>0</v>
      </c>
      <c r="L94" s="152">
        <f t="shared" si="21"/>
        <v>1</v>
      </c>
      <c r="M94" s="145">
        <f t="shared" si="22"/>
        <v>1</v>
      </c>
      <c r="N94" s="145">
        <f t="shared" si="23"/>
        <v>0.98429771326363868</v>
      </c>
      <c r="O94" s="150">
        <f t="shared" si="24"/>
        <v>0.98429771326363868</v>
      </c>
      <c r="P94" s="152">
        <f t="shared" si="25"/>
        <v>1.5702286736361315E-2</v>
      </c>
      <c r="Q94" s="150">
        <f t="shared" si="26"/>
        <v>-1.582687356044048E-2</v>
      </c>
      <c r="R94" s="152">
        <f t="shared" si="27"/>
        <v>100</v>
      </c>
      <c r="S94" s="145">
        <f t="shared" si="28"/>
        <v>1.5952781891870091E-2</v>
      </c>
      <c r="AL94">
        <v>0.56189472014207242</v>
      </c>
      <c r="AM94">
        <v>1</v>
      </c>
      <c r="AN94">
        <v>0</v>
      </c>
      <c r="AO94" s="145">
        <f t="shared" si="32"/>
        <v>73</v>
      </c>
      <c r="AP94" s="145">
        <f t="shared" si="33"/>
        <v>25</v>
      </c>
      <c r="AQ94" s="145">
        <f t="shared" si="29"/>
        <v>0.17045454545454541</v>
      </c>
      <c r="AR94" s="145">
        <f t="shared" si="30"/>
        <v>0.59677419354838712</v>
      </c>
      <c r="AS94" s="145">
        <f t="shared" si="31"/>
        <v>6.781524926686211E-3</v>
      </c>
    </row>
    <row r="95" spans="1:45" ht="15.75" x14ac:dyDescent="0.5">
      <c r="A95" s="29">
        <v>1</v>
      </c>
      <c r="B95" s="82">
        <v>38</v>
      </c>
      <c r="C95" s="82">
        <v>13</v>
      </c>
      <c r="D95" s="145">
        <v>1</v>
      </c>
      <c r="G95">
        <v>1</v>
      </c>
      <c r="H95">
        <v>35</v>
      </c>
      <c r="I95">
        <v>1</v>
      </c>
      <c r="J95" s="150">
        <v>0</v>
      </c>
      <c r="K95" s="151">
        <v>1</v>
      </c>
      <c r="L95" s="152">
        <f t="shared" si="21"/>
        <v>1</v>
      </c>
      <c r="M95" s="145">
        <f t="shared" si="22"/>
        <v>0</v>
      </c>
      <c r="N95" s="145">
        <f t="shared" si="23"/>
        <v>5.9569183019797328E-2</v>
      </c>
      <c r="O95" s="150">
        <f t="shared" si="24"/>
        <v>5.9569183019797328E-2</v>
      </c>
      <c r="P95" s="152">
        <f t="shared" si="25"/>
        <v>0.9404308169802027</v>
      </c>
      <c r="Q95" s="150">
        <f t="shared" si="26"/>
        <v>-6.141719277637113E-2</v>
      </c>
      <c r="R95" s="152">
        <f t="shared" si="27"/>
        <v>100</v>
      </c>
      <c r="S95" s="145">
        <f t="shared" si="28"/>
        <v>6.3342440447749948E-2</v>
      </c>
      <c r="AL95">
        <v>0.56622426917682711</v>
      </c>
      <c r="AM95">
        <v>1</v>
      </c>
      <c r="AN95">
        <v>0</v>
      </c>
      <c r="AO95" s="145">
        <f t="shared" si="32"/>
        <v>74</v>
      </c>
      <c r="AP95" s="145">
        <f t="shared" si="33"/>
        <v>25</v>
      </c>
      <c r="AQ95" s="145">
        <f t="shared" si="29"/>
        <v>0.15909090909090906</v>
      </c>
      <c r="AR95" s="145">
        <f t="shared" si="30"/>
        <v>0.59677419354838712</v>
      </c>
      <c r="AS95" s="145">
        <f t="shared" si="31"/>
        <v>6.781524926686211E-3</v>
      </c>
    </row>
    <row r="96" spans="1:45" ht="15.75" x14ac:dyDescent="0.5">
      <c r="A96" s="29">
        <v>0</v>
      </c>
      <c r="B96" s="82">
        <v>37</v>
      </c>
      <c r="C96" s="82">
        <v>11</v>
      </c>
      <c r="D96" s="145">
        <v>0</v>
      </c>
      <c r="G96">
        <v>1</v>
      </c>
      <c r="H96">
        <v>35</v>
      </c>
      <c r="I96">
        <v>4</v>
      </c>
      <c r="J96" s="150">
        <v>0</v>
      </c>
      <c r="K96" s="151">
        <v>1</v>
      </c>
      <c r="L96" s="152">
        <f t="shared" si="21"/>
        <v>1</v>
      </c>
      <c r="M96" s="145">
        <f t="shared" si="22"/>
        <v>0</v>
      </c>
      <c r="N96" s="145">
        <f t="shared" si="23"/>
        <v>0.16366890068992332</v>
      </c>
      <c r="O96" s="150">
        <f t="shared" si="24"/>
        <v>0.16366890068992332</v>
      </c>
      <c r="P96" s="152">
        <f t="shared" si="25"/>
        <v>0.83633109931007665</v>
      </c>
      <c r="Q96" s="150">
        <f t="shared" si="26"/>
        <v>-0.17873069249893861</v>
      </c>
      <c r="R96" s="152">
        <f t="shared" si="27"/>
        <v>100</v>
      </c>
      <c r="S96" s="145">
        <f t="shared" si="28"/>
        <v>0.19569869017777819</v>
      </c>
      <c r="AL96">
        <v>0.56759121361335607</v>
      </c>
      <c r="AM96">
        <v>1</v>
      </c>
      <c r="AN96">
        <v>0</v>
      </c>
      <c r="AO96" s="145">
        <f t="shared" si="32"/>
        <v>75</v>
      </c>
      <c r="AP96" s="145">
        <f t="shared" si="33"/>
        <v>25</v>
      </c>
      <c r="AQ96" s="145">
        <f t="shared" si="29"/>
        <v>0.14772727272727271</v>
      </c>
      <c r="AR96" s="145">
        <f t="shared" si="30"/>
        <v>0.59677419354838712</v>
      </c>
      <c r="AS96" s="145">
        <f t="shared" si="31"/>
        <v>1.3563049853372422E-2</v>
      </c>
    </row>
    <row r="97" spans="1:45" ht="15.75" x14ac:dyDescent="0.5">
      <c r="A97" s="29">
        <v>1</v>
      </c>
      <c r="B97" s="82">
        <v>39</v>
      </c>
      <c r="C97" s="82">
        <v>18</v>
      </c>
      <c r="D97" s="145">
        <v>1</v>
      </c>
      <c r="G97">
        <v>1</v>
      </c>
      <c r="H97">
        <v>35</v>
      </c>
      <c r="I97">
        <v>8</v>
      </c>
      <c r="J97" s="150">
        <v>0</v>
      </c>
      <c r="K97" s="151">
        <v>2</v>
      </c>
      <c r="L97" s="152">
        <f t="shared" si="21"/>
        <v>2</v>
      </c>
      <c r="M97" s="145">
        <f t="shared" si="22"/>
        <v>0</v>
      </c>
      <c r="N97" s="145">
        <f t="shared" si="23"/>
        <v>0.46825485469104577</v>
      </c>
      <c r="O97" s="150">
        <f t="shared" si="24"/>
        <v>0.93650970938209155</v>
      </c>
      <c r="P97" s="152">
        <f t="shared" si="25"/>
        <v>1.0634902906179085</v>
      </c>
      <c r="Q97" s="150">
        <f t="shared" si="26"/>
        <v>-1.2631819091856467</v>
      </c>
      <c r="R97" s="152">
        <f t="shared" si="27"/>
        <v>100</v>
      </c>
      <c r="S97" s="145">
        <f t="shared" si="28"/>
        <v>1.7612002998879497</v>
      </c>
      <c r="AL97">
        <v>0.57652614971541982</v>
      </c>
      <c r="AM97">
        <v>2</v>
      </c>
      <c r="AN97">
        <v>0</v>
      </c>
      <c r="AO97" s="145">
        <f t="shared" si="32"/>
        <v>77</v>
      </c>
      <c r="AP97" s="145">
        <f t="shared" si="33"/>
        <v>25</v>
      </c>
      <c r="AQ97" s="145">
        <f t="shared" si="29"/>
        <v>0.125</v>
      </c>
      <c r="AR97" s="145">
        <f t="shared" si="30"/>
        <v>0.59677419354838712</v>
      </c>
      <c r="AS97" s="145">
        <f t="shared" si="31"/>
        <v>0</v>
      </c>
    </row>
    <row r="98" spans="1:45" ht="15.75" x14ac:dyDescent="0.5">
      <c r="A98" s="29">
        <v>1</v>
      </c>
      <c r="B98" s="82">
        <v>42</v>
      </c>
      <c r="C98" s="82">
        <v>15</v>
      </c>
      <c r="D98" s="145">
        <v>1</v>
      </c>
      <c r="G98">
        <v>1</v>
      </c>
      <c r="H98">
        <v>35</v>
      </c>
      <c r="I98">
        <v>9</v>
      </c>
      <c r="J98" s="150">
        <v>0</v>
      </c>
      <c r="K98" s="151">
        <v>1</v>
      </c>
      <c r="L98" s="152">
        <f t="shared" si="21"/>
        <v>1</v>
      </c>
      <c r="M98" s="145">
        <f t="shared" si="22"/>
        <v>0</v>
      </c>
      <c r="N98" s="145">
        <f t="shared" si="23"/>
        <v>0.56189472014207242</v>
      </c>
      <c r="O98" s="150">
        <f t="shared" si="24"/>
        <v>0.56189472014207242</v>
      </c>
      <c r="P98" s="152">
        <f t="shared" si="25"/>
        <v>0.43810527985792758</v>
      </c>
      <c r="Q98" s="150">
        <f t="shared" si="26"/>
        <v>-0.82529603251628525</v>
      </c>
      <c r="R98" s="152">
        <f t="shared" si="27"/>
        <v>0</v>
      </c>
      <c r="S98" s="145">
        <f t="shared" si="28"/>
        <v>1.2825563762305907</v>
      </c>
      <c r="AL98">
        <v>0.59619621378702792</v>
      </c>
      <c r="AM98">
        <v>0</v>
      </c>
      <c r="AN98">
        <v>1</v>
      </c>
      <c r="AO98" s="145">
        <f t="shared" si="32"/>
        <v>77</v>
      </c>
      <c r="AP98" s="145">
        <f t="shared" si="33"/>
        <v>26</v>
      </c>
      <c r="AQ98" s="145">
        <f t="shared" si="29"/>
        <v>0.125</v>
      </c>
      <c r="AR98" s="145">
        <f t="shared" si="30"/>
        <v>0.58064516129032251</v>
      </c>
      <c r="AS98" s="145">
        <f t="shared" si="31"/>
        <v>0</v>
      </c>
    </row>
    <row r="99" spans="1:45" ht="15.75" x14ac:dyDescent="0.5">
      <c r="A99" s="29">
        <v>0</v>
      </c>
      <c r="B99" s="82">
        <v>54</v>
      </c>
      <c r="C99" s="82">
        <v>8</v>
      </c>
      <c r="D99" s="145">
        <v>0</v>
      </c>
      <c r="G99">
        <v>1</v>
      </c>
      <c r="H99">
        <v>35</v>
      </c>
      <c r="I99">
        <v>11</v>
      </c>
      <c r="J99" s="150">
        <v>0</v>
      </c>
      <c r="K99" s="151">
        <v>1</v>
      </c>
      <c r="L99" s="152">
        <f t="shared" si="21"/>
        <v>1</v>
      </c>
      <c r="M99" s="145">
        <f t="shared" si="22"/>
        <v>0</v>
      </c>
      <c r="N99" s="145">
        <f t="shared" si="23"/>
        <v>0.73122939935989939</v>
      </c>
      <c r="O99" s="150">
        <f t="shared" si="24"/>
        <v>0.73122939935989939</v>
      </c>
      <c r="P99" s="152">
        <f t="shared" si="25"/>
        <v>0.26877060064010061</v>
      </c>
      <c r="Q99" s="150">
        <f t="shared" si="26"/>
        <v>-1.313897048933437</v>
      </c>
      <c r="R99" s="152">
        <f t="shared" si="27"/>
        <v>0</v>
      </c>
      <c r="S99" s="145">
        <f t="shared" si="28"/>
        <v>2.7206450319283912</v>
      </c>
      <c r="AL99">
        <v>0.60597464408797364</v>
      </c>
      <c r="AM99">
        <v>0</v>
      </c>
      <c r="AN99">
        <v>1</v>
      </c>
      <c r="AO99" s="145">
        <f t="shared" si="32"/>
        <v>77</v>
      </c>
      <c r="AP99" s="145">
        <f t="shared" si="33"/>
        <v>27</v>
      </c>
      <c r="AQ99" s="145">
        <f t="shared" si="29"/>
        <v>0.125</v>
      </c>
      <c r="AR99" s="145">
        <f t="shared" si="30"/>
        <v>0.56451612903225801</v>
      </c>
      <c r="AS99" s="145">
        <f t="shared" si="31"/>
        <v>6.4149560117301987E-3</v>
      </c>
    </row>
    <row r="100" spans="1:45" ht="15.75" x14ac:dyDescent="0.5">
      <c r="A100" s="29">
        <v>1</v>
      </c>
      <c r="B100" s="82">
        <v>39</v>
      </c>
      <c r="C100" s="82">
        <v>9</v>
      </c>
      <c r="D100" s="145">
        <v>0</v>
      </c>
      <c r="G100">
        <v>1</v>
      </c>
      <c r="H100">
        <v>35</v>
      </c>
      <c r="I100">
        <v>16</v>
      </c>
      <c r="J100" s="150">
        <v>1</v>
      </c>
      <c r="K100" s="151">
        <v>0</v>
      </c>
      <c r="L100" s="152">
        <f t="shared" si="21"/>
        <v>1</v>
      </c>
      <c r="M100" s="145">
        <f t="shared" si="22"/>
        <v>1</v>
      </c>
      <c r="N100" s="145">
        <f t="shared" si="23"/>
        <v>0.94689430728440016</v>
      </c>
      <c r="O100" s="150">
        <f t="shared" si="24"/>
        <v>0.94689430728440016</v>
      </c>
      <c r="P100" s="152">
        <f t="shared" si="25"/>
        <v>5.3105692715599839E-2</v>
      </c>
      <c r="Q100" s="150">
        <f t="shared" si="26"/>
        <v>-5.4567799960907437E-2</v>
      </c>
      <c r="R100" s="152">
        <f t="shared" si="27"/>
        <v>100</v>
      </c>
      <c r="S100" s="145">
        <f t="shared" si="28"/>
        <v>5.6084076445555735E-2</v>
      </c>
      <c r="AL100">
        <v>0.62143982354177163</v>
      </c>
      <c r="AM100">
        <v>1</v>
      </c>
      <c r="AN100">
        <v>0</v>
      </c>
      <c r="AO100" s="145">
        <f t="shared" si="32"/>
        <v>78</v>
      </c>
      <c r="AP100" s="145">
        <f t="shared" si="33"/>
        <v>27</v>
      </c>
      <c r="AQ100" s="145">
        <f t="shared" si="29"/>
        <v>0.11363636363636365</v>
      </c>
      <c r="AR100" s="145">
        <f t="shared" si="30"/>
        <v>0.56451612903225801</v>
      </c>
      <c r="AS100" s="145">
        <f t="shared" si="31"/>
        <v>6.4149560117301987E-3</v>
      </c>
    </row>
    <row r="101" spans="1:45" ht="15.75" x14ac:dyDescent="0.5">
      <c r="A101" s="29">
        <v>1</v>
      </c>
      <c r="B101" s="82">
        <v>35</v>
      </c>
      <c r="C101" s="82">
        <v>16</v>
      </c>
      <c r="D101" s="145">
        <v>1</v>
      </c>
      <c r="G101">
        <v>1</v>
      </c>
      <c r="H101">
        <v>36</v>
      </c>
      <c r="I101">
        <v>6</v>
      </c>
      <c r="J101" s="150">
        <v>0</v>
      </c>
      <c r="K101" s="151">
        <v>1</v>
      </c>
      <c r="L101" s="152">
        <f t="shared" si="21"/>
        <v>1</v>
      </c>
      <c r="M101" s="145">
        <f t="shared" si="22"/>
        <v>0</v>
      </c>
      <c r="N101" s="145">
        <f t="shared" si="23"/>
        <v>0.267300248845179</v>
      </c>
      <c r="O101" s="150">
        <f t="shared" si="24"/>
        <v>0.267300248845179</v>
      </c>
      <c r="P101" s="152">
        <f t="shared" si="25"/>
        <v>0.732699751154821</v>
      </c>
      <c r="Q101" s="150">
        <f t="shared" si="26"/>
        <v>-0.31101927744392632</v>
      </c>
      <c r="R101" s="152">
        <f t="shared" si="27"/>
        <v>100</v>
      </c>
      <c r="S101" s="145">
        <f t="shared" si="28"/>
        <v>0.36481553108743708</v>
      </c>
      <c r="AL101">
        <v>0.6228549866281673</v>
      </c>
      <c r="AM101">
        <v>1</v>
      </c>
      <c r="AN101">
        <v>0</v>
      </c>
      <c r="AO101" s="145">
        <f t="shared" si="32"/>
        <v>79</v>
      </c>
      <c r="AP101" s="145">
        <f t="shared" si="33"/>
        <v>27</v>
      </c>
      <c r="AQ101" s="145">
        <f t="shared" si="29"/>
        <v>0.10227272727272729</v>
      </c>
      <c r="AR101" s="145">
        <f t="shared" si="30"/>
        <v>0.56451612903225801</v>
      </c>
      <c r="AS101" s="145">
        <f t="shared" si="31"/>
        <v>6.4149560117301987E-3</v>
      </c>
    </row>
    <row r="102" spans="1:45" ht="15.75" x14ac:dyDescent="0.5">
      <c r="A102" s="29">
        <v>0</v>
      </c>
      <c r="B102" s="82">
        <v>33</v>
      </c>
      <c r="C102" s="82">
        <v>1</v>
      </c>
      <c r="D102" s="145">
        <v>0</v>
      </c>
      <c r="G102">
        <v>1</v>
      </c>
      <c r="H102">
        <v>36</v>
      </c>
      <c r="I102">
        <v>7</v>
      </c>
      <c r="J102" s="150">
        <v>1</v>
      </c>
      <c r="K102" s="151">
        <v>0</v>
      </c>
      <c r="L102" s="152">
        <f t="shared" si="21"/>
        <v>1</v>
      </c>
      <c r="M102" s="145">
        <f t="shared" si="22"/>
        <v>1</v>
      </c>
      <c r="N102" s="145">
        <f t="shared" si="23"/>
        <v>0.34697638335209985</v>
      </c>
      <c r="O102" s="150">
        <f t="shared" si="24"/>
        <v>0.34697638335209985</v>
      </c>
      <c r="P102" s="152">
        <f t="shared" si="25"/>
        <v>0.65302361664790021</v>
      </c>
      <c r="Q102" s="150">
        <f t="shared" si="26"/>
        <v>-1.058498560855466</v>
      </c>
      <c r="R102" s="152">
        <f t="shared" si="27"/>
        <v>0</v>
      </c>
      <c r="S102" s="145">
        <f t="shared" si="28"/>
        <v>1.8820405306525836</v>
      </c>
      <c r="AL102">
        <v>0.63636483606362515</v>
      </c>
      <c r="AM102">
        <v>1</v>
      </c>
      <c r="AN102">
        <v>0</v>
      </c>
      <c r="AO102" s="145">
        <f t="shared" si="32"/>
        <v>80</v>
      </c>
      <c r="AP102" s="145">
        <f t="shared" si="33"/>
        <v>27</v>
      </c>
      <c r="AQ102" s="145">
        <f t="shared" si="29"/>
        <v>9.0909090909090939E-2</v>
      </c>
      <c r="AR102" s="145">
        <f t="shared" si="30"/>
        <v>0.56451612903225801</v>
      </c>
      <c r="AS102" s="145">
        <f t="shared" si="31"/>
        <v>0</v>
      </c>
    </row>
    <row r="103" spans="1:45" ht="15.75" x14ac:dyDescent="0.5">
      <c r="A103" s="29">
        <v>1</v>
      </c>
      <c r="B103" s="82">
        <v>36</v>
      </c>
      <c r="C103" s="82">
        <v>7</v>
      </c>
      <c r="D103" s="145">
        <v>1</v>
      </c>
      <c r="G103">
        <v>1</v>
      </c>
      <c r="H103">
        <v>36</v>
      </c>
      <c r="I103">
        <v>8</v>
      </c>
      <c r="J103" s="150">
        <v>1</v>
      </c>
      <c r="K103" s="151">
        <v>1</v>
      </c>
      <c r="L103" s="152">
        <f t="shared" si="21"/>
        <v>2</v>
      </c>
      <c r="M103" s="145">
        <f t="shared" si="22"/>
        <v>0.5</v>
      </c>
      <c r="N103" s="145">
        <f t="shared" si="23"/>
        <v>0.43626124200515676</v>
      </c>
      <c r="O103" s="150">
        <f t="shared" si="24"/>
        <v>0.87252248401031351</v>
      </c>
      <c r="P103" s="152">
        <f t="shared" si="25"/>
        <v>1.1274775159896864</v>
      </c>
      <c r="Q103" s="150">
        <f t="shared" si="26"/>
        <v>-1.4026783659948485</v>
      </c>
      <c r="R103" s="152">
        <f t="shared" si="27"/>
        <v>50</v>
      </c>
      <c r="S103" s="145">
        <f t="shared" si="28"/>
        <v>3.3037917407007567E-2</v>
      </c>
      <c r="AL103">
        <v>0.64072506468062851</v>
      </c>
      <c r="AM103">
        <v>0</v>
      </c>
      <c r="AN103">
        <v>1</v>
      </c>
      <c r="AO103" s="145">
        <f t="shared" si="32"/>
        <v>80</v>
      </c>
      <c r="AP103" s="145">
        <f t="shared" si="33"/>
        <v>28</v>
      </c>
      <c r="AQ103" s="145">
        <f t="shared" si="29"/>
        <v>9.0909090909090939E-2</v>
      </c>
      <c r="AR103" s="145">
        <f t="shared" si="30"/>
        <v>0.54838709677419351</v>
      </c>
      <c r="AS103" s="145">
        <f t="shared" si="31"/>
        <v>0</v>
      </c>
    </row>
    <row r="104" spans="1:45" ht="15.75" x14ac:dyDescent="0.5">
      <c r="A104" s="29">
        <v>0</v>
      </c>
      <c r="B104" s="82">
        <v>42</v>
      </c>
      <c r="C104" s="82">
        <v>7</v>
      </c>
      <c r="D104" s="145">
        <v>0</v>
      </c>
      <c r="G104">
        <v>1</v>
      </c>
      <c r="H104">
        <v>36</v>
      </c>
      <c r="I104">
        <v>10</v>
      </c>
      <c r="J104" s="150">
        <v>0</v>
      </c>
      <c r="K104" s="151">
        <v>1</v>
      </c>
      <c r="L104" s="152">
        <f t="shared" si="21"/>
        <v>1</v>
      </c>
      <c r="M104" s="145">
        <f t="shared" si="22"/>
        <v>0</v>
      </c>
      <c r="N104" s="145">
        <f t="shared" si="23"/>
        <v>0.62143982354177163</v>
      </c>
      <c r="O104" s="150">
        <f t="shared" si="24"/>
        <v>0.62143982354177163</v>
      </c>
      <c r="P104" s="152">
        <f t="shared" si="25"/>
        <v>0.37856017645822837</v>
      </c>
      <c r="Q104" s="150">
        <f t="shared" si="26"/>
        <v>-0.97138023206207691</v>
      </c>
      <c r="R104" s="152">
        <f t="shared" si="27"/>
        <v>0</v>
      </c>
      <c r="S104" s="145">
        <f t="shared" si="28"/>
        <v>1.64158794872694</v>
      </c>
      <c r="AL104">
        <v>0.64868744838570414</v>
      </c>
      <c r="AM104">
        <v>0</v>
      </c>
      <c r="AN104">
        <v>1</v>
      </c>
      <c r="AO104" s="145">
        <f t="shared" si="32"/>
        <v>80</v>
      </c>
      <c r="AP104" s="145">
        <f t="shared" si="33"/>
        <v>29</v>
      </c>
      <c r="AQ104" s="145">
        <f t="shared" si="29"/>
        <v>9.0909090909090939E-2</v>
      </c>
      <c r="AR104" s="145">
        <f t="shared" si="30"/>
        <v>0.532258064516129</v>
      </c>
      <c r="AS104" s="145">
        <f t="shared" si="31"/>
        <v>6.0483870967741882E-3</v>
      </c>
    </row>
    <row r="105" spans="1:45" ht="15.75" x14ac:dyDescent="0.5">
      <c r="A105" s="29">
        <v>0</v>
      </c>
      <c r="B105" s="82">
        <v>29</v>
      </c>
      <c r="C105" s="82">
        <v>10</v>
      </c>
      <c r="D105" s="145">
        <v>1</v>
      </c>
      <c r="G105">
        <v>1</v>
      </c>
      <c r="H105">
        <v>36</v>
      </c>
      <c r="I105">
        <v>12</v>
      </c>
      <c r="J105" s="150">
        <v>1</v>
      </c>
      <c r="K105" s="151">
        <v>0</v>
      </c>
      <c r="L105" s="152">
        <f t="shared" si="21"/>
        <v>1</v>
      </c>
      <c r="M105" s="145">
        <f t="shared" si="22"/>
        <v>1</v>
      </c>
      <c r="N105" s="145">
        <f t="shared" si="23"/>
        <v>0.77689761422043135</v>
      </c>
      <c r="O105" s="150">
        <f t="shared" si="24"/>
        <v>0.77689761422043135</v>
      </c>
      <c r="P105" s="152">
        <f t="shared" si="25"/>
        <v>0.22310238577956865</v>
      </c>
      <c r="Q105" s="150">
        <f t="shared" si="26"/>
        <v>-0.2524467079270773</v>
      </c>
      <c r="R105" s="152">
        <f t="shared" si="27"/>
        <v>100</v>
      </c>
      <c r="S105" s="145">
        <f t="shared" si="28"/>
        <v>0.28717089832157366</v>
      </c>
      <c r="AL105">
        <v>0.65395043117523055</v>
      </c>
      <c r="AM105">
        <v>1</v>
      </c>
      <c r="AN105">
        <v>0</v>
      </c>
      <c r="AO105" s="145">
        <f t="shared" si="32"/>
        <v>81</v>
      </c>
      <c r="AP105" s="145">
        <f t="shared" si="33"/>
        <v>29</v>
      </c>
      <c r="AQ105" s="145">
        <f t="shared" si="29"/>
        <v>7.9545454545454586E-2</v>
      </c>
      <c r="AR105" s="145">
        <f t="shared" si="30"/>
        <v>0.532258064516129</v>
      </c>
      <c r="AS105" s="145">
        <f t="shared" si="31"/>
        <v>6.0483870967741882E-3</v>
      </c>
    </row>
    <row r="106" spans="1:45" ht="15.75" x14ac:dyDescent="0.5">
      <c r="A106" s="29">
        <v>0</v>
      </c>
      <c r="B106" s="82">
        <v>38</v>
      </c>
      <c r="C106" s="82">
        <v>4</v>
      </c>
      <c r="D106" s="145">
        <v>0</v>
      </c>
      <c r="G106">
        <v>1</v>
      </c>
      <c r="H106">
        <v>37</v>
      </c>
      <c r="I106">
        <v>6</v>
      </c>
      <c r="J106" s="150">
        <v>0</v>
      </c>
      <c r="K106" s="151">
        <v>1</v>
      </c>
      <c r="L106" s="152">
        <f t="shared" si="21"/>
        <v>1</v>
      </c>
      <c r="M106" s="145">
        <f t="shared" si="22"/>
        <v>0</v>
      </c>
      <c r="N106" s="145">
        <f t="shared" si="23"/>
        <v>0.24276834675262238</v>
      </c>
      <c r="O106" s="150">
        <f t="shared" si="24"/>
        <v>0.24276834675262238</v>
      </c>
      <c r="P106" s="152">
        <f t="shared" si="25"/>
        <v>0.75723165324737762</v>
      </c>
      <c r="Q106" s="150">
        <f t="shared" si="26"/>
        <v>-0.27808605749985438</v>
      </c>
      <c r="R106" s="152">
        <f t="shared" si="27"/>
        <v>100</v>
      </c>
      <c r="S106" s="145">
        <f t="shared" si="28"/>
        <v>0.32059983983964963</v>
      </c>
      <c r="AL106">
        <v>0.660527150831136</v>
      </c>
      <c r="AM106">
        <v>1</v>
      </c>
      <c r="AN106">
        <v>1</v>
      </c>
      <c r="AO106" s="145">
        <f t="shared" si="32"/>
        <v>82</v>
      </c>
      <c r="AP106" s="145">
        <f t="shared" si="33"/>
        <v>30</v>
      </c>
      <c r="AQ106" s="145">
        <f t="shared" si="29"/>
        <v>6.8181818181818232E-2</v>
      </c>
      <c r="AR106" s="145">
        <f t="shared" si="30"/>
        <v>0.5161290322580645</v>
      </c>
      <c r="AS106" s="145">
        <f t="shared" si="31"/>
        <v>0</v>
      </c>
    </row>
    <row r="107" spans="1:45" ht="15.75" x14ac:dyDescent="0.5">
      <c r="A107" s="29">
        <v>0</v>
      </c>
      <c r="B107" s="82">
        <v>37</v>
      </c>
      <c r="C107" s="82">
        <v>9</v>
      </c>
      <c r="D107" s="145">
        <v>0</v>
      </c>
      <c r="G107">
        <v>1</v>
      </c>
      <c r="H107">
        <v>37</v>
      </c>
      <c r="I107">
        <v>13</v>
      </c>
      <c r="J107" s="150">
        <v>2</v>
      </c>
      <c r="K107" s="151">
        <v>0</v>
      </c>
      <c r="L107" s="152">
        <f t="shared" si="21"/>
        <v>2</v>
      </c>
      <c r="M107" s="145">
        <f t="shared" si="22"/>
        <v>1</v>
      </c>
      <c r="N107" s="145">
        <f t="shared" si="23"/>
        <v>0.81675072526895054</v>
      </c>
      <c r="O107" s="150">
        <f t="shared" si="24"/>
        <v>1.6335014505379011</v>
      </c>
      <c r="P107" s="152">
        <f t="shared" si="25"/>
        <v>0.36649854946209892</v>
      </c>
      <c r="Q107" s="150">
        <f t="shared" si="26"/>
        <v>-0.40484268101506832</v>
      </c>
      <c r="R107" s="152">
        <f t="shared" si="27"/>
        <v>100</v>
      </c>
      <c r="S107" s="145">
        <f t="shared" si="28"/>
        <v>0.4487275470020714</v>
      </c>
      <c r="AL107">
        <v>0.66570417003229798</v>
      </c>
      <c r="AM107">
        <v>0</v>
      </c>
      <c r="AN107">
        <v>1</v>
      </c>
      <c r="AO107" s="145">
        <f t="shared" si="32"/>
        <v>82</v>
      </c>
      <c r="AP107" s="145">
        <f t="shared" si="33"/>
        <v>31</v>
      </c>
      <c r="AQ107" s="145">
        <f t="shared" si="29"/>
        <v>6.8181818181818232E-2</v>
      </c>
      <c r="AR107" s="145">
        <f t="shared" si="30"/>
        <v>0.5</v>
      </c>
      <c r="AS107" s="145">
        <f t="shared" si="31"/>
        <v>0</v>
      </c>
    </row>
    <row r="108" spans="1:45" ht="15.75" x14ac:dyDescent="0.5">
      <c r="A108" s="29">
        <v>1</v>
      </c>
      <c r="B108" s="82">
        <v>29</v>
      </c>
      <c r="C108" s="82">
        <v>7</v>
      </c>
      <c r="D108" s="145">
        <v>0</v>
      </c>
      <c r="G108">
        <v>1</v>
      </c>
      <c r="H108">
        <v>37</v>
      </c>
      <c r="I108">
        <v>15</v>
      </c>
      <c r="J108" s="150">
        <v>1</v>
      </c>
      <c r="K108" s="151">
        <v>0</v>
      </c>
      <c r="L108" s="152">
        <f t="shared" si="21"/>
        <v>1</v>
      </c>
      <c r="M108" s="145">
        <f t="shared" si="22"/>
        <v>1</v>
      </c>
      <c r="N108" s="145">
        <f t="shared" si="23"/>
        <v>0.90434823008020915</v>
      </c>
      <c r="O108" s="150">
        <f t="shared" si="24"/>
        <v>0.90434823008020915</v>
      </c>
      <c r="P108" s="152">
        <f t="shared" si="25"/>
        <v>9.5651769919790852E-2</v>
      </c>
      <c r="Q108" s="150">
        <f t="shared" si="26"/>
        <v>-0.10054078249866899</v>
      </c>
      <c r="R108" s="152">
        <f t="shared" si="27"/>
        <v>100</v>
      </c>
      <c r="S108" s="145">
        <f t="shared" si="28"/>
        <v>0.10576873679656257</v>
      </c>
      <c r="AL108">
        <v>0.72894600036863322</v>
      </c>
      <c r="AM108">
        <v>0</v>
      </c>
      <c r="AN108">
        <v>1</v>
      </c>
      <c r="AO108" s="145">
        <f t="shared" si="32"/>
        <v>82</v>
      </c>
      <c r="AP108" s="145">
        <f t="shared" si="33"/>
        <v>32</v>
      </c>
      <c r="AQ108" s="145">
        <f t="shared" si="29"/>
        <v>6.8181818181818232E-2</v>
      </c>
      <c r="AR108" s="145">
        <f t="shared" si="30"/>
        <v>0.4838709677419355</v>
      </c>
      <c r="AS108" s="145">
        <f t="shared" si="31"/>
        <v>5.4985337243402248E-3</v>
      </c>
    </row>
    <row r="109" spans="1:45" ht="15.75" x14ac:dyDescent="0.5">
      <c r="A109" s="29">
        <v>1</v>
      </c>
      <c r="B109" s="82">
        <v>36</v>
      </c>
      <c r="C109" s="82">
        <v>10</v>
      </c>
      <c r="D109" s="145">
        <v>0</v>
      </c>
      <c r="G109">
        <v>1</v>
      </c>
      <c r="H109">
        <v>38</v>
      </c>
      <c r="I109">
        <v>9</v>
      </c>
      <c r="J109" s="150">
        <v>1</v>
      </c>
      <c r="K109" s="151">
        <v>0</v>
      </c>
      <c r="L109" s="152">
        <f t="shared" si="21"/>
        <v>1</v>
      </c>
      <c r="M109" s="145">
        <f t="shared" si="22"/>
        <v>1</v>
      </c>
      <c r="N109" s="145">
        <f t="shared" si="23"/>
        <v>0.46537077454304515</v>
      </c>
      <c r="O109" s="150">
        <f t="shared" si="24"/>
        <v>0.46537077454304515</v>
      </c>
      <c r="P109" s="152">
        <f t="shared" si="25"/>
        <v>0.5346292254569549</v>
      </c>
      <c r="Q109" s="150">
        <f t="shared" si="26"/>
        <v>-0.76492082651235649</v>
      </c>
      <c r="R109" s="152">
        <f t="shared" si="27"/>
        <v>0</v>
      </c>
      <c r="S109" s="145">
        <f t="shared" si="28"/>
        <v>1.1488242380108975</v>
      </c>
      <c r="AL109">
        <v>0.73122939935989939</v>
      </c>
      <c r="AM109">
        <v>1</v>
      </c>
      <c r="AN109">
        <v>0</v>
      </c>
      <c r="AO109" s="145">
        <f t="shared" si="32"/>
        <v>83</v>
      </c>
      <c r="AP109" s="145">
        <f t="shared" si="33"/>
        <v>32</v>
      </c>
      <c r="AQ109" s="145">
        <f t="shared" si="29"/>
        <v>5.6818181818181768E-2</v>
      </c>
      <c r="AR109" s="145">
        <f t="shared" si="30"/>
        <v>0.4838709677419355</v>
      </c>
      <c r="AS109" s="145">
        <f t="shared" si="31"/>
        <v>5.4985337243401711E-3</v>
      </c>
    </row>
    <row r="110" spans="1:45" ht="15.75" x14ac:dyDescent="0.5">
      <c r="A110" s="29">
        <v>0</v>
      </c>
      <c r="B110" s="82">
        <v>61</v>
      </c>
      <c r="C110" s="82">
        <v>8</v>
      </c>
      <c r="D110" s="145">
        <v>0</v>
      </c>
      <c r="G110">
        <v>1</v>
      </c>
      <c r="H110">
        <v>38</v>
      </c>
      <c r="I110">
        <v>10</v>
      </c>
      <c r="J110" s="150">
        <v>1</v>
      </c>
      <c r="K110" s="151">
        <v>0</v>
      </c>
      <c r="L110" s="152">
        <f t="shared" si="21"/>
        <v>1</v>
      </c>
      <c r="M110" s="145">
        <f t="shared" si="22"/>
        <v>1</v>
      </c>
      <c r="N110" s="145">
        <f t="shared" si="23"/>
        <v>0.55904024512395156</v>
      </c>
      <c r="O110" s="150">
        <f t="shared" si="24"/>
        <v>0.55904024512395156</v>
      </c>
      <c r="P110" s="152">
        <f t="shared" si="25"/>
        <v>0.44095975487604844</v>
      </c>
      <c r="Q110" s="150">
        <f t="shared" si="26"/>
        <v>-0.5815338135635314</v>
      </c>
      <c r="R110" s="152">
        <f t="shared" si="27"/>
        <v>100</v>
      </c>
      <c r="S110" s="145">
        <f t="shared" si="28"/>
        <v>0.78877998269744953</v>
      </c>
      <c r="AL110">
        <v>0.73350059514302235</v>
      </c>
      <c r="AM110">
        <v>1</v>
      </c>
      <c r="AN110">
        <v>0</v>
      </c>
      <c r="AO110" s="145">
        <f t="shared" si="32"/>
        <v>84</v>
      </c>
      <c r="AP110" s="145">
        <f t="shared" si="33"/>
        <v>32</v>
      </c>
      <c r="AQ110" s="145">
        <f t="shared" si="29"/>
        <v>4.5454545454545414E-2</v>
      </c>
      <c r="AR110" s="145">
        <f t="shared" si="30"/>
        <v>0.4838709677419355</v>
      </c>
      <c r="AS110" s="145">
        <f t="shared" si="31"/>
        <v>0</v>
      </c>
    </row>
    <row r="111" spans="1:45" ht="15.75" x14ac:dyDescent="0.5">
      <c r="A111" s="29">
        <v>0</v>
      </c>
      <c r="B111" s="82">
        <v>38</v>
      </c>
      <c r="C111" s="82">
        <v>8</v>
      </c>
      <c r="D111" s="145">
        <v>0</v>
      </c>
      <c r="G111">
        <v>1</v>
      </c>
      <c r="H111">
        <v>38</v>
      </c>
      <c r="I111">
        <v>11</v>
      </c>
      <c r="J111" s="150">
        <v>1</v>
      </c>
      <c r="K111" s="151">
        <v>0</v>
      </c>
      <c r="L111" s="152">
        <f t="shared" si="21"/>
        <v>1</v>
      </c>
      <c r="M111" s="145">
        <f t="shared" si="22"/>
        <v>1</v>
      </c>
      <c r="N111" s="145">
        <f t="shared" si="23"/>
        <v>0.64868744838570414</v>
      </c>
      <c r="O111" s="150">
        <f t="shared" si="24"/>
        <v>0.64868744838570414</v>
      </c>
      <c r="P111" s="152">
        <f t="shared" si="25"/>
        <v>0.35131255161429586</v>
      </c>
      <c r="Q111" s="150">
        <f t="shared" si="26"/>
        <v>-0.43280426782390619</v>
      </c>
      <c r="R111" s="152">
        <f t="shared" si="27"/>
        <v>100</v>
      </c>
      <c r="S111" s="145">
        <f t="shared" si="28"/>
        <v>0.54157445544623573</v>
      </c>
      <c r="AL111">
        <v>0.75154928301976687</v>
      </c>
      <c r="AM111">
        <v>0</v>
      </c>
      <c r="AN111">
        <v>1</v>
      </c>
      <c r="AO111" s="145">
        <f t="shared" si="32"/>
        <v>84</v>
      </c>
      <c r="AP111" s="145">
        <f t="shared" si="33"/>
        <v>33</v>
      </c>
      <c r="AQ111" s="145">
        <f t="shared" si="29"/>
        <v>4.5454545454545414E-2</v>
      </c>
      <c r="AR111" s="145">
        <f t="shared" si="30"/>
        <v>0.467741935483871</v>
      </c>
      <c r="AS111" s="145">
        <f t="shared" si="31"/>
        <v>0</v>
      </c>
    </row>
    <row r="112" spans="1:45" ht="15.75" x14ac:dyDescent="0.5">
      <c r="A112" s="29">
        <v>0</v>
      </c>
      <c r="B112" s="82">
        <v>27</v>
      </c>
      <c r="C112" s="82">
        <v>10</v>
      </c>
      <c r="D112" s="145">
        <v>1</v>
      </c>
      <c r="G112">
        <v>1</v>
      </c>
      <c r="H112">
        <v>38</v>
      </c>
      <c r="I112">
        <v>12</v>
      </c>
      <c r="J112" s="150">
        <v>1</v>
      </c>
      <c r="K112" s="151">
        <v>0</v>
      </c>
      <c r="L112" s="152">
        <f t="shared" si="21"/>
        <v>1</v>
      </c>
      <c r="M112" s="145">
        <f t="shared" si="22"/>
        <v>1</v>
      </c>
      <c r="N112" s="145">
        <f t="shared" si="23"/>
        <v>0.72894600036863322</v>
      </c>
      <c r="O112" s="150">
        <f t="shared" si="24"/>
        <v>0.72894600036863322</v>
      </c>
      <c r="P112" s="152">
        <f t="shared" si="25"/>
        <v>0.27105399963136678</v>
      </c>
      <c r="Q112" s="150">
        <f t="shared" si="26"/>
        <v>-0.31615562328546554</v>
      </c>
      <c r="R112" s="152">
        <f t="shared" si="27"/>
        <v>100</v>
      </c>
      <c r="S112" s="145">
        <f t="shared" si="28"/>
        <v>0.37184372984321584</v>
      </c>
      <c r="AL112">
        <v>0.75585127959126619</v>
      </c>
      <c r="AM112">
        <v>0</v>
      </c>
      <c r="AN112">
        <v>1</v>
      </c>
      <c r="AO112" s="145">
        <f t="shared" si="32"/>
        <v>84</v>
      </c>
      <c r="AP112" s="145">
        <f t="shared" si="33"/>
        <v>34</v>
      </c>
      <c r="AQ112" s="145">
        <f t="shared" si="29"/>
        <v>4.5454545454545414E-2</v>
      </c>
      <c r="AR112" s="145">
        <f t="shared" si="30"/>
        <v>0.45161290322580649</v>
      </c>
      <c r="AS112" s="145">
        <f t="shared" si="31"/>
        <v>0</v>
      </c>
    </row>
    <row r="113" spans="1:45" ht="15.75" x14ac:dyDescent="0.5">
      <c r="A113" s="29">
        <v>1</v>
      </c>
      <c r="B113" s="82">
        <v>32</v>
      </c>
      <c r="C113" s="82">
        <v>10</v>
      </c>
      <c r="D113" s="145">
        <v>0</v>
      </c>
      <c r="G113">
        <v>1</v>
      </c>
      <c r="H113">
        <v>38</v>
      </c>
      <c r="I113">
        <v>13</v>
      </c>
      <c r="J113" s="150">
        <v>1</v>
      </c>
      <c r="K113" s="151">
        <v>0</v>
      </c>
      <c r="L113" s="152">
        <f t="shared" si="21"/>
        <v>1</v>
      </c>
      <c r="M113" s="145">
        <f t="shared" si="22"/>
        <v>1</v>
      </c>
      <c r="N113" s="145">
        <f t="shared" si="23"/>
        <v>0.7966178675000869</v>
      </c>
      <c r="O113" s="150">
        <f t="shared" si="24"/>
        <v>0.7966178675000869</v>
      </c>
      <c r="P113" s="152">
        <f t="shared" si="25"/>
        <v>0.2033821324999131</v>
      </c>
      <c r="Q113" s="150">
        <f t="shared" si="26"/>
        <v>-0.22738017878479588</v>
      </c>
      <c r="R113" s="152">
        <f t="shared" si="27"/>
        <v>100</v>
      </c>
      <c r="S113" s="145">
        <f t="shared" si="28"/>
        <v>0.25530701833007896</v>
      </c>
      <c r="AL113">
        <v>0.75798327574390079</v>
      </c>
      <c r="AM113">
        <v>0</v>
      </c>
      <c r="AN113">
        <v>1</v>
      </c>
      <c r="AO113" s="145">
        <f t="shared" si="32"/>
        <v>84</v>
      </c>
      <c r="AP113" s="145">
        <f t="shared" si="33"/>
        <v>35</v>
      </c>
      <c r="AQ113" s="145">
        <f t="shared" si="29"/>
        <v>4.5454545454545414E-2</v>
      </c>
      <c r="AR113" s="145">
        <f t="shared" si="30"/>
        <v>0.43548387096774188</v>
      </c>
      <c r="AS113" s="145">
        <f t="shared" si="31"/>
        <v>0</v>
      </c>
    </row>
    <row r="114" spans="1:45" ht="15.75" x14ac:dyDescent="0.5">
      <c r="A114" s="29">
        <v>1</v>
      </c>
      <c r="B114" s="82">
        <v>44</v>
      </c>
      <c r="C114" s="82">
        <v>16</v>
      </c>
      <c r="D114" s="145">
        <v>1</v>
      </c>
      <c r="G114">
        <v>1</v>
      </c>
      <c r="H114">
        <v>38</v>
      </c>
      <c r="I114">
        <v>15</v>
      </c>
      <c r="J114" s="150">
        <v>1</v>
      </c>
      <c r="K114" s="151">
        <v>0</v>
      </c>
      <c r="L114" s="152">
        <f t="shared" si="21"/>
        <v>1</v>
      </c>
      <c r="M114" s="145">
        <f t="shared" si="22"/>
        <v>1</v>
      </c>
      <c r="N114" s="145">
        <f t="shared" si="23"/>
        <v>0.89257352256147571</v>
      </c>
      <c r="O114" s="150">
        <f t="shared" si="24"/>
        <v>0.89257352256147571</v>
      </c>
      <c r="P114" s="152">
        <f t="shared" si="25"/>
        <v>0.10742647743852429</v>
      </c>
      <c r="Q114" s="150">
        <f t="shared" si="26"/>
        <v>-0.1136463905011013</v>
      </c>
      <c r="R114" s="152">
        <f t="shared" si="27"/>
        <v>100</v>
      </c>
      <c r="S114" s="145">
        <f t="shared" si="28"/>
        <v>0.12035588634786702</v>
      </c>
      <c r="AL114">
        <v>0.76010256343789795</v>
      </c>
      <c r="AM114">
        <v>0</v>
      </c>
      <c r="AN114">
        <v>1</v>
      </c>
      <c r="AO114" s="145">
        <f t="shared" si="32"/>
        <v>84</v>
      </c>
      <c r="AP114" s="145">
        <f t="shared" si="33"/>
        <v>36</v>
      </c>
      <c r="AQ114" s="145">
        <f t="shared" si="29"/>
        <v>4.5454545454545414E-2</v>
      </c>
      <c r="AR114" s="145">
        <f t="shared" si="30"/>
        <v>0.41935483870967738</v>
      </c>
      <c r="AS114" s="145">
        <f t="shared" si="31"/>
        <v>0</v>
      </c>
    </row>
    <row r="115" spans="1:45" ht="15.75" x14ac:dyDescent="0.5">
      <c r="A115" s="29">
        <v>0</v>
      </c>
      <c r="B115" s="82">
        <v>37</v>
      </c>
      <c r="C115" s="82">
        <v>6</v>
      </c>
      <c r="D115" s="145">
        <v>0</v>
      </c>
      <c r="G115">
        <v>1</v>
      </c>
      <c r="H115">
        <v>39</v>
      </c>
      <c r="I115">
        <v>7</v>
      </c>
      <c r="J115" s="150">
        <v>0</v>
      </c>
      <c r="K115" s="151">
        <v>1</v>
      </c>
      <c r="L115" s="152">
        <f t="shared" si="21"/>
        <v>1</v>
      </c>
      <c r="M115" s="145">
        <f t="shared" si="22"/>
        <v>0</v>
      </c>
      <c r="N115" s="145">
        <f t="shared" si="23"/>
        <v>0.26503697452939101</v>
      </c>
      <c r="O115" s="150">
        <f t="shared" si="24"/>
        <v>0.26503697452939101</v>
      </c>
      <c r="P115" s="152">
        <f t="shared" si="25"/>
        <v>0.73496302547060899</v>
      </c>
      <c r="Q115" s="150">
        <f t="shared" si="26"/>
        <v>-0.30793508651682822</v>
      </c>
      <c r="R115" s="152">
        <f t="shared" si="27"/>
        <v>100</v>
      </c>
      <c r="S115" s="145">
        <f t="shared" si="28"/>
        <v>0.36061266396317482</v>
      </c>
      <c r="AL115">
        <v>0.77391008049567867</v>
      </c>
      <c r="AM115">
        <v>0</v>
      </c>
      <c r="AN115">
        <v>1</v>
      </c>
      <c r="AO115" s="145">
        <f t="shared" si="32"/>
        <v>84</v>
      </c>
      <c r="AP115" s="145">
        <f t="shared" si="33"/>
        <v>37</v>
      </c>
      <c r="AQ115" s="145">
        <f t="shared" si="29"/>
        <v>4.5454545454545414E-2</v>
      </c>
      <c r="AR115" s="145">
        <f t="shared" si="30"/>
        <v>0.40322580645161288</v>
      </c>
      <c r="AS115" s="145">
        <f t="shared" si="31"/>
        <v>0</v>
      </c>
    </row>
    <row r="116" spans="1:45" ht="15.75" x14ac:dyDescent="0.5">
      <c r="A116" s="29">
        <v>1</v>
      </c>
      <c r="B116" s="82">
        <v>37</v>
      </c>
      <c r="C116" s="82">
        <v>13</v>
      </c>
      <c r="D116" s="145">
        <v>1</v>
      </c>
      <c r="G116">
        <v>1</v>
      </c>
      <c r="H116">
        <v>39</v>
      </c>
      <c r="I116">
        <v>8</v>
      </c>
      <c r="J116" s="150">
        <v>0</v>
      </c>
      <c r="K116" s="151">
        <v>1</v>
      </c>
      <c r="L116" s="152">
        <f t="shared" si="21"/>
        <v>1</v>
      </c>
      <c r="M116" s="145">
        <f t="shared" si="22"/>
        <v>0</v>
      </c>
      <c r="N116" s="145">
        <f t="shared" si="23"/>
        <v>0.3443555424923142</v>
      </c>
      <c r="O116" s="150">
        <f t="shared" si="24"/>
        <v>0.3443555424923142</v>
      </c>
      <c r="P116" s="152">
        <f t="shared" si="25"/>
        <v>0.65564445750768585</v>
      </c>
      <c r="Q116" s="150">
        <f t="shared" si="26"/>
        <v>-0.42213662247185979</v>
      </c>
      <c r="R116" s="152">
        <f t="shared" si="27"/>
        <v>100</v>
      </c>
      <c r="S116" s="145">
        <f t="shared" si="28"/>
        <v>0.52521688935085287</v>
      </c>
      <c r="AL116">
        <v>0.77689761422043135</v>
      </c>
      <c r="AM116">
        <v>0</v>
      </c>
      <c r="AN116">
        <v>1</v>
      </c>
      <c r="AO116" s="145">
        <f t="shared" si="32"/>
        <v>84</v>
      </c>
      <c r="AP116" s="145">
        <f t="shared" si="33"/>
        <v>38</v>
      </c>
      <c r="AQ116" s="145">
        <f t="shared" si="29"/>
        <v>4.5454545454545414E-2</v>
      </c>
      <c r="AR116" s="145">
        <f t="shared" si="30"/>
        <v>0.38709677419354838</v>
      </c>
      <c r="AS116" s="145">
        <f t="shared" si="31"/>
        <v>4.3988269794721369E-3</v>
      </c>
    </row>
    <row r="117" spans="1:45" ht="15.75" x14ac:dyDescent="0.5">
      <c r="A117" s="29">
        <v>1</v>
      </c>
      <c r="B117" s="82">
        <v>60</v>
      </c>
      <c r="C117" s="82">
        <v>9</v>
      </c>
      <c r="D117" s="145">
        <v>0</v>
      </c>
      <c r="G117">
        <v>1</v>
      </c>
      <c r="H117">
        <v>39</v>
      </c>
      <c r="I117">
        <v>9</v>
      </c>
      <c r="J117" s="150">
        <v>0</v>
      </c>
      <c r="K117" s="151">
        <v>1</v>
      </c>
      <c r="L117" s="152">
        <f t="shared" si="21"/>
        <v>1</v>
      </c>
      <c r="M117" s="145">
        <f t="shared" si="22"/>
        <v>0</v>
      </c>
      <c r="N117" s="145">
        <f t="shared" si="23"/>
        <v>0.4334136017962304</v>
      </c>
      <c r="O117" s="150">
        <f t="shared" si="24"/>
        <v>0.4334136017962304</v>
      </c>
      <c r="P117" s="152">
        <f t="shared" si="25"/>
        <v>0.56658639820376955</v>
      </c>
      <c r="Q117" s="150">
        <f t="shared" si="26"/>
        <v>-0.56812569786792244</v>
      </c>
      <c r="R117" s="152">
        <f t="shared" si="27"/>
        <v>100</v>
      </c>
      <c r="S117" s="145">
        <f t="shared" si="28"/>
        <v>0.7649558887581267</v>
      </c>
      <c r="AL117">
        <v>0.77889958635601986</v>
      </c>
      <c r="AM117">
        <v>1</v>
      </c>
      <c r="AN117">
        <v>0</v>
      </c>
      <c r="AO117" s="145">
        <f t="shared" si="32"/>
        <v>85</v>
      </c>
      <c r="AP117" s="145">
        <f t="shared" si="33"/>
        <v>38</v>
      </c>
      <c r="AQ117" s="145">
        <f t="shared" si="29"/>
        <v>3.4090909090909061E-2</v>
      </c>
      <c r="AR117" s="145">
        <f t="shared" si="30"/>
        <v>0.38709677419354838</v>
      </c>
      <c r="AS117" s="145">
        <f t="shared" si="31"/>
        <v>0</v>
      </c>
    </row>
    <row r="118" spans="1:45" ht="15.75" x14ac:dyDescent="0.5">
      <c r="A118" s="29">
        <v>0</v>
      </c>
      <c r="B118" s="82">
        <v>53</v>
      </c>
      <c r="C118" s="82">
        <v>12</v>
      </c>
      <c r="D118" s="145">
        <v>0</v>
      </c>
      <c r="G118">
        <v>1</v>
      </c>
      <c r="H118">
        <v>39</v>
      </c>
      <c r="I118">
        <v>18</v>
      </c>
      <c r="J118" s="150">
        <v>1</v>
      </c>
      <c r="K118" s="151">
        <v>0</v>
      </c>
      <c r="L118" s="152">
        <f t="shared" si="21"/>
        <v>1</v>
      </c>
      <c r="M118" s="145">
        <f t="shared" si="22"/>
        <v>1</v>
      </c>
      <c r="N118" s="145">
        <f t="shared" si="23"/>
        <v>0.95755299566390673</v>
      </c>
      <c r="O118" s="150">
        <f t="shared" si="24"/>
        <v>0.95755299566390673</v>
      </c>
      <c r="P118" s="152">
        <f t="shared" si="25"/>
        <v>4.2447004336093275E-2</v>
      </c>
      <c r="Q118" s="150">
        <f t="shared" si="26"/>
        <v>-4.337421150711656E-2</v>
      </c>
      <c r="R118" s="152">
        <f t="shared" si="27"/>
        <v>100</v>
      </c>
      <c r="S118" s="145">
        <f t="shared" si="28"/>
        <v>4.4328621526230204E-2</v>
      </c>
      <c r="AL118">
        <v>0.78088866068447926</v>
      </c>
      <c r="AM118">
        <v>0</v>
      </c>
      <c r="AN118">
        <v>2</v>
      </c>
      <c r="AO118" s="145">
        <f t="shared" si="32"/>
        <v>85</v>
      </c>
      <c r="AP118" s="145">
        <f t="shared" si="33"/>
        <v>40</v>
      </c>
      <c r="AQ118" s="145">
        <f t="shared" si="29"/>
        <v>3.4090909090909061E-2</v>
      </c>
      <c r="AR118" s="145">
        <f t="shared" si="30"/>
        <v>0.35483870967741937</v>
      </c>
      <c r="AS118" s="145">
        <f t="shared" si="31"/>
        <v>0</v>
      </c>
    </row>
    <row r="119" spans="1:45" ht="15.75" x14ac:dyDescent="0.5">
      <c r="A119" s="29">
        <v>0</v>
      </c>
      <c r="B119" s="82">
        <v>41</v>
      </c>
      <c r="C119" s="82">
        <v>7</v>
      </c>
      <c r="D119" s="145">
        <v>1</v>
      </c>
      <c r="G119">
        <v>1</v>
      </c>
      <c r="H119">
        <v>39</v>
      </c>
      <c r="I119">
        <v>21</v>
      </c>
      <c r="J119" s="150">
        <v>1</v>
      </c>
      <c r="K119" s="151">
        <v>0</v>
      </c>
      <c r="L119" s="152">
        <f t="shared" si="21"/>
        <v>1</v>
      </c>
      <c r="M119" s="145">
        <f t="shared" si="22"/>
        <v>1</v>
      </c>
      <c r="N119" s="145">
        <f t="shared" si="23"/>
        <v>0.98585496176157761</v>
      </c>
      <c r="O119" s="150">
        <f t="shared" si="24"/>
        <v>0.98585496176157761</v>
      </c>
      <c r="P119" s="152">
        <f t="shared" si="25"/>
        <v>1.4145038238422392E-2</v>
      </c>
      <c r="Q119" s="150">
        <f t="shared" si="26"/>
        <v>-1.4246032804306251E-2</v>
      </c>
      <c r="R119" s="152">
        <f t="shared" si="27"/>
        <v>100</v>
      </c>
      <c r="S119" s="145">
        <f t="shared" si="28"/>
        <v>1.4347991121480275E-2</v>
      </c>
      <c r="AL119">
        <v>0.7966178675000869</v>
      </c>
      <c r="AM119">
        <v>0</v>
      </c>
      <c r="AN119">
        <v>1</v>
      </c>
      <c r="AO119" s="145">
        <f t="shared" si="32"/>
        <v>85</v>
      </c>
      <c r="AP119" s="145">
        <f t="shared" si="33"/>
        <v>41</v>
      </c>
      <c r="AQ119" s="145">
        <f t="shared" si="29"/>
        <v>3.4090909090909061E-2</v>
      </c>
      <c r="AR119" s="145">
        <f t="shared" si="30"/>
        <v>0.33870967741935487</v>
      </c>
      <c r="AS119" s="145">
        <f t="shared" si="31"/>
        <v>3.8489736070381202E-3</v>
      </c>
    </row>
    <row r="120" spans="1:45" ht="15.75" x14ac:dyDescent="0.5">
      <c r="A120" s="29">
        <v>0</v>
      </c>
      <c r="B120" s="82">
        <v>39</v>
      </c>
      <c r="C120" s="82">
        <v>13</v>
      </c>
      <c r="D120" s="145">
        <v>0</v>
      </c>
      <c r="G120">
        <v>1</v>
      </c>
      <c r="H120">
        <v>40</v>
      </c>
      <c r="I120">
        <v>7</v>
      </c>
      <c r="J120" s="150">
        <v>1</v>
      </c>
      <c r="K120" s="151">
        <v>0</v>
      </c>
      <c r="L120" s="152">
        <f t="shared" si="21"/>
        <v>1</v>
      </c>
      <c r="M120" s="145">
        <f t="shared" si="22"/>
        <v>1</v>
      </c>
      <c r="N120" s="145">
        <f t="shared" si="23"/>
        <v>0.24064456685266467</v>
      </c>
      <c r="O120" s="150">
        <f t="shared" si="24"/>
        <v>0.24064456685266467</v>
      </c>
      <c r="P120" s="152">
        <f t="shared" si="25"/>
        <v>0.75935543314733533</v>
      </c>
      <c r="Q120" s="150">
        <f t="shared" si="26"/>
        <v>-1.4244342604558247</v>
      </c>
      <c r="R120" s="152">
        <f t="shared" si="27"/>
        <v>0</v>
      </c>
      <c r="S120" s="145">
        <f t="shared" si="28"/>
        <v>3.1555062434143917</v>
      </c>
      <c r="AL120">
        <v>0.80219192921235849</v>
      </c>
      <c r="AM120">
        <v>1</v>
      </c>
      <c r="AN120">
        <v>0</v>
      </c>
      <c r="AO120" s="145">
        <f t="shared" si="32"/>
        <v>86</v>
      </c>
      <c r="AP120" s="145">
        <f t="shared" si="33"/>
        <v>41</v>
      </c>
      <c r="AQ120" s="145">
        <f t="shared" si="29"/>
        <v>2.2727272727272707E-2</v>
      </c>
      <c r="AR120" s="145">
        <f t="shared" si="30"/>
        <v>0.33870967741935487</v>
      </c>
      <c r="AS120" s="145">
        <f t="shared" si="31"/>
        <v>0</v>
      </c>
    </row>
    <row r="121" spans="1:45" ht="15.75" x14ac:dyDescent="0.5">
      <c r="A121" s="29">
        <v>0</v>
      </c>
      <c r="B121" s="82">
        <v>44</v>
      </c>
      <c r="C121" s="82">
        <v>10</v>
      </c>
      <c r="D121" s="145">
        <v>0</v>
      </c>
      <c r="G121">
        <v>1</v>
      </c>
      <c r="H121">
        <v>40</v>
      </c>
      <c r="I121">
        <v>8</v>
      </c>
      <c r="J121" s="150">
        <v>1</v>
      </c>
      <c r="K121" s="151">
        <v>0</v>
      </c>
      <c r="L121" s="152">
        <f t="shared" si="21"/>
        <v>1</v>
      </c>
      <c r="M121" s="145">
        <f t="shared" si="22"/>
        <v>1</v>
      </c>
      <c r="N121" s="145">
        <f t="shared" si="23"/>
        <v>0.31579980567867127</v>
      </c>
      <c r="O121" s="150">
        <f t="shared" si="24"/>
        <v>0.31579980567867127</v>
      </c>
      <c r="P121" s="152">
        <f t="shared" si="25"/>
        <v>0.68420019432132873</v>
      </c>
      <c r="Q121" s="150">
        <f t="shared" si="26"/>
        <v>-1.1526467924911479</v>
      </c>
      <c r="R121" s="152">
        <f t="shared" si="27"/>
        <v>0</v>
      </c>
      <c r="S121" s="145">
        <f t="shared" si="28"/>
        <v>2.1665630631119122</v>
      </c>
      <c r="AL121">
        <v>0.80678371345304312</v>
      </c>
      <c r="AM121">
        <v>0</v>
      </c>
      <c r="AN121">
        <v>1</v>
      </c>
      <c r="AO121" s="145">
        <f t="shared" si="32"/>
        <v>86</v>
      </c>
      <c r="AP121" s="145">
        <f t="shared" si="33"/>
        <v>42</v>
      </c>
      <c r="AQ121" s="145">
        <f t="shared" si="29"/>
        <v>2.2727272727272707E-2</v>
      </c>
      <c r="AR121" s="145">
        <f t="shared" si="30"/>
        <v>0.32258064516129037</v>
      </c>
      <c r="AS121" s="145">
        <f t="shared" si="31"/>
        <v>0</v>
      </c>
    </row>
    <row r="122" spans="1:45" ht="15.75" x14ac:dyDescent="0.5">
      <c r="A122" s="29">
        <v>0</v>
      </c>
      <c r="B122" s="82">
        <v>45</v>
      </c>
      <c r="C122" s="82">
        <v>6</v>
      </c>
      <c r="D122" s="145">
        <v>0</v>
      </c>
      <c r="G122">
        <v>1</v>
      </c>
      <c r="H122">
        <v>40</v>
      </c>
      <c r="I122">
        <v>13</v>
      </c>
      <c r="J122" s="150">
        <v>1</v>
      </c>
      <c r="K122" s="151">
        <v>0</v>
      </c>
      <c r="L122" s="152">
        <f t="shared" si="21"/>
        <v>1</v>
      </c>
      <c r="M122" s="145">
        <f t="shared" si="22"/>
        <v>1</v>
      </c>
      <c r="N122" s="145">
        <f t="shared" si="23"/>
        <v>0.75154928301976687</v>
      </c>
      <c r="O122" s="150">
        <f t="shared" si="24"/>
        <v>0.75154928301976687</v>
      </c>
      <c r="P122" s="152">
        <f t="shared" si="25"/>
        <v>0.24845071698023313</v>
      </c>
      <c r="Q122" s="150">
        <f t="shared" si="26"/>
        <v>-0.28561849240539694</v>
      </c>
      <c r="R122" s="152">
        <f t="shared" si="27"/>
        <v>100</v>
      </c>
      <c r="S122" s="145">
        <f t="shared" si="28"/>
        <v>0.33058473022812862</v>
      </c>
      <c r="AL122">
        <v>0.80791975984581688</v>
      </c>
      <c r="AM122">
        <v>0</v>
      </c>
      <c r="AN122">
        <v>1</v>
      </c>
      <c r="AO122" s="145">
        <f t="shared" si="32"/>
        <v>86</v>
      </c>
      <c r="AP122" s="145">
        <f t="shared" si="33"/>
        <v>43</v>
      </c>
      <c r="AQ122" s="145">
        <f t="shared" si="29"/>
        <v>2.2727272727272707E-2</v>
      </c>
      <c r="AR122" s="145">
        <f t="shared" si="30"/>
        <v>0.30645161290322576</v>
      </c>
      <c r="AS122" s="145">
        <f t="shared" si="31"/>
        <v>0</v>
      </c>
    </row>
    <row r="123" spans="1:45" ht="15.75" x14ac:dyDescent="0.5">
      <c r="A123" s="29">
        <v>1</v>
      </c>
      <c r="B123" s="82">
        <v>38</v>
      </c>
      <c r="C123" s="82">
        <v>15</v>
      </c>
      <c r="D123" s="145">
        <v>1</v>
      </c>
      <c r="G123">
        <v>1</v>
      </c>
      <c r="H123">
        <v>41</v>
      </c>
      <c r="I123">
        <v>10</v>
      </c>
      <c r="J123" s="150">
        <v>1</v>
      </c>
      <c r="K123" s="151">
        <v>0</v>
      </c>
      <c r="L123" s="152">
        <f t="shared" si="21"/>
        <v>1</v>
      </c>
      <c r="M123" s="145">
        <f t="shared" si="22"/>
        <v>1</v>
      </c>
      <c r="N123" s="145">
        <f t="shared" si="23"/>
        <v>0.46248900798874809</v>
      </c>
      <c r="O123" s="150">
        <f t="shared" si="24"/>
        <v>0.46248900798874809</v>
      </c>
      <c r="P123" s="152">
        <f t="shared" si="25"/>
        <v>0.53751099201125196</v>
      </c>
      <c r="Q123" s="150">
        <f t="shared" si="26"/>
        <v>-0.77113248882290009</v>
      </c>
      <c r="R123" s="152">
        <f t="shared" si="27"/>
        <v>0</v>
      </c>
      <c r="S123" s="145">
        <f t="shared" si="28"/>
        <v>1.1622135504338931</v>
      </c>
      <c r="AL123">
        <v>0.81675072526895054</v>
      </c>
      <c r="AM123">
        <v>0</v>
      </c>
      <c r="AN123">
        <v>2</v>
      </c>
      <c r="AO123" s="145">
        <f t="shared" si="32"/>
        <v>86</v>
      </c>
      <c r="AP123" s="145">
        <f t="shared" si="33"/>
        <v>45</v>
      </c>
      <c r="AQ123" s="145">
        <f t="shared" si="29"/>
        <v>2.2727272727272707E-2</v>
      </c>
      <c r="AR123" s="145">
        <f t="shared" si="30"/>
        <v>0.27419354838709675</v>
      </c>
      <c r="AS123" s="145">
        <f t="shared" si="31"/>
        <v>3.1158357771260965E-3</v>
      </c>
    </row>
    <row r="124" spans="1:45" ht="15.75" x14ac:dyDescent="0.5">
      <c r="A124" s="29">
        <v>1</v>
      </c>
      <c r="B124" s="82">
        <v>36</v>
      </c>
      <c r="C124" s="82">
        <v>8</v>
      </c>
      <c r="D124" s="145">
        <v>1</v>
      </c>
      <c r="G124">
        <v>1</v>
      </c>
      <c r="H124">
        <v>42</v>
      </c>
      <c r="I124">
        <v>3</v>
      </c>
      <c r="J124" s="150">
        <v>0</v>
      </c>
      <c r="K124" s="151">
        <v>1</v>
      </c>
      <c r="L124" s="152">
        <f t="shared" si="21"/>
        <v>1</v>
      </c>
      <c r="M124" s="145">
        <f t="shared" si="22"/>
        <v>0</v>
      </c>
      <c r="N124" s="145">
        <f t="shared" si="23"/>
        <v>5.1584443879169467E-2</v>
      </c>
      <c r="O124" s="150">
        <f t="shared" si="24"/>
        <v>5.1584443879169467E-2</v>
      </c>
      <c r="P124" s="152">
        <f t="shared" si="25"/>
        <v>0.94841555612083051</v>
      </c>
      <c r="Q124" s="150">
        <f t="shared" si="26"/>
        <v>-5.2962522436128784E-2</v>
      </c>
      <c r="R124" s="152">
        <f t="shared" si="27"/>
        <v>100</v>
      </c>
      <c r="S124" s="145">
        <f t="shared" si="28"/>
        <v>5.4390128405482928E-2</v>
      </c>
      <c r="AL124">
        <v>0.81847863859689007</v>
      </c>
      <c r="AM124">
        <v>1</v>
      </c>
      <c r="AN124">
        <v>0</v>
      </c>
      <c r="AO124" s="145">
        <f t="shared" si="32"/>
        <v>87</v>
      </c>
      <c r="AP124" s="145">
        <f t="shared" si="33"/>
        <v>45</v>
      </c>
      <c r="AQ124" s="145">
        <f t="shared" si="29"/>
        <v>1.1363636363636354E-2</v>
      </c>
      <c r="AR124" s="145">
        <f t="shared" si="30"/>
        <v>0.27419354838709675</v>
      </c>
      <c r="AS124" s="145">
        <f t="shared" si="31"/>
        <v>0</v>
      </c>
    </row>
    <row r="125" spans="1:45" ht="15.75" x14ac:dyDescent="0.5">
      <c r="A125" s="29">
        <v>1</v>
      </c>
      <c r="B125" s="82">
        <v>30</v>
      </c>
      <c r="C125" s="82">
        <v>12</v>
      </c>
      <c r="D125" s="145">
        <v>1</v>
      </c>
      <c r="G125">
        <v>1</v>
      </c>
      <c r="H125">
        <v>42</v>
      </c>
      <c r="I125">
        <v>8</v>
      </c>
      <c r="J125" s="150">
        <v>0</v>
      </c>
      <c r="K125" s="151">
        <v>1</v>
      </c>
      <c r="L125" s="152">
        <f t="shared" si="21"/>
        <v>1</v>
      </c>
      <c r="M125" s="145">
        <f t="shared" si="22"/>
        <v>0</v>
      </c>
      <c r="N125" s="145">
        <f t="shared" si="23"/>
        <v>0.26278599064552405</v>
      </c>
      <c r="O125" s="150">
        <f t="shared" si="24"/>
        <v>0.26278599064552405</v>
      </c>
      <c r="P125" s="152">
        <f t="shared" si="25"/>
        <v>0.7372140093544759</v>
      </c>
      <c r="Q125" s="150">
        <f t="shared" si="26"/>
        <v>-0.30487704990192671</v>
      </c>
      <c r="R125" s="152">
        <f t="shared" si="27"/>
        <v>100</v>
      </c>
      <c r="S125" s="145">
        <f t="shared" si="28"/>
        <v>0.35645821608250017</v>
      </c>
      <c r="AL125">
        <v>0.83208963051804063</v>
      </c>
      <c r="AM125">
        <v>0</v>
      </c>
      <c r="AN125">
        <v>1</v>
      </c>
      <c r="AO125" s="145">
        <f t="shared" si="32"/>
        <v>87</v>
      </c>
      <c r="AP125" s="145">
        <f t="shared" si="33"/>
        <v>46</v>
      </c>
      <c r="AQ125" s="145">
        <f t="shared" si="29"/>
        <v>1.1363636363636354E-2</v>
      </c>
      <c r="AR125" s="145">
        <f t="shared" si="30"/>
        <v>0.25806451612903225</v>
      </c>
      <c r="AS125" s="145">
        <f t="shared" si="31"/>
        <v>0</v>
      </c>
    </row>
    <row r="126" spans="1:45" ht="15.75" x14ac:dyDescent="0.5">
      <c r="A126" s="29">
        <v>1</v>
      </c>
      <c r="B126" s="82">
        <v>34</v>
      </c>
      <c r="C126" s="82">
        <v>11</v>
      </c>
      <c r="D126" s="145">
        <v>1</v>
      </c>
      <c r="G126">
        <v>1</v>
      </c>
      <c r="H126">
        <v>42</v>
      </c>
      <c r="I126">
        <v>9</v>
      </c>
      <c r="J126" s="150">
        <v>1</v>
      </c>
      <c r="K126" s="151">
        <v>0</v>
      </c>
      <c r="L126" s="152">
        <f t="shared" si="21"/>
        <v>1</v>
      </c>
      <c r="M126" s="145">
        <f t="shared" si="22"/>
        <v>1</v>
      </c>
      <c r="N126" s="145">
        <f t="shared" si="23"/>
        <v>0.34174413795966629</v>
      </c>
      <c r="O126" s="150">
        <f t="shared" si="24"/>
        <v>0.34174413795966629</v>
      </c>
      <c r="P126" s="152">
        <f t="shared" si="25"/>
        <v>0.65825586204033371</v>
      </c>
      <c r="Q126" s="150">
        <f t="shared" si="26"/>
        <v>-1.0736929565327529</v>
      </c>
      <c r="R126" s="152">
        <f t="shared" si="27"/>
        <v>0</v>
      </c>
      <c r="S126" s="145">
        <f t="shared" si="28"/>
        <v>1.9261657741091174</v>
      </c>
      <c r="AL126">
        <v>0.84788659039539793</v>
      </c>
      <c r="AM126">
        <v>0</v>
      </c>
      <c r="AN126">
        <v>1</v>
      </c>
      <c r="AO126" s="145">
        <f t="shared" si="32"/>
        <v>87</v>
      </c>
      <c r="AP126" s="145">
        <f t="shared" si="33"/>
        <v>47</v>
      </c>
      <c r="AQ126" s="145">
        <f t="shared" si="29"/>
        <v>1.1363636363636354E-2</v>
      </c>
      <c r="AR126" s="145">
        <f t="shared" si="30"/>
        <v>0.24193548387096775</v>
      </c>
      <c r="AS126" s="145">
        <f t="shared" si="31"/>
        <v>0</v>
      </c>
    </row>
    <row r="127" spans="1:45" ht="15.75" x14ac:dyDescent="0.5">
      <c r="A127" s="29">
        <v>1</v>
      </c>
      <c r="B127" s="82">
        <v>47</v>
      </c>
      <c r="C127" s="82">
        <v>13</v>
      </c>
      <c r="D127" s="145">
        <v>1</v>
      </c>
      <c r="G127">
        <v>1</v>
      </c>
      <c r="H127">
        <v>42</v>
      </c>
      <c r="I127">
        <v>15</v>
      </c>
      <c r="J127" s="150">
        <v>1</v>
      </c>
      <c r="K127" s="151">
        <v>0</v>
      </c>
      <c r="L127" s="152">
        <f t="shared" si="21"/>
        <v>1</v>
      </c>
      <c r="M127" s="145">
        <f t="shared" si="22"/>
        <v>1</v>
      </c>
      <c r="N127" s="145">
        <f t="shared" si="23"/>
        <v>0.83208963051804063</v>
      </c>
      <c r="O127" s="150">
        <f t="shared" si="24"/>
        <v>0.83208963051804063</v>
      </c>
      <c r="P127" s="152">
        <f t="shared" si="25"/>
        <v>0.16791036948195937</v>
      </c>
      <c r="Q127" s="150">
        <f t="shared" si="26"/>
        <v>-0.18381511497524958</v>
      </c>
      <c r="R127" s="152">
        <f t="shared" si="27"/>
        <v>100</v>
      </c>
      <c r="S127" s="145">
        <f t="shared" si="28"/>
        <v>0.20179360891376819</v>
      </c>
      <c r="AL127">
        <v>0.86917321439923889</v>
      </c>
      <c r="AM127">
        <v>0</v>
      </c>
      <c r="AN127">
        <v>1</v>
      </c>
      <c r="AO127" s="145">
        <f t="shared" si="32"/>
        <v>87</v>
      </c>
      <c r="AP127" s="145">
        <f t="shared" si="33"/>
        <v>48</v>
      </c>
      <c r="AQ127" s="145">
        <f t="shared" si="29"/>
        <v>1.1363636363636354E-2</v>
      </c>
      <c r="AR127" s="145">
        <f t="shared" si="30"/>
        <v>0.22580645161290325</v>
      </c>
      <c r="AS127" s="145">
        <f t="shared" si="31"/>
        <v>0</v>
      </c>
    </row>
    <row r="128" spans="1:45" ht="15.75" x14ac:dyDescent="0.5">
      <c r="A128" s="29">
        <v>1</v>
      </c>
      <c r="B128" s="82">
        <v>33</v>
      </c>
      <c r="C128" s="82">
        <v>8</v>
      </c>
      <c r="D128" s="145">
        <v>1</v>
      </c>
      <c r="G128">
        <v>1</v>
      </c>
      <c r="H128">
        <v>43</v>
      </c>
      <c r="I128">
        <v>6</v>
      </c>
      <c r="J128" s="150">
        <v>0</v>
      </c>
      <c r="K128" s="151">
        <v>1</v>
      </c>
      <c r="L128" s="152">
        <f t="shared" si="21"/>
        <v>1</v>
      </c>
      <c r="M128" s="145">
        <f t="shared" si="22"/>
        <v>0</v>
      </c>
      <c r="N128" s="145">
        <f t="shared" si="23"/>
        <v>0.12867220964591847</v>
      </c>
      <c r="O128" s="150">
        <f t="shared" si="24"/>
        <v>0.12867220964591847</v>
      </c>
      <c r="P128" s="152">
        <f t="shared" si="25"/>
        <v>0.87132779035408148</v>
      </c>
      <c r="Q128" s="150">
        <f t="shared" si="26"/>
        <v>-0.13773703497742157</v>
      </c>
      <c r="R128" s="152">
        <f t="shared" si="27"/>
        <v>100</v>
      </c>
      <c r="S128" s="145">
        <f t="shared" si="28"/>
        <v>0.14767371254580317</v>
      </c>
      <c r="AL128">
        <v>0.88317706776770755</v>
      </c>
      <c r="AM128">
        <v>0</v>
      </c>
      <c r="AN128">
        <v>2</v>
      </c>
      <c r="AO128" s="145">
        <f t="shared" si="32"/>
        <v>87</v>
      </c>
      <c r="AP128" s="145">
        <f t="shared" si="33"/>
        <v>50</v>
      </c>
      <c r="AQ128" s="145">
        <f t="shared" si="29"/>
        <v>1.1363636363636354E-2</v>
      </c>
      <c r="AR128" s="145">
        <f t="shared" si="30"/>
        <v>0.19354838709677424</v>
      </c>
      <c r="AS128" s="145">
        <f t="shared" si="31"/>
        <v>0</v>
      </c>
    </row>
    <row r="129" spans="1:45" ht="15.75" x14ac:dyDescent="0.5">
      <c r="A129" s="29">
        <v>0</v>
      </c>
      <c r="B129" s="82">
        <v>37</v>
      </c>
      <c r="C129" s="82">
        <v>10</v>
      </c>
      <c r="D129" s="145">
        <v>0</v>
      </c>
      <c r="G129">
        <v>1</v>
      </c>
      <c r="H129">
        <v>43</v>
      </c>
      <c r="I129">
        <v>11</v>
      </c>
      <c r="J129" s="150">
        <v>0</v>
      </c>
      <c r="K129" s="151">
        <v>1</v>
      </c>
      <c r="L129" s="152">
        <f t="shared" si="21"/>
        <v>1</v>
      </c>
      <c r="M129" s="145">
        <f t="shared" si="22"/>
        <v>0</v>
      </c>
      <c r="N129" s="145">
        <f t="shared" si="23"/>
        <v>0.49182179662713482</v>
      </c>
      <c r="O129" s="150">
        <f t="shared" si="24"/>
        <v>0.49182179662713482</v>
      </c>
      <c r="P129" s="152">
        <f t="shared" si="25"/>
        <v>0.50817820337286523</v>
      </c>
      <c r="Q129" s="150">
        <f t="shared" si="26"/>
        <v>-0.6769230988764261</v>
      </c>
      <c r="R129" s="152">
        <f t="shared" si="27"/>
        <v>100</v>
      </c>
      <c r="S129" s="145">
        <f t="shared" si="28"/>
        <v>0.96781363970912138</v>
      </c>
      <c r="AL129">
        <v>0.89257352256147571</v>
      </c>
      <c r="AM129">
        <v>0</v>
      </c>
      <c r="AN129">
        <v>1</v>
      </c>
      <c r="AO129" s="145">
        <f t="shared" si="32"/>
        <v>87</v>
      </c>
      <c r="AP129" s="145">
        <f t="shared" si="33"/>
        <v>51</v>
      </c>
      <c r="AQ129" s="145">
        <f t="shared" si="29"/>
        <v>1.1363636363636354E-2</v>
      </c>
      <c r="AR129" s="145">
        <f t="shared" si="30"/>
        <v>0.17741935483870963</v>
      </c>
      <c r="AS129" s="145">
        <f t="shared" si="31"/>
        <v>0</v>
      </c>
    </row>
    <row r="130" spans="1:45" ht="15.75" x14ac:dyDescent="0.5">
      <c r="A130" s="29">
        <v>0</v>
      </c>
      <c r="B130" s="82">
        <v>28</v>
      </c>
      <c r="C130" s="82">
        <v>10</v>
      </c>
      <c r="D130" s="145">
        <v>0</v>
      </c>
      <c r="G130">
        <v>1</v>
      </c>
      <c r="H130">
        <v>44</v>
      </c>
      <c r="I130">
        <v>16</v>
      </c>
      <c r="J130" s="150">
        <v>1</v>
      </c>
      <c r="K130" s="151">
        <v>0</v>
      </c>
      <c r="L130" s="152">
        <f t="shared" si="21"/>
        <v>1</v>
      </c>
      <c r="M130" s="145">
        <f t="shared" si="22"/>
        <v>1</v>
      </c>
      <c r="N130" s="145">
        <f t="shared" si="23"/>
        <v>0.84788659039539793</v>
      </c>
      <c r="O130" s="150">
        <f t="shared" si="24"/>
        <v>0.84788659039539793</v>
      </c>
      <c r="P130" s="152">
        <f t="shared" si="25"/>
        <v>0.15211340960460207</v>
      </c>
      <c r="Q130" s="150">
        <f t="shared" si="26"/>
        <v>-0.16500838987519914</v>
      </c>
      <c r="R130" s="152">
        <f t="shared" si="27"/>
        <v>100</v>
      </c>
      <c r="S130" s="145">
        <f t="shared" si="28"/>
        <v>0.17940301371397616</v>
      </c>
      <c r="AL130">
        <v>0.89749277083495815</v>
      </c>
      <c r="AM130">
        <v>0</v>
      </c>
      <c r="AN130">
        <v>1</v>
      </c>
      <c r="AO130" s="145">
        <f t="shared" si="32"/>
        <v>87</v>
      </c>
      <c r="AP130" s="145">
        <f t="shared" si="33"/>
        <v>52</v>
      </c>
      <c r="AQ130" s="145">
        <f t="shared" si="29"/>
        <v>1.1363636363636354E-2</v>
      </c>
      <c r="AR130" s="145">
        <f t="shared" si="30"/>
        <v>0.16129032258064513</v>
      </c>
      <c r="AS130" s="145">
        <f t="shared" si="31"/>
        <v>0</v>
      </c>
    </row>
    <row r="131" spans="1:45" ht="15.75" x14ac:dyDescent="0.5">
      <c r="A131" s="29">
        <v>0</v>
      </c>
      <c r="B131" s="82">
        <v>42</v>
      </c>
      <c r="C131" s="82">
        <v>5</v>
      </c>
      <c r="D131" s="145">
        <v>0</v>
      </c>
      <c r="G131">
        <v>1</v>
      </c>
      <c r="H131">
        <v>45</v>
      </c>
      <c r="I131">
        <v>6</v>
      </c>
      <c r="J131" s="150">
        <v>0</v>
      </c>
      <c r="K131" s="151">
        <v>1</v>
      </c>
      <c r="L131" s="152">
        <f t="shared" si="21"/>
        <v>1</v>
      </c>
      <c r="M131" s="145">
        <f t="shared" si="22"/>
        <v>0</v>
      </c>
      <c r="N131" s="145">
        <f t="shared" si="23"/>
        <v>0.10237165310880361</v>
      </c>
      <c r="O131" s="150">
        <f t="shared" si="24"/>
        <v>0.10237165310880361</v>
      </c>
      <c r="P131" s="152">
        <f t="shared" si="25"/>
        <v>0.89762834689119642</v>
      </c>
      <c r="Q131" s="150">
        <f t="shared" si="26"/>
        <v>-0.10799916395123009</v>
      </c>
      <c r="R131" s="152">
        <f t="shared" si="27"/>
        <v>100</v>
      </c>
      <c r="S131" s="145">
        <f t="shared" si="28"/>
        <v>0.11404681398860983</v>
      </c>
      <c r="AL131">
        <v>0.90434823008020915</v>
      </c>
      <c r="AM131">
        <v>0</v>
      </c>
      <c r="AN131">
        <v>1</v>
      </c>
      <c r="AO131" s="145">
        <f t="shared" si="32"/>
        <v>87</v>
      </c>
      <c r="AP131" s="145">
        <f t="shared" si="33"/>
        <v>53</v>
      </c>
      <c r="AQ131" s="145">
        <f t="shared" si="29"/>
        <v>1.1363636363636354E-2</v>
      </c>
      <c r="AR131" s="145">
        <f t="shared" si="30"/>
        <v>0.14516129032258063</v>
      </c>
      <c r="AS131" s="145">
        <f t="shared" si="31"/>
        <v>0</v>
      </c>
    </row>
    <row r="132" spans="1:45" ht="15.75" x14ac:dyDescent="0.5">
      <c r="A132" s="29">
        <v>0</v>
      </c>
      <c r="B132" s="82">
        <v>49</v>
      </c>
      <c r="C132" s="82">
        <v>12</v>
      </c>
      <c r="D132" s="145">
        <v>1</v>
      </c>
      <c r="G132">
        <v>1</v>
      </c>
      <c r="H132">
        <v>45</v>
      </c>
      <c r="I132">
        <v>10</v>
      </c>
      <c r="J132" s="150">
        <v>1</v>
      </c>
      <c r="K132" s="151">
        <v>0</v>
      </c>
      <c r="L132" s="152">
        <f t="shared" si="21"/>
        <v>1</v>
      </c>
      <c r="M132" s="145">
        <f t="shared" si="22"/>
        <v>1</v>
      </c>
      <c r="N132" s="145">
        <f t="shared" si="23"/>
        <v>0.339142293242714</v>
      </c>
      <c r="O132" s="150">
        <f t="shared" si="24"/>
        <v>0.339142293242714</v>
      </c>
      <c r="P132" s="152">
        <f t="shared" si="25"/>
        <v>0.66085770675728606</v>
      </c>
      <c r="Q132" s="150">
        <f t="shared" si="26"/>
        <v>-1.0813355155907871</v>
      </c>
      <c r="R132" s="152">
        <f t="shared" si="27"/>
        <v>0</v>
      </c>
      <c r="S132" s="145">
        <f t="shared" si="28"/>
        <v>1.9486148437532973</v>
      </c>
      <c r="AL132">
        <v>0.90633420992378089</v>
      </c>
      <c r="AM132">
        <v>0</v>
      </c>
      <c r="AN132">
        <v>1</v>
      </c>
      <c r="AO132" s="145">
        <f t="shared" si="32"/>
        <v>87</v>
      </c>
      <c r="AP132" s="145">
        <f t="shared" si="33"/>
        <v>54</v>
      </c>
      <c r="AQ132" s="145">
        <f t="shared" si="29"/>
        <v>1.1363636363636354E-2</v>
      </c>
      <c r="AR132" s="145">
        <f t="shared" si="30"/>
        <v>0.12903225806451613</v>
      </c>
      <c r="AS132" s="145">
        <f t="shared" si="31"/>
        <v>0</v>
      </c>
    </row>
    <row r="133" spans="1:45" ht="15.75" x14ac:dyDescent="0.5">
      <c r="A133" s="29">
        <v>1</v>
      </c>
      <c r="B133" s="82">
        <v>42</v>
      </c>
      <c r="C133" s="82">
        <v>8</v>
      </c>
      <c r="D133" s="145">
        <v>0</v>
      </c>
      <c r="G133">
        <v>1</v>
      </c>
      <c r="H133">
        <v>46</v>
      </c>
      <c r="I133">
        <v>9</v>
      </c>
      <c r="J133" s="150">
        <v>0</v>
      </c>
      <c r="K133" s="151">
        <v>1</v>
      </c>
      <c r="L133" s="152">
        <f t="shared" ref="L133:L140" si="34">J133+K133</f>
        <v>1</v>
      </c>
      <c r="M133" s="145">
        <f t="shared" ref="M133:M140" si="35">IF(L133=0,"",J133/L133)</f>
        <v>0</v>
      </c>
      <c r="N133" s="145">
        <f t="shared" ref="N133:N140" si="36">1/(1+EXP(-$U$5-MMULT(G133:I133,$U$6:$U$8)))</f>
        <v>0.23643521329018694</v>
      </c>
      <c r="O133" s="150">
        <f t="shared" ref="O133:O140" si="37">L133*N133</f>
        <v>0.23643521329018694</v>
      </c>
      <c r="P133" s="152">
        <f t="shared" ref="P133:P140" si="38">L133-O133</f>
        <v>0.76356478670981309</v>
      </c>
      <c r="Q133" s="150">
        <f t="shared" ref="Q133:Q140" si="39">IFERROR(L133*(M133*LN(N133)+(1-M133)*LN(1-N133)),0)</f>
        <v>-0.26975730303172241</v>
      </c>
      <c r="R133" s="152">
        <f t="shared" ref="R133:R140" si="40">100*IF(N133&gt;=$AH$10,J133/L133,K133/L133)</f>
        <v>100</v>
      </c>
      <c r="S133" s="145">
        <f t="shared" ref="S133:S140" si="41">IFERROR((J133-O133)^2/O133+(K133-P133)^2/P133,0)</f>
        <v>0.30964656490902626</v>
      </c>
      <c r="AL133">
        <v>0.90973940748658411</v>
      </c>
      <c r="AM133">
        <v>0</v>
      </c>
      <c r="AN133">
        <v>1</v>
      </c>
      <c r="AO133" s="145">
        <f t="shared" si="32"/>
        <v>87</v>
      </c>
      <c r="AP133" s="145">
        <f t="shared" si="33"/>
        <v>55</v>
      </c>
      <c r="AQ133" s="145">
        <f t="shared" ref="AQ133:AQ141" si="42">1-AO133/AO$141</f>
        <v>1.1363636363636354E-2</v>
      </c>
      <c r="AR133" s="145">
        <f t="shared" ref="AR133:AR141" si="43">1-AP133/AP$141</f>
        <v>0.11290322580645162</v>
      </c>
      <c r="AS133" s="145">
        <f t="shared" ref="AS133:AS141" si="44">(AQ133-AQ134)*AR133</f>
        <v>1.2829912023460401E-3</v>
      </c>
    </row>
    <row r="134" spans="1:45" ht="15.75" x14ac:dyDescent="0.5">
      <c r="A134" s="29">
        <v>0</v>
      </c>
      <c r="B134" s="82">
        <v>40</v>
      </c>
      <c r="C134" s="82">
        <v>1</v>
      </c>
      <c r="D134" s="145">
        <v>0</v>
      </c>
      <c r="G134">
        <v>1</v>
      </c>
      <c r="H134">
        <v>47</v>
      </c>
      <c r="I134">
        <v>13</v>
      </c>
      <c r="J134" s="150">
        <v>1</v>
      </c>
      <c r="K134" s="151">
        <v>0</v>
      </c>
      <c r="L134" s="152">
        <f t="shared" si="34"/>
        <v>1</v>
      </c>
      <c r="M134" s="145">
        <f t="shared" si="35"/>
        <v>1</v>
      </c>
      <c r="N134" s="145">
        <f t="shared" si="36"/>
        <v>0.55045410850911358</v>
      </c>
      <c r="O134" s="150">
        <f t="shared" si="37"/>
        <v>0.55045410850911358</v>
      </c>
      <c r="P134" s="152">
        <f t="shared" si="38"/>
        <v>0.44954589149088642</v>
      </c>
      <c r="Q134" s="150">
        <f t="shared" si="39"/>
        <v>-0.59701168958384487</v>
      </c>
      <c r="R134" s="152">
        <f t="shared" si="40"/>
        <v>100</v>
      </c>
      <c r="S134" s="145">
        <f t="shared" si="41"/>
        <v>0.81668187146148541</v>
      </c>
      <c r="AL134">
        <v>0.91674133840169325</v>
      </c>
      <c r="AM134">
        <v>1</v>
      </c>
      <c r="AN134">
        <v>0</v>
      </c>
      <c r="AO134" s="145">
        <f t="shared" ref="AO134:AO141" si="45">AO133+AM134</f>
        <v>88</v>
      </c>
      <c r="AP134" s="145">
        <f t="shared" ref="AP134:AP141" si="46">AP133+AN134</f>
        <v>55</v>
      </c>
      <c r="AQ134" s="145">
        <f t="shared" si="42"/>
        <v>0</v>
      </c>
      <c r="AR134" s="145">
        <f t="shared" si="43"/>
        <v>0.11290322580645162</v>
      </c>
      <c r="AS134" s="145">
        <f t="shared" si="44"/>
        <v>0</v>
      </c>
    </row>
    <row r="135" spans="1:45" ht="15.75" x14ac:dyDescent="0.5">
      <c r="A135" s="29">
        <v>1</v>
      </c>
      <c r="B135" s="82">
        <v>32</v>
      </c>
      <c r="C135" s="82">
        <v>9</v>
      </c>
      <c r="D135" s="145">
        <v>0</v>
      </c>
      <c r="G135">
        <v>1</v>
      </c>
      <c r="H135">
        <v>47</v>
      </c>
      <c r="I135">
        <v>14</v>
      </c>
      <c r="J135" s="150">
        <v>1</v>
      </c>
      <c r="K135" s="151">
        <v>0</v>
      </c>
      <c r="L135" s="152">
        <f t="shared" si="34"/>
        <v>1</v>
      </c>
      <c r="M135" s="145">
        <f t="shared" si="35"/>
        <v>1</v>
      </c>
      <c r="N135" s="145">
        <f t="shared" si="36"/>
        <v>0.64072506468062851</v>
      </c>
      <c r="O135" s="150">
        <f t="shared" si="37"/>
        <v>0.64072506468062851</v>
      </c>
      <c r="P135" s="152">
        <f t="shared" si="38"/>
        <v>0.35927493531937149</v>
      </c>
      <c r="Q135" s="150">
        <f t="shared" si="39"/>
        <v>-0.44515483032722447</v>
      </c>
      <c r="R135" s="152">
        <f t="shared" si="40"/>
        <v>100</v>
      </c>
      <c r="S135" s="145">
        <f t="shared" si="41"/>
        <v>0.56073182574565461</v>
      </c>
      <c r="AL135">
        <v>0.92608644050093325</v>
      </c>
      <c r="AM135">
        <v>0</v>
      </c>
      <c r="AN135">
        <v>1</v>
      </c>
      <c r="AO135" s="145">
        <f t="shared" si="45"/>
        <v>88</v>
      </c>
      <c r="AP135" s="145">
        <f t="shared" si="46"/>
        <v>56</v>
      </c>
      <c r="AQ135" s="145">
        <f t="shared" si="42"/>
        <v>0</v>
      </c>
      <c r="AR135" s="145">
        <f t="shared" si="43"/>
        <v>9.6774193548387122E-2</v>
      </c>
      <c r="AS135" s="145">
        <f t="shared" si="44"/>
        <v>0</v>
      </c>
    </row>
    <row r="136" spans="1:45" ht="15.75" x14ac:dyDescent="0.5">
      <c r="A136" s="29">
        <v>0</v>
      </c>
      <c r="B136" s="82">
        <v>34</v>
      </c>
      <c r="C136" s="82">
        <v>9</v>
      </c>
      <c r="D136" s="145">
        <v>0</v>
      </c>
      <c r="G136">
        <v>1</v>
      </c>
      <c r="H136">
        <v>49</v>
      </c>
      <c r="I136">
        <v>7</v>
      </c>
      <c r="J136" s="150">
        <v>0</v>
      </c>
      <c r="K136" s="151">
        <v>1</v>
      </c>
      <c r="L136" s="152">
        <f t="shared" si="34"/>
        <v>1</v>
      </c>
      <c r="M136" s="145">
        <f t="shared" si="35"/>
        <v>0</v>
      </c>
      <c r="N136" s="145">
        <f t="shared" si="36"/>
        <v>9.0139587074029831E-2</v>
      </c>
      <c r="O136" s="150">
        <f t="shared" si="37"/>
        <v>9.0139587074029831E-2</v>
      </c>
      <c r="P136" s="152">
        <f t="shared" si="38"/>
        <v>0.9098604129259702</v>
      </c>
      <c r="Q136" s="150">
        <f t="shared" si="39"/>
        <v>-9.4464083626100787E-2</v>
      </c>
      <c r="R136" s="152">
        <f t="shared" si="40"/>
        <v>100</v>
      </c>
      <c r="S136" s="145">
        <f t="shared" si="41"/>
        <v>9.9069687826240149E-2</v>
      </c>
      <c r="AL136">
        <v>0.94099483047006438</v>
      </c>
      <c r="AM136">
        <v>0</v>
      </c>
      <c r="AN136">
        <v>1</v>
      </c>
      <c r="AO136" s="145">
        <f t="shared" si="45"/>
        <v>88</v>
      </c>
      <c r="AP136" s="145">
        <f t="shared" si="46"/>
        <v>57</v>
      </c>
      <c r="AQ136" s="145">
        <f t="shared" si="42"/>
        <v>0</v>
      </c>
      <c r="AR136" s="145">
        <f t="shared" si="43"/>
        <v>8.064516129032262E-2</v>
      </c>
      <c r="AS136" s="145">
        <f t="shared" si="44"/>
        <v>0</v>
      </c>
    </row>
    <row r="137" spans="1:45" ht="15.75" x14ac:dyDescent="0.5">
      <c r="A137" s="29">
        <v>1</v>
      </c>
      <c r="B137" s="82">
        <v>40</v>
      </c>
      <c r="C137" s="82">
        <v>7</v>
      </c>
      <c r="D137" s="145">
        <v>1</v>
      </c>
      <c r="G137">
        <v>1</v>
      </c>
      <c r="H137">
        <v>52</v>
      </c>
      <c r="I137">
        <v>15</v>
      </c>
      <c r="J137" s="150">
        <v>0</v>
      </c>
      <c r="K137" s="151">
        <v>2</v>
      </c>
      <c r="L137" s="152">
        <f t="shared" si="34"/>
        <v>2</v>
      </c>
      <c r="M137" s="145">
        <f t="shared" si="35"/>
        <v>0</v>
      </c>
      <c r="N137" s="145">
        <f t="shared" si="36"/>
        <v>0.57652614971541982</v>
      </c>
      <c r="O137" s="150">
        <f t="shared" si="37"/>
        <v>1.1530522994308396</v>
      </c>
      <c r="P137" s="152">
        <f t="shared" si="38"/>
        <v>0.84694770056916036</v>
      </c>
      <c r="Q137" s="150">
        <f t="shared" si="39"/>
        <v>-1.7185270269360513</v>
      </c>
      <c r="R137" s="152">
        <f t="shared" si="40"/>
        <v>0</v>
      </c>
      <c r="S137" s="145">
        <f t="shared" si="41"/>
        <v>2.72284179685705</v>
      </c>
      <c r="AL137">
        <v>0.94689430728440016</v>
      </c>
      <c r="AM137">
        <v>0</v>
      </c>
      <c r="AN137">
        <v>1</v>
      </c>
      <c r="AO137" s="145">
        <f t="shared" si="45"/>
        <v>88</v>
      </c>
      <c r="AP137" s="145">
        <f t="shared" si="46"/>
        <v>58</v>
      </c>
      <c r="AQ137" s="145">
        <f t="shared" si="42"/>
        <v>0</v>
      </c>
      <c r="AR137" s="145">
        <f t="shared" si="43"/>
        <v>6.4516129032258118E-2</v>
      </c>
      <c r="AS137" s="145">
        <f t="shared" si="44"/>
        <v>0</v>
      </c>
    </row>
    <row r="138" spans="1:45" ht="15.75" x14ac:dyDescent="0.5">
      <c r="A138" s="29">
        <v>0</v>
      </c>
      <c r="B138" s="82">
        <v>49</v>
      </c>
      <c r="C138" s="82">
        <v>19</v>
      </c>
      <c r="D138" s="145">
        <v>1</v>
      </c>
      <c r="G138">
        <v>1</v>
      </c>
      <c r="H138">
        <v>52</v>
      </c>
      <c r="I138">
        <v>18</v>
      </c>
      <c r="J138" s="150">
        <v>1</v>
      </c>
      <c r="K138" s="151">
        <v>0</v>
      </c>
      <c r="L138" s="152">
        <f t="shared" si="34"/>
        <v>1</v>
      </c>
      <c r="M138" s="145">
        <f t="shared" si="35"/>
        <v>1</v>
      </c>
      <c r="N138" s="145">
        <f t="shared" si="36"/>
        <v>0.80791975984581688</v>
      </c>
      <c r="O138" s="150">
        <f t="shared" si="37"/>
        <v>0.80791975984581688</v>
      </c>
      <c r="P138" s="152">
        <f t="shared" si="38"/>
        <v>0.19208024015418312</v>
      </c>
      <c r="Q138" s="150">
        <f t="shared" si="39"/>
        <v>-0.21329253251383412</v>
      </c>
      <c r="R138" s="152">
        <f t="shared" si="40"/>
        <v>100</v>
      </c>
      <c r="S138" s="145">
        <f t="shared" si="41"/>
        <v>0.23774667943613564</v>
      </c>
      <c r="AL138">
        <v>0.94747397713086789</v>
      </c>
      <c r="AM138">
        <v>0</v>
      </c>
      <c r="AN138">
        <v>1</v>
      </c>
      <c r="AO138" s="145">
        <f t="shared" si="45"/>
        <v>88</v>
      </c>
      <c r="AP138" s="145">
        <f t="shared" si="46"/>
        <v>59</v>
      </c>
      <c r="AQ138" s="145">
        <f t="shared" si="42"/>
        <v>0</v>
      </c>
      <c r="AR138" s="145">
        <f t="shared" si="43"/>
        <v>4.8387096774193505E-2</v>
      </c>
      <c r="AS138" s="145">
        <f t="shared" si="44"/>
        <v>0</v>
      </c>
    </row>
    <row r="139" spans="1:45" ht="15.75" x14ac:dyDescent="0.5">
      <c r="A139" s="29">
        <v>0</v>
      </c>
      <c r="B139" s="82">
        <v>33</v>
      </c>
      <c r="C139" s="82">
        <v>12</v>
      </c>
      <c r="D139" s="145">
        <v>0</v>
      </c>
      <c r="G139">
        <v>1</v>
      </c>
      <c r="H139">
        <v>53</v>
      </c>
      <c r="I139">
        <v>9</v>
      </c>
      <c r="J139" s="150">
        <v>0</v>
      </c>
      <c r="K139" s="151">
        <v>1</v>
      </c>
      <c r="L139" s="152">
        <f t="shared" si="34"/>
        <v>1</v>
      </c>
      <c r="M139" s="145">
        <f t="shared" si="35"/>
        <v>0</v>
      </c>
      <c r="N139" s="145">
        <f t="shared" si="36"/>
        <v>0.11138114194591535</v>
      </c>
      <c r="O139" s="150">
        <f t="shared" si="37"/>
        <v>0.11138114194591535</v>
      </c>
      <c r="P139" s="152">
        <f t="shared" si="38"/>
        <v>0.88861885805408469</v>
      </c>
      <c r="Q139" s="150">
        <f t="shared" si="39"/>
        <v>-0.11808686649745392</v>
      </c>
      <c r="R139" s="152">
        <f t="shared" si="40"/>
        <v>100</v>
      </c>
      <c r="S139" s="145">
        <f t="shared" si="41"/>
        <v>0.12534186162762739</v>
      </c>
      <c r="AL139">
        <v>0.95755299566390673</v>
      </c>
      <c r="AM139">
        <v>0</v>
      </c>
      <c r="AN139">
        <v>1</v>
      </c>
      <c r="AO139" s="145">
        <f t="shared" si="45"/>
        <v>88</v>
      </c>
      <c r="AP139" s="145">
        <f t="shared" si="46"/>
        <v>60</v>
      </c>
      <c r="AQ139" s="145">
        <f t="shared" si="42"/>
        <v>0</v>
      </c>
      <c r="AR139" s="145">
        <f t="shared" si="43"/>
        <v>3.2258064516129004E-2</v>
      </c>
      <c r="AS139" s="145">
        <f t="shared" si="44"/>
        <v>0</v>
      </c>
    </row>
    <row r="140" spans="1:45" ht="15.75" x14ac:dyDescent="0.5">
      <c r="A140" s="29">
        <v>1</v>
      </c>
      <c r="B140" s="82">
        <v>40</v>
      </c>
      <c r="C140" s="82">
        <v>8</v>
      </c>
      <c r="D140" s="145">
        <v>1</v>
      </c>
      <c r="G140">
        <v>1</v>
      </c>
      <c r="H140">
        <v>60</v>
      </c>
      <c r="I140">
        <v>9</v>
      </c>
      <c r="J140" s="153">
        <v>0</v>
      </c>
      <c r="K140" s="154">
        <v>1</v>
      </c>
      <c r="L140" s="152">
        <f t="shared" si="34"/>
        <v>1</v>
      </c>
      <c r="M140" s="145">
        <f t="shared" si="35"/>
        <v>0</v>
      </c>
      <c r="N140" s="145">
        <f t="shared" si="36"/>
        <v>4.8287189668931425E-2</v>
      </c>
      <c r="O140" s="150">
        <f t="shared" si="37"/>
        <v>4.8287189668931425E-2</v>
      </c>
      <c r="P140" s="152">
        <f t="shared" si="38"/>
        <v>0.95171281033106858</v>
      </c>
      <c r="Q140" s="150">
        <f t="shared" si="39"/>
        <v>-4.9491959522571287E-2</v>
      </c>
      <c r="R140" s="152">
        <f t="shared" si="40"/>
        <v>100</v>
      </c>
      <c r="S140" s="145">
        <f t="shared" si="41"/>
        <v>5.0737143752571691E-2</v>
      </c>
      <c r="AL140">
        <v>0.98429771326363868</v>
      </c>
      <c r="AM140">
        <v>0</v>
      </c>
      <c r="AN140">
        <v>1</v>
      </c>
      <c r="AO140" s="145">
        <f t="shared" si="45"/>
        <v>88</v>
      </c>
      <c r="AP140" s="145">
        <f t="shared" si="46"/>
        <v>61</v>
      </c>
      <c r="AQ140" s="145">
        <f t="shared" si="42"/>
        <v>0</v>
      </c>
      <c r="AR140" s="145">
        <f t="shared" si="43"/>
        <v>1.6129032258064502E-2</v>
      </c>
      <c r="AS140" s="145">
        <f t="shared" si="44"/>
        <v>0</v>
      </c>
    </row>
    <row r="141" spans="1:45" ht="15.75" x14ac:dyDescent="0.5">
      <c r="A141" s="29">
        <v>1</v>
      </c>
      <c r="B141" s="82">
        <v>45</v>
      </c>
      <c r="C141" s="82">
        <v>6</v>
      </c>
      <c r="D141" s="145">
        <v>0</v>
      </c>
      <c r="G141" s="146"/>
      <c r="H141" s="146"/>
      <c r="I141" s="146"/>
      <c r="J141" s="146">
        <f>SUM(J4:J140)</f>
        <v>62</v>
      </c>
      <c r="K141" s="146">
        <f t="shared" ref="K141:L141" si="47">SUM(K4:K140)</f>
        <v>88</v>
      </c>
      <c r="L141" s="113">
        <f t="shared" si="47"/>
        <v>150</v>
      </c>
      <c r="M141" s="113"/>
      <c r="N141" s="113"/>
      <c r="O141" s="113">
        <f>SUM(O4:O140)</f>
        <v>62.000000000000014</v>
      </c>
      <c r="P141" s="113">
        <f t="shared" ref="P141:Q141" si="48">SUM(P4:P140)</f>
        <v>87.999999999999986</v>
      </c>
      <c r="Q141" s="113">
        <f t="shared" si="48"/>
        <v>-68.323436433496198</v>
      </c>
      <c r="R141" s="113">
        <f>SUMPRODUCT(R4:R140,L4:L140)/L141</f>
        <v>76.666666666666671</v>
      </c>
      <c r="S141" s="113">
        <f>SUM(S4:S140)</f>
        <v>120.76884959680827</v>
      </c>
      <c r="AL141" s="159">
        <v>0.98585496176157761</v>
      </c>
      <c r="AM141" s="159">
        <v>0</v>
      </c>
      <c r="AN141" s="159">
        <v>1</v>
      </c>
      <c r="AO141" s="159">
        <f t="shared" si="45"/>
        <v>88</v>
      </c>
      <c r="AP141" s="159">
        <f t="shared" si="46"/>
        <v>62</v>
      </c>
      <c r="AQ141" s="159">
        <f t="shared" si="42"/>
        <v>0</v>
      </c>
      <c r="AR141" s="159">
        <f t="shared" si="43"/>
        <v>0</v>
      </c>
      <c r="AS141" s="159">
        <f t="shared" si="44"/>
        <v>0</v>
      </c>
    </row>
    <row r="142" spans="1:45" ht="15.75" x14ac:dyDescent="0.5">
      <c r="A142" s="29">
        <v>0</v>
      </c>
      <c r="B142" s="82">
        <v>46</v>
      </c>
      <c r="C142" s="82">
        <v>6</v>
      </c>
      <c r="D142" s="145">
        <v>0</v>
      </c>
      <c r="AS142">
        <f>SUM(AS4:AS141)</f>
        <v>0.85648826979472137</v>
      </c>
    </row>
    <row r="143" spans="1:45" ht="15.75" x14ac:dyDescent="0.5">
      <c r="A143" s="29">
        <v>1</v>
      </c>
      <c r="B143" s="82">
        <v>30</v>
      </c>
      <c r="C143" s="82">
        <v>10</v>
      </c>
      <c r="D143" s="145">
        <v>1</v>
      </c>
    </row>
    <row r="144" spans="1:45" ht="15.75" x14ac:dyDescent="0.5">
      <c r="A144" s="29">
        <v>1</v>
      </c>
      <c r="B144" s="82">
        <v>30</v>
      </c>
      <c r="C144" s="82">
        <v>12</v>
      </c>
      <c r="D144" s="145">
        <v>1</v>
      </c>
    </row>
    <row r="145" spans="1:4" ht="15.75" x14ac:dyDescent="0.5">
      <c r="A145" s="29">
        <v>1</v>
      </c>
      <c r="B145" s="82">
        <v>31</v>
      </c>
      <c r="C145" s="82">
        <v>8</v>
      </c>
      <c r="D145" s="145">
        <v>1</v>
      </c>
    </row>
    <row r="146" spans="1:4" ht="15.75" x14ac:dyDescent="0.5">
      <c r="A146" s="29">
        <v>0</v>
      </c>
      <c r="B146" s="82">
        <v>46</v>
      </c>
      <c r="C146" s="82">
        <v>6</v>
      </c>
      <c r="D146" s="145">
        <v>0</v>
      </c>
    </row>
    <row r="147" spans="1:4" ht="15.75" x14ac:dyDescent="0.5">
      <c r="A147" s="29">
        <v>1</v>
      </c>
      <c r="B147" s="82">
        <v>42</v>
      </c>
      <c r="C147" s="82">
        <v>9</v>
      </c>
      <c r="D147" s="145">
        <v>1</v>
      </c>
    </row>
    <row r="148" spans="1:4" ht="15.75" x14ac:dyDescent="0.5">
      <c r="A148" s="29">
        <v>0</v>
      </c>
      <c r="B148" s="82">
        <v>43</v>
      </c>
      <c r="C148" s="82">
        <v>10</v>
      </c>
      <c r="D148" s="145">
        <v>0</v>
      </c>
    </row>
    <row r="149" spans="1:4" ht="15.75" x14ac:dyDescent="0.5">
      <c r="A149" s="29">
        <v>1</v>
      </c>
      <c r="B149" s="82">
        <v>39</v>
      </c>
      <c r="C149" s="82">
        <v>8</v>
      </c>
      <c r="D149" s="145">
        <v>0</v>
      </c>
    </row>
    <row r="150" spans="1:4" ht="15.75" x14ac:dyDescent="0.5">
      <c r="A150" s="29">
        <v>0</v>
      </c>
      <c r="B150" s="82">
        <v>52</v>
      </c>
      <c r="C150" s="82">
        <v>10</v>
      </c>
      <c r="D150" s="145">
        <v>0</v>
      </c>
    </row>
    <row r="151" spans="1:4" ht="15.75" x14ac:dyDescent="0.5">
      <c r="A151" s="29">
        <v>1</v>
      </c>
      <c r="B151" s="82">
        <v>35</v>
      </c>
      <c r="C151" s="82">
        <v>8</v>
      </c>
      <c r="D151" s="145">
        <v>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0A57B-FCF0-4FD2-A9B2-ADE17EA438B7}">
  <dimension ref="A1:AQ180"/>
  <sheetViews>
    <sheetView topLeftCell="L4" workbookViewId="0">
      <selection activeCell="N5" sqref="N5"/>
    </sheetView>
  </sheetViews>
  <sheetFormatPr defaultRowHeight="14.25" x14ac:dyDescent="0.45"/>
  <cols>
    <col min="2" max="2" width="14.3984375" customWidth="1"/>
    <col min="3" max="3" width="15.59765625" customWidth="1"/>
    <col min="4" max="4" width="14.06640625" customWidth="1"/>
    <col min="6" max="6" width="17.1328125" customWidth="1"/>
    <col min="7" max="7" width="22.86328125" customWidth="1"/>
    <col min="8" max="8" width="19.265625" customWidth="1"/>
    <col min="11" max="11" width="10.33203125" customWidth="1"/>
    <col min="12" max="12" width="13.265625" customWidth="1"/>
  </cols>
  <sheetData>
    <row r="1" spans="1:43" x14ac:dyDescent="0.45">
      <c r="A1" s="145"/>
      <c r="B1" s="145"/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45"/>
      <c r="P1" s="145"/>
      <c r="Q1" s="145"/>
      <c r="R1" s="145"/>
      <c r="S1" s="145"/>
      <c r="T1" s="145"/>
      <c r="U1" s="145"/>
      <c r="V1" s="145"/>
      <c r="W1" s="145"/>
      <c r="X1" s="145"/>
      <c r="Y1" s="145"/>
      <c r="Z1" s="145"/>
      <c r="AA1" s="145"/>
      <c r="AB1" s="145"/>
      <c r="AC1" s="145"/>
      <c r="AD1" s="145"/>
      <c r="AE1" s="145"/>
      <c r="AF1" s="145"/>
      <c r="AG1" s="145"/>
      <c r="AH1" s="145"/>
      <c r="AI1" s="145"/>
      <c r="AJ1" s="145"/>
      <c r="AK1" s="145"/>
      <c r="AL1" s="145"/>
      <c r="AM1" s="145"/>
      <c r="AN1" s="145"/>
      <c r="AO1" s="145"/>
      <c r="AP1" s="145"/>
      <c r="AQ1" s="145"/>
    </row>
    <row r="2" spans="1:43" x14ac:dyDescent="0.45">
      <c r="A2" s="145"/>
      <c r="B2" s="145"/>
      <c r="C2" s="145"/>
      <c r="D2" s="145"/>
      <c r="E2" s="145"/>
      <c r="F2" s="145" t="s">
        <v>200</v>
      </c>
      <c r="G2" s="145" t="s">
        <v>201</v>
      </c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  <c r="Z2" s="145"/>
      <c r="AA2" s="145"/>
      <c r="AB2" s="145"/>
      <c r="AC2" s="145"/>
      <c r="AD2" s="145"/>
      <c r="AE2" s="145"/>
      <c r="AF2" s="145"/>
      <c r="AG2" s="145"/>
      <c r="AH2" s="145"/>
      <c r="AI2" s="145"/>
      <c r="AJ2" s="145"/>
      <c r="AK2" s="145"/>
      <c r="AL2" s="145"/>
      <c r="AM2" s="145"/>
      <c r="AN2" s="145"/>
      <c r="AO2" s="145"/>
      <c r="AP2" s="145"/>
      <c r="AQ2" s="145"/>
    </row>
    <row r="3" spans="1:43" x14ac:dyDescent="0.45">
      <c r="A3" s="145"/>
      <c r="B3" s="145"/>
      <c r="C3" s="145"/>
      <c r="D3" s="145"/>
      <c r="E3" s="145"/>
      <c r="F3" s="145" t="s">
        <v>202</v>
      </c>
      <c r="G3" s="145">
        <v>0.41710000000000003</v>
      </c>
      <c r="H3" s="145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145"/>
      <c r="Z3" s="145"/>
      <c r="AA3" s="145"/>
      <c r="AB3" s="145"/>
      <c r="AC3" s="145"/>
      <c r="AD3" s="145"/>
      <c r="AE3" s="145"/>
      <c r="AF3" s="145"/>
      <c r="AG3" s="145"/>
      <c r="AH3" s="145"/>
      <c r="AI3" s="145"/>
      <c r="AJ3" s="145"/>
      <c r="AK3" s="145"/>
      <c r="AL3" s="145"/>
      <c r="AM3" s="145"/>
      <c r="AN3" s="145"/>
      <c r="AO3" s="145"/>
      <c r="AP3" s="145"/>
      <c r="AQ3" s="145"/>
    </row>
    <row r="4" spans="1:43" x14ac:dyDescent="0.45">
      <c r="A4" s="145"/>
      <c r="B4" s="145"/>
      <c r="C4" s="145"/>
      <c r="D4" s="145"/>
      <c r="E4" s="145"/>
      <c r="F4" s="145" t="s">
        <v>51</v>
      </c>
      <c r="G4" s="145">
        <v>0.37601000000000001</v>
      </c>
      <c r="H4" s="145"/>
      <c r="I4" s="145"/>
      <c r="J4" s="145"/>
      <c r="K4" s="145"/>
      <c r="L4" s="145"/>
      <c r="M4" s="145"/>
      <c r="N4" s="145"/>
      <c r="O4" s="145"/>
      <c r="P4" s="145"/>
      <c r="Q4" s="145"/>
      <c r="R4" s="145"/>
      <c r="S4" s="145"/>
      <c r="T4" s="145"/>
      <c r="U4" s="145"/>
      <c r="V4" s="145"/>
      <c r="W4" s="145"/>
      <c r="X4" s="145"/>
      <c r="Y4" s="145"/>
      <c r="Z4" s="145"/>
      <c r="AA4" s="145"/>
      <c r="AB4" s="145"/>
      <c r="AC4" s="145"/>
      <c r="AD4" s="145"/>
      <c r="AE4" s="145"/>
      <c r="AF4" s="145"/>
      <c r="AG4" s="145"/>
      <c r="AH4" s="145"/>
      <c r="AI4" s="145"/>
      <c r="AJ4" s="145"/>
      <c r="AK4" s="145"/>
      <c r="AL4" s="145"/>
      <c r="AM4" s="145"/>
      <c r="AN4" s="145"/>
      <c r="AO4" s="145"/>
      <c r="AP4" s="145"/>
      <c r="AQ4" s="145"/>
    </row>
    <row r="5" spans="1:43" x14ac:dyDescent="0.45">
      <c r="A5" s="145"/>
      <c r="B5" s="145"/>
      <c r="C5" s="145"/>
      <c r="D5" s="145"/>
      <c r="E5" s="145"/>
      <c r="F5" s="145" t="s">
        <v>49</v>
      </c>
      <c r="G5" s="145">
        <v>0.96962999999999999</v>
      </c>
      <c r="H5" s="145"/>
      <c r="I5" s="145"/>
      <c r="J5" s="145"/>
      <c r="K5" s="145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145"/>
      <c r="AA5" s="145"/>
      <c r="AB5" s="145"/>
      <c r="AC5" s="145"/>
      <c r="AD5" s="145"/>
      <c r="AE5" s="145"/>
      <c r="AF5" s="145"/>
      <c r="AG5" s="145"/>
      <c r="AH5" s="145"/>
      <c r="AI5" s="145"/>
      <c r="AJ5" s="145"/>
      <c r="AK5" s="145"/>
      <c r="AL5" s="145"/>
      <c r="AM5" s="145"/>
      <c r="AN5" s="145"/>
      <c r="AO5" s="145"/>
      <c r="AP5" s="145"/>
      <c r="AQ5" s="145"/>
    </row>
    <row r="6" spans="1:43" x14ac:dyDescent="0.45">
      <c r="A6" s="145"/>
      <c r="B6" s="145"/>
      <c r="C6" s="145"/>
      <c r="D6" s="145"/>
      <c r="E6" s="145"/>
      <c r="F6" s="145" t="s">
        <v>50</v>
      </c>
      <c r="G6" s="145">
        <v>-0.12920000000000001</v>
      </c>
      <c r="H6" s="145"/>
      <c r="I6" s="145"/>
      <c r="J6" s="145"/>
      <c r="K6" s="145"/>
      <c r="L6" s="145"/>
      <c r="M6" s="145"/>
      <c r="N6" s="145"/>
      <c r="O6" s="145"/>
      <c r="P6" s="145"/>
      <c r="Q6" s="145"/>
      <c r="R6" s="145"/>
      <c r="S6" s="145"/>
      <c r="T6" s="145"/>
      <c r="U6" s="145"/>
      <c r="V6" s="145"/>
      <c r="W6" s="145"/>
      <c r="X6" s="145"/>
      <c r="Y6" s="145"/>
      <c r="Z6" s="145"/>
      <c r="AA6" s="145"/>
      <c r="AB6" s="145"/>
      <c r="AC6" s="145"/>
      <c r="AD6" s="145"/>
      <c r="AE6" s="145"/>
      <c r="AF6" s="145"/>
      <c r="AG6" s="145"/>
      <c r="AH6" s="145"/>
      <c r="AI6" s="145"/>
      <c r="AJ6" s="145"/>
      <c r="AK6" s="145"/>
      <c r="AL6" s="145"/>
      <c r="AM6" s="145"/>
      <c r="AN6" s="145"/>
      <c r="AO6" s="145"/>
      <c r="AP6" s="145"/>
      <c r="AQ6" s="145"/>
    </row>
    <row r="7" spans="1:43" x14ac:dyDescent="0.45">
      <c r="A7" s="145"/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  <c r="R7" s="145"/>
      <c r="S7" s="145"/>
      <c r="T7" s="145"/>
      <c r="U7" s="145"/>
      <c r="V7" s="145"/>
      <c r="W7" s="145"/>
      <c r="X7" s="145"/>
      <c r="Y7" s="145"/>
      <c r="Z7" s="145"/>
      <c r="AA7" s="145"/>
      <c r="AB7" s="145"/>
      <c r="AC7" s="145"/>
      <c r="AD7" s="145"/>
      <c r="AE7" s="145"/>
      <c r="AF7" s="145"/>
      <c r="AG7" s="145"/>
      <c r="AH7" s="145"/>
      <c r="AI7" s="145"/>
      <c r="AJ7" s="145"/>
      <c r="AK7" s="145"/>
      <c r="AL7" s="145"/>
      <c r="AM7" s="145"/>
      <c r="AN7" s="145"/>
      <c r="AO7" s="145"/>
      <c r="AP7" s="145"/>
      <c r="AQ7" s="145"/>
    </row>
    <row r="8" spans="1:43" x14ac:dyDescent="0.45">
      <c r="A8" s="145"/>
      <c r="B8" s="161" t="s">
        <v>203</v>
      </c>
      <c r="C8" s="161" t="s">
        <v>204</v>
      </c>
      <c r="D8" s="162" t="s">
        <v>205</v>
      </c>
      <c r="E8" s="163" t="s">
        <v>206</v>
      </c>
      <c r="F8" s="161" t="s">
        <v>207</v>
      </c>
      <c r="G8" s="161" t="s">
        <v>204</v>
      </c>
      <c r="H8" s="162" t="s">
        <v>208</v>
      </c>
      <c r="I8" s="164" t="s">
        <v>206</v>
      </c>
      <c r="J8" s="161" t="s">
        <v>207</v>
      </c>
      <c r="K8" s="161" t="s">
        <v>204</v>
      </c>
      <c r="L8" s="162" t="s">
        <v>209</v>
      </c>
      <c r="M8" s="163" t="s">
        <v>206</v>
      </c>
      <c r="N8" s="145"/>
      <c r="O8" s="145"/>
      <c r="P8" s="145"/>
      <c r="Q8" s="145"/>
      <c r="R8" s="145"/>
      <c r="S8" s="145"/>
      <c r="T8" s="145"/>
      <c r="U8" s="145"/>
      <c r="V8" s="145"/>
      <c r="W8" s="145"/>
      <c r="X8" s="145"/>
      <c r="Y8" s="145"/>
      <c r="Z8" s="145"/>
      <c r="AA8" s="145"/>
      <c r="AB8" s="145"/>
      <c r="AC8" s="145"/>
      <c r="AD8" s="145"/>
      <c r="AE8" s="145"/>
      <c r="AF8" s="145"/>
      <c r="AG8" s="145"/>
      <c r="AH8" s="145"/>
      <c r="AI8" s="145"/>
      <c r="AJ8" s="145"/>
      <c r="AK8" s="145"/>
      <c r="AL8" s="145"/>
      <c r="AM8" s="145"/>
      <c r="AN8" s="145"/>
      <c r="AO8" s="145"/>
      <c r="AP8" s="145"/>
      <c r="AQ8" s="145"/>
    </row>
    <row r="9" spans="1:43" x14ac:dyDescent="0.45">
      <c r="A9" s="145"/>
      <c r="B9" s="162">
        <v>0</v>
      </c>
      <c r="C9" s="161">
        <v>2</v>
      </c>
      <c r="D9" s="161">
        <v>34</v>
      </c>
      <c r="E9" s="164">
        <f>(EXP($G$3+($G$5*B9)+($G$6*D9)+($G$4*C9)))/((1+EXP($G$3+($G$5*B9)+($G$6*D9)+($G$4*C9))))</f>
        <v>3.82842626794868E-2</v>
      </c>
      <c r="F9" s="162">
        <v>0</v>
      </c>
      <c r="G9" s="161">
        <v>2</v>
      </c>
      <c r="H9" s="161">
        <v>35</v>
      </c>
      <c r="I9" s="164">
        <f>(EXP($G$3+($G$5*F9)+($G$6*H9)+($G$4*G9)))/((1+EXP($G$3+($G$5*F9)+($G$6*H9)+($G$4*G9))))</f>
        <v>3.3800981361386172E-2</v>
      </c>
      <c r="J9" s="162">
        <v>0</v>
      </c>
      <c r="K9" s="161">
        <v>2</v>
      </c>
      <c r="L9" s="161">
        <v>36</v>
      </c>
      <c r="M9" s="164">
        <f>(EXP($G$3+($G$5*J9)+($G$6*L9)+($G$4*K9)))/((1+EXP($G$3+($G$5*J9)+($G$6*L9)+($G$4*K9))))</f>
        <v>2.9826432327848668E-2</v>
      </c>
      <c r="N9" s="145"/>
      <c r="O9" s="145"/>
      <c r="P9" s="145"/>
      <c r="Q9" s="145"/>
      <c r="R9" s="145"/>
      <c r="S9" s="145"/>
      <c r="T9" s="145"/>
      <c r="U9" s="145"/>
      <c r="V9" s="145"/>
      <c r="W9" s="145"/>
      <c r="X9" s="145"/>
      <c r="Y9" s="145"/>
      <c r="Z9" s="145"/>
      <c r="AA9" s="145"/>
      <c r="AB9" s="145"/>
      <c r="AC9" s="145"/>
      <c r="AD9" s="145"/>
      <c r="AE9" s="145"/>
      <c r="AF9" s="145"/>
      <c r="AG9" s="145"/>
      <c r="AH9" s="145"/>
      <c r="AI9" s="145"/>
      <c r="AJ9" s="145"/>
      <c r="AK9" s="145"/>
      <c r="AL9" s="145"/>
      <c r="AM9" s="145"/>
      <c r="AN9" s="145"/>
      <c r="AO9" s="145"/>
      <c r="AP9" s="145"/>
      <c r="AQ9" s="145"/>
    </row>
    <row r="10" spans="1:43" x14ac:dyDescent="0.45">
      <c r="A10" s="145"/>
      <c r="B10" s="162">
        <v>0</v>
      </c>
      <c r="C10" s="161">
        <v>3</v>
      </c>
      <c r="D10" s="161">
        <v>34</v>
      </c>
      <c r="E10" s="164">
        <f t="shared" ref="E10:E23" si="0">(EXP($G$3+($G$5*B10)+($G$6*D10)+($G$4*C10)))/((1+EXP($G$3+($G$5*B10)+($G$6*D10)+($G$4*C10))))</f>
        <v>5.4801882920349099E-2</v>
      </c>
      <c r="F10" s="162">
        <v>0</v>
      </c>
      <c r="G10" s="161">
        <v>3</v>
      </c>
      <c r="H10" s="161">
        <v>35</v>
      </c>
      <c r="I10" s="164">
        <f t="shared" ref="I10:I23" si="1">(EXP($G$3+($G$5*F10)+($G$6*H10)+($G$4*G10)))/((1+EXP($G$3+($G$5*F10)+($G$6*H10)+($G$4*G10))))</f>
        <v>4.8481815890474185E-2</v>
      </c>
      <c r="J10" s="162">
        <v>0</v>
      </c>
      <c r="K10" s="161">
        <v>3</v>
      </c>
      <c r="L10" s="161">
        <v>36</v>
      </c>
      <c r="M10" s="164">
        <f t="shared" ref="M10:M23" si="2">(EXP($G$3+($G$5*J10)+($G$6*L10)+($G$4*K10)))/((1+EXP($G$3+($G$5*J10)+($G$6*L10)+($G$4*K10))))</f>
        <v>4.2857566629612362E-2</v>
      </c>
      <c r="N10" s="145"/>
      <c r="O10" s="145"/>
      <c r="P10" s="145"/>
      <c r="Q10" s="145"/>
      <c r="R10" s="145"/>
      <c r="S10" s="145"/>
      <c r="T10" s="145"/>
      <c r="U10" s="145"/>
      <c r="V10" s="145"/>
      <c r="W10" s="145"/>
      <c r="X10" s="145"/>
      <c r="Y10" s="145"/>
      <c r="Z10" s="145"/>
      <c r="AA10" s="145"/>
      <c r="AB10" s="145"/>
      <c r="AC10" s="145"/>
      <c r="AD10" s="145"/>
      <c r="AE10" s="145"/>
      <c r="AF10" s="145"/>
      <c r="AG10" s="145"/>
      <c r="AH10" s="145"/>
      <c r="AI10" s="145"/>
      <c r="AJ10" s="145"/>
      <c r="AK10" s="145"/>
      <c r="AL10" s="145"/>
      <c r="AM10" s="145"/>
      <c r="AN10" s="145"/>
      <c r="AO10" s="145"/>
      <c r="AP10" s="145"/>
      <c r="AQ10" s="145"/>
    </row>
    <row r="11" spans="1:43" x14ac:dyDescent="0.45">
      <c r="A11" s="145"/>
      <c r="B11" s="162">
        <v>0</v>
      </c>
      <c r="C11" s="161">
        <v>4</v>
      </c>
      <c r="D11" s="161">
        <v>34</v>
      </c>
      <c r="E11" s="164">
        <f t="shared" si="0"/>
        <v>7.7868954640738675E-2</v>
      </c>
      <c r="F11" s="162">
        <v>0</v>
      </c>
      <c r="G11" s="161">
        <v>4</v>
      </c>
      <c r="H11" s="161">
        <v>35</v>
      </c>
      <c r="I11" s="164">
        <f t="shared" si="1"/>
        <v>6.9083092710619701E-2</v>
      </c>
      <c r="J11" s="162">
        <v>0</v>
      </c>
      <c r="K11" s="161">
        <v>4</v>
      </c>
      <c r="L11" s="161">
        <v>36</v>
      </c>
      <c r="M11" s="164">
        <f t="shared" si="2"/>
        <v>6.1222714259508947E-2</v>
      </c>
      <c r="N11" s="145"/>
      <c r="O11" s="145"/>
      <c r="P11" s="145"/>
      <c r="Q11" s="145"/>
      <c r="R11" s="145"/>
      <c r="S11" s="145"/>
      <c r="T11" s="145"/>
      <c r="U11" s="145"/>
      <c r="V11" s="145"/>
      <c r="W11" s="145"/>
      <c r="X11" s="145"/>
      <c r="Y11" s="145"/>
      <c r="Z11" s="145"/>
      <c r="AA11" s="145"/>
      <c r="AB11" s="145"/>
      <c r="AC11" s="145"/>
      <c r="AD11" s="145"/>
      <c r="AE11" s="145"/>
      <c r="AF11" s="145"/>
      <c r="AG11" s="145"/>
      <c r="AH11" s="145"/>
      <c r="AI11" s="145"/>
      <c r="AJ11" s="145"/>
      <c r="AK11" s="145"/>
      <c r="AL11" s="145"/>
      <c r="AM11" s="145"/>
      <c r="AN11" s="145"/>
      <c r="AO11" s="145"/>
      <c r="AP11" s="145"/>
      <c r="AQ11" s="145"/>
    </row>
    <row r="12" spans="1:43" x14ac:dyDescent="0.45">
      <c r="A12" s="145"/>
      <c r="B12" s="162">
        <v>0</v>
      </c>
      <c r="C12" s="161">
        <v>5</v>
      </c>
      <c r="D12" s="161">
        <v>34</v>
      </c>
      <c r="E12" s="164">
        <f t="shared" si="0"/>
        <v>0.10952033765325699</v>
      </c>
      <c r="F12" s="162">
        <v>0</v>
      </c>
      <c r="G12" s="161">
        <v>5</v>
      </c>
      <c r="H12" s="161">
        <v>35</v>
      </c>
      <c r="I12" s="164">
        <f t="shared" si="1"/>
        <v>9.7541040261563475E-2</v>
      </c>
      <c r="J12" s="162">
        <v>0</v>
      </c>
      <c r="K12" s="161">
        <v>5</v>
      </c>
      <c r="L12" s="161">
        <v>36</v>
      </c>
      <c r="M12" s="164">
        <f t="shared" si="2"/>
        <v>8.6744394785256751E-2</v>
      </c>
      <c r="N12" s="145"/>
      <c r="O12" s="145"/>
      <c r="P12" s="145"/>
      <c r="Q12" s="145"/>
      <c r="R12" s="145"/>
      <c r="S12" s="145"/>
      <c r="T12" s="145"/>
      <c r="U12" s="145"/>
      <c r="V12" s="145"/>
      <c r="W12" s="145"/>
      <c r="X12" s="145"/>
      <c r="Y12" s="145"/>
      <c r="Z12" s="145"/>
      <c r="AA12" s="145"/>
      <c r="AB12" s="145"/>
      <c r="AC12" s="145"/>
      <c r="AD12" s="145"/>
      <c r="AE12" s="145"/>
      <c r="AF12" s="145"/>
      <c r="AG12" s="145"/>
      <c r="AH12" s="145"/>
      <c r="AI12" s="145"/>
      <c r="AJ12" s="145"/>
      <c r="AK12" s="145"/>
      <c r="AL12" s="145"/>
      <c r="AM12" s="145"/>
      <c r="AN12" s="145"/>
      <c r="AO12" s="145"/>
      <c r="AP12" s="145"/>
      <c r="AQ12" s="145"/>
    </row>
    <row r="13" spans="1:43" x14ac:dyDescent="0.45">
      <c r="A13" s="145"/>
      <c r="B13" s="162">
        <v>0</v>
      </c>
      <c r="C13" s="161">
        <v>6</v>
      </c>
      <c r="D13" s="161">
        <v>34</v>
      </c>
      <c r="E13" s="164">
        <f t="shared" si="0"/>
        <v>0.15191753974109548</v>
      </c>
      <c r="F13" s="162">
        <v>0</v>
      </c>
      <c r="G13" s="161">
        <v>6</v>
      </c>
      <c r="H13" s="161">
        <v>35</v>
      </c>
      <c r="I13" s="164">
        <f t="shared" si="1"/>
        <v>0.13600915183146728</v>
      </c>
      <c r="J13" s="162">
        <v>0</v>
      </c>
      <c r="K13" s="161">
        <v>6</v>
      </c>
      <c r="L13" s="161">
        <v>36</v>
      </c>
      <c r="M13" s="164">
        <f t="shared" si="2"/>
        <v>0.12152793014805488</v>
      </c>
      <c r="N13" s="145"/>
      <c r="O13" s="145"/>
      <c r="P13" s="145"/>
      <c r="Q13" s="145"/>
      <c r="R13" s="145"/>
      <c r="S13" s="145"/>
      <c r="T13" s="145"/>
      <c r="U13" s="145"/>
      <c r="V13" s="145"/>
      <c r="W13" s="145"/>
      <c r="X13" s="145"/>
      <c r="Y13" s="145"/>
      <c r="Z13" s="145"/>
      <c r="AA13" s="145"/>
      <c r="AB13" s="145"/>
      <c r="AC13" s="145"/>
      <c r="AD13" s="145"/>
      <c r="AE13" s="145"/>
      <c r="AF13" s="145"/>
      <c r="AG13" s="145"/>
      <c r="AH13" s="145"/>
      <c r="AI13" s="145"/>
      <c r="AJ13" s="145"/>
      <c r="AK13" s="145"/>
      <c r="AL13" s="145"/>
      <c r="AM13" s="145"/>
      <c r="AN13" s="145"/>
      <c r="AO13" s="145"/>
      <c r="AP13" s="145"/>
      <c r="AQ13" s="145"/>
    </row>
    <row r="14" spans="1:43" x14ac:dyDescent="0.45">
      <c r="A14" s="145"/>
      <c r="B14" s="162">
        <v>0</v>
      </c>
      <c r="C14" s="161">
        <v>7</v>
      </c>
      <c r="D14" s="161">
        <v>34</v>
      </c>
      <c r="E14" s="164">
        <f t="shared" si="0"/>
        <v>0.2069137401766287</v>
      </c>
      <c r="F14" s="162">
        <v>0</v>
      </c>
      <c r="G14" s="161">
        <v>7</v>
      </c>
      <c r="H14" s="161">
        <v>35</v>
      </c>
      <c r="I14" s="164">
        <f t="shared" si="1"/>
        <v>0.18651284894949183</v>
      </c>
      <c r="J14" s="162">
        <v>0</v>
      </c>
      <c r="K14" s="161">
        <v>7</v>
      </c>
      <c r="L14" s="161">
        <v>36</v>
      </c>
      <c r="M14" s="164">
        <f t="shared" si="2"/>
        <v>0.16769808556380816</v>
      </c>
      <c r="N14" s="145"/>
      <c r="O14" s="145"/>
      <c r="P14" s="145"/>
      <c r="Q14" s="145"/>
      <c r="R14" s="145"/>
      <c r="S14" s="145"/>
      <c r="T14" s="145"/>
      <c r="U14" s="145"/>
      <c r="V14" s="145"/>
      <c r="W14" s="145"/>
      <c r="X14" s="145"/>
      <c r="Y14" s="145"/>
      <c r="Z14" s="145"/>
      <c r="AA14" s="145"/>
      <c r="AB14" s="145"/>
      <c r="AC14" s="145"/>
      <c r="AD14" s="145"/>
      <c r="AE14" s="145"/>
      <c r="AF14" s="145"/>
      <c r="AG14" s="145"/>
      <c r="AH14" s="145"/>
      <c r="AI14" s="145"/>
      <c r="AJ14" s="145"/>
      <c r="AK14" s="145"/>
      <c r="AL14" s="145"/>
      <c r="AM14" s="145"/>
      <c r="AN14" s="145"/>
      <c r="AO14" s="145"/>
      <c r="AP14" s="145"/>
      <c r="AQ14" s="145"/>
    </row>
    <row r="15" spans="1:43" x14ac:dyDescent="0.45">
      <c r="A15" s="145"/>
      <c r="B15" s="162">
        <v>0</v>
      </c>
      <c r="C15" s="161">
        <v>8</v>
      </c>
      <c r="D15" s="161">
        <v>34</v>
      </c>
      <c r="E15" s="164">
        <f t="shared" si="0"/>
        <v>0.27535514077395346</v>
      </c>
      <c r="F15" s="162">
        <v>0</v>
      </c>
      <c r="G15" s="161">
        <v>8</v>
      </c>
      <c r="H15" s="161">
        <v>35</v>
      </c>
      <c r="I15" s="164">
        <f t="shared" si="1"/>
        <v>0.25033620467923046</v>
      </c>
      <c r="J15" s="162">
        <v>0</v>
      </c>
      <c r="K15" s="161">
        <v>8</v>
      </c>
      <c r="L15" s="161">
        <v>36</v>
      </c>
      <c r="M15" s="164">
        <f t="shared" si="2"/>
        <v>0.2268787778687045</v>
      </c>
      <c r="N15" s="145"/>
      <c r="O15" s="145"/>
      <c r="P15" s="145"/>
      <c r="Q15" s="145"/>
      <c r="R15" s="145"/>
      <c r="S15" s="145"/>
      <c r="T15" s="145"/>
      <c r="U15" s="145"/>
      <c r="V15" s="145"/>
      <c r="W15" s="145"/>
      <c r="X15" s="145"/>
      <c r="Y15" s="145"/>
      <c r="Z15" s="145"/>
      <c r="AA15" s="145"/>
      <c r="AB15" s="145"/>
      <c r="AC15" s="145"/>
      <c r="AD15" s="145"/>
      <c r="AE15" s="145"/>
      <c r="AF15" s="145"/>
      <c r="AG15" s="145"/>
      <c r="AH15" s="145"/>
      <c r="AI15" s="145"/>
      <c r="AJ15" s="145"/>
      <c r="AK15" s="145"/>
      <c r="AL15" s="145"/>
      <c r="AM15" s="145"/>
      <c r="AN15" s="145"/>
      <c r="AO15" s="145"/>
      <c r="AP15" s="145"/>
      <c r="AQ15" s="145"/>
    </row>
    <row r="16" spans="1:43" x14ac:dyDescent="0.45">
      <c r="A16" s="145"/>
      <c r="B16" s="162">
        <v>0</v>
      </c>
      <c r="C16" s="161">
        <v>9</v>
      </c>
      <c r="D16" s="161">
        <v>34</v>
      </c>
      <c r="E16" s="164">
        <f t="shared" si="0"/>
        <v>0.35626553087147883</v>
      </c>
      <c r="F16" s="162">
        <v>0</v>
      </c>
      <c r="G16" s="161">
        <v>9</v>
      </c>
      <c r="H16" s="161">
        <v>35</v>
      </c>
      <c r="I16" s="164">
        <f t="shared" si="1"/>
        <v>0.32721464035406267</v>
      </c>
      <c r="J16" s="162">
        <v>0</v>
      </c>
      <c r="K16" s="161">
        <v>9</v>
      </c>
      <c r="L16" s="161">
        <v>36</v>
      </c>
      <c r="M16" s="164">
        <f t="shared" si="2"/>
        <v>0.29943075980202088</v>
      </c>
      <c r="N16" s="145"/>
      <c r="O16" s="145"/>
      <c r="P16" s="145"/>
      <c r="Q16" s="145"/>
      <c r="R16" s="145"/>
      <c r="S16" s="145"/>
      <c r="T16" s="145"/>
      <c r="U16" s="145"/>
      <c r="V16" s="145"/>
      <c r="W16" s="145"/>
      <c r="X16" s="145"/>
      <c r="Y16" s="145"/>
      <c r="Z16" s="145"/>
      <c r="AA16" s="145"/>
      <c r="AB16" s="145"/>
      <c r="AC16" s="145"/>
      <c r="AD16" s="145"/>
      <c r="AE16" s="145"/>
      <c r="AF16" s="145"/>
      <c r="AG16" s="145"/>
      <c r="AH16" s="145"/>
      <c r="AI16" s="145"/>
      <c r="AJ16" s="145"/>
      <c r="AK16" s="145"/>
      <c r="AL16" s="145"/>
      <c r="AM16" s="145"/>
      <c r="AN16" s="145"/>
      <c r="AO16" s="145"/>
      <c r="AP16" s="145"/>
      <c r="AQ16" s="145"/>
    </row>
    <row r="17" spans="1:43" x14ac:dyDescent="0.45">
      <c r="A17" s="145"/>
      <c r="B17" s="162">
        <v>0</v>
      </c>
      <c r="C17" s="161">
        <v>10</v>
      </c>
      <c r="D17" s="161">
        <v>34</v>
      </c>
      <c r="E17" s="164">
        <f t="shared" si="0"/>
        <v>0.446307821786604</v>
      </c>
      <c r="F17" s="162">
        <v>0</v>
      </c>
      <c r="G17" s="161">
        <v>10</v>
      </c>
      <c r="H17" s="161">
        <v>35</v>
      </c>
      <c r="I17" s="164">
        <f t="shared" si="1"/>
        <v>0.41464397291142974</v>
      </c>
      <c r="J17" s="162">
        <v>0</v>
      </c>
      <c r="K17" s="161">
        <v>10</v>
      </c>
      <c r="L17" s="161">
        <v>36</v>
      </c>
      <c r="M17" s="164">
        <f t="shared" si="2"/>
        <v>0.38366993526996113</v>
      </c>
      <c r="N17" s="145"/>
      <c r="O17" s="145"/>
      <c r="P17" s="145"/>
      <c r="Q17" s="145"/>
      <c r="R17" s="145"/>
      <c r="S17" s="145"/>
      <c r="T17" s="145"/>
      <c r="U17" s="145"/>
      <c r="V17" s="145"/>
      <c r="W17" s="145"/>
      <c r="X17" s="145"/>
      <c r="Y17" s="145"/>
      <c r="Z17" s="145"/>
      <c r="AA17" s="145"/>
      <c r="AB17" s="145"/>
      <c r="AC17" s="145"/>
      <c r="AD17" s="145"/>
      <c r="AE17" s="145"/>
      <c r="AF17" s="145"/>
      <c r="AG17" s="145"/>
      <c r="AH17" s="145"/>
      <c r="AI17" s="145"/>
      <c r="AJ17" s="145"/>
      <c r="AK17" s="145"/>
      <c r="AL17" s="145"/>
      <c r="AM17" s="145"/>
      <c r="AN17" s="145"/>
      <c r="AO17" s="145"/>
      <c r="AP17" s="145"/>
      <c r="AQ17" s="145"/>
    </row>
    <row r="18" spans="1:43" x14ac:dyDescent="0.45">
      <c r="A18" s="145"/>
      <c r="B18" s="162">
        <v>0</v>
      </c>
      <c r="C18" s="161">
        <v>11</v>
      </c>
      <c r="D18" s="161">
        <v>34</v>
      </c>
      <c r="E18" s="164">
        <f t="shared" si="0"/>
        <v>0.54001672967624947</v>
      </c>
      <c r="F18" s="162">
        <v>0</v>
      </c>
      <c r="G18" s="161">
        <v>11</v>
      </c>
      <c r="H18" s="161">
        <v>35</v>
      </c>
      <c r="I18" s="164">
        <f t="shared" si="1"/>
        <v>0.5078018667170906</v>
      </c>
      <c r="J18" s="162">
        <v>0</v>
      </c>
      <c r="K18" s="161">
        <v>11</v>
      </c>
      <c r="L18" s="161">
        <v>36</v>
      </c>
      <c r="M18" s="164">
        <f t="shared" si="2"/>
        <v>0.47552208336097251</v>
      </c>
      <c r="N18" s="145"/>
      <c r="O18" s="145"/>
      <c r="P18" s="145"/>
      <c r="Q18" s="145"/>
      <c r="R18" s="145"/>
      <c r="S18" s="145"/>
      <c r="T18" s="145"/>
      <c r="U18" s="145"/>
      <c r="V18" s="145"/>
      <c r="W18" s="145"/>
      <c r="X18" s="145"/>
      <c r="Y18" s="145"/>
      <c r="Z18" s="145"/>
      <c r="AA18" s="145"/>
      <c r="AB18" s="145"/>
      <c r="AC18" s="145"/>
      <c r="AD18" s="145"/>
      <c r="AE18" s="145"/>
      <c r="AF18" s="145"/>
      <c r="AG18" s="145"/>
      <c r="AH18" s="145"/>
      <c r="AI18" s="145"/>
      <c r="AJ18" s="145"/>
      <c r="AK18" s="145"/>
      <c r="AL18" s="145"/>
      <c r="AM18" s="145"/>
      <c r="AN18" s="145"/>
      <c r="AO18" s="145"/>
      <c r="AP18" s="145"/>
      <c r="AQ18" s="145"/>
    </row>
    <row r="19" spans="1:43" x14ac:dyDescent="0.45">
      <c r="A19" s="145"/>
      <c r="B19" s="162">
        <v>0</v>
      </c>
      <c r="C19" s="161">
        <v>12</v>
      </c>
      <c r="D19" s="161">
        <v>34</v>
      </c>
      <c r="E19" s="164">
        <f t="shared" si="0"/>
        <v>0.63097922621073632</v>
      </c>
      <c r="F19" s="162">
        <v>0</v>
      </c>
      <c r="G19" s="161">
        <v>12</v>
      </c>
      <c r="H19" s="161">
        <v>35</v>
      </c>
      <c r="I19" s="164">
        <f t="shared" si="1"/>
        <v>0.60042110004746474</v>
      </c>
      <c r="J19" s="162">
        <v>0</v>
      </c>
      <c r="K19" s="161">
        <v>12</v>
      </c>
      <c r="L19" s="161">
        <v>36</v>
      </c>
      <c r="M19" s="164">
        <f t="shared" si="2"/>
        <v>0.56906073386609912</v>
      </c>
      <c r="N19" s="145"/>
      <c r="O19" s="145"/>
      <c r="P19" s="145"/>
      <c r="Q19" s="145"/>
      <c r="R19" s="145"/>
      <c r="S19" s="145"/>
      <c r="T19" s="145"/>
      <c r="U19" s="145"/>
      <c r="V19" s="145"/>
      <c r="W19" s="145"/>
      <c r="X19" s="145"/>
      <c r="Y19" s="145"/>
      <c r="Z19" s="145"/>
      <c r="AA19" s="145"/>
      <c r="AB19" s="145"/>
      <c r="AC19" s="145"/>
      <c r="AD19" s="145"/>
      <c r="AE19" s="145"/>
      <c r="AF19" s="145"/>
      <c r="AG19" s="145"/>
      <c r="AH19" s="145"/>
      <c r="AI19" s="145"/>
      <c r="AJ19" s="145"/>
      <c r="AK19" s="145"/>
      <c r="AL19" s="145"/>
      <c r="AM19" s="145"/>
      <c r="AN19" s="145"/>
      <c r="AO19" s="145"/>
      <c r="AP19" s="145"/>
      <c r="AQ19" s="145"/>
    </row>
    <row r="20" spans="1:43" x14ac:dyDescent="0.45">
      <c r="A20" s="145"/>
      <c r="B20" s="162">
        <v>0</v>
      </c>
      <c r="C20" s="161">
        <v>13</v>
      </c>
      <c r="D20" s="161">
        <v>34</v>
      </c>
      <c r="E20" s="164">
        <f t="shared" si="0"/>
        <v>0.7134971584290557</v>
      </c>
      <c r="F20" s="162">
        <v>0</v>
      </c>
      <c r="G20" s="161">
        <v>13</v>
      </c>
      <c r="H20" s="161">
        <v>35</v>
      </c>
      <c r="I20" s="164">
        <f t="shared" si="1"/>
        <v>0.68637583502869259</v>
      </c>
      <c r="J20" s="162">
        <v>0</v>
      </c>
      <c r="K20" s="161">
        <v>13</v>
      </c>
      <c r="L20" s="161">
        <v>36</v>
      </c>
      <c r="M20" s="164">
        <f t="shared" si="2"/>
        <v>0.65791803846451491</v>
      </c>
      <c r="N20" s="145"/>
      <c r="O20" s="145"/>
      <c r="P20" s="145"/>
      <c r="Q20" s="145"/>
      <c r="R20" s="145"/>
      <c r="S20" s="145"/>
      <c r="T20" s="145"/>
      <c r="U20" s="145"/>
      <c r="V20" s="145"/>
      <c r="W20" s="145"/>
      <c r="X20" s="145"/>
      <c r="Y20" s="145"/>
      <c r="Z20" s="145"/>
      <c r="AA20" s="145"/>
      <c r="AB20" s="145"/>
      <c r="AC20" s="145"/>
      <c r="AD20" s="145"/>
      <c r="AE20" s="145"/>
      <c r="AF20" s="145"/>
      <c r="AG20" s="145"/>
      <c r="AH20" s="145"/>
      <c r="AI20" s="145"/>
      <c r="AJ20" s="145"/>
      <c r="AK20" s="145"/>
      <c r="AL20" s="145"/>
      <c r="AM20" s="145"/>
      <c r="AN20" s="145"/>
      <c r="AO20" s="145"/>
      <c r="AP20" s="145"/>
      <c r="AQ20" s="145"/>
    </row>
    <row r="21" spans="1:43" x14ac:dyDescent="0.45">
      <c r="A21" s="145"/>
      <c r="B21" s="162">
        <v>0</v>
      </c>
      <c r="C21" s="161">
        <v>14</v>
      </c>
      <c r="D21" s="161">
        <v>34</v>
      </c>
      <c r="E21" s="164">
        <f t="shared" si="0"/>
        <v>0.78388302595070902</v>
      </c>
      <c r="F21" s="162">
        <v>0</v>
      </c>
      <c r="G21" s="161">
        <v>14</v>
      </c>
      <c r="H21" s="161">
        <v>35</v>
      </c>
      <c r="I21" s="164">
        <f t="shared" si="1"/>
        <v>0.76119459145524104</v>
      </c>
      <c r="J21" s="162">
        <v>0</v>
      </c>
      <c r="K21" s="161">
        <v>14</v>
      </c>
      <c r="L21" s="161">
        <v>36</v>
      </c>
      <c r="M21" s="164">
        <f t="shared" si="2"/>
        <v>0.73692365059426235</v>
      </c>
      <c r="N21" s="145"/>
      <c r="O21" s="145"/>
      <c r="P21" s="145"/>
      <c r="Q21" s="145"/>
      <c r="R21" s="145"/>
      <c r="S21" s="145"/>
      <c r="T21" s="145"/>
      <c r="U21" s="145"/>
      <c r="V21" s="145"/>
      <c r="W21" s="145"/>
      <c r="X21" s="145"/>
      <c r="Y21" s="145"/>
      <c r="Z21" s="145"/>
      <c r="AA21" s="145"/>
      <c r="AB21" s="145"/>
      <c r="AC21" s="145"/>
      <c r="AD21" s="145"/>
      <c r="AE21" s="145"/>
      <c r="AF21" s="145"/>
      <c r="AG21" s="145"/>
      <c r="AH21" s="145"/>
      <c r="AI21" s="145"/>
      <c r="AJ21" s="145"/>
      <c r="AK21" s="145"/>
      <c r="AL21" s="145"/>
      <c r="AM21" s="145"/>
      <c r="AN21" s="145"/>
      <c r="AO21" s="145"/>
      <c r="AP21" s="145"/>
      <c r="AQ21" s="145"/>
    </row>
    <row r="22" spans="1:43" x14ac:dyDescent="0.45">
      <c r="A22" s="145"/>
      <c r="B22" s="162">
        <v>0</v>
      </c>
      <c r="C22" s="161">
        <v>15</v>
      </c>
      <c r="D22" s="161">
        <v>34</v>
      </c>
      <c r="E22" s="164">
        <f t="shared" si="0"/>
        <v>0.84083445855385286</v>
      </c>
      <c r="F22" s="162">
        <v>0</v>
      </c>
      <c r="G22" s="161">
        <v>15</v>
      </c>
      <c r="H22" s="161">
        <v>35</v>
      </c>
      <c r="I22" s="164">
        <f t="shared" si="1"/>
        <v>0.82277315373622051</v>
      </c>
      <c r="J22" s="162">
        <v>0</v>
      </c>
      <c r="K22" s="161">
        <v>15</v>
      </c>
      <c r="L22" s="161">
        <v>36</v>
      </c>
      <c r="M22" s="164">
        <f t="shared" si="2"/>
        <v>0.80314217730995319</v>
      </c>
      <c r="N22" s="145"/>
      <c r="O22" s="145"/>
      <c r="P22" s="145"/>
      <c r="Q22" s="145"/>
      <c r="R22" s="145"/>
      <c r="S22" s="145"/>
      <c r="T22" s="145"/>
      <c r="U22" s="145"/>
      <c r="V22" s="145"/>
      <c r="W22" s="145"/>
      <c r="X22" s="145"/>
      <c r="Y22" s="145"/>
      <c r="Z22" s="145"/>
      <c r="AA22" s="145"/>
      <c r="AB22" s="145"/>
      <c r="AC22" s="145"/>
      <c r="AD22" s="145"/>
      <c r="AE22" s="145"/>
      <c r="AF22" s="145"/>
      <c r="AG22" s="145"/>
      <c r="AH22" s="145"/>
      <c r="AI22" s="145"/>
      <c r="AJ22" s="145"/>
      <c r="AK22" s="145"/>
      <c r="AL22" s="145"/>
      <c r="AM22" s="145"/>
      <c r="AN22" s="145"/>
      <c r="AO22" s="145"/>
      <c r="AP22" s="145"/>
      <c r="AQ22" s="145"/>
    </row>
    <row r="23" spans="1:43" x14ac:dyDescent="0.45">
      <c r="A23" s="145"/>
      <c r="B23" s="162">
        <v>0</v>
      </c>
      <c r="C23" s="161">
        <v>16</v>
      </c>
      <c r="D23" s="161">
        <v>34</v>
      </c>
      <c r="E23" s="164">
        <f t="shared" si="0"/>
        <v>0.88498009979558501</v>
      </c>
      <c r="F23" s="162">
        <v>0</v>
      </c>
      <c r="G23" s="161">
        <v>16</v>
      </c>
      <c r="H23" s="161">
        <v>35</v>
      </c>
      <c r="I23" s="164">
        <f t="shared" si="1"/>
        <v>0.87116063612934902</v>
      </c>
      <c r="J23" s="162">
        <v>0</v>
      </c>
      <c r="K23" s="161">
        <v>16</v>
      </c>
      <c r="L23" s="161">
        <v>36</v>
      </c>
      <c r="M23" s="164">
        <f t="shared" si="2"/>
        <v>0.85595104783500198</v>
      </c>
      <c r="N23" s="145"/>
      <c r="O23" s="145"/>
      <c r="P23" s="145"/>
      <c r="Q23" s="145"/>
      <c r="R23" s="145"/>
      <c r="S23" s="145"/>
      <c r="T23" s="145"/>
      <c r="U23" s="145"/>
      <c r="V23" s="145"/>
      <c r="W23" s="145"/>
      <c r="X23" s="145"/>
      <c r="Y23" s="145"/>
      <c r="Z23" s="145"/>
      <c r="AA23" s="145"/>
      <c r="AB23" s="145"/>
      <c r="AC23" s="145"/>
      <c r="AD23" s="145"/>
      <c r="AE23" s="145"/>
      <c r="AF23" s="145"/>
      <c r="AG23" s="145"/>
      <c r="AH23" s="145"/>
      <c r="AI23" s="145"/>
      <c r="AJ23" s="145"/>
      <c r="AK23" s="145"/>
      <c r="AL23" s="145"/>
      <c r="AM23" s="145"/>
      <c r="AN23" s="145"/>
      <c r="AO23" s="145"/>
      <c r="AP23" s="145"/>
      <c r="AQ23" s="145"/>
    </row>
    <row r="24" spans="1:43" x14ac:dyDescent="0.45">
      <c r="A24" s="145"/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  <c r="R24" s="145"/>
      <c r="S24" s="145"/>
      <c r="T24" s="145"/>
      <c r="U24" s="145"/>
      <c r="V24" s="145"/>
      <c r="W24" s="145"/>
      <c r="X24" s="145"/>
      <c r="Y24" s="145"/>
      <c r="Z24" s="145"/>
      <c r="AA24" s="145"/>
      <c r="AB24" s="145"/>
      <c r="AC24" s="145"/>
      <c r="AD24" s="145"/>
      <c r="AE24" s="145"/>
      <c r="AF24" s="145"/>
      <c r="AG24" s="145"/>
      <c r="AH24" s="145"/>
      <c r="AI24" s="145"/>
      <c r="AJ24" s="145"/>
      <c r="AK24" s="145"/>
      <c r="AL24" s="145"/>
      <c r="AM24" s="145"/>
      <c r="AN24" s="145"/>
      <c r="AO24" s="145"/>
      <c r="AP24" s="145"/>
      <c r="AQ24" s="145"/>
    </row>
    <row r="25" spans="1:43" x14ac:dyDescent="0.45">
      <c r="A25" s="145"/>
      <c r="B25" s="165" t="s">
        <v>207</v>
      </c>
      <c r="C25" s="165" t="s">
        <v>204</v>
      </c>
      <c r="D25" s="166" t="s">
        <v>210</v>
      </c>
      <c r="E25" s="167" t="s">
        <v>206</v>
      </c>
      <c r="F25" s="165" t="s">
        <v>207</v>
      </c>
      <c r="G25" s="165" t="s">
        <v>204</v>
      </c>
      <c r="H25" s="166" t="s">
        <v>211</v>
      </c>
      <c r="I25" s="168" t="s">
        <v>206</v>
      </c>
      <c r="J25" s="165" t="s">
        <v>207</v>
      </c>
      <c r="K25" s="165" t="s">
        <v>204</v>
      </c>
      <c r="L25" s="166" t="s">
        <v>212</v>
      </c>
      <c r="M25" s="167" t="s">
        <v>206</v>
      </c>
      <c r="N25" s="145"/>
      <c r="O25" s="145"/>
      <c r="P25" s="145"/>
      <c r="Q25" s="145"/>
      <c r="R25" s="145"/>
      <c r="S25" s="145"/>
      <c r="T25" s="145"/>
      <c r="U25" s="145"/>
      <c r="V25" s="145"/>
      <c r="W25" s="145"/>
      <c r="X25" s="145"/>
      <c r="Y25" s="145"/>
      <c r="Z25" s="145"/>
      <c r="AA25" s="145"/>
      <c r="AB25" s="145"/>
      <c r="AC25" s="145"/>
      <c r="AD25" s="145"/>
      <c r="AE25" s="145"/>
      <c r="AF25" s="145"/>
      <c r="AG25" s="145"/>
      <c r="AH25" s="145"/>
      <c r="AI25" s="145"/>
      <c r="AJ25" s="145"/>
      <c r="AK25" s="145"/>
      <c r="AL25" s="145"/>
      <c r="AM25" s="145"/>
      <c r="AN25" s="145"/>
      <c r="AO25" s="145"/>
      <c r="AP25" s="145"/>
      <c r="AQ25" s="145"/>
    </row>
    <row r="26" spans="1:43" x14ac:dyDescent="0.45">
      <c r="A26" s="145"/>
      <c r="B26" s="166">
        <v>1</v>
      </c>
      <c r="C26" s="165">
        <v>2</v>
      </c>
      <c r="D26" s="165">
        <v>34</v>
      </c>
      <c r="E26" s="168">
        <f>(EXP($G$3+($G$5*B26)+($G$6*D26)+($G$4*C26)))/((1+EXP($G$3+($G$5*B26)+($G$6*D26)+($G$4*C26))))</f>
        <v>9.5000692281502222E-2</v>
      </c>
      <c r="F26" s="166">
        <v>1</v>
      </c>
      <c r="G26" s="165">
        <v>2</v>
      </c>
      <c r="H26" s="165">
        <v>35</v>
      </c>
      <c r="I26" s="168">
        <f>(EXP($G$3+($G$5*F26)+($G$6*H26)+($G$4*G26)))/((1+EXP($G$3+($G$5*F26)+($G$6*H26)+($G$4*G26))))</f>
        <v>8.4458917870206554E-2</v>
      </c>
      <c r="J26" s="166">
        <v>1</v>
      </c>
      <c r="K26" s="165">
        <v>2</v>
      </c>
      <c r="L26" s="165">
        <v>36</v>
      </c>
      <c r="M26" s="168">
        <f>(EXP($G$3+($G$5*J26)+($G$6*L26)+($G$4*K26)))/((1+EXP($G$3+($G$5*J26)+($G$6*L26)+($G$4*K26))))</f>
        <v>7.498998452790781E-2</v>
      </c>
      <c r="N26" s="145"/>
      <c r="O26" s="145"/>
      <c r="P26" s="145"/>
      <c r="Q26" s="145"/>
      <c r="R26" s="145"/>
      <c r="S26" s="145"/>
      <c r="T26" s="145"/>
      <c r="U26" s="145"/>
      <c r="V26" s="145"/>
      <c r="W26" s="145"/>
      <c r="X26" s="145"/>
      <c r="Y26" s="145"/>
      <c r="Z26" s="145"/>
      <c r="AA26" s="145"/>
      <c r="AB26" s="145"/>
      <c r="AC26" s="145"/>
      <c r="AD26" s="145"/>
      <c r="AE26" s="145"/>
      <c r="AF26" s="145"/>
      <c r="AG26" s="145"/>
      <c r="AH26" s="145"/>
      <c r="AI26" s="145"/>
      <c r="AJ26" s="145"/>
      <c r="AK26" s="145"/>
      <c r="AL26" s="145"/>
      <c r="AM26" s="145"/>
      <c r="AN26" s="145"/>
      <c r="AO26" s="145"/>
      <c r="AP26" s="145"/>
      <c r="AQ26" s="145"/>
    </row>
    <row r="27" spans="1:43" x14ac:dyDescent="0.45">
      <c r="A27" s="145"/>
      <c r="B27" s="166">
        <v>1</v>
      </c>
      <c r="C27" s="165">
        <v>3</v>
      </c>
      <c r="D27" s="165">
        <v>34</v>
      </c>
      <c r="E27" s="168">
        <f t="shared" ref="E27:E40" si="3">(EXP($G$3+($G$5*B27)+($G$6*D27)+($G$4*C27)))/((1+EXP($G$3+($G$5*B27)+($G$6*D27)+($G$4*C27))))</f>
        <v>0.13261416543378238</v>
      </c>
      <c r="F27" s="166">
        <v>1</v>
      </c>
      <c r="G27" s="165">
        <v>3</v>
      </c>
      <c r="H27" s="165">
        <v>35</v>
      </c>
      <c r="I27" s="168">
        <f t="shared" ref="I27:I40" si="4">(EXP($G$3+($G$5*F27)+($G$6*H27)+($G$4*G27)))/((1+EXP($G$3+($G$5*F27)+($G$6*H27)+($G$4*G27))))</f>
        <v>0.11844486172523859</v>
      </c>
      <c r="J27" s="166">
        <v>1</v>
      </c>
      <c r="K27" s="165">
        <v>3</v>
      </c>
      <c r="L27" s="165">
        <v>36</v>
      </c>
      <c r="M27" s="168">
        <f t="shared" ref="M27:M40" si="5">(EXP($G$3+($G$5*J27)+($G$6*L27)+($G$4*K27)))/((1+EXP($G$3+($G$5*J27)+($G$6*L27)+($G$4*K27))))</f>
        <v>0.10560516939225385</v>
      </c>
      <c r="N27" s="145"/>
      <c r="O27" s="145"/>
      <c r="P27" s="145"/>
      <c r="Q27" s="145"/>
      <c r="R27" s="145"/>
      <c r="S27" s="145"/>
      <c r="T27" s="145"/>
      <c r="U27" s="145"/>
      <c r="V27" s="145"/>
      <c r="W27" s="145"/>
      <c r="X27" s="145"/>
      <c r="Y27" s="145"/>
      <c r="Z27" s="145"/>
      <c r="AA27" s="145"/>
      <c r="AB27" s="145"/>
      <c r="AC27" s="145"/>
      <c r="AD27" s="145"/>
      <c r="AE27" s="145"/>
      <c r="AF27" s="145"/>
      <c r="AG27" s="145"/>
      <c r="AH27" s="145"/>
      <c r="AI27" s="145"/>
      <c r="AJ27" s="145"/>
      <c r="AK27" s="145"/>
      <c r="AL27" s="145"/>
      <c r="AM27" s="145"/>
      <c r="AN27" s="145"/>
      <c r="AO27" s="145"/>
      <c r="AP27" s="145"/>
      <c r="AQ27" s="145"/>
    </row>
    <row r="28" spans="1:43" x14ac:dyDescent="0.45">
      <c r="A28" s="145"/>
      <c r="B28" s="166">
        <v>1</v>
      </c>
      <c r="C28" s="165">
        <v>4</v>
      </c>
      <c r="D28" s="165">
        <v>34</v>
      </c>
      <c r="E28" s="168">
        <f t="shared" si="3"/>
        <v>0.18212295167360806</v>
      </c>
      <c r="F28" s="166">
        <v>1</v>
      </c>
      <c r="G28" s="165">
        <v>4</v>
      </c>
      <c r="H28" s="165">
        <v>35</v>
      </c>
      <c r="I28" s="168">
        <f t="shared" si="4"/>
        <v>0.16366193321968558</v>
      </c>
      <c r="J28" s="166">
        <v>1</v>
      </c>
      <c r="K28" s="165">
        <v>4</v>
      </c>
      <c r="L28" s="165">
        <v>36</v>
      </c>
      <c r="M28" s="168">
        <f t="shared" si="5"/>
        <v>0.14673649351793866</v>
      </c>
      <c r="N28" s="145"/>
      <c r="O28" s="145"/>
      <c r="P28" s="145"/>
      <c r="Q28" s="145"/>
      <c r="R28" s="145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</row>
    <row r="29" spans="1:43" x14ac:dyDescent="0.45">
      <c r="A29" s="145"/>
      <c r="B29" s="166">
        <v>1</v>
      </c>
      <c r="C29" s="165">
        <v>5</v>
      </c>
      <c r="D29" s="165">
        <v>34</v>
      </c>
      <c r="E29" s="168">
        <f t="shared" si="3"/>
        <v>0.24489634348888373</v>
      </c>
      <c r="F29" s="166">
        <v>1</v>
      </c>
      <c r="G29" s="165">
        <v>5</v>
      </c>
      <c r="H29" s="165">
        <v>35</v>
      </c>
      <c r="I29" s="168">
        <f t="shared" si="4"/>
        <v>0.22179783996841232</v>
      </c>
      <c r="J29" s="166">
        <v>1</v>
      </c>
      <c r="K29" s="165">
        <v>5</v>
      </c>
      <c r="L29" s="165">
        <v>36</v>
      </c>
      <c r="M29" s="168">
        <f t="shared" si="5"/>
        <v>0.20030006642118228</v>
      </c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</row>
    <row r="30" spans="1:43" x14ac:dyDescent="0.45">
      <c r="A30" s="145"/>
      <c r="B30" s="166">
        <v>1</v>
      </c>
      <c r="C30" s="165">
        <v>6</v>
      </c>
      <c r="D30" s="165">
        <v>34</v>
      </c>
      <c r="E30" s="168">
        <f t="shared" si="3"/>
        <v>0.32081912187857359</v>
      </c>
      <c r="F30" s="166">
        <v>1</v>
      </c>
      <c r="G30" s="165">
        <v>6</v>
      </c>
      <c r="H30" s="165">
        <v>35</v>
      </c>
      <c r="I30" s="168">
        <f t="shared" si="4"/>
        <v>0.29334151305976819</v>
      </c>
      <c r="J30" s="166">
        <v>1</v>
      </c>
      <c r="K30" s="165">
        <v>6</v>
      </c>
      <c r="L30" s="165">
        <v>36</v>
      </c>
      <c r="M30" s="168">
        <f t="shared" si="5"/>
        <v>0.26729113158572049</v>
      </c>
      <c r="N30" s="145"/>
      <c r="O30" s="145"/>
      <c r="P30" s="145"/>
      <c r="Q30" s="145"/>
      <c r="R30" s="145"/>
      <c r="S30" s="145"/>
      <c r="T30" s="145"/>
      <c r="U30" s="145"/>
      <c r="V30" s="145"/>
      <c r="W30" s="145"/>
      <c r="X30" s="145"/>
      <c r="Y30" s="145"/>
      <c r="Z30" s="145"/>
      <c r="AA30" s="145"/>
      <c r="AB30" s="145"/>
      <c r="AC30" s="145"/>
      <c r="AD30" s="145"/>
      <c r="AE30" s="145"/>
      <c r="AF30" s="145"/>
      <c r="AG30" s="145"/>
      <c r="AH30" s="145"/>
      <c r="AI30" s="145"/>
      <c r="AJ30" s="145"/>
      <c r="AK30" s="145"/>
      <c r="AL30" s="145"/>
      <c r="AM30" s="145"/>
      <c r="AN30" s="145"/>
      <c r="AO30" s="145"/>
      <c r="AP30" s="145"/>
      <c r="AQ30" s="145"/>
    </row>
    <row r="31" spans="1:43" x14ac:dyDescent="0.45">
      <c r="A31" s="145"/>
      <c r="B31" s="166">
        <v>1</v>
      </c>
      <c r="C31" s="165">
        <v>7</v>
      </c>
      <c r="D31" s="165">
        <v>34</v>
      </c>
      <c r="E31" s="168">
        <f t="shared" si="3"/>
        <v>0.40757483530004768</v>
      </c>
      <c r="F31" s="166">
        <v>1</v>
      </c>
      <c r="G31" s="165">
        <v>7</v>
      </c>
      <c r="H31" s="165">
        <v>35</v>
      </c>
      <c r="I31" s="168">
        <f t="shared" si="4"/>
        <v>0.37678895213566826</v>
      </c>
      <c r="J31" s="166">
        <v>1</v>
      </c>
      <c r="K31" s="165">
        <v>7</v>
      </c>
      <c r="L31" s="165">
        <v>36</v>
      </c>
      <c r="M31" s="168">
        <f t="shared" si="5"/>
        <v>0.3469665444427773</v>
      </c>
      <c r="N31" s="145"/>
      <c r="O31" s="145"/>
      <c r="P31" s="145"/>
      <c r="Q31" s="145"/>
      <c r="R31" s="145"/>
      <c r="S31" s="145"/>
      <c r="T31" s="145"/>
      <c r="U31" s="145"/>
      <c r="V31" s="145"/>
      <c r="W31" s="145"/>
      <c r="X31" s="145"/>
      <c r="Y31" s="145"/>
      <c r="Z31" s="145"/>
      <c r="AA31" s="145"/>
      <c r="AB31" s="145"/>
      <c r="AC31" s="145"/>
      <c r="AD31" s="145"/>
      <c r="AE31" s="145"/>
      <c r="AF31" s="145"/>
      <c r="AG31" s="145"/>
      <c r="AH31" s="145"/>
      <c r="AI31" s="145"/>
      <c r="AJ31" s="145"/>
      <c r="AK31" s="145"/>
      <c r="AL31" s="145"/>
      <c r="AM31" s="145"/>
      <c r="AN31" s="145"/>
      <c r="AO31" s="145"/>
      <c r="AP31" s="145"/>
      <c r="AQ31" s="145"/>
    </row>
    <row r="32" spans="1:43" x14ac:dyDescent="0.45">
      <c r="A32" s="145"/>
      <c r="B32" s="166">
        <v>1</v>
      </c>
      <c r="C32" s="165">
        <v>8</v>
      </c>
      <c r="D32" s="165">
        <v>34</v>
      </c>
      <c r="E32" s="168">
        <f t="shared" si="3"/>
        <v>0.50050249983082085</v>
      </c>
      <c r="F32" s="166">
        <v>1</v>
      </c>
      <c r="G32" s="165">
        <v>8</v>
      </c>
      <c r="H32" s="165">
        <v>35</v>
      </c>
      <c r="I32" s="168">
        <f t="shared" si="4"/>
        <v>0.46824529723137964</v>
      </c>
      <c r="J32" s="166">
        <v>1</v>
      </c>
      <c r="K32" s="165">
        <v>8</v>
      </c>
      <c r="L32" s="165">
        <v>36</v>
      </c>
      <c r="M32" s="168">
        <f t="shared" si="5"/>
        <v>0.43625133230927604</v>
      </c>
      <c r="N32" s="145"/>
      <c r="O32" s="145"/>
      <c r="P32" s="145"/>
      <c r="Q32" s="145"/>
      <c r="R32" s="145"/>
      <c r="S32" s="145"/>
      <c r="T32" s="145"/>
      <c r="U32" s="145"/>
      <c r="V32" s="145"/>
      <c r="W32" s="145"/>
      <c r="X32" s="145"/>
      <c r="Y32" s="145"/>
      <c r="Z32" s="145"/>
      <c r="AA32" s="145"/>
      <c r="AB32" s="145"/>
      <c r="AC32" s="145"/>
      <c r="AD32" s="145"/>
      <c r="AE32" s="145"/>
      <c r="AF32" s="145"/>
      <c r="AG32" s="145"/>
      <c r="AH32" s="145"/>
      <c r="AI32" s="145"/>
      <c r="AJ32" s="145"/>
      <c r="AK32" s="145"/>
      <c r="AL32" s="145"/>
      <c r="AM32" s="145"/>
      <c r="AN32" s="145"/>
      <c r="AO32" s="145"/>
      <c r="AP32" s="145"/>
      <c r="AQ32" s="145"/>
    </row>
    <row r="33" spans="1:43" x14ac:dyDescent="0.45">
      <c r="A33" s="145"/>
      <c r="B33" s="166">
        <v>1</v>
      </c>
      <c r="C33" s="165">
        <v>9</v>
      </c>
      <c r="D33" s="165">
        <v>34</v>
      </c>
      <c r="E33" s="168">
        <f t="shared" si="3"/>
        <v>0.59339546238745933</v>
      </c>
      <c r="F33" s="166">
        <v>1</v>
      </c>
      <c r="G33" s="165">
        <v>9</v>
      </c>
      <c r="H33" s="165">
        <v>35</v>
      </c>
      <c r="I33" s="168">
        <f t="shared" si="4"/>
        <v>0.56188604139135978</v>
      </c>
      <c r="J33" s="166">
        <v>1</v>
      </c>
      <c r="K33" s="165">
        <v>9</v>
      </c>
      <c r="L33" s="165">
        <v>36</v>
      </c>
      <c r="M33" s="168">
        <f t="shared" si="5"/>
        <v>0.52986939186875237</v>
      </c>
      <c r="N33" s="145"/>
      <c r="O33" s="145"/>
      <c r="P33" s="145"/>
      <c r="Q33" s="145"/>
      <c r="R33" s="145"/>
      <c r="S33" s="145"/>
      <c r="T33" s="145"/>
      <c r="U33" s="145"/>
      <c r="V33" s="145"/>
      <c r="W33" s="145"/>
      <c r="X33" s="145"/>
      <c r="Y33" s="145"/>
      <c r="Z33" s="145"/>
      <c r="AA33" s="145"/>
      <c r="AB33" s="145"/>
      <c r="AC33" s="145"/>
      <c r="AD33" s="145"/>
      <c r="AE33" s="145"/>
      <c r="AF33" s="145"/>
      <c r="AG33" s="145"/>
      <c r="AH33" s="145"/>
      <c r="AI33" s="145"/>
      <c r="AJ33" s="145"/>
      <c r="AK33" s="145"/>
      <c r="AL33" s="145"/>
      <c r="AM33" s="145"/>
      <c r="AN33" s="145"/>
      <c r="AO33" s="145"/>
      <c r="AP33" s="145"/>
      <c r="AQ33" s="145"/>
    </row>
    <row r="34" spans="1:43" x14ac:dyDescent="0.45">
      <c r="A34" s="145"/>
      <c r="B34" s="166">
        <v>1</v>
      </c>
      <c r="C34" s="165">
        <v>10</v>
      </c>
      <c r="D34" s="165">
        <v>34</v>
      </c>
      <c r="E34" s="168">
        <f t="shared" si="3"/>
        <v>0.68005618119153444</v>
      </c>
      <c r="F34" s="166">
        <v>1</v>
      </c>
      <c r="G34" s="165">
        <v>10</v>
      </c>
      <c r="H34" s="165">
        <v>35</v>
      </c>
      <c r="I34" s="168">
        <f t="shared" si="4"/>
        <v>0.65131625808294713</v>
      </c>
      <c r="J34" s="166">
        <v>1</v>
      </c>
      <c r="K34" s="165">
        <v>10</v>
      </c>
      <c r="L34" s="165">
        <v>36</v>
      </c>
      <c r="M34" s="168">
        <f t="shared" si="5"/>
        <v>0.62143181674316317</v>
      </c>
      <c r="N34" s="145"/>
      <c r="O34" s="145"/>
      <c r="P34" s="145"/>
      <c r="Q34" s="145"/>
      <c r="R34" s="145"/>
      <c r="S34" s="145"/>
      <c r="T34" s="145"/>
      <c r="U34" s="145"/>
      <c r="V34" s="145"/>
      <c r="W34" s="145"/>
      <c r="X34" s="145"/>
      <c r="Y34" s="145"/>
      <c r="Z34" s="145"/>
      <c r="AA34" s="145"/>
      <c r="AB34" s="145"/>
      <c r="AC34" s="145"/>
      <c r="AD34" s="145"/>
      <c r="AE34" s="145"/>
      <c r="AF34" s="145"/>
      <c r="AG34" s="145"/>
      <c r="AH34" s="145"/>
      <c r="AI34" s="145"/>
      <c r="AJ34" s="145"/>
      <c r="AK34" s="145"/>
      <c r="AL34" s="145"/>
      <c r="AM34" s="145"/>
      <c r="AN34" s="145"/>
      <c r="AO34" s="145"/>
      <c r="AP34" s="145"/>
      <c r="AQ34" s="145"/>
    </row>
    <row r="35" spans="1:43" x14ac:dyDescent="0.45">
      <c r="A35" s="145"/>
      <c r="B35" s="166">
        <v>1</v>
      </c>
      <c r="C35" s="165">
        <v>11</v>
      </c>
      <c r="D35" s="165">
        <v>34</v>
      </c>
      <c r="E35" s="168">
        <f t="shared" si="3"/>
        <v>0.75584628087756256</v>
      </c>
      <c r="F35" s="166">
        <v>1</v>
      </c>
      <c r="G35" s="165">
        <v>11</v>
      </c>
      <c r="H35" s="165">
        <v>35</v>
      </c>
      <c r="I35" s="168">
        <f t="shared" si="4"/>
        <v>0.73122370059582731</v>
      </c>
      <c r="J35" s="166">
        <v>1</v>
      </c>
      <c r="K35" s="165">
        <v>11</v>
      </c>
      <c r="L35" s="165">
        <v>36</v>
      </c>
      <c r="M35" s="168">
        <f t="shared" si="5"/>
        <v>0.70508683326083632</v>
      </c>
      <c r="N35" s="145"/>
      <c r="O35" s="145"/>
      <c r="P35" s="145"/>
      <c r="Q35" s="145"/>
      <c r="R35" s="145"/>
      <c r="S35" s="145"/>
      <c r="T35" s="145"/>
      <c r="U35" s="145"/>
      <c r="V35" s="145"/>
      <c r="W35" s="145"/>
      <c r="X35" s="145"/>
      <c r="Y35" s="145"/>
      <c r="Z35" s="145"/>
      <c r="AA35" s="145"/>
      <c r="AB35" s="145"/>
      <c r="AC35" s="145"/>
      <c r="AD35" s="145"/>
      <c r="AE35" s="145"/>
      <c r="AF35" s="145"/>
      <c r="AG35" s="145"/>
      <c r="AH35" s="145"/>
      <c r="AI35" s="145"/>
      <c r="AJ35" s="145"/>
      <c r="AK35" s="145"/>
      <c r="AL35" s="145"/>
      <c r="AM35" s="145"/>
      <c r="AN35" s="145"/>
      <c r="AO35" s="145"/>
      <c r="AP35" s="145"/>
      <c r="AQ35" s="145"/>
    </row>
    <row r="36" spans="1:43" x14ac:dyDescent="0.45">
      <c r="A36" s="145"/>
      <c r="B36" s="166">
        <v>1</v>
      </c>
      <c r="C36" s="165">
        <v>12</v>
      </c>
      <c r="D36" s="165">
        <v>34</v>
      </c>
      <c r="E36" s="168">
        <f t="shared" si="3"/>
        <v>0.81847507913018402</v>
      </c>
      <c r="F36" s="166">
        <v>1</v>
      </c>
      <c r="G36" s="165">
        <v>12</v>
      </c>
      <c r="H36" s="165">
        <v>35</v>
      </c>
      <c r="I36" s="168">
        <f t="shared" si="4"/>
        <v>0.79848461994567521</v>
      </c>
      <c r="J36" s="166">
        <v>1</v>
      </c>
      <c r="K36" s="165">
        <v>12</v>
      </c>
      <c r="L36" s="165">
        <v>36</v>
      </c>
      <c r="M36" s="168">
        <f t="shared" si="5"/>
        <v>0.77689279984917647</v>
      </c>
      <c r="N36" s="145"/>
      <c r="O36" s="145"/>
      <c r="P36" s="145"/>
      <c r="Q36" s="145"/>
      <c r="R36" s="145"/>
      <c r="S36" s="145"/>
      <c r="T36" s="145"/>
      <c r="U36" s="145"/>
      <c r="V36" s="145"/>
      <c r="W36" s="145"/>
      <c r="X36" s="145"/>
      <c r="Y36" s="145"/>
      <c r="Z36" s="145"/>
      <c r="AA36" s="145"/>
      <c r="AB36" s="145"/>
      <c r="AC36" s="145"/>
      <c r="AD36" s="145"/>
      <c r="AE36" s="145"/>
      <c r="AF36" s="145"/>
      <c r="AG36" s="145"/>
      <c r="AH36" s="145"/>
      <c r="AI36" s="145"/>
      <c r="AJ36" s="145"/>
      <c r="AK36" s="145"/>
      <c r="AL36" s="145"/>
      <c r="AM36" s="145"/>
      <c r="AN36" s="145"/>
      <c r="AO36" s="145"/>
      <c r="AP36" s="145"/>
      <c r="AQ36" s="145"/>
    </row>
    <row r="37" spans="1:43" x14ac:dyDescent="0.45">
      <c r="A37" s="145"/>
      <c r="B37" s="166">
        <v>1</v>
      </c>
      <c r="C37" s="165">
        <v>13</v>
      </c>
      <c r="D37" s="165">
        <v>34</v>
      </c>
      <c r="E37" s="168">
        <f t="shared" si="3"/>
        <v>0.86784756316877654</v>
      </c>
      <c r="F37" s="166">
        <v>1</v>
      </c>
      <c r="G37" s="165">
        <v>13</v>
      </c>
      <c r="H37" s="165">
        <v>35</v>
      </c>
      <c r="I37" s="168">
        <f t="shared" si="4"/>
        <v>0.85231316856708883</v>
      </c>
      <c r="J37" s="166">
        <v>1</v>
      </c>
      <c r="K37" s="165">
        <v>13</v>
      </c>
      <c r="L37" s="165">
        <v>36</v>
      </c>
      <c r="M37" s="168">
        <f t="shared" si="5"/>
        <v>0.83529927022712913</v>
      </c>
      <c r="N37" s="145"/>
      <c r="O37" s="145"/>
      <c r="P37" s="145"/>
      <c r="Q37" s="145"/>
      <c r="R37" s="145"/>
      <c r="S37" s="145"/>
      <c r="T37" s="145"/>
      <c r="U37" s="145"/>
      <c r="V37" s="145"/>
      <c r="W37" s="145"/>
      <c r="X37" s="145"/>
      <c r="Y37" s="145"/>
      <c r="Z37" s="145"/>
      <c r="AA37" s="145"/>
      <c r="AB37" s="145"/>
      <c r="AC37" s="145"/>
      <c r="AD37" s="145"/>
      <c r="AE37" s="145"/>
      <c r="AF37" s="145"/>
      <c r="AG37" s="145"/>
      <c r="AH37" s="145"/>
      <c r="AI37" s="145"/>
      <c r="AJ37" s="145"/>
      <c r="AK37" s="145"/>
      <c r="AL37" s="145"/>
      <c r="AM37" s="145"/>
      <c r="AN37" s="145"/>
      <c r="AO37" s="145"/>
      <c r="AP37" s="145"/>
      <c r="AQ37" s="145"/>
    </row>
    <row r="38" spans="1:43" x14ac:dyDescent="0.45">
      <c r="A38" s="145"/>
      <c r="B38" s="166">
        <v>1</v>
      </c>
      <c r="C38" s="165">
        <v>14</v>
      </c>
      <c r="D38" s="165">
        <v>34</v>
      </c>
      <c r="E38" s="168">
        <f t="shared" si="3"/>
        <v>0.90534436721760114</v>
      </c>
      <c r="F38" s="166">
        <v>1</v>
      </c>
      <c r="G38" s="165">
        <v>14</v>
      </c>
      <c r="H38" s="165">
        <v>35</v>
      </c>
      <c r="I38" s="168">
        <f t="shared" si="4"/>
        <v>0.89367768587525942</v>
      </c>
      <c r="J38" s="166">
        <v>1</v>
      </c>
      <c r="K38" s="165">
        <v>14</v>
      </c>
      <c r="L38" s="165">
        <v>36</v>
      </c>
      <c r="M38" s="168">
        <f t="shared" si="5"/>
        <v>0.88076242574050856</v>
      </c>
      <c r="N38" s="145"/>
      <c r="O38" s="145"/>
      <c r="P38" s="145"/>
      <c r="Q38" s="145"/>
      <c r="R38" s="145"/>
      <c r="S38" s="145"/>
      <c r="T38" s="145"/>
      <c r="U38" s="145"/>
      <c r="V38" s="145"/>
      <c r="W38" s="145"/>
      <c r="X38" s="145"/>
      <c r="Y38" s="145"/>
      <c r="Z38" s="145"/>
      <c r="AA38" s="145"/>
      <c r="AB38" s="145"/>
      <c r="AC38" s="145"/>
      <c r="AD38" s="145"/>
      <c r="AE38" s="145"/>
      <c r="AF38" s="145"/>
      <c r="AG38" s="145"/>
      <c r="AH38" s="145"/>
      <c r="AI38" s="145"/>
      <c r="AJ38" s="145"/>
      <c r="AK38" s="145"/>
      <c r="AL38" s="145"/>
      <c r="AM38" s="145"/>
      <c r="AN38" s="145"/>
      <c r="AO38" s="145"/>
      <c r="AP38" s="145"/>
      <c r="AQ38" s="145"/>
    </row>
    <row r="39" spans="1:43" x14ac:dyDescent="0.45">
      <c r="A39" s="145"/>
      <c r="B39" s="166">
        <v>1</v>
      </c>
      <c r="C39" s="165">
        <v>15</v>
      </c>
      <c r="D39" s="165">
        <v>34</v>
      </c>
      <c r="E39" s="168">
        <f t="shared" si="3"/>
        <v>0.93302296404692064</v>
      </c>
      <c r="F39" s="166">
        <v>1</v>
      </c>
      <c r="G39" s="165">
        <v>15</v>
      </c>
      <c r="H39" s="165">
        <v>35</v>
      </c>
      <c r="I39" s="168">
        <f t="shared" si="4"/>
        <v>0.92448321880656115</v>
      </c>
      <c r="J39" s="166">
        <v>1</v>
      </c>
      <c r="K39" s="165">
        <v>15</v>
      </c>
      <c r="L39" s="165">
        <v>36</v>
      </c>
      <c r="M39" s="168">
        <f t="shared" si="5"/>
        <v>0.91495388295256608</v>
      </c>
      <c r="N39" s="145"/>
      <c r="O39" s="145"/>
      <c r="P39" s="145"/>
      <c r="Q39" s="145"/>
      <c r="R39" s="145"/>
      <c r="S39" s="145"/>
      <c r="T39" s="145"/>
      <c r="U39" s="145"/>
      <c r="V39" s="145"/>
      <c r="W39" s="145"/>
      <c r="X39" s="145"/>
      <c r="Y39" s="145"/>
      <c r="Z39" s="145"/>
      <c r="AA39" s="145"/>
      <c r="AB39" s="145"/>
      <c r="AC39" s="145"/>
      <c r="AD39" s="145"/>
      <c r="AE39" s="145"/>
      <c r="AF39" s="145"/>
      <c r="AG39" s="145"/>
      <c r="AH39" s="145"/>
      <c r="AI39" s="145"/>
      <c r="AJ39" s="145"/>
      <c r="AK39" s="145"/>
      <c r="AL39" s="145"/>
      <c r="AM39" s="145"/>
      <c r="AN39" s="145"/>
      <c r="AO39" s="145"/>
      <c r="AP39" s="145"/>
      <c r="AQ39" s="145"/>
    </row>
    <row r="40" spans="1:43" x14ac:dyDescent="0.45">
      <c r="A40" s="145"/>
      <c r="B40" s="166">
        <v>1</v>
      </c>
      <c r="C40" s="165">
        <v>16</v>
      </c>
      <c r="D40" s="165">
        <v>34</v>
      </c>
      <c r="E40" s="168">
        <f t="shared" si="3"/>
        <v>0.95302788340230682</v>
      </c>
      <c r="F40" s="166">
        <v>1</v>
      </c>
      <c r="G40" s="165">
        <v>16</v>
      </c>
      <c r="H40" s="165">
        <v>35</v>
      </c>
      <c r="I40" s="168">
        <f t="shared" si="4"/>
        <v>0.9468936360160507</v>
      </c>
      <c r="J40" s="166">
        <v>1</v>
      </c>
      <c r="K40" s="165">
        <v>16</v>
      </c>
      <c r="L40" s="165">
        <v>36</v>
      </c>
      <c r="M40" s="168">
        <f t="shared" si="5"/>
        <v>0.94000872375065836</v>
      </c>
      <c r="N40" s="145"/>
      <c r="O40" s="145"/>
      <c r="P40" s="145"/>
      <c r="Q40" s="145"/>
      <c r="R40" s="145"/>
      <c r="S40" s="145"/>
      <c r="T40" s="145"/>
      <c r="U40" s="145"/>
      <c r="V40" s="145"/>
      <c r="W40" s="145"/>
      <c r="X40" s="145"/>
      <c r="Y40" s="145"/>
      <c r="Z40" s="145"/>
      <c r="AA40" s="145"/>
      <c r="AB40" s="145"/>
      <c r="AC40" s="145"/>
      <c r="AD40" s="145"/>
      <c r="AE40" s="145"/>
      <c r="AF40" s="145"/>
      <c r="AG40" s="145"/>
      <c r="AH40" s="145"/>
      <c r="AI40" s="145"/>
      <c r="AJ40" s="145"/>
      <c r="AK40" s="145"/>
      <c r="AL40" s="145"/>
      <c r="AM40" s="145"/>
      <c r="AN40" s="145"/>
      <c r="AO40" s="145"/>
      <c r="AP40" s="145"/>
      <c r="AQ40" s="145"/>
    </row>
    <row r="41" spans="1:43" x14ac:dyDescent="0.45">
      <c r="A41" s="145"/>
      <c r="B41" s="145"/>
      <c r="C41" s="145"/>
      <c r="D41" s="145"/>
      <c r="E41" s="145"/>
      <c r="F41" s="145"/>
      <c r="G41" s="145"/>
      <c r="H41" s="145"/>
      <c r="I41" s="145"/>
      <c r="J41" s="145"/>
      <c r="K41" s="145"/>
      <c r="L41" s="145"/>
      <c r="M41" s="145"/>
      <c r="N41" s="145"/>
      <c r="O41" s="145"/>
      <c r="P41" s="145"/>
      <c r="Q41" s="145"/>
      <c r="R41" s="145"/>
      <c r="S41" s="145"/>
      <c r="T41" s="145"/>
      <c r="U41" s="145"/>
      <c r="V41" s="145"/>
      <c r="W41" s="145"/>
      <c r="X41" s="145"/>
      <c r="Y41" s="145"/>
      <c r="Z41" s="145"/>
      <c r="AA41" s="145"/>
      <c r="AB41" s="145"/>
      <c r="AC41" s="145"/>
      <c r="AD41" s="145"/>
      <c r="AE41" s="145"/>
      <c r="AF41" s="145"/>
      <c r="AG41" s="145"/>
      <c r="AH41" s="145"/>
      <c r="AI41" s="145"/>
      <c r="AJ41" s="145"/>
      <c r="AK41" s="145"/>
      <c r="AL41" s="145"/>
      <c r="AM41" s="145"/>
      <c r="AN41" s="145"/>
      <c r="AO41" s="145"/>
      <c r="AP41" s="145"/>
      <c r="AQ41" s="145"/>
    </row>
    <row r="42" spans="1:43" x14ac:dyDescent="0.45">
      <c r="A42" s="145"/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  <c r="R42" s="145"/>
      <c r="S42" s="145"/>
      <c r="T42" s="145"/>
      <c r="U42" s="145"/>
      <c r="V42" s="145"/>
      <c r="W42" s="145"/>
      <c r="X42" s="145"/>
      <c r="Y42" s="145"/>
      <c r="Z42" s="145"/>
      <c r="AA42" s="145"/>
      <c r="AB42" s="145"/>
      <c r="AC42" s="145"/>
      <c r="AD42" s="145"/>
      <c r="AE42" s="145"/>
      <c r="AF42" s="145"/>
      <c r="AG42" s="145"/>
      <c r="AH42" s="145"/>
      <c r="AI42" s="145"/>
      <c r="AJ42" s="145"/>
      <c r="AK42" s="145"/>
      <c r="AL42" s="145"/>
      <c r="AM42" s="145"/>
      <c r="AN42" s="145"/>
      <c r="AO42" s="145"/>
      <c r="AP42" s="145"/>
      <c r="AQ42" s="145"/>
    </row>
    <row r="43" spans="1:43" x14ac:dyDescent="0.45">
      <c r="A43" s="145"/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  <c r="R43" s="145"/>
      <c r="S43" s="145"/>
      <c r="T43" s="145"/>
      <c r="U43" s="145"/>
      <c r="V43" s="145"/>
      <c r="W43" s="145"/>
      <c r="X43" s="145"/>
      <c r="Y43" s="145"/>
      <c r="Z43" s="145"/>
      <c r="AA43" s="145"/>
      <c r="AB43" s="145"/>
      <c r="AC43" s="145"/>
      <c r="AD43" s="145"/>
      <c r="AE43" s="145"/>
      <c r="AF43" s="145"/>
      <c r="AG43" s="145"/>
      <c r="AH43" s="145"/>
      <c r="AI43" s="145"/>
      <c r="AJ43" s="145"/>
      <c r="AK43" s="145"/>
      <c r="AL43" s="145"/>
      <c r="AM43" s="145"/>
      <c r="AN43" s="145"/>
      <c r="AO43" s="145"/>
      <c r="AP43" s="145"/>
      <c r="AQ43" s="145"/>
    </row>
    <row r="44" spans="1:43" x14ac:dyDescent="0.45">
      <c r="A44" s="145"/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/>
      <c r="AA44" s="145"/>
      <c r="AB44" s="145"/>
      <c r="AC44" s="145"/>
      <c r="AD44" s="145"/>
      <c r="AE44" s="145"/>
      <c r="AF44" s="145"/>
      <c r="AG44" s="145"/>
      <c r="AH44" s="145"/>
      <c r="AI44" s="145"/>
      <c r="AJ44" s="145"/>
      <c r="AK44" s="145"/>
      <c r="AL44" s="145"/>
      <c r="AM44" s="145"/>
      <c r="AN44" s="145"/>
      <c r="AO44" s="145"/>
      <c r="AP44" s="145"/>
      <c r="AQ44" s="145"/>
    </row>
    <row r="45" spans="1:43" x14ac:dyDescent="0.45">
      <c r="A45" s="145"/>
      <c r="B45" s="145"/>
      <c r="C45" s="145"/>
      <c r="D45" s="145"/>
      <c r="E45" s="145"/>
      <c r="F45" s="145"/>
      <c r="G45" s="145"/>
      <c r="H45" s="145"/>
      <c r="I45" s="145"/>
      <c r="J45" s="145"/>
      <c r="K45" s="145"/>
      <c r="L45" s="145"/>
      <c r="M45" s="145"/>
      <c r="N45" s="145"/>
      <c r="O45" s="145"/>
      <c r="P45" s="145"/>
      <c r="Q45" s="145"/>
      <c r="R45" s="145"/>
      <c r="S45" s="145"/>
      <c r="T45" s="145"/>
      <c r="U45" s="145"/>
      <c r="V45" s="145"/>
      <c r="W45" s="145"/>
      <c r="X45" s="145"/>
      <c r="Y45" s="145"/>
      <c r="Z45" s="145"/>
      <c r="AA45" s="145"/>
      <c r="AB45" s="145"/>
      <c r="AC45" s="145"/>
      <c r="AD45" s="145"/>
      <c r="AE45" s="145"/>
      <c r="AF45" s="145"/>
      <c r="AG45" s="145"/>
      <c r="AH45" s="145"/>
      <c r="AI45" s="145"/>
      <c r="AJ45" s="145"/>
      <c r="AK45" s="145"/>
      <c r="AL45" s="145"/>
      <c r="AM45" s="145"/>
      <c r="AN45" s="145"/>
      <c r="AO45" s="145"/>
      <c r="AP45" s="145"/>
      <c r="AQ45" s="145"/>
    </row>
    <row r="46" spans="1:43" x14ac:dyDescent="0.45">
      <c r="A46" s="145"/>
      <c r="B46" s="145"/>
      <c r="C46" s="145"/>
      <c r="D46" s="145"/>
      <c r="E46" s="145"/>
      <c r="F46" s="145"/>
      <c r="G46" s="145"/>
      <c r="H46" s="145"/>
      <c r="I46" s="145"/>
      <c r="J46" s="145"/>
      <c r="K46" s="145"/>
      <c r="L46" s="145"/>
      <c r="M46" s="145"/>
      <c r="N46" s="145"/>
      <c r="O46" s="145"/>
      <c r="P46" s="145"/>
      <c r="Q46" s="145"/>
      <c r="R46" s="145"/>
      <c r="S46" s="145"/>
      <c r="T46" s="145"/>
      <c r="U46" s="145"/>
      <c r="V46" s="145"/>
      <c r="W46" s="145"/>
      <c r="X46" s="145"/>
      <c r="Y46" s="145"/>
      <c r="Z46" s="145"/>
      <c r="AA46" s="145"/>
      <c r="AB46" s="145"/>
      <c r="AC46" s="145"/>
      <c r="AD46" s="145"/>
      <c r="AE46" s="145"/>
      <c r="AF46" s="145"/>
      <c r="AG46" s="145"/>
      <c r="AH46" s="145"/>
      <c r="AI46" s="145"/>
      <c r="AJ46" s="145"/>
      <c r="AK46" s="145"/>
      <c r="AL46" s="145"/>
      <c r="AM46" s="145"/>
      <c r="AN46" s="145"/>
      <c r="AO46" s="145"/>
      <c r="AP46" s="145"/>
      <c r="AQ46" s="145"/>
    </row>
    <row r="47" spans="1:43" x14ac:dyDescent="0.45">
      <c r="A47" s="145"/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  <c r="R47" s="145"/>
      <c r="S47" s="145"/>
      <c r="T47" s="145"/>
      <c r="U47" s="145"/>
      <c r="V47" s="145"/>
      <c r="W47" s="145"/>
      <c r="X47" s="145"/>
      <c r="Y47" s="145"/>
      <c r="Z47" s="145"/>
      <c r="AA47" s="145"/>
      <c r="AB47" s="145"/>
      <c r="AC47" s="145"/>
      <c r="AD47" s="145"/>
      <c r="AE47" s="145"/>
      <c r="AF47" s="145"/>
      <c r="AG47" s="145"/>
      <c r="AH47" s="145"/>
      <c r="AI47" s="145"/>
      <c r="AJ47" s="145"/>
      <c r="AK47" s="145"/>
      <c r="AL47" s="145"/>
      <c r="AM47" s="145"/>
      <c r="AN47" s="145"/>
      <c r="AO47" s="145"/>
      <c r="AP47" s="145"/>
      <c r="AQ47" s="145"/>
    </row>
    <row r="48" spans="1:43" x14ac:dyDescent="0.45">
      <c r="A48" s="145"/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  <c r="R48" s="145"/>
      <c r="S48" s="145"/>
      <c r="T48" s="145"/>
      <c r="U48" s="145"/>
      <c r="V48" s="145"/>
      <c r="W48" s="145"/>
      <c r="X48" s="145"/>
      <c r="Y48" s="145"/>
      <c r="Z48" s="145"/>
      <c r="AA48" s="145"/>
      <c r="AB48" s="145"/>
      <c r="AC48" s="145"/>
      <c r="AD48" s="145"/>
      <c r="AE48" s="145"/>
      <c r="AF48" s="145"/>
      <c r="AG48" s="145"/>
      <c r="AH48" s="145"/>
      <c r="AI48" s="145"/>
      <c r="AJ48" s="145"/>
      <c r="AK48" s="145"/>
      <c r="AL48" s="145"/>
      <c r="AM48" s="145"/>
      <c r="AN48" s="145"/>
      <c r="AO48" s="145"/>
      <c r="AP48" s="145"/>
      <c r="AQ48" s="145"/>
    </row>
    <row r="49" spans="1:43" x14ac:dyDescent="0.45">
      <c r="A49" s="145"/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  <c r="R49" s="145"/>
      <c r="S49" s="145"/>
      <c r="T49" s="145"/>
      <c r="U49" s="145"/>
      <c r="V49" s="145"/>
      <c r="W49" s="145"/>
      <c r="X49" s="145"/>
      <c r="Y49" s="145"/>
      <c r="Z49" s="145"/>
      <c r="AA49" s="145"/>
      <c r="AB49" s="145"/>
      <c r="AC49" s="145"/>
      <c r="AD49" s="145"/>
      <c r="AE49" s="145"/>
      <c r="AF49" s="145"/>
      <c r="AG49" s="145"/>
      <c r="AH49" s="145"/>
      <c r="AI49" s="145"/>
      <c r="AJ49" s="145"/>
      <c r="AK49" s="145"/>
      <c r="AL49" s="145"/>
      <c r="AM49" s="145"/>
      <c r="AN49" s="145"/>
      <c r="AO49" s="145"/>
      <c r="AP49" s="145"/>
      <c r="AQ49" s="145"/>
    </row>
    <row r="50" spans="1:43" x14ac:dyDescent="0.45">
      <c r="A50" s="145"/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  <c r="R50" s="145"/>
      <c r="S50" s="145"/>
      <c r="T50" s="145"/>
      <c r="U50" s="145"/>
      <c r="V50" s="145"/>
      <c r="W50" s="145"/>
      <c r="X50" s="145"/>
      <c r="Y50" s="145"/>
      <c r="Z50" s="145"/>
      <c r="AA50" s="145"/>
      <c r="AB50" s="145"/>
      <c r="AC50" s="145"/>
      <c r="AD50" s="145"/>
      <c r="AE50" s="145"/>
      <c r="AF50" s="145"/>
      <c r="AG50" s="145"/>
      <c r="AH50" s="145"/>
      <c r="AI50" s="145"/>
      <c r="AJ50" s="145"/>
      <c r="AK50" s="145"/>
      <c r="AL50" s="145"/>
      <c r="AM50" s="145"/>
      <c r="AN50" s="145"/>
      <c r="AO50" s="145"/>
      <c r="AP50" s="145"/>
      <c r="AQ50" s="145"/>
    </row>
    <row r="51" spans="1:43" x14ac:dyDescent="0.45">
      <c r="A51" s="145"/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  <c r="R51" s="145"/>
      <c r="S51" s="145"/>
      <c r="T51" s="145"/>
      <c r="U51" s="145"/>
      <c r="V51" s="145"/>
      <c r="W51" s="145"/>
      <c r="X51" s="145"/>
      <c r="Y51" s="145"/>
      <c r="Z51" s="145"/>
      <c r="AA51" s="145"/>
      <c r="AB51" s="145"/>
      <c r="AC51" s="145"/>
      <c r="AD51" s="145"/>
      <c r="AE51" s="145"/>
      <c r="AF51" s="145"/>
      <c r="AG51" s="145"/>
      <c r="AH51" s="145"/>
      <c r="AI51" s="145"/>
      <c r="AJ51" s="145"/>
      <c r="AK51" s="145"/>
      <c r="AL51" s="145"/>
      <c r="AM51" s="145"/>
      <c r="AN51" s="145"/>
      <c r="AO51" s="145"/>
      <c r="AP51" s="145"/>
      <c r="AQ51" s="145"/>
    </row>
    <row r="52" spans="1:43" x14ac:dyDescent="0.45">
      <c r="A52" s="145"/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  <c r="R52" s="145"/>
      <c r="S52" s="145"/>
      <c r="T52" s="145"/>
      <c r="U52" s="145"/>
      <c r="V52" s="145"/>
      <c r="W52" s="145"/>
      <c r="X52" s="145"/>
      <c r="Y52" s="145"/>
      <c r="Z52" s="145"/>
      <c r="AA52" s="145"/>
      <c r="AB52" s="145"/>
      <c r="AC52" s="145"/>
      <c r="AD52" s="145"/>
      <c r="AE52" s="145"/>
      <c r="AF52" s="145"/>
      <c r="AG52" s="145"/>
      <c r="AH52" s="145"/>
      <c r="AI52" s="145"/>
      <c r="AJ52" s="145"/>
      <c r="AK52" s="145"/>
      <c r="AL52" s="145"/>
      <c r="AM52" s="145"/>
      <c r="AN52" s="145"/>
      <c r="AO52" s="145"/>
      <c r="AP52" s="145"/>
      <c r="AQ52" s="145"/>
    </row>
    <row r="53" spans="1:43" x14ac:dyDescent="0.45">
      <c r="A53" s="145"/>
      <c r="B53" s="145"/>
      <c r="C53" s="145"/>
      <c r="D53" s="145"/>
      <c r="E53" s="145"/>
      <c r="F53" s="145"/>
      <c r="G53" s="145"/>
      <c r="H53" s="145"/>
      <c r="I53" s="145"/>
      <c r="J53" s="145"/>
      <c r="K53" s="145"/>
      <c r="L53" s="145"/>
      <c r="M53" s="145"/>
      <c r="N53" s="145"/>
      <c r="O53" s="145"/>
      <c r="P53" s="145"/>
      <c r="Q53" s="145"/>
      <c r="R53" s="145"/>
      <c r="S53" s="145"/>
      <c r="T53" s="145"/>
      <c r="U53" s="145"/>
      <c r="V53" s="145"/>
      <c r="W53" s="145"/>
      <c r="X53" s="145"/>
      <c r="Y53" s="145"/>
      <c r="Z53" s="145"/>
      <c r="AA53" s="145"/>
      <c r="AB53" s="145"/>
      <c r="AC53" s="145"/>
      <c r="AD53" s="145"/>
      <c r="AE53" s="145"/>
      <c r="AF53" s="145"/>
      <c r="AG53" s="145"/>
      <c r="AH53" s="145"/>
      <c r="AI53" s="145"/>
      <c r="AJ53" s="145"/>
      <c r="AK53" s="145"/>
      <c r="AL53" s="145"/>
      <c r="AM53" s="145"/>
      <c r="AN53" s="145"/>
      <c r="AO53" s="145"/>
      <c r="AP53" s="145"/>
      <c r="AQ53" s="145"/>
    </row>
    <row r="54" spans="1:43" x14ac:dyDescent="0.45">
      <c r="A54" s="145"/>
      <c r="B54" s="145"/>
      <c r="C54" s="145"/>
      <c r="D54" s="145"/>
      <c r="E54" s="145"/>
      <c r="F54" s="145"/>
      <c r="G54" s="145"/>
      <c r="H54" s="145"/>
      <c r="I54" s="145"/>
      <c r="J54" s="145"/>
      <c r="K54" s="145"/>
      <c r="L54" s="145"/>
      <c r="M54" s="145"/>
      <c r="N54" s="145"/>
      <c r="O54" s="145"/>
      <c r="P54" s="145"/>
      <c r="Q54" s="145"/>
      <c r="R54" s="145"/>
      <c r="S54" s="145"/>
      <c r="T54" s="145"/>
      <c r="U54" s="145"/>
      <c r="V54" s="145"/>
      <c r="W54" s="145"/>
      <c r="X54" s="145"/>
      <c r="Y54" s="145"/>
      <c r="Z54" s="145"/>
      <c r="AA54" s="145"/>
      <c r="AB54" s="145"/>
      <c r="AC54" s="145"/>
      <c r="AD54" s="145"/>
      <c r="AE54" s="145"/>
      <c r="AF54" s="145"/>
      <c r="AG54" s="145"/>
      <c r="AH54" s="145"/>
      <c r="AI54" s="145"/>
      <c r="AJ54" s="145"/>
      <c r="AK54" s="145"/>
      <c r="AL54" s="145"/>
      <c r="AM54" s="145"/>
      <c r="AN54" s="145"/>
      <c r="AO54" s="145"/>
      <c r="AP54" s="145"/>
      <c r="AQ54" s="145"/>
    </row>
    <row r="55" spans="1:43" x14ac:dyDescent="0.45">
      <c r="A55" s="145"/>
      <c r="B55" s="145"/>
      <c r="C55" s="145"/>
      <c r="D55" s="145"/>
      <c r="E55" s="145"/>
      <c r="F55" s="145"/>
      <c r="G55" s="145"/>
      <c r="H55" s="145"/>
      <c r="I55" s="145"/>
      <c r="J55" s="145"/>
      <c r="K55" s="145"/>
      <c r="L55" s="145"/>
      <c r="M55" s="145"/>
      <c r="N55" s="145"/>
      <c r="O55" s="145"/>
      <c r="P55" s="145"/>
      <c r="Q55" s="145"/>
      <c r="R55" s="145"/>
      <c r="S55" s="145"/>
      <c r="T55" s="145"/>
      <c r="U55" s="145"/>
      <c r="V55" s="145"/>
      <c r="W55" s="145"/>
      <c r="X55" s="145"/>
      <c r="Y55" s="145"/>
      <c r="Z55" s="145"/>
      <c r="AA55" s="145"/>
      <c r="AB55" s="145"/>
      <c r="AC55" s="145"/>
      <c r="AD55" s="145"/>
      <c r="AE55" s="145"/>
      <c r="AF55" s="145"/>
      <c r="AG55" s="145"/>
      <c r="AH55" s="145"/>
      <c r="AI55" s="145"/>
      <c r="AJ55" s="145"/>
      <c r="AK55" s="145"/>
      <c r="AL55" s="145"/>
      <c r="AM55" s="145"/>
      <c r="AN55" s="145"/>
      <c r="AO55" s="145"/>
      <c r="AP55" s="145"/>
      <c r="AQ55" s="145"/>
    </row>
    <row r="56" spans="1:43" x14ac:dyDescent="0.45">
      <c r="A56" s="145"/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  <c r="R56" s="145"/>
      <c r="S56" s="145"/>
      <c r="T56" s="145"/>
      <c r="U56" s="145"/>
      <c r="V56" s="145"/>
      <c r="W56" s="145"/>
      <c r="X56" s="145"/>
      <c r="Y56" s="145"/>
      <c r="Z56" s="145"/>
      <c r="AA56" s="145"/>
      <c r="AB56" s="145"/>
      <c r="AC56" s="145"/>
      <c r="AD56" s="145"/>
      <c r="AE56" s="145"/>
      <c r="AF56" s="145"/>
      <c r="AG56" s="145"/>
      <c r="AH56" s="145"/>
      <c r="AI56" s="145"/>
      <c r="AJ56" s="145"/>
      <c r="AK56" s="145"/>
      <c r="AL56" s="145"/>
      <c r="AM56" s="145"/>
      <c r="AN56" s="145"/>
      <c r="AO56" s="145"/>
      <c r="AP56" s="145"/>
      <c r="AQ56" s="145"/>
    </row>
    <row r="57" spans="1:43" x14ac:dyDescent="0.45">
      <c r="A57" s="145"/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  <c r="R57" s="145"/>
      <c r="S57" s="145"/>
      <c r="T57" s="145"/>
      <c r="U57" s="145"/>
      <c r="V57" s="145"/>
      <c r="W57" s="145"/>
      <c r="X57" s="145"/>
      <c r="Y57" s="145"/>
      <c r="Z57" s="145"/>
      <c r="AA57" s="145"/>
      <c r="AB57" s="145"/>
      <c r="AC57" s="145"/>
      <c r="AD57" s="145"/>
      <c r="AE57" s="145"/>
      <c r="AF57" s="145"/>
      <c r="AG57" s="145"/>
      <c r="AH57" s="145"/>
      <c r="AI57" s="145"/>
      <c r="AJ57" s="145"/>
      <c r="AK57" s="145"/>
      <c r="AL57" s="145"/>
      <c r="AM57" s="145"/>
      <c r="AN57" s="145"/>
      <c r="AO57" s="145"/>
      <c r="AP57" s="145"/>
      <c r="AQ57" s="145"/>
    </row>
    <row r="58" spans="1:43" x14ac:dyDescent="0.45">
      <c r="A58" s="145"/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  <c r="R58" s="145"/>
      <c r="S58" s="145"/>
      <c r="T58" s="145"/>
      <c r="U58" s="145"/>
      <c r="V58" s="145"/>
      <c r="W58" s="145"/>
      <c r="X58" s="145"/>
      <c r="Y58" s="145"/>
      <c r="Z58" s="145"/>
      <c r="AA58" s="145"/>
      <c r="AB58" s="145"/>
      <c r="AC58" s="145"/>
      <c r="AD58" s="145"/>
      <c r="AE58" s="145"/>
      <c r="AF58" s="145"/>
      <c r="AG58" s="145"/>
      <c r="AH58" s="145"/>
      <c r="AI58" s="145"/>
      <c r="AJ58" s="145"/>
      <c r="AK58" s="145"/>
      <c r="AL58" s="145"/>
      <c r="AM58" s="145"/>
      <c r="AN58" s="145"/>
      <c r="AO58" s="145"/>
      <c r="AP58" s="145"/>
      <c r="AQ58" s="145"/>
    </row>
    <row r="59" spans="1:43" x14ac:dyDescent="0.45">
      <c r="A59" s="145"/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  <c r="R59" s="145"/>
      <c r="S59" s="145"/>
      <c r="T59" s="145"/>
      <c r="U59" s="145"/>
      <c r="V59" s="145"/>
      <c r="W59" s="145"/>
      <c r="X59" s="145"/>
      <c r="Y59" s="145"/>
      <c r="Z59" s="145"/>
      <c r="AA59" s="145"/>
      <c r="AB59" s="145"/>
      <c r="AC59" s="145"/>
      <c r="AD59" s="145"/>
      <c r="AE59" s="145"/>
      <c r="AF59" s="145"/>
      <c r="AG59" s="145"/>
      <c r="AH59" s="145"/>
      <c r="AI59" s="145"/>
      <c r="AJ59" s="145"/>
      <c r="AK59" s="145"/>
      <c r="AL59" s="145"/>
      <c r="AM59" s="145"/>
      <c r="AN59" s="145"/>
      <c r="AO59" s="145"/>
      <c r="AP59" s="145"/>
      <c r="AQ59" s="145"/>
    </row>
    <row r="60" spans="1:43" x14ac:dyDescent="0.45">
      <c r="A60" s="145"/>
      <c r="B60" s="145"/>
      <c r="C60" s="145"/>
      <c r="D60" s="145"/>
      <c r="E60" s="145"/>
      <c r="F60" s="145"/>
      <c r="G60" s="145"/>
      <c r="H60" s="145"/>
      <c r="I60" s="145"/>
      <c r="J60" s="145"/>
      <c r="K60" s="145"/>
      <c r="L60" s="145"/>
      <c r="M60" s="145"/>
      <c r="N60" s="145"/>
      <c r="O60" s="145"/>
      <c r="P60" s="145"/>
      <c r="Q60" s="145"/>
      <c r="R60" s="145"/>
      <c r="S60" s="145"/>
      <c r="T60" s="145"/>
      <c r="U60" s="145"/>
      <c r="V60" s="145"/>
      <c r="W60" s="145"/>
      <c r="X60" s="145"/>
      <c r="Y60" s="145"/>
      <c r="Z60" s="145"/>
      <c r="AA60" s="145"/>
      <c r="AB60" s="145"/>
      <c r="AC60" s="145"/>
      <c r="AD60" s="145"/>
      <c r="AE60" s="145"/>
      <c r="AF60" s="145"/>
      <c r="AG60" s="145"/>
      <c r="AH60" s="145"/>
      <c r="AI60" s="145"/>
      <c r="AJ60" s="145"/>
      <c r="AK60" s="145"/>
      <c r="AL60" s="145"/>
      <c r="AM60" s="145"/>
      <c r="AN60" s="145"/>
      <c r="AO60" s="145"/>
      <c r="AP60" s="145"/>
      <c r="AQ60" s="145"/>
    </row>
    <row r="61" spans="1:43" x14ac:dyDescent="0.45">
      <c r="A61" s="145"/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  <c r="R61" s="145"/>
      <c r="S61" s="145"/>
      <c r="T61" s="145"/>
      <c r="U61" s="145"/>
      <c r="V61" s="145"/>
      <c r="W61" s="145"/>
      <c r="X61" s="145"/>
      <c r="Y61" s="145"/>
      <c r="Z61" s="145"/>
      <c r="AA61" s="145"/>
      <c r="AB61" s="145"/>
      <c r="AC61" s="145"/>
      <c r="AD61" s="145"/>
      <c r="AE61" s="145"/>
      <c r="AF61" s="145"/>
      <c r="AG61" s="145"/>
      <c r="AH61" s="145"/>
      <c r="AI61" s="145"/>
      <c r="AJ61" s="145"/>
      <c r="AK61" s="145"/>
      <c r="AL61" s="145"/>
      <c r="AM61" s="145"/>
      <c r="AN61" s="145"/>
      <c r="AO61" s="145"/>
      <c r="AP61" s="145"/>
      <c r="AQ61" s="145"/>
    </row>
    <row r="62" spans="1:43" x14ac:dyDescent="0.45">
      <c r="A62" s="145"/>
      <c r="B62" s="145"/>
      <c r="C62" s="145"/>
      <c r="D62" s="145"/>
      <c r="E62" s="145"/>
      <c r="F62" s="145"/>
      <c r="G62" s="145"/>
      <c r="H62" s="145"/>
      <c r="I62" s="145"/>
      <c r="J62" s="145"/>
      <c r="K62" s="145"/>
      <c r="L62" s="145"/>
      <c r="M62" s="145"/>
      <c r="N62" s="145"/>
      <c r="O62" s="145"/>
      <c r="P62" s="145"/>
      <c r="Q62" s="145"/>
      <c r="R62" s="145"/>
      <c r="S62" s="145"/>
      <c r="T62" s="145"/>
      <c r="U62" s="145"/>
      <c r="V62" s="145"/>
      <c r="W62" s="145"/>
      <c r="X62" s="145"/>
      <c r="Y62" s="145"/>
      <c r="Z62" s="145"/>
      <c r="AA62" s="145"/>
      <c r="AB62" s="145"/>
      <c r="AC62" s="145"/>
      <c r="AD62" s="145"/>
      <c r="AE62" s="145"/>
      <c r="AF62" s="145"/>
      <c r="AG62" s="145"/>
      <c r="AH62" s="145"/>
      <c r="AI62" s="145"/>
      <c r="AJ62" s="145"/>
      <c r="AK62" s="145"/>
      <c r="AL62" s="145"/>
      <c r="AM62" s="145"/>
      <c r="AN62" s="145"/>
      <c r="AO62" s="145"/>
      <c r="AP62" s="145"/>
      <c r="AQ62" s="145"/>
    </row>
    <row r="63" spans="1:43" x14ac:dyDescent="0.45">
      <c r="A63" s="145"/>
      <c r="B63" s="145"/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5"/>
      <c r="O63" s="145"/>
      <c r="P63" s="145"/>
      <c r="Q63" s="145"/>
      <c r="R63" s="145"/>
      <c r="S63" s="145"/>
      <c r="T63" s="145"/>
      <c r="U63" s="145"/>
      <c r="V63" s="145"/>
      <c r="W63" s="145"/>
      <c r="X63" s="145"/>
      <c r="Y63" s="145"/>
      <c r="Z63" s="145"/>
      <c r="AA63" s="145"/>
      <c r="AB63" s="145"/>
      <c r="AC63" s="145"/>
      <c r="AD63" s="145"/>
      <c r="AE63" s="145"/>
      <c r="AF63" s="145"/>
      <c r="AG63" s="145"/>
      <c r="AH63" s="145"/>
      <c r="AI63" s="145"/>
      <c r="AJ63" s="145"/>
      <c r="AK63" s="145"/>
      <c r="AL63" s="145"/>
      <c r="AM63" s="145"/>
      <c r="AN63" s="145"/>
      <c r="AO63" s="145"/>
      <c r="AP63" s="145"/>
      <c r="AQ63" s="145"/>
    </row>
    <row r="64" spans="1:43" x14ac:dyDescent="0.45">
      <c r="A64" s="145"/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  <c r="R64" s="145"/>
      <c r="S64" s="145"/>
      <c r="T64" s="145"/>
      <c r="U64" s="145"/>
      <c r="V64" s="145"/>
      <c r="W64" s="145"/>
      <c r="X64" s="145"/>
      <c r="Y64" s="145"/>
      <c r="Z64" s="145"/>
      <c r="AA64" s="145"/>
      <c r="AB64" s="145"/>
      <c r="AC64" s="145"/>
      <c r="AD64" s="145"/>
      <c r="AE64" s="145"/>
      <c r="AF64" s="145"/>
      <c r="AG64" s="145"/>
      <c r="AH64" s="145"/>
      <c r="AI64" s="145"/>
      <c r="AJ64" s="145"/>
      <c r="AK64" s="145"/>
      <c r="AL64" s="145"/>
      <c r="AM64" s="145"/>
      <c r="AN64" s="145"/>
      <c r="AO64" s="145"/>
      <c r="AP64" s="145"/>
      <c r="AQ64" s="145"/>
    </row>
    <row r="65" spans="1:43" x14ac:dyDescent="0.45">
      <c r="A65" s="145"/>
      <c r="B65" s="145"/>
      <c r="C65" s="145"/>
      <c r="D65" s="145"/>
      <c r="E65" s="145"/>
      <c r="F65" s="145"/>
      <c r="G65" s="145"/>
      <c r="H65" s="145"/>
      <c r="I65" s="145"/>
      <c r="J65" s="145"/>
      <c r="K65" s="145"/>
      <c r="L65" s="145"/>
      <c r="M65" s="145"/>
      <c r="N65" s="145"/>
      <c r="O65" s="145"/>
      <c r="P65" s="145"/>
      <c r="Q65" s="145"/>
      <c r="R65" s="145"/>
      <c r="S65" s="145"/>
      <c r="T65" s="145"/>
      <c r="U65" s="145"/>
      <c r="V65" s="145"/>
      <c r="W65" s="145"/>
      <c r="X65" s="145"/>
      <c r="Y65" s="145"/>
      <c r="Z65" s="145"/>
      <c r="AA65" s="145"/>
      <c r="AB65" s="145"/>
      <c r="AC65" s="145"/>
      <c r="AD65" s="145"/>
      <c r="AE65" s="145"/>
      <c r="AF65" s="145"/>
      <c r="AG65" s="145"/>
      <c r="AH65" s="145"/>
      <c r="AI65" s="145"/>
      <c r="AJ65" s="145"/>
      <c r="AK65" s="145"/>
      <c r="AL65" s="145"/>
      <c r="AM65" s="145"/>
      <c r="AN65" s="145"/>
      <c r="AO65" s="145"/>
      <c r="AP65" s="145"/>
      <c r="AQ65" s="145"/>
    </row>
    <row r="66" spans="1:43" x14ac:dyDescent="0.45">
      <c r="A66" s="145"/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  <c r="R66" s="145"/>
      <c r="S66" s="145"/>
      <c r="T66" s="145"/>
      <c r="U66" s="145"/>
      <c r="V66" s="145"/>
      <c r="W66" s="145"/>
      <c r="X66" s="145"/>
      <c r="Y66" s="145"/>
      <c r="Z66" s="145"/>
      <c r="AA66" s="145"/>
      <c r="AB66" s="145"/>
      <c r="AC66" s="145"/>
      <c r="AD66" s="145"/>
      <c r="AE66" s="145"/>
      <c r="AF66" s="145"/>
      <c r="AG66" s="145"/>
      <c r="AH66" s="145"/>
      <c r="AI66" s="145"/>
      <c r="AJ66" s="145"/>
      <c r="AK66" s="145"/>
      <c r="AL66" s="145"/>
      <c r="AM66" s="145"/>
      <c r="AN66" s="145"/>
      <c r="AO66" s="145"/>
      <c r="AP66" s="145"/>
      <c r="AQ66" s="145"/>
    </row>
    <row r="67" spans="1:43" x14ac:dyDescent="0.45">
      <c r="A67" s="145"/>
      <c r="B67" s="145"/>
      <c r="C67" s="145"/>
      <c r="D67" s="145"/>
      <c r="E67" s="145"/>
      <c r="F67" s="145"/>
      <c r="G67" s="145"/>
      <c r="H67" s="145"/>
      <c r="I67" s="145"/>
      <c r="J67" s="145"/>
      <c r="K67" s="145"/>
      <c r="L67" s="145"/>
      <c r="M67" s="145"/>
      <c r="N67" s="145"/>
      <c r="O67" s="145"/>
      <c r="P67" s="145"/>
      <c r="Q67" s="145"/>
      <c r="R67" s="145"/>
      <c r="S67" s="145"/>
      <c r="T67" s="145"/>
      <c r="U67" s="145"/>
      <c r="V67" s="145"/>
      <c r="W67" s="145"/>
      <c r="X67" s="145"/>
      <c r="Y67" s="145"/>
      <c r="Z67" s="145"/>
      <c r="AA67" s="145"/>
      <c r="AB67" s="145"/>
      <c r="AC67" s="145"/>
      <c r="AD67" s="145"/>
      <c r="AE67" s="145"/>
      <c r="AF67" s="145"/>
      <c r="AG67" s="145"/>
      <c r="AH67" s="145"/>
      <c r="AI67" s="145"/>
      <c r="AJ67" s="145"/>
      <c r="AK67" s="145"/>
      <c r="AL67" s="145"/>
      <c r="AM67" s="145"/>
      <c r="AN67" s="145"/>
      <c r="AO67" s="145"/>
      <c r="AP67" s="145"/>
      <c r="AQ67" s="145"/>
    </row>
    <row r="68" spans="1:43" x14ac:dyDescent="0.45">
      <c r="A68" s="145"/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  <c r="R68" s="145"/>
      <c r="S68" s="145"/>
      <c r="T68" s="145"/>
      <c r="U68" s="145"/>
      <c r="V68" s="145"/>
      <c r="W68" s="145"/>
      <c r="X68" s="145"/>
      <c r="Y68" s="145"/>
      <c r="Z68" s="145"/>
      <c r="AA68" s="145"/>
      <c r="AB68" s="145"/>
      <c r="AC68" s="145"/>
      <c r="AD68" s="145"/>
      <c r="AE68" s="145"/>
      <c r="AF68" s="145"/>
      <c r="AG68" s="145"/>
      <c r="AH68" s="145"/>
      <c r="AI68" s="145"/>
      <c r="AJ68" s="145"/>
      <c r="AK68" s="145"/>
      <c r="AL68" s="145"/>
      <c r="AM68" s="145"/>
      <c r="AN68" s="145"/>
      <c r="AO68" s="145"/>
      <c r="AP68" s="145"/>
      <c r="AQ68" s="145"/>
    </row>
    <row r="69" spans="1:43" x14ac:dyDescent="0.45">
      <c r="A69" s="145"/>
      <c r="B69" s="145"/>
      <c r="C69" s="145"/>
      <c r="D69" s="145"/>
      <c r="E69" s="145"/>
      <c r="F69" s="145"/>
      <c r="G69" s="145"/>
      <c r="H69" s="145"/>
      <c r="I69" s="145"/>
      <c r="J69" s="145"/>
      <c r="K69" s="145"/>
      <c r="L69" s="145"/>
      <c r="M69" s="145"/>
      <c r="N69" s="145"/>
      <c r="O69" s="145"/>
      <c r="P69" s="145"/>
      <c r="Q69" s="145"/>
      <c r="R69" s="145"/>
      <c r="S69" s="145"/>
      <c r="T69" s="145"/>
      <c r="U69" s="145"/>
      <c r="V69" s="145"/>
      <c r="W69" s="145"/>
      <c r="X69" s="145"/>
      <c r="Y69" s="145"/>
      <c r="Z69" s="145"/>
      <c r="AA69" s="145"/>
      <c r="AB69" s="145"/>
      <c r="AC69" s="145"/>
      <c r="AD69" s="145"/>
      <c r="AE69" s="145"/>
      <c r="AF69" s="145"/>
      <c r="AG69" s="145"/>
      <c r="AH69" s="145"/>
      <c r="AI69" s="145"/>
      <c r="AJ69" s="145"/>
      <c r="AK69" s="145"/>
      <c r="AL69" s="145"/>
      <c r="AM69" s="145"/>
      <c r="AN69" s="145"/>
      <c r="AO69" s="145"/>
      <c r="AP69" s="145"/>
      <c r="AQ69" s="145"/>
    </row>
    <row r="70" spans="1:43" x14ac:dyDescent="0.45">
      <c r="A70" s="145"/>
      <c r="B70" s="145"/>
      <c r="C70" s="145"/>
      <c r="D70" s="145"/>
      <c r="E70" s="145"/>
      <c r="F70" s="145"/>
      <c r="G70" s="145"/>
      <c r="H70" s="145"/>
      <c r="I70" s="145"/>
      <c r="J70" s="145"/>
      <c r="K70" s="145"/>
      <c r="L70" s="145"/>
      <c r="M70" s="145"/>
      <c r="N70" s="145"/>
      <c r="O70" s="145"/>
      <c r="P70" s="145"/>
      <c r="Q70" s="145"/>
      <c r="R70" s="145"/>
      <c r="S70" s="145"/>
      <c r="T70" s="145"/>
      <c r="U70" s="145"/>
      <c r="V70" s="145"/>
      <c r="W70" s="145"/>
      <c r="X70" s="145"/>
      <c r="Y70" s="145"/>
      <c r="Z70" s="145"/>
      <c r="AA70" s="145"/>
      <c r="AB70" s="145"/>
      <c r="AC70" s="145"/>
      <c r="AD70" s="145"/>
      <c r="AE70" s="145"/>
      <c r="AF70" s="145"/>
      <c r="AG70" s="145"/>
      <c r="AH70" s="145"/>
      <c r="AI70" s="145"/>
      <c r="AJ70" s="145"/>
      <c r="AK70" s="145"/>
      <c r="AL70" s="145"/>
      <c r="AM70" s="145"/>
      <c r="AN70" s="145"/>
      <c r="AO70" s="145"/>
      <c r="AP70" s="145"/>
      <c r="AQ70" s="145"/>
    </row>
    <row r="71" spans="1:43" x14ac:dyDescent="0.45">
      <c r="A71" s="145"/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</row>
    <row r="72" spans="1:43" x14ac:dyDescent="0.45">
      <c r="A72" s="145"/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  <c r="R72" s="145"/>
      <c r="S72" s="145"/>
      <c r="T72" s="145"/>
      <c r="U72" s="145"/>
      <c r="V72" s="145"/>
      <c r="W72" s="145"/>
      <c r="X72" s="145"/>
      <c r="Y72" s="145"/>
      <c r="Z72" s="145"/>
      <c r="AA72" s="145"/>
      <c r="AB72" s="145"/>
      <c r="AC72" s="145"/>
      <c r="AD72" s="145"/>
      <c r="AE72" s="145"/>
      <c r="AF72" s="145"/>
      <c r="AG72" s="145"/>
      <c r="AH72" s="145"/>
      <c r="AI72" s="145"/>
      <c r="AJ72" s="145"/>
      <c r="AK72" s="145"/>
      <c r="AL72" s="145"/>
      <c r="AM72" s="145"/>
      <c r="AN72" s="145"/>
      <c r="AO72" s="145"/>
      <c r="AP72" s="145"/>
      <c r="AQ72" s="145"/>
    </row>
    <row r="73" spans="1:43" x14ac:dyDescent="0.45">
      <c r="A73" s="145"/>
      <c r="B73" s="145"/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5"/>
      <c r="O73" s="145"/>
      <c r="P73" s="145"/>
      <c r="Q73" s="145"/>
      <c r="R73" s="145"/>
      <c r="S73" s="145"/>
      <c r="T73" s="145"/>
      <c r="U73" s="145"/>
      <c r="V73" s="145"/>
      <c r="W73" s="145"/>
      <c r="X73" s="145"/>
      <c r="Y73" s="145"/>
      <c r="Z73" s="145"/>
      <c r="AA73" s="145"/>
      <c r="AB73" s="145"/>
      <c r="AC73" s="145"/>
      <c r="AD73" s="145"/>
      <c r="AE73" s="145"/>
      <c r="AF73" s="145"/>
      <c r="AG73" s="145"/>
      <c r="AH73" s="145"/>
      <c r="AI73" s="145"/>
      <c r="AJ73" s="145"/>
      <c r="AK73" s="145"/>
      <c r="AL73" s="145"/>
      <c r="AM73" s="145"/>
      <c r="AN73" s="145"/>
      <c r="AO73" s="145"/>
      <c r="AP73" s="145"/>
      <c r="AQ73" s="145"/>
    </row>
    <row r="74" spans="1:43" x14ac:dyDescent="0.45">
      <c r="A74" s="145"/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  <c r="R74" s="145"/>
      <c r="S74" s="145"/>
      <c r="T74" s="145"/>
      <c r="U74" s="145"/>
      <c r="V74" s="145"/>
      <c r="W74" s="145"/>
      <c r="X74" s="145"/>
      <c r="Y74" s="145"/>
      <c r="Z74" s="145"/>
      <c r="AA74" s="145"/>
      <c r="AB74" s="145"/>
      <c r="AC74" s="145"/>
      <c r="AD74" s="145"/>
      <c r="AE74" s="145"/>
      <c r="AF74" s="145"/>
      <c r="AG74" s="145"/>
      <c r="AH74" s="145"/>
      <c r="AI74" s="145"/>
      <c r="AJ74" s="145"/>
      <c r="AK74" s="145"/>
      <c r="AL74" s="145"/>
      <c r="AM74" s="145"/>
      <c r="AN74" s="145"/>
      <c r="AO74" s="145"/>
      <c r="AP74" s="145"/>
      <c r="AQ74" s="145"/>
    </row>
    <row r="75" spans="1:43" x14ac:dyDescent="0.45">
      <c r="A75" s="145"/>
      <c r="B75" s="145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</row>
    <row r="76" spans="1:43" x14ac:dyDescent="0.45">
      <c r="A76" s="145"/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  <c r="R76" s="145"/>
      <c r="S76" s="145"/>
      <c r="T76" s="145"/>
      <c r="U76" s="145"/>
      <c r="V76" s="145"/>
      <c r="W76" s="145"/>
      <c r="X76" s="145"/>
      <c r="Y76" s="145"/>
      <c r="Z76" s="145"/>
      <c r="AA76" s="145"/>
      <c r="AB76" s="145"/>
      <c r="AC76" s="145"/>
      <c r="AD76" s="145"/>
      <c r="AE76" s="145"/>
      <c r="AF76" s="145"/>
      <c r="AG76" s="145"/>
      <c r="AH76" s="145"/>
      <c r="AI76" s="145"/>
      <c r="AJ76" s="145"/>
      <c r="AK76" s="145"/>
      <c r="AL76" s="145"/>
      <c r="AM76" s="145"/>
      <c r="AN76" s="145"/>
      <c r="AO76" s="145"/>
      <c r="AP76" s="145"/>
      <c r="AQ76" s="145"/>
    </row>
    <row r="77" spans="1:43" x14ac:dyDescent="0.45">
      <c r="A77" s="145"/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  <c r="R77" s="145"/>
      <c r="S77" s="145"/>
      <c r="T77" s="145"/>
      <c r="U77" s="145"/>
      <c r="V77" s="145"/>
      <c r="W77" s="145"/>
      <c r="X77" s="145"/>
      <c r="Y77" s="145"/>
      <c r="Z77" s="145"/>
      <c r="AA77" s="145"/>
      <c r="AB77" s="145"/>
      <c r="AC77" s="145"/>
      <c r="AD77" s="145"/>
      <c r="AE77" s="145"/>
      <c r="AF77" s="145"/>
      <c r="AG77" s="145"/>
      <c r="AH77" s="145"/>
      <c r="AI77" s="145"/>
      <c r="AJ77" s="145"/>
      <c r="AK77" s="145"/>
      <c r="AL77" s="145"/>
      <c r="AM77" s="145"/>
      <c r="AN77" s="145"/>
      <c r="AO77" s="145"/>
      <c r="AP77" s="145"/>
      <c r="AQ77" s="145"/>
    </row>
    <row r="78" spans="1:43" x14ac:dyDescent="0.45">
      <c r="A78" s="145"/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  <c r="R78" s="145"/>
      <c r="S78" s="145"/>
      <c r="T78" s="145"/>
      <c r="U78" s="145"/>
      <c r="V78" s="145"/>
      <c r="W78" s="145"/>
      <c r="X78" s="145"/>
      <c r="Y78" s="145"/>
      <c r="Z78" s="145"/>
      <c r="AA78" s="145"/>
      <c r="AB78" s="145"/>
      <c r="AC78" s="145"/>
      <c r="AD78" s="145"/>
      <c r="AE78" s="145"/>
      <c r="AF78" s="145"/>
      <c r="AG78" s="145"/>
      <c r="AH78" s="145"/>
      <c r="AI78" s="145"/>
      <c r="AJ78" s="145"/>
      <c r="AK78" s="145"/>
      <c r="AL78" s="145"/>
      <c r="AM78" s="145"/>
      <c r="AN78" s="145"/>
      <c r="AO78" s="145"/>
      <c r="AP78" s="145"/>
      <c r="AQ78" s="145"/>
    </row>
    <row r="79" spans="1:43" x14ac:dyDescent="0.45">
      <c r="A79" s="145"/>
      <c r="B79" s="145"/>
      <c r="C79" s="145"/>
      <c r="D79" s="145"/>
      <c r="E79" s="145"/>
      <c r="F79" s="145"/>
      <c r="G79" s="145"/>
      <c r="H79" s="145"/>
      <c r="I79" s="145"/>
      <c r="J79" s="145"/>
      <c r="K79" s="145"/>
      <c r="L79" s="145"/>
      <c r="M79" s="145"/>
      <c r="N79" s="145"/>
      <c r="O79" s="145"/>
      <c r="P79" s="145"/>
      <c r="Q79" s="145"/>
      <c r="R79" s="145"/>
      <c r="S79" s="145"/>
      <c r="T79" s="145"/>
      <c r="U79" s="145"/>
      <c r="V79" s="145"/>
      <c r="W79" s="145"/>
      <c r="X79" s="145"/>
      <c r="Y79" s="145"/>
      <c r="Z79" s="145"/>
      <c r="AA79" s="145"/>
      <c r="AB79" s="145"/>
      <c r="AC79" s="145"/>
      <c r="AD79" s="145"/>
      <c r="AE79" s="145"/>
      <c r="AF79" s="145"/>
      <c r="AG79" s="145"/>
      <c r="AH79" s="145"/>
      <c r="AI79" s="145"/>
      <c r="AJ79" s="145"/>
      <c r="AK79" s="145"/>
      <c r="AL79" s="145"/>
      <c r="AM79" s="145"/>
      <c r="AN79" s="145"/>
      <c r="AO79" s="145"/>
      <c r="AP79" s="145"/>
      <c r="AQ79" s="145"/>
    </row>
    <row r="80" spans="1:43" x14ac:dyDescent="0.45">
      <c r="A80" s="145"/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  <c r="R80" s="145"/>
      <c r="S80" s="145"/>
      <c r="T80" s="145"/>
      <c r="U80" s="145"/>
      <c r="V80" s="145"/>
      <c r="W80" s="145"/>
      <c r="X80" s="145"/>
      <c r="Y80" s="145"/>
      <c r="Z80" s="145"/>
      <c r="AA80" s="145"/>
      <c r="AB80" s="145"/>
      <c r="AC80" s="145"/>
      <c r="AD80" s="145"/>
      <c r="AE80" s="145"/>
      <c r="AF80" s="145"/>
      <c r="AG80" s="145"/>
      <c r="AH80" s="145"/>
      <c r="AI80" s="145"/>
      <c r="AJ80" s="145"/>
      <c r="AK80" s="145"/>
      <c r="AL80" s="145"/>
      <c r="AM80" s="145"/>
      <c r="AN80" s="145"/>
      <c r="AO80" s="145"/>
      <c r="AP80" s="145"/>
      <c r="AQ80" s="145"/>
    </row>
    <row r="81" spans="1:43" x14ac:dyDescent="0.45">
      <c r="A81" s="145"/>
      <c r="B81" s="145"/>
      <c r="C81" s="145"/>
      <c r="D81" s="145"/>
      <c r="E81" s="145"/>
      <c r="F81" s="145"/>
      <c r="G81" s="145"/>
      <c r="H81" s="145"/>
      <c r="I81" s="145"/>
      <c r="J81" s="145"/>
      <c r="K81" s="145"/>
      <c r="L81" s="145"/>
      <c r="M81" s="145"/>
      <c r="N81" s="145"/>
      <c r="O81" s="145"/>
      <c r="P81" s="145"/>
      <c r="Q81" s="145"/>
      <c r="R81" s="145"/>
      <c r="S81" s="145"/>
      <c r="T81" s="145"/>
      <c r="U81" s="145"/>
      <c r="V81" s="145"/>
      <c r="W81" s="145"/>
      <c r="X81" s="145"/>
      <c r="Y81" s="145"/>
      <c r="Z81" s="145"/>
      <c r="AA81" s="145"/>
      <c r="AB81" s="145"/>
      <c r="AC81" s="145"/>
      <c r="AD81" s="145"/>
      <c r="AE81" s="145"/>
      <c r="AF81" s="145"/>
      <c r="AG81" s="145"/>
      <c r="AH81" s="145"/>
      <c r="AI81" s="145"/>
      <c r="AJ81" s="145"/>
      <c r="AK81" s="145"/>
      <c r="AL81" s="145"/>
      <c r="AM81" s="145"/>
      <c r="AN81" s="145"/>
      <c r="AO81" s="145"/>
      <c r="AP81" s="145"/>
      <c r="AQ81" s="145"/>
    </row>
    <row r="82" spans="1:43" x14ac:dyDescent="0.45">
      <c r="A82" s="145"/>
      <c r="B82" s="145"/>
      <c r="C82" s="145"/>
      <c r="D82" s="145"/>
      <c r="E82" s="145"/>
      <c r="F82" s="145"/>
      <c r="G82" s="145"/>
      <c r="H82" s="145"/>
      <c r="I82" s="145"/>
      <c r="J82" s="145"/>
      <c r="K82" s="145"/>
      <c r="L82" s="145"/>
      <c r="M82" s="145"/>
      <c r="N82" s="145"/>
      <c r="O82" s="145"/>
      <c r="P82" s="145"/>
      <c r="Q82" s="145"/>
      <c r="R82" s="145"/>
      <c r="S82" s="145"/>
      <c r="T82" s="145"/>
      <c r="U82" s="145"/>
      <c r="V82" s="145"/>
      <c r="W82" s="145"/>
      <c r="X82" s="145"/>
      <c r="Y82" s="145"/>
      <c r="Z82" s="145"/>
      <c r="AA82" s="145"/>
      <c r="AB82" s="145"/>
      <c r="AC82" s="145"/>
      <c r="AD82" s="145"/>
      <c r="AE82" s="145"/>
      <c r="AF82" s="145"/>
      <c r="AG82" s="145"/>
      <c r="AH82" s="145"/>
      <c r="AI82" s="145"/>
      <c r="AJ82" s="145"/>
      <c r="AK82" s="145"/>
      <c r="AL82" s="145"/>
      <c r="AM82" s="145"/>
      <c r="AN82" s="145"/>
      <c r="AO82" s="145"/>
      <c r="AP82" s="145"/>
      <c r="AQ82" s="145"/>
    </row>
    <row r="83" spans="1:43" x14ac:dyDescent="0.45">
      <c r="A83" s="145"/>
      <c r="B83" s="145"/>
      <c r="C83" s="145"/>
      <c r="D83" s="145"/>
      <c r="E83" s="145"/>
      <c r="F83" s="145"/>
      <c r="G83" s="145"/>
      <c r="H83" s="145"/>
      <c r="I83" s="145"/>
      <c r="J83" s="145"/>
      <c r="K83" s="145"/>
      <c r="L83" s="145"/>
      <c r="M83" s="145"/>
      <c r="N83" s="145"/>
      <c r="O83" s="145"/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  <c r="AA83" s="145"/>
      <c r="AB83" s="145"/>
      <c r="AC83" s="145"/>
      <c r="AD83" s="145"/>
      <c r="AE83" s="145"/>
      <c r="AF83" s="145"/>
      <c r="AG83" s="145"/>
      <c r="AH83" s="145"/>
      <c r="AI83" s="145"/>
      <c r="AJ83" s="145"/>
      <c r="AK83" s="145"/>
      <c r="AL83" s="145"/>
      <c r="AM83" s="145"/>
      <c r="AN83" s="145"/>
      <c r="AO83" s="145"/>
      <c r="AP83" s="145"/>
      <c r="AQ83" s="145"/>
    </row>
    <row r="84" spans="1:43" x14ac:dyDescent="0.45">
      <c r="A84" s="145"/>
      <c r="B84" s="145"/>
      <c r="C84" s="145"/>
      <c r="D84" s="145"/>
      <c r="E84" s="145"/>
      <c r="F84" s="145"/>
      <c r="G84" s="145"/>
      <c r="H84" s="145"/>
      <c r="I84" s="145"/>
      <c r="J84" s="145"/>
      <c r="K84" s="145"/>
      <c r="L84" s="145"/>
      <c r="M84" s="145"/>
      <c r="N84" s="145"/>
      <c r="O84" s="145"/>
      <c r="P84" s="145"/>
      <c r="Q84" s="145"/>
      <c r="R84" s="145"/>
      <c r="S84" s="145"/>
      <c r="T84" s="145"/>
      <c r="U84" s="145"/>
      <c r="V84" s="145"/>
      <c r="W84" s="145"/>
      <c r="X84" s="145"/>
      <c r="Y84" s="145"/>
      <c r="Z84" s="145"/>
      <c r="AA84" s="145"/>
      <c r="AB84" s="145"/>
      <c r="AC84" s="145"/>
      <c r="AD84" s="145"/>
      <c r="AE84" s="145"/>
      <c r="AF84" s="145"/>
      <c r="AG84" s="145"/>
      <c r="AH84" s="145"/>
      <c r="AI84" s="145"/>
      <c r="AJ84" s="145"/>
      <c r="AK84" s="145"/>
      <c r="AL84" s="145"/>
      <c r="AM84" s="145"/>
      <c r="AN84" s="145"/>
      <c r="AO84" s="145"/>
      <c r="AP84" s="145"/>
      <c r="AQ84" s="145"/>
    </row>
    <row r="85" spans="1:43" x14ac:dyDescent="0.45">
      <c r="A85" s="145"/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  <c r="R85" s="145"/>
      <c r="S85" s="145"/>
      <c r="T85" s="145"/>
      <c r="U85" s="145"/>
      <c r="V85" s="145"/>
      <c r="W85" s="145"/>
      <c r="X85" s="145"/>
      <c r="Y85" s="145"/>
      <c r="Z85" s="145"/>
      <c r="AA85" s="145"/>
      <c r="AB85" s="145"/>
      <c r="AC85" s="145"/>
      <c r="AD85" s="145"/>
      <c r="AE85" s="145"/>
      <c r="AF85" s="145"/>
      <c r="AG85" s="145"/>
      <c r="AH85" s="145"/>
      <c r="AI85" s="145"/>
      <c r="AJ85" s="145"/>
      <c r="AK85" s="145"/>
      <c r="AL85" s="145"/>
      <c r="AM85" s="145"/>
      <c r="AN85" s="145"/>
      <c r="AO85" s="145"/>
      <c r="AP85" s="145"/>
      <c r="AQ85" s="145"/>
    </row>
    <row r="86" spans="1:43" x14ac:dyDescent="0.45">
      <c r="A86" s="145"/>
      <c r="B86" s="145"/>
      <c r="C86" s="145"/>
      <c r="D86" s="145"/>
      <c r="E86" s="145"/>
      <c r="F86" s="145"/>
      <c r="G86" s="145"/>
      <c r="H86" s="145"/>
      <c r="I86" s="145"/>
      <c r="J86" s="145"/>
      <c r="K86" s="145"/>
      <c r="L86" s="145"/>
      <c r="M86" s="145"/>
      <c r="N86" s="145"/>
      <c r="O86" s="145"/>
      <c r="P86" s="145"/>
      <c r="Q86" s="145"/>
      <c r="R86" s="145"/>
      <c r="S86" s="145"/>
      <c r="T86" s="145"/>
      <c r="U86" s="145"/>
      <c r="V86" s="145"/>
      <c r="W86" s="145"/>
      <c r="X86" s="145"/>
      <c r="Y86" s="145"/>
      <c r="Z86" s="145"/>
      <c r="AA86" s="145"/>
      <c r="AB86" s="145"/>
      <c r="AC86" s="145"/>
      <c r="AD86" s="145"/>
      <c r="AE86" s="145"/>
      <c r="AF86" s="145"/>
      <c r="AG86" s="145"/>
      <c r="AH86" s="145"/>
      <c r="AI86" s="145"/>
      <c r="AJ86" s="145"/>
      <c r="AK86" s="145"/>
      <c r="AL86" s="145"/>
      <c r="AM86" s="145"/>
      <c r="AN86" s="145"/>
      <c r="AO86" s="145"/>
      <c r="AP86" s="145"/>
      <c r="AQ86" s="145"/>
    </row>
    <row r="87" spans="1:43" x14ac:dyDescent="0.45">
      <c r="A87" s="145"/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  <c r="R87" s="145"/>
      <c r="S87" s="145"/>
      <c r="T87" s="145"/>
      <c r="U87" s="145"/>
      <c r="V87" s="145"/>
      <c r="W87" s="145"/>
      <c r="X87" s="145"/>
      <c r="Y87" s="145"/>
      <c r="Z87" s="145"/>
      <c r="AA87" s="145"/>
      <c r="AB87" s="145"/>
      <c r="AC87" s="145"/>
      <c r="AD87" s="145"/>
      <c r="AE87" s="145"/>
      <c r="AF87" s="145"/>
      <c r="AG87" s="145"/>
      <c r="AH87" s="145"/>
      <c r="AI87" s="145"/>
      <c r="AJ87" s="145"/>
      <c r="AK87" s="145"/>
      <c r="AL87" s="145"/>
      <c r="AM87" s="145"/>
      <c r="AN87" s="145"/>
      <c r="AO87" s="145"/>
      <c r="AP87" s="145"/>
      <c r="AQ87" s="145"/>
    </row>
    <row r="88" spans="1:43" x14ac:dyDescent="0.45">
      <c r="A88" s="145"/>
      <c r="B88" s="145"/>
      <c r="C88" s="145"/>
      <c r="D88" s="145"/>
      <c r="E88" s="145"/>
      <c r="F88" s="145"/>
      <c r="G88" s="145"/>
      <c r="H88" s="145"/>
      <c r="I88" s="145"/>
      <c r="J88" s="145"/>
      <c r="K88" s="145"/>
      <c r="L88" s="145"/>
      <c r="M88" s="145"/>
      <c r="N88" s="145"/>
      <c r="O88" s="145"/>
      <c r="P88" s="145"/>
      <c r="Q88" s="145"/>
      <c r="R88" s="145"/>
      <c r="S88" s="145"/>
      <c r="T88" s="145"/>
      <c r="U88" s="145"/>
      <c r="V88" s="145"/>
      <c r="W88" s="145"/>
      <c r="X88" s="145"/>
      <c r="Y88" s="145"/>
      <c r="Z88" s="145"/>
      <c r="AA88" s="145"/>
      <c r="AB88" s="145"/>
      <c r="AC88" s="145"/>
      <c r="AD88" s="145"/>
      <c r="AE88" s="145"/>
      <c r="AF88" s="145"/>
      <c r="AG88" s="145"/>
      <c r="AH88" s="145"/>
      <c r="AI88" s="145"/>
      <c r="AJ88" s="145"/>
      <c r="AK88" s="145"/>
      <c r="AL88" s="145"/>
      <c r="AM88" s="145"/>
      <c r="AN88" s="145"/>
      <c r="AO88" s="145"/>
      <c r="AP88" s="145"/>
      <c r="AQ88" s="145"/>
    </row>
    <row r="89" spans="1:43" x14ac:dyDescent="0.45">
      <c r="A89" s="145"/>
      <c r="B89" s="145"/>
      <c r="C89" s="145"/>
      <c r="D89" s="145"/>
      <c r="E89" s="145"/>
      <c r="F89" s="145"/>
      <c r="G89" s="145"/>
      <c r="H89" s="145"/>
      <c r="I89" s="145"/>
      <c r="J89" s="145"/>
      <c r="K89" s="145"/>
      <c r="L89" s="145"/>
      <c r="M89" s="145"/>
      <c r="N89" s="145"/>
      <c r="O89" s="145"/>
      <c r="P89" s="145"/>
      <c r="Q89" s="145"/>
      <c r="R89" s="145"/>
      <c r="S89" s="145"/>
      <c r="T89" s="145"/>
      <c r="U89" s="145"/>
      <c r="V89" s="145"/>
      <c r="W89" s="145"/>
      <c r="X89" s="145"/>
      <c r="Y89" s="145"/>
      <c r="Z89" s="145"/>
      <c r="AA89" s="145"/>
      <c r="AB89" s="145"/>
      <c r="AC89" s="145"/>
      <c r="AD89" s="145"/>
      <c r="AE89" s="145"/>
      <c r="AF89" s="145"/>
      <c r="AG89" s="145"/>
      <c r="AH89" s="145"/>
      <c r="AI89" s="145"/>
      <c r="AJ89" s="145"/>
      <c r="AK89" s="145"/>
      <c r="AL89" s="145"/>
      <c r="AM89" s="145"/>
      <c r="AN89" s="145"/>
      <c r="AO89" s="145"/>
      <c r="AP89" s="145"/>
      <c r="AQ89" s="145"/>
    </row>
    <row r="90" spans="1:43" x14ac:dyDescent="0.45">
      <c r="A90" s="145"/>
      <c r="B90" s="145"/>
      <c r="C90" s="145"/>
      <c r="D90" s="145"/>
      <c r="E90" s="145"/>
      <c r="F90" s="145"/>
      <c r="G90" s="145"/>
      <c r="H90" s="145"/>
      <c r="I90" s="145"/>
      <c r="J90" s="145"/>
      <c r="K90" s="145"/>
      <c r="L90" s="145"/>
      <c r="M90" s="145"/>
      <c r="N90" s="145"/>
      <c r="O90" s="145"/>
      <c r="P90" s="145"/>
      <c r="Q90" s="145"/>
      <c r="R90" s="145"/>
      <c r="S90" s="145"/>
      <c r="T90" s="145"/>
      <c r="U90" s="145"/>
      <c r="V90" s="145"/>
      <c r="W90" s="145"/>
      <c r="X90" s="145"/>
      <c r="Y90" s="145"/>
      <c r="Z90" s="145"/>
      <c r="AA90" s="145"/>
      <c r="AB90" s="145"/>
      <c r="AC90" s="145"/>
      <c r="AD90" s="145"/>
      <c r="AE90" s="145"/>
      <c r="AF90" s="145"/>
      <c r="AG90" s="145"/>
      <c r="AH90" s="145"/>
      <c r="AI90" s="145"/>
      <c r="AJ90" s="145"/>
      <c r="AK90" s="145"/>
      <c r="AL90" s="145"/>
      <c r="AM90" s="145"/>
      <c r="AN90" s="145"/>
      <c r="AO90" s="145"/>
      <c r="AP90" s="145"/>
      <c r="AQ90" s="145"/>
    </row>
    <row r="91" spans="1:43" x14ac:dyDescent="0.45">
      <c r="A91" s="145"/>
      <c r="B91" s="145"/>
      <c r="C91" s="145"/>
      <c r="D91" s="145"/>
      <c r="E91" s="145"/>
      <c r="F91" s="145"/>
      <c r="G91" s="145"/>
      <c r="H91" s="145"/>
      <c r="I91" s="145"/>
      <c r="J91" s="145"/>
      <c r="K91" s="145"/>
      <c r="L91" s="145"/>
      <c r="M91" s="145"/>
      <c r="N91" s="145"/>
      <c r="O91" s="145"/>
      <c r="P91" s="145"/>
      <c r="Q91" s="145"/>
      <c r="R91" s="145"/>
      <c r="S91" s="145"/>
      <c r="T91" s="145"/>
      <c r="U91" s="145"/>
      <c r="V91" s="145"/>
      <c r="W91" s="145"/>
      <c r="X91" s="145"/>
      <c r="Y91" s="145"/>
      <c r="Z91" s="145"/>
      <c r="AA91" s="145"/>
      <c r="AB91" s="145"/>
      <c r="AC91" s="145"/>
      <c r="AD91" s="145"/>
      <c r="AE91" s="145"/>
      <c r="AF91" s="145"/>
      <c r="AG91" s="145"/>
      <c r="AH91" s="145"/>
      <c r="AI91" s="145"/>
      <c r="AJ91" s="145"/>
      <c r="AK91" s="145"/>
      <c r="AL91" s="145"/>
      <c r="AM91" s="145"/>
      <c r="AN91" s="145"/>
      <c r="AO91" s="145"/>
      <c r="AP91" s="145"/>
      <c r="AQ91" s="145"/>
    </row>
    <row r="92" spans="1:43" x14ac:dyDescent="0.45">
      <c r="A92" s="145"/>
      <c r="B92" s="145"/>
      <c r="C92" s="145"/>
      <c r="D92" s="145"/>
      <c r="E92" s="145"/>
      <c r="F92" s="145"/>
      <c r="G92" s="145"/>
      <c r="H92" s="145"/>
      <c r="I92" s="145"/>
      <c r="J92" s="145"/>
      <c r="K92" s="145"/>
      <c r="L92" s="145"/>
      <c r="M92" s="145"/>
      <c r="N92" s="145"/>
      <c r="O92" s="145"/>
      <c r="P92" s="145"/>
      <c r="Q92" s="145"/>
      <c r="R92" s="145"/>
      <c r="S92" s="145"/>
      <c r="T92" s="145"/>
      <c r="U92" s="145"/>
      <c r="V92" s="145"/>
      <c r="W92" s="145"/>
      <c r="X92" s="145"/>
      <c r="Y92" s="145"/>
      <c r="Z92" s="145"/>
      <c r="AA92" s="145"/>
      <c r="AB92" s="145"/>
      <c r="AC92" s="145"/>
      <c r="AD92" s="145"/>
      <c r="AE92" s="145"/>
      <c r="AF92" s="145"/>
      <c r="AG92" s="145"/>
      <c r="AH92" s="145"/>
      <c r="AI92" s="145"/>
      <c r="AJ92" s="145"/>
      <c r="AK92" s="145"/>
      <c r="AL92" s="145"/>
      <c r="AM92" s="145"/>
      <c r="AN92" s="145"/>
      <c r="AO92" s="145"/>
      <c r="AP92" s="145"/>
      <c r="AQ92" s="145"/>
    </row>
    <row r="93" spans="1:43" x14ac:dyDescent="0.45">
      <c r="A93" s="145"/>
      <c r="B93" s="145"/>
      <c r="C93" s="145"/>
      <c r="D93" s="145"/>
      <c r="E93" s="145"/>
      <c r="F93" s="145"/>
      <c r="G93" s="145"/>
      <c r="H93" s="145"/>
      <c r="I93" s="145"/>
      <c r="J93" s="145"/>
      <c r="K93" s="145"/>
      <c r="L93" s="145"/>
      <c r="M93" s="145"/>
      <c r="N93" s="145"/>
      <c r="O93" s="145"/>
      <c r="P93" s="145"/>
      <c r="Q93" s="145"/>
      <c r="R93" s="145"/>
      <c r="S93" s="145"/>
      <c r="T93" s="145"/>
      <c r="U93" s="145"/>
      <c r="V93" s="145"/>
      <c r="W93" s="145"/>
      <c r="X93" s="145"/>
      <c r="Y93" s="145"/>
      <c r="Z93" s="145"/>
      <c r="AA93" s="145"/>
      <c r="AB93" s="145"/>
      <c r="AC93" s="145"/>
      <c r="AD93" s="145"/>
      <c r="AE93" s="145"/>
      <c r="AF93" s="145"/>
      <c r="AG93" s="145"/>
      <c r="AH93" s="145"/>
      <c r="AI93" s="145"/>
      <c r="AJ93" s="145"/>
      <c r="AK93" s="145"/>
      <c r="AL93" s="145"/>
      <c r="AM93" s="145"/>
      <c r="AN93" s="145"/>
      <c r="AO93" s="145"/>
      <c r="AP93" s="145"/>
      <c r="AQ93" s="145"/>
    </row>
    <row r="94" spans="1:43" x14ac:dyDescent="0.45">
      <c r="A94" s="145"/>
      <c r="B94" s="145"/>
      <c r="C94" s="145"/>
      <c r="D94" s="145"/>
      <c r="E94" s="145"/>
      <c r="F94" s="145"/>
      <c r="G94" s="145"/>
      <c r="H94" s="145"/>
      <c r="I94" s="145"/>
      <c r="J94" s="145"/>
      <c r="K94" s="145"/>
      <c r="L94" s="145"/>
      <c r="M94" s="145"/>
      <c r="N94" s="145"/>
      <c r="O94" s="145"/>
      <c r="P94" s="145"/>
      <c r="Q94" s="145"/>
      <c r="R94" s="145"/>
      <c r="S94" s="145"/>
      <c r="T94" s="145"/>
      <c r="U94" s="145"/>
      <c r="V94" s="145"/>
      <c r="W94" s="145"/>
      <c r="X94" s="145"/>
      <c r="Y94" s="145"/>
      <c r="Z94" s="145"/>
      <c r="AA94" s="145"/>
      <c r="AB94" s="145"/>
      <c r="AC94" s="145"/>
      <c r="AD94" s="145"/>
      <c r="AE94" s="145"/>
      <c r="AF94" s="145"/>
      <c r="AG94" s="145"/>
      <c r="AH94" s="145"/>
      <c r="AI94" s="145"/>
      <c r="AJ94" s="145"/>
      <c r="AK94" s="145"/>
      <c r="AL94" s="145"/>
      <c r="AM94" s="145"/>
      <c r="AN94" s="145"/>
      <c r="AO94" s="145"/>
      <c r="AP94" s="145"/>
      <c r="AQ94" s="145"/>
    </row>
    <row r="95" spans="1:43" x14ac:dyDescent="0.45">
      <c r="A95" s="145"/>
      <c r="B95" s="145"/>
      <c r="C95" s="145"/>
      <c r="D95" s="145"/>
      <c r="E95" s="145"/>
      <c r="F95" s="145"/>
      <c r="G95" s="145"/>
      <c r="H95" s="145"/>
      <c r="I95" s="145"/>
      <c r="J95" s="145"/>
      <c r="K95" s="145"/>
      <c r="L95" s="145"/>
      <c r="M95" s="145"/>
      <c r="N95" s="145"/>
      <c r="O95" s="145"/>
      <c r="P95" s="145"/>
      <c r="Q95" s="145"/>
      <c r="R95" s="145"/>
      <c r="S95" s="145"/>
      <c r="T95" s="145"/>
      <c r="U95" s="145"/>
      <c r="V95" s="145"/>
      <c r="W95" s="145"/>
      <c r="X95" s="145"/>
      <c r="Y95" s="145"/>
      <c r="Z95" s="145"/>
      <c r="AA95" s="145"/>
      <c r="AB95" s="145"/>
      <c r="AC95" s="145"/>
      <c r="AD95" s="145"/>
      <c r="AE95" s="145"/>
      <c r="AF95" s="145"/>
      <c r="AG95" s="145"/>
      <c r="AH95" s="145"/>
      <c r="AI95" s="145"/>
      <c r="AJ95" s="145"/>
      <c r="AK95" s="145"/>
      <c r="AL95" s="145"/>
      <c r="AM95" s="145"/>
      <c r="AN95" s="145"/>
      <c r="AO95" s="145"/>
      <c r="AP95" s="145"/>
      <c r="AQ95" s="145"/>
    </row>
    <row r="96" spans="1:43" x14ac:dyDescent="0.45">
      <c r="A96" s="145"/>
      <c r="B96" s="145"/>
      <c r="C96" s="145"/>
      <c r="D96" s="145"/>
      <c r="E96" s="145"/>
      <c r="F96" s="145"/>
      <c r="G96" s="145"/>
      <c r="H96" s="145"/>
      <c r="I96" s="145"/>
      <c r="J96" s="145"/>
      <c r="K96" s="145"/>
      <c r="L96" s="145"/>
      <c r="M96" s="145"/>
      <c r="N96" s="145"/>
      <c r="O96" s="145"/>
      <c r="P96" s="145"/>
      <c r="Q96" s="145"/>
      <c r="R96" s="145"/>
      <c r="S96" s="145"/>
      <c r="T96" s="145"/>
      <c r="U96" s="145"/>
      <c r="V96" s="145"/>
      <c r="W96" s="145"/>
      <c r="X96" s="145"/>
      <c r="Y96" s="145"/>
      <c r="Z96" s="145"/>
      <c r="AA96" s="145"/>
      <c r="AB96" s="145"/>
      <c r="AC96" s="145"/>
      <c r="AD96" s="145"/>
      <c r="AE96" s="145"/>
      <c r="AF96" s="145"/>
      <c r="AG96" s="145"/>
      <c r="AH96" s="145"/>
      <c r="AI96" s="145"/>
      <c r="AJ96" s="145"/>
      <c r="AK96" s="145"/>
      <c r="AL96" s="145"/>
      <c r="AM96" s="145"/>
      <c r="AN96" s="145"/>
      <c r="AO96" s="145"/>
      <c r="AP96" s="145"/>
      <c r="AQ96" s="145"/>
    </row>
    <row r="97" spans="1:43" x14ac:dyDescent="0.45">
      <c r="A97" s="145"/>
      <c r="B97" s="145"/>
      <c r="C97" s="145"/>
      <c r="D97" s="145"/>
      <c r="E97" s="145"/>
      <c r="F97" s="145"/>
      <c r="G97" s="145"/>
      <c r="H97" s="145"/>
      <c r="I97" s="145"/>
      <c r="J97" s="145"/>
      <c r="K97" s="145"/>
      <c r="L97" s="145"/>
      <c r="M97" s="145"/>
      <c r="N97" s="145"/>
      <c r="O97" s="145"/>
      <c r="P97" s="145"/>
      <c r="Q97" s="145"/>
      <c r="R97" s="145"/>
      <c r="S97" s="145"/>
      <c r="T97" s="145"/>
      <c r="U97" s="145"/>
      <c r="V97" s="145"/>
      <c r="W97" s="145"/>
      <c r="X97" s="145"/>
      <c r="Y97" s="145"/>
      <c r="Z97" s="145"/>
      <c r="AA97" s="145"/>
      <c r="AB97" s="145"/>
      <c r="AC97" s="145"/>
      <c r="AD97" s="145"/>
      <c r="AE97" s="145"/>
      <c r="AF97" s="145"/>
      <c r="AG97" s="145"/>
      <c r="AH97" s="145"/>
      <c r="AI97" s="145"/>
      <c r="AJ97" s="145"/>
      <c r="AK97" s="145"/>
      <c r="AL97" s="145"/>
      <c r="AM97" s="145"/>
      <c r="AN97" s="145"/>
      <c r="AO97" s="145"/>
      <c r="AP97" s="145"/>
      <c r="AQ97" s="145"/>
    </row>
    <row r="98" spans="1:43" x14ac:dyDescent="0.45">
      <c r="A98" s="145"/>
      <c r="B98" s="145"/>
      <c r="C98" s="145"/>
      <c r="D98" s="145"/>
      <c r="E98" s="145"/>
      <c r="F98" s="145"/>
      <c r="G98" s="145"/>
      <c r="H98" s="145"/>
      <c r="I98" s="145"/>
      <c r="J98" s="145"/>
      <c r="K98" s="145"/>
      <c r="L98" s="145"/>
      <c r="M98" s="145"/>
      <c r="N98" s="145"/>
      <c r="O98" s="145"/>
      <c r="P98" s="145"/>
      <c r="Q98" s="145"/>
      <c r="R98" s="145"/>
      <c r="S98" s="145"/>
      <c r="T98" s="145"/>
      <c r="U98" s="145"/>
      <c r="V98" s="145"/>
      <c r="W98" s="145"/>
      <c r="X98" s="145"/>
      <c r="Y98" s="145"/>
      <c r="Z98" s="145"/>
      <c r="AA98" s="145"/>
      <c r="AB98" s="145"/>
      <c r="AC98" s="145"/>
      <c r="AD98" s="145"/>
      <c r="AE98" s="145"/>
      <c r="AF98" s="145"/>
      <c r="AG98" s="145"/>
      <c r="AH98" s="145"/>
      <c r="AI98" s="145"/>
      <c r="AJ98" s="145"/>
      <c r="AK98" s="145"/>
      <c r="AL98" s="145"/>
      <c r="AM98" s="145"/>
      <c r="AN98" s="145"/>
      <c r="AO98" s="145"/>
      <c r="AP98" s="145"/>
      <c r="AQ98" s="145"/>
    </row>
    <row r="99" spans="1:43" x14ac:dyDescent="0.45">
      <c r="A99" s="145"/>
      <c r="B99" s="145"/>
      <c r="C99" s="145"/>
      <c r="D99" s="145"/>
      <c r="E99" s="145"/>
      <c r="F99" s="145"/>
      <c r="G99" s="145"/>
      <c r="H99" s="145"/>
      <c r="I99" s="145"/>
      <c r="J99" s="145"/>
      <c r="K99" s="145"/>
      <c r="L99" s="145"/>
      <c r="M99" s="145"/>
      <c r="N99" s="145"/>
      <c r="O99" s="145"/>
      <c r="P99" s="145"/>
      <c r="Q99" s="145"/>
      <c r="R99" s="145"/>
      <c r="S99" s="145"/>
      <c r="T99" s="145"/>
      <c r="U99" s="145"/>
      <c r="V99" s="145"/>
      <c r="W99" s="145"/>
      <c r="X99" s="145"/>
      <c r="Y99" s="145"/>
      <c r="Z99" s="145"/>
      <c r="AA99" s="145"/>
      <c r="AB99" s="145"/>
      <c r="AC99" s="145"/>
      <c r="AD99" s="145"/>
      <c r="AE99" s="145"/>
      <c r="AF99" s="145"/>
      <c r="AG99" s="145"/>
      <c r="AH99" s="145"/>
      <c r="AI99" s="145"/>
      <c r="AJ99" s="145"/>
      <c r="AK99" s="145"/>
      <c r="AL99" s="145"/>
      <c r="AM99" s="145"/>
      <c r="AN99" s="145"/>
      <c r="AO99" s="145"/>
      <c r="AP99" s="145"/>
      <c r="AQ99" s="145"/>
    </row>
    <row r="100" spans="1:43" x14ac:dyDescent="0.45">
      <c r="A100" s="145"/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  <c r="R100" s="145"/>
      <c r="S100" s="145"/>
      <c r="T100" s="145"/>
      <c r="U100" s="145"/>
      <c r="V100" s="145"/>
      <c r="W100" s="145"/>
      <c r="X100" s="145"/>
      <c r="Y100" s="145"/>
      <c r="Z100" s="145"/>
      <c r="AA100" s="145"/>
      <c r="AB100" s="145"/>
      <c r="AC100" s="145"/>
      <c r="AD100" s="145"/>
      <c r="AE100" s="145"/>
      <c r="AF100" s="145"/>
      <c r="AG100" s="145"/>
      <c r="AH100" s="145"/>
      <c r="AI100" s="145"/>
      <c r="AJ100" s="145"/>
      <c r="AK100" s="145"/>
      <c r="AL100" s="145"/>
      <c r="AM100" s="145"/>
      <c r="AN100" s="145"/>
      <c r="AO100" s="145"/>
      <c r="AP100" s="145"/>
      <c r="AQ100" s="145"/>
    </row>
    <row r="101" spans="1:43" x14ac:dyDescent="0.45">
      <c r="A101" s="145"/>
      <c r="B101" s="145"/>
      <c r="C101" s="145"/>
      <c r="D101" s="145"/>
      <c r="E101" s="145"/>
      <c r="F101" s="145"/>
      <c r="G101" s="145"/>
      <c r="H101" s="145"/>
      <c r="I101" s="145"/>
      <c r="J101" s="145"/>
      <c r="K101" s="145"/>
      <c r="L101" s="145"/>
      <c r="M101" s="145"/>
      <c r="N101" s="145"/>
      <c r="O101" s="145"/>
      <c r="P101" s="145"/>
      <c r="Q101" s="145"/>
      <c r="R101" s="145"/>
      <c r="S101" s="145"/>
      <c r="T101" s="145"/>
      <c r="U101" s="145"/>
      <c r="V101" s="145"/>
      <c r="W101" s="145"/>
      <c r="X101" s="145"/>
      <c r="Y101" s="145"/>
      <c r="Z101" s="145"/>
      <c r="AA101" s="145"/>
      <c r="AB101" s="145"/>
      <c r="AC101" s="145"/>
      <c r="AD101" s="145"/>
      <c r="AE101" s="145"/>
      <c r="AF101" s="145"/>
      <c r="AG101" s="145"/>
      <c r="AH101" s="145"/>
      <c r="AI101" s="145"/>
      <c r="AJ101" s="145"/>
      <c r="AK101" s="145"/>
      <c r="AL101" s="145"/>
      <c r="AM101" s="145"/>
      <c r="AN101" s="145"/>
      <c r="AO101" s="145"/>
      <c r="AP101" s="145"/>
      <c r="AQ101" s="145"/>
    </row>
    <row r="102" spans="1:43" x14ac:dyDescent="0.45">
      <c r="A102" s="145"/>
      <c r="B102" s="145"/>
      <c r="C102" s="145"/>
      <c r="D102" s="145"/>
      <c r="E102" s="145"/>
      <c r="F102" s="145"/>
      <c r="G102" s="145"/>
      <c r="H102" s="145"/>
      <c r="I102" s="145"/>
      <c r="J102" s="145"/>
      <c r="K102" s="145"/>
      <c r="L102" s="145"/>
      <c r="M102" s="145"/>
      <c r="N102" s="145"/>
      <c r="O102" s="145"/>
      <c r="P102" s="145"/>
      <c r="Q102" s="145"/>
      <c r="R102" s="145"/>
      <c r="S102" s="145"/>
      <c r="T102" s="145"/>
      <c r="U102" s="145"/>
      <c r="V102" s="145"/>
      <c r="W102" s="145"/>
      <c r="X102" s="145"/>
      <c r="Y102" s="145"/>
      <c r="Z102" s="145"/>
      <c r="AA102" s="145"/>
      <c r="AB102" s="145"/>
      <c r="AC102" s="145"/>
      <c r="AD102" s="145"/>
      <c r="AE102" s="145"/>
      <c r="AF102" s="145"/>
      <c r="AG102" s="145"/>
      <c r="AH102" s="145"/>
      <c r="AI102" s="145"/>
      <c r="AJ102" s="145"/>
      <c r="AK102" s="145"/>
      <c r="AL102" s="145"/>
      <c r="AM102" s="145"/>
      <c r="AN102" s="145"/>
      <c r="AO102" s="145"/>
      <c r="AP102" s="145"/>
      <c r="AQ102" s="145"/>
    </row>
    <row r="103" spans="1:43" x14ac:dyDescent="0.45">
      <c r="A103" s="145"/>
      <c r="B103" s="145"/>
      <c r="C103" s="145"/>
      <c r="D103" s="145"/>
      <c r="E103" s="145"/>
      <c r="F103" s="145"/>
      <c r="G103" s="145"/>
      <c r="H103" s="145"/>
      <c r="I103" s="145"/>
      <c r="J103" s="145"/>
      <c r="K103" s="145"/>
      <c r="L103" s="145"/>
      <c r="M103" s="145"/>
      <c r="N103" s="145"/>
      <c r="O103" s="145"/>
      <c r="P103" s="145"/>
      <c r="Q103" s="145"/>
      <c r="R103" s="145"/>
      <c r="S103" s="145"/>
      <c r="T103" s="145"/>
      <c r="U103" s="145"/>
      <c r="V103" s="145"/>
      <c r="W103" s="145"/>
      <c r="X103" s="145"/>
      <c r="Y103" s="145"/>
      <c r="Z103" s="145"/>
      <c r="AA103" s="145"/>
      <c r="AB103" s="145"/>
      <c r="AC103" s="145"/>
      <c r="AD103" s="145"/>
      <c r="AE103" s="145"/>
      <c r="AF103" s="145"/>
      <c r="AG103" s="145"/>
      <c r="AH103" s="145"/>
      <c r="AI103" s="145"/>
      <c r="AJ103" s="145"/>
      <c r="AK103" s="145"/>
      <c r="AL103" s="145"/>
      <c r="AM103" s="145"/>
      <c r="AN103" s="145"/>
      <c r="AO103" s="145"/>
      <c r="AP103" s="145"/>
      <c r="AQ103" s="145"/>
    </row>
    <row r="104" spans="1:43" x14ac:dyDescent="0.45">
      <c r="A104" s="145"/>
      <c r="B104" s="145"/>
      <c r="C104" s="145"/>
      <c r="D104" s="145"/>
      <c r="E104" s="145"/>
      <c r="F104" s="145"/>
      <c r="G104" s="145"/>
      <c r="H104" s="145"/>
      <c r="I104" s="145"/>
      <c r="J104" s="145"/>
      <c r="K104" s="145"/>
      <c r="L104" s="145"/>
      <c r="M104" s="145"/>
      <c r="N104" s="145"/>
      <c r="O104" s="145"/>
      <c r="P104" s="145"/>
      <c r="Q104" s="145"/>
      <c r="R104" s="145"/>
      <c r="S104" s="145"/>
      <c r="T104" s="145"/>
      <c r="U104" s="145"/>
      <c r="V104" s="145"/>
      <c r="W104" s="145"/>
      <c r="X104" s="145"/>
      <c r="Y104" s="145"/>
      <c r="Z104" s="145"/>
      <c r="AA104" s="145"/>
      <c r="AB104" s="145"/>
      <c r="AC104" s="145"/>
      <c r="AD104" s="145"/>
      <c r="AE104" s="145"/>
      <c r="AF104" s="145"/>
      <c r="AG104" s="145"/>
      <c r="AH104" s="145"/>
      <c r="AI104" s="145"/>
      <c r="AJ104" s="145"/>
      <c r="AK104" s="145"/>
      <c r="AL104" s="145"/>
      <c r="AM104" s="145"/>
      <c r="AN104" s="145"/>
      <c r="AO104" s="145"/>
      <c r="AP104" s="145"/>
      <c r="AQ104" s="145"/>
    </row>
    <row r="105" spans="1:43" x14ac:dyDescent="0.45">
      <c r="A105" s="145"/>
      <c r="B105" s="145"/>
      <c r="C105" s="145"/>
      <c r="D105" s="145"/>
      <c r="E105" s="145"/>
      <c r="F105" s="145"/>
      <c r="G105" s="145"/>
      <c r="H105" s="145"/>
      <c r="I105" s="145"/>
      <c r="J105" s="145"/>
      <c r="K105" s="145"/>
      <c r="L105" s="145"/>
      <c r="M105" s="145"/>
      <c r="N105" s="145"/>
      <c r="O105" s="145"/>
      <c r="P105" s="145"/>
      <c r="Q105" s="145"/>
      <c r="R105" s="145"/>
      <c r="S105" s="145"/>
      <c r="T105" s="145"/>
      <c r="U105" s="145"/>
      <c r="V105" s="145"/>
      <c r="W105" s="145"/>
      <c r="X105" s="145"/>
      <c r="Y105" s="145"/>
      <c r="Z105" s="145"/>
      <c r="AA105" s="145"/>
      <c r="AB105" s="145"/>
      <c r="AC105" s="145"/>
      <c r="AD105" s="145"/>
      <c r="AE105" s="145"/>
      <c r="AF105" s="145"/>
      <c r="AG105" s="145"/>
      <c r="AH105" s="145"/>
      <c r="AI105" s="145"/>
      <c r="AJ105" s="145"/>
      <c r="AK105" s="145"/>
      <c r="AL105" s="145"/>
      <c r="AM105" s="145"/>
      <c r="AN105" s="145"/>
      <c r="AO105" s="145"/>
      <c r="AP105" s="145"/>
      <c r="AQ105" s="145"/>
    </row>
    <row r="106" spans="1:43" x14ac:dyDescent="0.45">
      <c r="A106" s="145"/>
      <c r="B106" s="145"/>
      <c r="C106" s="145"/>
      <c r="D106" s="145"/>
      <c r="E106" s="145"/>
      <c r="F106" s="145"/>
      <c r="G106" s="145"/>
      <c r="H106" s="145"/>
      <c r="I106" s="145"/>
      <c r="J106" s="145"/>
      <c r="K106" s="145"/>
      <c r="L106" s="145"/>
      <c r="M106" s="145"/>
      <c r="N106" s="145"/>
      <c r="O106" s="145"/>
      <c r="P106" s="145"/>
      <c r="Q106" s="145"/>
      <c r="R106" s="145"/>
      <c r="S106" s="145"/>
      <c r="T106" s="145"/>
      <c r="U106" s="145"/>
      <c r="V106" s="145"/>
      <c r="W106" s="145"/>
      <c r="X106" s="145"/>
      <c r="Y106" s="145"/>
      <c r="Z106" s="145"/>
      <c r="AA106" s="145"/>
      <c r="AB106" s="145"/>
      <c r="AC106" s="145"/>
      <c r="AD106" s="145"/>
      <c r="AE106" s="145"/>
      <c r="AF106" s="145"/>
      <c r="AG106" s="145"/>
      <c r="AH106" s="145"/>
      <c r="AI106" s="145"/>
      <c r="AJ106" s="145"/>
      <c r="AK106" s="145"/>
      <c r="AL106" s="145"/>
      <c r="AM106" s="145"/>
      <c r="AN106" s="145"/>
      <c r="AO106" s="145"/>
      <c r="AP106" s="145"/>
      <c r="AQ106" s="145"/>
    </row>
    <row r="107" spans="1:43" x14ac:dyDescent="0.45">
      <c r="A107" s="145"/>
      <c r="B107" s="145"/>
      <c r="C107" s="145"/>
      <c r="D107" s="145"/>
      <c r="E107" s="145"/>
      <c r="F107" s="145"/>
      <c r="G107" s="145"/>
      <c r="H107" s="145"/>
      <c r="I107" s="145"/>
      <c r="J107" s="145"/>
      <c r="K107" s="145"/>
      <c r="L107" s="145"/>
      <c r="M107" s="145"/>
      <c r="N107" s="145"/>
      <c r="O107" s="145"/>
      <c r="P107" s="145"/>
      <c r="Q107" s="145"/>
      <c r="R107" s="145"/>
      <c r="S107" s="145"/>
      <c r="T107" s="145"/>
      <c r="U107" s="145"/>
      <c r="V107" s="145"/>
      <c r="W107" s="145"/>
      <c r="X107" s="145"/>
      <c r="Y107" s="145"/>
      <c r="Z107" s="145"/>
      <c r="AA107" s="145"/>
      <c r="AB107" s="145"/>
      <c r="AC107" s="145"/>
      <c r="AD107" s="145"/>
      <c r="AE107" s="145"/>
      <c r="AF107" s="145"/>
      <c r="AG107" s="145"/>
      <c r="AH107" s="145"/>
      <c r="AI107" s="145"/>
      <c r="AJ107" s="145"/>
      <c r="AK107" s="145"/>
      <c r="AL107" s="145"/>
      <c r="AM107" s="145"/>
      <c r="AN107" s="145"/>
      <c r="AO107" s="145"/>
      <c r="AP107" s="145"/>
      <c r="AQ107" s="145"/>
    </row>
    <row r="108" spans="1:43" x14ac:dyDescent="0.45">
      <c r="A108" s="145"/>
      <c r="B108" s="145"/>
      <c r="C108" s="145"/>
      <c r="D108" s="145"/>
      <c r="E108" s="145"/>
      <c r="F108" s="145"/>
      <c r="G108" s="145"/>
      <c r="H108" s="145"/>
      <c r="I108" s="145"/>
      <c r="J108" s="145"/>
      <c r="K108" s="145"/>
      <c r="L108" s="145"/>
      <c r="M108" s="145"/>
      <c r="N108" s="145"/>
      <c r="O108" s="145"/>
      <c r="P108" s="145"/>
      <c r="Q108" s="145"/>
      <c r="R108" s="145"/>
      <c r="S108" s="145"/>
      <c r="T108" s="145"/>
      <c r="U108" s="145"/>
      <c r="V108" s="145"/>
      <c r="W108" s="145"/>
      <c r="X108" s="145"/>
      <c r="Y108" s="145"/>
      <c r="Z108" s="145"/>
      <c r="AA108" s="145"/>
      <c r="AB108" s="145"/>
      <c r="AC108" s="145"/>
      <c r="AD108" s="145"/>
      <c r="AE108" s="145"/>
      <c r="AF108" s="145"/>
      <c r="AG108" s="145"/>
      <c r="AH108" s="145"/>
      <c r="AI108" s="145"/>
      <c r="AJ108" s="145"/>
      <c r="AK108" s="145"/>
      <c r="AL108" s="145"/>
      <c r="AM108" s="145"/>
      <c r="AN108" s="145"/>
      <c r="AO108" s="145"/>
      <c r="AP108" s="145"/>
      <c r="AQ108" s="145"/>
    </row>
    <row r="109" spans="1:43" x14ac:dyDescent="0.45">
      <c r="A109" s="145"/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  <c r="R109" s="145"/>
      <c r="S109" s="145"/>
      <c r="T109" s="145"/>
      <c r="U109" s="145"/>
      <c r="V109" s="145"/>
      <c r="W109" s="145"/>
      <c r="X109" s="145"/>
      <c r="Y109" s="145"/>
      <c r="Z109" s="145"/>
      <c r="AA109" s="145"/>
      <c r="AB109" s="145"/>
      <c r="AC109" s="145"/>
      <c r="AD109" s="145"/>
      <c r="AE109" s="145"/>
      <c r="AF109" s="145"/>
      <c r="AG109" s="145"/>
      <c r="AH109" s="145"/>
      <c r="AI109" s="145"/>
      <c r="AJ109" s="145"/>
      <c r="AK109" s="145"/>
      <c r="AL109" s="145"/>
      <c r="AM109" s="145"/>
      <c r="AN109" s="145"/>
      <c r="AO109" s="145"/>
      <c r="AP109" s="145"/>
      <c r="AQ109" s="145"/>
    </row>
    <row r="110" spans="1:43" x14ac:dyDescent="0.45">
      <c r="A110" s="145"/>
      <c r="B110" s="145"/>
      <c r="C110" s="145"/>
      <c r="D110" s="145"/>
      <c r="E110" s="145"/>
      <c r="F110" s="145"/>
      <c r="G110" s="145"/>
      <c r="H110" s="145"/>
      <c r="I110" s="145"/>
      <c r="J110" s="145"/>
      <c r="K110" s="145"/>
      <c r="L110" s="145"/>
      <c r="M110" s="145"/>
      <c r="N110" s="145"/>
      <c r="O110" s="145"/>
      <c r="P110" s="145"/>
      <c r="Q110" s="145"/>
      <c r="R110" s="145"/>
      <c r="S110" s="145"/>
      <c r="T110" s="145"/>
      <c r="U110" s="145"/>
      <c r="V110" s="145"/>
      <c r="W110" s="145"/>
      <c r="X110" s="145"/>
      <c r="Y110" s="145"/>
      <c r="Z110" s="145"/>
      <c r="AA110" s="145"/>
      <c r="AB110" s="145"/>
      <c r="AC110" s="145"/>
      <c r="AD110" s="145"/>
      <c r="AE110" s="145"/>
      <c r="AF110" s="145"/>
      <c r="AG110" s="145"/>
      <c r="AH110" s="145"/>
      <c r="AI110" s="145"/>
      <c r="AJ110" s="145"/>
      <c r="AK110" s="145"/>
      <c r="AL110" s="145"/>
      <c r="AM110" s="145"/>
      <c r="AN110" s="145"/>
      <c r="AO110" s="145"/>
      <c r="AP110" s="145"/>
      <c r="AQ110" s="145"/>
    </row>
    <row r="111" spans="1:43" x14ac:dyDescent="0.45">
      <c r="A111" s="145"/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  <c r="R111" s="145"/>
      <c r="S111" s="145"/>
      <c r="T111" s="145"/>
      <c r="U111" s="145"/>
      <c r="V111" s="145"/>
      <c r="W111" s="145"/>
      <c r="X111" s="145"/>
      <c r="Y111" s="145"/>
      <c r="Z111" s="145"/>
      <c r="AA111" s="145"/>
      <c r="AB111" s="145"/>
      <c r="AC111" s="145"/>
      <c r="AD111" s="145"/>
      <c r="AE111" s="145"/>
      <c r="AF111" s="145"/>
      <c r="AG111" s="145"/>
      <c r="AH111" s="145"/>
      <c r="AI111" s="145"/>
      <c r="AJ111" s="145"/>
      <c r="AK111" s="145"/>
      <c r="AL111" s="145"/>
      <c r="AM111" s="145"/>
      <c r="AN111" s="145"/>
      <c r="AO111" s="145"/>
      <c r="AP111" s="145"/>
      <c r="AQ111" s="145"/>
    </row>
    <row r="112" spans="1:43" x14ac:dyDescent="0.45">
      <c r="A112" s="145"/>
      <c r="B112" s="145"/>
      <c r="C112" s="145"/>
      <c r="D112" s="145"/>
      <c r="E112" s="145"/>
      <c r="F112" s="145"/>
      <c r="G112" s="145"/>
      <c r="H112" s="145"/>
      <c r="I112" s="145"/>
      <c r="J112" s="145"/>
      <c r="K112" s="145"/>
      <c r="L112" s="145"/>
      <c r="M112" s="145"/>
      <c r="N112" s="145"/>
      <c r="O112" s="145"/>
      <c r="P112" s="145"/>
      <c r="Q112" s="145"/>
      <c r="R112" s="145"/>
      <c r="S112" s="145"/>
      <c r="T112" s="145"/>
      <c r="U112" s="145"/>
      <c r="V112" s="145"/>
      <c r="W112" s="145"/>
      <c r="X112" s="145"/>
      <c r="Y112" s="145"/>
      <c r="Z112" s="145"/>
      <c r="AA112" s="145"/>
      <c r="AB112" s="145"/>
      <c r="AC112" s="145"/>
      <c r="AD112" s="145"/>
      <c r="AE112" s="145"/>
      <c r="AF112" s="145"/>
      <c r="AG112" s="145"/>
      <c r="AH112" s="145"/>
      <c r="AI112" s="145"/>
      <c r="AJ112" s="145"/>
      <c r="AK112" s="145"/>
      <c r="AL112" s="145"/>
      <c r="AM112" s="145"/>
      <c r="AN112" s="145"/>
      <c r="AO112" s="145"/>
      <c r="AP112" s="145"/>
      <c r="AQ112" s="145"/>
    </row>
    <row r="113" spans="1:43" x14ac:dyDescent="0.45">
      <c r="A113" s="145"/>
      <c r="B113" s="145"/>
      <c r="C113" s="145"/>
      <c r="D113" s="145"/>
      <c r="E113" s="145"/>
      <c r="F113" s="145"/>
      <c r="G113" s="145"/>
      <c r="H113" s="145"/>
      <c r="I113" s="145"/>
      <c r="J113" s="145"/>
      <c r="K113" s="145"/>
      <c r="L113" s="145"/>
      <c r="M113" s="145"/>
      <c r="N113" s="145"/>
      <c r="O113" s="145"/>
      <c r="P113" s="145"/>
      <c r="Q113" s="145"/>
      <c r="R113" s="145"/>
      <c r="S113" s="145"/>
      <c r="T113" s="145"/>
      <c r="U113" s="145"/>
      <c r="V113" s="145"/>
      <c r="W113" s="145"/>
      <c r="X113" s="145"/>
      <c r="Y113" s="145"/>
      <c r="Z113" s="145"/>
      <c r="AA113" s="145"/>
      <c r="AB113" s="145"/>
      <c r="AC113" s="145"/>
      <c r="AD113" s="145"/>
      <c r="AE113" s="145"/>
      <c r="AF113" s="145"/>
      <c r="AG113" s="145"/>
      <c r="AH113" s="145"/>
      <c r="AI113" s="145"/>
      <c r="AJ113" s="145"/>
      <c r="AK113" s="145"/>
      <c r="AL113" s="145"/>
      <c r="AM113" s="145"/>
      <c r="AN113" s="145"/>
      <c r="AO113" s="145"/>
      <c r="AP113" s="145"/>
      <c r="AQ113" s="145"/>
    </row>
    <row r="114" spans="1:43" x14ac:dyDescent="0.45">
      <c r="A114" s="145"/>
      <c r="B114" s="145"/>
      <c r="C114" s="145"/>
      <c r="D114" s="145"/>
      <c r="E114" s="145"/>
      <c r="F114" s="145"/>
      <c r="G114" s="145"/>
      <c r="H114" s="145"/>
      <c r="I114" s="145"/>
      <c r="J114" s="145"/>
      <c r="K114" s="145"/>
      <c r="L114" s="145"/>
      <c r="M114" s="145"/>
      <c r="N114" s="145"/>
      <c r="O114" s="145"/>
      <c r="P114" s="145"/>
      <c r="Q114" s="145"/>
      <c r="R114" s="145"/>
      <c r="S114" s="145"/>
      <c r="T114" s="145"/>
      <c r="U114" s="145"/>
      <c r="V114" s="145"/>
      <c r="W114" s="145"/>
      <c r="X114" s="145"/>
      <c r="Y114" s="145"/>
      <c r="Z114" s="145"/>
      <c r="AA114" s="145"/>
      <c r="AB114" s="145"/>
      <c r="AC114" s="145"/>
      <c r="AD114" s="145"/>
      <c r="AE114" s="145"/>
      <c r="AF114" s="145"/>
      <c r="AG114" s="145"/>
      <c r="AH114" s="145"/>
      <c r="AI114" s="145"/>
      <c r="AJ114" s="145"/>
      <c r="AK114" s="145"/>
      <c r="AL114" s="145"/>
      <c r="AM114" s="145"/>
      <c r="AN114" s="145"/>
      <c r="AO114" s="145"/>
      <c r="AP114" s="145"/>
      <c r="AQ114" s="145"/>
    </row>
    <row r="115" spans="1:43" x14ac:dyDescent="0.45">
      <c r="A115" s="145"/>
      <c r="B115" s="145"/>
      <c r="C115" s="145"/>
      <c r="D115" s="145"/>
      <c r="E115" s="145"/>
      <c r="F115" s="145"/>
      <c r="G115" s="145"/>
      <c r="H115" s="145"/>
      <c r="I115" s="145"/>
      <c r="J115" s="145"/>
      <c r="K115" s="145"/>
      <c r="L115" s="145"/>
      <c r="M115" s="145"/>
      <c r="N115" s="145"/>
      <c r="O115" s="145"/>
      <c r="P115" s="145"/>
      <c r="Q115" s="145"/>
      <c r="R115" s="145"/>
      <c r="S115" s="145"/>
      <c r="T115" s="145"/>
      <c r="U115" s="145"/>
      <c r="V115" s="145"/>
      <c r="W115" s="145"/>
      <c r="X115" s="145"/>
      <c r="Y115" s="145"/>
      <c r="Z115" s="145"/>
      <c r="AA115" s="145"/>
      <c r="AB115" s="145"/>
      <c r="AC115" s="145"/>
      <c r="AD115" s="145"/>
      <c r="AE115" s="145"/>
      <c r="AF115" s="145"/>
      <c r="AG115" s="145"/>
      <c r="AH115" s="145"/>
      <c r="AI115" s="145"/>
      <c r="AJ115" s="145"/>
      <c r="AK115" s="145"/>
      <c r="AL115" s="145"/>
      <c r="AM115" s="145"/>
      <c r="AN115" s="145"/>
      <c r="AO115" s="145"/>
      <c r="AP115" s="145"/>
      <c r="AQ115" s="145"/>
    </row>
    <row r="116" spans="1:43" x14ac:dyDescent="0.45">
      <c r="A116" s="145"/>
      <c r="B116" s="145"/>
      <c r="C116" s="145"/>
      <c r="D116" s="145"/>
      <c r="E116" s="145"/>
      <c r="F116" s="145"/>
      <c r="G116" s="145"/>
      <c r="H116" s="145"/>
      <c r="I116" s="145"/>
      <c r="J116" s="145"/>
      <c r="K116" s="145"/>
      <c r="L116" s="145"/>
      <c r="M116" s="145"/>
      <c r="N116" s="145"/>
      <c r="O116" s="145"/>
      <c r="P116" s="145"/>
      <c r="Q116" s="145"/>
      <c r="R116" s="145"/>
      <c r="S116" s="145"/>
      <c r="T116" s="145"/>
      <c r="U116" s="145"/>
      <c r="V116" s="145"/>
      <c r="W116" s="145"/>
      <c r="X116" s="145"/>
      <c r="Y116" s="145"/>
      <c r="Z116" s="145"/>
      <c r="AA116" s="145"/>
      <c r="AB116" s="145"/>
      <c r="AC116" s="145"/>
      <c r="AD116" s="145"/>
      <c r="AE116" s="145"/>
      <c r="AF116" s="145"/>
      <c r="AG116" s="145"/>
      <c r="AH116" s="145"/>
      <c r="AI116" s="145"/>
      <c r="AJ116" s="145"/>
      <c r="AK116" s="145"/>
      <c r="AL116" s="145"/>
      <c r="AM116" s="145"/>
      <c r="AN116" s="145"/>
      <c r="AO116" s="145"/>
      <c r="AP116" s="145"/>
      <c r="AQ116" s="145"/>
    </row>
    <row r="117" spans="1:43" x14ac:dyDescent="0.45">
      <c r="A117" s="145"/>
      <c r="B117" s="145"/>
      <c r="C117" s="145"/>
      <c r="D117" s="145"/>
      <c r="E117" s="145"/>
      <c r="F117" s="145"/>
      <c r="G117" s="145"/>
      <c r="H117" s="145"/>
      <c r="I117" s="145"/>
      <c r="J117" s="145"/>
      <c r="K117" s="145"/>
      <c r="L117" s="145"/>
      <c r="M117" s="145"/>
      <c r="N117" s="145"/>
      <c r="O117" s="145"/>
      <c r="P117" s="145"/>
      <c r="Q117" s="145"/>
      <c r="R117" s="145"/>
      <c r="S117" s="145"/>
      <c r="T117" s="145"/>
      <c r="U117" s="145"/>
      <c r="V117" s="145"/>
      <c r="W117" s="145"/>
      <c r="X117" s="145"/>
      <c r="Y117" s="145"/>
      <c r="Z117" s="145"/>
      <c r="AA117" s="145"/>
      <c r="AB117" s="145"/>
      <c r="AC117" s="145"/>
      <c r="AD117" s="145"/>
      <c r="AE117" s="145"/>
      <c r="AF117" s="145"/>
      <c r="AG117" s="145"/>
      <c r="AH117" s="145"/>
      <c r="AI117" s="145"/>
      <c r="AJ117" s="145"/>
      <c r="AK117" s="145"/>
      <c r="AL117" s="145"/>
      <c r="AM117" s="145"/>
      <c r="AN117" s="145"/>
      <c r="AO117" s="145"/>
      <c r="AP117" s="145"/>
      <c r="AQ117" s="145"/>
    </row>
    <row r="118" spans="1:43" x14ac:dyDescent="0.45">
      <c r="A118" s="145"/>
      <c r="B118" s="145"/>
      <c r="C118" s="145"/>
      <c r="D118" s="145"/>
      <c r="E118" s="145"/>
      <c r="F118" s="145"/>
      <c r="G118" s="145"/>
      <c r="H118" s="145"/>
      <c r="I118" s="145"/>
      <c r="J118" s="145"/>
      <c r="K118" s="145"/>
      <c r="L118" s="145"/>
      <c r="M118" s="145"/>
      <c r="N118" s="145"/>
      <c r="O118" s="145"/>
      <c r="P118" s="145"/>
      <c r="Q118" s="145"/>
      <c r="R118" s="145"/>
      <c r="S118" s="145"/>
      <c r="T118" s="145"/>
      <c r="U118" s="145"/>
      <c r="V118" s="145"/>
      <c r="W118" s="145"/>
      <c r="X118" s="145"/>
      <c r="Y118" s="145"/>
      <c r="Z118" s="145"/>
      <c r="AA118" s="145"/>
      <c r="AB118" s="145"/>
      <c r="AC118" s="145"/>
      <c r="AD118" s="145"/>
      <c r="AE118" s="145"/>
      <c r="AF118" s="145"/>
      <c r="AG118" s="145"/>
      <c r="AH118" s="145"/>
      <c r="AI118" s="145"/>
      <c r="AJ118" s="145"/>
      <c r="AK118" s="145"/>
      <c r="AL118" s="145"/>
      <c r="AM118" s="145"/>
      <c r="AN118" s="145"/>
      <c r="AO118" s="145"/>
      <c r="AP118" s="145"/>
      <c r="AQ118" s="145"/>
    </row>
    <row r="119" spans="1:43" x14ac:dyDescent="0.45">
      <c r="A119" s="145"/>
      <c r="B119" s="145"/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5"/>
      <c r="O119" s="145"/>
      <c r="P119" s="145"/>
      <c r="Q119" s="145"/>
      <c r="R119" s="145"/>
      <c r="S119" s="145"/>
      <c r="T119" s="145"/>
      <c r="U119" s="145"/>
      <c r="V119" s="145"/>
      <c r="W119" s="145"/>
      <c r="X119" s="145"/>
      <c r="Y119" s="145"/>
      <c r="Z119" s="145"/>
      <c r="AA119" s="145"/>
      <c r="AB119" s="145"/>
      <c r="AC119" s="145"/>
      <c r="AD119" s="145"/>
      <c r="AE119" s="145"/>
      <c r="AF119" s="145"/>
      <c r="AG119" s="145"/>
      <c r="AH119" s="145"/>
      <c r="AI119" s="145"/>
      <c r="AJ119" s="145"/>
      <c r="AK119" s="145"/>
      <c r="AL119" s="145"/>
      <c r="AM119" s="145"/>
      <c r="AN119" s="145"/>
      <c r="AO119" s="145"/>
      <c r="AP119" s="145"/>
      <c r="AQ119" s="145"/>
    </row>
    <row r="120" spans="1:43" x14ac:dyDescent="0.45">
      <c r="A120" s="145"/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  <c r="R120" s="145"/>
      <c r="S120" s="145"/>
      <c r="T120" s="145"/>
      <c r="U120" s="145"/>
      <c r="V120" s="145"/>
      <c r="W120" s="145"/>
      <c r="X120" s="145"/>
      <c r="Y120" s="145"/>
      <c r="Z120" s="145"/>
      <c r="AA120" s="145"/>
      <c r="AB120" s="145"/>
      <c r="AC120" s="145"/>
      <c r="AD120" s="145"/>
      <c r="AE120" s="145"/>
      <c r="AF120" s="145"/>
      <c r="AG120" s="145"/>
      <c r="AH120" s="145"/>
      <c r="AI120" s="145"/>
      <c r="AJ120" s="145"/>
      <c r="AK120" s="145"/>
      <c r="AL120" s="145"/>
      <c r="AM120" s="145"/>
      <c r="AN120" s="145"/>
      <c r="AO120" s="145"/>
      <c r="AP120" s="145"/>
      <c r="AQ120" s="145"/>
    </row>
    <row r="121" spans="1:43" x14ac:dyDescent="0.45">
      <c r="A121" s="145"/>
      <c r="B121" s="145"/>
      <c r="C121" s="145"/>
      <c r="D121" s="145"/>
      <c r="E121" s="145"/>
      <c r="F121" s="145"/>
      <c r="G121" s="145"/>
      <c r="H121" s="145"/>
      <c r="I121" s="145"/>
      <c r="J121" s="145"/>
      <c r="K121" s="145"/>
      <c r="L121" s="145"/>
      <c r="M121" s="145"/>
      <c r="N121" s="145"/>
      <c r="O121" s="145"/>
      <c r="P121" s="145"/>
      <c r="Q121" s="145"/>
      <c r="R121" s="145"/>
      <c r="S121" s="145"/>
      <c r="T121" s="145"/>
      <c r="U121" s="145"/>
      <c r="V121" s="145"/>
      <c r="W121" s="145"/>
      <c r="X121" s="145"/>
      <c r="Y121" s="145"/>
      <c r="Z121" s="145"/>
      <c r="AA121" s="145"/>
      <c r="AB121" s="145"/>
      <c r="AC121" s="145"/>
      <c r="AD121" s="145"/>
      <c r="AE121" s="145"/>
      <c r="AF121" s="145"/>
      <c r="AG121" s="145"/>
      <c r="AH121" s="145"/>
      <c r="AI121" s="145"/>
      <c r="AJ121" s="145"/>
      <c r="AK121" s="145"/>
      <c r="AL121" s="145"/>
      <c r="AM121" s="145"/>
      <c r="AN121" s="145"/>
      <c r="AO121" s="145"/>
      <c r="AP121" s="145"/>
      <c r="AQ121" s="145"/>
    </row>
    <row r="122" spans="1:43" x14ac:dyDescent="0.45">
      <c r="A122" s="145"/>
      <c r="B122" s="145"/>
      <c r="C122" s="145"/>
      <c r="D122" s="145"/>
      <c r="E122" s="145"/>
      <c r="F122" s="145"/>
      <c r="G122" s="145"/>
      <c r="H122" s="145"/>
      <c r="I122" s="145"/>
      <c r="J122" s="145"/>
      <c r="K122" s="145"/>
      <c r="L122" s="145"/>
      <c r="M122" s="145"/>
      <c r="N122" s="145"/>
      <c r="O122" s="145"/>
      <c r="P122" s="145"/>
      <c r="Q122" s="145"/>
      <c r="R122" s="145"/>
      <c r="S122" s="145"/>
      <c r="T122" s="145"/>
      <c r="U122" s="145"/>
      <c r="V122" s="145"/>
      <c r="W122" s="145"/>
      <c r="X122" s="145"/>
      <c r="Y122" s="145"/>
      <c r="Z122" s="145"/>
      <c r="AA122" s="145"/>
      <c r="AB122" s="145"/>
      <c r="AC122" s="145"/>
      <c r="AD122" s="145"/>
      <c r="AE122" s="145"/>
      <c r="AF122" s="145"/>
      <c r="AG122" s="145"/>
      <c r="AH122" s="145"/>
      <c r="AI122" s="145"/>
      <c r="AJ122" s="145"/>
      <c r="AK122" s="145"/>
      <c r="AL122" s="145"/>
      <c r="AM122" s="145"/>
      <c r="AN122" s="145"/>
      <c r="AO122" s="145"/>
      <c r="AP122" s="145"/>
      <c r="AQ122" s="145"/>
    </row>
    <row r="123" spans="1:43" x14ac:dyDescent="0.45">
      <c r="A123" s="145"/>
      <c r="B123" s="145"/>
      <c r="C123" s="145"/>
      <c r="D123" s="145"/>
      <c r="E123" s="145"/>
      <c r="F123" s="145"/>
      <c r="G123" s="145"/>
      <c r="H123" s="145"/>
      <c r="I123" s="145"/>
      <c r="J123" s="145"/>
      <c r="K123" s="145"/>
      <c r="L123" s="145"/>
      <c r="M123" s="145"/>
      <c r="N123" s="145"/>
      <c r="O123" s="145"/>
      <c r="P123" s="145"/>
      <c r="Q123" s="145"/>
      <c r="R123" s="145"/>
      <c r="S123" s="145"/>
      <c r="T123" s="145"/>
      <c r="U123" s="145"/>
      <c r="V123" s="145"/>
      <c r="W123" s="145"/>
      <c r="X123" s="145"/>
      <c r="Y123" s="145"/>
      <c r="Z123" s="145"/>
      <c r="AA123" s="145"/>
      <c r="AB123" s="145"/>
      <c r="AC123" s="145"/>
      <c r="AD123" s="145"/>
      <c r="AE123" s="145"/>
      <c r="AF123" s="145"/>
      <c r="AG123" s="145"/>
      <c r="AH123" s="145"/>
      <c r="AI123" s="145"/>
      <c r="AJ123" s="145"/>
      <c r="AK123" s="145"/>
      <c r="AL123" s="145"/>
      <c r="AM123" s="145"/>
      <c r="AN123" s="145"/>
      <c r="AO123" s="145"/>
      <c r="AP123" s="145"/>
      <c r="AQ123" s="145"/>
    </row>
    <row r="124" spans="1:43" x14ac:dyDescent="0.45">
      <c r="A124" s="145"/>
      <c r="B124" s="145"/>
      <c r="C124" s="145"/>
      <c r="D124" s="145"/>
      <c r="E124" s="145"/>
      <c r="F124" s="145"/>
      <c r="G124" s="145"/>
      <c r="H124" s="145"/>
      <c r="I124" s="145"/>
      <c r="J124" s="145"/>
      <c r="K124" s="145"/>
      <c r="L124" s="145"/>
      <c r="M124" s="145"/>
      <c r="N124" s="145"/>
      <c r="O124" s="145"/>
      <c r="P124" s="145"/>
      <c r="Q124" s="145"/>
      <c r="R124" s="145"/>
      <c r="S124" s="145"/>
      <c r="T124" s="145"/>
      <c r="U124" s="145"/>
      <c r="V124" s="145"/>
      <c r="W124" s="145"/>
      <c r="X124" s="145"/>
      <c r="Y124" s="145"/>
      <c r="Z124" s="145"/>
      <c r="AA124" s="145"/>
      <c r="AB124" s="145"/>
      <c r="AC124" s="145"/>
      <c r="AD124" s="145"/>
      <c r="AE124" s="145"/>
      <c r="AF124" s="145"/>
      <c r="AG124" s="145"/>
      <c r="AH124" s="145"/>
      <c r="AI124" s="145"/>
      <c r="AJ124" s="145"/>
      <c r="AK124" s="145"/>
      <c r="AL124" s="145"/>
      <c r="AM124" s="145"/>
      <c r="AN124" s="145"/>
      <c r="AO124" s="145"/>
      <c r="AP124" s="145"/>
      <c r="AQ124" s="145"/>
    </row>
    <row r="125" spans="1:43" x14ac:dyDescent="0.45">
      <c r="A125" s="145"/>
      <c r="B125" s="145"/>
      <c r="C125" s="145"/>
      <c r="D125" s="145"/>
      <c r="E125" s="145"/>
      <c r="F125" s="145"/>
      <c r="G125" s="145"/>
      <c r="H125" s="145"/>
      <c r="I125" s="145"/>
      <c r="J125" s="145"/>
      <c r="K125" s="145"/>
      <c r="L125" s="145"/>
      <c r="M125" s="145"/>
      <c r="N125" s="145"/>
      <c r="O125" s="145"/>
      <c r="P125" s="145"/>
      <c r="Q125" s="145"/>
      <c r="R125" s="145"/>
      <c r="S125" s="145"/>
      <c r="T125" s="145"/>
      <c r="U125" s="145"/>
      <c r="V125" s="145"/>
      <c r="W125" s="145"/>
      <c r="X125" s="145"/>
      <c r="Y125" s="145"/>
      <c r="Z125" s="145"/>
      <c r="AA125" s="145"/>
      <c r="AB125" s="145"/>
      <c r="AC125" s="145"/>
      <c r="AD125" s="145"/>
      <c r="AE125" s="145"/>
      <c r="AF125" s="145"/>
      <c r="AG125" s="145"/>
      <c r="AH125" s="145"/>
      <c r="AI125" s="145"/>
      <c r="AJ125" s="145"/>
      <c r="AK125" s="145"/>
      <c r="AL125" s="145"/>
      <c r="AM125" s="145"/>
      <c r="AN125" s="145"/>
      <c r="AO125" s="145"/>
      <c r="AP125" s="145"/>
      <c r="AQ125" s="145"/>
    </row>
    <row r="126" spans="1:43" x14ac:dyDescent="0.45">
      <c r="A126" s="145"/>
      <c r="B126" s="145"/>
      <c r="C126" s="145"/>
      <c r="D126" s="145"/>
      <c r="E126" s="145"/>
      <c r="F126" s="145"/>
      <c r="G126" s="145"/>
      <c r="H126" s="145"/>
      <c r="I126" s="145"/>
      <c r="J126" s="145"/>
      <c r="K126" s="145"/>
      <c r="L126" s="145"/>
      <c r="M126" s="145"/>
      <c r="N126" s="145"/>
      <c r="O126" s="145"/>
      <c r="P126" s="145"/>
      <c r="Q126" s="145"/>
      <c r="R126" s="145"/>
      <c r="S126" s="145"/>
      <c r="T126" s="145"/>
      <c r="U126" s="145"/>
      <c r="V126" s="145"/>
      <c r="W126" s="145"/>
      <c r="X126" s="145"/>
      <c r="Y126" s="145"/>
      <c r="Z126" s="145"/>
      <c r="AA126" s="145"/>
      <c r="AB126" s="145"/>
      <c r="AC126" s="145"/>
      <c r="AD126" s="145"/>
      <c r="AE126" s="145"/>
      <c r="AF126" s="145"/>
      <c r="AG126" s="145"/>
      <c r="AH126" s="145"/>
      <c r="AI126" s="145"/>
      <c r="AJ126" s="145"/>
      <c r="AK126" s="145"/>
      <c r="AL126" s="145"/>
      <c r="AM126" s="145"/>
      <c r="AN126" s="145"/>
      <c r="AO126" s="145"/>
      <c r="AP126" s="145"/>
      <c r="AQ126" s="145"/>
    </row>
    <row r="127" spans="1:43" x14ac:dyDescent="0.45">
      <c r="A127" s="145"/>
      <c r="B127" s="145"/>
      <c r="C127" s="145"/>
      <c r="D127" s="145"/>
      <c r="E127" s="145"/>
      <c r="F127" s="145"/>
      <c r="G127" s="145"/>
      <c r="H127" s="145"/>
      <c r="I127" s="145"/>
      <c r="J127" s="145"/>
      <c r="K127" s="145"/>
      <c r="L127" s="145"/>
      <c r="M127" s="145"/>
      <c r="N127" s="145"/>
      <c r="O127" s="145"/>
      <c r="P127" s="145"/>
      <c r="Q127" s="145"/>
      <c r="R127" s="145"/>
      <c r="S127" s="145"/>
      <c r="T127" s="145"/>
      <c r="U127" s="145"/>
      <c r="V127" s="145"/>
      <c r="W127" s="145"/>
      <c r="X127" s="145"/>
      <c r="Y127" s="145"/>
      <c r="Z127" s="145"/>
      <c r="AA127" s="145"/>
      <c r="AB127" s="145"/>
      <c r="AC127" s="145"/>
      <c r="AD127" s="145"/>
      <c r="AE127" s="145"/>
      <c r="AF127" s="145"/>
      <c r="AG127" s="145"/>
      <c r="AH127" s="145"/>
      <c r="AI127" s="145"/>
      <c r="AJ127" s="145"/>
      <c r="AK127" s="145"/>
      <c r="AL127" s="145"/>
      <c r="AM127" s="145"/>
      <c r="AN127" s="145"/>
      <c r="AO127" s="145"/>
      <c r="AP127" s="145"/>
      <c r="AQ127" s="145"/>
    </row>
    <row r="128" spans="1:43" x14ac:dyDescent="0.45">
      <c r="A128" s="145"/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  <c r="R128" s="145"/>
      <c r="S128" s="145"/>
      <c r="T128" s="145"/>
      <c r="U128" s="145"/>
      <c r="V128" s="145"/>
      <c r="W128" s="145"/>
      <c r="X128" s="145"/>
      <c r="Y128" s="145"/>
      <c r="Z128" s="145"/>
      <c r="AA128" s="145"/>
      <c r="AB128" s="145"/>
      <c r="AC128" s="145"/>
      <c r="AD128" s="145"/>
      <c r="AE128" s="145"/>
      <c r="AF128" s="145"/>
      <c r="AG128" s="145"/>
      <c r="AH128" s="145"/>
      <c r="AI128" s="145"/>
      <c r="AJ128" s="145"/>
      <c r="AK128" s="145"/>
      <c r="AL128" s="145"/>
      <c r="AM128" s="145"/>
      <c r="AN128" s="145"/>
      <c r="AO128" s="145"/>
      <c r="AP128" s="145"/>
      <c r="AQ128" s="145"/>
    </row>
    <row r="129" spans="1:43" x14ac:dyDescent="0.45">
      <c r="A129" s="145"/>
      <c r="B129" s="145"/>
      <c r="C129" s="145"/>
      <c r="D129" s="145"/>
      <c r="E129" s="145"/>
      <c r="F129" s="145"/>
      <c r="G129" s="145"/>
      <c r="H129" s="145"/>
      <c r="I129" s="145"/>
      <c r="J129" s="145"/>
      <c r="K129" s="145"/>
      <c r="L129" s="145"/>
      <c r="M129" s="145"/>
      <c r="N129" s="145"/>
      <c r="O129" s="145"/>
      <c r="P129" s="145"/>
      <c r="Q129" s="145"/>
      <c r="R129" s="145"/>
      <c r="S129" s="145"/>
      <c r="T129" s="145"/>
      <c r="U129" s="145"/>
      <c r="V129" s="145"/>
      <c r="W129" s="145"/>
      <c r="X129" s="145"/>
      <c r="Y129" s="145"/>
      <c r="Z129" s="145"/>
      <c r="AA129" s="145"/>
      <c r="AB129" s="145"/>
      <c r="AC129" s="145"/>
      <c r="AD129" s="145"/>
      <c r="AE129" s="145"/>
      <c r="AF129" s="145"/>
      <c r="AG129" s="145"/>
      <c r="AH129" s="145"/>
      <c r="AI129" s="145"/>
      <c r="AJ129" s="145"/>
      <c r="AK129" s="145"/>
      <c r="AL129" s="145"/>
      <c r="AM129" s="145"/>
      <c r="AN129" s="145"/>
      <c r="AO129" s="145"/>
      <c r="AP129" s="145"/>
      <c r="AQ129" s="145"/>
    </row>
    <row r="130" spans="1:43" x14ac:dyDescent="0.45">
      <c r="A130" s="145"/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  <c r="R130" s="145"/>
      <c r="S130" s="145"/>
      <c r="T130" s="145"/>
      <c r="U130" s="145"/>
      <c r="V130" s="145"/>
      <c r="W130" s="145"/>
      <c r="X130" s="145"/>
      <c r="Y130" s="145"/>
      <c r="Z130" s="145"/>
      <c r="AA130" s="145"/>
      <c r="AB130" s="145"/>
      <c r="AC130" s="145"/>
      <c r="AD130" s="145"/>
      <c r="AE130" s="145"/>
      <c r="AF130" s="145"/>
      <c r="AG130" s="145"/>
      <c r="AH130" s="145"/>
      <c r="AI130" s="145"/>
      <c r="AJ130" s="145"/>
      <c r="AK130" s="145"/>
      <c r="AL130" s="145"/>
      <c r="AM130" s="145"/>
      <c r="AN130" s="145"/>
      <c r="AO130" s="145"/>
      <c r="AP130" s="145"/>
      <c r="AQ130" s="145"/>
    </row>
    <row r="131" spans="1:43" x14ac:dyDescent="0.45">
      <c r="A131" s="145"/>
      <c r="B131" s="145"/>
      <c r="C131" s="145"/>
      <c r="D131" s="145"/>
      <c r="E131" s="145"/>
      <c r="F131" s="145"/>
      <c r="G131" s="145"/>
      <c r="H131" s="145"/>
      <c r="I131" s="145"/>
      <c r="J131" s="145"/>
      <c r="K131" s="145"/>
      <c r="L131" s="145"/>
      <c r="M131" s="145"/>
      <c r="N131" s="145"/>
      <c r="O131" s="145"/>
      <c r="P131" s="145"/>
      <c r="Q131" s="145"/>
      <c r="R131" s="145"/>
      <c r="S131" s="145"/>
      <c r="T131" s="145"/>
      <c r="U131" s="145"/>
      <c r="V131" s="145"/>
      <c r="W131" s="145"/>
      <c r="X131" s="145"/>
      <c r="Y131" s="145"/>
      <c r="Z131" s="145"/>
      <c r="AA131" s="145"/>
      <c r="AB131" s="145"/>
      <c r="AC131" s="145"/>
      <c r="AD131" s="145"/>
      <c r="AE131" s="145"/>
      <c r="AF131" s="145"/>
      <c r="AG131" s="145"/>
      <c r="AH131" s="145"/>
      <c r="AI131" s="145"/>
      <c r="AJ131" s="145"/>
      <c r="AK131" s="145"/>
      <c r="AL131" s="145"/>
      <c r="AM131" s="145"/>
      <c r="AN131" s="145"/>
      <c r="AO131" s="145"/>
      <c r="AP131" s="145"/>
      <c r="AQ131" s="145"/>
    </row>
    <row r="132" spans="1:43" x14ac:dyDescent="0.45">
      <c r="A132" s="145"/>
      <c r="B132" s="145"/>
      <c r="C132" s="145"/>
      <c r="D132" s="145"/>
      <c r="E132" s="145"/>
      <c r="F132" s="145"/>
      <c r="G132" s="145"/>
      <c r="H132" s="145"/>
      <c r="I132" s="145"/>
      <c r="J132" s="145"/>
      <c r="K132" s="145"/>
      <c r="L132" s="145"/>
      <c r="M132" s="145"/>
      <c r="N132" s="145"/>
      <c r="O132" s="145"/>
      <c r="P132" s="145"/>
      <c r="Q132" s="145"/>
      <c r="R132" s="145"/>
      <c r="S132" s="145"/>
      <c r="T132" s="145"/>
      <c r="U132" s="145"/>
      <c r="V132" s="145"/>
      <c r="W132" s="145"/>
      <c r="X132" s="145"/>
      <c r="Y132" s="145"/>
      <c r="Z132" s="145"/>
      <c r="AA132" s="145"/>
      <c r="AB132" s="145"/>
      <c r="AC132" s="145"/>
      <c r="AD132" s="145"/>
      <c r="AE132" s="145"/>
      <c r="AF132" s="145"/>
      <c r="AG132" s="145"/>
      <c r="AH132" s="145"/>
      <c r="AI132" s="145"/>
      <c r="AJ132" s="145"/>
      <c r="AK132" s="145"/>
      <c r="AL132" s="145"/>
      <c r="AM132" s="145"/>
      <c r="AN132" s="145"/>
      <c r="AO132" s="145"/>
      <c r="AP132" s="145"/>
      <c r="AQ132" s="145"/>
    </row>
    <row r="133" spans="1:43" x14ac:dyDescent="0.45">
      <c r="A133" s="145"/>
      <c r="B133" s="145"/>
      <c r="C133" s="145"/>
      <c r="D133" s="145"/>
      <c r="E133" s="145"/>
      <c r="F133" s="145"/>
      <c r="G133" s="145"/>
      <c r="H133" s="145"/>
      <c r="I133" s="145"/>
      <c r="J133" s="145"/>
      <c r="K133" s="145"/>
      <c r="L133" s="145"/>
      <c r="M133" s="145"/>
      <c r="N133" s="145"/>
      <c r="O133" s="145"/>
      <c r="P133" s="145"/>
      <c r="Q133" s="145"/>
      <c r="R133" s="145"/>
      <c r="S133" s="145"/>
      <c r="T133" s="145"/>
      <c r="U133" s="145"/>
      <c r="V133" s="145"/>
      <c r="W133" s="145"/>
      <c r="X133" s="145"/>
      <c r="Y133" s="145"/>
      <c r="Z133" s="145"/>
      <c r="AA133" s="145"/>
      <c r="AB133" s="145"/>
      <c r="AC133" s="145"/>
      <c r="AD133" s="145"/>
      <c r="AE133" s="145"/>
      <c r="AF133" s="145"/>
      <c r="AG133" s="145"/>
      <c r="AH133" s="145"/>
      <c r="AI133" s="145"/>
      <c r="AJ133" s="145"/>
      <c r="AK133" s="145"/>
      <c r="AL133" s="145"/>
      <c r="AM133" s="145"/>
      <c r="AN133" s="145"/>
      <c r="AO133" s="145"/>
      <c r="AP133" s="145"/>
      <c r="AQ133" s="145"/>
    </row>
    <row r="134" spans="1:43" x14ac:dyDescent="0.45">
      <c r="A134" s="145"/>
      <c r="B134" s="145"/>
      <c r="C134" s="145"/>
      <c r="D134" s="145"/>
      <c r="E134" s="145"/>
      <c r="F134" s="145"/>
      <c r="G134" s="145"/>
      <c r="H134" s="145"/>
      <c r="I134" s="145"/>
      <c r="J134" s="145"/>
      <c r="K134" s="145"/>
      <c r="L134" s="145"/>
      <c r="M134" s="145"/>
      <c r="N134" s="145"/>
      <c r="O134" s="145"/>
      <c r="P134" s="145"/>
      <c r="Q134" s="145"/>
      <c r="R134" s="145"/>
      <c r="S134" s="145"/>
      <c r="T134" s="145"/>
      <c r="U134" s="145"/>
      <c r="V134" s="145"/>
      <c r="W134" s="145"/>
      <c r="X134" s="145"/>
      <c r="Y134" s="145"/>
      <c r="Z134" s="145"/>
      <c r="AA134" s="145"/>
      <c r="AB134" s="145"/>
      <c r="AC134" s="145"/>
      <c r="AD134" s="145"/>
      <c r="AE134" s="145"/>
      <c r="AF134" s="145"/>
      <c r="AG134" s="145"/>
      <c r="AH134" s="145"/>
      <c r="AI134" s="145"/>
      <c r="AJ134" s="145"/>
      <c r="AK134" s="145"/>
      <c r="AL134" s="145"/>
      <c r="AM134" s="145"/>
      <c r="AN134" s="145"/>
      <c r="AO134" s="145"/>
      <c r="AP134" s="145"/>
      <c r="AQ134" s="145"/>
    </row>
    <row r="135" spans="1:43" x14ac:dyDescent="0.45">
      <c r="A135" s="145"/>
      <c r="B135" s="145"/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5"/>
      <c r="O135" s="145"/>
      <c r="P135" s="145"/>
      <c r="Q135" s="145"/>
      <c r="R135" s="145"/>
      <c r="S135" s="145"/>
      <c r="T135" s="145"/>
      <c r="U135" s="145"/>
      <c r="V135" s="145"/>
      <c r="W135" s="145"/>
      <c r="X135" s="145"/>
      <c r="Y135" s="145"/>
      <c r="Z135" s="145"/>
      <c r="AA135" s="145"/>
      <c r="AB135" s="145"/>
      <c r="AC135" s="145"/>
      <c r="AD135" s="145"/>
      <c r="AE135" s="145"/>
      <c r="AF135" s="145"/>
      <c r="AG135" s="145"/>
      <c r="AH135" s="145"/>
      <c r="AI135" s="145"/>
      <c r="AJ135" s="145"/>
      <c r="AK135" s="145"/>
      <c r="AL135" s="145"/>
      <c r="AM135" s="145"/>
      <c r="AN135" s="145"/>
      <c r="AO135" s="145"/>
      <c r="AP135" s="145"/>
      <c r="AQ135" s="145"/>
    </row>
    <row r="136" spans="1:43" x14ac:dyDescent="0.45">
      <c r="A136" s="145"/>
      <c r="B136" s="145"/>
      <c r="C136" s="145"/>
      <c r="D136" s="145"/>
      <c r="E136" s="145"/>
      <c r="F136" s="145"/>
      <c r="G136" s="145"/>
      <c r="H136" s="145"/>
      <c r="I136" s="145"/>
      <c r="J136" s="145"/>
      <c r="K136" s="145"/>
      <c r="L136" s="145"/>
      <c r="M136" s="145"/>
      <c r="N136" s="145"/>
      <c r="O136" s="145"/>
      <c r="P136" s="145"/>
      <c r="Q136" s="145"/>
      <c r="R136" s="145"/>
      <c r="S136" s="145"/>
      <c r="T136" s="145"/>
      <c r="U136" s="145"/>
      <c r="V136" s="145"/>
      <c r="W136" s="145"/>
      <c r="X136" s="145"/>
      <c r="Y136" s="145"/>
      <c r="Z136" s="145"/>
      <c r="AA136" s="145"/>
      <c r="AB136" s="145"/>
      <c r="AC136" s="145"/>
      <c r="AD136" s="145"/>
      <c r="AE136" s="145"/>
      <c r="AF136" s="145"/>
      <c r="AG136" s="145"/>
      <c r="AH136" s="145"/>
      <c r="AI136" s="145"/>
      <c r="AJ136" s="145"/>
      <c r="AK136" s="145"/>
      <c r="AL136" s="145"/>
      <c r="AM136" s="145"/>
      <c r="AN136" s="145"/>
      <c r="AO136" s="145"/>
      <c r="AP136" s="145"/>
      <c r="AQ136" s="145"/>
    </row>
    <row r="137" spans="1:43" x14ac:dyDescent="0.45">
      <c r="A137" s="145"/>
      <c r="B137" s="145"/>
      <c r="C137" s="145"/>
      <c r="D137" s="145"/>
      <c r="E137" s="145"/>
      <c r="F137" s="145"/>
      <c r="G137" s="145"/>
      <c r="H137" s="145"/>
      <c r="I137" s="145"/>
      <c r="J137" s="145"/>
      <c r="K137" s="145"/>
      <c r="L137" s="145"/>
      <c r="M137" s="145"/>
      <c r="N137" s="145"/>
      <c r="O137" s="145"/>
      <c r="P137" s="145"/>
      <c r="Q137" s="145"/>
      <c r="R137" s="145"/>
      <c r="S137" s="145"/>
      <c r="T137" s="145"/>
      <c r="U137" s="145"/>
      <c r="V137" s="145"/>
      <c r="W137" s="145"/>
      <c r="X137" s="145"/>
      <c r="Y137" s="145"/>
      <c r="Z137" s="145"/>
      <c r="AA137" s="145"/>
      <c r="AB137" s="145"/>
      <c r="AC137" s="145"/>
      <c r="AD137" s="145"/>
      <c r="AE137" s="145"/>
      <c r="AF137" s="145"/>
      <c r="AG137" s="145"/>
      <c r="AH137" s="145"/>
      <c r="AI137" s="145"/>
      <c r="AJ137" s="145"/>
      <c r="AK137" s="145"/>
      <c r="AL137" s="145"/>
      <c r="AM137" s="145"/>
      <c r="AN137" s="145"/>
      <c r="AO137" s="145"/>
      <c r="AP137" s="145"/>
      <c r="AQ137" s="145"/>
    </row>
    <row r="138" spans="1:43" x14ac:dyDescent="0.45">
      <c r="A138" s="145"/>
      <c r="B138" s="145"/>
      <c r="C138" s="145"/>
      <c r="D138" s="145"/>
      <c r="E138" s="145"/>
      <c r="F138" s="145"/>
      <c r="G138" s="145"/>
      <c r="H138" s="145"/>
      <c r="I138" s="145"/>
      <c r="J138" s="145"/>
      <c r="K138" s="145"/>
      <c r="L138" s="145"/>
      <c r="M138" s="145"/>
      <c r="N138" s="145"/>
      <c r="O138" s="145"/>
      <c r="P138" s="145"/>
      <c r="Q138" s="145"/>
      <c r="R138" s="145"/>
      <c r="S138" s="145"/>
      <c r="T138" s="145"/>
      <c r="U138" s="145"/>
      <c r="V138" s="145"/>
      <c r="W138" s="145"/>
      <c r="X138" s="145"/>
      <c r="Y138" s="145"/>
      <c r="Z138" s="145"/>
      <c r="AA138" s="145"/>
      <c r="AB138" s="145"/>
      <c r="AC138" s="145"/>
      <c r="AD138" s="145"/>
      <c r="AE138" s="145"/>
      <c r="AF138" s="145"/>
      <c r="AG138" s="145"/>
      <c r="AH138" s="145"/>
      <c r="AI138" s="145"/>
      <c r="AJ138" s="145"/>
      <c r="AK138" s="145"/>
      <c r="AL138" s="145"/>
      <c r="AM138" s="145"/>
      <c r="AN138" s="145"/>
      <c r="AO138" s="145"/>
      <c r="AP138" s="145"/>
      <c r="AQ138" s="145"/>
    </row>
    <row r="139" spans="1:43" x14ac:dyDescent="0.45">
      <c r="A139" s="145"/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  <c r="R139" s="145"/>
      <c r="S139" s="145"/>
      <c r="T139" s="145"/>
      <c r="U139" s="145"/>
      <c r="V139" s="145"/>
      <c r="W139" s="145"/>
      <c r="X139" s="145"/>
      <c r="Y139" s="145"/>
      <c r="Z139" s="145"/>
      <c r="AA139" s="145"/>
      <c r="AB139" s="145"/>
      <c r="AC139" s="145"/>
      <c r="AD139" s="145"/>
      <c r="AE139" s="145"/>
      <c r="AF139" s="145"/>
      <c r="AG139" s="145"/>
      <c r="AH139" s="145"/>
      <c r="AI139" s="145"/>
      <c r="AJ139" s="145"/>
      <c r="AK139" s="145"/>
      <c r="AL139" s="145"/>
      <c r="AM139" s="145"/>
      <c r="AN139" s="145"/>
      <c r="AO139" s="145"/>
      <c r="AP139" s="145"/>
      <c r="AQ139" s="145"/>
    </row>
    <row r="140" spans="1:43" x14ac:dyDescent="0.45">
      <c r="A140" s="145"/>
      <c r="B140" s="145"/>
      <c r="C140" s="145"/>
      <c r="D140" s="145"/>
      <c r="E140" s="145"/>
      <c r="F140" s="145"/>
      <c r="G140" s="145"/>
      <c r="H140" s="145"/>
      <c r="I140" s="145"/>
      <c r="J140" s="145"/>
      <c r="K140" s="145"/>
      <c r="L140" s="145"/>
      <c r="M140" s="145"/>
      <c r="N140" s="145"/>
      <c r="O140" s="145"/>
      <c r="P140" s="145"/>
      <c r="Q140" s="145"/>
      <c r="R140" s="145"/>
      <c r="S140" s="145"/>
      <c r="T140" s="145"/>
      <c r="U140" s="145"/>
      <c r="V140" s="145"/>
      <c r="W140" s="145"/>
      <c r="X140" s="145"/>
      <c r="Y140" s="145"/>
      <c r="Z140" s="145"/>
      <c r="AA140" s="145"/>
      <c r="AB140" s="145"/>
      <c r="AC140" s="145"/>
      <c r="AD140" s="145"/>
      <c r="AE140" s="145"/>
      <c r="AF140" s="145"/>
      <c r="AG140" s="145"/>
      <c r="AH140" s="145"/>
      <c r="AI140" s="145"/>
      <c r="AJ140" s="145"/>
      <c r="AK140" s="145"/>
      <c r="AL140" s="145"/>
      <c r="AM140" s="145"/>
      <c r="AN140" s="145"/>
      <c r="AO140" s="145"/>
      <c r="AP140" s="145"/>
      <c r="AQ140" s="145"/>
    </row>
    <row r="141" spans="1:43" x14ac:dyDescent="0.45">
      <c r="A141" s="145"/>
      <c r="B141" s="145"/>
      <c r="C141" s="145"/>
      <c r="D141" s="145"/>
      <c r="E141" s="145"/>
      <c r="F141" s="145"/>
      <c r="G141" s="145"/>
      <c r="H141" s="145"/>
      <c r="I141" s="145"/>
      <c r="J141" s="145"/>
      <c r="K141" s="145"/>
      <c r="L141" s="145"/>
      <c r="M141" s="145"/>
      <c r="N141" s="145"/>
      <c r="O141" s="145"/>
      <c r="P141" s="145"/>
      <c r="Q141" s="145"/>
      <c r="R141" s="145"/>
      <c r="S141" s="145"/>
      <c r="T141" s="145"/>
      <c r="U141" s="145"/>
      <c r="V141" s="145"/>
      <c r="W141" s="145"/>
      <c r="X141" s="145"/>
      <c r="Y141" s="145"/>
      <c r="Z141" s="145"/>
      <c r="AA141" s="145"/>
      <c r="AB141" s="145"/>
      <c r="AC141" s="145"/>
      <c r="AD141" s="145"/>
      <c r="AE141" s="145"/>
      <c r="AF141" s="145"/>
      <c r="AG141" s="145"/>
      <c r="AH141" s="145"/>
      <c r="AI141" s="145"/>
      <c r="AJ141" s="145"/>
      <c r="AK141" s="145"/>
      <c r="AL141" s="145"/>
      <c r="AM141" s="145"/>
      <c r="AN141" s="145"/>
      <c r="AO141" s="145"/>
      <c r="AP141" s="145"/>
      <c r="AQ141" s="145"/>
    </row>
    <row r="142" spans="1:43" x14ac:dyDescent="0.45">
      <c r="A142" s="145"/>
      <c r="B142" s="145"/>
      <c r="C142" s="145"/>
      <c r="D142" s="145"/>
      <c r="E142" s="145"/>
      <c r="F142" s="145"/>
      <c r="G142" s="145"/>
      <c r="H142" s="145"/>
      <c r="I142" s="145"/>
      <c r="J142" s="145"/>
      <c r="K142" s="145"/>
      <c r="L142" s="145"/>
      <c r="M142" s="145"/>
      <c r="N142" s="145"/>
      <c r="O142" s="145"/>
      <c r="P142" s="145"/>
      <c r="Q142" s="145"/>
      <c r="R142" s="145"/>
      <c r="S142" s="145"/>
      <c r="T142" s="145"/>
      <c r="U142" s="145"/>
      <c r="V142" s="145"/>
      <c r="W142" s="145"/>
      <c r="X142" s="145"/>
      <c r="Y142" s="145"/>
      <c r="Z142" s="145"/>
      <c r="AA142" s="145"/>
      <c r="AB142" s="145"/>
      <c r="AC142" s="145"/>
      <c r="AD142" s="145"/>
      <c r="AE142" s="145"/>
      <c r="AF142" s="145"/>
      <c r="AG142" s="145"/>
      <c r="AH142" s="145"/>
      <c r="AI142" s="145"/>
      <c r="AJ142" s="145"/>
      <c r="AK142" s="145"/>
      <c r="AL142" s="145"/>
      <c r="AM142" s="145"/>
      <c r="AN142" s="145"/>
      <c r="AO142" s="145"/>
      <c r="AP142" s="145"/>
      <c r="AQ142" s="145"/>
    </row>
    <row r="143" spans="1:43" x14ac:dyDescent="0.45">
      <c r="A143" s="145"/>
      <c r="B143" s="145"/>
      <c r="C143" s="145"/>
      <c r="D143" s="145"/>
      <c r="E143" s="145"/>
      <c r="F143" s="145"/>
      <c r="G143" s="145"/>
      <c r="H143" s="145"/>
      <c r="I143" s="145"/>
      <c r="J143" s="145"/>
      <c r="K143" s="145"/>
      <c r="L143" s="145"/>
      <c r="M143" s="145"/>
      <c r="N143" s="145"/>
      <c r="O143" s="145"/>
      <c r="P143" s="145"/>
      <c r="Q143" s="145"/>
      <c r="R143" s="145"/>
      <c r="S143" s="145"/>
      <c r="T143" s="145"/>
      <c r="U143" s="145"/>
      <c r="V143" s="145"/>
      <c r="W143" s="145"/>
      <c r="X143" s="145"/>
      <c r="Y143" s="145"/>
      <c r="Z143" s="145"/>
      <c r="AA143" s="145"/>
      <c r="AB143" s="145"/>
      <c r="AC143" s="145"/>
      <c r="AD143" s="145"/>
      <c r="AE143" s="145"/>
      <c r="AF143" s="145"/>
      <c r="AG143" s="145"/>
      <c r="AH143" s="145"/>
      <c r="AI143" s="145"/>
      <c r="AJ143" s="145"/>
      <c r="AK143" s="145"/>
      <c r="AL143" s="145"/>
      <c r="AM143" s="145"/>
      <c r="AN143" s="145"/>
      <c r="AO143" s="145"/>
      <c r="AP143" s="145"/>
      <c r="AQ143" s="145"/>
    </row>
    <row r="144" spans="1:43" x14ac:dyDescent="0.45">
      <c r="A144" s="145"/>
      <c r="B144" s="145"/>
      <c r="C144" s="145"/>
      <c r="D144" s="145"/>
      <c r="E144" s="145"/>
      <c r="F144" s="145"/>
      <c r="G144" s="145"/>
      <c r="H144" s="145"/>
      <c r="I144" s="145"/>
      <c r="J144" s="145"/>
      <c r="K144" s="145"/>
      <c r="L144" s="145"/>
      <c r="M144" s="145"/>
      <c r="N144" s="145"/>
      <c r="O144" s="145"/>
      <c r="P144" s="145"/>
      <c r="Q144" s="145"/>
      <c r="R144" s="145"/>
      <c r="S144" s="145"/>
      <c r="T144" s="145"/>
      <c r="U144" s="145"/>
      <c r="V144" s="145"/>
      <c r="W144" s="145"/>
      <c r="X144" s="145"/>
      <c r="Y144" s="145"/>
      <c r="Z144" s="145"/>
      <c r="AA144" s="145"/>
      <c r="AB144" s="145"/>
      <c r="AC144" s="145"/>
      <c r="AD144" s="145"/>
      <c r="AE144" s="145"/>
      <c r="AF144" s="145"/>
      <c r="AG144" s="145"/>
      <c r="AH144" s="145"/>
      <c r="AI144" s="145"/>
      <c r="AJ144" s="145"/>
      <c r="AK144" s="145"/>
      <c r="AL144" s="145"/>
      <c r="AM144" s="145"/>
      <c r="AN144" s="145"/>
      <c r="AO144" s="145"/>
      <c r="AP144" s="145"/>
      <c r="AQ144" s="145"/>
    </row>
    <row r="145" spans="1:43" x14ac:dyDescent="0.45">
      <c r="A145" s="145"/>
      <c r="B145" s="145"/>
      <c r="C145" s="145"/>
      <c r="D145" s="145"/>
      <c r="E145" s="145"/>
      <c r="F145" s="145"/>
      <c r="G145" s="145"/>
      <c r="H145" s="145"/>
      <c r="I145" s="145"/>
      <c r="J145" s="145"/>
      <c r="K145" s="145"/>
      <c r="L145" s="145"/>
      <c r="M145" s="145"/>
      <c r="N145" s="145"/>
      <c r="O145" s="145"/>
      <c r="P145" s="145"/>
      <c r="Q145" s="145"/>
      <c r="R145" s="145"/>
      <c r="S145" s="145"/>
      <c r="T145" s="145"/>
      <c r="U145" s="145"/>
      <c r="V145" s="145"/>
      <c r="W145" s="145"/>
      <c r="X145" s="145"/>
      <c r="Y145" s="145"/>
      <c r="Z145" s="145"/>
      <c r="AA145" s="145"/>
      <c r="AB145" s="145"/>
      <c r="AC145" s="145"/>
      <c r="AD145" s="145"/>
      <c r="AE145" s="145"/>
      <c r="AF145" s="145"/>
      <c r="AG145" s="145"/>
      <c r="AH145" s="145"/>
      <c r="AI145" s="145"/>
      <c r="AJ145" s="145"/>
      <c r="AK145" s="145"/>
      <c r="AL145" s="145"/>
      <c r="AM145" s="145"/>
      <c r="AN145" s="145"/>
      <c r="AO145" s="145"/>
      <c r="AP145" s="145"/>
      <c r="AQ145" s="145"/>
    </row>
    <row r="146" spans="1:43" x14ac:dyDescent="0.45">
      <c r="A146" s="145"/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  <c r="R146" s="145"/>
      <c r="S146" s="145"/>
      <c r="T146" s="145"/>
      <c r="U146" s="145"/>
      <c r="V146" s="145"/>
      <c r="W146" s="145"/>
      <c r="X146" s="145"/>
      <c r="Y146" s="145"/>
      <c r="Z146" s="145"/>
      <c r="AA146" s="145"/>
      <c r="AB146" s="145"/>
      <c r="AC146" s="145"/>
      <c r="AD146" s="145"/>
      <c r="AE146" s="145"/>
      <c r="AF146" s="145"/>
      <c r="AG146" s="145"/>
      <c r="AH146" s="145"/>
      <c r="AI146" s="145"/>
      <c r="AJ146" s="145"/>
      <c r="AK146" s="145"/>
      <c r="AL146" s="145"/>
      <c r="AM146" s="145"/>
      <c r="AN146" s="145"/>
      <c r="AO146" s="145"/>
      <c r="AP146" s="145"/>
      <c r="AQ146" s="145"/>
    </row>
    <row r="147" spans="1:43" x14ac:dyDescent="0.45">
      <c r="A147" s="145"/>
      <c r="B147" s="145"/>
      <c r="C147" s="145"/>
      <c r="D147" s="145"/>
      <c r="E147" s="145"/>
      <c r="F147" s="145"/>
      <c r="G147" s="145"/>
      <c r="H147" s="145"/>
      <c r="I147" s="145"/>
      <c r="J147" s="145"/>
      <c r="K147" s="145"/>
      <c r="L147" s="145"/>
      <c r="M147" s="145"/>
      <c r="N147" s="145"/>
      <c r="O147" s="145"/>
      <c r="P147" s="145"/>
      <c r="Q147" s="145"/>
      <c r="R147" s="145"/>
      <c r="S147" s="145"/>
      <c r="T147" s="145"/>
      <c r="U147" s="145"/>
      <c r="V147" s="145"/>
      <c r="W147" s="145"/>
      <c r="X147" s="145"/>
      <c r="Y147" s="145"/>
      <c r="Z147" s="145"/>
      <c r="AA147" s="145"/>
      <c r="AB147" s="145"/>
      <c r="AC147" s="145"/>
      <c r="AD147" s="145"/>
      <c r="AE147" s="145"/>
      <c r="AF147" s="145"/>
      <c r="AG147" s="145"/>
      <c r="AH147" s="145"/>
      <c r="AI147" s="145"/>
      <c r="AJ147" s="145"/>
      <c r="AK147" s="145"/>
      <c r="AL147" s="145"/>
      <c r="AM147" s="145"/>
      <c r="AN147" s="145"/>
      <c r="AO147" s="145"/>
      <c r="AP147" s="145"/>
      <c r="AQ147" s="145"/>
    </row>
    <row r="148" spans="1:43" x14ac:dyDescent="0.45">
      <c r="A148" s="145"/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  <c r="R148" s="145"/>
      <c r="S148" s="145"/>
      <c r="T148" s="145"/>
      <c r="U148" s="145"/>
      <c r="V148" s="145"/>
      <c r="W148" s="145"/>
      <c r="X148" s="145"/>
      <c r="Y148" s="145"/>
      <c r="Z148" s="145"/>
      <c r="AA148" s="145"/>
      <c r="AB148" s="145"/>
      <c r="AC148" s="145"/>
      <c r="AD148" s="145"/>
      <c r="AE148" s="145"/>
      <c r="AF148" s="145"/>
      <c r="AG148" s="145"/>
      <c r="AH148" s="145"/>
      <c r="AI148" s="145"/>
      <c r="AJ148" s="145"/>
      <c r="AK148" s="145"/>
      <c r="AL148" s="145"/>
      <c r="AM148" s="145"/>
      <c r="AN148" s="145"/>
      <c r="AO148" s="145"/>
      <c r="AP148" s="145"/>
      <c r="AQ148" s="145"/>
    </row>
    <row r="149" spans="1:43" x14ac:dyDescent="0.45">
      <c r="A149" s="145"/>
      <c r="B149" s="145"/>
      <c r="C149" s="145"/>
      <c r="D149" s="145"/>
      <c r="E149" s="145"/>
      <c r="F149" s="145"/>
      <c r="G149" s="145"/>
      <c r="H149" s="145"/>
      <c r="I149" s="145"/>
      <c r="J149" s="145"/>
      <c r="K149" s="145"/>
      <c r="L149" s="145"/>
      <c r="M149" s="145"/>
      <c r="N149" s="145"/>
      <c r="O149" s="145"/>
      <c r="P149" s="145"/>
      <c r="Q149" s="145"/>
      <c r="R149" s="145"/>
      <c r="S149" s="145"/>
      <c r="T149" s="145"/>
      <c r="U149" s="145"/>
      <c r="V149" s="145"/>
      <c r="W149" s="145"/>
      <c r="X149" s="145"/>
      <c r="Y149" s="145"/>
      <c r="Z149" s="145"/>
      <c r="AA149" s="145"/>
      <c r="AB149" s="145"/>
      <c r="AC149" s="145"/>
      <c r="AD149" s="145"/>
      <c r="AE149" s="145"/>
      <c r="AF149" s="145"/>
      <c r="AG149" s="145"/>
      <c r="AH149" s="145"/>
      <c r="AI149" s="145"/>
      <c r="AJ149" s="145"/>
      <c r="AK149" s="145"/>
      <c r="AL149" s="145"/>
      <c r="AM149" s="145"/>
      <c r="AN149" s="145"/>
      <c r="AO149" s="145"/>
      <c r="AP149" s="145"/>
      <c r="AQ149" s="145"/>
    </row>
    <row r="150" spans="1:43" x14ac:dyDescent="0.45">
      <c r="A150" s="145"/>
      <c r="B150" s="145"/>
      <c r="C150" s="145"/>
      <c r="D150" s="145"/>
      <c r="E150" s="145"/>
      <c r="F150" s="145"/>
      <c r="G150" s="145"/>
      <c r="H150" s="145"/>
      <c r="I150" s="145"/>
      <c r="J150" s="145"/>
      <c r="K150" s="145"/>
      <c r="L150" s="145"/>
      <c r="M150" s="145"/>
      <c r="N150" s="145"/>
      <c r="O150" s="145"/>
      <c r="P150" s="145"/>
      <c r="Q150" s="145"/>
      <c r="R150" s="145"/>
      <c r="S150" s="145"/>
      <c r="T150" s="145"/>
      <c r="U150" s="145"/>
      <c r="V150" s="145"/>
      <c r="W150" s="145"/>
      <c r="X150" s="145"/>
      <c r="Y150" s="145"/>
      <c r="Z150" s="145"/>
      <c r="AA150" s="145"/>
      <c r="AB150" s="145"/>
      <c r="AC150" s="145"/>
      <c r="AD150" s="145"/>
      <c r="AE150" s="145"/>
      <c r="AF150" s="145"/>
      <c r="AG150" s="145"/>
      <c r="AH150" s="145"/>
      <c r="AI150" s="145"/>
      <c r="AJ150" s="145"/>
      <c r="AK150" s="145"/>
      <c r="AL150" s="145"/>
      <c r="AM150" s="145"/>
      <c r="AN150" s="145"/>
      <c r="AO150" s="145"/>
      <c r="AP150" s="145"/>
      <c r="AQ150" s="145"/>
    </row>
    <row r="151" spans="1:43" x14ac:dyDescent="0.45">
      <c r="A151" s="145"/>
      <c r="B151" s="145"/>
      <c r="C151" s="145"/>
      <c r="D151" s="145"/>
      <c r="E151" s="145"/>
      <c r="F151" s="145"/>
      <c r="G151" s="145"/>
      <c r="H151" s="145"/>
      <c r="I151" s="145"/>
      <c r="J151" s="145"/>
      <c r="K151" s="145"/>
      <c r="L151" s="145"/>
      <c r="M151" s="145"/>
      <c r="N151" s="145"/>
      <c r="O151" s="145"/>
      <c r="P151" s="145"/>
      <c r="Q151" s="145"/>
      <c r="R151" s="145"/>
      <c r="S151" s="145"/>
      <c r="T151" s="145"/>
      <c r="U151" s="145"/>
      <c r="V151" s="145"/>
      <c r="W151" s="145"/>
      <c r="X151" s="145"/>
      <c r="Y151" s="145"/>
      <c r="Z151" s="145"/>
      <c r="AA151" s="145"/>
      <c r="AB151" s="145"/>
      <c r="AC151" s="145"/>
      <c r="AD151" s="145"/>
      <c r="AE151" s="145"/>
      <c r="AF151" s="145"/>
      <c r="AG151" s="145"/>
      <c r="AH151" s="145"/>
      <c r="AI151" s="145"/>
      <c r="AJ151" s="145"/>
      <c r="AK151" s="145"/>
      <c r="AL151" s="145"/>
      <c r="AM151" s="145"/>
      <c r="AN151" s="145"/>
      <c r="AO151" s="145"/>
      <c r="AP151" s="145"/>
      <c r="AQ151" s="145"/>
    </row>
    <row r="152" spans="1:43" x14ac:dyDescent="0.45">
      <c r="A152" s="145"/>
      <c r="B152" s="145"/>
      <c r="C152" s="145"/>
      <c r="D152" s="145"/>
      <c r="E152" s="145"/>
      <c r="F152" s="145"/>
      <c r="G152" s="145"/>
      <c r="H152" s="145"/>
      <c r="I152" s="145"/>
      <c r="J152" s="145"/>
      <c r="K152" s="145"/>
      <c r="L152" s="145"/>
      <c r="M152" s="145"/>
      <c r="N152" s="145"/>
      <c r="O152" s="145"/>
      <c r="P152" s="145"/>
      <c r="Q152" s="145"/>
      <c r="R152" s="145"/>
      <c r="S152" s="145"/>
      <c r="T152" s="145"/>
      <c r="U152" s="145"/>
      <c r="V152" s="145"/>
      <c r="W152" s="145"/>
      <c r="X152" s="145"/>
      <c r="Y152" s="145"/>
      <c r="Z152" s="145"/>
      <c r="AA152" s="145"/>
      <c r="AB152" s="145"/>
      <c r="AC152" s="145"/>
      <c r="AD152" s="145"/>
      <c r="AE152" s="145"/>
      <c r="AF152" s="145"/>
      <c r="AG152" s="145"/>
      <c r="AH152" s="145"/>
      <c r="AI152" s="145"/>
      <c r="AJ152" s="145"/>
      <c r="AK152" s="145"/>
      <c r="AL152" s="145"/>
      <c r="AM152" s="145"/>
      <c r="AN152" s="145"/>
      <c r="AO152" s="145"/>
      <c r="AP152" s="145"/>
      <c r="AQ152" s="145"/>
    </row>
    <row r="153" spans="1:43" x14ac:dyDescent="0.45">
      <c r="A153" s="145"/>
      <c r="B153" s="145"/>
      <c r="C153" s="145"/>
      <c r="D153" s="145"/>
      <c r="E153" s="145"/>
      <c r="F153" s="145"/>
      <c r="G153" s="145"/>
      <c r="H153" s="145"/>
      <c r="I153" s="145"/>
      <c r="J153" s="145"/>
      <c r="K153" s="145"/>
      <c r="L153" s="145"/>
      <c r="M153" s="145"/>
      <c r="N153" s="145"/>
      <c r="O153" s="145"/>
      <c r="P153" s="145"/>
      <c r="Q153" s="145"/>
      <c r="R153" s="145"/>
      <c r="S153" s="145"/>
      <c r="T153" s="145"/>
      <c r="U153" s="145"/>
      <c r="V153" s="145"/>
      <c r="W153" s="145"/>
      <c r="X153" s="145"/>
      <c r="Y153" s="145"/>
      <c r="Z153" s="145"/>
      <c r="AA153" s="145"/>
      <c r="AB153" s="145"/>
      <c r="AC153" s="145"/>
      <c r="AD153" s="145"/>
      <c r="AE153" s="145"/>
      <c r="AF153" s="145"/>
      <c r="AG153" s="145"/>
      <c r="AH153" s="145"/>
      <c r="AI153" s="145"/>
      <c r="AJ153" s="145"/>
      <c r="AK153" s="145"/>
      <c r="AL153" s="145"/>
      <c r="AM153" s="145"/>
      <c r="AN153" s="145"/>
      <c r="AO153" s="145"/>
      <c r="AP153" s="145"/>
      <c r="AQ153" s="145"/>
    </row>
    <row r="154" spans="1:43" x14ac:dyDescent="0.45">
      <c r="A154" s="145"/>
      <c r="B154" s="145"/>
      <c r="C154" s="145"/>
      <c r="D154" s="145"/>
      <c r="E154" s="145"/>
      <c r="F154" s="145"/>
      <c r="G154" s="145"/>
      <c r="H154" s="145"/>
      <c r="I154" s="145"/>
      <c r="J154" s="145"/>
      <c r="K154" s="145"/>
      <c r="L154" s="145"/>
      <c r="M154" s="145"/>
      <c r="N154" s="145"/>
      <c r="O154" s="145"/>
      <c r="P154" s="145"/>
      <c r="Q154" s="145"/>
      <c r="R154" s="145"/>
      <c r="S154" s="145"/>
      <c r="T154" s="145"/>
      <c r="U154" s="145"/>
      <c r="V154" s="145"/>
      <c r="W154" s="145"/>
      <c r="X154" s="145"/>
      <c r="Y154" s="145"/>
      <c r="Z154" s="145"/>
      <c r="AA154" s="145"/>
      <c r="AB154" s="145"/>
      <c r="AC154" s="145"/>
      <c r="AD154" s="145"/>
      <c r="AE154" s="145"/>
      <c r="AF154" s="145"/>
      <c r="AG154" s="145"/>
      <c r="AH154" s="145"/>
      <c r="AI154" s="145"/>
      <c r="AJ154" s="145"/>
      <c r="AK154" s="145"/>
      <c r="AL154" s="145"/>
      <c r="AM154" s="145"/>
      <c r="AN154" s="145"/>
      <c r="AO154" s="145"/>
      <c r="AP154" s="145"/>
      <c r="AQ154" s="145"/>
    </row>
    <row r="155" spans="1:43" x14ac:dyDescent="0.45">
      <c r="A155" s="145"/>
      <c r="B155" s="145"/>
      <c r="C155" s="145"/>
      <c r="D155" s="145"/>
      <c r="E155" s="145"/>
      <c r="F155" s="145"/>
      <c r="G155" s="145"/>
      <c r="H155" s="145"/>
      <c r="I155" s="145"/>
      <c r="J155" s="145"/>
      <c r="K155" s="145"/>
      <c r="L155" s="145"/>
      <c r="M155" s="145"/>
      <c r="N155" s="145"/>
      <c r="O155" s="145"/>
      <c r="P155" s="145"/>
      <c r="Q155" s="145"/>
      <c r="R155" s="145"/>
      <c r="S155" s="145"/>
      <c r="T155" s="145"/>
      <c r="U155" s="145"/>
      <c r="V155" s="145"/>
      <c r="W155" s="145"/>
      <c r="X155" s="145"/>
      <c r="Y155" s="145"/>
      <c r="Z155" s="145"/>
      <c r="AA155" s="145"/>
      <c r="AB155" s="145"/>
      <c r="AC155" s="145"/>
      <c r="AD155" s="145"/>
      <c r="AE155" s="145"/>
      <c r="AF155" s="145"/>
      <c r="AG155" s="145"/>
      <c r="AH155" s="145"/>
      <c r="AI155" s="145"/>
      <c r="AJ155" s="145"/>
      <c r="AK155" s="145"/>
      <c r="AL155" s="145"/>
      <c r="AM155" s="145"/>
      <c r="AN155" s="145"/>
      <c r="AO155" s="145"/>
      <c r="AP155" s="145"/>
      <c r="AQ155" s="145"/>
    </row>
    <row r="156" spans="1:43" x14ac:dyDescent="0.45">
      <c r="A156" s="145"/>
      <c r="B156" s="145"/>
      <c r="C156" s="145"/>
      <c r="D156" s="145"/>
      <c r="E156" s="145"/>
      <c r="F156" s="145"/>
      <c r="G156" s="145"/>
      <c r="H156" s="145"/>
      <c r="I156" s="145"/>
      <c r="J156" s="145"/>
      <c r="K156" s="145"/>
      <c r="L156" s="145"/>
      <c r="M156" s="145"/>
      <c r="N156" s="145"/>
      <c r="O156" s="145"/>
      <c r="P156" s="145"/>
      <c r="Q156" s="145"/>
      <c r="R156" s="145"/>
      <c r="S156" s="145"/>
      <c r="T156" s="145"/>
      <c r="U156" s="145"/>
      <c r="V156" s="145"/>
      <c r="W156" s="145"/>
      <c r="X156" s="145"/>
      <c r="Y156" s="145"/>
      <c r="Z156" s="145"/>
      <c r="AA156" s="145"/>
      <c r="AB156" s="145"/>
      <c r="AC156" s="145"/>
      <c r="AD156" s="145"/>
      <c r="AE156" s="145"/>
      <c r="AF156" s="145"/>
      <c r="AG156" s="145"/>
      <c r="AH156" s="145"/>
      <c r="AI156" s="145"/>
      <c r="AJ156" s="145"/>
      <c r="AK156" s="145"/>
      <c r="AL156" s="145"/>
      <c r="AM156" s="145"/>
      <c r="AN156" s="145"/>
      <c r="AO156" s="145"/>
      <c r="AP156" s="145"/>
      <c r="AQ156" s="145"/>
    </row>
    <row r="157" spans="1:43" x14ac:dyDescent="0.45">
      <c r="A157" s="145"/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  <c r="R157" s="145"/>
      <c r="S157" s="145"/>
      <c r="T157" s="145"/>
      <c r="U157" s="145"/>
      <c r="V157" s="145"/>
      <c r="W157" s="145"/>
      <c r="X157" s="145"/>
      <c r="Y157" s="145"/>
      <c r="Z157" s="145"/>
      <c r="AA157" s="145"/>
      <c r="AB157" s="145"/>
      <c r="AC157" s="145"/>
      <c r="AD157" s="145"/>
      <c r="AE157" s="145"/>
      <c r="AF157" s="145"/>
      <c r="AG157" s="145"/>
      <c r="AH157" s="145"/>
      <c r="AI157" s="145"/>
      <c r="AJ157" s="145"/>
      <c r="AK157" s="145"/>
      <c r="AL157" s="145"/>
      <c r="AM157" s="145"/>
      <c r="AN157" s="145"/>
      <c r="AO157" s="145"/>
      <c r="AP157" s="145"/>
      <c r="AQ157" s="145"/>
    </row>
    <row r="158" spans="1:43" x14ac:dyDescent="0.45">
      <c r="A158" s="145"/>
      <c r="B158" s="145"/>
      <c r="C158" s="145"/>
      <c r="D158" s="145"/>
      <c r="E158" s="145"/>
      <c r="F158" s="145"/>
      <c r="G158" s="145"/>
      <c r="H158" s="145"/>
      <c r="I158" s="145"/>
      <c r="J158" s="145"/>
      <c r="K158" s="145"/>
      <c r="L158" s="145"/>
      <c r="M158" s="145"/>
      <c r="N158" s="145"/>
      <c r="O158" s="145"/>
      <c r="P158" s="145"/>
      <c r="Q158" s="145"/>
      <c r="R158" s="145"/>
      <c r="S158" s="145"/>
      <c r="T158" s="145"/>
      <c r="U158" s="145"/>
      <c r="V158" s="145"/>
      <c r="W158" s="145"/>
      <c r="X158" s="145"/>
      <c r="Y158" s="145"/>
      <c r="Z158" s="145"/>
      <c r="AA158" s="145"/>
      <c r="AB158" s="145"/>
      <c r="AC158" s="145"/>
      <c r="AD158" s="145"/>
      <c r="AE158" s="145"/>
      <c r="AF158" s="145"/>
      <c r="AG158" s="145"/>
      <c r="AH158" s="145"/>
      <c r="AI158" s="145"/>
      <c r="AJ158" s="145"/>
      <c r="AK158" s="145"/>
      <c r="AL158" s="145"/>
      <c r="AM158" s="145"/>
      <c r="AN158" s="145"/>
      <c r="AO158" s="145"/>
      <c r="AP158" s="145"/>
      <c r="AQ158" s="145"/>
    </row>
    <row r="159" spans="1:43" x14ac:dyDescent="0.45">
      <c r="A159" s="145"/>
      <c r="B159" s="145"/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5"/>
      <c r="O159" s="145"/>
      <c r="P159" s="145"/>
      <c r="Q159" s="145"/>
      <c r="R159" s="145"/>
      <c r="S159" s="145"/>
      <c r="T159" s="145"/>
      <c r="U159" s="145"/>
      <c r="V159" s="145"/>
      <c r="W159" s="145"/>
      <c r="X159" s="145"/>
      <c r="Y159" s="145"/>
      <c r="Z159" s="145"/>
      <c r="AA159" s="145"/>
      <c r="AB159" s="145"/>
      <c r="AC159" s="145"/>
      <c r="AD159" s="145"/>
      <c r="AE159" s="145"/>
      <c r="AF159" s="145"/>
      <c r="AG159" s="145"/>
      <c r="AH159" s="145"/>
      <c r="AI159" s="145"/>
      <c r="AJ159" s="145"/>
      <c r="AK159" s="145"/>
      <c r="AL159" s="145"/>
      <c r="AM159" s="145"/>
      <c r="AN159" s="145"/>
      <c r="AO159" s="145"/>
      <c r="AP159" s="145"/>
      <c r="AQ159" s="145"/>
    </row>
    <row r="160" spans="1:43" x14ac:dyDescent="0.45">
      <c r="A160" s="145"/>
      <c r="B160" s="145"/>
      <c r="C160" s="145"/>
      <c r="D160" s="145"/>
      <c r="E160" s="145"/>
      <c r="F160" s="145"/>
      <c r="G160" s="145"/>
      <c r="H160" s="145"/>
      <c r="I160" s="145"/>
      <c r="J160" s="145"/>
      <c r="K160" s="145"/>
      <c r="L160" s="145"/>
      <c r="M160" s="145"/>
      <c r="N160" s="145"/>
      <c r="O160" s="145"/>
      <c r="P160" s="145"/>
      <c r="Q160" s="145"/>
      <c r="R160" s="145"/>
      <c r="S160" s="145"/>
      <c r="T160" s="145"/>
      <c r="U160" s="145"/>
      <c r="V160" s="145"/>
      <c r="W160" s="145"/>
      <c r="X160" s="145"/>
      <c r="Y160" s="145"/>
      <c r="Z160" s="145"/>
      <c r="AA160" s="145"/>
      <c r="AB160" s="145"/>
      <c r="AC160" s="145"/>
      <c r="AD160" s="145"/>
      <c r="AE160" s="145"/>
      <c r="AF160" s="145"/>
      <c r="AG160" s="145"/>
      <c r="AH160" s="145"/>
      <c r="AI160" s="145"/>
      <c r="AJ160" s="145"/>
      <c r="AK160" s="145"/>
      <c r="AL160" s="145"/>
      <c r="AM160" s="145"/>
      <c r="AN160" s="145"/>
      <c r="AO160" s="145"/>
      <c r="AP160" s="145"/>
      <c r="AQ160" s="145"/>
    </row>
    <row r="161" spans="1:43" x14ac:dyDescent="0.45">
      <c r="A161" s="145"/>
      <c r="B161" s="145"/>
      <c r="C161" s="145"/>
      <c r="D161" s="145"/>
      <c r="E161" s="145"/>
      <c r="F161" s="145"/>
      <c r="G161" s="145"/>
      <c r="H161" s="145"/>
      <c r="I161" s="145"/>
      <c r="J161" s="145"/>
      <c r="K161" s="145"/>
      <c r="L161" s="145"/>
      <c r="M161" s="145"/>
      <c r="N161" s="145"/>
      <c r="O161" s="145"/>
      <c r="P161" s="145"/>
      <c r="Q161" s="145"/>
      <c r="R161" s="145"/>
      <c r="S161" s="145"/>
      <c r="T161" s="145"/>
      <c r="U161" s="145"/>
      <c r="V161" s="145"/>
      <c r="W161" s="145"/>
      <c r="X161" s="145"/>
      <c r="Y161" s="145"/>
      <c r="Z161" s="145"/>
      <c r="AA161" s="145"/>
      <c r="AB161" s="145"/>
      <c r="AC161" s="145"/>
      <c r="AD161" s="145"/>
      <c r="AE161" s="145"/>
      <c r="AF161" s="145"/>
      <c r="AG161" s="145"/>
      <c r="AH161" s="145"/>
      <c r="AI161" s="145"/>
      <c r="AJ161" s="145"/>
      <c r="AK161" s="145"/>
      <c r="AL161" s="145"/>
      <c r="AM161" s="145"/>
      <c r="AN161" s="145"/>
      <c r="AO161" s="145"/>
      <c r="AP161" s="145"/>
      <c r="AQ161" s="145"/>
    </row>
    <row r="162" spans="1:43" x14ac:dyDescent="0.45">
      <c r="A162" s="145"/>
      <c r="B162" s="145"/>
      <c r="C162" s="145"/>
      <c r="D162" s="145"/>
      <c r="E162" s="145"/>
      <c r="F162" s="145"/>
      <c r="G162" s="145"/>
      <c r="H162" s="145"/>
      <c r="I162" s="145"/>
      <c r="J162" s="145"/>
      <c r="K162" s="145"/>
      <c r="L162" s="145"/>
      <c r="M162" s="145"/>
      <c r="N162" s="145"/>
      <c r="O162" s="145"/>
      <c r="P162" s="145"/>
      <c r="Q162" s="145"/>
      <c r="R162" s="145"/>
      <c r="S162" s="145"/>
      <c r="T162" s="145"/>
      <c r="U162" s="145"/>
      <c r="V162" s="145"/>
      <c r="W162" s="145"/>
      <c r="X162" s="145"/>
      <c r="Y162" s="145"/>
      <c r="Z162" s="145"/>
      <c r="AA162" s="145"/>
      <c r="AB162" s="145"/>
      <c r="AC162" s="145"/>
      <c r="AD162" s="145"/>
      <c r="AE162" s="145"/>
      <c r="AF162" s="145"/>
      <c r="AG162" s="145"/>
      <c r="AH162" s="145"/>
      <c r="AI162" s="145"/>
      <c r="AJ162" s="145"/>
      <c r="AK162" s="145"/>
      <c r="AL162" s="145"/>
      <c r="AM162" s="145"/>
      <c r="AN162" s="145"/>
      <c r="AO162" s="145"/>
      <c r="AP162" s="145"/>
      <c r="AQ162" s="145"/>
    </row>
    <row r="163" spans="1:43" x14ac:dyDescent="0.45">
      <c r="A163" s="145"/>
      <c r="B163" s="145"/>
      <c r="C163" s="145"/>
      <c r="D163" s="145"/>
      <c r="E163" s="145"/>
      <c r="F163" s="145"/>
      <c r="G163" s="145"/>
      <c r="H163" s="145"/>
      <c r="I163" s="145"/>
      <c r="J163" s="145"/>
      <c r="K163" s="145"/>
      <c r="L163" s="145"/>
      <c r="M163" s="145"/>
      <c r="N163" s="145"/>
      <c r="O163" s="145"/>
      <c r="P163" s="145"/>
      <c r="Q163" s="145"/>
      <c r="R163" s="145"/>
      <c r="S163" s="145"/>
      <c r="T163" s="145"/>
      <c r="U163" s="145"/>
      <c r="V163" s="145"/>
      <c r="W163" s="145"/>
      <c r="X163" s="145"/>
      <c r="Y163" s="145"/>
      <c r="Z163" s="145"/>
      <c r="AA163" s="145"/>
      <c r="AB163" s="145"/>
      <c r="AC163" s="145"/>
      <c r="AD163" s="145"/>
      <c r="AE163" s="145"/>
      <c r="AF163" s="145"/>
      <c r="AG163" s="145"/>
      <c r="AH163" s="145"/>
      <c r="AI163" s="145"/>
      <c r="AJ163" s="145"/>
      <c r="AK163" s="145"/>
      <c r="AL163" s="145"/>
      <c r="AM163" s="145"/>
      <c r="AN163" s="145"/>
      <c r="AO163" s="145"/>
      <c r="AP163" s="145"/>
      <c r="AQ163" s="145"/>
    </row>
    <row r="164" spans="1:43" x14ac:dyDescent="0.45">
      <c r="A164" s="145"/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  <c r="R164" s="145"/>
      <c r="S164" s="145"/>
      <c r="T164" s="145"/>
      <c r="U164" s="145"/>
      <c r="V164" s="145"/>
      <c r="W164" s="145"/>
      <c r="X164" s="145"/>
      <c r="Y164" s="145"/>
      <c r="Z164" s="145"/>
      <c r="AA164" s="145"/>
      <c r="AB164" s="145"/>
      <c r="AC164" s="145"/>
      <c r="AD164" s="145"/>
      <c r="AE164" s="145"/>
      <c r="AF164" s="145"/>
      <c r="AG164" s="145"/>
      <c r="AH164" s="145"/>
      <c r="AI164" s="145"/>
      <c r="AJ164" s="145"/>
      <c r="AK164" s="145"/>
      <c r="AL164" s="145"/>
      <c r="AM164" s="145"/>
      <c r="AN164" s="145"/>
      <c r="AO164" s="145"/>
      <c r="AP164" s="145"/>
      <c r="AQ164" s="145"/>
    </row>
    <row r="165" spans="1:43" x14ac:dyDescent="0.45">
      <c r="A165" s="145"/>
      <c r="B165" s="145"/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5"/>
      <c r="O165" s="145"/>
      <c r="P165" s="145"/>
      <c r="Q165" s="145"/>
      <c r="R165" s="145"/>
      <c r="S165" s="145"/>
      <c r="T165" s="145"/>
      <c r="U165" s="145"/>
      <c r="V165" s="145"/>
      <c r="W165" s="145"/>
      <c r="X165" s="145"/>
      <c r="Y165" s="145"/>
      <c r="Z165" s="145"/>
      <c r="AA165" s="145"/>
      <c r="AB165" s="145"/>
      <c r="AC165" s="145"/>
      <c r="AD165" s="145"/>
      <c r="AE165" s="145"/>
      <c r="AF165" s="145"/>
      <c r="AG165" s="145"/>
      <c r="AH165" s="145"/>
      <c r="AI165" s="145"/>
      <c r="AJ165" s="145"/>
      <c r="AK165" s="145"/>
      <c r="AL165" s="145"/>
      <c r="AM165" s="145"/>
      <c r="AN165" s="145"/>
      <c r="AO165" s="145"/>
      <c r="AP165" s="145"/>
      <c r="AQ165" s="145"/>
    </row>
    <row r="166" spans="1:43" x14ac:dyDescent="0.45">
      <c r="A166" s="145"/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  <c r="R166" s="145"/>
      <c r="S166" s="145"/>
      <c r="T166" s="145"/>
      <c r="U166" s="145"/>
      <c r="V166" s="145"/>
      <c r="W166" s="145"/>
      <c r="X166" s="145"/>
      <c r="Y166" s="145"/>
      <c r="Z166" s="145"/>
      <c r="AA166" s="145"/>
      <c r="AB166" s="145"/>
      <c r="AC166" s="145"/>
      <c r="AD166" s="145"/>
      <c r="AE166" s="145"/>
      <c r="AF166" s="145"/>
      <c r="AG166" s="145"/>
      <c r="AH166" s="145"/>
      <c r="AI166" s="145"/>
      <c r="AJ166" s="145"/>
      <c r="AK166" s="145"/>
      <c r="AL166" s="145"/>
      <c r="AM166" s="145"/>
      <c r="AN166" s="145"/>
      <c r="AO166" s="145"/>
      <c r="AP166" s="145"/>
      <c r="AQ166" s="145"/>
    </row>
    <row r="167" spans="1:43" x14ac:dyDescent="0.45">
      <c r="A167" s="145"/>
      <c r="B167" s="145"/>
      <c r="C167" s="145"/>
      <c r="D167" s="145"/>
      <c r="E167" s="145"/>
      <c r="F167" s="145"/>
      <c r="G167" s="145"/>
      <c r="H167" s="145"/>
      <c r="I167" s="145"/>
      <c r="J167" s="145"/>
      <c r="K167" s="145"/>
      <c r="L167" s="145"/>
      <c r="M167" s="145"/>
      <c r="N167" s="145"/>
      <c r="O167" s="145"/>
      <c r="P167" s="145"/>
      <c r="Q167" s="145"/>
      <c r="R167" s="145"/>
      <c r="S167" s="145"/>
      <c r="T167" s="145"/>
      <c r="U167" s="145"/>
      <c r="V167" s="145"/>
      <c r="W167" s="145"/>
      <c r="X167" s="145"/>
      <c r="Y167" s="145"/>
      <c r="Z167" s="145"/>
      <c r="AA167" s="145"/>
      <c r="AB167" s="145"/>
      <c r="AC167" s="145"/>
      <c r="AD167" s="145"/>
      <c r="AE167" s="145"/>
      <c r="AF167" s="145"/>
      <c r="AG167" s="145"/>
      <c r="AH167" s="145"/>
      <c r="AI167" s="145"/>
      <c r="AJ167" s="145"/>
      <c r="AK167" s="145"/>
      <c r="AL167" s="145"/>
      <c r="AM167" s="145"/>
      <c r="AN167" s="145"/>
      <c r="AO167" s="145"/>
      <c r="AP167" s="145"/>
      <c r="AQ167" s="145"/>
    </row>
    <row r="168" spans="1:43" x14ac:dyDescent="0.45">
      <c r="A168" s="145"/>
      <c r="B168" s="145"/>
      <c r="C168" s="145"/>
      <c r="D168" s="145"/>
      <c r="E168" s="145"/>
      <c r="F168" s="145"/>
      <c r="G168" s="145"/>
      <c r="H168" s="145"/>
      <c r="I168" s="145"/>
      <c r="J168" s="145"/>
      <c r="K168" s="145"/>
      <c r="L168" s="145"/>
      <c r="M168" s="145"/>
      <c r="N168" s="145"/>
      <c r="O168" s="145"/>
      <c r="P168" s="145"/>
      <c r="Q168" s="145"/>
      <c r="R168" s="145"/>
      <c r="S168" s="145"/>
      <c r="T168" s="145"/>
      <c r="U168" s="145"/>
      <c r="V168" s="145"/>
      <c r="W168" s="145"/>
      <c r="X168" s="145"/>
      <c r="Y168" s="145"/>
      <c r="Z168" s="145"/>
      <c r="AA168" s="145"/>
      <c r="AB168" s="145"/>
      <c r="AC168" s="145"/>
      <c r="AD168" s="145"/>
      <c r="AE168" s="145"/>
      <c r="AF168" s="145"/>
      <c r="AG168" s="145"/>
      <c r="AH168" s="145"/>
      <c r="AI168" s="145"/>
      <c r="AJ168" s="145"/>
      <c r="AK168" s="145"/>
      <c r="AL168" s="145"/>
      <c r="AM168" s="145"/>
      <c r="AN168" s="145"/>
      <c r="AO168" s="145"/>
      <c r="AP168" s="145"/>
      <c r="AQ168" s="145"/>
    </row>
    <row r="169" spans="1:43" x14ac:dyDescent="0.45">
      <c r="A169" s="145"/>
      <c r="B169" s="145"/>
      <c r="C169" s="145"/>
      <c r="D169" s="145"/>
      <c r="E169" s="145"/>
      <c r="F169" s="145"/>
      <c r="G169" s="145"/>
      <c r="H169" s="145"/>
      <c r="I169" s="145"/>
      <c r="J169" s="145"/>
      <c r="K169" s="145"/>
      <c r="L169" s="145"/>
      <c r="M169" s="145"/>
      <c r="N169" s="145"/>
      <c r="O169" s="145"/>
      <c r="P169" s="145"/>
      <c r="Q169" s="145"/>
      <c r="R169" s="145"/>
      <c r="S169" s="145"/>
      <c r="T169" s="145"/>
      <c r="U169" s="145"/>
      <c r="V169" s="145"/>
      <c r="W169" s="145"/>
      <c r="X169" s="145"/>
      <c r="Y169" s="145"/>
      <c r="Z169" s="145"/>
      <c r="AA169" s="145"/>
      <c r="AB169" s="145"/>
      <c r="AC169" s="145"/>
      <c r="AD169" s="145"/>
      <c r="AE169" s="145"/>
      <c r="AF169" s="145"/>
      <c r="AG169" s="145"/>
      <c r="AH169" s="145"/>
      <c r="AI169" s="145"/>
      <c r="AJ169" s="145"/>
      <c r="AK169" s="145"/>
      <c r="AL169" s="145"/>
      <c r="AM169" s="145"/>
      <c r="AN169" s="145"/>
      <c r="AO169" s="145"/>
      <c r="AP169" s="145"/>
      <c r="AQ169" s="145"/>
    </row>
    <row r="170" spans="1:43" x14ac:dyDescent="0.45">
      <c r="A170" s="145"/>
      <c r="B170" s="145"/>
      <c r="C170" s="145"/>
      <c r="D170" s="145"/>
      <c r="E170" s="145"/>
      <c r="F170" s="145"/>
      <c r="G170" s="145"/>
      <c r="H170" s="145"/>
      <c r="I170" s="145"/>
      <c r="J170" s="145"/>
      <c r="K170" s="145"/>
      <c r="L170" s="145"/>
      <c r="M170" s="145"/>
      <c r="N170" s="145"/>
      <c r="O170" s="145"/>
      <c r="P170" s="145"/>
      <c r="Q170" s="145"/>
      <c r="R170" s="145"/>
      <c r="S170" s="145"/>
      <c r="T170" s="145"/>
      <c r="U170" s="145"/>
      <c r="V170" s="145"/>
      <c r="W170" s="145"/>
      <c r="X170" s="145"/>
      <c r="Y170" s="145"/>
      <c r="Z170" s="145"/>
      <c r="AA170" s="145"/>
      <c r="AB170" s="145"/>
      <c r="AC170" s="145"/>
      <c r="AD170" s="145"/>
      <c r="AE170" s="145"/>
      <c r="AF170" s="145"/>
      <c r="AG170" s="145"/>
      <c r="AH170" s="145"/>
      <c r="AI170" s="145"/>
      <c r="AJ170" s="145"/>
      <c r="AK170" s="145"/>
      <c r="AL170" s="145"/>
      <c r="AM170" s="145"/>
      <c r="AN170" s="145"/>
      <c r="AO170" s="145"/>
      <c r="AP170" s="145"/>
      <c r="AQ170" s="145"/>
    </row>
    <row r="171" spans="1:43" x14ac:dyDescent="0.45">
      <c r="A171" s="145"/>
      <c r="B171" s="145"/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5"/>
      <c r="O171" s="145"/>
      <c r="P171" s="145"/>
      <c r="Q171" s="145"/>
      <c r="R171" s="145"/>
      <c r="S171" s="145"/>
      <c r="T171" s="145"/>
      <c r="U171" s="145"/>
      <c r="V171" s="145"/>
      <c r="W171" s="145"/>
      <c r="X171" s="145"/>
      <c r="Y171" s="145"/>
      <c r="Z171" s="145"/>
      <c r="AA171" s="145"/>
      <c r="AB171" s="145"/>
      <c r="AC171" s="145"/>
      <c r="AD171" s="145"/>
      <c r="AE171" s="145"/>
      <c r="AF171" s="145"/>
      <c r="AG171" s="145"/>
      <c r="AH171" s="145"/>
      <c r="AI171" s="145"/>
      <c r="AJ171" s="145"/>
      <c r="AK171" s="145"/>
      <c r="AL171" s="145"/>
      <c r="AM171" s="145"/>
      <c r="AN171" s="145"/>
      <c r="AO171" s="145"/>
      <c r="AP171" s="145"/>
      <c r="AQ171" s="145"/>
    </row>
    <row r="172" spans="1:43" x14ac:dyDescent="0.45">
      <c r="A172" s="145"/>
      <c r="B172" s="145"/>
      <c r="C172" s="145"/>
      <c r="D172" s="145"/>
      <c r="E172" s="145"/>
      <c r="F172" s="145"/>
      <c r="G172" s="145"/>
      <c r="H172" s="145"/>
      <c r="I172" s="145"/>
      <c r="J172" s="145"/>
      <c r="K172" s="145"/>
      <c r="L172" s="145"/>
      <c r="M172" s="145"/>
      <c r="N172" s="145"/>
      <c r="O172" s="145"/>
      <c r="P172" s="145"/>
      <c r="Q172" s="145"/>
      <c r="R172" s="145"/>
      <c r="S172" s="145"/>
      <c r="T172" s="145"/>
      <c r="U172" s="145"/>
      <c r="V172" s="145"/>
      <c r="W172" s="145"/>
      <c r="X172" s="145"/>
      <c r="Y172" s="145"/>
      <c r="Z172" s="145"/>
      <c r="AA172" s="145"/>
      <c r="AB172" s="145"/>
      <c r="AC172" s="145"/>
      <c r="AD172" s="145"/>
      <c r="AE172" s="145"/>
      <c r="AF172" s="145"/>
      <c r="AG172" s="145"/>
      <c r="AH172" s="145"/>
      <c r="AI172" s="145"/>
      <c r="AJ172" s="145"/>
      <c r="AK172" s="145"/>
      <c r="AL172" s="145"/>
      <c r="AM172" s="145"/>
      <c r="AN172" s="145"/>
      <c r="AO172" s="145"/>
      <c r="AP172" s="145"/>
      <c r="AQ172" s="145"/>
    </row>
    <row r="173" spans="1:43" x14ac:dyDescent="0.45">
      <c r="A173" s="145"/>
      <c r="B173" s="145"/>
      <c r="C173" s="145"/>
      <c r="D173" s="145"/>
      <c r="E173" s="145"/>
      <c r="F173" s="145"/>
      <c r="G173" s="145"/>
      <c r="H173" s="145"/>
      <c r="I173" s="145"/>
      <c r="J173" s="145"/>
      <c r="K173" s="145"/>
      <c r="L173" s="145"/>
      <c r="M173" s="145"/>
      <c r="N173" s="145"/>
      <c r="O173" s="145"/>
      <c r="P173" s="145"/>
      <c r="Q173" s="145"/>
      <c r="R173" s="145"/>
      <c r="S173" s="145"/>
      <c r="T173" s="145"/>
      <c r="U173" s="145"/>
      <c r="V173" s="145"/>
      <c r="W173" s="145"/>
      <c r="X173" s="145"/>
      <c r="Y173" s="145"/>
      <c r="Z173" s="145"/>
      <c r="AA173" s="145"/>
      <c r="AB173" s="145"/>
      <c r="AC173" s="145"/>
      <c r="AD173" s="145"/>
      <c r="AE173" s="145"/>
      <c r="AF173" s="145"/>
      <c r="AG173" s="145"/>
      <c r="AH173" s="145"/>
      <c r="AI173" s="145"/>
      <c r="AJ173" s="145"/>
      <c r="AK173" s="145"/>
      <c r="AL173" s="145"/>
      <c r="AM173" s="145"/>
      <c r="AN173" s="145"/>
      <c r="AO173" s="145"/>
      <c r="AP173" s="145"/>
      <c r="AQ173" s="145"/>
    </row>
    <row r="174" spans="1:43" x14ac:dyDescent="0.45">
      <c r="A174" s="145"/>
      <c r="B174" s="145"/>
      <c r="C174" s="145"/>
      <c r="D174" s="145"/>
      <c r="E174" s="145"/>
      <c r="F174" s="145"/>
      <c r="G174" s="145"/>
      <c r="H174" s="145"/>
      <c r="I174" s="145"/>
      <c r="J174" s="145"/>
      <c r="K174" s="145"/>
      <c r="L174" s="145"/>
      <c r="M174" s="145"/>
      <c r="N174" s="145"/>
      <c r="O174" s="145"/>
      <c r="P174" s="145"/>
      <c r="Q174" s="145"/>
      <c r="R174" s="145"/>
      <c r="S174" s="145"/>
      <c r="T174" s="145"/>
      <c r="U174" s="145"/>
      <c r="V174" s="145"/>
      <c r="W174" s="145"/>
      <c r="X174" s="145"/>
      <c r="Y174" s="145"/>
      <c r="Z174" s="145"/>
      <c r="AA174" s="145"/>
      <c r="AB174" s="145"/>
      <c r="AC174" s="145"/>
      <c r="AD174" s="145"/>
      <c r="AE174" s="145"/>
      <c r="AF174" s="145"/>
      <c r="AG174" s="145"/>
      <c r="AH174" s="145"/>
      <c r="AI174" s="145"/>
      <c r="AJ174" s="145"/>
      <c r="AK174" s="145"/>
      <c r="AL174" s="145"/>
      <c r="AM174" s="145"/>
      <c r="AN174" s="145"/>
      <c r="AO174" s="145"/>
      <c r="AP174" s="145"/>
      <c r="AQ174" s="145"/>
    </row>
    <row r="175" spans="1:43" x14ac:dyDescent="0.45">
      <c r="A175" s="145"/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  <c r="R175" s="145"/>
      <c r="S175" s="145"/>
      <c r="T175" s="145"/>
      <c r="U175" s="145"/>
      <c r="V175" s="145"/>
      <c r="W175" s="145"/>
      <c r="X175" s="145"/>
      <c r="Y175" s="145"/>
      <c r="Z175" s="145"/>
      <c r="AA175" s="145"/>
      <c r="AB175" s="145"/>
      <c r="AC175" s="145"/>
      <c r="AD175" s="145"/>
      <c r="AE175" s="145"/>
      <c r="AF175" s="145"/>
      <c r="AG175" s="145"/>
      <c r="AH175" s="145"/>
      <c r="AI175" s="145"/>
      <c r="AJ175" s="145"/>
      <c r="AK175" s="145"/>
      <c r="AL175" s="145"/>
      <c r="AM175" s="145"/>
      <c r="AN175" s="145"/>
      <c r="AO175" s="145"/>
      <c r="AP175" s="145"/>
      <c r="AQ175" s="145"/>
    </row>
    <row r="176" spans="1:43" x14ac:dyDescent="0.45">
      <c r="A176" s="145"/>
      <c r="B176" s="145"/>
      <c r="C176" s="145"/>
      <c r="D176" s="145"/>
      <c r="E176" s="145"/>
      <c r="F176" s="145"/>
      <c r="G176" s="145"/>
      <c r="H176" s="145"/>
      <c r="I176" s="145"/>
      <c r="J176" s="145"/>
      <c r="K176" s="145"/>
      <c r="L176" s="145"/>
      <c r="M176" s="145"/>
      <c r="N176" s="145"/>
      <c r="O176" s="145"/>
      <c r="P176" s="145"/>
      <c r="Q176" s="145"/>
      <c r="R176" s="145"/>
      <c r="S176" s="145"/>
      <c r="T176" s="145"/>
      <c r="U176" s="145"/>
      <c r="V176" s="145"/>
      <c r="W176" s="145"/>
      <c r="X176" s="145"/>
      <c r="Y176" s="145"/>
      <c r="Z176" s="145"/>
      <c r="AA176" s="145"/>
      <c r="AB176" s="145"/>
      <c r="AC176" s="145"/>
      <c r="AD176" s="145"/>
      <c r="AE176" s="145"/>
      <c r="AF176" s="145"/>
      <c r="AG176" s="145"/>
      <c r="AH176" s="145"/>
      <c r="AI176" s="145"/>
      <c r="AJ176" s="145"/>
      <c r="AK176" s="145"/>
      <c r="AL176" s="145"/>
      <c r="AM176" s="145"/>
      <c r="AN176" s="145"/>
      <c r="AO176" s="145"/>
      <c r="AP176" s="145"/>
      <c r="AQ176" s="145"/>
    </row>
    <row r="177" spans="1:43" x14ac:dyDescent="0.45">
      <c r="A177" s="145"/>
      <c r="B177" s="145"/>
      <c r="C177" s="145"/>
      <c r="D177" s="145"/>
      <c r="E177" s="145"/>
      <c r="F177" s="145"/>
      <c r="G177" s="145"/>
      <c r="H177" s="145"/>
      <c r="I177" s="145"/>
      <c r="J177" s="145"/>
      <c r="K177" s="145"/>
      <c r="L177" s="145"/>
      <c r="M177" s="145"/>
      <c r="N177" s="145"/>
      <c r="O177" s="145"/>
      <c r="P177" s="145"/>
      <c r="Q177" s="145"/>
      <c r="R177" s="145"/>
      <c r="S177" s="145"/>
      <c r="T177" s="145"/>
      <c r="U177" s="145"/>
      <c r="V177" s="145"/>
      <c r="W177" s="145"/>
      <c r="X177" s="145"/>
      <c r="Y177" s="145"/>
      <c r="Z177" s="145"/>
      <c r="AA177" s="145"/>
      <c r="AB177" s="145"/>
      <c r="AC177" s="145"/>
      <c r="AD177" s="145"/>
      <c r="AE177" s="145"/>
      <c r="AF177" s="145"/>
      <c r="AG177" s="145"/>
      <c r="AH177" s="145"/>
      <c r="AI177" s="145"/>
      <c r="AJ177" s="145"/>
      <c r="AK177" s="145"/>
      <c r="AL177" s="145"/>
      <c r="AM177" s="145"/>
      <c r="AN177" s="145"/>
      <c r="AO177" s="145"/>
      <c r="AP177" s="145"/>
      <c r="AQ177" s="145"/>
    </row>
    <row r="178" spans="1:43" x14ac:dyDescent="0.45">
      <c r="A178" s="145"/>
      <c r="B178" s="145"/>
      <c r="C178" s="145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5"/>
      <c r="T178" s="145"/>
      <c r="U178" s="145"/>
      <c r="V178" s="145"/>
      <c r="W178" s="145"/>
      <c r="X178" s="145"/>
      <c r="Y178" s="145"/>
      <c r="Z178" s="145"/>
      <c r="AA178" s="145"/>
      <c r="AB178" s="145"/>
      <c r="AC178" s="145"/>
      <c r="AD178" s="145"/>
      <c r="AE178" s="145"/>
      <c r="AF178" s="145"/>
      <c r="AG178" s="145"/>
      <c r="AH178" s="145"/>
      <c r="AI178" s="145"/>
      <c r="AJ178" s="145"/>
      <c r="AK178" s="145"/>
      <c r="AL178" s="145"/>
      <c r="AM178" s="145"/>
      <c r="AN178" s="145"/>
      <c r="AO178" s="145"/>
      <c r="AP178" s="145"/>
      <c r="AQ178" s="145"/>
    </row>
    <row r="179" spans="1:43" x14ac:dyDescent="0.45">
      <c r="A179" s="145"/>
      <c r="B179" s="145"/>
      <c r="C179" s="145"/>
      <c r="D179" s="145"/>
      <c r="E179" s="145"/>
      <c r="F179" s="145"/>
      <c r="G179" s="145"/>
      <c r="H179" s="145"/>
      <c r="I179" s="145"/>
      <c r="J179" s="145"/>
      <c r="K179" s="145"/>
      <c r="L179" s="145"/>
      <c r="M179" s="145"/>
      <c r="N179" s="145"/>
      <c r="O179" s="145"/>
      <c r="P179" s="145"/>
      <c r="Q179" s="145"/>
      <c r="R179" s="145"/>
      <c r="S179" s="145"/>
      <c r="T179" s="145"/>
      <c r="U179" s="145"/>
      <c r="V179" s="145"/>
      <c r="W179" s="145"/>
      <c r="X179" s="145"/>
      <c r="Y179" s="145"/>
      <c r="Z179" s="145"/>
      <c r="AA179" s="145"/>
      <c r="AB179" s="145"/>
      <c r="AC179" s="145"/>
      <c r="AD179" s="145"/>
      <c r="AE179" s="145"/>
      <c r="AF179" s="145"/>
      <c r="AG179" s="145"/>
      <c r="AH179" s="145"/>
      <c r="AI179" s="145"/>
      <c r="AJ179" s="145"/>
      <c r="AK179" s="145"/>
      <c r="AL179" s="145"/>
      <c r="AM179" s="145"/>
      <c r="AN179" s="145"/>
      <c r="AO179" s="145"/>
      <c r="AP179" s="145"/>
      <c r="AQ179" s="145"/>
    </row>
    <row r="180" spans="1:43" x14ac:dyDescent="0.45">
      <c r="A180" s="145"/>
      <c r="B180" s="145"/>
      <c r="C180" s="145"/>
      <c r="D180" s="145"/>
      <c r="E180" s="145"/>
      <c r="F180" s="145"/>
      <c r="G180" s="145"/>
      <c r="H180" s="145"/>
      <c r="I180" s="145"/>
      <c r="J180" s="145"/>
      <c r="K180" s="145"/>
      <c r="L180" s="145"/>
      <c r="M180" s="145"/>
      <c r="N180" s="145"/>
      <c r="O180" s="145"/>
      <c r="P180" s="145"/>
      <c r="Q180" s="145"/>
      <c r="R180" s="145"/>
      <c r="S180" s="145"/>
      <c r="T180" s="145"/>
      <c r="U180" s="145"/>
      <c r="V180" s="145"/>
      <c r="W180" s="145"/>
      <c r="X180" s="145"/>
      <c r="Y180" s="145"/>
      <c r="Z180" s="145"/>
      <c r="AA180" s="145"/>
      <c r="AB180" s="145"/>
      <c r="AC180" s="145"/>
      <c r="AD180" s="145"/>
      <c r="AE180" s="145"/>
      <c r="AF180" s="145"/>
      <c r="AG180" s="145"/>
      <c r="AH180" s="145"/>
      <c r="AI180" s="145"/>
      <c r="AJ180" s="145"/>
      <c r="AK180" s="145"/>
      <c r="AL180" s="145"/>
      <c r="AM180" s="145"/>
      <c r="AN180" s="145"/>
      <c r="AO180" s="145"/>
      <c r="AP180" s="145"/>
      <c r="AQ180" s="145"/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64DCD-7557-43EA-92AA-6A2ABB366D75}">
  <dimension ref="A1:T24"/>
  <sheetViews>
    <sheetView tabSelected="1" workbookViewId="0">
      <selection activeCell="J1" sqref="J1"/>
    </sheetView>
  </sheetViews>
  <sheetFormatPr defaultRowHeight="14.25" x14ac:dyDescent="0.45"/>
  <cols>
    <col min="5" max="5" width="16.19921875" customWidth="1"/>
    <col min="6" max="6" width="24.6640625" customWidth="1"/>
    <col min="8" max="8" width="20.3984375" customWidth="1"/>
    <col min="10" max="10" width="15.1328125" customWidth="1"/>
    <col min="14" max="14" width="9.06640625" style="145"/>
  </cols>
  <sheetData>
    <row r="1" spans="1:20" s="145" customFormat="1" ht="15.75" x14ac:dyDescent="0.45">
      <c r="A1" s="170" t="s">
        <v>232</v>
      </c>
      <c r="C1" s="169" t="s">
        <v>233</v>
      </c>
      <c r="E1" s="169" t="s">
        <v>217</v>
      </c>
      <c r="F1" s="169" t="s">
        <v>218</v>
      </c>
      <c r="G1" s="169" t="s">
        <v>219</v>
      </c>
      <c r="H1" s="169" t="s">
        <v>220</v>
      </c>
      <c r="I1" s="169" t="s">
        <v>221</v>
      </c>
      <c r="J1" s="169" t="s">
        <v>222</v>
      </c>
    </row>
    <row r="2" spans="1:20" ht="15.75" x14ac:dyDescent="0.5">
      <c r="A2" s="171" t="s">
        <v>62</v>
      </c>
      <c r="B2" s="172" t="s">
        <v>63</v>
      </c>
      <c r="C2" s="172" t="s">
        <v>64</v>
      </c>
      <c r="D2" s="173" t="s">
        <v>223</v>
      </c>
      <c r="E2" s="173" t="s">
        <v>224</v>
      </c>
      <c r="F2" s="173" t="s">
        <v>225</v>
      </c>
      <c r="G2" s="173" t="s">
        <v>226</v>
      </c>
      <c r="H2" s="173" t="s">
        <v>227</v>
      </c>
      <c r="I2" s="173" t="s">
        <v>228</v>
      </c>
      <c r="J2" s="173" t="s">
        <v>229</v>
      </c>
      <c r="K2" s="173" t="s">
        <v>230</v>
      </c>
      <c r="L2" s="174" t="s">
        <v>231</v>
      </c>
      <c r="M2" s="175" t="s">
        <v>229</v>
      </c>
      <c r="N2" s="175"/>
      <c r="O2" s="175" t="s">
        <v>63</v>
      </c>
      <c r="P2">
        <v>1</v>
      </c>
      <c r="Q2">
        <v>2</v>
      </c>
      <c r="R2">
        <v>3</v>
      </c>
      <c r="S2">
        <v>4</v>
      </c>
    </row>
    <row r="3" spans="1:20" ht="15.75" x14ac:dyDescent="0.5">
      <c r="A3" s="32">
        <v>1</v>
      </c>
      <c r="B3" s="32" t="s">
        <v>65</v>
      </c>
      <c r="C3" s="34">
        <v>60.940000000000005</v>
      </c>
      <c r="G3" s="99">
        <v>0.80882597324440397</v>
      </c>
      <c r="H3" s="99">
        <f>C3/G3</f>
        <v>75.34377235136796</v>
      </c>
      <c r="I3" s="99">
        <f>3.8917*A3+57.062</f>
        <v>60.953699999999998</v>
      </c>
      <c r="K3" s="34">
        <v>60.940000000000005</v>
      </c>
      <c r="L3">
        <f>ABS(K3-M3)/K3</f>
        <v>0.19099219354533281</v>
      </c>
      <c r="M3" s="99">
        <f t="shared" ref="M3:M18" si="0">G3*I3</f>
        <v>49.300935725347422</v>
      </c>
      <c r="N3" s="99"/>
      <c r="O3">
        <v>2015</v>
      </c>
      <c r="P3" s="99"/>
      <c r="Q3" s="99"/>
      <c r="R3" s="99"/>
      <c r="S3" s="99">
        <v>1.1231945624468986</v>
      </c>
    </row>
    <row r="4" spans="1:20" ht="15.75" x14ac:dyDescent="0.5">
      <c r="A4" s="32">
        <v>2</v>
      </c>
      <c r="B4" s="32" t="s">
        <v>66</v>
      </c>
      <c r="C4" s="34">
        <v>64.790000000000006</v>
      </c>
      <c r="G4" s="99">
        <v>0.94729593836150616</v>
      </c>
      <c r="H4" s="99">
        <f t="shared" ref="H4:H18" si="1">C4/G4</f>
        <v>68.394677287505601</v>
      </c>
      <c r="I4" s="99">
        <f t="shared" ref="I4:I22" si="2">3.8917*A4+57.062</f>
        <v>64.845399999999998</v>
      </c>
      <c r="K4" s="34">
        <v>64.790000000000006</v>
      </c>
      <c r="L4" s="145">
        <f t="shared" ref="L4:L18" si="3">ABS(K4-M4)/K4</f>
        <v>5.1894057085550192E-2</v>
      </c>
      <c r="M4" s="99">
        <f t="shared" si="0"/>
        <v>61.427784041427209</v>
      </c>
      <c r="N4" s="99"/>
      <c r="O4" s="145">
        <v>2016</v>
      </c>
      <c r="P4" s="99">
        <v>0.85661538461538478</v>
      </c>
      <c r="Q4" s="99">
        <v>0.94299516908212577</v>
      </c>
      <c r="R4" s="99">
        <v>1.0305483989694515</v>
      </c>
      <c r="S4" s="99">
        <v>1.2005649717514126</v>
      </c>
    </row>
    <row r="5" spans="1:20" ht="15.75" x14ac:dyDescent="0.5">
      <c r="A5" s="32">
        <v>3</v>
      </c>
      <c r="B5" s="32" t="s">
        <v>67</v>
      </c>
      <c r="C5" s="34">
        <v>72.709999999999994</v>
      </c>
      <c r="D5" s="99">
        <f>AVERAGE(C3:C6)</f>
        <v>63.965000000000003</v>
      </c>
      <c r="E5" s="99">
        <f>AVERAGE(D5:D6)</f>
        <v>64.735000000000014</v>
      </c>
      <c r="F5" s="99">
        <f>C5/E5</f>
        <v>1.1231945624468986</v>
      </c>
      <c r="G5" s="99">
        <v>1.0544458062238322</v>
      </c>
      <c r="H5" s="99">
        <f t="shared" si="1"/>
        <v>68.955653833351676</v>
      </c>
      <c r="I5" s="99">
        <f t="shared" si="2"/>
        <v>68.737099999999998</v>
      </c>
      <c r="K5" s="34">
        <v>72.709999999999994</v>
      </c>
      <c r="L5" s="145">
        <f t="shared" si="3"/>
        <v>3.1694838813344003E-3</v>
      </c>
      <c r="M5" s="99">
        <f t="shared" si="0"/>
        <v>72.47954682698817</v>
      </c>
      <c r="N5" s="99"/>
      <c r="O5" s="145">
        <v>2017</v>
      </c>
      <c r="P5" s="99">
        <v>0.78880746169220517</v>
      </c>
      <c r="Q5" s="99">
        <v>0.95890410958904115</v>
      </c>
      <c r="R5" s="99">
        <v>1.0357510666470504</v>
      </c>
      <c r="S5" s="99">
        <v>1.2295544275239707</v>
      </c>
    </row>
    <row r="6" spans="1:20" ht="15.75" x14ac:dyDescent="0.5">
      <c r="A6" s="32">
        <v>4</v>
      </c>
      <c r="B6" s="32" t="s">
        <v>68</v>
      </c>
      <c r="C6" s="34">
        <v>57.420000000000009</v>
      </c>
      <c r="D6" s="99">
        <f t="shared" ref="D6:D17" si="4">AVERAGE(C4:C7)</f>
        <v>65.50500000000001</v>
      </c>
      <c r="E6" s="99">
        <f t="shared" ref="E6:E16" si="5">AVERAGE(D6:D7)</f>
        <v>67.03125</v>
      </c>
      <c r="F6" s="99">
        <f t="shared" ref="F6:F16" si="6">C6/E6</f>
        <v>0.85661538461538478</v>
      </c>
      <c r="G6" s="99">
        <v>1.1894322821702579</v>
      </c>
      <c r="H6" s="99">
        <f t="shared" si="1"/>
        <v>48.275131641147759</v>
      </c>
      <c r="I6" s="99">
        <f t="shared" si="2"/>
        <v>72.628799999999998</v>
      </c>
      <c r="K6" s="34">
        <v>57.420000000000009</v>
      </c>
      <c r="L6" s="145">
        <f t="shared" si="3"/>
        <v>0.50447647745188462</v>
      </c>
      <c r="M6" s="99">
        <f t="shared" si="0"/>
        <v>86.387039335287227</v>
      </c>
      <c r="N6" s="99"/>
      <c r="O6" s="145">
        <v>2018</v>
      </c>
      <c r="P6" s="99">
        <v>0.77086656034024448</v>
      </c>
      <c r="Q6" s="99">
        <v>0.92805576300721937</v>
      </c>
      <c r="R6" s="99">
        <v>1.0837554482271174</v>
      </c>
      <c r="S6" s="99"/>
    </row>
    <row r="7" spans="1:20" ht="15.75" x14ac:dyDescent="0.5">
      <c r="A7" s="32">
        <v>5</v>
      </c>
      <c r="B7" s="32" t="s">
        <v>69</v>
      </c>
      <c r="C7" s="34">
        <v>67.100000000000009</v>
      </c>
      <c r="D7" s="99">
        <f t="shared" si="4"/>
        <v>68.557500000000005</v>
      </c>
      <c r="E7" s="99">
        <f t="shared" si="5"/>
        <v>71.15625</v>
      </c>
      <c r="F7" s="99">
        <f t="shared" si="6"/>
        <v>0.94299516908212577</v>
      </c>
      <c r="G7" s="99">
        <v>0.80882597324440397</v>
      </c>
      <c r="H7" s="99">
        <f t="shared" si="1"/>
        <v>82.959749339953888</v>
      </c>
      <c r="I7" s="99">
        <f t="shared" si="2"/>
        <v>76.520499999999998</v>
      </c>
      <c r="K7" s="34">
        <v>67.100000000000009</v>
      </c>
      <c r="L7" s="145">
        <f t="shared" si="3"/>
        <v>7.761895848512064E-2</v>
      </c>
      <c r="M7" s="99">
        <f t="shared" si="0"/>
        <v>61.891767885648413</v>
      </c>
      <c r="N7" s="99"/>
      <c r="O7" s="145">
        <v>2019</v>
      </c>
      <c r="P7" s="99"/>
      <c r="Q7" s="99"/>
      <c r="R7" s="99"/>
      <c r="S7" s="99"/>
    </row>
    <row r="8" spans="1:20" ht="15.75" x14ac:dyDescent="0.5">
      <c r="A8" s="32">
        <v>6</v>
      </c>
      <c r="B8" s="32" t="s">
        <v>70</v>
      </c>
      <c r="C8" s="34">
        <v>77</v>
      </c>
      <c r="D8" s="99">
        <f t="shared" si="4"/>
        <v>73.75500000000001</v>
      </c>
      <c r="E8" s="99">
        <f t="shared" si="5"/>
        <v>74.717500000000001</v>
      </c>
      <c r="F8" s="99">
        <f t="shared" si="6"/>
        <v>1.0305483989694515</v>
      </c>
      <c r="G8" s="99">
        <v>0.94729593836150616</v>
      </c>
      <c r="H8" s="99">
        <f t="shared" si="1"/>
        <v>81.283996776322425</v>
      </c>
      <c r="I8" s="99">
        <f t="shared" si="2"/>
        <v>80.412199999999999</v>
      </c>
      <c r="K8" s="34">
        <v>77</v>
      </c>
      <c r="L8" s="145">
        <f t="shared" si="3"/>
        <v>1.0725318769959739E-2</v>
      </c>
      <c r="M8" s="99">
        <f t="shared" si="0"/>
        <v>76.1741504547131</v>
      </c>
      <c r="N8" s="99"/>
      <c r="O8" s="145" t="s">
        <v>234</v>
      </c>
      <c r="P8" s="99">
        <f>AVERAGE(P3:P7)</f>
        <v>0.80542980221594485</v>
      </c>
      <c r="Q8" s="99">
        <f t="shared" ref="Q8:S8" si="7">AVERAGE(Q3:Q7)</f>
        <v>0.94331834722612873</v>
      </c>
      <c r="R8" s="99">
        <f t="shared" si="7"/>
        <v>1.0500183046145397</v>
      </c>
      <c r="S8" s="99">
        <f t="shared" si="7"/>
        <v>1.1844379872407607</v>
      </c>
      <c r="T8" s="99">
        <f>SUM(P8:S8)</f>
        <v>3.9832044412973739</v>
      </c>
    </row>
    <row r="9" spans="1:20" ht="15.75" x14ac:dyDescent="0.5">
      <c r="A9" s="32">
        <v>7</v>
      </c>
      <c r="B9" s="32" t="s">
        <v>71</v>
      </c>
      <c r="C9" s="34">
        <v>93.500000000000014</v>
      </c>
      <c r="D9" s="99">
        <f t="shared" si="4"/>
        <v>75.680000000000007</v>
      </c>
      <c r="E9" s="99">
        <f t="shared" si="5"/>
        <v>77.88</v>
      </c>
      <c r="F9" s="99">
        <f t="shared" si="6"/>
        <v>1.2005649717514126</v>
      </c>
      <c r="G9" s="99">
        <v>1.0544458062238322</v>
      </c>
      <c r="H9" s="99">
        <f t="shared" si="1"/>
        <v>88.672172100376613</v>
      </c>
      <c r="I9" s="99">
        <f t="shared" si="2"/>
        <v>84.303899999999999</v>
      </c>
      <c r="K9" s="34">
        <v>93.500000000000014</v>
      </c>
      <c r="L9" s="145">
        <f t="shared" si="3"/>
        <v>4.9263167879001937E-2</v>
      </c>
      <c r="M9" s="99">
        <f t="shared" si="0"/>
        <v>88.893893803313333</v>
      </c>
      <c r="N9" s="99"/>
      <c r="O9" s="145" t="s">
        <v>235</v>
      </c>
      <c r="P9" s="176">
        <f>(P8/T8)*4</f>
        <v>0.80882597324440364</v>
      </c>
      <c r="Q9" s="176">
        <f>(Q8/T8)*4</f>
        <v>0.94729593836150616</v>
      </c>
      <c r="R9" s="176">
        <f>(R8/T8)*4</f>
        <v>1.0544458062238322</v>
      </c>
      <c r="S9" s="176">
        <f>(S8/T8)*4</f>
        <v>1.1894322821702579</v>
      </c>
      <c r="T9" s="99">
        <f>SUM(P9:S9)</f>
        <v>4</v>
      </c>
    </row>
    <row r="10" spans="1:20" ht="15.75" x14ac:dyDescent="0.5">
      <c r="A10" s="32">
        <v>8</v>
      </c>
      <c r="B10" s="32" t="s">
        <v>72</v>
      </c>
      <c r="C10" s="34">
        <v>65.12</v>
      </c>
      <c r="D10" s="99">
        <f t="shared" si="4"/>
        <v>80.08</v>
      </c>
      <c r="E10" s="99">
        <f t="shared" si="5"/>
        <v>82.555000000000007</v>
      </c>
      <c r="F10" s="99">
        <f t="shared" si="6"/>
        <v>0.78880746169220517</v>
      </c>
      <c r="G10" s="99">
        <v>1.1894322821702579</v>
      </c>
      <c r="H10" s="99">
        <f t="shared" si="1"/>
        <v>54.748808298006651</v>
      </c>
      <c r="I10" s="99">
        <f t="shared" si="2"/>
        <v>88.195599999999999</v>
      </c>
      <c r="K10" s="34">
        <v>65.12</v>
      </c>
      <c r="L10" s="145">
        <f t="shared" si="3"/>
        <v>0.61091360235527004</v>
      </c>
      <c r="M10" s="99">
        <f t="shared" si="0"/>
        <v>104.90269378537519</v>
      </c>
      <c r="N10" s="99"/>
    </row>
    <row r="11" spans="1:20" ht="15.75" x14ac:dyDescent="0.5">
      <c r="A11" s="32">
        <v>9</v>
      </c>
      <c r="B11" s="32" t="s">
        <v>73</v>
      </c>
      <c r="C11" s="34">
        <v>84.7</v>
      </c>
      <c r="D11" s="99">
        <f t="shared" si="4"/>
        <v>85.03</v>
      </c>
      <c r="E11" s="99">
        <f t="shared" si="5"/>
        <v>88.33</v>
      </c>
      <c r="F11" s="99">
        <f t="shared" si="6"/>
        <v>0.95890410958904115</v>
      </c>
      <c r="G11" s="99">
        <v>0.80882597324440397</v>
      </c>
      <c r="H11" s="99">
        <f t="shared" si="1"/>
        <v>104.71968359305654</v>
      </c>
      <c r="I11" s="99">
        <f t="shared" si="2"/>
        <v>92.087299999999999</v>
      </c>
      <c r="K11" s="34">
        <v>84.7</v>
      </c>
      <c r="L11" s="145">
        <f t="shared" si="3"/>
        <v>0.12063045990614646</v>
      </c>
      <c r="M11" s="99">
        <f t="shared" si="0"/>
        <v>74.482600045949397</v>
      </c>
      <c r="N11" s="99"/>
    </row>
    <row r="12" spans="1:20" ht="15.75" x14ac:dyDescent="0.5">
      <c r="A12" s="32">
        <v>10</v>
      </c>
      <c r="B12" s="32" t="s">
        <v>74</v>
      </c>
      <c r="C12" s="34">
        <v>96.800000000000011</v>
      </c>
      <c r="D12" s="99">
        <f t="shared" si="4"/>
        <v>91.63</v>
      </c>
      <c r="E12" s="99">
        <f t="shared" si="5"/>
        <v>93.458749999999995</v>
      </c>
      <c r="F12" s="99">
        <f t="shared" si="6"/>
        <v>1.0357510666470504</v>
      </c>
      <c r="G12" s="99">
        <v>0.94729593836150616</v>
      </c>
      <c r="H12" s="99">
        <f t="shared" si="1"/>
        <v>102.18559594737678</v>
      </c>
      <c r="I12" s="99">
        <f t="shared" si="2"/>
        <v>95.978999999999999</v>
      </c>
      <c r="K12" s="34">
        <v>96.800000000000011</v>
      </c>
      <c r="L12" s="145">
        <f t="shared" si="3"/>
        <v>6.0738462107448474E-2</v>
      </c>
      <c r="M12" s="99">
        <f t="shared" si="0"/>
        <v>90.920516867998998</v>
      </c>
      <c r="N12" s="99"/>
    </row>
    <row r="13" spans="1:20" ht="15.75" x14ac:dyDescent="0.5">
      <c r="A13" s="32">
        <v>11</v>
      </c>
      <c r="B13" s="32" t="s">
        <v>75</v>
      </c>
      <c r="C13" s="34">
        <v>119.9</v>
      </c>
      <c r="D13" s="99">
        <f t="shared" si="4"/>
        <v>95.287499999999994</v>
      </c>
      <c r="E13" s="99">
        <f t="shared" si="5"/>
        <v>97.515000000000001</v>
      </c>
      <c r="F13" s="99">
        <f t="shared" si="6"/>
        <v>1.2295544275239707</v>
      </c>
      <c r="G13" s="99">
        <v>1.0544458062238322</v>
      </c>
      <c r="H13" s="99">
        <f t="shared" si="1"/>
        <v>113.70902069342411</v>
      </c>
      <c r="I13" s="99">
        <f t="shared" si="2"/>
        <v>99.870699999999999</v>
      </c>
      <c r="K13" s="34">
        <v>119.9</v>
      </c>
      <c r="L13" s="145">
        <f t="shared" si="3"/>
        <v>0.12169940967774415</v>
      </c>
      <c r="M13" s="99">
        <f t="shared" si="0"/>
        <v>105.30824077963848</v>
      </c>
      <c r="N13" s="99"/>
    </row>
    <row r="14" spans="1:20" ht="15.75" x14ac:dyDescent="0.5">
      <c r="A14" s="32">
        <v>12</v>
      </c>
      <c r="B14" s="32" t="s">
        <v>76</v>
      </c>
      <c r="C14" s="34">
        <v>79.75</v>
      </c>
      <c r="D14" s="99">
        <f t="shared" si="4"/>
        <v>99.742500000000007</v>
      </c>
      <c r="E14" s="99">
        <f t="shared" si="5"/>
        <v>103.45500000000001</v>
      </c>
      <c r="F14" s="99">
        <f t="shared" si="6"/>
        <v>0.77086656034024448</v>
      </c>
      <c r="G14" s="99">
        <v>1.1894322821702579</v>
      </c>
      <c r="H14" s="99">
        <f t="shared" si="1"/>
        <v>67.048793946038543</v>
      </c>
      <c r="I14" s="99">
        <f t="shared" si="2"/>
        <v>103.7624</v>
      </c>
      <c r="K14" s="34">
        <v>79.75</v>
      </c>
      <c r="L14" s="145">
        <f t="shared" si="3"/>
        <v>0.54756549511552566</v>
      </c>
      <c r="M14" s="99">
        <f t="shared" si="0"/>
        <v>123.41834823546317</v>
      </c>
      <c r="N14" s="99"/>
    </row>
    <row r="15" spans="1:20" ht="15.75" x14ac:dyDescent="0.5">
      <c r="A15" s="32">
        <v>13</v>
      </c>
      <c r="B15" s="32" t="s">
        <v>77</v>
      </c>
      <c r="C15" s="34">
        <v>102.52000000000001</v>
      </c>
      <c r="D15" s="99">
        <f t="shared" si="4"/>
        <v>107.1675</v>
      </c>
      <c r="E15" s="99">
        <f t="shared" si="5"/>
        <v>110.4675</v>
      </c>
      <c r="F15" s="99">
        <f t="shared" si="6"/>
        <v>0.92805576300721937</v>
      </c>
      <c r="G15" s="99">
        <v>0.80882597324440397</v>
      </c>
      <c r="H15" s="99">
        <f t="shared" si="1"/>
        <v>126.751617024323</v>
      </c>
      <c r="I15" s="99">
        <f t="shared" si="2"/>
        <v>107.6541</v>
      </c>
      <c r="K15" s="34">
        <v>102.52000000000001</v>
      </c>
      <c r="L15" s="145">
        <f t="shared" si="3"/>
        <v>0.15066882358319958</v>
      </c>
      <c r="M15" s="99">
        <f t="shared" si="0"/>
        <v>87.073432206250388</v>
      </c>
      <c r="N15" s="99"/>
    </row>
    <row r="16" spans="1:20" ht="15.75" x14ac:dyDescent="0.5">
      <c r="A16" s="32">
        <v>14</v>
      </c>
      <c r="B16" s="32" t="s">
        <v>78</v>
      </c>
      <c r="C16" s="34">
        <v>126.50000000000001</v>
      </c>
      <c r="D16" s="99">
        <f t="shared" si="4"/>
        <v>113.76750000000001</v>
      </c>
      <c r="E16" s="99">
        <f t="shared" si="5"/>
        <v>116.72375000000001</v>
      </c>
      <c r="F16" s="99">
        <f t="shared" si="6"/>
        <v>1.0837554482271174</v>
      </c>
      <c r="G16" s="99">
        <v>0.94729593836150616</v>
      </c>
      <c r="H16" s="99">
        <f t="shared" si="1"/>
        <v>133.5379947039583</v>
      </c>
      <c r="I16" s="99">
        <f t="shared" si="2"/>
        <v>111.5458</v>
      </c>
      <c r="K16" s="34">
        <v>126.50000000000001</v>
      </c>
      <c r="L16" s="145">
        <f t="shared" si="3"/>
        <v>0.16468866971316298</v>
      </c>
      <c r="M16" s="99">
        <f t="shared" si="0"/>
        <v>105.6668832812849</v>
      </c>
      <c r="N16" s="99"/>
    </row>
    <row r="17" spans="1:14" ht="15.75" x14ac:dyDescent="0.5">
      <c r="A17" s="32">
        <v>15</v>
      </c>
      <c r="B17" s="32" t="s">
        <v>79</v>
      </c>
      <c r="C17" s="34">
        <v>146.30000000000001</v>
      </c>
      <c r="D17" s="99">
        <f t="shared" si="4"/>
        <v>119.68</v>
      </c>
      <c r="E17" s="99"/>
      <c r="G17" s="99">
        <v>1.0544458062238322</v>
      </c>
      <c r="H17" s="99">
        <f t="shared" si="1"/>
        <v>138.74586928647162</v>
      </c>
      <c r="I17" s="99">
        <f t="shared" si="2"/>
        <v>115.4375</v>
      </c>
      <c r="K17" s="34">
        <v>146.30000000000001</v>
      </c>
      <c r="L17" s="145">
        <f t="shared" si="3"/>
        <v>0.16799324842130128</v>
      </c>
      <c r="M17" s="99">
        <f t="shared" si="0"/>
        <v>121.72258775596363</v>
      </c>
      <c r="N17" s="99"/>
    </row>
    <row r="18" spans="1:14" ht="15.75" x14ac:dyDescent="0.5">
      <c r="A18" s="32">
        <v>16</v>
      </c>
      <c r="B18" s="32" t="s">
        <v>80</v>
      </c>
      <c r="C18" s="34">
        <v>103.4</v>
      </c>
      <c r="G18" s="99">
        <v>1.1894322821702579</v>
      </c>
      <c r="H18" s="99">
        <f t="shared" si="1"/>
        <v>86.932229392105157</v>
      </c>
      <c r="I18" s="99">
        <f t="shared" si="2"/>
        <v>119.3292</v>
      </c>
      <c r="J18" s="34">
        <v>103.4</v>
      </c>
      <c r="K18" s="34">
        <v>103.4</v>
      </c>
      <c r="L18" s="145">
        <f t="shared" si="3"/>
        <v>0.37266927162041724</v>
      </c>
      <c r="M18" s="99">
        <f t="shared" si="0"/>
        <v>141.93400268555115</v>
      </c>
      <c r="N18" s="99"/>
    </row>
    <row r="19" spans="1:14" ht="15.75" x14ac:dyDescent="0.5">
      <c r="A19" s="32">
        <v>17</v>
      </c>
      <c r="B19" s="32" t="s">
        <v>213</v>
      </c>
      <c r="C19" s="32"/>
      <c r="G19" s="99">
        <v>0.80882597324440397</v>
      </c>
      <c r="H19" s="145"/>
      <c r="I19" s="178">
        <f t="shared" si="2"/>
        <v>123.2209</v>
      </c>
      <c r="J19" s="179">
        <f>G19*I19</f>
        <v>99.664264366551379</v>
      </c>
      <c r="K19" t="s">
        <v>299</v>
      </c>
      <c r="L19" s="145"/>
    </row>
    <row r="20" spans="1:14" ht="15.75" x14ac:dyDescent="0.5">
      <c r="A20" s="32">
        <v>18</v>
      </c>
      <c r="B20" s="32" t="s">
        <v>214</v>
      </c>
      <c r="G20" s="99">
        <v>0.94729593836150616</v>
      </c>
      <c r="H20" s="145"/>
      <c r="I20" s="178">
        <f t="shared" si="2"/>
        <v>127.1126</v>
      </c>
      <c r="J20" s="179">
        <f t="shared" ref="J19:J22" si="8">G20*I20</f>
        <v>120.41324969457079</v>
      </c>
      <c r="K20" s="145" t="s">
        <v>300</v>
      </c>
      <c r="L20" s="145"/>
    </row>
    <row r="21" spans="1:14" ht="15.75" x14ac:dyDescent="0.5">
      <c r="A21" s="32">
        <v>19</v>
      </c>
      <c r="B21" s="32" t="s">
        <v>215</v>
      </c>
      <c r="G21" s="99">
        <v>1.0544458062238322</v>
      </c>
      <c r="H21" s="145"/>
      <c r="I21" s="178">
        <f t="shared" si="2"/>
        <v>131.0043</v>
      </c>
      <c r="J21" s="179">
        <f t="shared" si="8"/>
        <v>138.13693473228878</v>
      </c>
      <c r="K21" s="145" t="s">
        <v>301</v>
      </c>
      <c r="L21" s="145"/>
    </row>
    <row r="22" spans="1:14" ht="15.75" x14ac:dyDescent="0.5">
      <c r="A22" s="32">
        <v>20</v>
      </c>
      <c r="B22" s="32" t="s">
        <v>216</v>
      </c>
      <c r="G22" s="99">
        <v>1.1894322821702579</v>
      </c>
      <c r="H22" s="145"/>
      <c r="I22" s="178">
        <f t="shared" si="2"/>
        <v>134.89600000000002</v>
      </c>
      <c r="J22" s="179">
        <f t="shared" si="8"/>
        <v>160.44965713563911</v>
      </c>
      <c r="K22" s="145" t="s">
        <v>302</v>
      </c>
      <c r="L22" s="145"/>
    </row>
    <row r="23" spans="1:14" s="177" customFormat="1" x14ac:dyDescent="0.45"/>
    <row r="24" spans="1:14" x14ac:dyDescent="0.45">
      <c r="K24" s="39" t="s">
        <v>236</v>
      </c>
      <c r="L24" s="180">
        <f>AVERAGE(L3:L18)</f>
        <v>0.20035669372490003</v>
      </c>
      <c r="M24" t="s">
        <v>237</v>
      </c>
    </row>
  </sheetData>
  <pageMargins left="0.7" right="0.7" top="0.75" bottom="0.75" header="0.3" footer="0.3"/>
  <ignoredErrors>
    <ignoredError sqref="D5:D17" formulaRange="1"/>
  </ignoredError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6EEB5-67FF-43EB-9464-19612B8DB47A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QtrSalesData</vt:lpstr>
      <vt:lpstr>Stores-Variable Description </vt:lpstr>
      <vt:lpstr>Q1</vt:lpstr>
      <vt:lpstr>Q2(Scatter Plot)</vt:lpstr>
      <vt:lpstr>Q2(Pivot table)</vt:lpstr>
      <vt:lpstr>Q2(Multicollinarity)</vt:lpstr>
      <vt:lpstr>Store_Data</vt:lpstr>
      <vt:lpstr>Q2.1</vt:lpstr>
      <vt:lpstr>Q2.2</vt:lpstr>
      <vt:lpstr>Q2.3</vt:lpstr>
      <vt:lpstr>Q2.4</vt:lpstr>
      <vt:lpstr>Q2.5</vt:lpstr>
      <vt:lpstr>Q2.6</vt:lpstr>
      <vt:lpstr>Q2.7</vt:lpstr>
      <vt:lpstr>Q2.8</vt:lpstr>
      <vt:lpstr>Q2.9</vt:lpstr>
      <vt:lpstr>Q3</vt:lpstr>
      <vt:lpstr>Q3-Inteaction - Binary Var</vt:lpstr>
      <vt:lpstr>Q4.1</vt:lpstr>
      <vt:lpstr>Q4.1(a)</vt:lpstr>
      <vt:lpstr>Q4.2</vt:lpstr>
      <vt:lpstr>Q4.2(a)</vt:lpstr>
      <vt:lpstr>Q4.3</vt:lpstr>
      <vt:lpstr>Q4.3(a)</vt:lpstr>
      <vt:lpstr>Q4.4</vt:lpstr>
      <vt:lpstr>Q4.4(a)</vt:lpstr>
      <vt:lpstr>Q4.5</vt:lpstr>
      <vt:lpstr>Q4.5(a)</vt:lpstr>
      <vt:lpstr>Q4.6</vt:lpstr>
      <vt:lpstr>Q4.6(a)</vt:lpstr>
      <vt:lpstr>4.7</vt:lpstr>
      <vt:lpstr>4.7(a)</vt:lpstr>
      <vt:lpstr>Q4.8</vt:lpstr>
      <vt:lpstr>Q4.8(a)</vt:lpstr>
      <vt:lpstr>4.9</vt:lpstr>
      <vt:lpstr>4.9(a)</vt:lpstr>
      <vt:lpstr>4.10</vt:lpstr>
      <vt:lpstr>4.10(a)</vt:lpstr>
      <vt:lpstr>Q4.11</vt:lpstr>
      <vt:lpstr>Q4.11(a)</vt:lpstr>
      <vt:lpstr>Q4.12</vt:lpstr>
      <vt:lpstr>Q4.12(a)</vt:lpstr>
      <vt:lpstr>Q5.1</vt:lpstr>
      <vt:lpstr>Q5.2</vt:lpstr>
      <vt:lpstr>Q6</vt:lpstr>
      <vt:lpstr>Sheet5</vt:lpstr>
    </vt:vector>
  </TitlesOfParts>
  <Company>Deakin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Dilal Saundage</dc:creator>
  <cp:lastModifiedBy>Chetan</cp:lastModifiedBy>
  <dcterms:created xsi:type="dcterms:W3CDTF">2018-08-21T02:24:37Z</dcterms:created>
  <dcterms:modified xsi:type="dcterms:W3CDTF">2019-09-20T08:16:06Z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67316e3e-5cce-42e1-abe5-249fefef81e9</vt:lpwstr>
  </property>
</Properties>
</file>